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n.popov\Downloads\"/>
    </mc:Choice>
  </mc:AlternateContent>
  <xr:revisionPtr revIDLastSave="0" documentId="13_ncr:1_{F57C0CE0-DA18-45F0-9E02-DC6AD031615A}" xr6:coauthVersionLast="47" xr6:coauthVersionMax="47" xr10:uidLastSave="{00000000-0000-0000-0000-000000000000}"/>
  <bookViews>
    <workbookView xWindow="28680" yWindow="-120" windowWidth="29040" windowHeight="15720" tabRatio="426" firstSheet="1" activeTab="2" xr2:uid="{00000000-000D-0000-FFFF-FFFF00000000}"/>
  </bookViews>
  <sheets>
    <sheet name="ВДЦ вентиляция" sheetId="92" state="hidden" r:id="rId1"/>
    <sheet name="ВДЦ для ЭТП " sheetId="107" r:id="rId2"/>
    <sheet name="ВДЦ  вентиляция Вост расшитая  " sheetId="94" r:id="rId3"/>
    <sheet name="Воздуховоды" sheetId="91" state="hidden" r:id="rId4"/>
  </sheets>
  <definedNames>
    <definedName name="_xlnm._FilterDatabase" localSheetId="2" hidden="1">'ВДЦ  вентиляция Вост расшитая  '!$B$15:$T$2318</definedName>
    <definedName name="_xlnm._FilterDatabase" localSheetId="0" hidden="1">'ВДЦ вентиляция'!$B$15:$T$1763</definedName>
    <definedName name="_xlnm._FilterDatabase" localSheetId="3" hidden="1">Воздуховоды!$B$4:$L$1519</definedName>
    <definedName name="_xlnm.Print_Area" localSheetId="2">'ВДЦ  вентиляция Вост расшитая  '!$A$1:$T$2338</definedName>
    <definedName name="_xlnm.Print_Area" localSheetId="0">'ВДЦ вентиляция'!$A$1:$T$1776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320" i="94" l="1"/>
  <c r="K2111" i="94"/>
  <c r="K1878" i="94"/>
  <c r="K1531" i="94"/>
  <c r="K1530" i="94"/>
  <c r="K1504" i="94"/>
  <c r="K1141" i="94"/>
  <c r="K1049" i="94"/>
  <c r="K1006" i="94"/>
  <c r="K880" i="94"/>
  <c r="L848" i="94"/>
  <c r="K849" i="94"/>
  <c r="K661" i="94"/>
  <c r="K663" i="94"/>
  <c r="I663" i="94"/>
  <c r="K662" i="94"/>
  <c r="K571" i="94"/>
  <c r="K575" i="94"/>
  <c r="K577" i="94"/>
  <c r="L575" i="94"/>
  <c r="K576" i="94"/>
  <c r="K573" i="94"/>
  <c r="K574" i="94"/>
  <c r="K572" i="94"/>
  <c r="K503" i="94"/>
  <c r="K502" i="94"/>
  <c r="K501" i="94"/>
  <c r="L356" i="94"/>
  <c r="K356" i="94"/>
  <c r="L574" i="94"/>
  <c r="L576" i="94"/>
  <c r="L577" i="94"/>
  <c r="L573" i="94"/>
  <c r="L572" i="94"/>
  <c r="K498" i="94"/>
  <c r="K500" i="94"/>
  <c r="K499" i="94"/>
  <c r="I499" i="94"/>
  <c r="K355" i="94"/>
  <c r="I356" i="94"/>
  <c r="K69" i="94"/>
  <c r="N2294" i="94" l="1"/>
  <c r="N1380" i="94"/>
  <c r="N1362" i="94"/>
  <c r="N953" i="94"/>
  <c r="R953" i="94" s="1"/>
  <c r="S953" i="94" s="1"/>
  <c r="N915" i="94"/>
  <c r="R915" i="94" s="1"/>
  <c r="S915" i="94" s="1"/>
  <c r="N780" i="94"/>
  <c r="R780" i="94" s="1"/>
  <c r="S780" i="94" s="1"/>
  <c r="N716" i="94"/>
  <c r="R716" i="94" s="1"/>
  <c r="S716" i="94" s="1"/>
  <c r="N674" i="94"/>
  <c r="R674" i="94" s="1"/>
  <c r="S674" i="94" s="1"/>
  <c r="N672" i="94"/>
  <c r="N644" i="94"/>
  <c r="R644" i="94" s="1"/>
  <c r="S644" i="94" s="1"/>
  <c r="N590" i="94"/>
  <c r="R590" i="94" s="1"/>
  <c r="S590" i="94" s="1"/>
  <c r="N588" i="94"/>
  <c r="R588" i="94" s="1"/>
  <c r="S588" i="94" s="1"/>
  <c r="N558" i="94"/>
  <c r="R558" i="94" s="1"/>
  <c r="S558" i="94" s="1"/>
  <c r="N556" i="94"/>
  <c r="R556" i="94" s="1"/>
  <c r="S556" i="94" s="1"/>
  <c r="N526" i="94"/>
  <c r="R526" i="94" s="1"/>
  <c r="S526" i="94" s="1"/>
  <c r="N486" i="94"/>
  <c r="R486" i="94" s="1"/>
  <c r="S486" i="94" s="1"/>
  <c r="N428" i="94"/>
  <c r="R428" i="94" s="1"/>
  <c r="S428" i="94" s="1"/>
  <c r="N426" i="94"/>
  <c r="R426" i="94" s="1"/>
  <c r="S426" i="94" s="1"/>
  <c r="N379" i="94"/>
  <c r="R379" i="94" s="1"/>
  <c r="S379" i="94" s="1"/>
  <c r="N299" i="94"/>
  <c r="R299" i="94" s="1"/>
  <c r="S299" i="94" s="1"/>
  <c r="N281" i="94"/>
  <c r="R281" i="94" s="1"/>
  <c r="S281" i="94" s="1"/>
  <c r="N258" i="94"/>
  <c r="R258" i="94" s="1"/>
  <c r="S258" i="94" s="1"/>
  <c r="N523" i="94"/>
  <c r="N132" i="94"/>
  <c r="R2294" i="94"/>
  <c r="S2294" i="94" s="1"/>
  <c r="R672" i="94"/>
  <c r="S672" i="94" s="1"/>
  <c r="L2269" i="94" l="1"/>
  <c r="N2269" i="94" l="1"/>
  <c r="Q2269" i="94" s="1"/>
  <c r="S2269" i="94" s="1"/>
  <c r="L184" i="94"/>
  <c r="N184" i="94" s="1"/>
  <c r="K242" i="94"/>
  <c r="L242" i="94" s="1"/>
  <c r="N242" i="94" s="1"/>
  <c r="L657" i="94"/>
  <c r="N657" i="94" s="1"/>
  <c r="K696" i="94"/>
  <c r="L824" i="94"/>
  <c r="N824" i="94" s="1"/>
  <c r="L845" i="94"/>
  <c r="N845" i="94" l="1"/>
  <c r="Q845" i="94" s="1"/>
  <c r="S845" i="94" s="1"/>
  <c r="L1844" i="94" l="1"/>
  <c r="N1844" i="94" s="1"/>
  <c r="L2233" i="94"/>
  <c r="N2233" i="94" s="1"/>
  <c r="Q2233" i="94" s="1"/>
  <c r="S2233" i="94" s="1"/>
  <c r="F2303" i="94"/>
  <c r="L2306" i="94"/>
  <c r="L2307" i="94"/>
  <c r="L2305" i="94"/>
  <c r="L2304" i="94"/>
  <c r="L2309" i="94"/>
  <c r="F2308" i="94"/>
  <c r="L2308" i="94" s="1"/>
  <c r="N2308" i="94" l="1"/>
  <c r="R2308" i="94" s="1"/>
  <c r="S2308" i="94" s="1"/>
  <c r="N2309" i="94"/>
  <c r="Q2309" i="94" s="1"/>
  <c r="S2309" i="94" s="1"/>
  <c r="N2306" i="94"/>
  <c r="Q2306" i="94" s="1"/>
  <c r="S2306" i="94" s="1"/>
  <c r="N2304" i="94"/>
  <c r="Q2304" i="94" s="1"/>
  <c r="S2304" i="94" s="1"/>
  <c r="N2305" i="94"/>
  <c r="Q2305" i="94" s="1"/>
  <c r="S2305" i="94" s="1"/>
  <c r="N2307" i="94"/>
  <c r="Q2307" i="94" s="1"/>
  <c r="S2307" i="94" s="1"/>
  <c r="L2303" i="94"/>
  <c r="L2301" i="94"/>
  <c r="F2300" i="94"/>
  <c r="L2300" i="94" s="1"/>
  <c r="L2296" i="94"/>
  <c r="L2297" i="94"/>
  <c r="L2298" i="94"/>
  <c r="L2299" i="94"/>
  <c r="L2295" i="94"/>
  <c r="L2289" i="94"/>
  <c r="L2290" i="94"/>
  <c r="L2291" i="94"/>
  <c r="L2292" i="94"/>
  <c r="L2288" i="94"/>
  <c r="L2287" i="94"/>
  <c r="L2284" i="94"/>
  <c r="F2286" i="94"/>
  <c r="L2286" i="94" s="1"/>
  <c r="F2278" i="94"/>
  <c r="F2277" i="94" s="1"/>
  <c r="L2277" i="94" s="1"/>
  <c r="F2282" i="94"/>
  <c r="L2282" i="94" s="1"/>
  <c r="L2275" i="94"/>
  <c r="K2275" i="94"/>
  <c r="L2283" i="94"/>
  <c r="F2281" i="94"/>
  <c r="L2281" i="94" s="1"/>
  <c r="L2280" i="94"/>
  <c r="L2276" i="94"/>
  <c r="L2274" i="94"/>
  <c r="K2274" i="94"/>
  <c r="L2260" i="94"/>
  <c r="F2270" i="94"/>
  <c r="L2270" i="94" s="1"/>
  <c r="F2267" i="94"/>
  <c r="L2267" i="94" s="1"/>
  <c r="F2264" i="94"/>
  <c r="L2264" i="94" s="1"/>
  <c r="L2271" i="94"/>
  <c r="L2268" i="94"/>
  <c r="F2266" i="94"/>
  <c r="L2266" i="94" s="1"/>
  <c r="L2265" i="94"/>
  <c r="L2263" i="94"/>
  <c r="L2262" i="94"/>
  <c r="L2261" i="94"/>
  <c r="L2259" i="94"/>
  <c r="K2259" i="94"/>
  <c r="K2258" i="94" s="1"/>
  <c r="F2246" i="94"/>
  <c r="L2246" i="94" s="1"/>
  <c r="F2251" i="94"/>
  <c r="L2251" i="94" s="1"/>
  <c r="F2255" i="94"/>
  <c r="L2255" i="94" s="1"/>
  <c r="K2236" i="94"/>
  <c r="L2256" i="94"/>
  <c r="L2254" i="94"/>
  <c r="F2253" i="94"/>
  <c r="L2253" i="94" s="1"/>
  <c r="L2252" i="94"/>
  <c r="F2250" i="94"/>
  <c r="L2250" i="94" s="1"/>
  <c r="L2249" i="94"/>
  <c r="F2248" i="94"/>
  <c r="L2248" i="94" s="1"/>
  <c r="L2247" i="94"/>
  <c r="L2245" i="94"/>
  <c r="L2244" i="94"/>
  <c r="L2243" i="94"/>
  <c r="L2242" i="94"/>
  <c r="L2241" i="94"/>
  <c r="L2240" i="94"/>
  <c r="L2239" i="94"/>
  <c r="L2238" i="94"/>
  <c r="L2237" i="94"/>
  <c r="L2236" i="94"/>
  <c r="F2218" i="94"/>
  <c r="L2218" i="94" s="1"/>
  <c r="L2211" i="94"/>
  <c r="L2212" i="94"/>
  <c r="F2231" i="94"/>
  <c r="L2231" i="94" s="1"/>
  <c r="N2231" i="94" s="1"/>
  <c r="L2232" i="94"/>
  <c r="F2223" i="94"/>
  <c r="L2223" i="94" s="1"/>
  <c r="F2226" i="94"/>
  <c r="L2226" i="94" s="1"/>
  <c r="K2206" i="94"/>
  <c r="K2205" i="94"/>
  <c r="L2230" i="94"/>
  <c r="F2229" i="94"/>
  <c r="L2229" i="94" s="1"/>
  <c r="L2228" i="94"/>
  <c r="L2227" i="94"/>
  <c r="F2225" i="94"/>
  <c r="L2225" i="94" s="1"/>
  <c r="L2224" i="94"/>
  <c r="F2222" i="94"/>
  <c r="L2222" i="94" s="1"/>
  <c r="L2221" i="94"/>
  <c r="F2220" i="94"/>
  <c r="L2220" i="94" s="1"/>
  <c r="L2219" i="94"/>
  <c r="L2217" i="94"/>
  <c r="L2216" i="94"/>
  <c r="L2215" i="94"/>
  <c r="L2214" i="94"/>
  <c r="L2213" i="94"/>
  <c r="L2210" i="94"/>
  <c r="L2209" i="94"/>
  <c r="L2208" i="94"/>
  <c r="L2207" i="94"/>
  <c r="L2206" i="94"/>
  <c r="L2205" i="94"/>
  <c r="F2201" i="94"/>
  <c r="L2201" i="94" s="1"/>
  <c r="L2202" i="94"/>
  <c r="F2199" i="94"/>
  <c r="F2200" i="94" s="1"/>
  <c r="L2200" i="94" s="1"/>
  <c r="L2192" i="94"/>
  <c r="L2190" i="94"/>
  <c r="K2190" i="94"/>
  <c r="K2195" i="94"/>
  <c r="K2194" i="94"/>
  <c r="K2192" i="94"/>
  <c r="L2196" i="94"/>
  <c r="L2197" i="94"/>
  <c r="L2195" i="94"/>
  <c r="L2194" i="94"/>
  <c r="L2193" i="94"/>
  <c r="L2191" i="94"/>
  <c r="K2191" i="94"/>
  <c r="F2174" i="94"/>
  <c r="L2174" i="94" s="1"/>
  <c r="F2171" i="94"/>
  <c r="L2171" i="94" s="1"/>
  <c r="F2166" i="94"/>
  <c r="K2139" i="94"/>
  <c r="F2170" i="94"/>
  <c r="L2170" i="94" s="1"/>
  <c r="L2169" i="94"/>
  <c r="L2187" i="94"/>
  <c r="F2186" i="94"/>
  <c r="L2186" i="94" s="1"/>
  <c r="L2185" i="94"/>
  <c r="F2184" i="94"/>
  <c r="L2184" i="94" s="1"/>
  <c r="L2183" i="94"/>
  <c r="F2182" i="94"/>
  <c r="L2182" i="94" s="1"/>
  <c r="L2181" i="94"/>
  <c r="L2180" i="94"/>
  <c r="L2179" i="94"/>
  <c r="L2178" i="94"/>
  <c r="L2177" i="94"/>
  <c r="L2176" i="94"/>
  <c r="L2175" i="94"/>
  <c r="F2173" i="94"/>
  <c r="L2173" i="94" s="1"/>
  <c r="L2172" i="94"/>
  <c r="F2168" i="94"/>
  <c r="L2168" i="94" s="1"/>
  <c r="L2167" i="94"/>
  <c r="L2165" i="94"/>
  <c r="L2164" i="94"/>
  <c r="L2163" i="94"/>
  <c r="L2162" i="94"/>
  <c r="L2161" i="94"/>
  <c r="L2160" i="94"/>
  <c r="L2159" i="94"/>
  <c r="L2158" i="94"/>
  <c r="L2157" i="94"/>
  <c r="L2156" i="94"/>
  <c r="L2155" i="94"/>
  <c r="L2154" i="94"/>
  <c r="L2153" i="94"/>
  <c r="L2152" i="94"/>
  <c r="L2151" i="94"/>
  <c r="L2150" i="94"/>
  <c r="L2149" i="94"/>
  <c r="L2148" i="94"/>
  <c r="L2147" i="94"/>
  <c r="L2146" i="94"/>
  <c r="L2145" i="94"/>
  <c r="L2144" i="94"/>
  <c r="L2143" i="94"/>
  <c r="L2142" i="94"/>
  <c r="L2141" i="94"/>
  <c r="L2140" i="94"/>
  <c r="L2139" i="94"/>
  <c r="L2138" i="94"/>
  <c r="I2138" i="94"/>
  <c r="K2138" i="94" s="1"/>
  <c r="L2137" i="94"/>
  <c r="I2137" i="94"/>
  <c r="K2137" i="94" s="1"/>
  <c r="L2136" i="94"/>
  <c r="I2136" i="94"/>
  <c r="K2136" i="94" s="1"/>
  <c r="F2128" i="94"/>
  <c r="F2125" i="94"/>
  <c r="L2125" i="94" s="1"/>
  <c r="N2125" i="94" s="1"/>
  <c r="R2125" i="94" s="1"/>
  <c r="S2125" i="94" s="1"/>
  <c r="F2120" i="94"/>
  <c r="L2123" i="94"/>
  <c r="F2124" i="94"/>
  <c r="L2124" i="94" s="1"/>
  <c r="L2113" i="94"/>
  <c r="L2133" i="94"/>
  <c r="F2132" i="94"/>
  <c r="L2132" i="94" s="1"/>
  <c r="L2131" i="94"/>
  <c r="F2130" i="94"/>
  <c r="L2130" i="94" s="1"/>
  <c r="L2129" i="94"/>
  <c r="F2127" i="94"/>
  <c r="L2126" i="94"/>
  <c r="F2122" i="94"/>
  <c r="L2121" i="94"/>
  <c r="L2119" i="94"/>
  <c r="L2118" i="94"/>
  <c r="L2117" i="94"/>
  <c r="L2116" i="94"/>
  <c r="L2115" i="94"/>
  <c r="L2114" i="94"/>
  <c r="L2112" i="94"/>
  <c r="K2112" i="94"/>
  <c r="F2108" i="94"/>
  <c r="F2109" i="94" s="1"/>
  <c r="L2109" i="94" s="1"/>
  <c r="L2103" i="94"/>
  <c r="L2104" i="94"/>
  <c r="L2105" i="94"/>
  <c r="L2102" i="94"/>
  <c r="K2100" i="94"/>
  <c r="L2106" i="94"/>
  <c r="L2101" i="94"/>
  <c r="K2101" i="94"/>
  <c r="L2100" i="94"/>
  <c r="L2087" i="94"/>
  <c r="L2088" i="94"/>
  <c r="L2089" i="94"/>
  <c r="L2090" i="94"/>
  <c r="L2091" i="94"/>
  <c r="L2093" i="94"/>
  <c r="F2092" i="94"/>
  <c r="L2092" i="94" s="1"/>
  <c r="F2083" i="94"/>
  <c r="L2083" i="94" s="1"/>
  <c r="L2075" i="94"/>
  <c r="L2097" i="94"/>
  <c r="F2096" i="94"/>
  <c r="L2096" i="94" s="1"/>
  <c r="L2074" i="94"/>
  <c r="L2082" i="94"/>
  <c r="F2081" i="94"/>
  <c r="L2081" i="94" s="1"/>
  <c r="L2061" i="94"/>
  <c r="L2062" i="94"/>
  <c r="L2063" i="94"/>
  <c r="L2064" i="94"/>
  <c r="L2065" i="94"/>
  <c r="L2066" i="94"/>
  <c r="L2067" i="94"/>
  <c r="L2068" i="94"/>
  <c r="L2069" i="94"/>
  <c r="L2070" i="94"/>
  <c r="L2071" i="94"/>
  <c r="L2072" i="94"/>
  <c r="L2073" i="94"/>
  <c r="L2050" i="94"/>
  <c r="L2060" i="94"/>
  <c r="K2049" i="94"/>
  <c r="L2095" i="94"/>
  <c r="F2094" i="94"/>
  <c r="L2094" i="94" s="1"/>
  <c r="L2086" i="94"/>
  <c r="L2085" i="94"/>
  <c r="F2080" i="94"/>
  <c r="L2080" i="94" s="1"/>
  <c r="L2079" i="94"/>
  <c r="L2077" i="94"/>
  <c r="L2076" i="94"/>
  <c r="N2076" i="94" s="1"/>
  <c r="L2059" i="94"/>
  <c r="L2058" i="94"/>
  <c r="L2057" i="94"/>
  <c r="L2056" i="94"/>
  <c r="L2055" i="94"/>
  <c r="L2054" i="94"/>
  <c r="L2053" i="94"/>
  <c r="L2052" i="94"/>
  <c r="L2051" i="94"/>
  <c r="L2049" i="94"/>
  <c r="L2048" i="94"/>
  <c r="I2048" i="94"/>
  <c r="K2048" i="94" s="1"/>
  <c r="L2047" i="94"/>
  <c r="I2047" i="94"/>
  <c r="K2047" i="94" s="1"/>
  <c r="L2046" i="94"/>
  <c r="I2046" i="94"/>
  <c r="K2046" i="94" s="1"/>
  <c r="L2045" i="94"/>
  <c r="I2045" i="94"/>
  <c r="K2045" i="94" s="1"/>
  <c r="L2044" i="94"/>
  <c r="I2044" i="94"/>
  <c r="K2044" i="94" s="1"/>
  <c r="L2041" i="94"/>
  <c r="L2039" i="94"/>
  <c r="F2040" i="94"/>
  <c r="L2040" i="94" s="1"/>
  <c r="F2030" i="94"/>
  <c r="L2008" i="94"/>
  <c r="L2009" i="94"/>
  <c r="L2010" i="94"/>
  <c r="L2011" i="94"/>
  <c r="L2012" i="94"/>
  <c r="L2013" i="94"/>
  <c r="L2014" i="94"/>
  <c r="L2015" i="94"/>
  <c r="L2016" i="94"/>
  <c r="L2017" i="94"/>
  <c r="L2018" i="94"/>
  <c r="L2019" i="94"/>
  <c r="L2020" i="94"/>
  <c r="L2021" i="94"/>
  <c r="L2022" i="94"/>
  <c r="L2023" i="94"/>
  <c r="L2024" i="94"/>
  <c r="L2007" i="94"/>
  <c r="L2006" i="94"/>
  <c r="N2006" i="94" s="1"/>
  <c r="N2094" i="94" l="1"/>
  <c r="R2094" i="94" s="1"/>
  <c r="S2094" i="94" s="1"/>
  <c r="N2184" i="94"/>
  <c r="R2184" i="94" s="1"/>
  <c r="S2184" i="94" s="1"/>
  <c r="N2267" i="94"/>
  <c r="R2267" i="94" s="1"/>
  <c r="S2267" i="94" s="1"/>
  <c r="N2277" i="94"/>
  <c r="R2277" i="94" s="1"/>
  <c r="S2277" i="94" s="1"/>
  <c r="N2303" i="94"/>
  <c r="R2303" i="94" s="1"/>
  <c r="S2303" i="94" s="1"/>
  <c r="N2174" i="94"/>
  <c r="R2174" i="94" s="1"/>
  <c r="S2174" i="94" s="1"/>
  <c r="N2201" i="94"/>
  <c r="R2201" i="94" s="1"/>
  <c r="S2201" i="94" s="1"/>
  <c r="N2229" i="94"/>
  <c r="R2229" i="94" s="1"/>
  <c r="S2229" i="94" s="1"/>
  <c r="N2270" i="94"/>
  <c r="R2270" i="94" s="1"/>
  <c r="S2270" i="94" s="1"/>
  <c r="N2286" i="94"/>
  <c r="R2286" i="94" s="1"/>
  <c r="S2286" i="94" s="1"/>
  <c r="N2223" i="94"/>
  <c r="R2223" i="94" s="1"/>
  <c r="S2223" i="94" s="1"/>
  <c r="N2300" i="94"/>
  <c r="R2300" i="94" s="1"/>
  <c r="S2300" i="94" s="1"/>
  <c r="N2130" i="94"/>
  <c r="R2130" i="94" s="1"/>
  <c r="S2130" i="94" s="1"/>
  <c r="N2171" i="94"/>
  <c r="R2171" i="94" s="1"/>
  <c r="S2171" i="94" s="1"/>
  <c r="N2251" i="94"/>
  <c r="R2251" i="94" s="1"/>
  <c r="S2251" i="94" s="1"/>
  <c r="N2096" i="94"/>
  <c r="R2096" i="94" s="1"/>
  <c r="S2096" i="94" s="1"/>
  <c r="N2226" i="94"/>
  <c r="R2226" i="94" s="1"/>
  <c r="S2226" i="94" s="1"/>
  <c r="N2246" i="94"/>
  <c r="R2246" i="94" s="1"/>
  <c r="S2246" i="94" s="1"/>
  <c r="N2081" i="94"/>
  <c r="R2081" i="94" s="1"/>
  <c r="S2081" i="94" s="1"/>
  <c r="N2132" i="94"/>
  <c r="R2132" i="94" s="1"/>
  <c r="S2132" i="94" s="1"/>
  <c r="N2182" i="94"/>
  <c r="R2182" i="94" s="1"/>
  <c r="S2182" i="94" s="1"/>
  <c r="N2186" i="94"/>
  <c r="R2186" i="94" s="1"/>
  <c r="S2186" i="94" s="1"/>
  <c r="N2040" i="94"/>
  <c r="R2040" i="94" s="1"/>
  <c r="S2040" i="94" s="1"/>
  <c r="N2218" i="94"/>
  <c r="R2218" i="94" s="1"/>
  <c r="S2218" i="94" s="1"/>
  <c r="N2253" i="94"/>
  <c r="R2253" i="94" s="1"/>
  <c r="S2253" i="94" s="1"/>
  <c r="N2255" i="94"/>
  <c r="R2255" i="94" s="1"/>
  <c r="S2255" i="94" s="1"/>
  <c r="N2264" i="94"/>
  <c r="R2264" i="94" s="1"/>
  <c r="S2264" i="94" s="1"/>
  <c r="N2282" i="94"/>
  <c r="R2282" i="94" s="1"/>
  <c r="S2282" i="94" s="1"/>
  <c r="N2046" i="94"/>
  <c r="Q2046" i="94" s="1"/>
  <c r="S2046" i="94" s="1"/>
  <c r="N2057" i="94"/>
  <c r="Q2057" i="94" s="1"/>
  <c r="S2057" i="94" s="1"/>
  <c r="N2060" i="94"/>
  <c r="Q2060" i="94" s="1"/>
  <c r="S2060" i="94" s="1"/>
  <c r="N2063" i="94"/>
  <c r="Q2063" i="94" s="1"/>
  <c r="S2063" i="94" s="1"/>
  <c r="N2075" i="94"/>
  <c r="Q2075" i="94" s="1"/>
  <c r="S2075" i="94" s="1"/>
  <c r="N2087" i="94"/>
  <c r="Q2087" i="94" s="1"/>
  <c r="S2087" i="94" s="1"/>
  <c r="N2112" i="94"/>
  <c r="Q2112" i="94" s="1"/>
  <c r="S2112" i="94" s="1"/>
  <c r="N2138" i="94"/>
  <c r="Q2138" i="94" s="1"/>
  <c r="S2138" i="94" s="1"/>
  <c r="N2146" i="94"/>
  <c r="Q2146" i="94" s="1"/>
  <c r="S2146" i="94" s="1"/>
  <c r="N2158" i="94"/>
  <c r="Q2158" i="94" s="1"/>
  <c r="S2158" i="94" s="1"/>
  <c r="N2162" i="94"/>
  <c r="Q2162" i="94" s="1"/>
  <c r="S2162" i="94" s="1"/>
  <c r="N2179" i="94"/>
  <c r="Q2179" i="94" s="1"/>
  <c r="S2179" i="94" s="1"/>
  <c r="N2187" i="94"/>
  <c r="Q2187" i="94" s="1"/>
  <c r="S2187" i="94" s="1"/>
  <c r="N2191" i="94"/>
  <c r="Q2191" i="94" s="1"/>
  <c r="S2191" i="94" s="1"/>
  <c r="N2197" i="94"/>
  <c r="Q2197" i="94" s="1"/>
  <c r="S2197" i="94" s="1"/>
  <c r="N2210" i="94"/>
  <c r="Q2210" i="94" s="1"/>
  <c r="S2210" i="94" s="1"/>
  <c r="N2221" i="94"/>
  <c r="Q2221" i="94" s="1"/>
  <c r="S2221" i="94" s="1"/>
  <c r="N2239" i="94"/>
  <c r="Q2239" i="94" s="1"/>
  <c r="S2239" i="94" s="1"/>
  <c r="N2248" i="94"/>
  <c r="Q2248" i="94" s="1"/>
  <c r="S2248" i="94" s="1"/>
  <c r="N2281" i="94"/>
  <c r="Q2281" i="94" s="1"/>
  <c r="S2281" i="94" s="1"/>
  <c r="N2287" i="94"/>
  <c r="Q2287" i="94" s="1"/>
  <c r="S2287" i="94" s="1"/>
  <c r="N2298" i="94"/>
  <c r="Q2298" i="94" s="1"/>
  <c r="S2298" i="94" s="1"/>
  <c r="N2301" i="94"/>
  <c r="Q2301" i="94" s="1"/>
  <c r="S2301" i="94" s="1"/>
  <c r="N2007" i="94"/>
  <c r="Q2007" i="94" s="1"/>
  <c r="S2007" i="94" s="1"/>
  <c r="N2009" i="94"/>
  <c r="Q2009" i="94" s="1"/>
  <c r="S2009" i="94" s="1"/>
  <c r="N2062" i="94"/>
  <c r="Q2062" i="94" s="1"/>
  <c r="S2062" i="94" s="1"/>
  <c r="N2147" i="94"/>
  <c r="Q2147" i="94" s="1"/>
  <c r="S2147" i="94" s="1"/>
  <c r="N2202" i="94"/>
  <c r="Q2202" i="94" s="1"/>
  <c r="S2202" i="94" s="1"/>
  <c r="N2213" i="94"/>
  <c r="Q2213" i="94" s="1"/>
  <c r="S2213" i="94" s="1"/>
  <c r="N2228" i="94"/>
  <c r="Q2228" i="94" s="1"/>
  <c r="S2228" i="94" s="1"/>
  <c r="N2240" i="94"/>
  <c r="Q2240" i="94" s="1"/>
  <c r="S2240" i="94" s="1"/>
  <c r="N2274" i="94"/>
  <c r="Q2274" i="94" s="1"/>
  <c r="S2274" i="94" s="1"/>
  <c r="N2283" i="94"/>
  <c r="Q2283" i="94" s="1"/>
  <c r="S2283" i="94" s="1"/>
  <c r="N2022" i="94"/>
  <c r="Q2022" i="94" s="1"/>
  <c r="S2022" i="94" s="1"/>
  <c r="N2010" i="94"/>
  <c r="Q2010" i="94" s="1"/>
  <c r="S2010" i="94" s="1"/>
  <c r="N2053" i="94"/>
  <c r="Q2053" i="94" s="1"/>
  <c r="S2053" i="94" s="1"/>
  <c r="N2071" i="94"/>
  <c r="Q2071" i="94" s="1"/>
  <c r="S2071" i="94" s="1"/>
  <c r="N2106" i="94"/>
  <c r="Q2106" i="94" s="1"/>
  <c r="S2106" i="94" s="1"/>
  <c r="N2150" i="94"/>
  <c r="Q2150" i="94" s="1"/>
  <c r="S2150" i="94" s="1"/>
  <c r="N2259" i="94"/>
  <c r="Q2259" i="94" s="1"/>
  <c r="S2259" i="94" s="1"/>
  <c r="N2265" i="94"/>
  <c r="Q2265" i="94" s="1"/>
  <c r="S2265" i="94" s="1"/>
  <c r="N2013" i="94"/>
  <c r="Q2013" i="94" s="1"/>
  <c r="S2013" i="94" s="1"/>
  <c r="N2049" i="94"/>
  <c r="Q2049" i="94" s="1"/>
  <c r="S2049" i="94" s="1"/>
  <c r="N2058" i="94"/>
  <c r="Q2058" i="94" s="1"/>
  <c r="S2058" i="94" s="1"/>
  <c r="N2050" i="94"/>
  <c r="Q2050" i="94" s="1"/>
  <c r="S2050" i="94" s="1"/>
  <c r="N2066" i="94"/>
  <c r="Q2066" i="94" s="1"/>
  <c r="S2066" i="94" s="1"/>
  <c r="N2074" i="94"/>
  <c r="Q2074" i="94" s="1"/>
  <c r="S2074" i="94" s="1"/>
  <c r="N2090" i="94"/>
  <c r="Q2090" i="94" s="1"/>
  <c r="S2090" i="94" s="1"/>
  <c r="N2103" i="94"/>
  <c r="Q2103" i="94" s="1"/>
  <c r="S2103" i="94" s="1"/>
  <c r="N2114" i="94"/>
  <c r="Q2114" i="94" s="1"/>
  <c r="S2114" i="94" s="1"/>
  <c r="N2118" i="94"/>
  <c r="Q2118" i="94" s="1"/>
  <c r="S2118" i="94" s="1"/>
  <c r="N2151" i="94"/>
  <c r="Q2151" i="94" s="1"/>
  <c r="S2151" i="94" s="1"/>
  <c r="N2193" i="94"/>
  <c r="Q2193" i="94" s="1"/>
  <c r="S2193" i="94" s="1"/>
  <c r="N2222" i="94"/>
  <c r="Q2222" i="94" s="1"/>
  <c r="S2222" i="94" s="1"/>
  <c r="N2236" i="94"/>
  <c r="Q2236" i="94" s="1"/>
  <c r="S2236" i="94" s="1"/>
  <c r="N2244" i="94"/>
  <c r="Q2244" i="94" s="1"/>
  <c r="S2244" i="94" s="1"/>
  <c r="N2249" i="94"/>
  <c r="Q2249" i="94" s="1"/>
  <c r="S2249" i="94" s="1"/>
  <c r="N2254" i="94"/>
  <c r="Q2254" i="94" s="1"/>
  <c r="S2254" i="94" s="1"/>
  <c r="N2261" i="94"/>
  <c r="Q2261" i="94" s="1"/>
  <c r="S2261" i="94" s="1"/>
  <c r="N2288" i="94"/>
  <c r="Q2288" i="94" s="1"/>
  <c r="S2288" i="94" s="1"/>
  <c r="N2289" i="94"/>
  <c r="Q2289" i="94" s="1"/>
  <c r="S2289" i="94" s="1"/>
  <c r="N2024" i="94"/>
  <c r="Q2024" i="94" s="1"/>
  <c r="S2024" i="94" s="1"/>
  <c r="N2020" i="94"/>
  <c r="Q2020" i="94" s="1"/>
  <c r="S2020" i="94" s="1"/>
  <c r="N2016" i="94"/>
  <c r="Q2016" i="94" s="1"/>
  <c r="S2016" i="94" s="1"/>
  <c r="N2012" i="94"/>
  <c r="Q2012" i="94" s="1"/>
  <c r="S2012" i="94" s="1"/>
  <c r="N2008" i="94"/>
  <c r="Q2008" i="94" s="1"/>
  <c r="S2008" i="94" s="1"/>
  <c r="N2041" i="94"/>
  <c r="Q2041" i="94" s="1"/>
  <c r="S2041" i="94" s="1"/>
  <c r="N2045" i="94"/>
  <c r="Q2045" i="94" s="1"/>
  <c r="S2045" i="94" s="1"/>
  <c r="N2047" i="94"/>
  <c r="Q2047" i="94" s="1"/>
  <c r="S2047" i="94" s="1"/>
  <c r="N2051" i="94"/>
  <c r="Q2051" i="94" s="1"/>
  <c r="S2051" i="94" s="1"/>
  <c r="N2055" i="94"/>
  <c r="Q2055" i="94" s="1"/>
  <c r="S2055" i="94" s="1"/>
  <c r="N2059" i="94"/>
  <c r="Q2059" i="94" s="1"/>
  <c r="S2059" i="94" s="1"/>
  <c r="N2080" i="94"/>
  <c r="Q2080" i="94" s="1"/>
  <c r="S2080" i="94" s="1"/>
  <c r="N2095" i="94"/>
  <c r="Q2095" i="94" s="1"/>
  <c r="S2095" i="94" s="1"/>
  <c r="N2073" i="94"/>
  <c r="Q2073" i="94" s="1"/>
  <c r="S2073" i="94" s="1"/>
  <c r="N2069" i="94"/>
  <c r="Q2069" i="94" s="1"/>
  <c r="S2069" i="94" s="1"/>
  <c r="N2065" i="94"/>
  <c r="Q2065" i="94" s="1"/>
  <c r="S2065" i="94" s="1"/>
  <c r="N2061" i="94"/>
  <c r="Q2061" i="94" s="1"/>
  <c r="S2061" i="94" s="1"/>
  <c r="N2092" i="94"/>
  <c r="Q2092" i="94" s="1"/>
  <c r="S2092" i="94" s="1"/>
  <c r="N2089" i="94"/>
  <c r="Q2089" i="94" s="1"/>
  <c r="S2089" i="94" s="1"/>
  <c r="N2102" i="94"/>
  <c r="Q2102" i="94" s="1"/>
  <c r="S2102" i="94" s="1"/>
  <c r="N2109" i="94"/>
  <c r="Q2109" i="94" s="1"/>
  <c r="S2109" i="94" s="1"/>
  <c r="N2115" i="94"/>
  <c r="Q2115" i="94" s="1"/>
  <c r="S2115" i="94" s="1"/>
  <c r="N2119" i="94"/>
  <c r="Q2119" i="94" s="1"/>
  <c r="S2119" i="94" s="1"/>
  <c r="N2126" i="94"/>
  <c r="Q2126" i="94" s="1"/>
  <c r="S2126" i="94" s="1"/>
  <c r="N2131" i="94"/>
  <c r="Q2131" i="94" s="1"/>
  <c r="S2131" i="94" s="1"/>
  <c r="N2124" i="94"/>
  <c r="Q2124" i="94" s="1"/>
  <c r="S2124" i="94" s="1"/>
  <c r="N2137" i="94"/>
  <c r="Q2137" i="94" s="1"/>
  <c r="S2137" i="94" s="1"/>
  <c r="N2140" i="94"/>
  <c r="Q2140" i="94" s="1"/>
  <c r="S2140" i="94" s="1"/>
  <c r="N2144" i="94"/>
  <c r="Q2144" i="94" s="1"/>
  <c r="S2144" i="94" s="1"/>
  <c r="N2148" i="94"/>
  <c r="Q2148" i="94" s="1"/>
  <c r="S2148" i="94" s="1"/>
  <c r="N2152" i="94"/>
  <c r="Q2152" i="94" s="1"/>
  <c r="S2152" i="94" s="1"/>
  <c r="N2156" i="94"/>
  <c r="Q2156" i="94" s="1"/>
  <c r="S2156" i="94" s="1"/>
  <c r="N2160" i="94"/>
  <c r="Q2160" i="94" s="1"/>
  <c r="S2160" i="94" s="1"/>
  <c r="N2164" i="94"/>
  <c r="Q2164" i="94" s="1"/>
  <c r="S2164" i="94" s="1"/>
  <c r="N2172" i="94"/>
  <c r="Q2172" i="94" s="1"/>
  <c r="S2172" i="94" s="1"/>
  <c r="N2177" i="94"/>
  <c r="Q2177" i="94" s="1"/>
  <c r="S2177" i="94" s="1"/>
  <c r="N2181" i="94"/>
  <c r="Q2181" i="94" s="1"/>
  <c r="S2181" i="94" s="1"/>
  <c r="N2185" i="94"/>
  <c r="Q2185" i="94" s="1"/>
  <c r="S2185" i="94" s="1"/>
  <c r="N2170" i="94"/>
  <c r="Q2170" i="94" s="1"/>
  <c r="S2170" i="94" s="1"/>
  <c r="N2194" i="94"/>
  <c r="Q2194" i="94" s="1"/>
  <c r="S2194" i="94" s="1"/>
  <c r="N2190" i="94"/>
  <c r="Q2190" i="94" s="1"/>
  <c r="S2190" i="94" s="1"/>
  <c r="N2208" i="94"/>
  <c r="Q2208" i="94" s="1"/>
  <c r="S2208" i="94" s="1"/>
  <c r="N2214" i="94"/>
  <c r="Q2214" i="94" s="1"/>
  <c r="S2214" i="94" s="1"/>
  <c r="N2219" i="94"/>
  <c r="Q2219" i="94" s="1"/>
  <c r="S2219" i="94" s="1"/>
  <c r="N2224" i="94"/>
  <c r="Q2224" i="94" s="1"/>
  <c r="S2224" i="94" s="1"/>
  <c r="N2212" i="94"/>
  <c r="Q2212" i="94" s="1"/>
  <c r="S2212" i="94" s="1"/>
  <c r="N2237" i="94"/>
  <c r="Q2237" i="94" s="1"/>
  <c r="S2237" i="94" s="1"/>
  <c r="N2241" i="94"/>
  <c r="Q2241" i="94" s="1"/>
  <c r="S2241" i="94" s="1"/>
  <c r="N2245" i="94"/>
  <c r="Q2245" i="94" s="1"/>
  <c r="S2245" i="94" s="1"/>
  <c r="N2250" i="94"/>
  <c r="Q2250" i="94" s="1"/>
  <c r="S2250" i="94" s="1"/>
  <c r="N2256" i="94"/>
  <c r="Q2256" i="94" s="1"/>
  <c r="S2256" i="94" s="1"/>
  <c r="N2262" i="94"/>
  <c r="Q2262" i="94" s="1"/>
  <c r="S2262" i="94" s="1"/>
  <c r="N2268" i="94"/>
  <c r="Q2268" i="94" s="1"/>
  <c r="S2268" i="94" s="1"/>
  <c r="N2276" i="94"/>
  <c r="Q2276" i="94" s="1"/>
  <c r="S2276" i="94" s="1"/>
  <c r="N2292" i="94"/>
  <c r="Q2292" i="94" s="1"/>
  <c r="S2292" i="94" s="1"/>
  <c r="N2295" i="94"/>
  <c r="Q2295" i="94" s="1"/>
  <c r="S2295" i="94" s="1"/>
  <c r="N2296" i="94"/>
  <c r="Q2296" i="94" s="1"/>
  <c r="S2296" i="94" s="1"/>
  <c r="N2018" i="94"/>
  <c r="Q2018" i="94" s="1"/>
  <c r="S2018" i="94" s="1"/>
  <c r="N2014" i="94"/>
  <c r="Q2014" i="94" s="1"/>
  <c r="S2014" i="94" s="1"/>
  <c r="N2044" i="94"/>
  <c r="Q2044" i="94" s="1"/>
  <c r="S2044" i="94" s="1"/>
  <c r="N2048" i="94"/>
  <c r="Q2048" i="94" s="1"/>
  <c r="S2048" i="94" s="1"/>
  <c r="N2077" i="94"/>
  <c r="Q2077" i="94" s="1"/>
  <c r="S2077" i="94" s="1"/>
  <c r="N2086" i="94"/>
  <c r="Q2086" i="94" s="1"/>
  <c r="S2086" i="94" s="1"/>
  <c r="N2067" i="94"/>
  <c r="Q2067" i="94" s="1"/>
  <c r="S2067" i="94" s="1"/>
  <c r="N2082" i="94"/>
  <c r="Q2082" i="94" s="1"/>
  <c r="S2082" i="94" s="1"/>
  <c r="N2091" i="94"/>
  <c r="Q2091" i="94" s="1"/>
  <c r="S2091" i="94" s="1"/>
  <c r="N2104" i="94"/>
  <c r="Q2104" i="94" s="1"/>
  <c r="S2104" i="94" s="1"/>
  <c r="N2117" i="94"/>
  <c r="Q2117" i="94" s="1"/>
  <c r="S2117" i="94" s="1"/>
  <c r="N2129" i="94"/>
  <c r="Q2129" i="94" s="1"/>
  <c r="S2129" i="94" s="1"/>
  <c r="N2133" i="94"/>
  <c r="Q2133" i="94" s="1"/>
  <c r="S2133" i="94" s="1"/>
  <c r="N2136" i="94"/>
  <c r="Q2136" i="94" s="1"/>
  <c r="S2136" i="94" s="1"/>
  <c r="N2142" i="94"/>
  <c r="Q2142" i="94" s="1"/>
  <c r="S2142" i="94" s="1"/>
  <c r="N2154" i="94"/>
  <c r="Q2154" i="94" s="1"/>
  <c r="S2154" i="94" s="1"/>
  <c r="N2167" i="94"/>
  <c r="Q2167" i="94" s="1"/>
  <c r="S2167" i="94" s="1"/>
  <c r="N2175" i="94"/>
  <c r="Q2175" i="94" s="1"/>
  <c r="S2175" i="94" s="1"/>
  <c r="N2183" i="94"/>
  <c r="Q2183" i="94" s="1"/>
  <c r="S2183" i="94" s="1"/>
  <c r="N2200" i="94"/>
  <c r="Q2200" i="94" s="1"/>
  <c r="S2200" i="94" s="1"/>
  <c r="N2206" i="94"/>
  <c r="Q2206" i="94" s="1"/>
  <c r="S2206" i="94" s="1"/>
  <c r="N2216" i="94"/>
  <c r="Q2216" i="94" s="1"/>
  <c r="S2216" i="94" s="1"/>
  <c r="N2227" i="94"/>
  <c r="Q2227" i="94" s="1"/>
  <c r="S2227" i="94" s="1"/>
  <c r="N2232" i="94"/>
  <c r="Q2232" i="94" s="1"/>
  <c r="S2232" i="94" s="1"/>
  <c r="N2243" i="94"/>
  <c r="Q2243" i="94" s="1"/>
  <c r="S2243" i="94" s="1"/>
  <c r="N2290" i="94"/>
  <c r="Q2290" i="94" s="1"/>
  <c r="S2290" i="94" s="1"/>
  <c r="N2021" i="94"/>
  <c r="Q2021" i="94" s="1"/>
  <c r="S2021" i="94" s="1"/>
  <c r="N2017" i="94"/>
  <c r="Q2017" i="94" s="1"/>
  <c r="S2017" i="94" s="1"/>
  <c r="N2039" i="94"/>
  <c r="Q2039" i="94" s="1"/>
  <c r="S2039" i="94" s="1"/>
  <c r="N2054" i="94"/>
  <c r="Q2054" i="94" s="1"/>
  <c r="S2054" i="94" s="1"/>
  <c r="N2079" i="94"/>
  <c r="Q2079" i="94" s="1"/>
  <c r="S2079" i="94" s="1"/>
  <c r="N2070" i="94"/>
  <c r="Q2070" i="94" s="1"/>
  <c r="S2070" i="94" s="1"/>
  <c r="N2083" i="94"/>
  <c r="Q2083" i="94" s="1"/>
  <c r="S2083" i="94" s="1"/>
  <c r="N2100" i="94"/>
  <c r="Q2100" i="94" s="1"/>
  <c r="S2100" i="94" s="1"/>
  <c r="N2113" i="94"/>
  <c r="Q2113" i="94" s="1"/>
  <c r="S2113" i="94" s="1"/>
  <c r="N2139" i="94"/>
  <c r="Q2139" i="94" s="1"/>
  <c r="S2139" i="94" s="1"/>
  <c r="N2143" i="94"/>
  <c r="Q2143" i="94" s="1"/>
  <c r="S2143" i="94" s="1"/>
  <c r="N2155" i="94"/>
  <c r="Q2155" i="94" s="1"/>
  <c r="S2155" i="94" s="1"/>
  <c r="N2159" i="94"/>
  <c r="Q2159" i="94" s="1"/>
  <c r="S2159" i="94" s="1"/>
  <c r="N2163" i="94"/>
  <c r="Q2163" i="94" s="1"/>
  <c r="S2163" i="94" s="1"/>
  <c r="N2168" i="94"/>
  <c r="Q2168" i="94" s="1"/>
  <c r="S2168" i="94" s="1"/>
  <c r="N2176" i="94"/>
  <c r="Q2176" i="94" s="1"/>
  <c r="S2176" i="94" s="1"/>
  <c r="N2180" i="94"/>
  <c r="Q2180" i="94" s="1"/>
  <c r="S2180" i="94" s="1"/>
  <c r="N2169" i="94"/>
  <c r="Q2169" i="94" s="1"/>
  <c r="S2169" i="94" s="1"/>
  <c r="N2196" i="94"/>
  <c r="Q2196" i="94" s="1"/>
  <c r="S2196" i="94" s="1"/>
  <c r="N2207" i="94"/>
  <c r="Q2207" i="94" s="1"/>
  <c r="S2207" i="94" s="1"/>
  <c r="N2217" i="94"/>
  <c r="Q2217" i="94" s="1"/>
  <c r="S2217" i="94" s="1"/>
  <c r="N2266" i="94"/>
  <c r="Q2266" i="94" s="1"/>
  <c r="S2266" i="94" s="1"/>
  <c r="N2297" i="94"/>
  <c r="Q2297" i="94" s="1"/>
  <c r="S2297" i="94" s="1"/>
  <c r="N2023" i="94"/>
  <c r="Q2023" i="94" s="1"/>
  <c r="S2023" i="94" s="1"/>
  <c r="N2019" i="94"/>
  <c r="Q2019" i="94" s="1"/>
  <c r="S2019" i="94" s="1"/>
  <c r="N2015" i="94"/>
  <c r="Q2015" i="94" s="1"/>
  <c r="S2015" i="94" s="1"/>
  <c r="N2011" i="94"/>
  <c r="Q2011" i="94" s="1"/>
  <c r="S2011" i="94" s="1"/>
  <c r="N2052" i="94"/>
  <c r="Q2052" i="94" s="1"/>
  <c r="S2052" i="94" s="1"/>
  <c r="N2056" i="94"/>
  <c r="Q2056" i="94" s="1"/>
  <c r="S2056" i="94" s="1"/>
  <c r="N2085" i="94"/>
  <c r="Q2085" i="94" s="1"/>
  <c r="S2085" i="94" s="1"/>
  <c r="N2072" i="94"/>
  <c r="Q2072" i="94" s="1"/>
  <c r="S2072" i="94" s="1"/>
  <c r="N2068" i="94"/>
  <c r="Q2068" i="94" s="1"/>
  <c r="S2068" i="94" s="1"/>
  <c r="N2064" i="94"/>
  <c r="Q2064" i="94" s="1"/>
  <c r="S2064" i="94" s="1"/>
  <c r="N2097" i="94"/>
  <c r="Q2097" i="94" s="1"/>
  <c r="S2097" i="94" s="1"/>
  <c r="N2093" i="94"/>
  <c r="Q2093" i="94" s="1"/>
  <c r="S2093" i="94" s="1"/>
  <c r="N2088" i="94"/>
  <c r="Q2088" i="94" s="1"/>
  <c r="S2088" i="94" s="1"/>
  <c r="N2101" i="94"/>
  <c r="Q2101" i="94" s="1"/>
  <c r="S2101" i="94" s="1"/>
  <c r="N2105" i="94"/>
  <c r="Q2105" i="94" s="1"/>
  <c r="S2105" i="94" s="1"/>
  <c r="N2116" i="94"/>
  <c r="Q2116" i="94" s="1"/>
  <c r="S2116" i="94" s="1"/>
  <c r="N2121" i="94"/>
  <c r="Q2121" i="94" s="1"/>
  <c r="S2121" i="94" s="1"/>
  <c r="N2123" i="94"/>
  <c r="Q2123" i="94" s="1"/>
  <c r="S2123" i="94" s="1"/>
  <c r="N2141" i="94"/>
  <c r="Q2141" i="94" s="1"/>
  <c r="S2141" i="94" s="1"/>
  <c r="N2145" i="94"/>
  <c r="Q2145" i="94" s="1"/>
  <c r="S2145" i="94" s="1"/>
  <c r="N2149" i="94"/>
  <c r="Q2149" i="94" s="1"/>
  <c r="S2149" i="94" s="1"/>
  <c r="N2153" i="94"/>
  <c r="Q2153" i="94" s="1"/>
  <c r="S2153" i="94" s="1"/>
  <c r="N2157" i="94"/>
  <c r="Q2157" i="94" s="1"/>
  <c r="S2157" i="94" s="1"/>
  <c r="N2161" i="94"/>
  <c r="Q2161" i="94" s="1"/>
  <c r="S2161" i="94" s="1"/>
  <c r="N2165" i="94"/>
  <c r="Q2165" i="94" s="1"/>
  <c r="S2165" i="94" s="1"/>
  <c r="N2173" i="94"/>
  <c r="Q2173" i="94" s="1"/>
  <c r="S2173" i="94" s="1"/>
  <c r="N2178" i="94"/>
  <c r="Q2178" i="94" s="1"/>
  <c r="S2178" i="94" s="1"/>
  <c r="N2195" i="94"/>
  <c r="Q2195" i="94" s="1"/>
  <c r="S2195" i="94" s="1"/>
  <c r="N2192" i="94"/>
  <c r="Q2192" i="94" s="1"/>
  <c r="S2192" i="94" s="1"/>
  <c r="N2205" i="94"/>
  <c r="Q2205" i="94" s="1"/>
  <c r="S2205" i="94" s="1"/>
  <c r="N2209" i="94"/>
  <c r="Q2209" i="94" s="1"/>
  <c r="S2209" i="94" s="1"/>
  <c r="N2215" i="94"/>
  <c r="Q2215" i="94" s="1"/>
  <c r="S2215" i="94" s="1"/>
  <c r="N2220" i="94"/>
  <c r="Q2220" i="94" s="1"/>
  <c r="S2220" i="94" s="1"/>
  <c r="N2225" i="94"/>
  <c r="Q2225" i="94" s="1"/>
  <c r="S2225" i="94" s="1"/>
  <c r="N2230" i="94"/>
  <c r="Q2230" i="94" s="1"/>
  <c r="S2230" i="94" s="1"/>
  <c r="N2211" i="94"/>
  <c r="Q2211" i="94" s="1"/>
  <c r="S2211" i="94" s="1"/>
  <c r="N2238" i="94"/>
  <c r="Q2238" i="94" s="1"/>
  <c r="S2238" i="94" s="1"/>
  <c r="N2242" i="94"/>
  <c r="Q2242" i="94" s="1"/>
  <c r="S2242" i="94" s="1"/>
  <c r="N2247" i="94"/>
  <c r="Q2247" i="94" s="1"/>
  <c r="S2247" i="94" s="1"/>
  <c r="N2252" i="94"/>
  <c r="Q2252" i="94" s="1"/>
  <c r="S2252" i="94" s="1"/>
  <c r="N2263" i="94"/>
  <c r="Q2263" i="94" s="1"/>
  <c r="S2263" i="94" s="1"/>
  <c r="N2271" i="94"/>
  <c r="Q2271" i="94" s="1"/>
  <c r="S2271" i="94" s="1"/>
  <c r="N2260" i="94"/>
  <c r="Q2260" i="94" s="1"/>
  <c r="S2260" i="94" s="1"/>
  <c r="N2280" i="94"/>
  <c r="Q2280" i="94" s="1"/>
  <c r="S2280" i="94" s="1"/>
  <c r="N2275" i="94"/>
  <c r="Q2275" i="94" s="1"/>
  <c r="S2275" i="94" s="1"/>
  <c r="N2284" i="94"/>
  <c r="Q2284" i="94" s="1"/>
  <c r="S2284" i="94" s="1"/>
  <c r="N2291" i="94"/>
  <c r="Q2291" i="94" s="1"/>
  <c r="S2291" i="94" s="1"/>
  <c r="N2299" i="94"/>
  <c r="Q2299" i="94" s="1"/>
  <c r="S2299" i="94" s="1"/>
  <c r="L2127" i="94"/>
  <c r="L2122" i="94"/>
  <c r="K2043" i="94"/>
  <c r="L2043" i="94" s="1"/>
  <c r="K2135" i="94"/>
  <c r="L2135" i="94" s="1"/>
  <c r="R2231" i="94"/>
  <c r="S2231" i="94" s="1"/>
  <c r="K2273" i="94"/>
  <c r="L2273" i="94" s="1"/>
  <c r="L2278" i="94"/>
  <c r="F2279" i="94"/>
  <c r="L2279" i="94" s="1"/>
  <c r="L2258" i="94"/>
  <c r="K2204" i="94"/>
  <c r="L2204" i="94" s="1"/>
  <c r="K2235" i="94"/>
  <c r="K2189" i="94"/>
  <c r="L2189" i="94" s="1"/>
  <c r="F2198" i="94"/>
  <c r="L2198" i="94" s="1"/>
  <c r="L2199" i="94"/>
  <c r="L2166" i="94"/>
  <c r="F2107" i="94"/>
  <c r="L2107" i="94" s="1"/>
  <c r="K2099" i="94"/>
  <c r="L2099" i="94" s="1"/>
  <c r="F2084" i="94"/>
  <c r="L2084" i="94" s="1"/>
  <c r="L2120" i="94"/>
  <c r="L2111" i="94"/>
  <c r="L2128" i="94"/>
  <c r="L2108" i="94"/>
  <c r="Q2076" i="94"/>
  <c r="S2076" i="94" s="1"/>
  <c r="F2078" i="94"/>
  <c r="L2078" i="94" s="1"/>
  <c r="F2033" i="94"/>
  <c r="L2033" i="94" s="1"/>
  <c r="F2035" i="94"/>
  <c r="L2035" i="94" s="1"/>
  <c r="F2037" i="94"/>
  <c r="L2037" i="94" s="1"/>
  <c r="L2038" i="94"/>
  <c r="L2036" i="94"/>
  <c r="L2034" i="94"/>
  <c r="L2032" i="94"/>
  <c r="L2030" i="94"/>
  <c r="L2031" i="94"/>
  <c r="F2025" i="94"/>
  <c r="L2025" i="94" s="1"/>
  <c r="L2000" i="94"/>
  <c r="L2001" i="94"/>
  <c r="L2002" i="94"/>
  <c r="L2003" i="94"/>
  <c r="L2004" i="94"/>
  <c r="L2005" i="94"/>
  <c r="Q2006" i="94"/>
  <c r="S2006" i="94" s="1"/>
  <c r="L1999" i="94"/>
  <c r="I2000" i="94"/>
  <c r="K2000" i="94" s="1"/>
  <c r="I2001" i="94"/>
  <c r="K2001" i="94" s="1"/>
  <c r="I2002" i="94"/>
  <c r="K2002" i="94" s="1"/>
  <c r="I2003" i="94"/>
  <c r="K2003" i="94" s="1"/>
  <c r="I2004" i="94"/>
  <c r="K2004" i="94" s="1"/>
  <c r="I2005" i="94"/>
  <c r="K2005" i="94" s="1"/>
  <c r="I2006" i="94"/>
  <c r="K2006" i="94" s="1"/>
  <c r="F2029" i="94"/>
  <c r="L2029" i="94" s="1"/>
  <c r="L2028" i="94"/>
  <c r="F2027" i="94"/>
  <c r="L2027" i="94" s="1"/>
  <c r="I1999" i="94"/>
  <c r="K1999" i="94" s="1"/>
  <c r="L1981" i="94"/>
  <c r="L1982" i="94"/>
  <c r="L1983" i="94"/>
  <c r="L1984" i="94"/>
  <c r="L1985" i="94"/>
  <c r="L1986" i="94"/>
  <c r="L1987" i="94"/>
  <c r="L1988" i="94"/>
  <c r="L1989" i="94"/>
  <c r="L1990" i="94"/>
  <c r="L1980" i="94"/>
  <c r="F1995" i="94"/>
  <c r="L1995" i="94" s="1"/>
  <c r="F1993" i="94"/>
  <c r="F1994" i="94" s="1"/>
  <c r="L1994" i="94" s="1"/>
  <c r="K1975" i="94"/>
  <c r="L1991" i="94"/>
  <c r="L1979" i="94"/>
  <c r="L1978" i="94"/>
  <c r="L1977" i="94"/>
  <c r="L1976" i="94"/>
  <c r="L1975" i="94"/>
  <c r="L1974" i="94"/>
  <c r="I1974" i="94"/>
  <c r="K1974" i="94" s="1"/>
  <c r="L1973" i="94"/>
  <c r="I1973" i="94"/>
  <c r="K1973" i="94" s="1"/>
  <c r="L1969" i="94"/>
  <c r="F1970" i="94"/>
  <c r="L1970" i="94" s="1"/>
  <c r="F1965" i="94"/>
  <c r="F1966" i="94" s="1"/>
  <c r="L1966" i="94" s="1"/>
  <c r="L1958" i="94"/>
  <c r="L1959" i="94"/>
  <c r="L1960" i="94"/>
  <c r="L1961" i="94"/>
  <c r="L1957" i="94"/>
  <c r="K1956" i="94"/>
  <c r="I1955" i="94"/>
  <c r="K1955" i="94" s="1"/>
  <c r="I1954" i="94"/>
  <c r="K1954" i="94" s="1"/>
  <c r="F1968" i="94"/>
  <c r="L1968" i="94" s="1"/>
  <c r="L1967" i="94"/>
  <c r="L1963" i="94"/>
  <c r="L1962" i="94"/>
  <c r="L1956" i="94"/>
  <c r="L1955" i="94"/>
  <c r="L1954" i="94"/>
  <c r="F1948" i="94"/>
  <c r="L1948" i="94" s="1"/>
  <c r="K1944" i="94"/>
  <c r="F1950" i="94"/>
  <c r="F1949" i="94" s="1"/>
  <c r="L1944" i="94"/>
  <c r="L1945" i="94"/>
  <c r="K1945" i="94"/>
  <c r="L1946" i="94"/>
  <c r="L1947" i="94"/>
  <c r="L1939" i="94"/>
  <c r="N1939" i="94" s="1"/>
  <c r="Q1939" i="94" s="1"/>
  <c r="S1939" i="94" s="1"/>
  <c r="L1940" i="94"/>
  <c r="N1940" i="94" s="1"/>
  <c r="Q1940" i="94" s="1"/>
  <c r="S1940" i="94" s="1"/>
  <c r="L1941" i="94"/>
  <c r="N1941" i="94" s="1"/>
  <c r="Q1941" i="94" s="1"/>
  <c r="S1941" i="94" s="1"/>
  <c r="F1938" i="94"/>
  <c r="L1938" i="94" s="1"/>
  <c r="F1937" i="94"/>
  <c r="L1937" i="94" s="1"/>
  <c r="K1936" i="94"/>
  <c r="K1935" i="94"/>
  <c r="F1931" i="94"/>
  <c r="L1931" i="94" s="1"/>
  <c r="L1932" i="94"/>
  <c r="L1930" i="94"/>
  <c r="L1936" i="94"/>
  <c r="L1935" i="94"/>
  <c r="L1929" i="94"/>
  <c r="L1928" i="94"/>
  <c r="I1928" i="94"/>
  <c r="K1928" i="94" s="1"/>
  <c r="L1927" i="94"/>
  <c r="I1927" i="94"/>
  <c r="K1927" i="94" s="1"/>
  <c r="L1926" i="94"/>
  <c r="I1926" i="94"/>
  <c r="K1926" i="94" s="1"/>
  <c r="L1875" i="94"/>
  <c r="N1875" i="94" s="1"/>
  <c r="L1874" i="94"/>
  <c r="N1874" i="94" s="1"/>
  <c r="L1881" i="94"/>
  <c r="N2128" i="94" l="1"/>
  <c r="R2128" i="94" s="1"/>
  <c r="S2128" i="94" s="1"/>
  <c r="N2030" i="94"/>
  <c r="R2030" i="94" s="1"/>
  <c r="S2030" i="94" s="1"/>
  <c r="N2078" i="94"/>
  <c r="R2078" i="94" s="1"/>
  <c r="S2078" i="94" s="1"/>
  <c r="N2111" i="94"/>
  <c r="R2111" i="94" s="1"/>
  <c r="S2111" i="94" s="1"/>
  <c r="N2107" i="94"/>
  <c r="R2107" i="94" s="1"/>
  <c r="S2107" i="94" s="1"/>
  <c r="N2189" i="94"/>
  <c r="R2189" i="94" s="1"/>
  <c r="S2189" i="94" s="1"/>
  <c r="N2135" i="94"/>
  <c r="R2135" i="94" s="1"/>
  <c r="S2135" i="94" s="1"/>
  <c r="N2198" i="94"/>
  <c r="R2198" i="94" s="1"/>
  <c r="S2198" i="94" s="1"/>
  <c r="N1931" i="94"/>
  <c r="R1931" i="94" s="1"/>
  <c r="S1931" i="94" s="1"/>
  <c r="N2037" i="94"/>
  <c r="R2037" i="94" s="1"/>
  <c r="S2037" i="94" s="1"/>
  <c r="N2166" i="94"/>
  <c r="R2166" i="94" s="1"/>
  <c r="S2166" i="94" s="1"/>
  <c r="N2043" i="94"/>
  <c r="R2043" i="94" s="1"/>
  <c r="S2043" i="94" s="1"/>
  <c r="N2033" i="94"/>
  <c r="R2033" i="94" s="1"/>
  <c r="S2033" i="94" s="1"/>
  <c r="N2099" i="94"/>
  <c r="R2099" i="94" s="1"/>
  <c r="S2099" i="94" s="1"/>
  <c r="N2258" i="94"/>
  <c r="R2258" i="94" s="1"/>
  <c r="S2258" i="94" s="1"/>
  <c r="N1938" i="94"/>
  <c r="R1938" i="94" s="1"/>
  <c r="S1938" i="94" s="1"/>
  <c r="N2120" i="94"/>
  <c r="R2120" i="94" s="1"/>
  <c r="S2120" i="94" s="1"/>
  <c r="N2025" i="94"/>
  <c r="R2025" i="94" s="1"/>
  <c r="S2025" i="94" s="1"/>
  <c r="N2035" i="94"/>
  <c r="R2035" i="94" s="1"/>
  <c r="S2035" i="94" s="1"/>
  <c r="N2084" i="94"/>
  <c r="R2084" i="94" s="1"/>
  <c r="S2084" i="94" s="1"/>
  <c r="N2204" i="94"/>
  <c r="R2204" i="94" s="1"/>
  <c r="S2204" i="94" s="1"/>
  <c r="N2273" i="94"/>
  <c r="R2273" i="94" s="1"/>
  <c r="S2273" i="94" s="1"/>
  <c r="N1967" i="94"/>
  <c r="Q1967" i="94" s="1"/>
  <c r="S1967" i="94" s="1"/>
  <c r="N1959" i="94"/>
  <c r="Q1959" i="94" s="1"/>
  <c r="S1959" i="94" s="1"/>
  <c r="N1969" i="94"/>
  <c r="Q1969" i="94" s="1"/>
  <c r="S1969" i="94" s="1"/>
  <c r="N1994" i="94"/>
  <c r="Q1994" i="94" s="1"/>
  <c r="S1994" i="94" s="1"/>
  <c r="N1985" i="94"/>
  <c r="Q1985" i="94" s="1"/>
  <c r="S1985" i="94" s="1"/>
  <c r="N2029" i="94"/>
  <c r="Q2029" i="94" s="1"/>
  <c r="S2029" i="94" s="1"/>
  <c r="N1999" i="94"/>
  <c r="Q1999" i="94" s="1"/>
  <c r="S1999" i="94" s="1"/>
  <c r="N2003" i="94"/>
  <c r="Q2003" i="94" s="1"/>
  <c r="S2003" i="94" s="1"/>
  <c r="N2122" i="94"/>
  <c r="Q2122" i="94" s="1"/>
  <c r="S2122" i="94" s="1"/>
  <c r="N1881" i="94"/>
  <c r="Q1881" i="94" s="1"/>
  <c r="S1881" i="94" s="1"/>
  <c r="N1926" i="94"/>
  <c r="Q1926" i="94" s="1"/>
  <c r="S1926" i="94" s="1"/>
  <c r="N1928" i="94"/>
  <c r="Q1928" i="94" s="1"/>
  <c r="S1928" i="94" s="1"/>
  <c r="N1930" i="94"/>
  <c r="Q1930" i="94" s="1"/>
  <c r="S1930" i="94" s="1"/>
  <c r="N1968" i="94"/>
  <c r="Q1968" i="94" s="1"/>
  <c r="S1968" i="94" s="1"/>
  <c r="N1995" i="94"/>
  <c r="Q1995" i="94" s="1"/>
  <c r="S1995" i="94" s="1"/>
  <c r="N1984" i="94"/>
  <c r="Q1984" i="94" s="1"/>
  <c r="S1984" i="94" s="1"/>
  <c r="N2031" i="94"/>
  <c r="Q2031" i="94" s="1"/>
  <c r="S2031" i="94" s="1"/>
  <c r="N2036" i="94"/>
  <c r="Q2036" i="94" s="1"/>
  <c r="S2036" i="94" s="1"/>
  <c r="N1948" i="94"/>
  <c r="Q1948" i="94" s="1"/>
  <c r="S1948" i="94" s="1"/>
  <c r="N1962" i="94"/>
  <c r="Q1962" i="94" s="1"/>
  <c r="S1962" i="94" s="1"/>
  <c r="N1966" i="94"/>
  <c r="Q1966" i="94" s="1"/>
  <c r="S1966" i="94" s="1"/>
  <c r="N1976" i="94"/>
  <c r="Q1976" i="94" s="1"/>
  <c r="S1976" i="94" s="1"/>
  <c r="N1991" i="94"/>
  <c r="Q1991" i="94" s="1"/>
  <c r="S1991" i="94" s="1"/>
  <c r="N1987" i="94"/>
  <c r="Q1987" i="94" s="1"/>
  <c r="S1987" i="94" s="1"/>
  <c r="N1983" i="94"/>
  <c r="Q1983" i="94" s="1"/>
  <c r="S1983" i="94" s="1"/>
  <c r="N2001" i="94"/>
  <c r="Q2001" i="94" s="1"/>
  <c r="S2001" i="94" s="1"/>
  <c r="N2279" i="94"/>
  <c r="Q2279" i="94" s="1"/>
  <c r="S2279" i="94" s="1"/>
  <c r="N1936" i="94"/>
  <c r="Q1936" i="94" s="1"/>
  <c r="S1936" i="94" s="1"/>
  <c r="N1946" i="94"/>
  <c r="Q1946" i="94" s="1"/>
  <c r="S1946" i="94" s="1"/>
  <c r="N1955" i="94"/>
  <c r="Q1955" i="94" s="1"/>
  <c r="S1955" i="94" s="1"/>
  <c r="N1974" i="94"/>
  <c r="Q1974" i="94" s="1"/>
  <c r="S1974" i="94" s="1"/>
  <c r="N1978" i="94"/>
  <c r="Q1978" i="94" s="1"/>
  <c r="S1978" i="94" s="1"/>
  <c r="N1989" i="94"/>
  <c r="Q1989" i="94" s="1"/>
  <c r="S1989" i="94" s="1"/>
  <c r="N1981" i="94"/>
  <c r="Q1981" i="94" s="1"/>
  <c r="S1981" i="94" s="1"/>
  <c r="N2034" i="94"/>
  <c r="Q2034" i="94" s="1"/>
  <c r="S2034" i="94" s="1"/>
  <c r="N2108" i="94"/>
  <c r="Q2108" i="94" s="1"/>
  <c r="S2108" i="94" s="1"/>
  <c r="N2199" i="94"/>
  <c r="Q2199" i="94" s="1"/>
  <c r="S2199" i="94" s="1"/>
  <c r="N1956" i="94"/>
  <c r="Q1956" i="94" s="1"/>
  <c r="S1956" i="94" s="1"/>
  <c r="N1957" i="94"/>
  <c r="Q1957" i="94" s="1"/>
  <c r="S1957" i="94" s="1"/>
  <c r="N1958" i="94"/>
  <c r="Q1958" i="94" s="1"/>
  <c r="S1958" i="94" s="1"/>
  <c r="N1975" i="94"/>
  <c r="Q1975" i="94" s="1"/>
  <c r="S1975" i="94" s="1"/>
  <c r="N1979" i="94"/>
  <c r="Q1979" i="94" s="1"/>
  <c r="S1979" i="94" s="1"/>
  <c r="N1988" i="94"/>
  <c r="Q1988" i="94" s="1"/>
  <c r="S1988" i="94" s="1"/>
  <c r="N2002" i="94"/>
  <c r="Q2002" i="94" s="1"/>
  <c r="S2002" i="94" s="1"/>
  <c r="N2127" i="94"/>
  <c r="Q2127" i="94" s="1"/>
  <c r="S2127" i="94" s="1"/>
  <c r="N1929" i="94"/>
  <c r="Q1929" i="94" s="1"/>
  <c r="S1929" i="94" s="1"/>
  <c r="N1932" i="94"/>
  <c r="Q1932" i="94" s="1"/>
  <c r="S1932" i="94" s="1"/>
  <c r="N1937" i="94"/>
  <c r="Q1937" i="94" s="1"/>
  <c r="S1937" i="94" s="1"/>
  <c r="N1945" i="94"/>
  <c r="Q1945" i="94" s="1"/>
  <c r="S1945" i="94" s="1"/>
  <c r="N1961" i="94"/>
  <c r="Q1961" i="94" s="1"/>
  <c r="S1961" i="94" s="1"/>
  <c r="N1973" i="94"/>
  <c r="Q1973" i="94" s="1"/>
  <c r="S1973" i="94" s="1"/>
  <c r="N1980" i="94"/>
  <c r="Q1980" i="94" s="1"/>
  <c r="S1980" i="94" s="1"/>
  <c r="N2027" i="94"/>
  <c r="Q2027" i="94" s="1"/>
  <c r="S2027" i="94" s="1"/>
  <c r="N2005" i="94"/>
  <c r="Q2005" i="94" s="1"/>
  <c r="S2005" i="94" s="1"/>
  <c r="N2038" i="94"/>
  <c r="Q2038" i="94" s="1"/>
  <c r="S2038" i="94" s="1"/>
  <c r="N1927" i="94"/>
  <c r="Q1927" i="94" s="1"/>
  <c r="S1927" i="94" s="1"/>
  <c r="N1935" i="94"/>
  <c r="Q1935" i="94" s="1"/>
  <c r="S1935" i="94" s="1"/>
  <c r="N1947" i="94"/>
  <c r="Q1947" i="94" s="1"/>
  <c r="S1947" i="94" s="1"/>
  <c r="N1944" i="94"/>
  <c r="Q1944" i="94" s="1"/>
  <c r="S1944" i="94" s="1"/>
  <c r="N1954" i="94"/>
  <c r="Q1954" i="94" s="1"/>
  <c r="S1954" i="94" s="1"/>
  <c r="N1963" i="94"/>
  <c r="Q1963" i="94" s="1"/>
  <c r="S1963" i="94" s="1"/>
  <c r="N1960" i="94"/>
  <c r="Q1960" i="94" s="1"/>
  <c r="S1960" i="94" s="1"/>
  <c r="N1970" i="94"/>
  <c r="Q1970" i="94" s="1"/>
  <c r="S1970" i="94" s="1"/>
  <c r="N1977" i="94"/>
  <c r="Q1977" i="94" s="1"/>
  <c r="S1977" i="94" s="1"/>
  <c r="N1990" i="94"/>
  <c r="Q1990" i="94" s="1"/>
  <c r="S1990" i="94" s="1"/>
  <c r="N1986" i="94"/>
  <c r="Q1986" i="94" s="1"/>
  <c r="S1986" i="94" s="1"/>
  <c r="N1982" i="94"/>
  <c r="Q1982" i="94" s="1"/>
  <c r="S1982" i="94" s="1"/>
  <c r="N2028" i="94"/>
  <c r="Q2028" i="94" s="1"/>
  <c r="S2028" i="94" s="1"/>
  <c r="N2004" i="94"/>
  <c r="Q2004" i="94" s="1"/>
  <c r="S2004" i="94" s="1"/>
  <c r="N2000" i="94"/>
  <c r="Q2000" i="94" s="1"/>
  <c r="S2000" i="94" s="1"/>
  <c r="N2032" i="94"/>
  <c r="Q2032" i="94" s="1"/>
  <c r="S2032" i="94" s="1"/>
  <c r="N2278" i="94"/>
  <c r="Q2278" i="94" s="1"/>
  <c r="S2278" i="94" s="1"/>
  <c r="L2235" i="94"/>
  <c r="K1943" i="94"/>
  <c r="L1943" i="94" s="1"/>
  <c r="K1998" i="94"/>
  <c r="L1998" i="94" s="1"/>
  <c r="K1972" i="94"/>
  <c r="L1972" i="94" s="1"/>
  <c r="L2026" i="94"/>
  <c r="F1992" i="94"/>
  <c r="L1992" i="94" s="1"/>
  <c r="K1953" i="94"/>
  <c r="L1953" i="94" s="1"/>
  <c r="F1996" i="94"/>
  <c r="L1996" i="94" s="1"/>
  <c r="L1993" i="94"/>
  <c r="F1964" i="94"/>
  <c r="L1964" i="94" s="1"/>
  <c r="L1949" i="94"/>
  <c r="L1965" i="94"/>
  <c r="F1951" i="94"/>
  <c r="L1951" i="94" s="1"/>
  <c r="L1950" i="94"/>
  <c r="K1934" i="94"/>
  <c r="L1934" i="94" s="1"/>
  <c r="K1925" i="94"/>
  <c r="L1925" i="94" s="1"/>
  <c r="N1943" i="94" l="1"/>
  <c r="R1943" i="94" s="1"/>
  <c r="S1943" i="94" s="1"/>
  <c r="N1972" i="94"/>
  <c r="R1972" i="94" s="1"/>
  <c r="S1972" i="94" s="1"/>
  <c r="N1934" i="94"/>
  <c r="R1934" i="94" s="1"/>
  <c r="S1934" i="94" s="1"/>
  <c r="N1949" i="94"/>
  <c r="R1949" i="94" s="1"/>
  <c r="S1949" i="94" s="1"/>
  <c r="N1953" i="94"/>
  <c r="R1953" i="94" s="1"/>
  <c r="S1953" i="94" s="1"/>
  <c r="N1998" i="94"/>
  <c r="R1998" i="94" s="1"/>
  <c r="S1998" i="94" s="1"/>
  <c r="N1964" i="94"/>
  <c r="R1964" i="94" s="1"/>
  <c r="S1964" i="94" s="1"/>
  <c r="N1992" i="94"/>
  <c r="R1992" i="94" s="1"/>
  <c r="S1992" i="94" s="1"/>
  <c r="N1925" i="94"/>
  <c r="R1925" i="94" s="1"/>
  <c r="S1925" i="94" s="1"/>
  <c r="N2235" i="94"/>
  <c r="R2235" i="94" s="1"/>
  <c r="S2235" i="94" s="1"/>
  <c r="N1965" i="94"/>
  <c r="Q1965" i="94" s="1"/>
  <c r="S1965" i="94" s="1"/>
  <c r="N1996" i="94"/>
  <c r="Q1996" i="94" s="1"/>
  <c r="S1996" i="94" s="1"/>
  <c r="N1950" i="94"/>
  <c r="Q1950" i="94" s="1"/>
  <c r="S1950" i="94" s="1"/>
  <c r="N1951" i="94"/>
  <c r="Q1951" i="94" s="1"/>
  <c r="S1951" i="94" s="1"/>
  <c r="N1993" i="94"/>
  <c r="Q1993" i="94" s="1"/>
  <c r="S1993" i="94" s="1"/>
  <c r="N2026" i="94"/>
  <c r="Q2026" i="94" s="1"/>
  <c r="S2026" i="94" s="1"/>
  <c r="L1887" i="94"/>
  <c r="L1888" i="94"/>
  <c r="L1889" i="94"/>
  <c r="L1890" i="94"/>
  <c r="L1891" i="94"/>
  <c r="L1892" i="94"/>
  <c r="L1893" i="94"/>
  <c r="L1894" i="94"/>
  <c r="L1895" i="94"/>
  <c r="L1896" i="94"/>
  <c r="L1897" i="94"/>
  <c r="L1898" i="94"/>
  <c r="L1899" i="94"/>
  <c r="L1900" i="94"/>
  <c r="L1901" i="94"/>
  <c r="L1902" i="94"/>
  <c r="L1903" i="94"/>
  <c r="F1905" i="94"/>
  <c r="L1905" i="94" s="1"/>
  <c r="F1910" i="94"/>
  <c r="L1910" i="94" s="1"/>
  <c r="L1915" i="94"/>
  <c r="L1914" i="94"/>
  <c r="L1913" i="94"/>
  <c r="F1912" i="94"/>
  <c r="L1912" i="94" s="1"/>
  <c r="L1923" i="94"/>
  <c r="F1922" i="94"/>
  <c r="L1922" i="94" s="1"/>
  <c r="L1921" i="94"/>
  <c r="L1920" i="94"/>
  <c r="N1920" i="94" s="1"/>
  <c r="Q1920" i="94" s="1"/>
  <c r="S1920" i="94" s="1"/>
  <c r="L1919" i="94"/>
  <c r="F1918" i="94"/>
  <c r="L1918" i="94" s="1"/>
  <c r="N1918" i="94" s="1"/>
  <c r="R1918" i="94" s="1"/>
  <c r="S1918" i="94" s="1"/>
  <c r="L1917" i="94"/>
  <c r="F1916" i="94"/>
  <c r="L1916" i="94" s="1"/>
  <c r="L1911" i="94"/>
  <c r="N1911" i="94" s="1"/>
  <c r="F1909" i="94"/>
  <c r="L1909" i="94" s="1"/>
  <c r="L1908" i="94"/>
  <c r="F1907" i="94"/>
  <c r="L1907" i="94" s="1"/>
  <c r="L1906" i="94"/>
  <c r="L1904" i="94"/>
  <c r="L1886" i="94"/>
  <c r="L1885" i="94"/>
  <c r="L1884" i="94"/>
  <c r="L1883" i="94"/>
  <c r="L1882" i="94"/>
  <c r="L1880" i="94"/>
  <c r="K1880" i="94"/>
  <c r="L1879" i="94"/>
  <c r="I1879" i="94"/>
  <c r="K1879" i="94" s="1"/>
  <c r="L1878" i="94"/>
  <c r="I1878" i="94"/>
  <c r="L1877" i="94"/>
  <c r="I1877" i="94"/>
  <c r="K1877" i="94" s="1"/>
  <c r="L1876" i="94"/>
  <c r="I1876" i="94"/>
  <c r="K1876" i="94" s="1"/>
  <c r="Q1875" i="94"/>
  <c r="S1875" i="94" s="1"/>
  <c r="I1875" i="94"/>
  <c r="K1875" i="94" s="1"/>
  <c r="Q1874" i="94"/>
  <c r="S1874" i="94" s="1"/>
  <c r="I1874" i="94"/>
  <c r="K1874" i="94" s="1"/>
  <c r="F1856" i="94"/>
  <c r="L1856" i="94" s="1"/>
  <c r="L1694" i="94"/>
  <c r="N1694" i="94" s="1"/>
  <c r="L1695" i="94"/>
  <c r="N1695" i="94" s="1"/>
  <c r="L1696" i="94"/>
  <c r="N1696" i="94" s="1"/>
  <c r="L1697" i="94"/>
  <c r="N1697" i="94" s="1"/>
  <c r="L1698" i="94"/>
  <c r="N1698" i="94" s="1"/>
  <c r="L1699" i="94"/>
  <c r="N1699" i="94" s="1"/>
  <c r="L1728" i="94"/>
  <c r="L1729" i="94"/>
  <c r="L1730" i="94"/>
  <c r="L1731" i="94"/>
  <c r="L1732" i="94"/>
  <c r="L1733" i="94"/>
  <c r="L1734" i="94"/>
  <c r="L1735" i="94"/>
  <c r="L1736" i="94"/>
  <c r="L1737" i="94"/>
  <c r="L1738" i="94"/>
  <c r="L1739" i="94"/>
  <c r="L1727" i="94"/>
  <c r="L1780" i="94"/>
  <c r="L1773" i="94"/>
  <c r="L1774" i="94"/>
  <c r="L1775" i="94"/>
  <c r="L1776" i="94"/>
  <c r="L1777" i="94"/>
  <c r="L1778" i="94"/>
  <c r="L1779" i="94"/>
  <c r="L1772" i="94"/>
  <c r="L1809" i="94"/>
  <c r="L1810" i="94"/>
  <c r="L1811" i="94"/>
  <c r="L1812" i="94"/>
  <c r="L1813" i="94"/>
  <c r="L1814" i="94"/>
  <c r="L1808" i="94"/>
  <c r="L1841" i="94"/>
  <c r="L1838" i="94"/>
  <c r="L1839" i="94"/>
  <c r="L1840" i="94"/>
  <c r="L1842" i="94"/>
  <c r="N1842" i="94" s="1"/>
  <c r="L1843" i="94"/>
  <c r="Q1844" i="94"/>
  <c r="S1844" i="94" s="1"/>
  <c r="L1837" i="94"/>
  <c r="L1868" i="94"/>
  <c r="N1868" i="94" s="1"/>
  <c r="L1850" i="94"/>
  <c r="L1851" i="94"/>
  <c r="L1852" i="94"/>
  <c r="L1853" i="94"/>
  <c r="L1854" i="94"/>
  <c r="L1869" i="94"/>
  <c r="F1860" i="94"/>
  <c r="L1860" i="94" s="1"/>
  <c r="F1862" i="94"/>
  <c r="L1862" i="94" s="1"/>
  <c r="L1861" i="94"/>
  <c r="L1865" i="94"/>
  <c r="N1865" i="94" s="1"/>
  <c r="F1863" i="94"/>
  <c r="L1863" i="94" s="1"/>
  <c r="L1871" i="94"/>
  <c r="F1870" i="94"/>
  <c r="K1843" i="94"/>
  <c r="I1842" i="94"/>
  <c r="K1842" i="94" s="1"/>
  <c r="K1777" i="94"/>
  <c r="I1772" i="94"/>
  <c r="K1772" i="94" s="1"/>
  <c r="K1698" i="94"/>
  <c r="K1699" i="94"/>
  <c r="I1839" i="94"/>
  <c r="K1839" i="94" s="1"/>
  <c r="L1867" i="94"/>
  <c r="F1866" i="94"/>
  <c r="L1866" i="94" s="1"/>
  <c r="N1866" i="94" s="1"/>
  <c r="R1866" i="94" s="1"/>
  <c r="S1866" i="94" s="1"/>
  <c r="L1864" i="94"/>
  <c r="L1859" i="94"/>
  <c r="F1858" i="94"/>
  <c r="L1858" i="94" s="1"/>
  <c r="L1857" i="94"/>
  <c r="L1855" i="94"/>
  <c r="L1849" i="94"/>
  <c r="L1848" i="94"/>
  <c r="L1847" i="94"/>
  <c r="L1846" i="94"/>
  <c r="L1845" i="94"/>
  <c r="I1841" i="94"/>
  <c r="K1841" i="94" s="1"/>
  <c r="I1840" i="94"/>
  <c r="K1840" i="94" s="1"/>
  <c r="I1838" i="94"/>
  <c r="K1838" i="94" s="1"/>
  <c r="I1837" i="94"/>
  <c r="K1837" i="94" s="1"/>
  <c r="F1818" i="94"/>
  <c r="L1818" i="94" s="1"/>
  <c r="K1807" i="94"/>
  <c r="L1834" i="94"/>
  <c r="F1833" i="94"/>
  <c r="L1833" i="94" s="1"/>
  <c r="F1831" i="94"/>
  <c r="L1831" i="94" s="1"/>
  <c r="F1822" i="94"/>
  <c r="L1822" i="94" s="1"/>
  <c r="F1827" i="94"/>
  <c r="L1827" i="94" s="1"/>
  <c r="L1821" i="94"/>
  <c r="F1815" i="94"/>
  <c r="L1815" i="94" s="1"/>
  <c r="L1817" i="94"/>
  <c r="F1816" i="94"/>
  <c r="L1816" i="94" s="1"/>
  <c r="N1816" i="94" s="1"/>
  <c r="R1816" i="94" s="1"/>
  <c r="S1816" i="94" s="1"/>
  <c r="L1805" i="94"/>
  <c r="F1804" i="94"/>
  <c r="L1804" i="94" s="1"/>
  <c r="N1804" i="94" s="1"/>
  <c r="R1804" i="94" s="1"/>
  <c r="S1804" i="94" s="1"/>
  <c r="F1803" i="94"/>
  <c r="L1803" i="94" s="1"/>
  <c r="K1778" i="94"/>
  <c r="K1779" i="94"/>
  <c r="K1739" i="94"/>
  <c r="K1738" i="94"/>
  <c r="K1737" i="94"/>
  <c r="L1785" i="94"/>
  <c r="L1786" i="94"/>
  <c r="L1787" i="94"/>
  <c r="L1788" i="94"/>
  <c r="L1789" i="94"/>
  <c r="L1790" i="94"/>
  <c r="L1791" i="94"/>
  <c r="L1792" i="94"/>
  <c r="L1793" i="94"/>
  <c r="L1794" i="94"/>
  <c r="L1795" i="94"/>
  <c r="L1796" i="94"/>
  <c r="L1797" i="94"/>
  <c r="L1798" i="94"/>
  <c r="L1799" i="94"/>
  <c r="L1800" i="94"/>
  <c r="L1801" i="94"/>
  <c r="L1802" i="94"/>
  <c r="L1832" i="94"/>
  <c r="L1830" i="94"/>
  <c r="F1829" i="94"/>
  <c r="L1829" i="94" s="1"/>
  <c r="N1829" i="94" s="1"/>
  <c r="R1829" i="94" s="1"/>
  <c r="S1829" i="94" s="1"/>
  <c r="L1828" i="94"/>
  <c r="F1826" i="94"/>
  <c r="L1826" i="94" s="1"/>
  <c r="L1825" i="94"/>
  <c r="F1824" i="94"/>
  <c r="L1824" i="94" s="1"/>
  <c r="L1823" i="94"/>
  <c r="L1820" i="94"/>
  <c r="L1819" i="94"/>
  <c r="L1784" i="94"/>
  <c r="L1783" i="94"/>
  <c r="L1782" i="94"/>
  <c r="L1781" i="94"/>
  <c r="I1776" i="94"/>
  <c r="K1776" i="94" s="1"/>
  <c r="I1775" i="94"/>
  <c r="K1775" i="94" s="1"/>
  <c r="I1774" i="94"/>
  <c r="K1774" i="94" s="1"/>
  <c r="I1773" i="94"/>
  <c r="K1773" i="94" s="1"/>
  <c r="F1757" i="94"/>
  <c r="L1757" i="94" s="1"/>
  <c r="L1741" i="94"/>
  <c r="L1742" i="94"/>
  <c r="L1743" i="94"/>
  <c r="L1744" i="94"/>
  <c r="L1745" i="94"/>
  <c r="L1746" i="94"/>
  <c r="L1747" i="94"/>
  <c r="L1748" i="94"/>
  <c r="L1749" i="94"/>
  <c r="L1750" i="94"/>
  <c r="L1751" i="94"/>
  <c r="L1752" i="94"/>
  <c r="L1753" i="94"/>
  <c r="L1740" i="94"/>
  <c r="L1764" i="94"/>
  <c r="N1764" i="94" s="1"/>
  <c r="Q1764" i="94" s="1"/>
  <c r="S1764" i="94" s="1"/>
  <c r="F1762" i="94"/>
  <c r="L1762" i="94" s="1"/>
  <c r="L1769" i="94"/>
  <c r="F1767" i="94"/>
  <c r="L1767" i="94" s="1"/>
  <c r="L1768" i="94"/>
  <c r="I1729" i="94"/>
  <c r="K1729" i="94" s="1"/>
  <c r="I1730" i="94"/>
  <c r="K1730" i="94" s="1"/>
  <c r="I1731" i="94"/>
  <c r="K1731" i="94" s="1"/>
  <c r="I1732" i="94"/>
  <c r="K1732" i="94" s="1"/>
  <c r="I1733" i="94"/>
  <c r="K1733" i="94" s="1"/>
  <c r="I1734" i="94"/>
  <c r="K1734" i="94" s="1"/>
  <c r="I1735" i="94"/>
  <c r="K1735" i="94" s="1"/>
  <c r="I1736" i="94"/>
  <c r="K1736" i="94" s="1"/>
  <c r="L1766" i="94"/>
  <c r="F1765" i="94"/>
  <c r="L1765" i="94" s="1"/>
  <c r="N1765" i="94" s="1"/>
  <c r="R1765" i="94" s="1"/>
  <c r="S1765" i="94" s="1"/>
  <c r="L1763" i="94"/>
  <c r="F1761" i="94"/>
  <c r="L1761" i="94" s="1"/>
  <c r="L1760" i="94"/>
  <c r="F1759" i="94"/>
  <c r="L1759" i="94" s="1"/>
  <c r="L1758" i="94"/>
  <c r="L1756" i="94"/>
  <c r="N1756" i="94" s="1"/>
  <c r="Q1756" i="94" s="1"/>
  <c r="S1756" i="94" s="1"/>
  <c r="L1755" i="94"/>
  <c r="F1754" i="94"/>
  <c r="L1754" i="94" s="1"/>
  <c r="I1728" i="94"/>
  <c r="K1728" i="94" s="1"/>
  <c r="I1727" i="94"/>
  <c r="K1727" i="94" s="1"/>
  <c r="L1724" i="94"/>
  <c r="F1723" i="94"/>
  <c r="L1723" i="94" s="1"/>
  <c r="N1723" i="94" s="1"/>
  <c r="R1723" i="94" s="1"/>
  <c r="S1723" i="94" s="1"/>
  <c r="F1638" i="94"/>
  <c r="F1714" i="94"/>
  <c r="L1703" i="94"/>
  <c r="L1704" i="94"/>
  <c r="L1705" i="94"/>
  <c r="L1706" i="94"/>
  <c r="L1717" i="94"/>
  <c r="F1718" i="94"/>
  <c r="L1718" i="94" s="1"/>
  <c r="F1719" i="94"/>
  <c r="N1818" i="94" l="1"/>
  <c r="R1818" i="94" s="1"/>
  <c r="S1818" i="94" s="1"/>
  <c r="N1905" i="94"/>
  <c r="R1905" i="94" s="1"/>
  <c r="S1905" i="94" s="1"/>
  <c r="N1833" i="94"/>
  <c r="R1833" i="94" s="1"/>
  <c r="S1833" i="94" s="1"/>
  <c r="N1856" i="94"/>
  <c r="R1856" i="94" s="1"/>
  <c r="S1856" i="94" s="1"/>
  <c r="N1922" i="94"/>
  <c r="R1922" i="94" s="1"/>
  <c r="S1922" i="94" s="1"/>
  <c r="N1827" i="94"/>
  <c r="R1827" i="94" s="1"/>
  <c r="S1827" i="94" s="1"/>
  <c r="N1863" i="94"/>
  <c r="R1863" i="94" s="1"/>
  <c r="S1863" i="94" s="1"/>
  <c r="N1754" i="94"/>
  <c r="R1754" i="94" s="1"/>
  <c r="S1754" i="94" s="1"/>
  <c r="N1831" i="94"/>
  <c r="R1831" i="94" s="1"/>
  <c r="S1831" i="94" s="1"/>
  <c r="N1762" i="94"/>
  <c r="R1762" i="94" s="1"/>
  <c r="S1762" i="94" s="1"/>
  <c r="N1757" i="94"/>
  <c r="R1757" i="94" s="1"/>
  <c r="S1757" i="94" s="1"/>
  <c r="N1767" i="94"/>
  <c r="R1767" i="94" s="1"/>
  <c r="S1767" i="94" s="1"/>
  <c r="N1822" i="94"/>
  <c r="R1822" i="94" s="1"/>
  <c r="S1822" i="94" s="1"/>
  <c r="N1916" i="94"/>
  <c r="R1916" i="94" s="1"/>
  <c r="S1916" i="94" s="1"/>
  <c r="N1912" i="94"/>
  <c r="R1912" i="94" s="1"/>
  <c r="S1912" i="94" s="1"/>
  <c r="N1910" i="94"/>
  <c r="R1910" i="94" s="1"/>
  <c r="S1910" i="94" s="1"/>
  <c r="N1751" i="94"/>
  <c r="Q1751" i="94" s="1"/>
  <c r="S1751" i="94" s="1"/>
  <c r="N1743" i="94"/>
  <c r="Q1743" i="94" s="1"/>
  <c r="S1743" i="94" s="1"/>
  <c r="N1819" i="94"/>
  <c r="Q1819" i="94" s="1"/>
  <c r="S1819" i="94" s="1"/>
  <c r="N1800" i="94"/>
  <c r="Q1800" i="94" s="1"/>
  <c r="S1800" i="94" s="1"/>
  <c r="N1792" i="94"/>
  <c r="Q1792" i="94" s="1"/>
  <c r="S1792" i="94" s="1"/>
  <c r="N1834" i="94"/>
  <c r="Q1834" i="94" s="1"/>
  <c r="S1834" i="94" s="1"/>
  <c r="N1846" i="94"/>
  <c r="Q1846" i="94" s="1"/>
  <c r="S1846" i="94" s="1"/>
  <c r="N1860" i="94"/>
  <c r="Q1860" i="94" s="1"/>
  <c r="S1860" i="94" s="1"/>
  <c r="N1808" i="94"/>
  <c r="Q1808" i="94" s="1"/>
  <c r="S1808" i="94" s="1"/>
  <c r="N1727" i="94"/>
  <c r="Q1727" i="94" s="1"/>
  <c r="S1727" i="94" s="1"/>
  <c r="N1732" i="94"/>
  <c r="Q1732" i="94" s="1"/>
  <c r="S1732" i="94" s="1"/>
  <c r="N1906" i="94"/>
  <c r="Q1906" i="94" s="1"/>
  <c r="S1906" i="94" s="1"/>
  <c r="N1915" i="94"/>
  <c r="Q1915" i="94" s="1"/>
  <c r="S1915" i="94" s="1"/>
  <c r="N1746" i="94"/>
  <c r="Q1746" i="94" s="1"/>
  <c r="S1746" i="94" s="1"/>
  <c r="N1782" i="94"/>
  <c r="Q1782" i="94" s="1"/>
  <c r="S1782" i="94" s="1"/>
  <c r="N1826" i="94"/>
  <c r="Q1826" i="94" s="1"/>
  <c r="S1826" i="94" s="1"/>
  <c r="N1832" i="94"/>
  <c r="Q1832" i="94" s="1"/>
  <c r="S1832" i="94" s="1"/>
  <c r="N1799" i="94"/>
  <c r="Q1799" i="94" s="1"/>
  <c r="S1799" i="94" s="1"/>
  <c r="N1795" i="94"/>
  <c r="Q1795" i="94" s="1"/>
  <c r="S1795" i="94" s="1"/>
  <c r="N1791" i="94"/>
  <c r="Q1791" i="94" s="1"/>
  <c r="S1791" i="94" s="1"/>
  <c r="N1787" i="94"/>
  <c r="Q1787" i="94" s="1"/>
  <c r="S1787" i="94" s="1"/>
  <c r="N1803" i="94"/>
  <c r="Q1803" i="94" s="1"/>
  <c r="S1803" i="94" s="1"/>
  <c r="N1817" i="94"/>
  <c r="Q1817" i="94" s="1"/>
  <c r="S1817" i="94" s="1"/>
  <c r="N1847" i="94"/>
  <c r="Q1847" i="94" s="1"/>
  <c r="S1847" i="94" s="1"/>
  <c r="N1857" i="94"/>
  <c r="Q1857" i="94" s="1"/>
  <c r="S1857" i="94" s="1"/>
  <c r="N1869" i="94"/>
  <c r="Q1869" i="94" s="1"/>
  <c r="S1869" i="94" s="1"/>
  <c r="N1851" i="94"/>
  <c r="Q1851" i="94" s="1"/>
  <c r="S1851" i="94" s="1"/>
  <c r="N1839" i="94"/>
  <c r="Q1839" i="94" s="1"/>
  <c r="S1839" i="94" s="1"/>
  <c r="N1814" i="94"/>
  <c r="Q1814" i="94" s="1"/>
  <c r="S1814" i="94" s="1"/>
  <c r="N1810" i="94"/>
  <c r="Q1810" i="94" s="1"/>
  <c r="S1810" i="94" s="1"/>
  <c r="N1778" i="94"/>
  <c r="Q1778" i="94" s="1"/>
  <c r="S1778" i="94" s="1"/>
  <c r="N1774" i="94"/>
  <c r="Q1774" i="94" s="1"/>
  <c r="S1774" i="94" s="1"/>
  <c r="N1739" i="94"/>
  <c r="Q1739" i="94" s="1"/>
  <c r="S1739" i="94" s="1"/>
  <c r="N1735" i="94"/>
  <c r="Q1735" i="94" s="1"/>
  <c r="S1735" i="94" s="1"/>
  <c r="N1731" i="94"/>
  <c r="Q1731" i="94" s="1"/>
  <c r="S1731" i="94" s="1"/>
  <c r="N1876" i="94"/>
  <c r="Q1876" i="94" s="1"/>
  <c r="S1876" i="94" s="1"/>
  <c r="N1878" i="94"/>
  <c r="Q1878" i="94" s="1"/>
  <c r="S1878" i="94" s="1"/>
  <c r="N1880" i="94"/>
  <c r="Q1880" i="94" s="1"/>
  <c r="S1880" i="94" s="1"/>
  <c r="N1885" i="94"/>
  <c r="Q1885" i="94" s="1"/>
  <c r="S1885" i="94" s="1"/>
  <c r="N1907" i="94"/>
  <c r="Q1907" i="94" s="1"/>
  <c r="S1907" i="94" s="1"/>
  <c r="N1901" i="94"/>
  <c r="Q1901" i="94" s="1"/>
  <c r="S1901" i="94" s="1"/>
  <c r="N1897" i="94"/>
  <c r="Q1897" i="94" s="1"/>
  <c r="S1897" i="94" s="1"/>
  <c r="N1893" i="94"/>
  <c r="Q1893" i="94" s="1"/>
  <c r="S1893" i="94" s="1"/>
  <c r="N1889" i="94"/>
  <c r="Q1889" i="94" s="1"/>
  <c r="S1889" i="94" s="1"/>
  <c r="N1706" i="94"/>
  <c r="Q1706" i="94" s="1"/>
  <c r="S1706" i="94" s="1"/>
  <c r="N1761" i="94"/>
  <c r="Q1761" i="94" s="1"/>
  <c r="S1761" i="94" s="1"/>
  <c r="N1768" i="94"/>
  <c r="Q1768" i="94" s="1"/>
  <c r="S1768" i="94" s="1"/>
  <c r="N1781" i="94"/>
  <c r="Q1781" i="94" s="1"/>
  <c r="S1781" i="94" s="1"/>
  <c r="N1830" i="94"/>
  <c r="Q1830" i="94" s="1"/>
  <c r="S1830" i="94" s="1"/>
  <c r="N1796" i="94"/>
  <c r="Q1796" i="94" s="1"/>
  <c r="S1796" i="94" s="1"/>
  <c r="N1788" i="94"/>
  <c r="Q1788" i="94" s="1"/>
  <c r="S1788" i="94" s="1"/>
  <c r="N1855" i="94"/>
  <c r="Q1855" i="94" s="1"/>
  <c r="S1855" i="94" s="1"/>
  <c r="N1864" i="94"/>
  <c r="Q1864" i="94" s="1"/>
  <c r="S1864" i="94" s="1"/>
  <c r="N1852" i="94"/>
  <c r="Q1852" i="94" s="1"/>
  <c r="S1852" i="94" s="1"/>
  <c r="N1840" i="94"/>
  <c r="Q1840" i="94" s="1"/>
  <c r="S1840" i="94" s="1"/>
  <c r="N1779" i="94"/>
  <c r="Q1779" i="94" s="1"/>
  <c r="S1779" i="94" s="1"/>
  <c r="N1775" i="94"/>
  <c r="Q1775" i="94" s="1"/>
  <c r="S1775" i="94" s="1"/>
  <c r="N1736" i="94"/>
  <c r="Q1736" i="94" s="1"/>
  <c r="S1736" i="94" s="1"/>
  <c r="N1728" i="94"/>
  <c r="Q1728" i="94" s="1"/>
  <c r="S1728" i="94" s="1"/>
  <c r="N1884" i="94"/>
  <c r="Q1884" i="94" s="1"/>
  <c r="S1884" i="94" s="1"/>
  <c r="N1919" i="94"/>
  <c r="Q1919" i="94" s="1"/>
  <c r="S1919" i="94" s="1"/>
  <c r="N1898" i="94"/>
  <c r="Q1898" i="94" s="1"/>
  <c r="S1898" i="94" s="1"/>
  <c r="N1890" i="94"/>
  <c r="Q1890" i="94" s="1"/>
  <c r="S1890" i="94" s="1"/>
  <c r="N1758" i="94"/>
  <c r="Q1758" i="94" s="1"/>
  <c r="S1758" i="94" s="1"/>
  <c r="N1763" i="94"/>
  <c r="Q1763" i="94" s="1"/>
  <c r="S1763" i="94" s="1"/>
  <c r="N1740" i="94"/>
  <c r="Q1740" i="94" s="1"/>
  <c r="S1740" i="94" s="1"/>
  <c r="N1718" i="94"/>
  <c r="Q1718" i="94" s="1"/>
  <c r="S1718" i="94" s="1"/>
  <c r="N1759" i="94"/>
  <c r="Q1759" i="94" s="1"/>
  <c r="S1759" i="94" s="1"/>
  <c r="N1769" i="94"/>
  <c r="Q1769" i="94" s="1"/>
  <c r="S1769" i="94" s="1"/>
  <c r="N1753" i="94"/>
  <c r="Q1753" i="94" s="1"/>
  <c r="S1753" i="94" s="1"/>
  <c r="N1749" i="94"/>
  <c r="Q1749" i="94" s="1"/>
  <c r="S1749" i="94" s="1"/>
  <c r="N1745" i="94"/>
  <c r="Q1745" i="94" s="1"/>
  <c r="S1745" i="94" s="1"/>
  <c r="N1741" i="94"/>
  <c r="Q1741" i="94" s="1"/>
  <c r="S1741" i="94" s="1"/>
  <c r="N1783" i="94"/>
  <c r="Q1783" i="94" s="1"/>
  <c r="S1783" i="94" s="1"/>
  <c r="N1823" i="94"/>
  <c r="Q1823" i="94" s="1"/>
  <c r="S1823" i="94" s="1"/>
  <c r="N1828" i="94"/>
  <c r="Q1828" i="94" s="1"/>
  <c r="S1828" i="94" s="1"/>
  <c r="N1802" i="94"/>
  <c r="Q1802" i="94" s="1"/>
  <c r="S1802" i="94" s="1"/>
  <c r="N1798" i="94"/>
  <c r="Q1798" i="94" s="1"/>
  <c r="S1798" i="94" s="1"/>
  <c r="N1794" i="94"/>
  <c r="Q1794" i="94" s="1"/>
  <c r="S1794" i="94" s="1"/>
  <c r="N1790" i="94"/>
  <c r="Q1790" i="94" s="1"/>
  <c r="S1790" i="94" s="1"/>
  <c r="N1786" i="94"/>
  <c r="Q1786" i="94" s="1"/>
  <c r="S1786" i="94" s="1"/>
  <c r="N1815" i="94"/>
  <c r="Q1815" i="94" s="1"/>
  <c r="S1815" i="94" s="1"/>
  <c r="N1848" i="94"/>
  <c r="Q1848" i="94" s="1"/>
  <c r="S1848" i="94" s="1"/>
  <c r="N1858" i="94"/>
  <c r="Q1858" i="94" s="1"/>
  <c r="S1858" i="94" s="1"/>
  <c r="N1867" i="94"/>
  <c r="Q1867" i="94" s="1"/>
  <c r="S1867" i="94" s="1"/>
  <c r="N1861" i="94"/>
  <c r="Q1861" i="94" s="1"/>
  <c r="S1861" i="94" s="1"/>
  <c r="N1854" i="94"/>
  <c r="Q1854" i="94" s="1"/>
  <c r="S1854" i="94" s="1"/>
  <c r="N1850" i="94"/>
  <c r="Q1850" i="94" s="1"/>
  <c r="S1850" i="94" s="1"/>
  <c r="N1843" i="94"/>
  <c r="Q1843" i="94" s="1"/>
  <c r="S1843" i="94" s="1"/>
  <c r="N1838" i="94"/>
  <c r="Q1838" i="94" s="1"/>
  <c r="S1838" i="94" s="1"/>
  <c r="N1813" i="94"/>
  <c r="Q1813" i="94" s="1"/>
  <c r="S1813" i="94" s="1"/>
  <c r="N1809" i="94"/>
  <c r="Q1809" i="94" s="1"/>
  <c r="S1809" i="94" s="1"/>
  <c r="N1777" i="94"/>
  <c r="Q1777" i="94" s="1"/>
  <c r="S1777" i="94" s="1"/>
  <c r="N1773" i="94"/>
  <c r="Q1773" i="94" s="1"/>
  <c r="S1773" i="94" s="1"/>
  <c r="N1738" i="94"/>
  <c r="Q1738" i="94" s="1"/>
  <c r="S1738" i="94" s="1"/>
  <c r="N1734" i="94"/>
  <c r="Q1734" i="94" s="1"/>
  <c r="S1734" i="94" s="1"/>
  <c r="N1730" i="94"/>
  <c r="Q1730" i="94" s="1"/>
  <c r="S1730" i="94" s="1"/>
  <c r="N1882" i="94"/>
  <c r="Q1882" i="94" s="1"/>
  <c r="S1882" i="94" s="1"/>
  <c r="N1886" i="94"/>
  <c r="Q1886" i="94" s="1"/>
  <c r="S1886" i="94" s="1"/>
  <c r="N1908" i="94"/>
  <c r="Q1908" i="94" s="1"/>
  <c r="S1908" i="94" s="1"/>
  <c r="N1917" i="94"/>
  <c r="Q1917" i="94" s="1"/>
  <c r="S1917" i="94" s="1"/>
  <c r="N1921" i="94"/>
  <c r="Q1921" i="94" s="1"/>
  <c r="S1921" i="94" s="1"/>
  <c r="N1913" i="94"/>
  <c r="Q1913" i="94" s="1"/>
  <c r="S1913" i="94" s="1"/>
  <c r="N1900" i="94"/>
  <c r="Q1900" i="94" s="1"/>
  <c r="S1900" i="94" s="1"/>
  <c r="N1896" i="94"/>
  <c r="Q1896" i="94" s="1"/>
  <c r="S1896" i="94" s="1"/>
  <c r="N1892" i="94"/>
  <c r="Q1892" i="94" s="1"/>
  <c r="S1892" i="94" s="1"/>
  <c r="N1888" i="94"/>
  <c r="Q1888" i="94" s="1"/>
  <c r="S1888" i="94" s="1"/>
  <c r="N1747" i="94"/>
  <c r="Q1747" i="94" s="1"/>
  <c r="S1747" i="94" s="1"/>
  <c r="N1825" i="94"/>
  <c r="Q1825" i="94" s="1"/>
  <c r="S1825" i="94" s="1"/>
  <c r="N1837" i="94"/>
  <c r="Q1837" i="94" s="1"/>
  <c r="S1837" i="94" s="1"/>
  <c r="N1811" i="94"/>
  <c r="Q1811" i="94" s="1"/>
  <c r="S1811" i="94" s="1"/>
  <c r="N1923" i="94"/>
  <c r="Q1923" i="94" s="1"/>
  <c r="S1923" i="94" s="1"/>
  <c r="N1902" i="94"/>
  <c r="Q1902" i="94" s="1"/>
  <c r="S1902" i="94" s="1"/>
  <c r="N1894" i="94"/>
  <c r="Q1894" i="94" s="1"/>
  <c r="S1894" i="94" s="1"/>
  <c r="N1705" i="94"/>
  <c r="Q1705" i="94" s="1"/>
  <c r="S1705" i="94" s="1"/>
  <c r="N1750" i="94"/>
  <c r="Q1750" i="94" s="1"/>
  <c r="S1750" i="94" s="1"/>
  <c r="N1742" i="94"/>
  <c r="Q1742" i="94" s="1"/>
  <c r="S1742" i="94" s="1"/>
  <c r="N1820" i="94"/>
  <c r="Q1820" i="94" s="1"/>
  <c r="S1820" i="94" s="1"/>
  <c r="N1704" i="94"/>
  <c r="Q1704" i="94" s="1"/>
  <c r="S1704" i="94" s="1"/>
  <c r="N1717" i="94"/>
  <c r="Q1717" i="94" s="1"/>
  <c r="S1717" i="94" s="1"/>
  <c r="N1703" i="94"/>
  <c r="Q1703" i="94" s="1"/>
  <c r="S1703" i="94" s="1"/>
  <c r="N1724" i="94"/>
  <c r="Q1724" i="94" s="1"/>
  <c r="S1724" i="94" s="1"/>
  <c r="N1755" i="94"/>
  <c r="Q1755" i="94" s="1"/>
  <c r="S1755" i="94" s="1"/>
  <c r="N1760" i="94"/>
  <c r="Q1760" i="94" s="1"/>
  <c r="S1760" i="94" s="1"/>
  <c r="N1766" i="94"/>
  <c r="Q1766" i="94" s="1"/>
  <c r="S1766" i="94" s="1"/>
  <c r="N1752" i="94"/>
  <c r="Q1752" i="94" s="1"/>
  <c r="S1752" i="94" s="1"/>
  <c r="N1748" i="94"/>
  <c r="Q1748" i="94" s="1"/>
  <c r="S1748" i="94" s="1"/>
  <c r="N1744" i="94"/>
  <c r="Q1744" i="94" s="1"/>
  <c r="S1744" i="94" s="1"/>
  <c r="N1784" i="94"/>
  <c r="Q1784" i="94" s="1"/>
  <c r="S1784" i="94" s="1"/>
  <c r="N1824" i="94"/>
  <c r="Q1824" i="94" s="1"/>
  <c r="S1824" i="94" s="1"/>
  <c r="N1801" i="94"/>
  <c r="Q1801" i="94" s="1"/>
  <c r="S1801" i="94" s="1"/>
  <c r="N1797" i="94"/>
  <c r="Q1797" i="94" s="1"/>
  <c r="S1797" i="94" s="1"/>
  <c r="N1793" i="94"/>
  <c r="Q1793" i="94" s="1"/>
  <c r="S1793" i="94" s="1"/>
  <c r="N1789" i="94"/>
  <c r="Q1789" i="94" s="1"/>
  <c r="S1789" i="94" s="1"/>
  <c r="N1785" i="94"/>
  <c r="Q1785" i="94" s="1"/>
  <c r="S1785" i="94" s="1"/>
  <c r="N1805" i="94"/>
  <c r="Q1805" i="94" s="1"/>
  <c r="S1805" i="94" s="1"/>
  <c r="N1821" i="94"/>
  <c r="Q1821" i="94" s="1"/>
  <c r="S1821" i="94" s="1"/>
  <c r="N1845" i="94"/>
  <c r="Q1845" i="94" s="1"/>
  <c r="S1845" i="94" s="1"/>
  <c r="N1849" i="94"/>
  <c r="Q1849" i="94" s="1"/>
  <c r="S1849" i="94" s="1"/>
  <c r="N1859" i="94"/>
  <c r="Q1859" i="94" s="1"/>
  <c r="S1859" i="94" s="1"/>
  <c r="N1871" i="94"/>
  <c r="Q1871" i="94" s="1"/>
  <c r="S1871" i="94" s="1"/>
  <c r="N1862" i="94"/>
  <c r="Q1862" i="94" s="1"/>
  <c r="S1862" i="94" s="1"/>
  <c r="N1853" i="94"/>
  <c r="Q1853" i="94" s="1"/>
  <c r="S1853" i="94" s="1"/>
  <c r="N1841" i="94"/>
  <c r="Q1841" i="94" s="1"/>
  <c r="S1841" i="94" s="1"/>
  <c r="N1812" i="94"/>
  <c r="Q1812" i="94" s="1"/>
  <c r="S1812" i="94" s="1"/>
  <c r="N1772" i="94"/>
  <c r="Q1772" i="94" s="1"/>
  <c r="S1772" i="94" s="1"/>
  <c r="N1776" i="94"/>
  <c r="Q1776" i="94" s="1"/>
  <c r="S1776" i="94" s="1"/>
  <c r="N1780" i="94"/>
  <c r="Q1780" i="94" s="1"/>
  <c r="S1780" i="94" s="1"/>
  <c r="N1737" i="94"/>
  <c r="Q1737" i="94" s="1"/>
  <c r="S1737" i="94" s="1"/>
  <c r="N1733" i="94"/>
  <c r="Q1733" i="94" s="1"/>
  <c r="S1733" i="94" s="1"/>
  <c r="N1729" i="94"/>
  <c r="Q1729" i="94" s="1"/>
  <c r="S1729" i="94" s="1"/>
  <c r="N1877" i="94"/>
  <c r="Q1877" i="94" s="1"/>
  <c r="S1877" i="94" s="1"/>
  <c r="N1879" i="94"/>
  <c r="Q1879" i="94" s="1"/>
  <c r="S1879" i="94" s="1"/>
  <c r="N1883" i="94"/>
  <c r="Q1883" i="94" s="1"/>
  <c r="S1883" i="94" s="1"/>
  <c r="N1904" i="94"/>
  <c r="Q1904" i="94" s="1"/>
  <c r="S1904" i="94" s="1"/>
  <c r="N1909" i="94"/>
  <c r="Q1909" i="94" s="1"/>
  <c r="S1909" i="94" s="1"/>
  <c r="N1914" i="94"/>
  <c r="Q1914" i="94" s="1"/>
  <c r="S1914" i="94" s="1"/>
  <c r="N1903" i="94"/>
  <c r="Q1903" i="94" s="1"/>
  <c r="S1903" i="94" s="1"/>
  <c r="N1899" i="94"/>
  <c r="Q1899" i="94" s="1"/>
  <c r="S1899" i="94" s="1"/>
  <c r="N1895" i="94"/>
  <c r="Q1895" i="94" s="1"/>
  <c r="S1895" i="94" s="1"/>
  <c r="N1891" i="94"/>
  <c r="Q1891" i="94" s="1"/>
  <c r="S1891" i="94" s="1"/>
  <c r="N1887" i="94"/>
  <c r="Q1887" i="94" s="1"/>
  <c r="S1887" i="94" s="1"/>
  <c r="L1870" i="94"/>
  <c r="K1873" i="94"/>
  <c r="L1873" i="94" s="1"/>
  <c r="K1726" i="94"/>
  <c r="L1726" i="94" s="1"/>
  <c r="K1836" i="94"/>
  <c r="L1836" i="94" s="1"/>
  <c r="Q1842" i="94"/>
  <c r="S1842" i="94" s="1"/>
  <c r="K1771" i="94"/>
  <c r="L1771" i="94" s="1"/>
  <c r="L1807" i="94"/>
  <c r="Q1699" i="94"/>
  <c r="S1699" i="94" s="1"/>
  <c r="Q1698" i="94"/>
  <c r="S1698" i="94" s="1"/>
  <c r="Q1694" i="94"/>
  <c r="S1694" i="94" s="1"/>
  <c r="Q1695" i="94"/>
  <c r="S1695" i="94" s="1"/>
  <c r="Q1696" i="94"/>
  <c r="S1696" i="94" s="1"/>
  <c r="Q1697" i="94"/>
  <c r="S1697" i="94" s="1"/>
  <c r="L1693" i="94"/>
  <c r="I1694" i="94"/>
  <c r="K1694" i="94" s="1"/>
  <c r="I1695" i="94"/>
  <c r="K1695" i="94" s="1"/>
  <c r="I1696" i="94"/>
  <c r="K1696" i="94" s="1"/>
  <c r="I1697" i="94"/>
  <c r="K1697" i="94" s="1"/>
  <c r="L1722" i="94"/>
  <c r="F1721" i="94"/>
  <c r="L1721" i="94" s="1"/>
  <c r="L1720" i="94"/>
  <c r="L1719" i="94"/>
  <c r="F1716" i="94"/>
  <c r="L1716" i="94" s="1"/>
  <c r="L1715" i="94"/>
  <c r="L1714" i="94"/>
  <c r="L1713" i="94"/>
  <c r="F1712" i="94"/>
  <c r="L1712" i="94" s="1"/>
  <c r="L1711" i="94"/>
  <c r="N1711" i="94" s="1"/>
  <c r="Q1711" i="94" s="1"/>
  <c r="S1711" i="94" s="1"/>
  <c r="L1710" i="94"/>
  <c r="F1709" i="94"/>
  <c r="L1709" i="94" s="1"/>
  <c r="L1708" i="94"/>
  <c r="L1707" i="94"/>
  <c r="L1702" i="94"/>
  <c r="L1701" i="94"/>
  <c r="L1700" i="94"/>
  <c r="I1693" i="94"/>
  <c r="K1693" i="94" s="1"/>
  <c r="L1668" i="94"/>
  <c r="L1669" i="94"/>
  <c r="L1670" i="94"/>
  <c r="L1671" i="94"/>
  <c r="L1672" i="94"/>
  <c r="L1673" i="94"/>
  <c r="L1674" i="94"/>
  <c r="L1675" i="94"/>
  <c r="L1676" i="94"/>
  <c r="L1667" i="94"/>
  <c r="L1677" i="94"/>
  <c r="F1689" i="94"/>
  <c r="L1689" i="94" s="1"/>
  <c r="L1690" i="94"/>
  <c r="F1684" i="94"/>
  <c r="L1684" i="94" s="1"/>
  <c r="N1684" i="94" s="1"/>
  <c r="R1684" i="94" s="1"/>
  <c r="S1684" i="94" s="1"/>
  <c r="L1688" i="94"/>
  <c r="L1680" i="94"/>
  <c r="N1680" i="94" s="1"/>
  <c r="F1678" i="94"/>
  <c r="L1678" i="94" s="1"/>
  <c r="F1686" i="94"/>
  <c r="L1687" i="94"/>
  <c r="L1665" i="94"/>
  <c r="N1665" i="94" s="1"/>
  <c r="I1666" i="94"/>
  <c r="K1666" i="94" s="1"/>
  <c r="L1666" i="94"/>
  <c r="L1685" i="94"/>
  <c r="F1683" i="94"/>
  <c r="L1683" i="94" s="1"/>
  <c r="L1682" i="94"/>
  <c r="F1681" i="94"/>
  <c r="L1681" i="94" s="1"/>
  <c r="L1679" i="94"/>
  <c r="I1665" i="94"/>
  <c r="K1665" i="94" s="1"/>
  <c r="J1649" i="94"/>
  <c r="L1649" i="94" s="1"/>
  <c r="L1661" i="94"/>
  <c r="L1662" i="94"/>
  <c r="L1645" i="94"/>
  <c r="L1646" i="94"/>
  <c r="L1660" i="94"/>
  <c r="L1659" i="94"/>
  <c r="L1658" i="94"/>
  <c r="F1657" i="94"/>
  <c r="L1657" i="94" s="1"/>
  <c r="N1657" i="94" s="1"/>
  <c r="R1657" i="94" s="1"/>
  <c r="S1657" i="94" s="1"/>
  <c r="F1656" i="94"/>
  <c r="L1656" i="94" s="1"/>
  <c r="L1655" i="94"/>
  <c r="F1654" i="94"/>
  <c r="L1654" i="94" s="1"/>
  <c r="L1653" i="94"/>
  <c r="F1652" i="94"/>
  <c r="L1652" i="94" s="1"/>
  <c r="L1651" i="94"/>
  <c r="F1650" i="94"/>
  <c r="L1650" i="94" s="1"/>
  <c r="I1649" i="94"/>
  <c r="L1637" i="94"/>
  <c r="F1636" i="94"/>
  <c r="L1636" i="94" s="1"/>
  <c r="I1633" i="94"/>
  <c r="L1644" i="94"/>
  <c r="L1643" i="94"/>
  <c r="L1642" i="94"/>
  <c r="F1641" i="94"/>
  <c r="L1641" i="94" s="1"/>
  <c r="N1641" i="94" s="1"/>
  <c r="R1641" i="94" s="1"/>
  <c r="S1641" i="94" s="1"/>
  <c r="L1638" i="94"/>
  <c r="L1633" i="94"/>
  <c r="L1635" i="94"/>
  <c r="F1634" i="94"/>
  <c r="L1634" i="94" s="1"/>
  <c r="J1624" i="94"/>
  <c r="K1624" i="94" s="1"/>
  <c r="K1623" i="94" s="1"/>
  <c r="L1623" i="94" s="1"/>
  <c r="F1630" i="94"/>
  <c r="L1630" i="94" s="1"/>
  <c r="F1628" i="94"/>
  <c r="L1628" i="94" s="1"/>
  <c r="L1627" i="94"/>
  <c r="F1626" i="94"/>
  <c r="L1626" i="94" s="1"/>
  <c r="L1625" i="94"/>
  <c r="I1624" i="94"/>
  <c r="F1608" i="94"/>
  <c r="F1620" i="94"/>
  <c r="L1620" i="94" s="1"/>
  <c r="J1615" i="94"/>
  <c r="L1615" i="94" s="1"/>
  <c r="I1590" i="94"/>
  <c r="I1591" i="94"/>
  <c r="I1592" i="94"/>
  <c r="I1593" i="94"/>
  <c r="I1589" i="94"/>
  <c r="I1553" i="94"/>
  <c r="I1554" i="94"/>
  <c r="I1555" i="94"/>
  <c r="I1556" i="94"/>
  <c r="I1552" i="94"/>
  <c r="L1618" i="94"/>
  <c r="F1617" i="94"/>
  <c r="L1617" i="94" s="1"/>
  <c r="L1616" i="94"/>
  <c r="I1615" i="94"/>
  <c r="F1574" i="94"/>
  <c r="N1626" i="94" l="1"/>
  <c r="R1626" i="94" s="1"/>
  <c r="S1626" i="94" s="1"/>
  <c r="N1634" i="94"/>
  <c r="R1634" i="94" s="1"/>
  <c r="S1634" i="94" s="1"/>
  <c r="N1650" i="94"/>
  <c r="R1650" i="94" s="1"/>
  <c r="S1650" i="94" s="1"/>
  <c r="N1689" i="94"/>
  <c r="R1689" i="94" s="1"/>
  <c r="S1689" i="94" s="1"/>
  <c r="N1836" i="94"/>
  <c r="R1836" i="94" s="1"/>
  <c r="S1836" i="94" s="1"/>
  <c r="N1628" i="94"/>
  <c r="R1628" i="94" s="1"/>
  <c r="S1628" i="94" s="1"/>
  <c r="N1636" i="94"/>
  <c r="R1636" i="94" s="1"/>
  <c r="S1636" i="94" s="1"/>
  <c r="N1712" i="94"/>
  <c r="R1712" i="94" s="1"/>
  <c r="S1712" i="94" s="1"/>
  <c r="N1807" i="94"/>
  <c r="R1807" i="94" s="1"/>
  <c r="S1807" i="94" s="1"/>
  <c r="N1726" i="94"/>
  <c r="R1726" i="94" s="1"/>
  <c r="S1726" i="94" s="1"/>
  <c r="N1623" i="94"/>
  <c r="R1623" i="94" s="1"/>
  <c r="S1623" i="94" s="1"/>
  <c r="N1654" i="94"/>
  <c r="R1654" i="94" s="1"/>
  <c r="S1654" i="94" s="1"/>
  <c r="N1721" i="94"/>
  <c r="R1721" i="94" s="1"/>
  <c r="S1721" i="94" s="1"/>
  <c r="N1617" i="94"/>
  <c r="R1617" i="94" s="1"/>
  <c r="S1617" i="94" s="1"/>
  <c r="N1652" i="94"/>
  <c r="R1652" i="94" s="1"/>
  <c r="S1652" i="94" s="1"/>
  <c r="N1681" i="94"/>
  <c r="R1681" i="94" s="1"/>
  <c r="S1681" i="94" s="1"/>
  <c r="N1709" i="94"/>
  <c r="R1709" i="94" s="1"/>
  <c r="S1709" i="94" s="1"/>
  <c r="N1719" i="94"/>
  <c r="R1719" i="94" s="1"/>
  <c r="S1719" i="94" s="1"/>
  <c r="N1771" i="94"/>
  <c r="R1771" i="94" s="1"/>
  <c r="S1771" i="94" s="1"/>
  <c r="N1873" i="94"/>
  <c r="R1873" i="94" s="1"/>
  <c r="S1873" i="94" s="1"/>
  <c r="N1638" i="94"/>
  <c r="R1638" i="94" s="1"/>
  <c r="S1638" i="94" s="1"/>
  <c r="N1678" i="94"/>
  <c r="R1678" i="94" s="1"/>
  <c r="S1678" i="94" s="1"/>
  <c r="N1714" i="94"/>
  <c r="R1714" i="94" s="1"/>
  <c r="S1714" i="94" s="1"/>
  <c r="N1870" i="94"/>
  <c r="R1870" i="94" s="1"/>
  <c r="S1870" i="94" s="1"/>
  <c r="N1645" i="94"/>
  <c r="Q1645" i="94" s="1"/>
  <c r="S1645" i="94" s="1"/>
  <c r="N1715" i="94"/>
  <c r="Q1715" i="94" s="1"/>
  <c r="S1715" i="94" s="1"/>
  <c r="N1627" i="94"/>
  <c r="Q1627" i="94" s="1"/>
  <c r="S1627" i="94" s="1"/>
  <c r="N1671" i="94"/>
  <c r="Q1671" i="94" s="1"/>
  <c r="S1671" i="94" s="1"/>
  <c r="N1707" i="94"/>
  <c r="Q1707" i="94" s="1"/>
  <c r="S1707" i="94" s="1"/>
  <c r="N1616" i="94"/>
  <c r="Q1616" i="94" s="1"/>
  <c r="S1616" i="94" s="1"/>
  <c r="N1651" i="94"/>
  <c r="Q1651" i="94" s="1"/>
  <c r="S1651" i="94" s="1"/>
  <c r="N1659" i="94"/>
  <c r="Q1659" i="94" s="1"/>
  <c r="S1659" i="94" s="1"/>
  <c r="N1615" i="94"/>
  <c r="Q1615" i="94" s="1"/>
  <c r="S1615" i="94" s="1"/>
  <c r="N1625" i="94"/>
  <c r="Q1625" i="94" s="1"/>
  <c r="S1625" i="94" s="1"/>
  <c r="N1630" i="94"/>
  <c r="Q1630" i="94" s="1"/>
  <c r="S1630" i="94" s="1"/>
  <c r="N1633" i="94"/>
  <c r="Q1633" i="94" s="1"/>
  <c r="S1633" i="94" s="1"/>
  <c r="N1643" i="94"/>
  <c r="Q1643" i="94" s="1"/>
  <c r="S1643" i="94" s="1"/>
  <c r="N1637" i="94"/>
  <c r="Q1637" i="94" s="1"/>
  <c r="S1637" i="94" s="1"/>
  <c r="N1656" i="94"/>
  <c r="Q1656" i="94" s="1"/>
  <c r="S1656" i="94" s="1"/>
  <c r="N1660" i="94"/>
  <c r="Q1660" i="94" s="1"/>
  <c r="S1660" i="94" s="1"/>
  <c r="N1661" i="94"/>
  <c r="Q1661" i="94" s="1"/>
  <c r="S1661" i="94" s="1"/>
  <c r="N1666" i="94"/>
  <c r="Q1666" i="94" s="1"/>
  <c r="S1666" i="94" s="1"/>
  <c r="N1667" i="94"/>
  <c r="Q1667" i="94" s="1"/>
  <c r="S1667" i="94" s="1"/>
  <c r="N1673" i="94"/>
  <c r="Q1673" i="94" s="1"/>
  <c r="S1673" i="94" s="1"/>
  <c r="N1669" i="94"/>
  <c r="Q1669" i="94" s="1"/>
  <c r="S1669" i="94" s="1"/>
  <c r="N1701" i="94"/>
  <c r="Q1701" i="94" s="1"/>
  <c r="S1701" i="94" s="1"/>
  <c r="N1713" i="94"/>
  <c r="Q1713" i="94" s="1"/>
  <c r="S1713" i="94" s="1"/>
  <c r="N1693" i="94"/>
  <c r="Q1693" i="94" s="1"/>
  <c r="S1693" i="94" s="1"/>
  <c r="N1658" i="94"/>
  <c r="Q1658" i="94" s="1"/>
  <c r="S1658" i="94" s="1"/>
  <c r="N1683" i="94"/>
  <c r="Q1683" i="94" s="1"/>
  <c r="S1683" i="94" s="1"/>
  <c r="N1675" i="94"/>
  <c r="Q1675" i="94" s="1"/>
  <c r="S1675" i="94" s="1"/>
  <c r="N1635" i="94"/>
  <c r="Q1635" i="94" s="1"/>
  <c r="S1635" i="94" s="1"/>
  <c r="N1642" i="94"/>
  <c r="Q1642" i="94" s="1"/>
  <c r="S1642" i="94" s="1"/>
  <c r="N1655" i="94"/>
  <c r="Q1655" i="94" s="1"/>
  <c r="S1655" i="94" s="1"/>
  <c r="N1662" i="94"/>
  <c r="Q1662" i="94" s="1"/>
  <c r="S1662" i="94" s="1"/>
  <c r="N1618" i="94"/>
  <c r="Q1618" i="94" s="1"/>
  <c r="S1618" i="94" s="1"/>
  <c r="N1620" i="94"/>
  <c r="Q1620" i="94" s="1"/>
  <c r="S1620" i="94" s="1"/>
  <c r="N1644" i="94"/>
  <c r="Q1644" i="94" s="1"/>
  <c r="S1644" i="94" s="1"/>
  <c r="N1653" i="94"/>
  <c r="Q1653" i="94" s="1"/>
  <c r="S1653" i="94" s="1"/>
  <c r="N1646" i="94"/>
  <c r="Q1646" i="94" s="1"/>
  <c r="S1646" i="94" s="1"/>
  <c r="N1649" i="94"/>
  <c r="Q1649" i="94" s="1"/>
  <c r="S1649" i="94" s="1"/>
  <c r="N1682" i="94"/>
  <c r="Q1682" i="94" s="1"/>
  <c r="S1682" i="94" s="1"/>
  <c r="N1690" i="94"/>
  <c r="Q1690" i="94" s="1"/>
  <c r="S1690" i="94" s="1"/>
  <c r="N1676" i="94"/>
  <c r="Q1676" i="94" s="1"/>
  <c r="S1676" i="94" s="1"/>
  <c r="N1672" i="94"/>
  <c r="Q1672" i="94" s="1"/>
  <c r="S1672" i="94" s="1"/>
  <c r="N1668" i="94"/>
  <c r="Q1668" i="94" s="1"/>
  <c r="S1668" i="94" s="1"/>
  <c r="N1702" i="94"/>
  <c r="Q1702" i="94" s="1"/>
  <c r="S1702" i="94" s="1"/>
  <c r="N1710" i="94"/>
  <c r="Q1710" i="94" s="1"/>
  <c r="S1710" i="94" s="1"/>
  <c r="N1720" i="94"/>
  <c r="Q1720" i="94" s="1"/>
  <c r="S1720" i="94" s="1"/>
  <c r="N1679" i="94"/>
  <c r="Q1679" i="94" s="1"/>
  <c r="S1679" i="94" s="1"/>
  <c r="N1685" i="94"/>
  <c r="Q1685" i="94" s="1"/>
  <c r="S1685" i="94" s="1"/>
  <c r="N1687" i="94"/>
  <c r="Q1687" i="94" s="1"/>
  <c r="S1687" i="94" s="1"/>
  <c r="N1688" i="94"/>
  <c r="Q1688" i="94" s="1"/>
  <c r="S1688" i="94" s="1"/>
  <c r="N1677" i="94"/>
  <c r="Q1677" i="94" s="1"/>
  <c r="S1677" i="94" s="1"/>
  <c r="N1674" i="94"/>
  <c r="Q1674" i="94" s="1"/>
  <c r="S1674" i="94" s="1"/>
  <c r="N1670" i="94"/>
  <c r="Q1670" i="94" s="1"/>
  <c r="S1670" i="94" s="1"/>
  <c r="N1700" i="94"/>
  <c r="Q1700" i="94" s="1"/>
  <c r="S1700" i="94" s="1"/>
  <c r="N1708" i="94"/>
  <c r="Q1708" i="94" s="1"/>
  <c r="S1708" i="94" s="1"/>
  <c r="N1716" i="94"/>
  <c r="Q1716" i="94" s="1"/>
  <c r="S1716" i="94" s="1"/>
  <c r="N1722" i="94"/>
  <c r="Q1722" i="94" s="1"/>
  <c r="S1722" i="94" s="1"/>
  <c r="K1692" i="94"/>
  <c r="L1692" i="94" s="1"/>
  <c r="K1664" i="94"/>
  <c r="L1664" i="94" s="1"/>
  <c r="L1686" i="94"/>
  <c r="Q1665" i="94"/>
  <c r="S1665" i="94" s="1"/>
  <c r="K1649" i="94"/>
  <c r="K1648" i="94" s="1"/>
  <c r="L1648" i="94" s="1"/>
  <c r="F1619" i="94"/>
  <c r="K1633" i="94"/>
  <c r="K1632" i="94" s="1"/>
  <c r="L1632" i="94" s="1"/>
  <c r="K1615" i="94"/>
  <c r="K1614" i="94" s="1"/>
  <c r="L1614" i="94" s="1"/>
  <c r="F1640" i="94"/>
  <c r="L1640" i="94" s="1"/>
  <c r="L1639" i="94"/>
  <c r="L1624" i="94"/>
  <c r="L1629" i="94"/>
  <c r="F1621" i="94"/>
  <c r="L1621" i="94" s="1"/>
  <c r="L1619" i="94"/>
  <c r="L1608" i="94"/>
  <c r="F1612" i="94"/>
  <c r="L1612" i="94" s="1"/>
  <c r="L1611" i="94"/>
  <c r="F1610" i="94"/>
  <c r="L1610" i="94" s="1"/>
  <c r="L1609" i="94"/>
  <c r="L1607" i="94"/>
  <c r="F1606" i="94"/>
  <c r="L1605" i="94"/>
  <c r="F1604" i="94"/>
  <c r="L1604" i="94" s="1"/>
  <c r="L1603" i="94"/>
  <c r="L1602" i="94"/>
  <c r="L1601" i="94"/>
  <c r="L1600" i="94"/>
  <c r="L1599" i="94"/>
  <c r="L1598" i="94"/>
  <c r="L1597" i="94"/>
  <c r="L1596" i="94"/>
  <c r="L1595" i="94"/>
  <c r="L1594" i="94"/>
  <c r="L1593" i="94"/>
  <c r="K1593" i="94"/>
  <c r="L1592" i="94"/>
  <c r="K1592" i="94"/>
  <c r="L1591" i="94"/>
  <c r="K1591" i="94"/>
  <c r="L1590" i="94"/>
  <c r="K1590" i="94"/>
  <c r="L1589" i="94"/>
  <c r="K1589" i="94"/>
  <c r="L1557" i="94"/>
  <c r="N1557" i="94" s="1"/>
  <c r="Q1557" i="94" s="1"/>
  <c r="S1557" i="94" s="1"/>
  <c r="F1583" i="94"/>
  <c r="L1583" i="94" s="1"/>
  <c r="F1578" i="94"/>
  <c r="L1578" i="94" s="1"/>
  <c r="L1558" i="94"/>
  <c r="L1559" i="94"/>
  <c r="L1560" i="94"/>
  <c r="N1560" i="94" s="1"/>
  <c r="Q1560" i="94" s="1"/>
  <c r="S1560" i="94" s="1"/>
  <c r="L1561" i="94"/>
  <c r="L1562" i="94"/>
  <c r="L1563" i="94"/>
  <c r="L1564" i="94"/>
  <c r="L1565" i="94"/>
  <c r="L1566" i="94"/>
  <c r="L1567" i="94"/>
  <c r="L1568" i="94"/>
  <c r="L1569" i="94"/>
  <c r="L1570" i="94"/>
  <c r="F1572" i="94"/>
  <c r="L1572" i="94" s="1"/>
  <c r="L1575" i="94"/>
  <c r="K1553" i="94"/>
  <c r="K1554" i="94"/>
  <c r="K1555" i="94"/>
  <c r="K1556" i="94"/>
  <c r="L1554" i="94"/>
  <c r="L1555" i="94"/>
  <c r="L1556" i="94"/>
  <c r="L1585" i="94"/>
  <c r="N1585" i="94" s="1"/>
  <c r="Q1585" i="94" s="1"/>
  <c r="S1585" i="94" s="1"/>
  <c r="L1586" i="94"/>
  <c r="N1586" i="94" s="1"/>
  <c r="Q1586" i="94" s="1"/>
  <c r="S1586" i="94" s="1"/>
  <c r="L1584" i="94"/>
  <c r="F1582" i="94"/>
  <c r="L1582" i="94" s="1"/>
  <c r="L1581" i="94"/>
  <c r="F1580" i="94"/>
  <c r="L1580" i="94" s="1"/>
  <c r="L1579" i="94"/>
  <c r="L1577" i="94"/>
  <c r="F1576" i="94"/>
  <c r="L1576" i="94" s="1"/>
  <c r="L1573" i="94"/>
  <c r="L1571" i="94"/>
  <c r="L1553" i="94"/>
  <c r="L1552" i="94"/>
  <c r="K1552" i="94"/>
  <c r="F1541" i="94"/>
  <c r="L1541" i="94" s="1"/>
  <c r="F1547" i="94"/>
  <c r="L1547" i="94" s="1"/>
  <c r="L1546" i="94"/>
  <c r="L1538" i="94"/>
  <c r="F1535" i="94"/>
  <c r="L1535" i="94" s="1"/>
  <c r="K1505" i="94"/>
  <c r="L1549" i="94"/>
  <c r="F1548" i="94"/>
  <c r="L1548" i="94" s="1"/>
  <c r="F1545" i="94"/>
  <c r="L1545" i="94" s="1"/>
  <c r="L1544" i="94"/>
  <c r="F1543" i="94"/>
  <c r="L1543" i="94" s="1"/>
  <c r="L1542" i="94"/>
  <c r="L1540" i="94"/>
  <c r="F1539" i="94"/>
  <c r="L1539" i="94" s="1"/>
  <c r="L1537" i="94"/>
  <c r="L1536" i="94"/>
  <c r="L1534" i="94"/>
  <c r="L1533" i="94"/>
  <c r="L1532" i="94"/>
  <c r="L1531" i="94"/>
  <c r="L1530" i="94"/>
  <c r="I1530" i="94"/>
  <c r="F1517" i="94"/>
  <c r="L1517" i="94" s="1"/>
  <c r="F1524" i="94"/>
  <c r="L1524" i="94" s="1"/>
  <c r="F1526" i="94"/>
  <c r="L1526" i="94" s="1"/>
  <c r="L1527" i="94"/>
  <c r="L1505" i="94"/>
  <c r="I1504" i="94"/>
  <c r="L1525" i="94"/>
  <c r="L1522" i="94"/>
  <c r="F1523" i="94"/>
  <c r="L1523" i="94" s="1"/>
  <c r="F1521" i="94"/>
  <c r="L1521" i="94" s="1"/>
  <c r="L1520" i="94"/>
  <c r="F1519" i="94"/>
  <c r="L1519" i="94" s="1"/>
  <c r="L1518" i="94"/>
  <c r="L1516" i="94"/>
  <c r="F1515" i="94"/>
  <c r="L1515" i="94" s="1"/>
  <c r="L1514" i="94"/>
  <c r="L1513" i="94"/>
  <c r="F1512" i="94"/>
  <c r="L1512" i="94" s="1"/>
  <c r="L1511" i="94"/>
  <c r="L1510" i="94"/>
  <c r="L1509" i="94"/>
  <c r="L1508" i="94"/>
  <c r="L1507" i="94"/>
  <c r="L1506" i="94"/>
  <c r="L1504" i="94"/>
  <c r="F1497" i="94"/>
  <c r="L1497" i="94" s="1"/>
  <c r="F1492" i="94"/>
  <c r="L1492" i="94" s="1"/>
  <c r="L1494" i="94"/>
  <c r="K1483" i="94"/>
  <c r="K1482" i="94" s="1"/>
  <c r="L1482" i="94" s="1"/>
  <c r="F1501" i="94"/>
  <c r="L1501" i="94" s="1"/>
  <c r="L1500" i="94"/>
  <c r="F1499" i="94"/>
  <c r="L1499" i="94" s="1"/>
  <c r="L1498" i="94"/>
  <c r="L1496" i="94"/>
  <c r="F1495" i="94"/>
  <c r="L1495" i="94" s="1"/>
  <c r="L1493" i="94"/>
  <c r="L1491" i="94"/>
  <c r="L1490" i="94"/>
  <c r="L1489" i="94"/>
  <c r="L1488" i="94"/>
  <c r="L1487" i="94"/>
  <c r="L1486" i="94"/>
  <c r="L1485" i="94"/>
  <c r="L1484" i="94"/>
  <c r="L1483" i="94"/>
  <c r="F1476" i="94"/>
  <c r="L1476" i="94" s="1"/>
  <c r="K1462" i="94"/>
  <c r="K1461" i="94"/>
  <c r="L1464" i="94"/>
  <c r="F1480" i="94"/>
  <c r="L1480" i="94" s="1"/>
  <c r="L1479" i="94"/>
  <c r="F1478" i="94"/>
  <c r="L1478" i="94" s="1"/>
  <c r="L1477" i="94"/>
  <c r="L1475" i="94"/>
  <c r="F1474" i="94"/>
  <c r="L1474" i="94" s="1"/>
  <c r="L1473" i="94"/>
  <c r="F1472" i="94"/>
  <c r="L1472" i="94" s="1"/>
  <c r="L1471" i="94"/>
  <c r="L1470" i="94"/>
  <c r="L1469" i="94"/>
  <c r="L1468" i="94"/>
  <c r="L1467" i="94"/>
  <c r="L1466" i="94"/>
  <c r="L1465" i="94"/>
  <c r="L1463" i="94"/>
  <c r="L1462" i="94"/>
  <c r="L1461" i="94"/>
  <c r="F1450" i="94"/>
  <c r="N1495" i="94" l="1"/>
  <c r="R1495" i="94" s="1"/>
  <c r="S1495" i="94" s="1"/>
  <c r="N1614" i="94"/>
  <c r="R1614" i="94" s="1"/>
  <c r="S1614" i="94" s="1"/>
  <c r="N1476" i="94"/>
  <c r="R1476" i="94" s="1"/>
  <c r="S1476" i="94" s="1"/>
  <c r="N1497" i="94"/>
  <c r="R1497" i="94" s="1"/>
  <c r="S1497" i="94" s="1"/>
  <c r="N1515" i="94"/>
  <c r="R1515" i="94" s="1"/>
  <c r="S1515" i="94" s="1"/>
  <c r="N1526" i="94"/>
  <c r="R1526" i="94" s="1"/>
  <c r="S1526" i="94" s="1"/>
  <c r="N1539" i="94"/>
  <c r="R1539" i="94" s="1"/>
  <c r="S1539" i="94" s="1"/>
  <c r="N1576" i="94"/>
  <c r="R1576" i="94" s="1"/>
  <c r="S1576" i="94" s="1"/>
  <c r="N1604" i="94"/>
  <c r="R1604" i="94" s="1"/>
  <c r="S1604" i="94" s="1"/>
  <c r="N1608" i="94"/>
  <c r="R1608" i="94" s="1"/>
  <c r="S1608" i="94" s="1"/>
  <c r="N1632" i="94"/>
  <c r="R1632" i="94" s="1"/>
  <c r="S1632" i="94" s="1"/>
  <c r="N1686" i="94"/>
  <c r="R1686" i="94" s="1"/>
  <c r="S1686" i="94" s="1"/>
  <c r="N1474" i="94"/>
  <c r="R1474" i="94" s="1"/>
  <c r="S1474" i="94" s="1"/>
  <c r="N1492" i="94"/>
  <c r="R1492" i="94" s="1"/>
  <c r="S1492" i="94" s="1"/>
  <c r="N1472" i="94"/>
  <c r="R1472" i="94" s="1"/>
  <c r="S1472" i="94" s="1"/>
  <c r="N1482" i="94"/>
  <c r="R1482" i="94" s="1"/>
  <c r="S1482" i="94" s="1"/>
  <c r="N1512" i="94"/>
  <c r="R1512" i="94" s="1"/>
  <c r="S1512" i="94" s="1"/>
  <c r="N1524" i="94"/>
  <c r="R1524" i="94" s="1"/>
  <c r="S1524" i="94" s="1"/>
  <c r="N1572" i="94"/>
  <c r="R1572" i="94" s="1"/>
  <c r="S1572" i="94" s="1"/>
  <c r="N1578" i="94"/>
  <c r="R1578" i="94" s="1"/>
  <c r="S1578" i="94" s="1"/>
  <c r="N1619" i="94"/>
  <c r="R1619" i="94" s="1"/>
  <c r="S1619" i="94" s="1"/>
  <c r="N1664" i="94"/>
  <c r="R1664" i="94" s="1"/>
  <c r="S1664" i="94" s="1"/>
  <c r="N1517" i="94"/>
  <c r="R1517" i="94" s="1"/>
  <c r="S1517" i="94" s="1"/>
  <c r="N1548" i="94"/>
  <c r="R1548" i="94" s="1"/>
  <c r="S1548" i="94" s="1"/>
  <c r="N1535" i="94"/>
  <c r="R1535" i="94" s="1"/>
  <c r="S1535" i="94" s="1"/>
  <c r="N1541" i="94"/>
  <c r="R1541" i="94" s="1"/>
  <c r="S1541" i="94" s="1"/>
  <c r="N1583" i="94"/>
  <c r="R1583" i="94" s="1"/>
  <c r="S1583" i="94" s="1"/>
  <c r="N1648" i="94"/>
  <c r="R1648" i="94" s="1"/>
  <c r="S1648" i="94" s="1"/>
  <c r="N1692" i="94"/>
  <c r="R1692" i="94" s="1"/>
  <c r="S1692" i="94" s="1"/>
  <c r="N1485" i="94"/>
  <c r="Q1485" i="94" s="1"/>
  <c r="S1485" i="94" s="1"/>
  <c r="N1489" i="94"/>
  <c r="Q1489" i="94" s="1"/>
  <c r="S1489" i="94" s="1"/>
  <c r="N1519" i="94"/>
  <c r="Q1519" i="94" s="1"/>
  <c r="S1519" i="94" s="1"/>
  <c r="N1532" i="94"/>
  <c r="Q1532" i="94" s="1"/>
  <c r="S1532" i="94" s="1"/>
  <c r="N1573" i="94"/>
  <c r="Q1573" i="94" s="1"/>
  <c r="S1573" i="94" s="1"/>
  <c r="N1533" i="94"/>
  <c r="Q1533" i="94" s="1"/>
  <c r="S1533" i="94" s="1"/>
  <c r="N1544" i="94"/>
  <c r="Q1544" i="94" s="1"/>
  <c r="S1544" i="94" s="1"/>
  <c r="N1546" i="94"/>
  <c r="Q1546" i="94" s="1"/>
  <c r="S1546" i="94" s="1"/>
  <c r="N1552" i="94"/>
  <c r="Q1552" i="94" s="1"/>
  <c r="S1552" i="94" s="1"/>
  <c r="N1581" i="94"/>
  <c r="Q1581" i="94" s="1"/>
  <c r="S1581" i="94" s="1"/>
  <c r="N1575" i="94"/>
  <c r="Q1575" i="94" s="1"/>
  <c r="S1575" i="94" s="1"/>
  <c r="N1570" i="94"/>
  <c r="Q1570" i="94" s="1"/>
  <c r="S1570" i="94" s="1"/>
  <c r="N1566" i="94"/>
  <c r="Q1566" i="94" s="1"/>
  <c r="S1566" i="94" s="1"/>
  <c r="N1562" i="94"/>
  <c r="Q1562" i="94" s="1"/>
  <c r="S1562" i="94" s="1"/>
  <c r="N1558" i="94"/>
  <c r="Q1558" i="94" s="1"/>
  <c r="S1558" i="94" s="1"/>
  <c r="N1596" i="94"/>
  <c r="Q1596" i="94" s="1"/>
  <c r="S1596" i="94" s="1"/>
  <c r="N1600" i="94"/>
  <c r="Q1600" i="94" s="1"/>
  <c r="S1600" i="94" s="1"/>
  <c r="N1609" i="94"/>
  <c r="Q1609" i="94" s="1"/>
  <c r="S1609" i="94" s="1"/>
  <c r="N1624" i="94"/>
  <c r="Q1624" i="94" s="1"/>
  <c r="S1624" i="94" s="1"/>
  <c r="N1461" i="94"/>
  <c r="Q1461" i="94" s="1"/>
  <c r="S1461" i="94" s="1"/>
  <c r="N1470" i="94"/>
  <c r="Q1470" i="94" s="1"/>
  <c r="S1470" i="94" s="1"/>
  <c r="N1500" i="94"/>
  <c r="Q1500" i="94" s="1"/>
  <c r="S1500" i="94" s="1"/>
  <c r="N1506" i="94"/>
  <c r="Q1506" i="94" s="1"/>
  <c r="S1506" i="94" s="1"/>
  <c r="N1514" i="94"/>
  <c r="Q1514" i="94" s="1"/>
  <c r="S1514" i="94" s="1"/>
  <c r="N1522" i="94"/>
  <c r="Q1522" i="94" s="1"/>
  <c r="S1522" i="94" s="1"/>
  <c r="N1537" i="94"/>
  <c r="Q1537" i="94" s="1"/>
  <c r="S1537" i="94" s="1"/>
  <c r="N1549" i="94"/>
  <c r="Q1549" i="94" s="1"/>
  <c r="S1549" i="94" s="1"/>
  <c r="N1538" i="94"/>
  <c r="Q1538" i="94" s="1"/>
  <c r="S1538" i="94" s="1"/>
  <c r="N1580" i="94"/>
  <c r="Q1580" i="94" s="1"/>
  <c r="S1580" i="94" s="1"/>
  <c r="N1563" i="94"/>
  <c r="Q1563" i="94" s="1"/>
  <c r="S1563" i="94" s="1"/>
  <c r="N1592" i="94"/>
  <c r="Q1592" i="94" s="1"/>
  <c r="S1592" i="94" s="1"/>
  <c r="N1599" i="94"/>
  <c r="Q1599" i="94" s="1"/>
  <c r="S1599" i="94" s="1"/>
  <c r="N1607" i="94"/>
  <c r="Q1607" i="94" s="1"/>
  <c r="S1607" i="94" s="1"/>
  <c r="N1462" i="94"/>
  <c r="Q1462" i="94" s="1"/>
  <c r="S1462" i="94" s="1"/>
  <c r="N1467" i="94"/>
  <c r="Q1467" i="94" s="1"/>
  <c r="S1467" i="94" s="1"/>
  <c r="N1471" i="94"/>
  <c r="Q1471" i="94" s="1"/>
  <c r="S1471" i="94" s="1"/>
  <c r="N1475" i="94"/>
  <c r="Q1475" i="94" s="1"/>
  <c r="S1475" i="94" s="1"/>
  <c r="N1480" i="94"/>
  <c r="Q1480" i="94" s="1"/>
  <c r="S1480" i="94" s="1"/>
  <c r="N1486" i="94"/>
  <c r="Q1486" i="94" s="1"/>
  <c r="S1486" i="94" s="1"/>
  <c r="N1490" i="94"/>
  <c r="Q1490" i="94" s="1"/>
  <c r="S1490" i="94" s="1"/>
  <c r="N1496" i="94"/>
  <c r="Q1496" i="94" s="1"/>
  <c r="S1496" i="94" s="1"/>
  <c r="N1501" i="94"/>
  <c r="Q1501" i="94" s="1"/>
  <c r="S1501" i="94" s="1"/>
  <c r="N1507" i="94"/>
  <c r="Q1507" i="94" s="1"/>
  <c r="S1507" i="94" s="1"/>
  <c r="N1511" i="94"/>
  <c r="Q1511" i="94" s="1"/>
  <c r="S1511" i="94" s="1"/>
  <c r="N1520" i="94"/>
  <c r="Q1520" i="94" s="1"/>
  <c r="S1520" i="94" s="1"/>
  <c r="N1463" i="94"/>
  <c r="Q1463" i="94" s="1"/>
  <c r="S1463" i="94" s="1"/>
  <c r="N1477" i="94"/>
  <c r="Q1477" i="94" s="1"/>
  <c r="S1477" i="94" s="1"/>
  <c r="N1464" i="94"/>
  <c r="Q1464" i="94" s="1"/>
  <c r="S1464" i="94" s="1"/>
  <c r="N1483" i="94"/>
  <c r="Q1483" i="94" s="1"/>
  <c r="S1483" i="94" s="1"/>
  <c r="N1487" i="94"/>
  <c r="Q1487" i="94" s="1"/>
  <c r="S1487" i="94" s="1"/>
  <c r="N1491" i="94"/>
  <c r="Q1491" i="94" s="1"/>
  <c r="S1491" i="94" s="1"/>
  <c r="N1498" i="94"/>
  <c r="Q1498" i="94" s="1"/>
  <c r="S1498" i="94" s="1"/>
  <c r="N1508" i="94"/>
  <c r="Q1508" i="94" s="1"/>
  <c r="S1508" i="94" s="1"/>
  <c r="N1516" i="94"/>
  <c r="Q1516" i="94" s="1"/>
  <c r="S1516" i="94" s="1"/>
  <c r="N1521" i="94"/>
  <c r="Q1521" i="94" s="1"/>
  <c r="S1521" i="94" s="1"/>
  <c r="N1530" i="94"/>
  <c r="Q1530" i="94" s="1"/>
  <c r="S1530" i="94" s="1"/>
  <c r="N1534" i="94"/>
  <c r="Q1534" i="94" s="1"/>
  <c r="S1534" i="94" s="1"/>
  <c r="N1540" i="94"/>
  <c r="Q1540" i="94" s="1"/>
  <c r="S1540" i="94" s="1"/>
  <c r="N1545" i="94"/>
  <c r="Q1545" i="94" s="1"/>
  <c r="S1545" i="94" s="1"/>
  <c r="N1547" i="94"/>
  <c r="Q1547" i="94" s="1"/>
  <c r="S1547" i="94" s="1"/>
  <c r="N1553" i="94"/>
  <c r="Q1553" i="94" s="1"/>
  <c r="S1553" i="94" s="1"/>
  <c r="N1577" i="94"/>
  <c r="Q1577" i="94" s="1"/>
  <c r="S1577" i="94" s="1"/>
  <c r="N1582" i="94"/>
  <c r="Q1582" i="94" s="1"/>
  <c r="S1582" i="94" s="1"/>
  <c r="N1556" i="94"/>
  <c r="Q1556" i="94" s="1"/>
  <c r="S1556" i="94" s="1"/>
  <c r="N1569" i="94"/>
  <c r="Q1569" i="94" s="1"/>
  <c r="S1569" i="94" s="1"/>
  <c r="N1565" i="94"/>
  <c r="Q1565" i="94" s="1"/>
  <c r="S1565" i="94" s="1"/>
  <c r="N1561" i="94"/>
  <c r="Q1561" i="94" s="1"/>
  <c r="S1561" i="94" s="1"/>
  <c r="N1589" i="94"/>
  <c r="Q1589" i="94" s="1"/>
  <c r="S1589" i="94" s="1"/>
  <c r="N1591" i="94"/>
  <c r="Q1591" i="94" s="1"/>
  <c r="S1591" i="94" s="1"/>
  <c r="N1593" i="94"/>
  <c r="Q1593" i="94" s="1"/>
  <c r="S1593" i="94" s="1"/>
  <c r="N1597" i="94"/>
  <c r="Q1597" i="94" s="1"/>
  <c r="S1597" i="94" s="1"/>
  <c r="N1601" i="94"/>
  <c r="Q1601" i="94" s="1"/>
  <c r="S1601" i="94" s="1"/>
  <c r="N1605" i="94"/>
  <c r="Q1605" i="94" s="1"/>
  <c r="S1605" i="94" s="1"/>
  <c r="N1610" i="94"/>
  <c r="Q1610" i="94" s="1"/>
  <c r="S1610" i="94" s="1"/>
  <c r="N1639" i="94"/>
  <c r="Q1639" i="94" s="1"/>
  <c r="S1639" i="94" s="1"/>
  <c r="N1466" i="94"/>
  <c r="Q1466" i="94" s="1"/>
  <c r="S1466" i="94" s="1"/>
  <c r="N1479" i="94"/>
  <c r="Q1479" i="94" s="1"/>
  <c r="S1479" i="94" s="1"/>
  <c r="N1510" i="94"/>
  <c r="Q1510" i="94" s="1"/>
  <c r="S1510" i="94" s="1"/>
  <c r="N1527" i="94"/>
  <c r="Q1527" i="94" s="1"/>
  <c r="S1527" i="94" s="1"/>
  <c r="N1543" i="94"/>
  <c r="Q1543" i="94" s="1"/>
  <c r="S1543" i="94" s="1"/>
  <c r="N1554" i="94"/>
  <c r="Q1554" i="94" s="1"/>
  <c r="S1554" i="94" s="1"/>
  <c r="N1567" i="94"/>
  <c r="Q1567" i="94" s="1"/>
  <c r="S1567" i="94" s="1"/>
  <c r="N1559" i="94"/>
  <c r="Q1559" i="94" s="1"/>
  <c r="S1559" i="94" s="1"/>
  <c r="N1590" i="94"/>
  <c r="Q1590" i="94" s="1"/>
  <c r="S1590" i="94" s="1"/>
  <c r="N1595" i="94"/>
  <c r="Q1595" i="94" s="1"/>
  <c r="S1595" i="94" s="1"/>
  <c r="N1603" i="94"/>
  <c r="Q1603" i="94" s="1"/>
  <c r="S1603" i="94" s="1"/>
  <c r="N1612" i="94"/>
  <c r="Q1612" i="94" s="1"/>
  <c r="S1612" i="94" s="1"/>
  <c r="N1629" i="94"/>
  <c r="Q1629" i="94" s="1"/>
  <c r="S1629" i="94" s="1"/>
  <c r="N1525" i="94"/>
  <c r="Q1525" i="94" s="1"/>
  <c r="S1525" i="94" s="1"/>
  <c r="N1468" i="94"/>
  <c r="Q1468" i="94" s="1"/>
  <c r="S1468" i="94" s="1"/>
  <c r="N1465" i="94"/>
  <c r="Q1465" i="94" s="1"/>
  <c r="S1465" i="94" s="1"/>
  <c r="N1469" i="94"/>
  <c r="Q1469" i="94" s="1"/>
  <c r="S1469" i="94" s="1"/>
  <c r="N1473" i="94"/>
  <c r="Q1473" i="94" s="1"/>
  <c r="S1473" i="94" s="1"/>
  <c r="N1478" i="94"/>
  <c r="Q1478" i="94" s="1"/>
  <c r="S1478" i="94" s="1"/>
  <c r="N1484" i="94"/>
  <c r="Q1484" i="94" s="1"/>
  <c r="S1484" i="94" s="1"/>
  <c r="N1488" i="94"/>
  <c r="Q1488" i="94" s="1"/>
  <c r="S1488" i="94" s="1"/>
  <c r="N1493" i="94"/>
  <c r="Q1493" i="94" s="1"/>
  <c r="S1493" i="94" s="1"/>
  <c r="N1499" i="94"/>
  <c r="Q1499" i="94" s="1"/>
  <c r="S1499" i="94" s="1"/>
  <c r="N1494" i="94"/>
  <c r="Q1494" i="94" s="1"/>
  <c r="S1494" i="94" s="1"/>
  <c r="N1504" i="94"/>
  <c r="Q1504" i="94" s="1"/>
  <c r="S1504" i="94" s="1"/>
  <c r="N1509" i="94"/>
  <c r="Q1509" i="94" s="1"/>
  <c r="S1509" i="94" s="1"/>
  <c r="N1513" i="94"/>
  <c r="Q1513" i="94" s="1"/>
  <c r="S1513" i="94" s="1"/>
  <c r="N1518" i="94"/>
  <c r="Q1518" i="94" s="1"/>
  <c r="S1518" i="94" s="1"/>
  <c r="N1523" i="94"/>
  <c r="Q1523" i="94" s="1"/>
  <c r="S1523" i="94" s="1"/>
  <c r="N1505" i="94"/>
  <c r="Q1505" i="94" s="1"/>
  <c r="S1505" i="94" s="1"/>
  <c r="N1531" i="94"/>
  <c r="Q1531" i="94" s="1"/>
  <c r="S1531" i="94" s="1"/>
  <c r="N1536" i="94"/>
  <c r="Q1536" i="94" s="1"/>
  <c r="S1536" i="94" s="1"/>
  <c r="N1542" i="94"/>
  <c r="Q1542" i="94" s="1"/>
  <c r="S1542" i="94" s="1"/>
  <c r="N1571" i="94"/>
  <c r="Q1571" i="94" s="1"/>
  <c r="S1571" i="94" s="1"/>
  <c r="N1579" i="94"/>
  <c r="Q1579" i="94" s="1"/>
  <c r="S1579" i="94" s="1"/>
  <c r="N1584" i="94"/>
  <c r="Q1584" i="94" s="1"/>
  <c r="S1584" i="94" s="1"/>
  <c r="N1555" i="94"/>
  <c r="Q1555" i="94" s="1"/>
  <c r="S1555" i="94" s="1"/>
  <c r="N1568" i="94"/>
  <c r="Q1568" i="94" s="1"/>
  <c r="S1568" i="94" s="1"/>
  <c r="N1564" i="94"/>
  <c r="Q1564" i="94" s="1"/>
  <c r="S1564" i="94" s="1"/>
  <c r="N1594" i="94"/>
  <c r="Q1594" i="94" s="1"/>
  <c r="S1594" i="94" s="1"/>
  <c r="N1598" i="94"/>
  <c r="Q1598" i="94" s="1"/>
  <c r="S1598" i="94" s="1"/>
  <c r="N1602" i="94"/>
  <c r="Q1602" i="94" s="1"/>
  <c r="S1602" i="94" s="1"/>
  <c r="N1611" i="94"/>
  <c r="Q1611" i="94" s="1"/>
  <c r="S1611" i="94" s="1"/>
  <c r="N1621" i="94"/>
  <c r="Q1621" i="94" s="1"/>
  <c r="S1621" i="94" s="1"/>
  <c r="N1640" i="94"/>
  <c r="Q1640" i="94" s="1"/>
  <c r="S1640" i="94" s="1"/>
  <c r="K1588" i="94"/>
  <c r="L1588" i="94" s="1"/>
  <c r="L1606" i="94"/>
  <c r="K1551" i="94"/>
  <c r="L1551" i="94" s="1"/>
  <c r="L1574" i="94"/>
  <c r="K1529" i="94"/>
  <c r="L1529" i="94" s="1"/>
  <c r="K1503" i="94"/>
  <c r="L1503" i="94" s="1"/>
  <c r="K1460" i="94"/>
  <c r="L1460" i="94" s="1"/>
  <c r="L1433" i="94"/>
  <c r="L1434" i="94"/>
  <c r="N1434" i="94" s="1"/>
  <c r="Q1434" i="94" s="1"/>
  <c r="S1434" i="94" s="1"/>
  <c r="L1435" i="94"/>
  <c r="L1436" i="94"/>
  <c r="L1437" i="94"/>
  <c r="L1438" i="94"/>
  <c r="L1439" i="94"/>
  <c r="L1440" i="94"/>
  <c r="N1440" i="94" s="1"/>
  <c r="L1432" i="94"/>
  <c r="L1431" i="94"/>
  <c r="K1431" i="94"/>
  <c r="K1430" i="94"/>
  <c r="L1429" i="94"/>
  <c r="I1429" i="94"/>
  <c r="K1429" i="94" s="1"/>
  <c r="L1458" i="94"/>
  <c r="F1457" i="94"/>
  <c r="L1457" i="94" s="1"/>
  <c r="F1415" i="94"/>
  <c r="L1408" i="94"/>
  <c r="N1408" i="94" s="1"/>
  <c r="L1409" i="94"/>
  <c r="N1409" i="94" s="1"/>
  <c r="L1410" i="94"/>
  <c r="N1410" i="94" s="1"/>
  <c r="L1411" i="94"/>
  <c r="N1411" i="94" s="1"/>
  <c r="L1403" i="94"/>
  <c r="L1404" i="94"/>
  <c r="L1405" i="94"/>
  <c r="L1406" i="94"/>
  <c r="N1406" i="94" s="1"/>
  <c r="L1407" i="94"/>
  <c r="N1407" i="94" s="1"/>
  <c r="L1402" i="94"/>
  <c r="K1401" i="94"/>
  <c r="N1529" i="94" l="1"/>
  <c r="R1529" i="94" s="1"/>
  <c r="S1529" i="94" s="1"/>
  <c r="N1588" i="94"/>
  <c r="R1588" i="94" s="1"/>
  <c r="S1588" i="94" s="1"/>
  <c r="N1606" i="94"/>
  <c r="R1606" i="94" s="1"/>
  <c r="S1606" i="94" s="1"/>
  <c r="N1503" i="94"/>
  <c r="R1503" i="94" s="1"/>
  <c r="S1503" i="94" s="1"/>
  <c r="N1457" i="94"/>
  <c r="R1457" i="94" s="1"/>
  <c r="S1457" i="94" s="1"/>
  <c r="N1574" i="94"/>
  <c r="R1574" i="94" s="1"/>
  <c r="S1574" i="94" s="1"/>
  <c r="N1460" i="94"/>
  <c r="R1460" i="94" s="1"/>
  <c r="S1460" i="94" s="1"/>
  <c r="N1551" i="94"/>
  <c r="R1551" i="94" s="1"/>
  <c r="S1551" i="94" s="1"/>
  <c r="N1432" i="94"/>
  <c r="Q1432" i="94" s="1"/>
  <c r="S1432" i="94" s="1"/>
  <c r="N1433" i="94"/>
  <c r="Q1433" i="94" s="1"/>
  <c r="S1433" i="94" s="1"/>
  <c r="N1402" i="94"/>
  <c r="Q1402" i="94" s="1"/>
  <c r="S1402" i="94" s="1"/>
  <c r="N1404" i="94"/>
  <c r="Q1404" i="94" s="1"/>
  <c r="S1404" i="94" s="1"/>
  <c r="N1458" i="94"/>
  <c r="Q1458" i="94" s="1"/>
  <c r="S1458" i="94" s="1"/>
  <c r="N1436" i="94"/>
  <c r="Q1436" i="94" s="1"/>
  <c r="S1436" i="94" s="1"/>
  <c r="N1439" i="94"/>
  <c r="Q1439" i="94" s="1"/>
  <c r="S1439" i="94" s="1"/>
  <c r="N1405" i="94"/>
  <c r="Q1405" i="94" s="1"/>
  <c r="S1405" i="94" s="1"/>
  <c r="N1437" i="94"/>
  <c r="Q1437" i="94" s="1"/>
  <c r="S1437" i="94" s="1"/>
  <c r="N1403" i="94"/>
  <c r="Q1403" i="94" s="1"/>
  <c r="S1403" i="94" s="1"/>
  <c r="N1431" i="94"/>
  <c r="Q1431" i="94" s="1"/>
  <c r="S1431" i="94" s="1"/>
  <c r="N1435" i="94"/>
  <c r="Q1435" i="94" s="1"/>
  <c r="S1435" i="94" s="1"/>
  <c r="N1429" i="94"/>
  <c r="Q1429" i="94" s="1"/>
  <c r="S1429" i="94" s="1"/>
  <c r="N1438" i="94"/>
  <c r="Q1438" i="94" s="1"/>
  <c r="S1438" i="94" s="1"/>
  <c r="L1425" i="94"/>
  <c r="F1424" i="94"/>
  <c r="L1424" i="94" s="1"/>
  <c r="N1424" i="94" l="1"/>
  <c r="R1424" i="94" s="1"/>
  <c r="S1424" i="94" s="1"/>
  <c r="N1425" i="94"/>
  <c r="Q1425" i="94" s="1"/>
  <c r="S1425" i="94" s="1"/>
  <c r="L1456" i="94"/>
  <c r="F1455" i="94"/>
  <c r="L1455" i="94" s="1"/>
  <c r="F1454" i="94"/>
  <c r="L1454" i="94" s="1"/>
  <c r="L1453" i="94"/>
  <c r="F1452" i="94"/>
  <c r="L1452" i="94" s="1"/>
  <c r="L1451" i="94"/>
  <c r="L1450" i="94"/>
  <c r="L1449" i="94"/>
  <c r="F1448" i="94"/>
  <c r="L1448" i="94" s="1"/>
  <c r="L1447" i="94"/>
  <c r="L1446" i="94"/>
  <c r="L1445" i="94"/>
  <c r="L1444" i="94"/>
  <c r="L1443" i="94"/>
  <c r="N1443" i="94" s="1"/>
  <c r="L1442" i="94"/>
  <c r="N1442" i="94" s="1"/>
  <c r="L1441" i="94"/>
  <c r="L1430" i="94"/>
  <c r="N1430" i="94" s="1"/>
  <c r="L1428" i="94"/>
  <c r="I1428" i="94"/>
  <c r="K1428" i="94" s="1"/>
  <c r="K1427" i="94" s="1"/>
  <c r="L1423" i="94"/>
  <c r="F1422" i="94"/>
  <c r="L1422" i="94" s="1"/>
  <c r="L1420" i="94"/>
  <c r="F1421" i="94"/>
  <c r="L1421" i="94" s="1"/>
  <c r="Q1407" i="94"/>
  <c r="S1407" i="94" s="1"/>
  <c r="Q1408" i="94"/>
  <c r="S1408" i="94" s="1"/>
  <c r="Q1409" i="94"/>
  <c r="S1409" i="94" s="1"/>
  <c r="Q1410" i="94"/>
  <c r="S1410" i="94" s="1"/>
  <c r="Q1411" i="94"/>
  <c r="S1411" i="94" s="1"/>
  <c r="L1412" i="94"/>
  <c r="L1400" i="94"/>
  <c r="L1401" i="94"/>
  <c r="I1400" i="94"/>
  <c r="K1400" i="94" s="1"/>
  <c r="K1399" i="94" s="1"/>
  <c r="F1419" i="94"/>
  <c r="L1419" i="94" s="1"/>
  <c r="L1418" i="94"/>
  <c r="F1417" i="94"/>
  <c r="K1417" i="94" s="1"/>
  <c r="L1416" i="94"/>
  <c r="L1415" i="94"/>
  <c r="L1414" i="94"/>
  <c r="F1413" i="94"/>
  <c r="L1413" i="94" s="1"/>
  <c r="Q1406" i="94"/>
  <c r="S1406" i="94" s="1"/>
  <c r="L1397" i="94"/>
  <c r="F1396" i="94"/>
  <c r="L1396" i="94" s="1"/>
  <c r="K1394" i="94"/>
  <c r="L1395" i="94"/>
  <c r="L1394" i="94"/>
  <c r="F1391" i="94"/>
  <c r="L1391" i="94" s="1"/>
  <c r="L1390" i="94"/>
  <c r="F1389" i="94"/>
  <c r="L1389" i="94" s="1"/>
  <c r="L1388" i="94"/>
  <c r="F1387" i="94"/>
  <c r="L1387" i="94" s="1"/>
  <c r="L1386" i="94"/>
  <c r="L1385" i="94"/>
  <c r="K1385" i="94"/>
  <c r="K1376" i="94"/>
  <c r="K1375" i="94" s="1"/>
  <c r="L1375" i="94" s="1"/>
  <c r="N1375" i="94" s="1"/>
  <c r="F1382" i="94"/>
  <c r="L1382" i="94" s="1"/>
  <c r="L1381" i="94"/>
  <c r="R1380" i="94"/>
  <c r="S1380" i="94" s="1"/>
  <c r="L1379" i="94"/>
  <c r="L1377" i="94"/>
  <c r="L1376" i="94"/>
  <c r="K1367" i="94"/>
  <c r="L1370" i="94"/>
  <c r="L1367" i="94"/>
  <c r="L49" i="94"/>
  <c r="N49" i="94" s="1"/>
  <c r="L45" i="94"/>
  <c r="N45" i="94" s="1"/>
  <c r="L41" i="94"/>
  <c r="N41" i="94" s="1"/>
  <c r="L37" i="94"/>
  <c r="N37" i="94" s="1"/>
  <c r="L35" i="94"/>
  <c r="N35" i="94" s="1"/>
  <c r="L31" i="94"/>
  <c r="N31" i="94" s="1"/>
  <c r="L29" i="94"/>
  <c r="N29" i="94" s="1"/>
  <c r="L26" i="94"/>
  <c r="N26" i="94" s="1"/>
  <c r="L1372" i="94"/>
  <c r="L1331" i="94"/>
  <c r="N1331" i="94" s="1"/>
  <c r="R1362" i="94"/>
  <c r="S1362" i="94" s="1"/>
  <c r="F1371" i="94"/>
  <c r="L1371" i="94" s="1"/>
  <c r="F1373" i="94"/>
  <c r="L1373" i="94" s="1"/>
  <c r="F1369" i="94"/>
  <c r="L1369" i="94" s="1"/>
  <c r="L1368" i="94"/>
  <c r="F1361" i="94"/>
  <c r="L1361" i="94" s="1"/>
  <c r="F1359" i="94"/>
  <c r="L1359" i="94" s="1"/>
  <c r="J1358" i="94"/>
  <c r="K1358" i="94" s="1"/>
  <c r="K1357" i="94" s="1"/>
  <c r="L1357" i="94" s="1"/>
  <c r="F1363" i="94"/>
  <c r="F1364" i="94" s="1"/>
  <c r="L1364" i="94" s="1"/>
  <c r="K35" i="94"/>
  <c r="L36" i="94"/>
  <c r="N36" i="94" s="1"/>
  <c r="F38" i="94"/>
  <c r="F32" i="94"/>
  <c r="L32" i="94" s="1"/>
  <c r="N32" i="94" s="1"/>
  <c r="F30" i="94"/>
  <c r="L30" i="94" s="1"/>
  <c r="N30" i="94" s="1"/>
  <c r="N1389" i="94" l="1"/>
  <c r="R1389" i="94" s="1"/>
  <c r="S1389" i="94" s="1"/>
  <c r="N1357" i="94"/>
  <c r="R1357" i="94" s="1"/>
  <c r="S1357" i="94" s="1"/>
  <c r="N1369" i="94"/>
  <c r="R1369" i="94" s="1"/>
  <c r="S1369" i="94" s="1"/>
  <c r="N1371" i="94"/>
  <c r="R1371" i="94" s="1"/>
  <c r="S1371" i="94" s="1"/>
  <c r="N1413" i="94"/>
  <c r="R1413" i="94" s="1"/>
  <c r="S1413" i="94" s="1"/>
  <c r="N1450" i="94"/>
  <c r="R1450" i="94" s="1"/>
  <c r="S1450" i="94" s="1"/>
  <c r="N1415" i="94"/>
  <c r="R1415" i="94" s="1"/>
  <c r="S1415" i="94" s="1"/>
  <c r="N1422" i="94"/>
  <c r="R1422" i="94" s="1"/>
  <c r="S1422" i="94" s="1"/>
  <c r="N1448" i="94"/>
  <c r="R1448" i="94" s="1"/>
  <c r="S1448" i="94" s="1"/>
  <c r="N1387" i="94"/>
  <c r="R1387" i="94" s="1"/>
  <c r="S1387" i="94" s="1"/>
  <c r="N1396" i="94"/>
  <c r="R1396" i="94" s="1"/>
  <c r="S1396" i="94" s="1"/>
  <c r="N1455" i="94"/>
  <c r="R1455" i="94" s="1"/>
  <c r="S1455" i="94" s="1"/>
  <c r="N1364" i="94"/>
  <c r="Q1364" i="94" s="1"/>
  <c r="S1364" i="94" s="1"/>
  <c r="N1368" i="94"/>
  <c r="Q1368" i="94" s="1"/>
  <c r="S1368" i="94" s="1"/>
  <c r="N1379" i="94"/>
  <c r="Q1379" i="94" s="1"/>
  <c r="S1379" i="94" s="1"/>
  <c r="N1418" i="94"/>
  <c r="Q1418" i="94" s="1"/>
  <c r="S1418" i="94" s="1"/>
  <c r="N1400" i="94"/>
  <c r="Q1400" i="94" s="1"/>
  <c r="S1400" i="94" s="1"/>
  <c r="N1420" i="94"/>
  <c r="Q1420" i="94" s="1"/>
  <c r="S1420" i="94" s="1"/>
  <c r="N1428" i="94"/>
  <c r="Q1428" i="94" s="1"/>
  <c r="S1428" i="94" s="1"/>
  <c r="N1447" i="94"/>
  <c r="Q1447" i="94" s="1"/>
  <c r="S1447" i="94" s="1"/>
  <c r="N1451" i="94"/>
  <c r="Q1451" i="94" s="1"/>
  <c r="S1451" i="94" s="1"/>
  <c r="N1388" i="94"/>
  <c r="Q1388" i="94" s="1"/>
  <c r="S1388" i="94" s="1"/>
  <c r="N1394" i="94"/>
  <c r="Q1394" i="94" s="1"/>
  <c r="S1394" i="94" s="1"/>
  <c r="N1397" i="94"/>
  <c r="Q1397" i="94" s="1"/>
  <c r="S1397" i="94" s="1"/>
  <c r="N1419" i="94"/>
  <c r="Q1419" i="94" s="1"/>
  <c r="S1419" i="94" s="1"/>
  <c r="N1412" i="94"/>
  <c r="Q1412" i="94" s="1"/>
  <c r="S1412" i="94" s="1"/>
  <c r="N1444" i="94"/>
  <c r="Q1444" i="94" s="1"/>
  <c r="S1444" i="94" s="1"/>
  <c r="N1452" i="94"/>
  <c r="Q1452" i="94" s="1"/>
  <c r="S1452" i="94" s="1"/>
  <c r="N1359" i="94"/>
  <c r="Q1359" i="94" s="1"/>
  <c r="S1359" i="94" s="1"/>
  <c r="N1373" i="94"/>
  <c r="Q1373" i="94" s="1"/>
  <c r="S1373" i="94" s="1"/>
  <c r="N1372" i="94"/>
  <c r="Q1372" i="94" s="1"/>
  <c r="S1372" i="94" s="1"/>
  <c r="N1376" i="94"/>
  <c r="Q1376" i="94" s="1"/>
  <c r="S1376" i="94" s="1"/>
  <c r="N1381" i="94"/>
  <c r="Q1381" i="94" s="1"/>
  <c r="S1381" i="94" s="1"/>
  <c r="N1385" i="94"/>
  <c r="Q1385" i="94" s="1"/>
  <c r="S1385" i="94" s="1"/>
  <c r="N1395" i="94"/>
  <c r="Q1395" i="94" s="1"/>
  <c r="S1395" i="94" s="1"/>
  <c r="N1416" i="94"/>
  <c r="Q1416" i="94" s="1"/>
  <c r="S1416" i="94" s="1"/>
  <c r="N1423" i="94"/>
  <c r="Q1423" i="94" s="1"/>
  <c r="S1423" i="94" s="1"/>
  <c r="N1441" i="94"/>
  <c r="Q1441" i="94" s="1"/>
  <c r="S1441" i="94" s="1"/>
  <c r="N1445" i="94"/>
  <c r="Q1445" i="94" s="1"/>
  <c r="S1445" i="94" s="1"/>
  <c r="N1449" i="94"/>
  <c r="Q1449" i="94" s="1"/>
  <c r="S1449" i="94" s="1"/>
  <c r="N1453" i="94"/>
  <c r="Q1453" i="94" s="1"/>
  <c r="S1453" i="94" s="1"/>
  <c r="N1370" i="94"/>
  <c r="Q1370" i="94" s="1"/>
  <c r="S1370" i="94" s="1"/>
  <c r="N1391" i="94"/>
  <c r="Q1391" i="94" s="1"/>
  <c r="S1391" i="94" s="1"/>
  <c r="N1414" i="94"/>
  <c r="Q1414" i="94" s="1"/>
  <c r="S1414" i="94" s="1"/>
  <c r="N1456" i="94"/>
  <c r="Q1456" i="94" s="1"/>
  <c r="S1456" i="94" s="1"/>
  <c r="N1361" i="94"/>
  <c r="Q1361" i="94" s="1"/>
  <c r="S1361" i="94" s="1"/>
  <c r="N1367" i="94"/>
  <c r="Q1367" i="94" s="1"/>
  <c r="S1367" i="94" s="1"/>
  <c r="N1377" i="94"/>
  <c r="Q1377" i="94" s="1"/>
  <c r="S1377" i="94" s="1"/>
  <c r="N1382" i="94"/>
  <c r="Q1382" i="94" s="1"/>
  <c r="S1382" i="94" s="1"/>
  <c r="N1386" i="94"/>
  <c r="Q1386" i="94" s="1"/>
  <c r="S1386" i="94" s="1"/>
  <c r="N1390" i="94"/>
  <c r="Q1390" i="94" s="1"/>
  <c r="S1390" i="94" s="1"/>
  <c r="N1401" i="94"/>
  <c r="Q1401" i="94" s="1"/>
  <c r="S1401" i="94" s="1"/>
  <c r="N1421" i="94"/>
  <c r="Q1421" i="94" s="1"/>
  <c r="S1421" i="94" s="1"/>
  <c r="N1446" i="94"/>
  <c r="Q1446" i="94" s="1"/>
  <c r="S1446" i="94" s="1"/>
  <c r="N1454" i="94"/>
  <c r="Q1454" i="94" s="1"/>
  <c r="S1454" i="94" s="1"/>
  <c r="K1393" i="94"/>
  <c r="L1393" i="94" s="1"/>
  <c r="Q1442" i="94"/>
  <c r="S1442" i="94" s="1"/>
  <c r="K1366" i="94"/>
  <c r="L1366" i="94" s="1"/>
  <c r="K1384" i="94"/>
  <c r="L1384" i="94" s="1"/>
  <c r="Q1440" i="94"/>
  <c r="S1440" i="94" s="1"/>
  <c r="Q1443" i="94"/>
  <c r="S1443" i="94" s="1"/>
  <c r="Q1430" i="94"/>
  <c r="S1430" i="94" s="1"/>
  <c r="L1427" i="94"/>
  <c r="L1399" i="94"/>
  <c r="L1417" i="94"/>
  <c r="L1363" i="94"/>
  <c r="R1375" i="94"/>
  <c r="S1375" i="94" s="1"/>
  <c r="F1378" i="94"/>
  <c r="L1378" i="94" s="1"/>
  <c r="L1358" i="94"/>
  <c r="F1360" i="94"/>
  <c r="L1026" i="94"/>
  <c r="N1026" i="94" s="1"/>
  <c r="L1108" i="94"/>
  <c r="N1108" i="94" s="1"/>
  <c r="L1161" i="94"/>
  <c r="N1161" i="94" s="1"/>
  <c r="L581" i="94"/>
  <c r="N581" i="94" s="1"/>
  <c r="L550" i="94"/>
  <c r="N550" i="94" s="1"/>
  <c r="L250" i="94"/>
  <c r="N250" i="94" s="1"/>
  <c r="L312" i="94"/>
  <c r="N312" i="94" s="1"/>
  <c r="L551" i="94"/>
  <c r="N551" i="94" s="1"/>
  <c r="L223" i="94"/>
  <c r="N223" i="94" s="1"/>
  <c r="L224" i="94"/>
  <c r="N224" i="94" s="1"/>
  <c r="L222" i="94"/>
  <c r="N222" i="94" s="1"/>
  <c r="L54" i="94"/>
  <c r="N54" i="94" s="1"/>
  <c r="L1308" i="94"/>
  <c r="L1299" i="94"/>
  <c r="L1288" i="94"/>
  <c r="L1286" i="94"/>
  <c r="L1285" i="94"/>
  <c r="L1284" i="94"/>
  <c r="L1283" i="94"/>
  <c r="L1228" i="94"/>
  <c r="N1228" i="94" s="1"/>
  <c r="L1227" i="94"/>
  <c r="N1227" i="94" s="1"/>
  <c r="L1226" i="94"/>
  <c r="N1226" i="94" s="1"/>
  <c r="L1213" i="94"/>
  <c r="N1213" i="94" s="1"/>
  <c r="L1212" i="94"/>
  <c r="N1212" i="94" s="1"/>
  <c r="L1211" i="94"/>
  <c r="N1211" i="94" s="1"/>
  <c r="L1210" i="94"/>
  <c r="N1210" i="94" s="1"/>
  <c r="L746" i="94"/>
  <c r="N746" i="94" s="1"/>
  <c r="L549" i="94"/>
  <c r="L548" i="94"/>
  <c r="L547" i="94"/>
  <c r="L834" i="94"/>
  <c r="L643" i="94"/>
  <c r="L1255" i="94"/>
  <c r="N1255" i="94" s="1"/>
  <c r="L1256" i="94"/>
  <c r="N1256" i="94" s="1"/>
  <c r="L1257" i="94"/>
  <c r="N1257" i="94" s="1"/>
  <c r="L1258" i="94"/>
  <c r="N1258" i="94" s="1"/>
  <c r="L1254" i="94"/>
  <c r="N1254" i="94" s="1"/>
  <c r="L2316" i="94"/>
  <c r="L2314" i="94"/>
  <c r="L2311" i="94"/>
  <c r="F1344" i="94"/>
  <c r="F1335" i="94"/>
  <c r="F1330" i="94"/>
  <c r="L1330" i="94" s="1"/>
  <c r="N1330" i="94" s="1"/>
  <c r="F1232" i="94"/>
  <c r="K1208" i="94"/>
  <c r="L1208" i="94"/>
  <c r="N1208" i="94" s="1"/>
  <c r="F1197" i="94"/>
  <c r="F1190" i="94"/>
  <c r="K1142" i="94"/>
  <c r="F1106" i="94"/>
  <c r="F1099" i="94"/>
  <c r="F1091" i="94"/>
  <c r="F966" i="94"/>
  <c r="F948" i="94"/>
  <c r="L919" i="94"/>
  <c r="N919" i="94" s="1"/>
  <c r="F910" i="94"/>
  <c r="L885" i="94"/>
  <c r="N885" i="94" s="1"/>
  <c r="L878" i="94"/>
  <c r="N878" i="94" s="1"/>
  <c r="L881" i="94"/>
  <c r="N881" i="94" s="1"/>
  <c r="L887" i="94"/>
  <c r="N887" i="94" s="1"/>
  <c r="F833" i="94"/>
  <c r="F773" i="94"/>
  <c r="F770" i="94"/>
  <c r="F721" i="94"/>
  <c r="F678" i="94"/>
  <c r="F595" i="94"/>
  <c r="F563" i="94"/>
  <c r="F528" i="94"/>
  <c r="F521" i="94"/>
  <c r="F460" i="94"/>
  <c r="L477" i="94"/>
  <c r="N477" i="94" s="1"/>
  <c r="L478" i="94"/>
  <c r="N478" i="94" s="1"/>
  <c r="L479" i="94"/>
  <c r="N479" i="94" s="1"/>
  <c r="L480" i="94"/>
  <c r="N480" i="94" s="1"/>
  <c r="L481" i="94"/>
  <c r="N481" i="94" s="1"/>
  <c r="L482" i="94"/>
  <c r="N482" i="94" s="1"/>
  <c r="L483" i="94"/>
  <c r="N483" i="94" s="1"/>
  <c r="L484" i="94"/>
  <c r="N484" i="94" s="1"/>
  <c r="L476" i="94"/>
  <c r="N476" i="94" s="1"/>
  <c r="N2316" i="94" l="1"/>
  <c r="R2316" i="94" s="1"/>
  <c r="S2316" i="94" s="1"/>
  <c r="N1378" i="94"/>
  <c r="R1378" i="94" s="1"/>
  <c r="S1378" i="94" s="1"/>
  <c r="N1399" i="94"/>
  <c r="R1399" i="94" s="1"/>
  <c r="S1399" i="94" s="1"/>
  <c r="N1393" i="94"/>
  <c r="R1393" i="94" s="1"/>
  <c r="S1393" i="94" s="1"/>
  <c r="N1427" i="94"/>
  <c r="R1427" i="94" s="1"/>
  <c r="S1427" i="94" s="1"/>
  <c r="N1384" i="94"/>
  <c r="R1384" i="94" s="1"/>
  <c r="S1384" i="94" s="1"/>
  <c r="N2311" i="94"/>
  <c r="R2311" i="94" s="1"/>
  <c r="S2311" i="94" s="1"/>
  <c r="N1366" i="94"/>
  <c r="R1366" i="94" s="1"/>
  <c r="S1366" i="94" s="1"/>
  <c r="N1417" i="94"/>
  <c r="Q1417" i="94" s="1"/>
  <c r="S1417" i="94" s="1"/>
  <c r="N547" i="94"/>
  <c r="Q547" i="94" s="1"/>
  <c r="S547" i="94" s="1"/>
  <c r="N1284" i="94"/>
  <c r="Q1284" i="94" s="1"/>
  <c r="S1284" i="94" s="1"/>
  <c r="N1299" i="94"/>
  <c r="Q1299" i="94" s="1"/>
  <c r="S1299" i="94" s="1"/>
  <c r="N2314" i="94"/>
  <c r="Q2314" i="94" s="1"/>
  <c r="S2314" i="94" s="1"/>
  <c r="N1288" i="94"/>
  <c r="Q1288" i="94" s="1"/>
  <c r="S1288" i="94" s="1"/>
  <c r="N1358" i="94"/>
  <c r="Q1358" i="94" s="1"/>
  <c r="S1358" i="94" s="1"/>
  <c r="N548" i="94"/>
  <c r="Q548" i="94" s="1"/>
  <c r="S548" i="94" s="1"/>
  <c r="N1285" i="94"/>
  <c r="Q1285" i="94" s="1"/>
  <c r="S1285" i="94" s="1"/>
  <c r="N1308" i="94"/>
  <c r="Q1308" i="94" s="1"/>
  <c r="S1308" i="94" s="1"/>
  <c r="N834" i="94"/>
  <c r="Q834" i="94" s="1"/>
  <c r="S834" i="94" s="1"/>
  <c r="N1283" i="94"/>
  <c r="Q1283" i="94" s="1"/>
  <c r="S1283" i="94" s="1"/>
  <c r="N643" i="94"/>
  <c r="Q643" i="94" s="1"/>
  <c r="S643" i="94" s="1"/>
  <c r="N549" i="94"/>
  <c r="Q549" i="94" s="1"/>
  <c r="S549" i="94" s="1"/>
  <c r="N1286" i="94"/>
  <c r="Q1286" i="94" s="1"/>
  <c r="S1286" i="94" s="1"/>
  <c r="N1363" i="94"/>
  <c r="Q1363" i="94" s="1"/>
  <c r="S1363" i="94" s="1"/>
  <c r="L1360" i="94"/>
  <c r="L1343" i="94"/>
  <c r="K1223" i="94"/>
  <c r="K1222" i="94" s="1"/>
  <c r="N1360" i="94" l="1"/>
  <c r="R1360" i="94" s="1"/>
  <c r="S1360" i="94" s="1"/>
  <c r="N1343" i="94"/>
  <c r="Q1343" i="94" s="1"/>
  <c r="S1343" i="94" s="1"/>
  <c r="F1181" i="94"/>
  <c r="K1114" i="94"/>
  <c r="K1116" i="94"/>
  <c r="K1115" i="94"/>
  <c r="I1140" i="94"/>
  <c r="K1140" i="94" s="1"/>
  <c r="L1106" i="94"/>
  <c r="K1007" i="94"/>
  <c r="K993" i="94"/>
  <c r="K992" i="94"/>
  <c r="K977" i="94"/>
  <c r="K976" i="94"/>
  <c r="K960" i="94"/>
  <c r="K959" i="94"/>
  <c r="K958" i="94"/>
  <c r="K957" i="94"/>
  <c r="F858" i="94"/>
  <c r="K850" i="94"/>
  <c r="F829" i="94"/>
  <c r="K798" i="94"/>
  <c r="K743" i="94"/>
  <c r="K664" i="94"/>
  <c r="L665" i="94"/>
  <c r="L666" i="94"/>
  <c r="L667" i="94"/>
  <c r="F649" i="94"/>
  <c r="L624" i="94"/>
  <c r="L625" i="94"/>
  <c r="L626" i="94"/>
  <c r="L627" i="94"/>
  <c r="L628" i="94"/>
  <c r="L629" i="94"/>
  <c r="K45" i="94"/>
  <c r="F40" i="94"/>
  <c r="L40" i="94" s="1"/>
  <c r="N40" i="94" s="1"/>
  <c r="K26" i="94"/>
  <c r="K25" i="94" s="1"/>
  <c r="F2313" i="94"/>
  <c r="L2313" i="94" s="1"/>
  <c r="L1352" i="94"/>
  <c r="N1352" i="94" s="1"/>
  <c r="L1351" i="94"/>
  <c r="F1350" i="94"/>
  <c r="N2313" i="94" l="1"/>
  <c r="R2313" i="94" s="1"/>
  <c r="S2313" i="94" s="1"/>
  <c r="N1106" i="94"/>
  <c r="R1106" i="94" s="1"/>
  <c r="S1106" i="94" s="1"/>
  <c r="N628" i="94"/>
  <c r="Q628" i="94" s="1"/>
  <c r="S628" i="94" s="1"/>
  <c r="N665" i="94"/>
  <c r="Q665" i="94" s="1"/>
  <c r="S665" i="94" s="1"/>
  <c r="N627" i="94"/>
  <c r="Q627" i="94" s="1"/>
  <c r="S627" i="94" s="1"/>
  <c r="N626" i="94"/>
  <c r="Q626" i="94" s="1"/>
  <c r="S626" i="94" s="1"/>
  <c r="N667" i="94"/>
  <c r="Q667" i="94" s="1"/>
  <c r="S667" i="94" s="1"/>
  <c r="N624" i="94"/>
  <c r="Q624" i="94" s="1"/>
  <c r="S624" i="94" s="1"/>
  <c r="N1351" i="94"/>
  <c r="Q1351" i="94" s="1"/>
  <c r="S1351" i="94" s="1"/>
  <c r="N629" i="94"/>
  <c r="Q629" i="94" s="1"/>
  <c r="S629" i="94" s="1"/>
  <c r="N625" i="94"/>
  <c r="Q625" i="94" s="1"/>
  <c r="S625" i="94" s="1"/>
  <c r="N666" i="94"/>
  <c r="Q666" i="94" s="1"/>
  <c r="S666" i="94" s="1"/>
  <c r="Q1352" i="94"/>
  <c r="S1352" i="94" s="1"/>
  <c r="K956" i="94"/>
  <c r="L1350" i="94"/>
  <c r="K1113" i="94"/>
  <c r="L1346" i="94"/>
  <c r="N1346" i="94" s="1"/>
  <c r="L1347" i="94"/>
  <c r="N1347" i="94" s="1"/>
  <c r="L1348" i="94"/>
  <c r="N1348" i="94" s="1"/>
  <c r="L1349" i="94"/>
  <c r="N1349" i="94" s="1"/>
  <c r="L1345" i="94"/>
  <c r="N1345" i="94" s="1"/>
  <c r="L1339" i="94"/>
  <c r="L1340" i="94"/>
  <c r="L1341" i="94"/>
  <c r="L1342" i="94"/>
  <c r="L1241" i="94"/>
  <c r="N1241" i="94" s="1"/>
  <c r="I1248" i="94"/>
  <c r="K1248" i="94" s="1"/>
  <c r="I1242" i="94"/>
  <c r="K1242" i="94" s="1"/>
  <c r="I1243" i="94"/>
  <c r="K1243" i="94" s="1"/>
  <c r="I1244" i="94"/>
  <c r="K1244" i="94" s="1"/>
  <c r="L1310" i="94"/>
  <c r="N1310" i="94" s="1"/>
  <c r="L1311" i="94"/>
  <c r="N1311" i="94" s="1"/>
  <c r="L1312" i="94"/>
  <c r="N1312" i="94" s="1"/>
  <c r="L1313" i="94"/>
  <c r="N1313" i="94" s="1"/>
  <c r="L1314" i="94"/>
  <c r="N1314" i="94" s="1"/>
  <c r="L1315" i="94"/>
  <c r="N1315" i="94" s="1"/>
  <c r="L1316" i="94"/>
  <c r="N1316" i="94" s="1"/>
  <c r="L1317" i="94"/>
  <c r="N1317" i="94" s="1"/>
  <c r="L1318" i="94"/>
  <c r="N1318" i="94" s="1"/>
  <c r="L1319" i="94"/>
  <c r="N1319" i="94" s="1"/>
  <c r="L1320" i="94"/>
  <c r="N1320" i="94" s="1"/>
  <c r="L1321" i="94"/>
  <c r="N1321" i="94" s="1"/>
  <c r="L1322" i="94"/>
  <c r="N1322" i="94" s="1"/>
  <c r="L1323" i="94"/>
  <c r="N1323" i="94" s="1"/>
  <c r="L1324" i="94"/>
  <c r="N1324" i="94" s="1"/>
  <c r="L1278" i="94"/>
  <c r="N1278" i="94" s="1"/>
  <c r="L1279" i="94"/>
  <c r="N1279" i="94" s="1"/>
  <c r="L1280" i="94"/>
  <c r="N1280" i="94" s="1"/>
  <c r="L1281" i="94"/>
  <c r="N1281" i="94" s="1"/>
  <c r="L1282" i="94"/>
  <c r="N1282" i="94" s="1"/>
  <c r="L1287" i="94"/>
  <c r="N1287" i="94" s="1"/>
  <c r="L1289" i="94"/>
  <c r="N1289" i="94" s="1"/>
  <c r="L1290" i="94"/>
  <c r="N1290" i="94" s="1"/>
  <c r="L1291" i="94"/>
  <c r="N1291" i="94" s="1"/>
  <c r="L1292" i="94"/>
  <c r="N1292" i="94" s="1"/>
  <c r="L1293" i="94"/>
  <c r="N1293" i="94" s="1"/>
  <c r="L1294" i="94"/>
  <c r="N1294" i="94" s="1"/>
  <c r="L1295" i="94"/>
  <c r="N1295" i="94" s="1"/>
  <c r="L1296" i="94"/>
  <c r="N1296" i="94" s="1"/>
  <c r="L1297" i="94"/>
  <c r="N1297" i="94" s="1"/>
  <c r="L1298" i="94"/>
  <c r="N1298" i="94" s="1"/>
  <c r="L1300" i="94"/>
  <c r="N1300" i="94" s="1"/>
  <c r="L1301" i="94"/>
  <c r="N1301" i="94" s="1"/>
  <c r="L1302" i="94"/>
  <c r="N1302" i="94" s="1"/>
  <c r="L1303" i="94"/>
  <c r="N1303" i="94" s="1"/>
  <c r="L1304" i="94"/>
  <c r="N1304" i="94" s="1"/>
  <c r="L1305" i="94"/>
  <c r="N1305" i="94" s="1"/>
  <c r="L1306" i="94"/>
  <c r="N1306" i="94" s="1"/>
  <c r="L1307" i="94"/>
  <c r="N1307" i="94" s="1"/>
  <c r="L1309" i="94"/>
  <c r="N1309" i="94" s="1"/>
  <c r="L1250" i="94"/>
  <c r="N1250" i="94" s="1"/>
  <c r="I1253" i="94"/>
  <c r="K1253" i="94" s="1"/>
  <c r="I1254" i="94"/>
  <c r="K1254" i="94" s="1"/>
  <c r="I1255" i="94"/>
  <c r="K1255" i="94" s="1"/>
  <c r="I1256" i="94"/>
  <c r="K1256" i="94" s="1"/>
  <c r="I1257" i="94"/>
  <c r="K1257" i="94" s="1"/>
  <c r="I1258" i="94"/>
  <c r="K1258" i="94" s="1"/>
  <c r="N1350" i="94" l="1"/>
  <c r="R1350" i="94" s="1"/>
  <c r="S1350" i="94" s="1"/>
  <c r="N1339" i="94"/>
  <c r="Q1339" i="94" s="1"/>
  <c r="S1339" i="94" s="1"/>
  <c r="N1341" i="94"/>
  <c r="Q1341" i="94" s="1"/>
  <c r="S1341" i="94" s="1"/>
  <c r="N1340" i="94"/>
  <c r="Q1340" i="94" s="1"/>
  <c r="S1340" i="94" s="1"/>
  <c r="N1342" i="94"/>
  <c r="Q1342" i="94" s="1"/>
  <c r="S1342" i="94" s="1"/>
  <c r="Q1347" i="94"/>
  <c r="S1347" i="94" s="1"/>
  <c r="Q1345" i="94"/>
  <c r="S1345" i="94" s="1"/>
  <c r="Q1346" i="94"/>
  <c r="S1346" i="94" s="1"/>
  <c r="Q1349" i="94"/>
  <c r="S1349" i="94" s="1"/>
  <c r="Q1348" i="94"/>
  <c r="S1348" i="94" s="1"/>
  <c r="Q1291" i="94"/>
  <c r="S1291" i="94" s="1"/>
  <c r="Q1287" i="94"/>
  <c r="S1287" i="94" s="1"/>
  <c r="Q1279" i="94"/>
  <c r="S1279" i="94" s="1"/>
  <c r="Q1314" i="94"/>
  <c r="S1314" i="94" s="1"/>
  <c r="Q1302" i="94"/>
  <c r="S1302" i="94" s="1"/>
  <c r="Q1321" i="94"/>
  <c r="S1321" i="94" s="1"/>
  <c r="Q1309" i="94"/>
  <c r="S1309" i="94" s="1"/>
  <c r="Q1305" i="94"/>
  <c r="S1305" i="94" s="1"/>
  <c r="Q1301" i="94"/>
  <c r="S1301" i="94" s="1"/>
  <c r="Q1297" i="94"/>
  <c r="S1297" i="94" s="1"/>
  <c r="Q1293" i="94"/>
  <c r="S1293" i="94" s="1"/>
  <c r="Q1289" i="94"/>
  <c r="S1289" i="94" s="1"/>
  <c r="Q1281" i="94"/>
  <c r="S1281" i="94" s="1"/>
  <c r="Q1324" i="94"/>
  <c r="S1324" i="94" s="1"/>
  <c r="Q1320" i="94"/>
  <c r="S1320" i="94" s="1"/>
  <c r="Q1316" i="94"/>
  <c r="S1316" i="94" s="1"/>
  <c r="Q1312" i="94"/>
  <c r="S1312" i="94" s="1"/>
  <c r="Q1307" i="94"/>
  <c r="S1307" i="94" s="1"/>
  <c r="Q1303" i="94"/>
  <c r="S1303" i="94" s="1"/>
  <c r="Q1295" i="94"/>
  <c r="S1295" i="94" s="1"/>
  <c r="Q1322" i="94"/>
  <c r="S1322" i="94" s="1"/>
  <c r="Q1318" i="94"/>
  <c r="S1318" i="94" s="1"/>
  <c r="Q1310" i="94"/>
  <c r="S1310" i="94" s="1"/>
  <c r="Q1306" i="94"/>
  <c r="S1306" i="94" s="1"/>
  <c r="Q1298" i="94"/>
  <c r="S1298" i="94" s="1"/>
  <c r="Q1294" i="94"/>
  <c r="S1294" i="94" s="1"/>
  <c r="Q1290" i="94"/>
  <c r="S1290" i="94" s="1"/>
  <c r="Q1282" i="94"/>
  <c r="S1282" i="94" s="1"/>
  <c r="Q1278" i="94"/>
  <c r="S1278" i="94" s="1"/>
  <c r="Q1317" i="94"/>
  <c r="S1317" i="94" s="1"/>
  <c r="Q1313" i="94"/>
  <c r="S1313" i="94" s="1"/>
  <c r="Q1304" i="94"/>
  <c r="S1304" i="94" s="1"/>
  <c r="Q1300" i="94"/>
  <c r="S1300" i="94" s="1"/>
  <c r="Q1296" i="94"/>
  <c r="S1296" i="94" s="1"/>
  <c r="Q1292" i="94"/>
  <c r="S1292" i="94" s="1"/>
  <c r="Q1280" i="94"/>
  <c r="S1280" i="94" s="1"/>
  <c r="Q1323" i="94"/>
  <c r="S1323" i="94" s="1"/>
  <c r="Q1319" i="94"/>
  <c r="S1319" i="94" s="1"/>
  <c r="Q1315" i="94"/>
  <c r="S1315" i="94" s="1"/>
  <c r="Q1311" i="94"/>
  <c r="S1311" i="94" s="1"/>
  <c r="L1344" i="94"/>
  <c r="N1344" i="94" l="1"/>
  <c r="R1344" i="94" s="1"/>
  <c r="S1344" i="94" s="1"/>
  <c r="L1354" i="94"/>
  <c r="N1354" i="94" s="1"/>
  <c r="F1353" i="94"/>
  <c r="L1353" i="94" s="1"/>
  <c r="N1353" i="94" s="1"/>
  <c r="L1338" i="94"/>
  <c r="N1338" i="94" s="1"/>
  <c r="L1337" i="94"/>
  <c r="N1337" i="94" s="1"/>
  <c r="L1336" i="94"/>
  <c r="F1334" i="94"/>
  <c r="L1334" i="94" s="1"/>
  <c r="N1334" i="94" s="1"/>
  <c r="L1333" i="94"/>
  <c r="N1333" i="94" s="1"/>
  <c r="F1332" i="94"/>
  <c r="L1332" i="94" s="1"/>
  <c r="N1332" i="94" s="1"/>
  <c r="L1329" i="94"/>
  <c r="N1329" i="94" s="1"/>
  <c r="L1328" i="94"/>
  <c r="N1328" i="94" s="1"/>
  <c r="L1327" i="94"/>
  <c r="N1327" i="94" s="1"/>
  <c r="L1326" i="94"/>
  <c r="N1326" i="94" s="1"/>
  <c r="L1325" i="94"/>
  <c r="N1325" i="94" s="1"/>
  <c r="L1277" i="94"/>
  <c r="N1277" i="94" s="1"/>
  <c r="L1276" i="94"/>
  <c r="N1276" i="94" s="1"/>
  <c r="L1275" i="94"/>
  <c r="N1275" i="94" s="1"/>
  <c r="L1274" i="94"/>
  <c r="N1274" i="94" s="1"/>
  <c r="L1273" i="94"/>
  <c r="N1273" i="94" s="1"/>
  <c r="L1272" i="94"/>
  <c r="N1272" i="94" s="1"/>
  <c r="L1271" i="94"/>
  <c r="N1271" i="94" s="1"/>
  <c r="L1270" i="94"/>
  <c r="N1270" i="94" s="1"/>
  <c r="L1269" i="94"/>
  <c r="N1269" i="94" s="1"/>
  <c r="L1268" i="94"/>
  <c r="N1268" i="94" s="1"/>
  <c r="L1267" i="94"/>
  <c r="N1267" i="94" s="1"/>
  <c r="L1266" i="94"/>
  <c r="N1266" i="94" s="1"/>
  <c r="L1265" i="94"/>
  <c r="N1265" i="94" s="1"/>
  <c r="L1264" i="94"/>
  <c r="N1264" i="94" s="1"/>
  <c r="L1263" i="94"/>
  <c r="N1263" i="94" s="1"/>
  <c r="L1262" i="94"/>
  <c r="N1262" i="94" s="1"/>
  <c r="L1261" i="94"/>
  <c r="N1261" i="94" s="1"/>
  <c r="L1260" i="94"/>
  <c r="N1260" i="94" s="1"/>
  <c r="L1259" i="94"/>
  <c r="N1259" i="94" s="1"/>
  <c r="Q1258" i="94"/>
  <c r="S1258" i="94" s="1"/>
  <c r="Q1257" i="94"/>
  <c r="S1257" i="94" s="1"/>
  <c r="Q1256" i="94"/>
  <c r="S1256" i="94" s="1"/>
  <c r="Q1255" i="94"/>
  <c r="S1255" i="94" s="1"/>
  <c r="Q1254" i="94"/>
  <c r="S1254" i="94" s="1"/>
  <c r="L1253" i="94"/>
  <c r="L1252" i="94"/>
  <c r="I1252" i="94"/>
  <c r="K1252" i="94" s="1"/>
  <c r="L1251" i="94"/>
  <c r="I1251" i="94"/>
  <c r="K1251" i="94" s="1"/>
  <c r="Q1250" i="94"/>
  <c r="S1250" i="94" s="1"/>
  <c r="I1250" i="94"/>
  <c r="K1250" i="94" s="1"/>
  <c r="L1249" i="94"/>
  <c r="I1249" i="94"/>
  <c r="K1249" i="94" s="1"/>
  <c r="L1248" i="94"/>
  <c r="L1247" i="94"/>
  <c r="I1247" i="94"/>
  <c r="K1247" i="94" s="1"/>
  <c r="L1246" i="94"/>
  <c r="I1246" i="94"/>
  <c r="K1246" i="94" s="1"/>
  <c r="L1245" i="94"/>
  <c r="I1245" i="94"/>
  <c r="K1245" i="94" s="1"/>
  <c r="L1244" i="94"/>
  <c r="L1243" i="94"/>
  <c r="L1242" i="94"/>
  <c r="Q1241" i="94"/>
  <c r="S1241" i="94" s="1"/>
  <c r="I1241" i="94"/>
  <c r="K1241" i="94" s="1"/>
  <c r="L1224" i="94"/>
  <c r="L1235" i="94"/>
  <c r="F1236" i="94"/>
  <c r="L1236" i="94" s="1"/>
  <c r="F1230" i="94"/>
  <c r="L1230" i="94" s="1"/>
  <c r="Q1226" i="94"/>
  <c r="S1226" i="94" s="1"/>
  <c r="Q1227" i="94"/>
  <c r="S1227" i="94" s="1"/>
  <c r="Q1228" i="94"/>
  <c r="S1228" i="94" s="1"/>
  <c r="L1238" i="94"/>
  <c r="F1237" i="94"/>
  <c r="L1237" i="94" s="1"/>
  <c r="F1234" i="94"/>
  <c r="L1234" i="94" s="1"/>
  <c r="N1234" i="94" s="1"/>
  <c r="L1231" i="94"/>
  <c r="L1229" i="94"/>
  <c r="L1225" i="94"/>
  <c r="L1223" i="94"/>
  <c r="L1201" i="94"/>
  <c r="F1219" i="94"/>
  <c r="F1218" i="94" s="1"/>
  <c r="L1218" i="94" s="1"/>
  <c r="Q1212" i="94"/>
  <c r="S1212" i="94" s="1"/>
  <c r="Q1213" i="94"/>
  <c r="S1213" i="94" s="1"/>
  <c r="F1214" i="94"/>
  <c r="L1214" i="94" s="1"/>
  <c r="K1209" i="94"/>
  <c r="L1217" i="94"/>
  <c r="L1216" i="94"/>
  <c r="F1215" i="94"/>
  <c r="L1215" i="94" s="1"/>
  <c r="Q1211" i="94"/>
  <c r="S1211" i="94" s="1"/>
  <c r="Q1210" i="94"/>
  <c r="S1210" i="94" s="1"/>
  <c r="L1209" i="94"/>
  <c r="Q1208" i="94"/>
  <c r="S1208" i="94" s="1"/>
  <c r="F1202" i="94"/>
  <c r="L1187" i="94"/>
  <c r="L1143" i="94"/>
  <c r="N1143" i="94" s="1"/>
  <c r="L1142" i="94"/>
  <c r="N1142" i="94" s="1"/>
  <c r="L1170" i="94"/>
  <c r="L1171" i="94"/>
  <c r="L1172" i="94"/>
  <c r="L1173" i="94"/>
  <c r="L1174" i="94"/>
  <c r="L1175" i="94"/>
  <c r="L1176" i="94"/>
  <c r="L1177" i="94"/>
  <c r="L1178" i="94"/>
  <c r="N1215" i="94" l="1"/>
  <c r="R1215" i="94" s="1"/>
  <c r="S1215" i="94" s="1"/>
  <c r="N1218" i="94"/>
  <c r="R1218" i="94" s="1"/>
  <c r="S1218" i="94" s="1"/>
  <c r="N1230" i="94"/>
  <c r="R1230" i="94" s="1"/>
  <c r="S1230" i="94" s="1"/>
  <c r="N1237" i="94"/>
  <c r="R1237" i="94" s="1"/>
  <c r="S1237" i="94" s="1"/>
  <c r="N1177" i="94"/>
  <c r="Q1177" i="94" s="1"/>
  <c r="S1177" i="94" s="1"/>
  <c r="N1214" i="94"/>
  <c r="Q1214" i="94" s="1"/>
  <c r="S1214" i="94" s="1"/>
  <c r="N1236" i="94"/>
  <c r="Q1236" i="94" s="1"/>
  <c r="S1236" i="94" s="1"/>
  <c r="N1249" i="94"/>
  <c r="Q1249" i="94" s="1"/>
  <c r="S1249" i="94" s="1"/>
  <c r="N1251" i="94"/>
  <c r="Q1251" i="94" s="1"/>
  <c r="S1251" i="94" s="1"/>
  <c r="N1336" i="94"/>
  <c r="Q1336" i="94" s="1"/>
  <c r="S1336" i="94" s="1"/>
  <c r="N1223" i="94"/>
  <c r="Q1223" i="94" s="1"/>
  <c r="S1223" i="94" s="1"/>
  <c r="N1242" i="94"/>
  <c r="Q1242" i="94" s="1"/>
  <c r="S1242" i="94" s="1"/>
  <c r="N1245" i="94"/>
  <c r="Q1245" i="94" s="1"/>
  <c r="S1245" i="94" s="1"/>
  <c r="N1175" i="94"/>
  <c r="Q1175" i="94" s="1"/>
  <c r="S1175" i="94" s="1"/>
  <c r="N1171" i="94"/>
  <c r="Q1171" i="94" s="1"/>
  <c r="S1171" i="94" s="1"/>
  <c r="N1187" i="94"/>
  <c r="Q1187" i="94" s="1"/>
  <c r="S1187" i="94" s="1"/>
  <c r="N1217" i="94"/>
  <c r="Q1217" i="94" s="1"/>
  <c r="S1217" i="94" s="1"/>
  <c r="N1225" i="94"/>
  <c r="Q1225" i="94" s="1"/>
  <c r="S1225" i="94" s="1"/>
  <c r="N1224" i="94"/>
  <c r="Q1224" i="94" s="1"/>
  <c r="S1224" i="94" s="1"/>
  <c r="N1243" i="94"/>
  <c r="Q1243" i="94" s="1"/>
  <c r="S1243" i="94" s="1"/>
  <c r="N1248" i="94"/>
  <c r="Q1248" i="94" s="1"/>
  <c r="S1248" i="94" s="1"/>
  <c r="N1252" i="94"/>
  <c r="Q1252" i="94" s="1"/>
  <c r="S1252" i="94" s="1"/>
  <c r="N1173" i="94"/>
  <c r="Q1173" i="94" s="1"/>
  <c r="S1173" i="94" s="1"/>
  <c r="N1201" i="94"/>
  <c r="Q1201" i="94" s="1"/>
  <c r="S1201" i="94" s="1"/>
  <c r="N1231" i="94"/>
  <c r="Q1231" i="94" s="1"/>
  <c r="S1231" i="94" s="1"/>
  <c r="N1176" i="94"/>
  <c r="Q1176" i="94" s="1"/>
  <c r="S1176" i="94" s="1"/>
  <c r="N1172" i="94"/>
  <c r="Q1172" i="94" s="1"/>
  <c r="S1172" i="94" s="1"/>
  <c r="N1209" i="94"/>
  <c r="Q1209" i="94" s="1"/>
  <c r="S1209" i="94" s="1"/>
  <c r="N1216" i="94"/>
  <c r="Q1216" i="94" s="1"/>
  <c r="S1216" i="94" s="1"/>
  <c r="N1235" i="94"/>
  <c r="Q1235" i="94" s="1"/>
  <c r="S1235" i="94" s="1"/>
  <c r="N1247" i="94"/>
  <c r="Q1247" i="94" s="1"/>
  <c r="S1247" i="94" s="1"/>
  <c r="N1178" i="94"/>
  <c r="Q1178" i="94" s="1"/>
  <c r="S1178" i="94" s="1"/>
  <c r="N1174" i="94"/>
  <c r="Q1174" i="94" s="1"/>
  <c r="S1174" i="94" s="1"/>
  <c r="N1170" i="94"/>
  <c r="Q1170" i="94" s="1"/>
  <c r="S1170" i="94" s="1"/>
  <c r="N1229" i="94"/>
  <c r="Q1229" i="94" s="1"/>
  <c r="S1229" i="94" s="1"/>
  <c r="N1238" i="94"/>
  <c r="Q1238" i="94" s="1"/>
  <c r="S1238" i="94" s="1"/>
  <c r="N1244" i="94"/>
  <c r="Q1244" i="94" s="1"/>
  <c r="S1244" i="94" s="1"/>
  <c r="N1246" i="94"/>
  <c r="Q1246" i="94" s="1"/>
  <c r="S1246" i="94" s="1"/>
  <c r="N1253" i="94"/>
  <c r="Q1253" i="94" s="1"/>
  <c r="S1253" i="94" s="1"/>
  <c r="R1330" i="94"/>
  <c r="S1330" i="94" s="1"/>
  <c r="R1353" i="94"/>
  <c r="S1353" i="94" s="1"/>
  <c r="Q1354" i="94"/>
  <c r="S1354" i="94" s="1"/>
  <c r="Q1266" i="94"/>
  <c r="S1266" i="94" s="1"/>
  <c r="Q1270" i="94"/>
  <c r="S1270" i="94" s="1"/>
  <c r="Q1325" i="94"/>
  <c r="S1325" i="94" s="1"/>
  <c r="Q1333" i="94"/>
  <c r="S1333" i="94" s="1"/>
  <c r="Q1338" i="94"/>
  <c r="S1338" i="94" s="1"/>
  <c r="Q1259" i="94"/>
  <c r="S1259" i="94" s="1"/>
  <c r="Q1263" i="94"/>
  <c r="S1263" i="94" s="1"/>
  <c r="Q1267" i="94"/>
  <c r="S1267" i="94" s="1"/>
  <c r="Q1271" i="94"/>
  <c r="S1271" i="94" s="1"/>
  <c r="Q1275" i="94"/>
  <c r="S1275" i="94" s="1"/>
  <c r="Q1326" i="94"/>
  <c r="S1326" i="94" s="1"/>
  <c r="Q1334" i="94"/>
  <c r="S1334" i="94" s="1"/>
  <c r="Q1274" i="94"/>
  <c r="S1274" i="94" s="1"/>
  <c r="Q1260" i="94"/>
  <c r="S1260" i="94" s="1"/>
  <c r="Q1264" i="94"/>
  <c r="S1264" i="94" s="1"/>
  <c r="Q1268" i="94"/>
  <c r="S1268" i="94" s="1"/>
  <c r="Q1272" i="94"/>
  <c r="S1272" i="94" s="1"/>
  <c r="Q1276" i="94"/>
  <c r="S1276" i="94" s="1"/>
  <c r="Q1327" i="94"/>
  <c r="S1327" i="94" s="1"/>
  <c r="Q1331" i="94"/>
  <c r="S1331" i="94" s="1"/>
  <c r="Q1262" i="94"/>
  <c r="S1262" i="94" s="1"/>
  <c r="Q1329" i="94"/>
  <c r="S1329" i="94" s="1"/>
  <c r="Q1261" i="94"/>
  <c r="S1261" i="94" s="1"/>
  <c r="Q1265" i="94"/>
  <c r="S1265" i="94" s="1"/>
  <c r="Q1269" i="94"/>
  <c r="S1269" i="94" s="1"/>
  <c r="Q1273" i="94"/>
  <c r="S1273" i="94" s="1"/>
  <c r="Q1277" i="94"/>
  <c r="S1277" i="94" s="1"/>
  <c r="Q1328" i="94"/>
  <c r="S1328" i="94" s="1"/>
  <c r="Q1332" i="94"/>
  <c r="S1332" i="94" s="1"/>
  <c r="Q1337" i="94"/>
  <c r="S1337" i="94" s="1"/>
  <c r="L1335" i="94"/>
  <c r="K1240" i="94"/>
  <c r="L1222" i="94"/>
  <c r="F1220" i="94"/>
  <c r="K1220" i="94" s="1"/>
  <c r="K1207" i="94"/>
  <c r="L1207" i="94" s="1"/>
  <c r="L1232" i="94"/>
  <c r="Q1234" i="94"/>
  <c r="S1234" i="94" s="1"/>
  <c r="L1233" i="94"/>
  <c r="L1219" i="94"/>
  <c r="N1232" i="94" l="1"/>
  <c r="R1232" i="94" s="1"/>
  <c r="S1232" i="94" s="1"/>
  <c r="N1222" i="94"/>
  <c r="R1222" i="94" s="1"/>
  <c r="S1222" i="94" s="1"/>
  <c r="N1207" i="94"/>
  <c r="R1207" i="94" s="1"/>
  <c r="S1207" i="94" s="1"/>
  <c r="N1335" i="94"/>
  <c r="R1335" i="94" s="1"/>
  <c r="S1335" i="94" s="1"/>
  <c r="N1219" i="94"/>
  <c r="Q1219" i="94" s="1"/>
  <c r="S1219" i="94" s="1"/>
  <c r="N1233" i="94"/>
  <c r="Q1233" i="94" s="1"/>
  <c r="S1233" i="94" s="1"/>
  <c r="L1240" i="94"/>
  <c r="L1220" i="94"/>
  <c r="N1240" i="94" l="1"/>
  <c r="R1240" i="94" s="1"/>
  <c r="S1240" i="94" s="1"/>
  <c r="N1220" i="94"/>
  <c r="Q1220" i="94" s="1"/>
  <c r="S1220" i="94" s="1"/>
  <c r="L1203" i="94"/>
  <c r="N1203" i="94" s="1"/>
  <c r="L1200" i="94"/>
  <c r="L1199" i="94"/>
  <c r="L1198" i="94"/>
  <c r="N1198" i="94" s="1"/>
  <c r="F1196" i="94"/>
  <c r="L1196" i="94" s="1"/>
  <c r="L1195" i="94"/>
  <c r="F1194" i="94"/>
  <c r="L1194" i="94" s="1"/>
  <c r="L1193" i="94"/>
  <c r="F1192" i="94"/>
  <c r="L1192" i="94" s="1"/>
  <c r="L1191" i="94"/>
  <c r="L1190" i="94"/>
  <c r="L1189" i="94"/>
  <c r="F1188" i="94"/>
  <c r="L1188" i="94" s="1"/>
  <c r="L1186" i="94"/>
  <c r="L1185" i="94"/>
  <c r="L1184" i="94"/>
  <c r="L1183" i="94"/>
  <c r="L1182" i="94"/>
  <c r="L1181" i="94"/>
  <c r="L1180" i="94"/>
  <c r="L1179" i="94"/>
  <c r="L1169" i="94"/>
  <c r="L1168" i="94"/>
  <c r="L1167" i="94"/>
  <c r="L1166" i="94"/>
  <c r="L1165" i="94"/>
  <c r="L1164" i="94"/>
  <c r="L1163" i="94"/>
  <c r="L1162" i="94"/>
  <c r="Q1161" i="94"/>
  <c r="S1161" i="94" s="1"/>
  <c r="L1160" i="94"/>
  <c r="L1159" i="94"/>
  <c r="L1158" i="94"/>
  <c r="L1157" i="94"/>
  <c r="L1156" i="94"/>
  <c r="L1155" i="94"/>
  <c r="L1154" i="94"/>
  <c r="L1153" i="94"/>
  <c r="L1152" i="94"/>
  <c r="L1151" i="94"/>
  <c r="L1150" i="94"/>
  <c r="L1149" i="94"/>
  <c r="L1148" i="94"/>
  <c r="L1147" i="94"/>
  <c r="L1146" i="94"/>
  <c r="L1145" i="94"/>
  <c r="L1144" i="94"/>
  <c r="Q1143" i="94"/>
  <c r="S1143" i="94" s="1"/>
  <c r="Q1142" i="94"/>
  <c r="S1142" i="94" s="1"/>
  <c r="L1141" i="94"/>
  <c r="L1140" i="94"/>
  <c r="L1139" i="94"/>
  <c r="I1139" i="94"/>
  <c r="K1139" i="94" s="1"/>
  <c r="L1138" i="94"/>
  <c r="I1138" i="94"/>
  <c r="K1138" i="94" s="1"/>
  <c r="L1137" i="94"/>
  <c r="I1137" i="94"/>
  <c r="K1137" i="94" s="1"/>
  <c r="L1136" i="94"/>
  <c r="I1136" i="94"/>
  <c r="K1136" i="94" s="1"/>
  <c r="L1135" i="94"/>
  <c r="I1135" i="94"/>
  <c r="K1135" i="94" s="1"/>
  <c r="L1134" i="94"/>
  <c r="I1134" i="94"/>
  <c r="K1134" i="94" s="1"/>
  <c r="L1133" i="94"/>
  <c r="I1133" i="94"/>
  <c r="K1133" i="94" s="1"/>
  <c r="L1132" i="94"/>
  <c r="I1132" i="94"/>
  <c r="K1132" i="94" s="1"/>
  <c r="L1131" i="94"/>
  <c r="I1131" i="94"/>
  <c r="K1131" i="94" s="1"/>
  <c r="L1130" i="94"/>
  <c r="I1130" i="94"/>
  <c r="K1130" i="94" s="1"/>
  <c r="L1129" i="94"/>
  <c r="I1129" i="94"/>
  <c r="K1129" i="94" s="1"/>
  <c r="F1125" i="94"/>
  <c r="F1126" i="94" s="1"/>
  <c r="L1126" i="94" s="1"/>
  <c r="N1126" i="94" s="1"/>
  <c r="L1119" i="94"/>
  <c r="F1120" i="94"/>
  <c r="L1120" i="94" s="1"/>
  <c r="L1123" i="94"/>
  <c r="L1122" i="94"/>
  <c r="F1121" i="94"/>
  <c r="L1121" i="94" s="1"/>
  <c r="L1118" i="94"/>
  <c r="L1117" i="94"/>
  <c r="L1116" i="94"/>
  <c r="L1115" i="94"/>
  <c r="L1114" i="94"/>
  <c r="L1111" i="94"/>
  <c r="N1111" i="94" s="1"/>
  <c r="F1110" i="94"/>
  <c r="L1089" i="94"/>
  <c r="L1102" i="94"/>
  <c r="L1104" i="94"/>
  <c r="F1105" i="94"/>
  <c r="L1105" i="94" s="1"/>
  <c r="F1103" i="94"/>
  <c r="L1103" i="94" s="1"/>
  <c r="L1093" i="94"/>
  <c r="N1093" i="94" s="1"/>
  <c r="L1094" i="94"/>
  <c r="L1095" i="94"/>
  <c r="L1096" i="94"/>
  <c r="L1109" i="94"/>
  <c r="Q1108" i="94"/>
  <c r="S1108" i="94" s="1"/>
  <c r="L1107" i="94"/>
  <c r="N1107" i="94" s="1"/>
  <c r="L1077" i="94"/>
  <c r="L1078" i="94"/>
  <c r="L1079" i="94"/>
  <c r="L1080" i="94"/>
  <c r="L1081" i="94"/>
  <c r="L1082" i="94"/>
  <c r="L1083" i="94"/>
  <c r="L1084" i="94"/>
  <c r="L1085" i="94"/>
  <c r="L1086" i="94"/>
  <c r="L1087" i="94"/>
  <c r="L1088" i="94"/>
  <c r="L1073" i="94"/>
  <c r="L1074" i="94"/>
  <c r="L1075" i="94"/>
  <c r="L1076" i="94"/>
  <c r="L1062" i="94"/>
  <c r="L1063" i="94"/>
  <c r="L1064" i="94"/>
  <c r="L1065" i="94"/>
  <c r="L1066" i="94"/>
  <c r="L1067" i="94"/>
  <c r="L1068" i="94"/>
  <c r="L1069" i="94"/>
  <c r="L1070" i="94"/>
  <c r="L1052" i="94"/>
  <c r="L1053" i="94"/>
  <c r="L1054" i="94"/>
  <c r="L1055" i="94"/>
  <c r="L1056" i="94"/>
  <c r="L1057" i="94"/>
  <c r="L1058" i="94"/>
  <c r="L1059" i="94"/>
  <c r="L1060" i="94"/>
  <c r="L1061" i="94"/>
  <c r="L1051" i="94"/>
  <c r="L1041" i="94"/>
  <c r="L1042" i="94"/>
  <c r="L1043" i="94"/>
  <c r="L1044" i="94"/>
  <c r="L1045" i="94"/>
  <c r="L1046" i="94"/>
  <c r="L1047" i="94"/>
  <c r="L1048" i="94"/>
  <c r="L1049" i="94"/>
  <c r="L1050" i="94"/>
  <c r="K1050" i="94"/>
  <c r="I1040" i="94"/>
  <c r="K1040" i="94" s="1"/>
  <c r="I1041" i="94"/>
  <c r="K1041" i="94" s="1"/>
  <c r="I1042" i="94"/>
  <c r="K1042" i="94" s="1"/>
  <c r="I1043" i="94"/>
  <c r="K1043" i="94" s="1"/>
  <c r="I1044" i="94"/>
  <c r="K1044" i="94" s="1"/>
  <c r="I1045" i="94"/>
  <c r="K1045" i="94" s="1"/>
  <c r="I1046" i="94"/>
  <c r="K1046" i="94" s="1"/>
  <c r="I1047" i="94"/>
  <c r="K1047" i="94" s="1"/>
  <c r="I1048" i="94"/>
  <c r="K1048" i="94" s="1"/>
  <c r="I1038" i="94"/>
  <c r="K1038" i="94" s="1"/>
  <c r="F999" i="94"/>
  <c r="L999" i="94" s="1"/>
  <c r="F1034" i="94"/>
  <c r="F1033" i="94" s="1"/>
  <c r="F1029" i="94"/>
  <c r="L1029" i="94" s="1"/>
  <c r="K1026" i="94"/>
  <c r="L1032" i="94"/>
  <c r="L1031" i="94"/>
  <c r="F1030" i="94"/>
  <c r="L1030" i="94" s="1"/>
  <c r="L1028" i="94"/>
  <c r="L1027" i="94"/>
  <c r="Q1026" i="94"/>
  <c r="S1026" i="94" s="1"/>
  <c r="I1026" i="94"/>
  <c r="L1025" i="94"/>
  <c r="K1025" i="94"/>
  <c r="I1025" i="94"/>
  <c r="L1024" i="94"/>
  <c r="K1024" i="94"/>
  <c r="I1024" i="94"/>
  <c r="L1023" i="94"/>
  <c r="K1023" i="94"/>
  <c r="I1023" i="94"/>
  <c r="F1019" i="94"/>
  <c r="F1018" i="94" s="1"/>
  <c r="L1018" i="94" s="1"/>
  <c r="L1013" i="94"/>
  <c r="K1008" i="94"/>
  <c r="F1014" i="94"/>
  <c r="L1014" i="94" s="1"/>
  <c r="L1017" i="94"/>
  <c r="L1016" i="94"/>
  <c r="F1015" i="94"/>
  <c r="L1015" i="94" s="1"/>
  <c r="L1012" i="94"/>
  <c r="L1011" i="94"/>
  <c r="L1010" i="94"/>
  <c r="I1010" i="94"/>
  <c r="K1010" i="94" s="1"/>
  <c r="L1009" i="94"/>
  <c r="I1009" i="94"/>
  <c r="K1009" i="94" s="1"/>
  <c r="L1008" i="94"/>
  <c r="L1007" i="94"/>
  <c r="F1003" i="94"/>
  <c r="F1004" i="94" s="1"/>
  <c r="K1004" i="94" s="1"/>
  <c r="L1004" i="94" s="1"/>
  <c r="K997" i="94"/>
  <c r="L1001" i="94"/>
  <c r="L1000" i="94"/>
  <c r="F998" i="94"/>
  <c r="L998" i="94" s="1"/>
  <c r="L997" i="94"/>
  <c r="L996" i="94"/>
  <c r="L995" i="94"/>
  <c r="I995" i="94"/>
  <c r="K995" i="94" s="1"/>
  <c r="L994" i="94"/>
  <c r="I994" i="94"/>
  <c r="K994" i="94" s="1"/>
  <c r="L993" i="94"/>
  <c r="L992" i="94"/>
  <c r="F988" i="94"/>
  <c r="F983" i="94"/>
  <c r="L978" i="94"/>
  <c r="L979" i="94"/>
  <c r="I978" i="94"/>
  <c r="K978" i="94" s="1"/>
  <c r="I979" i="94"/>
  <c r="K979" i="94" s="1"/>
  <c r="F972" i="94"/>
  <c r="F973" i="94" s="1"/>
  <c r="L973" i="94" s="1"/>
  <c r="F970" i="94"/>
  <c r="L968" i="94"/>
  <c r="N968" i="94" s="1"/>
  <c r="Q968" i="94" s="1"/>
  <c r="S968" i="94" s="1"/>
  <c r="F965" i="94"/>
  <c r="L959" i="94"/>
  <c r="L960" i="94"/>
  <c r="L961" i="94"/>
  <c r="L962" i="94"/>
  <c r="L954" i="94"/>
  <c r="F953" i="94"/>
  <c r="F952" i="94"/>
  <c r="L952" i="94" s="1"/>
  <c r="L951" i="94"/>
  <c r="F950" i="94"/>
  <c r="L950" i="94" s="1"/>
  <c r="L949" i="94"/>
  <c r="L948" i="94"/>
  <c r="L947" i="94"/>
  <c r="F946" i="94"/>
  <c r="L946" i="94" s="1"/>
  <c r="L945" i="94"/>
  <c r="L944" i="94"/>
  <c r="L943" i="94"/>
  <c r="L942" i="94"/>
  <c r="L941" i="94"/>
  <c r="L940" i="94"/>
  <c r="L939" i="94"/>
  <c r="L938" i="94"/>
  <c r="L937" i="94"/>
  <c r="L936" i="94"/>
  <c r="L935" i="94"/>
  <c r="L934" i="94"/>
  <c r="L933" i="94"/>
  <c r="L932" i="94"/>
  <c r="L931" i="94"/>
  <c r="L930" i="94"/>
  <c r="L929" i="94"/>
  <c r="L928" i="94"/>
  <c r="I928" i="94"/>
  <c r="K928" i="94" s="1"/>
  <c r="L927" i="94"/>
  <c r="I927" i="94"/>
  <c r="K927" i="94" s="1"/>
  <c r="L926" i="94"/>
  <c r="I926" i="94"/>
  <c r="K926" i="94" s="1"/>
  <c r="L925" i="94"/>
  <c r="I925" i="94"/>
  <c r="K925" i="94" s="1"/>
  <c r="L924" i="94"/>
  <c r="I924" i="94"/>
  <c r="K924" i="94" s="1"/>
  <c r="L923" i="94"/>
  <c r="I923" i="94"/>
  <c r="K923" i="94" s="1"/>
  <c r="L922" i="94"/>
  <c r="I922" i="94"/>
  <c r="K922" i="94" s="1"/>
  <c r="L921" i="94"/>
  <c r="I921" i="94"/>
  <c r="K921" i="94" s="1"/>
  <c r="L920" i="94"/>
  <c r="I920" i="94"/>
  <c r="K920" i="94" s="1"/>
  <c r="Q919" i="94"/>
  <c r="S919" i="94" s="1"/>
  <c r="I919" i="94"/>
  <c r="K919" i="94" s="1"/>
  <c r="L913" i="94"/>
  <c r="F914" i="94"/>
  <c r="L914" i="94" s="1"/>
  <c r="F908" i="94"/>
  <c r="L889" i="94"/>
  <c r="N889" i="94" s="1"/>
  <c r="L888" i="94"/>
  <c r="I888" i="94"/>
  <c r="K888" i="94" s="1"/>
  <c r="L897" i="94"/>
  <c r="N897" i="94" s="1"/>
  <c r="L898" i="94"/>
  <c r="L899" i="94"/>
  <c r="L900" i="94"/>
  <c r="L901" i="94"/>
  <c r="L902" i="94"/>
  <c r="L903" i="94"/>
  <c r="L904" i="94"/>
  <c r="L905" i="94"/>
  <c r="L906" i="94"/>
  <c r="L883" i="94"/>
  <c r="N883" i="94" s="1"/>
  <c r="L884" i="94"/>
  <c r="N884" i="94" s="1"/>
  <c r="L886" i="94"/>
  <c r="N886" i="94" s="1"/>
  <c r="I883" i="94"/>
  <c r="K883" i="94" s="1"/>
  <c r="I884" i="94"/>
  <c r="K884" i="94" s="1"/>
  <c r="I885" i="94"/>
  <c r="K885" i="94" s="1"/>
  <c r="I886" i="94"/>
  <c r="K886" i="94" s="1"/>
  <c r="I887" i="94"/>
  <c r="K887" i="94" s="1"/>
  <c r="L916" i="94"/>
  <c r="F915" i="94"/>
  <c r="F874" i="94"/>
  <c r="F870" i="94"/>
  <c r="F871" i="94"/>
  <c r="J866" i="94"/>
  <c r="K866" i="94" s="1"/>
  <c r="J865" i="94"/>
  <c r="N1188" i="94" l="1"/>
  <c r="R1188" i="94" s="1"/>
  <c r="S1188" i="94" s="1"/>
  <c r="N948" i="94"/>
  <c r="R948" i="94" s="1"/>
  <c r="S948" i="94" s="1"/>
  <c r="N1018" i="94"/>
  <c r="R1018" i="94" s="1"/>
  <c r="S1018" i="94" s="1"/>
  <c r="N999" i="94"/>
  <c r="R999" i="94" s="1"/>
  <c r="S999" i="94" s="1"/>
  <c r="N1121" i="94"/>
  <c r="R1121" i="94" s="1"/>
  <c r="S1121" i="94" s="1"/>
  <c r="N1181" i="94"/>
  <c r="R1181" i="94" s="1"/>
  <c r="S1181" i="94" s="1"/>
  <c r="N1190" i="94"/>
  <c r="R1190" i="94" s="1"/>
  <c r="S1190" i="94" s="1"/>
  <c r="N946" i="94"/>
  <c r="R946" i="94" s="1"/>
  <c r="S946" i="94" s="1"/>
  <c r="N1015" i="94"/>
  <c r="R1015" i="94" s="1"/>
  <c r="S1015" i="94" s="1"/>
  <c r="N1030" i="94"/>
  <c r="R1030" i="94" s="1"/>
  <c r="S1030" i="94" s="1"/>
  <c r="N905" i="94"/>
  <c r="Q905" i="94" s="1"/>
  <c r="S905" i="94" s="1"/>
  <c r="N901" i="94"/>
  <c r="Q901" i="94" s="1"/>
  <c r="S901" i="94" s="1"/>
  <c r="N921" i="94"/>
  <c r="Q921" i="94" s="1"/>
  <c r="S921" i="94" s="1"/>
  <c r="N923" i="94"/>
  <c r="Q923" i="94" s="1"/>
  <c r="S923" i="94" s="1"/>
  <c r="N925" i="94"/>
  <c r="Q925" i="94" s="1"/>
  <c r="S925" i="94" s="1"/>
  <c r="N927" i="94"/>
  <c r="Q927" i="94" s="1"/>
  <c r="S927" i="94" s="1"/>
  <c r="N930" i="94"/>
  <c r="Q930" i="94" s="1"/>
  <c r="S930" i="94" s="1"/>
  <c r="N934" i="94"/>
  <c r="Q934" i="94" s="1"/>
  <c r="S934" i="94" s="1"/>
  <c r="N938" i="94"/>
  <c r="Q938" i="94" s="1"/>
  <c r="S938" i="94" s="1"/>
  <c r="N942" i="94"/>
  <c r="Q942" i="94" s="1"/>
  <c r="S942" i="94" s="1"/>
  <c r="N950" i="94"/>
  <c r="Q950" i="94" s="1"/>
  <c r="S950" i="94" s="1"/>
  <c r="N954" i="94"/>
  <c r="Q954" i="94" s="1"/>
  <c r="S954" i="94" s="1"/>
  <c r="N959" i="94"/>
  <c r="Q959" i="94" s="1"/>
  <c r="S959" i="94" s="1"/>
  <c r="N973" i="94"/>
  <c r="Q973" i="94" s="1"/>
  <c r="S973" i="94" s="1"/>
  <c r="N978" i="94"/>
  <c r="Q978" i="94" s="1"/>
  <c r="S978" i="94" s="1"/>
  <c r="N993" i="94"/>
  <c r="Q993" i="94" s="1"/>
  <c r="S993" i="94" s="1"/>
  <c r="N995" i="94"/>
  <c r="Q995" i="94" s="1"/>
  <c r="S995" i="94" s="1"/>
  <c r="N1000" i="94"/>
  <c r="Q1000" i="94" s="1"/>
  <c r="S1000" i="94" s="1"/>
  <c r="N1007" i="94"/>
  <c r="Q1007" i="94" s="1"/>
  <c r="S1007" i="94" s="1"/>
  <c r="N1024" i="94"/>
  <c r="Q1024" i="94" s="1"/>
  <c r="S1024" i="94" s="1"/>
  <c r="N1029" i="94"/>
  <c r="Q1029" i="94" s="1"/>
  <c r="S1029" i="94" s="1"/>
  <c r="N1048" i="94"/>
  <c r="Q1048" i="94" s="1"/>
  <c r="S1048" i="94" s="1"/>
  <c r="N1044" i="94"/>
  <c r="Q1044" i="94" s="1"/>
  <c r="S1044" i="94" s="1"/>
  <c r="N1058" i="94"/>
  <c r="Q1058" i="94" s="1"/>
  <c r="S1058" i="94" s="1"/>
  <c r="N1069" i="94"/>
  <c r="Q1069" i="94" s="1"/>
  <c r="S1069" i="94" s="1"/>
  <c r="N1076" i="94"/>
  <c r="Q1076" i="94" s="1"/>
  <c r="S1076" i="94" s="1"/>
  <c r="N1105" i="94"/>
  <c r="Q1105" i="94" s="1"/>
  <c r="S1105" i="94" s="1"/>
  <c r="N1132" i="94"/>
  <c r="Q1132" i="94" s="1"/>
  <c r="S1132" i="94" s="1"/>
  <c r="N1136" i="94"/>
  <c r="Q1136" i="94" s="1"/>
  <c r="S1136" i="94" s="1"/>
  <c r="N1141" i="94"/>
  <c r="Q1141" i="94" s="1"/>
  <c r="S1141" i="94" s="1"/>
  <c r="N1149" i="94"/>
  <c r="Q1149" i="94" s="1"/>
  <c r="S1149" i="94" s="1"/>
  <c r="N1165" i="94"/>
  <c r="Q1165" i="94" s="1"/>
  <c r="S1165" i="94" s="1"/>
  <c r="N1182" i="94"/>
  <c r="Q1182" i="94" s="1"/>
  <c r="S1182" i="94" s="1"/>
  <c r="N1191" i="94"/>
  <c r="Q1191" i="94" s="1"/>
  <c r="S1191" i="94" s="1"/>
  <c r="N1200" i="94"/>
  <c r="Q1200" i="94" s="1"/>
  <c r="S1200" i="94" s="1"/>
  <c r="N904" i="94"/>
  <c r="Q904" i="94" s="1"/>
  <c r="S904" i="94" s="1"/>
  <c r="N900" i="94"/>
  <c r="Q900" i="94" s="1"/>
  <c r="S900" i="94" s="1"/>
  <c r="N931" i="94"/>
  <c r="Q931" i="94" s="1"/>
  <c r="S931" i="94" s="1"/>
  <c r="N939" i="94"/>
  <c r="Q939" i="94" s="1"/>
  <c r="S939" i="94" s="1"/>
  <c r="N951" i="94"/>
  <c r="Q951" i="94" s="1"/>
  <c r="S951" i="94" s="1"/>
  <c r="N1001" i="94"/>
  <c r="Q1001" i="94" s="1"/>
  <c r="S1001" i="94" s="1"/>
  <c r="N1010" i="94"/>
  <c r="Q1010" i="94" s="1"/>
  <c r="S1010" i="94" s="1"/>
  <c r="N1013" i="94"/>
  <c r="Q1013" i="94" s="1"/>
  <c r="S1013" i="94" s="1"/>
  <c r="N1061" i="94"/>
  <c r="Q1061" i="94" s="1"/>
  <c r="S1061" i="94" s="1"/>
  <c r="N1053" i="94"/>
  <c r="Q1053" i="94" s="1"/>
  <c r="S1053" i="94" s="1"/>
  <c r="N1068" i="94"/>
  <c r="Q1068" i="94" s="1"/>
  <c r="S1068" i="94" s="1"/>
  <c r="N1075" i="94"/>
  <c r="Q1075" i="94" s="1"/>
  <c r="S1075" i="94" s="1"/>
  <c r="N1094" i="94"/>
  <c r="Q1094" i="94" s="1"/>
  <c r="S1094" i="94" s="1"/>
  <c r="N1104" i="94"/>
  <c r="Q1104" i="94" s="1"/>
  <c r="S1104" i="94" s="1"/>
  <c r="N1117" i="94"/>
  <c r="Q1117" i="94" s="1"/>
  <c r="S1117" i="94" s="1"/>
  <c r="N1123" i="94"/>
  <c r="Q1123" i="94" s="1"/>
  <c r="S1123" i="94" s="1"/>
  <c r="N1150" i="94"/>
  <c r="Q1150" i="94" s="1"/>
  <c r="S1150" i="94" s="1"/>
  <c r="N1158" i="94"/>
  <c r="Q1158" i="94" s="1"/>
  <c r="S1158" i="94" s="1"/>
  <c r="N1166" i="94"/>
  <c r="Q1166" i="94" s="1"/>
  <c r="S1166" i="94" s="1"/>
  <c r="N1179" i="94"/>
  <c r="Q1179" i="94" s="1"/>
  <c r="S1179" i="94" s="1"/>
  <c r="N1183" i="94"/>
  <c r="Q1183" i="94" s="1"/>
  <c r="S1183" i="94" s="1"/>
  <c r="N1192" i="94"/>
  <c r="Q1192" i="94" s="1"/>
  <c r="S1192" i="94" s="1"/>
  <c r="N1196" i="94"/>
  <c r="Q1196" i="94" s="1"/>
  <c r="S1196" i="94" s="1"/>
  <c r="N916" i="94"/>
  <c r="Q916" i="94" s="1"/>
  <c r="S916" i="94" s="1"/>
  <c r="N903" i="94"/>
  <c r="Q903" i="94" s="1"/>
  <c r="S903" i="94" s="1"/>
  <c r="N899" i="94"/>
  <c r="Q899" i="94" s="1"/>
  <c r="S899" i="94" s="1"/>
  <c r="N888" i="94"/>
  <c r="Q888" i="94" s="1"/>
  <c r="S888" i="94" s="1"/>
  <c r="N913" i="94"/>
  <c r="Q913" i="94" s="1"/>
  <c r="S913" i="94" s="1"/>
  <c r="N920" i="94"/>
  <c r="Q920" i="94" s="1"/>
  <c r="S920" i="94" s="1"/>
  <c r="N922" i="94"/>
  <c r="Q922" i="94" s="1"/>
  <c r="S922" i="94" s="1"/>
  <c r="N924" i="94"/>
  <c r="Q924" i="94" s="1"/>
  <c r="S924" i="94" s="1"/>
  <c r="N926" i="94"/>
  <c r="Q926" i="94" s="1"/>
  <c r="S926" i="94" s="1"/>
  <c r="N928" i="94"/>
  <c r="Q928" i="94" s="1"/>
  <c r="S928" i="94" s="1"/>
  <c r="N932" i="94"/>
  <c r="Q932" i="94" s="1"/>
  <c r="S932" i="94" s="1"/>
  <c r="N936" i="94"/>
  <c r="Q936" i="94" s="1"/>
  <c r="S936" i="94" s="1"/>
  <c r="N940" i="94"/>
  <c r="Q940" i="94" s="1"/>
  <c r="S940" i="94" s="1"/>
  <c r="N944" i="94"/>
  <c r="Q944" i="94" s="1"/>
  <c r="S944" i="94" s="1"/>
  <c r="N952" i="94"/>
  <c r="Q952" i="94" s="1"/>
  <c r="S952" i="94" s="1"/>
  <c r="N961" i="94"/>
  <c r="Q961" i="94" s="1"/>
  <c r="S961" i="94" s="1"/>
  <c r="N994" i="94"/>
  <c r="Q994" i="94" s="1"/>
  <c r="S994" i="94" s="1"/>
  <c r="N997" i="94"/>
  <c r="Q997" i="94" s="1"/>
  <c r="S997" i="94" s="1"/>
  <c r="N1011" i="94"/>
  <c r="Q1011" i="94" s="1"/>
  <c r="S1011" i="94" s="1"/>
  <c r="N1017" i="94"/>
  <c r="Q1017" i="94" s="1"/>
  <c r="S1017" i="94" s="1"/>
  <c r="N1027" i="94"/>
  <c r="Q1027" i="94" s="1"/>
  <c r="S1027" i="94" s="1"/>
  <c r="N1032" i="94"/>
  <c r="Q1032" i="94" s="1"/>
  <c r="S1032" i="94" s="1"/>
  <c r="N1050" i="94"/>
  <c r="Q1050" i="94" s="1"/>
  <c r="S1050" i="94" s="1"/>
  <c r="N1046" i="94"/>
  <c r="Q1046" i="94" s="1"/>
  <c r="S1046" i="94" s="1"/>
  <c r="N1042" i="94"/>
  <c r="Q1042" i="94" s="1"/>
  <c r="S1042" i="94" s="1"/>
  <c r="N1060" i="94"/>
  <c r="Q1060" i="94" s="1"/>
  <c r="S1060" i="94" s="1"/>
  <c r="N1056" i="94"/>
  <c r="Q1056" i="94" s="1"/>
  <c r="S1056" i="94" s="1"/>
  <c r="N1052" i="94"/>
  <c r="Q1052" i="94" s="1"/>
  <c r="S1052" i="94" s="1"/>
  <c r="N1067" i="94"/>
  <c r="Q1067" i="94" s="1"/>
  <c r="S1067" i="94" s="1"/>
  <c r="N1063" i="94"/>
  <c r="Q1063" i="94" s="1"/>
  <c r="S1063" i="94" s="1"/>
  <c r="N1074" i="94"/>
  <c r="Q1074" i="94" s="1"/>
  <c r="S1074" i="94" s="1"/>
  <c r="N1086" i="94"/>
  <c r="Q1086" i="94" s="1"/>
  <c r="S1086" i="94" s="1"/>
  <c r="N1082" i="94"/>
  <c r="Q1082" i="94" s="1"/>
  <c r="S1082" i="94" s="1"/>
  <c r="N1078" i="94"/>
  <c r="Q1078" i="94" s="1"/>
  <c r="S1078" i="94" s="1"/>
  <c r="N1109" i="94"/>
  <c r="Q1109" i="94" s="1"/>
  <c r="S1109" i="94" s="1"/>
  <c r="N1102" i="94"/>
  <c r="Q1102" i="94" s="1"/>
  <c r="S1102" i="94" s="1"/>
  <c r="N1114" i="94"/>
  <c r="Q1114" i="94" s="1"/>
  <c r="S1114" i="94" s="1"/>
  <c r="N1118" i="94"/>
  <c r="Q1118" i="94" s="1"/>
  <c r="S1118" i="94" s="1"/>
  <c r="N1120" i="94"/>
  <c r="Q1120" i="94" s="1"/>
  <c r="S1120" i="94" s="1"/>
  <c r="N1129" i="94"/>
  <c r="Q1129" i="94" s="1"/>
  <c r="S1129" i="94" s="1"/>
  <c r="N1131" i="94"/>
  <c r="Q1131" i="94" s="1"/>
  <c r="S1131" i="94" s="1"/>
  <c r="N1133" i="94"/>
  <c r="Q1133" i="94" s="1"/>
  <c r="S1133" i="94" s="1"/>
  <c r="N1135" i="94"/>
  <c r="Q1135" i="94" s="1"/>
  <c r="S1135" i="94" s="1"/>
  <c r="N1137" i="94"/>
  <c r="Q1137" i="94" s="1"/>
  <c r="S1137" i="94" s="1"/>
  <c r="N1139" i="94"/>
  <c r="Q1139" i="94" s="1"/>
  <c r="S1139" i="94" s="1"/>
  <c r="N1147" i="94"/>
  <c r="Q1147" i="94" s="1"/>
  <c r="S1147" i="94" s="1"/>
  <c r="N1151" i="94"/>
  <c r="Q1151" i="94" s="1"/>
  <c r="S1151" i="94" s="1"/>
  <c r="N1155" i="94"/>
  <c r="Q1155" i="94" s="1"/>
  <c r="S1155" i="94" s="1"/>
  <c r="N1159" i="94"/>
  <c r="Q1159" i="94" s="1"/>
  <c r="S1159" i="94" s="1"/>
  <c r="N1163" i="94"/>
  <c r="Q1163" i="94" s="1"/>
  <c r="S1163" i="94" s="1"/>
  <c r="N1167" i="94"/>
  <c r="Q1167" i="94" s="1"/>
  <c r="S1167" i="94" s="1"/>
  <c r="N1180" i="94"/>
  <c r="Q1180" i="94" s="1"/>
  <c r="S1180" i="94" s="1"/>
  <c r="N1184" i="94"/>
  <c r="Q1184" i="94" s="1"/>
  <c r="S1184" i="94" s="1"/>
  <c r="N1189" i="94"/>
  <c r="Q1189" i="94" s="1"/>
  <c r="S1189" i="94" s="1"/>
  <c r="N1193" i="94"/>
  <c r="Q1193" i="94" s="1"/>
  <c r="S1193" i="94" s="1"/>
  <c r="N1051" i="94"/>
  <c r="Q1051" i="94" s="1"/>
  <c r="S1051" i="94" s="1"/>
  <c r="N1054" i="94"/>
  <c r="Q1054" i="94" s="1"/>
  <c r="S1054" i="94" s="1"/>
  <c r="N1065" i="94"/>
  <c r="Q1065" i="94" s="1"/>
  <c r="S1065" i="94" s="1"/>
  <c r="N1088" i="94"/>
  <c r="Q1088" i="94" s="1"/>
  <c r="S1088" i="94" s="1"/>
  <c r="N1084" i="94"/>
  <c r="Q1084" i="94" s="1"/>
  <c r="S1084" i="94" s="1"/>
  <c r="N1080" i="94"/>
  <c r="Q1080" i="94" s="1"/>
  <c r="S1080" i="94" s="1"/>
  <c r="N1095" i="94"/>
  <c r="Q1095" i="94" s="1"/>
  <c r="S1095" i="94" s="1"/>
  <c r="N1116" i="94"/>
  <c r="Q1116" i="94" s="1"/>
  <c r="S1116" i="94" s="1"/>
  <c r="N1122" i="94"/>
  <c r="Q1122" i="94" s="1"/>
  <c r="S1122" i="94" s="1"/>
  <c r="N1130" i="94"/>
  <c r="Q1130" i="94" s="1"/>
  <c r="S1130" i="94" s="1"/>
  <c r="N1134" i="94"/>
  <c r="Q1134" i="94" s="1"/>
  <c r="S1134" i="94" s="1"/>
  <c r="N1138" i="94"/>
  <c r="Q1138" i="94" s="1"/>
  <c r="S1138" i="94" s="1"/>
  <c r="N1145" i="94"/>
  <c r="Q1145" i="94" s="1"/>
  <c r="S1145" i="94" s="1"/>
  <c r="N1153" i="94"/>
  <c r="Q1153" i="94" s="1"/>
  <c r="S1153" i="94" s="1"/>
  <c r="N1157" i="94"/>
  <c r="Q1157" i="94" s="1"/>
  <c r="S1157" i="94" s="1"/>
  <c r="N1169" i="94"/>
  <c r="Q1169" i="94" s="1"/>
  <c r="S1169" i="94" s="1"/>
  <c r="N1186" i="94"/>
  <c r="Q1186" i="94" s="1"/>
  <c r="S1186" i="94" s="1"/>
  <c r="N1195" i="94"/>
  <c r="Q1195" i="94" s="1"/>
  <c r="S1195" i="94" s="1"/>
  <c r="N914" i="94"/>
  <c r="Q914" i="94" s="1"/>
  <c r="S914" i="94" s="1"/>
  <c r="N935" i="94"/>
  <c r="Q935" i="94" s="1"/>
  <c r="S935" i="94" s="1"/>
  <c r="N943" i="94"/>
  <c r="Q943" i="94" s="1"/>
  <c r="S943" i="94" s="1"/>
  <c r="N947" i="94"/>
  <c r="Q947" i="94" s="1"/>
  <c r="S947" i="94" s="1"/>
  <c r="N962" i="94"/>
  <c r="Q962" i="94" s="1"/>
  <c r="S962" i="94" s="1"/>
  <c r="N996" i="94"/>
  <c r="Q996" i="94" s="1"/>
  <c r="S996" i="94" s="1"/>
  <c r="N1008" i="94"/>
  <c r="Q1008" i="94" s="1"/>
  <c r="S1008" i="94" s="1"/>
  <c r="N1016" i="94"/>
  <c r="Q1016" i="94" s="1"/>
  <c r="S1016" i="94" s="1"/>
  <c r="N1023" i="94"/>
  <c r="Q1023" i="94" s="1"/>
  <c r="S1023" i="94" s="1"/>
  <c r="N1031" i="94"/>
  <c r="Q1031" i="94" s="1"/>
  <c r="S1031" i="94" s="1"/>
  <c r="N1047" i="94"/>
  <c r="Q1047" i="94" s="1"/>
  <c r="S1047" i="94" s="1"/>
  <c r="N1043" i="94"/>
  <c r="Q1043" i="94" s="1"/>
  <c r="S1043" i="94" s="1"/>
  <c r="N1057" i="94"/>
  <c r="Q1057" i="94" s="1"/>
  <c r="S1057" i="94" s="1"/>
  <c r="N1064" i="94"/>
  <c r="Q1064" i="94" s="1"/>
  <c r="S1064" i="94" s="1"/>
  <c r="N1087" i="94"/>
  <c r="Q1087" i="94" s="1"/>
  <c r="S1087" i="94" s="1"/>
  <c r="N1083" i="94"/>
  <c r="Q1083" i="94" s="1"/>
  <c r="S1083" i="94" s="1"/>
  <c r="N1079" i="94"/>
  <c r="Q1079" i="94" s="1"/>
  <c r="S1079" i="94" s="1"/>
  <c r="N1146" i="94"/>
  <c r="Q1146" i="94" s="1"/>
  <c r="S1146" i="94" s="1"/>
  <c r="N1154" i="94"/>
  <c r="Q1154" i="94" s="1"/>
  <c r="S1154" i="94" s="1"/>
  <c r="N1162" i="94"/>
  <c r="Q1162" i="94" s="1"/>
  <c r="S1162" i="94" s="1"/>
  <c r="N906" i="94"/>
  <c r="Q906" i="94" s="1"/>
  <c r="S906" i="94" s="1"/>
  <c r="N902" i="94"/>
  <c r="Q902" i="94" s="1"/>
  <c r="S902" i="94" s="1"/>
  <c r="N898" i="94"/>
  <c r="Q898" i="94" s="1"/>
  <c r="S898" i="94" s="1"/>
  <c r="N929" i="94"/>
  <c r="Q929" i="94" s="1"/>
  <c r="S929" i="94" s="1"/>
  <c r="N933" i="94"/>
  <c r="Q933" i="94" s="1"/>
  <c r="S933" i="94" s="1"/>
  <c r="N937" i="94"/>
  <c r="Q937" i="94" s="1"/>
  <c r="S937" i="94" s="1"/>
  <c r="N941" i="94"/>
  <c r="Q941" i="94" s="1"/>
  <c r="S941" i="94" s="1"/>
  <c r="N945" i="94"/>
  <c r="Q945" i="94" s="1"/>
  <c r="S945" i="94" s="1"/>
  <c r="N949" i="94"/>
  <c r="Q949" i="94" s="1"/>
  <c r="S949" i="94" s="1"/>
  <c r="N960" i="94"/>
  <c r="Q960" i="94" s="1"/>
  <c r="S960" i="94" s="1"/>
  <c r="N979" i="94"/>
  <c r="Q979" i="94" s="1"/>
  <c r="S979" i="94" s="1"/>
  <c r="N992" i="94"/>
  <c r="Q992" i="94" s="1"/>
  <c r="S992" i="94" s="1"/>
  <c r="N998" i="94"/>
  <c r="Q998" i="94" s="1"/>
  <c r="S998" i="94" s="1"/>
  <c r="N1004" i="94"/>
  <c r="Q1004" i="94" s="1"/>
  <c r="S1004" i="94" s="1"/>
  <c r="N1009" i="94"/>
  <c r="Q1009" i="94" s="1"/>
  <c r="S1009" i="94" s="1"/>
  <c r="N1012" i="94"/>
  <c r="Q1012" i="94" s="1"/>
  <c r="S1012" i="94" s="1"/>
  <c r="N1014" i="94"/>
  <c r="Q1014" i="94" s="1"/>
  <c r="S1014" i="94" s="1"/>
  <c r="N1025" i="94"/>
  <c r="Q1025" i="94" s="1"/>
  <c r="S1025" i="94" s="1"/>
  <c r="N1028" i="94"/>
  <c r="Q1028" i="94" s="1"/>
  <c r="S1028" i="94" s="1"/>
  <c r="N1049" i="94"/>
  <c r="Q1049" i="94" s="1"/>
  <c r="S1049" i="94" s="1"/>
  <c r="N1045" i="94"/>
  <c r="Q1045" i="94" s="1"/>
  <c r="S1045" i="94" s="1"/>
  <c r="N1041" i="94"/>
  <c r="Q1041" i="94" s="1"/>
  <c r="S1041" i="94" s="1"/>
  <c r="N1059" i="94"/>
  <c r="Q1059" i="94" s="1"/>
  <c r="S1059" i="94" s="1"/>
  <c r="N1055" i="94"/>
  <c r="Q1055" i="94" s="1"/>
  <c r="S1055" i="94" s="1"/>
  <c r="N1070" i="94"/>
  <c r="Q1070" i="94" s="1"/>
  <c r="S1070" i="94" s="1"/>
  <c r="N1066" i="94"/>
  <c r="Q1066" i="94" s="1"/>
  <c r="S1066" i="94" s="1"/>
  <c r="N1062" i="94"/>
  <c r="Q1062" i="94" s="1"/>
  <c r="S1062" i="94" s="1"/>
  <c r="N1073" i="94"/>
  <c r="Q1073" i="94" s="1"/>
  <c r="S1073" i="94" s="1"/>
  <c r="N1085" i="94"/>
  <c r="Q1085" i="94" s="1"/>
  <c r="S1085" i="94" s="1"/>
  <c r="N1081" i="94"/>
  <c r="Q1081" i="94" s="1"/>
  <c r="S1081" i="94" s="1"/>
  <c r="N1077" i="94"/>
  <c r="Q1077" i="94" s="1"/>
  <c r="S1077" i="94" s="1"/>
  <c r="N1096" i="94"/>
  <c r="Q1096" i="94" s="1"/>
  <c r="S1096" i="94" s="1"/>
  <c r="N1103" i="94"/>
  <c r="Q1103" i="94" s="1"/>
  <c r="S1103" i="94" s="1"/>
  <c r="N1089" i="94"/>
  <c r="Q1089" i="94" s="1"/>
  <c r="S1089" i="94" s="1"/>
  <c r="N1115" i="94"/>
  <c r="Q1115" i="94" s="1"/>
  <c r="S1115" i="94" s="1"/>
  <c r="N1119" i="94"/>
  <c r="Q1119" i="94" s="1"/>
  <c r="S1119" i="94" s="1"/>
  <c r="N1140" i="94"/>
  <c r="Q1140" i="94" s="1"/>
  <c r="S1140" i="94" s="1"/>
  <c r="N1144" i="94"/>
  <c r="Q1144" i="94" s="1"/>
  <c r="S1144" i="94" s="1"/>
  <c r="N1148" i="94"/>
  <c r="Q1148" i="94" s="1"/>
  <c r="S1148" i="94" s="1"/>
  <c r="N1152" i="94"/>
  <c r="Q1152" i="94" s="1"/>
  <c r="S1152" i="94" s="1"/>
  <c r="N1156" i="94"/>
  <c r="Q1156" i="94" s="1"/>
  <c r="S1156" i="94" s="1"/>
  <c r="N1160" i="94"/>
  <c r="Q1160" i="94" s="1"/>
  <c r="S1160" i="94" s="1"/>
  <c r="N1164" i="94"/>
  <c r="Q1164" i="94" s="1"/>
  <c r="S1164" i="94" s="1"/>
  <c r="N1168" i="94"/>
  <c r="Q1168" i="94" s="1"/>
  <c r="S1168" i="94" s="1"/>
  <c r="N1185" i="94"/>
  <c r="Q1185" i="94" s="1"/>
  <c r="S1185" i="94" s="1"/>
  <c r="N1194" i="94"/>
  <c r="Q1194" i="94" s="1"/>
  <c r="S1194" i="94" s="1"/>
  <c r="N1199" i="94"/>
  <c r="Q1199" i="94" s="1"/>
  <c r="S1199" i="94" s="1"/>
  <c r="F969" i="94"/>
  <c r="L865" i="94"/>
  <c r="N865" i="94" s="1"/>
  <c r="K865" i="94"/>
  <c r="K864" i="94" s="1"/>
  <c r="L874" i="94"/>
  <c r="F873" i="94"/>
  <c r="K1022" i="94"/>
  <c r="L1022" i="94" s="1"/>
  <c r="K918" i="94"/>
  <c r="L918" i="94" s="1"/>
  <c r="Q1107" i="94"/>
  <c r="S1107" i="94" s="1"/>
  <c r="K975" i="94"/>
  <c r="Q1198" i="94"/>
  <c r="S1198" i="94" s="1"/>
  <c r="L1197" i="94"/>
  <c r="L1006" i="94"/>
  <c r="K991" i="94"/>
  <c r="L991" i="94" s="1"/>
  <c r="Q1111" i="94"/>
  <c r="S1111" i="94" s="1"/>
  <c r="L1110" i="94"/>
  <c r="K1128" i="94"/>
  <c r="L1128" i="94" s="1"/>
  <c r="Q1203" i="94"/>
  <c r="S1203" i="94" s="1"/>
  <c r="L1202" i="94"/>
  <c r="L1113" i="94"/>
  <c r="F1020" i="94"/>
  <c r="K1020" i="94" s="1"/>
  <c r="L1020" i="94" s="1"/>
  <c r="F1124" i="94"/>
  <c r="L1124" i="94" s="1"/>
  <c r="Q1126" i="94"/>
  <c r="S1126" i="94" s="1"/>
  <c r="L1125" i="94"/>
  <c r="L1034" i="94"/>
  <c r="F1035" i="94"/>
  <c r="F1002" i="94"/>
  <c r="L1002" i="94" s="1"/>
  <c r="L1033" i="94"/>
  <c r="L1019" i="94"/>
  <c r="L1003" i="94"/>
  <c r="L972" i="94"/>
  <c r="F971" i="94"/>
  <c r="L971" i="94" s="1"/>
  <c r="L866" i="94"/>
  <c r="N866" i="94" s="1"/>
  <c r="K870" i="94"/>
  <c r="L858" i="94"/>
  <c r="L861" i="94"/>
  <c r="L859" i="94"/>
  <c r="F862" i="94"/>
  <c r="L862" i="94" s="1"/>
  <c r="F860" i="94"/>
  <c r="L860" i="94" s="1"/>
  <c r="F856" i="94"/>
  <c r="L831" i="94"/>
  <c r="L832" i="94"/>
  <c r="L830" i="94"/>
  <c r="N830" i="94" s="1"/>
  <c r="L836" i="94"/>
  <c r="L838" i="94"/>
  <c r="L840" i="94"/>
  <c r="F841" i="94"/>
  <c r="L841" i="94" s="1"/>
  <c r="F839" i="94"/>
  <c r="L839" i="94" s="1"/>
  <c r="F837" i="94"/>
  <c r="L837" i="94" s="1"/>
  <c r="L828" i="94"/>
  <c r="F844" i="94"/>
  <c r="L843" i="94"/>
  <c r="F842" i="94"/>
  <c r="L842" i="94" s="1"/>
  <c r="N858" i="94" l="1"/>
  <c r="R858" i="94" s="1"/>
  <c r="S858" i="94" s="1"/>
  <c r="N1002" i="94"/>
  <c r="R1002" i="94" s="1"/>
  <c r="S1002" i="94" s="1"/>
  <c r="N1022" i="94"/>
  <c r="R1022" i="94" s="1"/>
  <c r="S1022" i="94" s="1"/>
  <c r="N1124" i="94"/>
  <c r="R1124" i="94" s="1"/>
  <c r="S1124" i="94" s="1"/>
  <c r="N991" i="94"/>
  <c r="R991" i="94" s="1"/>
  <c r="S991" i="94" s="1"/>
  <c r="N842" i="94"/>
  <c r="R842" i="94" s="1"/>
  <c r="S842" i="94" s="1"/>
  <c r="N1128" i="94"/>
  <c r="R1128" i="94" s="1"/>
  <c r="S1128" i="94" s="1"/>
  <c r="N1006" i="94"/>
  <c r="R1006" i="94" s="1"/>
  <c r="S1006" i="94" s="1"/>
  <c r="N1202" i="94"/>
  <c r="R1202" i="94" s="1"/>
  <c r="S1202" i="94" s="1"/>
  <c r="N1033" i="94"/>
  <c r="R1033" i="94" s="1"/>
  <c r="S1033" i="94" s="1"/>
  <c r="N1113" i="94"/>
  <c r="R1113" i="94" s="1"/>
  <c r="S1113" i="94" s="1"/>
  <c r="N1110" i="94"/>
  <c r="R1110" i="94" s="1"/>
  <c r="S1110" i="94" s="1"/>
  <c r="N1197" i="94"/>
  <c r="R1197" i="94" s="1"/>
  <c r="S1197" i="94" s="1"/>
  <c r="N918" i="94"/>
  <c r="R918" i="94" s="1"/>
  <c r="S918" i="94" s="1"/>
  <c r="N837" i="94"/>
  <c r="Q837" i="94" s="1"/>
  <c r="S837" i="94" s="1"/>
  <c r="N831" i="94"/>
  <c r="Q831" i="94" s="1"/>
  <c r="S831" i="94" s="1"/>
  <c r="N859" i="94"/>
  <c r="Q859" i="94" s="1"/>
  <c r="S859" i="94" s="1"/>
  <c r="N839" i="94"/>
  <c r="Q839" i="94" s="1"/>
  <c r="S839" i="94" s="1"/>
  <c r="N836" i="94"/>
  <c r="Q836" i="94" s="1"/>
  <c r="S836" i="94" s="1"/>
  <c r="N861" i="94"/>
  <c r="Q861" i="94" s="1"/>
  <c r="S861" i="94" s="1"/>
  <c r="N971" i="94"/>
  <c r="Q971" i="94" s="1"/>
  <c r="S971" i="94" s="1"/>
  <c r="N860" i="94"/>
  <c r="Q860" i="94" s="1"/>
  <c r="S860" i="94" s="1"/>
  <c r="N838" i="94"/>
  <c r="Q838" i="94" s="1"/>
  <c r="S838" i="94" s="1"/>
  <c r="N1019" i="94"/>
  <c r="Q1019" i="94" s="1"/>
  <c r="S1019" i="94" s="1"/>
  <c r="N1034" i="94"/>
  <c r="Q1034" i="94" s="1"/>
  <c r="S1034" i="94" s="1"/>
  <c r="N1020" i="94"/>
  <c r="Q1020" i="94" s="1"/>
  <c r="S1020" i="94" s="1"/>
  <c r="N874" i="94"/>
  <c r="Q874" i="94" s="1"/>
  <c r="S874" i="94" s="1"/>
  <c r="N843" i="94"/>
  <c r="Q843" i="94" s="1"/>
  <c r="S843" i="94" s="1"/>
  <c r="N1125" i="94"/>
  <c r="Q1125" i="94" s="1"/>
  <c r="S1125" i="94" s="1"/>
  <c r="N841" i="94"/>
  <c r="Q841" i="94" s="1"/>
  <c r="S841" i="94" s="1"/>
  <c r="N972" i="94"/>
  <c r="Q972" i="94" s="1"/>
  <c r="S972" i="94" s="1"/>
  <c r="N828" i="94"/>
  <c r="Q828" i="94" s="1"/>
  <c r="S828" i="94" s="1"/>
  <c r="N840" i="94"/>
  <c r="Q840" i="94" s="1"/>
  <c r="S840" i="94" s="1"/>
  <c r="N832" i="94"/>
  <c r="Q832" i="94" s="1"/>
  <c r="S832" i="94" s="1"/>
  <c r="N862" i="94"/>
  <c r="Q862" i="94" s="1"/>
  <c r="S862" i="94" s="1"/>
  <c r="N1003" i="94"/>
  <c r="Q1003" i="94" s="1"/>
  <c r="S1003" i="94" s="1"/>
  <c r="L1035" i="94"/>
  <c r="L844" i="94"/>
  <c r="L827" i="94"/>
  <c r="L826" i="94"/>
  <c r="F825" i="94"/>
  <c r="L825" i="94" s="1"/>
  <c r="N825" i="94" s="1"/>
  <c r="R825" i="94" s="1"/>
  <c r="S825" i="94" s="1"/>
  <c r="L821" i="94"/>
  <c r="L822" i="94"/>
  <c r="L823" i="94"/>
  <c r="Q824" i="94"/>
  <c r="S824" i="94" s="1"/>
  <c r="L697" i="94"/>
  <c r="N697" i="94" s="1"/>
  <c r="L688" i="94"/>
  <c r="N688" i="94" s="1"/>
  <c r="L689" i="94"/>
  <c r="N689" i="94" s="1"/>
  <c r="L690" i="94"/>
  <c r="N690" i="94" s="1"/>
  <c r="L691" i="94"/>
  <c r="N691" i="94" s="1"/>
  <c r="L692" i="94"/>
  <c r="N692" i="94" s="1"/>
  <c r="L693" i="94"/>
  <c r="N693" i="94" s="1"/>
  <c r="L694" i="94"/>
  <c r="N694" i="94" s="1"/>
  <c r="L695" i="94"/>
  <c r="N695" i="94" s="1"/>
  <c r="L696" i="94"/>
  <c r="N696" i="94" s="1"/>
  <c r="L687" i="94"/>
  <c r="N687" i="94" s="1"/>
  <c r="L737" i="94"/>
  <c r="N737" i="94" s="1"/>
  <c r="L738" i="94"/>
  <c r="N738" i="94" s="1"/>
  <c r="L739" i="94"/>
  <c r="N739" i="94" s="1"/>
  <c r="L740" i="94"/>
  <c r="N740" i="94" s="1"/>
  <c r="L741" i="94"/>
  <c r="N741" i="94" s="1"/>
  <c r="L742" i="94"/>
  <c r="N742" i="94" s="1"/>
  <c r="L743" i="94"/>
  <c r="N743" i="94" s="1"/>
  <c r="L736" i="94"/>
  <c r="N736" i="94" s="1"/>
  <c r="L799" i="94"/>
  <c r="L787" i="94"/>
  <c r="N787" i="94" s="1"/>
  <c r="L788" i="94"/>
  <c r="N788" i="94" s="1"/>
  <c r="L789" i="94"/>
  <c r="N789" i="94" s="1"/>
  <c r="L790" i="94"/>
  <c r="N790" i="94" s="1"/>
  <c r="L791" i="94"/>
  <c r="N791" i="94" s="1"/>
  <c r="L792" i="94"/>
  <c r="L793" i="94"/>
  <c r="L794" i="94"/>
  <c r="L795" i="94"/>
  <c r="L796" i="94"/>
  <c r="L797" i="94"/>
  <c r="L798" i="94"/>
  <c r="L786" i="94"/>
  <c r="N786" i="94" s="1"/>
  <c r="L800" i="94"/>
  <c r="L801" i="94"/>
  <c r="L802" i="94"/>
  <c r="L803" i="94"/>
  <c r="L804" i="94"/>
  <c r="L805" i="94"/>
  <c r="L806" i="94"/>
  <c r="L807" i="94"/>
  <c r="L808" i="94"/>
  <c r="L809" i="94"/>
  <c r="L810" i="94"/>
  <c r="L811" i="94"/>
  <c r="L812" i="94"/>
  <c r="L813" i="94"/>
  <c r="L814" i="94"/>
  <c r="L815" i="94"/>
  <c r="L816" i="94"/>
  <c r="L817" i="94"/>
  <c r="L818" i="94"/>
  <c r="L819" i="94"/>
  <c r="L820" i="94"/>
  <c r="L772" i="94"/>
  <c r="N772" i="94" s="1"/>
  <c r="I788" i="94"/>
  <c r="K788" i="94" s="1"/>
  <c r="I789" i="94"/>
  <c r="K789" i="94" s="1"/>
  <c r="I790" i="94"/>
  <c r="K790" i="94" s="1"/>
  <c r="I791" i="94"/>
  <c r="K791" i="94" s="1"/>
  <c r="I792" i="94"/>
  <c r="K792" i="94" s="1"/>
  <c r="I793" i="94"/>
  <c r="K793" i="94" s="1"/>
  <c r="I794" i="94"/>
  <c r="K794" i="94" s="1"/>
  <c r="I795" i="94"/>
  <c r="K795" i="94" s="1"/>
  <c r="I796" i="94"/>
  <c r="K796" i="94" s="1"/>
  <c r="I797" i="94"/>
  <c r="K797" i="94" s="1"/>
  <c r="N844" i="94" l="1"/>
  <c r="R844" i="94" s="1"/>
  <c r="S844" i="94" s="1"/>
  <c r="N822" i="94"/>
  <c r="Q822" i="94" s="1"/>
  <c r="S822" i="94" s="1"/>
  <c r="N815" i="94"/>
  <c r="Q815" i="94" s="1"/>
  <c r="S815" i="94" s="1"/>
  <c r="N807" i="94"/>
  <c r="Q807" i="94" s="1"/>
  <c r="S807" i="94" s="1"/>
  <c r="N795" i="94"/>
  <c r="Q795" i="94" s="1"/>
  <c r="S795" i="94" s="1"/>
  <c r="N821" i="94"/>
  <c r="Q821" i="94" s="1"/>
  <c r="S821" i="94" s="1"/>
  <c r="N817" i="94"/>
  <c r="Q817" i="94" s="1"/>
  <c r="S817" i="94" s="1"/>
  <c r="N813" i="94"/>
  <c r="Q813" i="94" s="1"/>
  <c r="S813" i="94" s="1"/>
  <c r="N809" i="94"/>
  <c r="Q809" i="94" s="1"/>
  <c r="S809" i="94" s="1"/>
  <c r="N805" i="94"/>
  <c r="Q805" i="94" s="1"/>
  <c r="S805" i="94" s="1"/>
  <c r="N801" i="94"/>
  <c r="Q801" i="94" s="1"/>
  <c r="S801" i="94" s="1"/>
  <c r="N797" i="94"/>
  <c r="Q797" i="94" s="1"/>
  <c r="S797" i="94" s="1"/>
  <c r="N793" i="94"/>
  <c r="Q793" i="94" s="1"/>
  <c r="S793" i="94" s="1"/>
  <c r="N823" i="94"/>
  <c r="Q823" i="94" s="1"/>
  <c r="S823" i="94" s="1"/>
  <c r="N826" i="94"/>
  <c r="Q826" i="94" s="1"/>
  <c r="S826" i="94" s="1"/>
  <c r="N820" i="94"/>
  <c r="Q820" i="94" s="1"/>
  <c r="S820" i="94" s="1"/>
  <c r="N816" i="94"/>
  <c r="Q816" i="94" s="1"/>
  <c r="S816" i="94" s="1"/>
  <c r="N812" i="94"/>
  <c r="Q812" i="94" s="1"/>
  <c r="S812" i="94" s="1"/>
  <c r="N808" i="94"/>
  <c r="Q808" i="94" s="1"/>
  <c r="S808" i="94" s="1"/>
  <c r="N804" i="94"/>
  <c r="Q804" i="94" s="1"/>
  <c r="S804" i="94" s="1"/>
  <c r="N800" i="94"/>
  <c r="Q800" i="94" s="1"/>
  <c r="S800" i="94" s="1"/>
  <c r="N796" i="94"/>
  <c r="Q796" i="94" s="1"/>
  <c r="S796" i="94" s="1"/>
  <c r="N792" i="94"/>
  <c r="Q792" i="94" s="1"/>
  <c r="S792" i="94" s="1"/>
  <c r="N827" i="94"/>
  <c r="Q827" i="94" s="1"/>
  <c r="S827" i="94" s="1"/>
  <c r="N819" i="94"/>
  <c r="Q819" i="94" s="1"/>
  <c r="S819" i="94" s="1"/>
  <c r="N811" i="94"/>
  <c r="Q811" i="94" s="1"/>
  <c r="S811" i="94" s="1"/>
  <c r="N803" i="94"/>
  <c r="Q803" i="94" s="1"/>
  <c r="S803" i="94" s="1"/>
  <c r="N818" i="94"/>
  <c r="Q818" i="94" s="1"/>
  <c r="S818" i="94" s="1"/>
  <c r="N814" i="94"/>
  <c r="Q814" i="94" s="1"/>
  <c r="S814" i="94" s="1"/>
  <c r="N810" i="94"/>
  <c r="Q810" i="94" s="1"/>
  <c r="S810" i="94" s="1"/>
  <c r="N806" i="94"/>
  <c r="Q806" i="94" s="1"/>
  <c r="S806" i="94" s="1"/>
  <c r="N802" i="94"/>
  <c r="Q802" i="94" s="1"/>
  <c r="S802" i="94" s="1"/>
  <c r="N798" i="94"/>
  <c r="Q798" i="94" s="1"/>
  <c r="S798" i="94" s="1"/>
  <c r="N794" i="94"/>
  <c r="Q794" i="94" s="1"/>
  <c r="S794" i="94" s="1"/>
  <c r="N799" i="94"/>
  <c r="Q799" i="94" s="1"/>
  <c r="S799" i="94" s="1"/>
  <c r="N1035" i="94"/>
  <c r="Q1035" i="94" s="1"/>
  <c r="S1035" i="94" s="1"/>
  <c r="F778" i="94"/>
  <c r="K779" i="94"/>
  <c r="L779" i="94" s="1"/>
  <c r="L769" i="94"/>
  <c r="Q772" i="94"/>
  <c r="S772" i="94" s="1"/>
  <c r="L783" i="94"/>
  <c r="L782" i="94"/>
  <c r="F777" i="94"/>
  <c r="K777" i="94" s="1"/>
  <c r="L777" i="94" s="1"/>
  <c r="K776" i="94"/>
  <c r="F775" i="94"/>
  <c r="K775" i="94" s="1"/>
  <c r="L775" i="94" s="1"/>
  <c r="K774" i="94"/>
  <c r="L774" i="94" s="1"/>
  <c r="K773" i="94"/>
  <c r="L773" i="94" s="1"/>
  <c r="L781" i="94"/>
  <c r="F780" i="94"/>
  <c r="L770" i="94"/>
  <c r="F767" i="94"/>
  <c r="L771" i="94"/>
  <c r="N773" i="94" l="1"/>
  <c r="R773" i="94" s="1"/>
  <c r="S773" i="94" s="1"/>
  <c r="N770" i="94"/>
  <c r="R770" i="94" s="1"/>
  <c r="S770" i="94" s="1"/>
  <c r="N774" i="94"/>
  <c r="Q774" i="94" s="1"/>
  <c r="S774" i="94" s="1"/>
  <c r="N783" i="94"/>
  <c r="Q783" i="94" s="1"/>
  <c r="S783" i="94" s="1"/>
  <c r="N771" i="94"/>
  <c r="Q771" i="94" s="1"/>
  <c r="S771" i="94" s="1"/>
  <c r="N781" i="94"/>
  <c r="Q781" i="94" s="1"/>
  <c r="S781" i="94" s="1"/>
  <c r="N782" i="94"/>
  <c r="Q782" i="94" s="1"/>
  <c r="S782" i="94" s="1"/>
  <c r="N779" i="94"/>
  <c r="Q779" i="94" s="1"/>
  <c r="S779" i="94" s="1"/>
  <c r="N775" i="94"/>
  <c r="Q775" i="94" s="1"/>
  <c r="S775" i="94" s="1"/>
  <c r="N777" i="94"/>
  <c r="Q777" i="94" s="1"/>
  <c r="S777" i="94" s="1"/>
  <c r="N769" i="94"/>
  <c r="Q769" i="94" s="1"/>
  <c r="S769" i="94" s="1"/>
  <c r="L778" i="94"/>
  <c r="L776" i="94"/>
  <c r="N778" i="94" l="1"/>
  <c r="R778" i="94" s="1"/>
  <c r="S778" i="94" s="1"/>
  <c r="N776" i="94"/>
  <c r="Q776" i="94" s="1"/>
  <c r="S776" i="94" s="1"/>
  <c r="L757" i="94"/>
  <c r="L758" i="94"/>
  <c r="L759" i="94"/>
  <c r="L760" i="94"/>
  <c r="L761" i="94"/>
  <c r="L762" i="94"/>
  <c r="L763" i="94"/>
  <c r="I740" i="94"/>
  <c r="K740" i="94" s="1"/>
  <c r="I741" i="94"/>
  <c r="K741" i="94" s="1"/>
  <c r="I742" i="94"/>
  <c r="K742" i="94" s="1"/>
  <c r="F719" i="94"/>
  <c r="L705" i="94"/>
  <c r="L706" i="94"/>
  <c r="L707" i="94"/>
  <c r="L708" i="94"/>
  <c r="L709" i="94"/>
  <c r="L710" i="94"/>
  <c r="L711" i="94"/>
  <c r="L712" i="94"/>
  <c r="L718" i="94"/>
  <c r="F723" i="94"/>
  <c r="K724" i="94"/>
  <c r="L724" i="94" s="1"/>
  <c r="K726" i="94"/>
  <c r="L726" i="94" s="1"/>
  <c r="F727" i="94"/>
  <c r="K727" i="94" s="1"/>
  <c r="L727" i="94" s="1"/>
  <c r="F725" i="94"/>
  <c r="K725" i="94" s="1"/>
  <c r="L725" i="94" s="1"/>
  <c r="Q697" i="94"/>
  <c r="S697" i="94" s="1"/>
  <c r="L698" i="94"/>
  <c r="L699" i="94"/>
  <c r="L700" i="94"/>
  <c r="L701" i="94"/>
  <c r="L702" i="94"/>
  <c r="L703" i="94"/>
  <c r="L704" i="94"/>
  <c r="Q690" i="94"/>
  <c r="S690" i="94" s="1"/>
  <c r="Q691" i="94"/>
  <c r="S691" i="94" s="1"/>
  <c r="Q692" i="94"/>
  <c r="S692" i="94" s="1"/>
  <c r="Q693" i="94"/>
  <c r="S693" i="94" s="1"/>
  <c r="Q694" i="94"/>
  <c r="S694" i="94" s="1"/>
  <c r="Q695" i="94"/>
  <c r="S695" i="94" s="1"/>
  <c r="Q696" i="94"/>
  <c r="S696" i="94" s="1"/>
  <c r="I688" i="94"/>
  <c r="K688" i="94" s="1"/>
  <c r="I689" i="94"/>
  <c r="K689" i="94" s="1"/>
  <c r="I690" i="94"/>
  <c r="K690" i="94" s="1"/>
  <c r="I691" i="94"/>
  <c r="K691" i="94" s="1"/>
  <c r="I692" i="94"/>
  <c r="K692" i="94" s="1"/>
  <c r="I693" i="94"/>
  <c r="K693" i="94" s="1"/>
  <c r="I694" i="94"/>
  <c r="K694" i="94" s="1"/>
  <c r="I695" i="94"/>
  <c r="K695" i="94" s="1"/>
  <c r="I687" i="94"/>
  <c r="K687" i="94" s="1"/>
  <c r="N701" i="94" l="1"/>
  <c r="Q701" i="94" s="1"/>
  <c r="S701" i="94" s="1"/>
  <c r="N724" i="94"/>
  <c r="Q724" i="94" s="1"/>
  <c r="S724" i="94" s="1"/>
  <c r="N711" i="94"/>
  <c r="Q711" i="94" s="1"/>
  <c r="S711" i="94" s="1"/>
  <c r="N707" i="94"/>
  <c r="Q707" i="94" s="1"/>
  <c r="S707" i="94" s="1"/>
  <c r="N762" i="94"/>
  <c r="Q762" i="94" s="1"/>
  <c r="S762" i="94" s="1"/>
  <c r="N758" i="94"/>
  <c r="Q758" i="94" s="1"/>
  <c r="S758" i="94" s="1"/>
  <c r="N704" i="94"/>
  <c r="Q704" i="94" s="1"/>
  <c r="S704" i="94" s="1"/>
  <c r="N700" i="94"/>
  <c r="Q700" i="94" s="1"/>
  <c r="S700" i="94" s="1"/>
  <c r="N725" i="94"/>
  <c r="Q725" i="94" s="1"/>
  <c r="S725" i="94" s="1"/>
  <c r="N710" i="94"/>
  <c r="Q710" i="94" s="1"/>
  <c r="S710" i="94" s="1"/>
  <c r="N706" i="94"/>
  <c r="Q706" i="94" s="1"/>
  <c r="S706" i="94" s="1"/>
  <c r="N761" i="94"/>
  <c r="Q761" i="94" s="1"/>
  <c r="S761" i="94" s="1"/>
  <c r="N757" i="94"/>
  <c r="Q757" i="94" s="1"/>
  <c r="S757" i="94" s="1"/>
  <c r="N703" i="94"/>
  <c r="Q703" i="94" s="1"/>
  <c r="S703" i="94" s="1"/>
  <c r="N699" i="94"/>
  <c r="Q699" i="94" s="1"/>
  <c r="S699" i="94" s="1"/>
  <c r="N727" i="94"/>
  <c r="Q727" i="94" s="1"/>
  <c r="S727" i="94" s="1"/>
  <c r="N718" i="94"/>
  <c r="Q718" i="94" s="1"/>
  <c r="S718" i="94" s="1"/>
  <c r="N709" i="94"/>
  <c r="Q709" i="94" s="1"/>
  <c r="S709" i="94" s="1"/>
  <c r="N705" i="94"/>
  <c r="Q705" i="94" s="1"/>
  <c r="S705" i="94" s="1"/>
  <c r="N760" i="94"/>
  <c r="Q760" i="94" s="1"/>
  <c r="S760" i="94" s="1"/>
  <c r="N702" i="94"/>
  <c r="Q702" i="94" s="1"/>
  <c r="S702" i="94" s="1"/>
  <c r="N698" i="94"/>
  <c r="Q698" i="94" s="1"/>
  <c r="S698" i="94" s="1"/>
  <c r="N726" i="94"/>
  <c r="Q726" i="94" s="1"/>
  <c r="S726" i="94" s="1"/>
  <c r="N712" i="94"/>
  <c r="Q712" i="94" s="1"/>
  <c r="S712" i="94" s="1"/>
  <c r="N708" i="94"/>
  <c r="Q708" i="94" s="1"/>
  <c r="S708" i="94" s="1"/>
  <c r="N763" i="94"/>
  <c r="Q763" i="94" s="1"/>
  <c r="S763" i="94" s="1"/>
  <c r="N759" i="94"/>
  <c r="Q759" i="94" s="1"/>
  <c r="S759" i="94" s="1"/>
  <c r="K686" i="94"/>
  <c r="F671" i="94"/>
  <c r="L671" i="94" s="1"/>
  <c r="K681" i="94"/>
  <c r="L681" i="94" s="1"/>
  <c r="F682" i="94"/>
  <c r="K682" i="94" s="1"/>
  <c r="L682" i="94" s="1"/>
  <c r="F653" i="94"/>
  <c r="L630" i="94"/>
  <c r="L631" i="94"/>
  <c r="L632" i="94"/>
  <c r="L633" i="94"/>
  <c r="L634" i="94"/>
  <c r="L635" i="94"/>
  <c r="L636" i="94"/>
  <c r="L637" i="94"/>
  <c r="L638" i="94"/>
  <c r="L639" i="94"/>
  <c r="L651" i="94"/>
  <c r="L652" i="94"/>
  <c r="L649" i="94"/>
  <c r="L650" i="94"/>
  <c r="F641" i="94"/>
  <c r="K616" i="94"/>
  <c r="K615" i="94"/>
  <c r="K614" i="94"/>
  <c r="K613" i="94"/>
  <c r="L617" i="94"/>
  <c r="L618" i="94"/>
  <c r="L619" i="94"/>
  <c r="L620" i="94"/>
  <c r="N620" i="94" s="1"/>
  <c r="L613" i="94"/>
  <c r="L605" i="94"/>
  <c r="L606" i="94"/>
  <c r="L607" i="94"/>
  <c r="L608" i="94"/>
  <c r="L609" i="94"/>
  <c r="L610" i="94"/>
  <c r="L611" i="94"/>
  <c r="L612" i="94"/>
  <c r="L614" i="94"/>
  <c r="L615" i="94"/>
  <c r="L616" i="94"/>
  <c r="L604" i="94"/>
  <c r="N604" i="94" s="1"/>
  <c r="I605" i="94"/>
  <c r="K605" i="94" s="1"/>
  <c r="I606" i="94"/>
  <c r="K606" i="94" s="1"/>
  <c r="I607" i="94"/>
  <c r="K607" i="94" s="1"/>
  <c r="I608" i="94"/>
  <c r="K608" i="94" s="1"/>
  <c r="I609" i="94"/>
  <c r="K609" i="94" s="1"/>
  <c r="I610" i="94"/>
  <c r="K610" i="94" s="1"/>
  <c r="I611" i="94"/>
  <c r="K611" i="94" s="1"/>
  <c r="I612" i="94"/>
  <c r="K612" i="94" s="1"/>
  <c r="F640" i="94"/>
  <c r="L640" i="94" s="1"/>
  <c r="N640" i="94" s="1"/>
  <c r="F599" i="94"/>
  <c r="K599" i="94" s="1"/>
  <c r="L599" i="94" s="1"/>
  <c r="K598" i="94"/>
  <c r="L598" i="94" s="1"/>
  <c r="L578" i="94"/>
  <c r="L579" i="94"/>
  <c r="L580" i="94"/>
  <c r="N580" i="94" s="1"/>
  <c r="K566" i="94"/>
  <c r="L566" i="94" s="1"/>
  <c r="F567" i="94"/>
  <c r="K567" i="94" s="1"/>
  <c r="L567" i="94" s="1"/>
  <c r="K546" i="94"/>
  <c r="K545" i="94"/>
  <c r="L545" i="94"/>
  <c r="L546" i="94"/>
  <c r="Q550" i="94"/>
  <c r="S550" i="94" s="1"/>
  <c r="Q551" i="94"/>
  <c r="S551" i="94" s="1"/>
  <c r="L542" i="94"/>
  <c r="L543" i="94"/>
  <c r="L544" i="94"/>
  <c r="I542" i="94"/>
  <c r="K542" i="94" s="1"/>
  <c r="I543" i="94"/>
  <c r="K543" i="94" s="1"/>
  <c r="I544" i="94"/>
  <c r="K544" i="94" s="1"/>
  <c r="L538" i="94"/>
  <c r="F537" i="94"/>
  <c r="K537" i="94" s="1"/>
  <c r="L537" i="94" s="1"/>
  <c r="N537" i="94" l="1"/>
  <c r="R537" i="94" s="1"/>
  <c r="S537" i="94" s="1"/>
  <c r="N649" i="94"/>
  <c r="R649" i="94" s="1"/>
  <c r="S649" i="94" s="1"/>
  <c r="N609" i="94"/>
  <c r="Q609" i="94" s="1"/>
  <c r="S609" i="94" s="1"/>
  <c r="N605" i="94"/>
  <c r="Q605" i="94" s="1"/>
  <c r="S605" i="94" s="1"/>
  <c r="N634" i="94"/>
  <c r="Q634" i="94" s="1"/>
  <c r="S634" i="94" s="1"/>
  <c r="N630" i="94"/>
  <c r="Q630" i="94" s="1"/>
  <c r="S630" i="94" s="1"/>
  <c r="N543" i="94"/>
  <c r="Q543" i="94" s="1"/>
  <c r="S543" i="94" s="1"/>
  <c r="N546" i="94"/>
  <c r="Q546" i="94" s="1"/>
  <c r="S546" i="94" s="1"/>
  <c r="N567" i="94"/>
  <c r="Q567" i="94" s="1"/>
  <c r="S567" i="94" s="1"/>
  <c r="N576" i="94"/>
  <c r="Q576" i="94" s="1"/>
  <c r="S576" i="94" s="1"/>
  <c r="N578" i="94"/>
  <c r="Q578" i="94" s="1"/>
  <c r="S578" i="94" s="1"/>
  <c r="N612" i="94"/>
  <c r="Q612" i="94" s="1"/>
  <c r="S612" i="94" s="1"/>
  <c r="N608" i="94"/>
  <c r="Q608" i="94" s="1"/>
  <c r="S608" i="94" s="1"/>
  <c r="N613" i="94"/>
  <c r="Q613" i="94" s="1"/>
  <c r="S613" i="94" s="1"/>
  <c r="N617" i="94"/>
  <c r="Q617" i="94" s="1"/>
  <c r="S617" i="94" s="1"/>
  <c r="N652" i="94"/>
  <c r="Q652" i="94" s="1"/>
  <c r="S652" i="94" s="1"/>
  <c r="N637" i="94"/>
  <c r="Q637" i="94" s="1"/>
  <c r="S637" i="94" s="1"/>
  <c r="N633" i="94"/>
  <c r="Q633" i="94" s="1"/>
  <c r="S633" i="94" s="1"/>
  <c r="N575" i="94"/>
  <c r="Q575" i="94" s="1"/>
  <c r="S575" i="94" s="1"/>
  <c r="N671" i="94"/>
  <c r="Q671" i="94" s="1"/>
  <c r="S671" i="94" s="1"/>
  <c r="N577" i="94"/>
  <c r="Q577" i="94" s="1"/>
  <c r="S577" i="94" s="1"/>
  <c r="N651" i="94"/>
  <c r="Q651" i="94" s="1"/>
  <c r="S651" i="94" s="1"/>
  <c r="N636" i="94"/>
  <c r="Q636" i="94" s="1"/>
  <c r="S636" i="94" s="1"/>
  <c r="N632" i="94"/>
  <c r="Q632" i="94" s="1"/>
  <c r="S632" i="94" s="1"/>
  <c r="N682" i="94"/>
  <c r="Q682" i="94" s="1"/>
  <c r="S682" i="94" s="1"/>
  <c r="N538" i="94"/>
  <c r="Q538" i="94" s="1"/>
  <c r="S538" i="94" s="1"/>
  <c r="N544" i="94"/>
  <c r="Q544" i="94" s="1"/>
  <c r="S544" i="94" s="1"/>
  <c r="N579" i="94"/>
  <c r="Q579" i="94" s="1"/>
  <c r="S579" i="94" s="1"/>
  <c r="N614" i="94"/>
  <c r="Q614" i="94" s="1"/>
  <c r="S614" i="94" s="1"/>
  <c r="N618" i="94"/>
  <c r="Q618" i="94" s="1"/>
  <c r="S618" i="94" s="1"/>
  <c r="N638" i="94"/>
  <c r="Q638" i="94" s="1"/>
  <c r="S638" i="94" s="1"/>
  <c r="N542" i="94"/>
  <c r="Q542" i="94" s="1"/>
  <c r="S542" i="94" s="1"/>
  <c r="N545" i="94"/>
  <c r="Q545" i="94" s="1"/>
  <c r="S545" i="94" s="1"/>
  <c r="N566" i="94"/>
  <c r="Q566" i="94" s="1"/>
  <c r="S566" i="94" s="1"/>
  <c r="N598" i="94"/>
  <c r="Q598" i="94" s="1"/>
  <c r="S598" i="94" s="1"/>
  <c r="N616" i="94"/>
  <c r="Q616" i="94" s="1"/>
  <c r="S616" i="94" s="1"/>
  <c r="N611" i="94"/>
  <c r="Q611" i="94" s="1"/>
  <c r="S611" i="94" s="1"/>
  <c r="N607" i="94"/>
  <c r="Q607" i="94" s="1"/>
  <c r="S607" i="94" s="1"/>
  <c r="N572" i="94"/>
  <c r="Q572" i="94" s="1"/>
  <c r="S572" i="94" s="1"/>
  <c r="N599" i="94"/>
  <c r="Q599" i="94" s="1"/>
  <c r="S599" i="94" s="1"/>
  <c r="N615" i="94"/>
  <c r="Q615" i="94" s="1"/>
  <c r="S615" i="94" s="1"/>
  <c r="N610" i="94"/>
  <c r="Q610" i="94" s="1"/>
  <c r="S610" i="94" s="1"/>
  <c r="N606" i="94"/>
  <c r="Q606" i="94" s="1"/>
  <c r="S606" i="94" s="1"/>
  <c r="N619" i="94"/>
  <c r="Q619" i="94" s="1"/>
  <c r="S619" i="94" s="1"/>
  <c r="N650" i="94"/>
  <c r="Q650" i="94" s="1"/>
  <c r="S650" i="94" s="1"/>
  <c r="N639" i="94"/>
  <c r="Q639" i="94" s="1"/>
  <c r="S639" i="94" s="1"/>
  <c r="N635" i="94"/>
  <c r="Q635" i="94" s="1"/>
  <c r="S635" i="94" s="1"/>
  <c r="N631" i="94"/>
  <c r="Q631" i="94" s="1"/>
  <c r="S631" i="94" s="1"/>
  <c r="N681" i="94"/>
  <c r="Q681" i="94" s="1"/>
  <c r="S681" i="94" s="1"/>
  <c r="F534" i="94"/>
  <c r="K534" i="94" s="1"/>
  <c r="L534" i="94" s="1"/>
  <c r="F532" i="94"/>
  <c r="K532" i="94" s="1"/>
  <c r="L532" i="94" s="1"/>
  <c r="F530" i="94"/>
  <c r="K531" i="94"/>
  <c r="L531" i="94" s="1"/>
  <c r="K533" i="94"/>
  <c r="L533" i="94" s="1"/>
  <c r="L525" i="94"/>
  <c r="F524" i="94"/>
  <c r="L524" i="94" s="1"/>
  <c r="Q523" i="94"/>
  <c r="S523" i="94" s="1"/>
  <c r="L520" i="94"/>
  <c r="L505" i="94"/>
  <c r="L504" i="94"/>
  <c r="N504" i="94" s="1"/>
  <c r="Q504" i="94" s="1"/>
  <c r="S504" i="94" s="1"/>
  <c r="L506" i="94"/>
  <c r="L507" i="94"/>
  <c r="N507" i="94" s="1"/>
  <c r="L511" i="94"/>
  <c r="L512" i="94"/>
  <c r="L513" i="94"/>
  <c r="L514" i="94"/>
  <c r="L515" i="94"/>
  <c r="L516" i="94"/>
  <c r="L517" i="94"/>
  <c r="L518" i="94"/>
  <c r="L519" i="94"/>
  <c r="L510" i="94"/>
  <c r="L509" i="94"/>
  <c r="L508" i="94"/>
  <c r="L503" i="94"/>
  <c r="L502" i="94"/>
  <c r="I502" i="94"/>
  <c r="L501" i="94"/>
  <c r="I501" i="94"/>
  <c r="L500" i="94"/>
  <c r="I500" i="94"/>
  <c r="N524" i="94" l="1"/>
  <c r="R524" i="94" s="1"/>
  <c r="S524" i="94" s="1"/>
  <c r="N500" i="94"/>
  <c r="Q500" i="94" s="1"/>
  <c r="S500" i="94" s="1"/>
  <c r="N502" i="94"/>
  <c r="Q502" i="94" s="1"/>
  <c r="S502" i="94" s="1"/>
  <c r="N508" i="94"/>
  <c r="Q508" i="94" s="1"/>
  <c r="S508" i="94" s="1"/>
  <c r="N519" i="94"/>
  <c r="Q519" i="94" s="1"/>
  <c r="S519" i="94" s="1"/>
  <c r="N515" i="94"/>
  <c r="Q515" i="94" s="1"/>
  <c r="S515" i="94" s="1"/>
  <c r="N511" i="94"/>
  <c r="Q511" i="94" s="1"/>
  <c r="S511" i="94" s="1"/>
  <c r="N505" i="94"/>
  <c r="Q505" i="94" s="1"/>
  <c r="S505" i="94" s="1"/>
  <c r="N525" i="94"/>
  <c r="Q525" i="94" s="1"/>
  <c r="S525" i="94" s="1"/>
  <c r="N532" i="94"/>
  <c r="Q532" i="94" s="1"/>
  <c r="S532" i="94" s="1"/>
  <c r="N509" i="94"/>
  <c r="Q509" i="94" s="1"/>
  <c r="S509" i="94" s="1"/>
  <c r="N518" i="94"/>
  <c r="Q518" i="94" s="1"/>
  <c r="S518" i="94" s="1"/>
  <c r="N514" i="94"/>
  <c r="Q514" i="94" s="1"/>
  <c r="S514" i="94" s="1"/>
  <c r="N520" i="94"/>
  <c r="Q520" i="94" s="1"/>
  <c r="S520" i="94" s="1"/>
  <c r="N533" i="94"/>
  <c r="Q533" i="94" s="1"/>
  <c r="S533" i="94" s="1"/>
  <c r="N534" i="94"/>
  <c r="Q534" i="94" s="1"/>
  <c r="S534" i="94" s="1"/>
  <c r="N501" i="94"/>
  <c r="Q501" i="94" s="1"/>
  <c r="S501" i="94" s="1"/>
  <c r="N503" i="94"/>
  <c r="Q503" i="94" s="1"/>
  <c r="S503" i="94" s="1"/>
  <c r="N517" i="94"/>
  <c r="Q517" i="94" s="1"/>
  <c r="S517" i="94" s="1"/>
  <c r="N513" i="94"/>
  <c r="Q513" i="94" s="1"/>
  <c r="S513" i="94" s="1"/>
  <c r="N506" i="94"/>
  <c r="Q506" i="94" s="1"/>
  <c r="S506" i="94" s="1"/>
  <c r="N531" i="94"/>
  <c r="Q531" i="94" s="1"/>
  <c r="S531" i="94" s="1"/>
  <c r="N510" i="94"/>
  <c r="Q510" i="94" s="1"/>
  <c r="S510" i="94" s="1"/>
  <c r="N516" i="94"/>
  <c r="Q516" i="94" s="1"/>
  <c r="S516" i="94" s="1"/>
  <c r="N512" i="94"/>
  <c r="Q512" i="94" s="1"/>
  <c r="S512" i="94" s="1"/>
  <c r="Q507" i="94"/>
  <c r="S507" i="94" s="1"/>
  <c r="K495" i="94"/>
  <c r="L495" i="94" s="1"/>
  <c r="F492" i="94"/>
  <c r="F496" i="94"/>
  <c r="K496" i="94" s="1"/>
  <c r="L496" i="94" s="1"/>
  <c r="F494" i="94"/>
  <c r="L491" i="94"/>
  <c r="N491" i="94" s="1"/>
  <c r="Q491" i="94" s="1"/>
  <c r="S491" i="94" s="1"/>
  <c r="F490" i="94"/>
  <c r="L490" i="94" s="1"/>
  <c r="F488" i="94"/>
  <c r="L469" i="94"/>
  <c r="F468" i="94"/>
  <c r="L468" i="94" s="1"/>
  <c r="L466" i="94"/>
  <c r="N466" i="94" s="1"/>
  <c r="Q466" i="94" s="1"/>
  <c r="S466" i="94" s="1"/>
  <c r="L467" i="94"/>
  <c r="N467" i="94" s="1"/>
  <c r="F465" i="94"/>
  <c r="K463" i="94"/>
  <c r="L463" i="94" s="1"/>
  <c r="F458" i="94"/>
  <c r="F464" i="94"/>
  <c r="K464" i="94" s="1"/>
  <c r="L464" i="94" s="1"/>
  <c r="L453" i="94"/>
  <c r="N453" i="94" s="1"/>
  <c r="F447" i="94"/>
  <c r="K447" i="94" s="1"/>
  <c r="L447" i="94" s="1"/>
  <c r="K446" i="94"/>
  <c r="L446" i="94" s="1"/>
  <c r="F445" i="94"/>
  <c r="K445" i="94" s="1"/>
  <c r="L445" i="94" s="1"/>
  <c r="K436" i="94"/>
  <c r="L436" i="94" s="1"/>
  <c r="F435" i="94"/>
  <c r="K435" i="94" s="1"/>
  <c r="L435" i="94" s="1"/>
  <c r="L434" i="94"/>
  <c r="I434" i="94"/>
  <c r="K434" i="94" s="1"/>
  <c r="L419" i="94"/>
  <c r="N419" i="94" s="1"/>
  <c r="L417" i="94"/>
  <c r="N417" i="94" s="1"/>
  <c r="L410" i="94"/>
  <c r="L411" i="94"/>
  <c r="L412" i="94"/>
  <c r="L413" i="94"/>
  <c r="L414" i="94"/>
  <c r="L415" i="94"/>
  <c r="L407" i="94"/>
  <c r="N407" i="94" s="1"/>
  <c r="L408" i="94"/>
  <c r="L409" i="94"/>
  <c r="K406" i="94"/>
  <c r="I405" i="94"/>
  <c r="K405" i="94" s="1"/>
  <c r="L406" i="94"/>
  <c r="N406" i="94" s="1"/>
  <c r="L387" i="94"/>
  <c r="N387" i="94" s="1"/>
  <c r="Q387" i="94" s="1"/>
  <c r="S387" i="94" s="1"/>
  <c r="I387" i="94"/>
  <c r="K387" i="94" s="1"/>
  <c r="K386" i="94" s="1"/>
  <c r="K389" i="94"/>
  <c r="F388" i="94"/>
  <c r="K388" i="94" s="1"/>
  <c r="F392" i="94"/>
  <c r="K392" i="94" s="1"/>
  <c r="L392" i="94" s="1"/>
  <c r="K391" i="94"/>
  <c r="L391" i="94" s="1"/>
  <c r="F390" i="94"/>
  <c r="K390" i="94" s="1"/>
  <c r="L390" i="94" s="1"/>
  <c r="L357" i="94"/>
  <c r="N357" i="94" s="1"/>
  <c r="L358" i="94"/>
  <c r="N358" i="94" s="1"/>
  <c r="K357" i="94"/>
  <c r="L359" i="94"/>
  <c r="L360" i="94"/>
  <c r="L361" i="94"/>
  <c r="L362" i="94"/>
  <c r="L363" i="94"/>
  <c r="L364" i="94"/>
  <c r="L365" i="94"/>
  <c r="N365" i="94" s="1"/>
  <c r="L338" i="94"/>
  <c r="N338" i="94" s="1"/>
  <c r="Q338" i="94" s="1"/>
  <c r="S338" i="94" s="1"/>
  <c r="I338" i="94"/>
  <c r="K338" i="94" s="1"/>
  <c r="K337" i="94" s="1"/>
  <c r="L337" i="94" s="1"/>
  <c r="K342" i="94"/>
  <c r="L342" i="94" s="1"/>
  <c r="F341" i="94"/>
  <c r="K341" i="94" s="1"/>
  <c r="L341" i="94" s="1"/>
  <c r="L340" i="94"/>
  <c r="F339" i="94"/>
  <c r="L339" i="94" s="1"/>
  <c r="F345" i="94"/>
  <c r="K345" i="94" s="1"/>
  <c r="L345" i="94" s="1"/>
  <c r="K344" i="94"/>
  <c r="L344" i="94" s="1"/>
  <c r="F343" i="94"/>
  <c r="K343" i="94" s="1"/>
  <c r="L343" i="94" s="1"/>
  <c r="L320" i="94"/>
  <c r="L321" i="94"/>
  <c r="L322" i="94"/>
  <c r="L313" i="94"/>
  <c r="L314" i="94"/>
  <c r="L315" i="94"/>
  <c r="L316" i="94"/>
  <c r="L317" i="94"/>
  <c r="L318" i="94"/>
  <c r="L319" i="94"/>
  <c r="Q312" i="94"/>
  <c r="S312" i="94" s="1"/>
  <c r="K311" i="94"/>
  <c r="L335" i="94"/>
  <c r="L334" i="94"/>
  <c r="L333" i="94"/>
  <c r="F332" i="94"/>
  <c r="L332" i="94" s="1"/>
  <c r="N332" i="94" s="1"/>
  <c r="R332" i="94" s="1"/>
  <c r="S332" i="94" s="1"/>
  <c r="L331" i="94"/>
  <c r="F330" i="94"/>
  <c r="F324" i="94"/>
  <c r="L323" i="94"/>
  <c r="L304" i="94"/>
  <c r="L303" i="94"/>
  <c r="L302" i="94"/>
  <c r="L301" i="94"/>
  <c r="L306" i="94"/>
  <c r="F305" i="94"/>
  <c r="L305" i="94" s="1"/>
  <c r="I293" i="94"/>
  <c r="K293" i="94" s="1"/>
  <c r="K292" i="94" s="1"/>
  <c r="L285" i="94"/>
  <c r="N285" i="94" s="1"/>
  <c r="Q285" i="94" s="1"/>
  <c r="S285" i="94" s="1"/>
  <c r="L284" i="94"/>
  <c r="N284" i="94" s="1"/>
  <c r="Q284" i="94" s="1"/>
  <c r="S284" i="94" s="1"/>
  <c r="F283" i="94"/>
  <c r="K275" i="94"/>
  <c r="F243" i="94"/>
  <c r="F241" i="94"/>
  <c r="L237" i="94"/>
  <c r="L238" i="94"/>
  <c r="L236" i="94"/>
  <c r="N236" i="94" s="1"/>
  <c r="F235" i="94"/>
  <c r="L235" i="94" s="1"/>
  <c r="N235" i="94" s="1"/>
  <c r="Q223" i="94"/>
  <c r="S223" i="94" s="1"/>
  <c r="Q224" i="94"/>
  <c r="S224" i="94" s="1"/>
  <c r="L225" i="94"/>
  <c r="L226" i="94"/>
  <c r="L227" i="94"/>
  <c r="N227" i="94" s="1"/>
  <c r="L228" i="94"/>
  <c r="N228" i="94" s="1"/>
  <c r="L229" i="94"/>
  <c r="N229" i="94" s="1"/>
  <c r="L230" i="94"/>
  <c r="N230" i="94" s="1"/>
  <c r="L231" i="94"/>
  <c r="N231" i="94" s="1"/>
  <c r="L232" i="94"/>
  <c r="N232" i="94" s="1"/>
  <c r="L233" i="94"/>
  <c r="N233" i="94" s="1"/>
  <c r="L234" i="94"/>
  <c r="N234" i="94" s="1"/>
  <c r="L218" i="94"/>
  <c r="L219" i="94"/>
  <c r="L220" i="94"/>
  <c r="L221" i="94"/>
  <c r="Q222" i="94"/>
  <c r="S222" i="94" s="1"/>
  <c r="F239" i="94"/>
  <c r="I199" i="94"/>
  <c r="K199" i="94" s="1"/>
  <c r="I187" i="94"/>
  <c r="K187" i="94" s="1"/>
  <c r="Q184" i="94"/>
  <c r="S184" i="94" s="1"/>
  <c r="F183" i="94"/>
  <c r="L183" i="94" s="1"/>
  <c r="F178" i="94"/>
  <c r="K179" i="94"/>
  <c r="K181" i="94"/>
  <c r="L181" i="94" s="1"/>
  <c r="F182" i="94"/>
  <c r="K182" i="94" s="1"/>
  <c r="L182" i="94" s="1"/>
  <c r="L170" i="94"/>
  <c r="L171" i="94"/>
  <c r="L172" i="94"/>
  <c r="N172" i="94" s="1"/>
  <c r="L169" i="94"/>
  <c r="N169" i="94" s="1"/>
  <c r="K168" i="94"/>
  <c r="K169" i="94"/>
  <c r="L165" i="94"/>
  <c r="F164" i="94"/>
  <c r="F157" i="94"/>
  <c r="K157" i="94" s="1"/>
  <c r="L155" i="94"/>
  <c r="N155" i="94" s="1"/>
  <c r="K160" i="94"/>
  <c r="L160" i="94" s="1"/>
  <c r="K162" i="94"/>
  <c r="L162" i="94" s="1"/>
  <c r="N162" i="94" s="1"/>
  <c r="Q162" i="94" s="1"/>
  <c r="S162" i="94" s="1"/>
  <c r="F163" i="94"/>
  <c r="K163" i="94" s="1"/>
  <c r="L163" i="94" s="1"/>
  <c r="F161" i="94"/>
  <c r="K161" i="94" s="1"/>
  <c r="L161" i="94" s="1"/>
  <c r="L156" i="94"/>
  <c r="F154" i="94"/>
  <c r="L149" i="94"/>
  <c r="L150" i="94"/>
  <c r="L147" i="94"/>
  <c r="L148" i="94"/>
  <c r="K151" i="94"/>
  <c r="K145" i="94"/>
  <c r="N343" i="94" l="1"/>
  <c r="R343" i="94" s="1"/>
  <c r="S343" i="94" s="1"/>
  <c r="N390" i="94"/>
  <c r="R390" i="94" s="1"/>
  <c r="S390" i="94" s="1"/>
  <c r="N337" i="94"/>
  <c r="R337" i="94" s="1"/>
  <c r="S337" i="94" s="1"/>
  <c r="N468" i="94"/>
  <c r="R468" i="94" s="1"/>
  <c r="S468" i="94" s="1"/>
  <c r="N183" i="94"/>
  <c r="R183" i="94" s="1"/>
  <c r="S183" i="94" s="1"/>
  <c r="N341" i="94"/>
  <c r="R341" i="94" s="1"/>
  <c r="S341" i="94" s="1"/>
  <c r="N445" i="94"/>
  <c r="R445" i="94" s="1"/>
  <c r="S445" i="94" s="1"/>
  <c r="N339" i="94"/>
  <c r="R339" i="94" s="1"/>
  <c r="S339" i="94" s="1"/>
  <c r="N435" i="94"/>
  <c r="R435" i="94" s="1"/>
  <c r="S435" i="94" s="1"/>
  <c r="N305" i="94"/>
  <c r="R305" i="94" s="1"/>
  <c r="S305" i="94" s="1"/>
  <c r="N334" i="94"/>
  <c r="R334" i="94" s="1"/>
  <c r="S334" i="94" s="1"/>
  <c r="N490" i="94"/>
  <c r="R490" i="94" s="1"/>
  <c r="S490" i="94" s="1"/>
  <c r="N182" i="94"/>
  <c r="Q182" i="94" s="1"/>
  <c r="S182" i="94" s="1"/>
  <c r="N302" i="94"/>
  <c r="Q302" i="94" s="1"/>
  <c r="S302" i="94" s="1"/>
  <c r="N333" i="94"/>
  <c r="Q333" i="94" s="1"/>
  <c r="S333" i="94" s="1"/>
  <c r="N361" i="94"/>
  <c r="Q361" i="94" s="1"/>
  <c r="S361" i="94" s="1"/>
  <c r="N415" i="94"/>
  <c r="Q415" i="94" s="1"/>
  <c r="S415" i="94" s="1"/>
  <c r="N464" i="94"/>
  <c r="Q464" i="94" s="1"/>
  <c r="S464" i="94" s="1"/>
  <c r="N496" i="94"/>
  <c r="Q496" i="94" s="1"/>
  <c r="S496" i="94" s="1"/>
  <c r="N147" i="94"/>
  <c r="Q147" i="94" s="1"/>
  <c r="S147" i="94" s="1"/>
  <c r="N156" i="94"/>
  <c r="Q156" i="94" s="1"/>
  <c r="S156" i="94" s="1"/>
  <c r="N160" i="94"/>
  <c r="Q160" i="94" s="1"/>
  <c r="S160" i="94" s="1"/>
  <c r="N165" i="94"/>
  <c r="Q165" i="94" s="1"/>
  <c r="S165" i="94" s="1"/>
  <c r="N181" i="94"/>
  <c r="Q181" i="94" s="1"/>
  <c r="S181" i="94" s="1"/>
  <c r="N218" i="94"/>
  <c r="Q218" i="94" s="1"/>
  <c r="S218" i="94" s="1"/>
  <c r="N237" i="94"/>
  <c r="Q237" i="94" s="1"/>
  <c r="S237" i="94" s="1"/>
  <c r="N303" i="94"/>
  <c r="Q303" i="94" s="1"/>
  <c r="S303" i="94" s="1"/>
  <c r="N319" i="94"/>
  <c r="Q319" i="94" s="1"/>
  <c r="S319" i="94" s="1"/>
  <c r="N315" i="94"/>
  <c r="Q315" i="94" s="1"/>
  <c r="S315" i="94" s="1"/>
  <c r="N321" i="94"/>
  <c r="Q321" i="94" s="1"/>
  <c r="S321" i="94" s="1"/>
  <c r="N345" i="94"/>
  <c r="Q345" i="94" s="1"/>
  <c r="S345" i="94" s="1"/>
  <c r="N342" i="94"/>
  <c r="Q342" i="94" s="1"/>
  <c r="S342" i="94" s="1"/>
  <c r="N364" i="94"/>
  <c r="Q364" i="94" s="1"/>
  <c r="S364" i="94" s="1"/>
  <c r="N360" i="94"/>
  <c r="Q360" i="94" s="1"/>
  <c r="S360" i="94" s="1"/>
  <c r="N392" i="94"/>
  <c r="Q392" i="94" s="1"/>
  <c r="S392" i="94" s="1"/>
  <c r="N409" i="94"/>
  <c r="Q409" i="94" s="1"/>
  <c r="S409" i="94" s="1"/>
  <c r="N414" i="94"/>
  <c r="Q414" i="94" s="1"/>
  <c r="S414" i="94" s="1"/>
  <c r="N410" i="94"/>
  <c r="Q410" i="94" s="1"/>
  <c r="S410" i="94" s="1"/>
  <c r="N434" i="94"/>
  <c r="Q434" i="94" s="1"/>
  <c r="S434" i="94" s="1"/>
  <c r="N446" i="94"/>
  <c r="Q446" i="94" s="1"/>
  <c r="S446" i="94" s="1"/>
  <c r="N238" i="94"/>
  <c r="Q238" i="94" s="1"/>
  <c r="S238" i="94" s="1"/>
  <c r="N316" i="94"/>
  <c r="Q316" i="94" s="1"/>
  <c r="S316" i="94" s="1"/>
  <c r="N344" i="94"/>
  <c r="Q344" i="94" s="1"/>
  <c r="S344" i="94" s="1"/>
  <c r="N411" i="94"/>
  <c r="Q411" i="94" s="1"/>
  <c r="S411" i="94" s="1"/>
  <c r="N161" i="94"/>
  <c r="Q161" i="94" s="1"/>
  <c r="S161" i="94" s="1"/>
  <c r="N306" i="94"/>
  <c r="Q306" i="94" s="1"/>
  <c r="S306" i="94" s="1"/>
  <c r="N335" i="94"/>
  <c r="Q335" i="94" s="1"/>
  <c r="S335" i="94" s="1"/>
  <c r="N314" i="94"/>
  <c r="Q314" i="94" s="1"/>
  <c r="S314" i="94" s="1"/>
  <c r="N320" i="94"/>
  <c r="Q320" i="94" s="1"/>
  <c r="S320" i="94" s="1"/>
  <c r="N363" i="94"/>
  <c r="Q363" i="94" s="1"/>
  <c r="S363" i="94" s="1"/>
  <c r="N359" i="94"/>
  <c r="Q359" i="94" s="1"/>
  <c r="S359" i="94" s="1"/>
  <c r="N408" i="94"/>
  <c r="Q408" i="94" s="1"/>
  <c r="S408" i="94" s="1"/>
  <c r="N413" i="94"/>
  <c r="Q413" i="94" s="1"/>
  <c r="S413" i="94" s="1"/>
  <c r="N447" i="94"/>
  <c r="Q447" i="94" s="1"/>
  <c r="S447" i="94" s="1"/>
  <c r="N463" i="94"/>
  <c r="Q463" i="94" s="1"/>
  <c r="S463" i="94" s="1"/>
  <c r="N495" i="94"/>
  <c r="Q495" i="94" s="1"/>
  <c r="S495" i="94" s="1"/>
  <c r="N148" i="94"/>
  <c r="Q148" i="94" s="1"/>
  <c r="S148" i="94" s="1"/>
  <c r="N219" i="94"/>
  <c r="Q219" i="94" s="1"/>
  <c r="S219" i="94" s="1"/>
  <c r="N322" i="94"/>
  <c r="Q322" i="94" s="1"/>
  <c r="S322" i="94" s="1"/>
  <c r="N391" i="94"/>
  <c r="Q391" i="94" s="1"/>
  <c r="S391" i="94" s="1"/>
  <c r="N150" i="94"/>
  <c r="Q150" i="94" s="1"/>
  <c r="S150" i="94" s="1"/>
  <c r="N171" i="94"/>
  <c r="Q171" i="94" s="1"/>
  <c r="S171" i="94" s="1"/>
  <c r="N221" i="94"/>
  <c r="Q221" i="94" s="1"/>
  <c r="S221" i="94" s="1"/>
  <c r="N226" i="94"/>
  <c r="Q226" i="94" s="1"/>
  <c r="S226" i="94" s="1"/>
  <c r="N304" i="94"/>
  <c r="Q304" i="94" s="1"/>
  <c r="S304" i="94" s="1"/>
  <c r="L330" i="94"/>
  <c r="N330" i="94" s="1"/>
  <c r="N331" i="94"/>
  <c r="N318" i="94"/>
  <c r="Q318" i="94" s="1"/>
  <c r="S318" i="94" s="1"/>
  <c r="N149" i="94"/>
  <c r="Q149" i="94" s="1"/>
  <c r="S149" i="94" s="1"/>
  <c r="N163" i="94"/>
  <c r="Q163" i="94" s="1"/>
  <c r="S163" i="94" s="1"/>
  <c r="N170" i="94"/>
  <c r="Q170" i="94" s="1"/>
  <c r="S170" i="94" s="1"/>
  <c r="N220" i="94"/>
  <c r="Q220" i="94" s="1"/>
  <c r="S220" i="94" s="1"/>
  <c r="N225" i="94"/>
  <c r="Q225" i="94" s="1"/>
  <c r="S225" i="94" s="1"/>
  <c r="N301" i="94"/>
  <c r="Q301" i="94" s="1"/>
  <c r="S301" i="94" s="1"/>
  <c r="N323" i="94"/>
  <c r="Q323" i="94" s="1"/>
  <c r="S323" i="94" s="1"/>
  <c r="N317" i="94"/>
  <c r="Q317" i="94" s="1"/>
  <c r="S317" i="94" s="1"/>
  <c r="N313" i="94"/>
  <c r="Q313" i="94" s="1"/>
  <c r="S313" i="94" s="1"/>
  <c r="N340" i="94"/>
  <c r="Q340" i="94" s="1"/>
  <c r="S340" i="94" s="1"/>
  <c r="N362" i="94"/>
  <c r="Q362" i="94" s="1"/>
  <c r="S362" i="94" s="1"/>
  <c r="N412" i="94"/>
  <c r="Q412" i="94" s="1"/>
  <c r="S412" i="94" s="1"/>
  <c r="N436" i="94"/>
  <c r="Q436" i="94" s="1"/>
  <c r="S436" i="94" s="1"/>
  <c r="N469" i="94"/>
  <c r="Q469" i="94" s="1"/>
  <c r="S469" i="94" s="1"/>
  <c r="L389" i="94"/>
  <c r="L388" i="94"/>
  <c r="K167" i="94"/>
  <c r="L164" i="94"/>
  <c r="K146" i="94"/>
  <c r="I144" i="94"/>
  <c r="K144" i="94" s="1"/>
  <c r="L146" i="94"/>
  <c r="N146" i="94" s="1"/>
  <c r="F133" i="94"/>
  <c r="F140" i="94"/>
  <c r="L140" i="94" s="1"/>
  <c r="L141" i="94"/>
  <c r="L127" i="94"/>
  <c r="F126" i="94"/>
  <c r="K138" i="94"/>
  <c r="L138" i="94" s="1"/>
  <c r="F139" i="94"/>
  <c r="K139" i="94" s="1"/>
  <c r="L139" i="94" s="1"/>
  <c r="N139" i="94" s="1"/>
  <c r="N140" i="94" l="1"/>
  <c r="R140" i="94" s="1"/>
  <c r="S140" i="94" s="1"/>
  <c r="N164" i="94"/>
  <c r="R164" i="94" s="1"/>
  <c r="S164" i="94" s="1"/>
  <c r="N388" i="94"/>
  <c r="R388" i="94" s="1"/>
  <c r="S388" i="94" s="1"/>
  <c r="N138" i="94"/>
  <c r="Q138" i="94" s="1"/>
  <c r="S138" i="94" s="1"/>
  <c r="N389" i="94"/>
  <c r="Q389" i="94" s="1"/>
  <c r="S389" i="94" s="1"/>
  <c r="N141" i="94"/>
  <c r="Q141" i="94" s="1"/>
  <c r="S141" i="94" s="1"/>
  <c r="L126" i="94"/>
  <c r="N127" i="94"/>
  <c r="Q127" i="94" s="1"/>
  <c r="S127" i="94" s="1"/>
  <c r="K143" i="94"/>
  <c r="Q146" i="94"/>
  <c r="S146" i="94" s="1"/>
  <c r="Q139" i="94"/>
  <c r="S139" i="94" s="1"/>
  <c r="N126" i="94" l="1"/>
  <c r="R126" i="94" s="1"/>
  <c r="S126" i="94" s="1"/>
  <c r="K136" i="94"/>
  <c r="L136" i="94" s="1"/>
  <c r="K133" i="94"/>
  <c r="F137" i="94"/>
  <c r="Q132" i="94"/>
  <c r="S132" i="94" s="1"/>
  <c r="F130" i="94"/>
  <c r="N136" i="94" l="1"/>
  <c r="Q136" i="94" s="1"/>
  <c r="S136" i="94" s="1"/>
  <c r="K137" i="94"/>
  <c r="L137" i="94" s="1"/>
  <c r="L120" i="94"/>
  <c r="L119" i="94"/>
  <c r="L121" i="94"/>
  <c r="L122" i="94"/>
  <c r="L123" i="94"/>
  <c r="L124" i="94"/>
  <c r="L113" i="94"/>
  <c r="L114" i="94"/>
  <c r="I110" i="94"/>
  <c r="K110" i="94" s="1"/>
  <c r="I111" i="94"/>
  <c r="K111" i="94" s="1"/>
  <c r="I112" i="94"/>
  <c r="K112" i="94" s="1"/>
  <c r="I113" i="94"/>
  <c r="K113" i="94" s="1"/>
  <c r="I114" i="94"/>
  <c r="K114" i="94" s="1"/>
  <c r="I109" i="94"/>
  <c r="K109" i="94" s="1"/>
  <c r="I71" i="94"/>
  <c r="K71" i="94" s="1"/>
  <c r="L125" i="94"/>
  <c r="L95" i="94"/>
  <c r="F42" i="94"/>
  <c r="L103" i="94"/>
  <c r="L96" i="94"/>
  <c r="L98" i="94"/>
  <c r="F97" i="94"/>
  <c r="L87" i="94"/>
  <c r="L88" i="94"/>
  <c r="L89" i="94"/>
  <c r="L90" i="94"/>
  <c r="L91" i="94"/>
  <c r="L92" i="94"/>
  <c r="L93" i="94"/>
  <c r="L94" i="94"/>
  <c r="L77" i="94"/>
  <c r="L78" i="94"/>
  <c r="L79" i="94"/>
  <c r="L80" i="94"/>
  <c r="L81" i="94"/>
  <c r="L82" i="94"/>
  <c r="L83" i="94"/>
  <c r="L84" i="94"/>
  <c r="L85" i="94"/>
  <c r="L86" i="94"/>
  <c r="L76" i="94"/>
  <c r="L69" i="94"/>
  <c r="L70" i="94"/>
  <c r="L71" i="94"/>
  <c r="L72" i="94"/>
  <c r="L73" i="94"/>
  <c r="L74" i="94"/>
  <c r="L75" i="94"/>
  <c r="L68" i="94"/>
  <c r="N68" i="94" s="1"/>
  <c r="I68" i="94"/>
  <c r="K68" i="94" s="1"/>
  <c r="I69" i="94"/>
  <c r="I70" i="94"/>
  <c r="K70" i="94" s="1"/>
  <c r="I72" i="94"/>
  <c r="K72" i="94" s="1"/>
  <c r="I73" i="94"/>
  <c r="K73" i="94" s="1"/>
  <c r="I74" i="94"/>
  <c r="K74" i="94" s="1"/>
  <c r="I75" i="94"/>
  <c r="K75" i="94" s="1"/>
  <c r="I19" i="94"/>
  <c r="F101" i="94"/>
  <c r="F64" i="94"/>
  <c r="F65" i="94" s="1"/>
  <c r="L56" i="94"/>
  <c r="Q49" i="94"/>
  <c r="S49" i="94" s="1"/>
  <c r="L50" i="94"/>
  <c r="L51" i="94"/>
  <c r="L52" i="94"/>
  <c r="L53" i="94"/>
  <c r="Q54" i="94"/>
  <c r="S54" i="94" s="1"/>
  <c r="L55" i="94"/>
  <c r="L57" i="94"/>
  <c r="L47" i="94"/>
  <c r="N47" i="94" s="1"/>
  <c r="L48" i="94"/>
  <c r="N48" i="94" s="1"/>
  <c r="N53" i="94" l="1"/>
  <c r="Q53" i="94" s="1"/>
  <c r="S53" i="94" s="1"/>
  <c r="N76" i="94"/>
  <c r="Q76" i="94" s="1"/>
  <c r="S76" i="94" s="1"/>
  <c r="N83" i="94"/>
  <c r="Q83" i="94" s="1"/>
  <c r="S83" i="94" s="1"/>
  <c r="N89" i="94"/>
  <c r="Q89" i="94" s="1"/>
  <c r="S89" i="94" s="1"/>
  <c r="L97" i="94"/>
  <c r="N98" i="94"/>
  <c r="Q98" i="94" s="1"/>
  <c r="S98" i="94" s="1"/>
  <c r="N95" i="94"/>
  <c r="Q95" i="94" s="1"/>
  <c r="S95" i="94" s="1"/>
  <c r="N123" i="94"/>
  <c r="Q123" i="94" s="1"/>
  <c r="S123" i="94" s="1"/>
  <c r="N120" i="94"/>
  <c r="Q120" i="94" s="1"/>
  <c r="S120" i="94" s="1"/>
  <c r="N57" i="94"/>
  <c r="Q57" i="94" s="1"/>
  <c r="S57" i="94" s="1"/>
  <c r="N52" i="94"/>
  <c r="Q52" i="94" s="1"/>
  <c r="S52" i="94" s="1"/>
  <c r="N56" i="94"/>
  <c r="Q56" i="94" s="1"/>
  <c r="S56" i="94" s="1"/>
  <c r="N75" i="94"/>
  <c r="Q75" i="94" s="1"/>
  <c r="S75" i="94" s="1"/>
  <c r="N71" i="94"/>
  <c r="Q71" i="94" s="1"/>
  <c r="S71" i="94" s="1"/>
  <c r="N86" i="94"/>
  <c r="Q86" i="94" s="1"/>
  <c r="S86" i="94" s="1"/>
  <c r="N82" i="94"/>
  <c r="Q82" i="94" s="1"/>
  <c r="S82" i="94" s="1"/>
  <c r="N78" i="94"/>
  <c r="Q78" i="94" s="1"/>
  <c r="S78" i="94" s="1"/>
  <c r="N92" i="94"/>
  <c r="Q92" i="94" s="1"/>
  <c r="S92" i="94" s="1"/>
  <c r="N88" i="94"/>
  <c r="Q88" i="94" s="1"/>
  <c r="S88" i="94" s="1"/>
  <c r="N96" i="94"/>
  <c r="Q96" i="94" s="1"/>
  <c r="S96" i="94" s="1"/>
  <c r="N125" i="94"/>
  <c r="Q125" i="94" s="1"/>
  <c r="S125" i="94" s="1"/>
  <c r="N114" i="94"/>
  <c r="Q114" i="94" s="1"/>
  <c r="S114" i="94" s="1"/>
  <c r="N122" i="94"/>
  <c r="Q122" i="94" s="1"/>
  <c r="S122" i="94" s="1"/>
  <c r="N137" i="94"/>
  <c r="Q137" i="94" s="1"/>
  <c r="S137" i="94" s="1"/>
  <c r="N79" i="94"/>
  <c r="Q79" i="94" s="1"/>
  <c r="S79" i="94" s="1"/>
  <c r="N74" i="94"/>
  <c r="Q74" i="94" s="1"/>
  <c r="S74" i="94" s="1"/>
  <c r="N70" i="94"/>
  <c r="Q70" i="94" s="1"/>
  <c r="S70" i="94" s="1"/>
  <c r="N85" i="94"/>
  <c r="Q85" i="94" s="1"/>
  <c r="S85" i="94" s="1"/>
  <c r="N81" i="94"/>
  <c r="Q81" i="94" s="1"/>
  <c r="S81" i="94" s="1"/>
  <c r="N77" i="94"/>
  <c r="Q77" i="94" s="1"/>
  <c r="S77" i="94" s="1"/>
  <c r="N91" i="94"/>
  <c r="Q91" i="94" s="1"/>
  <c r="S91" i="94" s="1"/>
  <c r="N87" i="94"/>
  <c r="Q87" i="94" s="1"/>
  <c r="S87" i="94" s="1"/>
  <c r="N103" i="94"/>
  <c r="Q103" i="94" s="1"/>
  <c r="S103" i="94" s="1"/>
  <c r="N113" i="94"/>
  <c r="Q113" i="94" s="1"/>
  <c r="S113" i="94" s="1"/>
  <c r="N121" i="94"/>
  <c r="Q121" i="94" s="1"/>
  <c r="S121" i="94" s="1"/>
  <c r="N72" i="94"/>
  <c r="Q72" i="94" s="1"/>
  <c r="S72" i="94" s="1"/>
  <c r="N93" i="94"/>
  <c r="Q93" i="94" s="1"/>
  <c r="S93" i="94" s="1"/>
  <c r="N55" i="94"/>
  <c r="Q55" i="94" s="1"/>
  <c r="S55" i="94" s="1"/>
  <c r="N51" i="94"/>
  <c r="Q51" i="94" s="1"/>
  <c r="S51" i="94" s="1"/>
  <c r="N50" i="94"/>
  <c r="Q50" i="94" s="1"/>
  <c r="S50" i="94" s="1"/>
  <c r="N73" i="94"/>
  <c r="Q73" i="94" s="1"/>
  <c r="S73" i="94" s="1"/>
  <c r="N69" i="94"/>
  <c r="Q69" i="94" s="1"/>
  <c r="S69" i="94" s="1"/>
  <c r="N84" i="94"/>
  <c r="Q84" i="94" s="1"/>
  <c r="S84" i="94" s="1"/>
  <c r="N80" i="94"/>
  <c r="Q80" i="94" s="1"/>
  <c r="S80" i="94" s="1"/>
  <c r="N94" i="94"/>
  <c r="Q94" i="94" s="1"/>
  <c r="S94" i="94" s="1"/>
  <c r="N90" i="94"/>
  <c r="Q90" i="94" s="1"/>
  <c r="S90" i="94" s="1"/>
  <c r="N124" i="94"/>
  <c r="Q124" i="94" s="1"/>
  <c r="S124" i="94" s="1"/>
  <c r="N119" i="94"/>
  <c r="Q119" i="94" s="1"/>
  <c r="S119" i="94" s="1"/>
  <c r="K108" i="94"/>
  <c r="K67" i="94"/>
  <c r="L46" i="94"/>
  <c r="Q47" i="94"/>
  <c r="S47" i="94" s="1"/>
  <c r="Q48" i="94"/>
  <c r="S48" i="94" s="1"/>
  <c r="K48" i="94"/>
  <c r="K46" i="94"/>
  <c r="K47" i="94"/>
  <c r="K36" i="94"/>
  <c r="K34" i="94" s="1"/>
  <c r="L34" i="94" s="1"/>
  <c r="N34" i="94" s="1"/>
  <c r="F106" i="94"/>
  <c r="Q31" i="94"/>
  <c r="S31" i="94" s="1"/>
  <c r="F22" i="94"/>
  <c r="F20" i="94"/>
  <c r="L20" i="94" s="1"/>
  <c r="L21" i="94"/>
  <c r="J19" i="94"/>
  <c r="L19" i="94" s="1"/>
  <c r="N19" i="94" s="1"/>
  <c r="N20" i="94" l="1"/>
  <c r="R20" i="94" s="1"/>
  <c r="S20" i="94" s="1"/>
  <c r="N97" i="94"/>
  <c r="R97" i="94" s="1"/>
  <c r="S97" i="94" s="1"/>
  <c r="N46" i="94"/>
  <c r="Q46" i="94" s="1"/>
  <c r="S46" i="94" s="1"/>
  <c r="N21" i="94"/>
  <c r="Q21" i="94" s="1"/>
  <c r="S21" i="94" s="1"/>
  <c r="K44" i="94"/>
  <c r="K241" i="94"/>
  <c r="L241" i="94" s="1"/>
  <c r="K243" i="94"/>
  <c r="L243" i="94" s="1"/>
  <c r="N243" i="94" s="1"/>
  <c r="Q242" i="94"/>
  <c r="S242" i="94" s="1"/>
  <c r="N241" i="94" l="1"/>
  <c r="R241" i="94" s="1"/>
  <c r="S241" i="94" s="1"/>
  <c r="Q243" i="94"/>
  <c r="S243" i="94" s="1"/>
  <c r="L499" i="94" l="1"/>
  <c r="F299" i="94"/>
  <c r="L1205" i="94"/>
  <c r="F1204" i="94"/>
  <c r="L1204" i="94" s="1"/>
  <c r="I246" i="94"/>
  <c r="K246" i="94" s="1"/>
  <c r="N1204" i="94" l="1"/>
  <c r="R1204" i="94" s="1"/>
  <c r="S1204" i="94" s="1"/>
  <c r="N1205" i="94"/>
  <c r="Q1205" i="94" s="1"/>
  <c r="S1205" i="94" s="1"/>
  <c r="N499" i="94"/>
  <c r="Q499" i="94" s="1"/>
  <c r="S499" i="94" s="1"/>
  <c r="F676" i="94"/>
  <c r="L676" i="94" s="1"/>
  <c r="N676" i="94" s="1"/>
  <c r="L324" i="94"/>
  <c r="N324" i="94" s="1"/>
  <c r="F266" i="94"/>
  <c r="K266" i="94" s="1"/>
  <c r="L720" i="94"/>
  <c r="N720" i="94" l="1"/>
  <c r="Q720" i="94" s="1"/>
  <c r="S720" i="94" s="1"/>
  <c r="N1705" i="92"/>
  <c r="N1706" i="92"/>
  <c r="N1702" i="92"/>
  <c r="N1704" i="92"/>
  <c r="Q357" i="94"/>
  <c r="S357" i="94" s="1"/>
  <c r="F1101" i="94"/>
  <c r="L1100" i="94"/>
  <c r="L1099" i="94"/>
  <c r="L1098" i="94"/>
  <c r="F1097" i="94"/>
  <c r="L1097" i="94" s="1"/>
  <c r="Q1093" i="94"/>
  <c r="S1093" i="94" s="1"/>
  <c r="L1092" i="94"/>
  <c r="L1091" i="94"/>
  <c r="N1091" i="94" s="1"/>
  <c r="L1090" i="94"/>
  <c r="L1072" i="94"/>
  <c r="L1071" i="94"/>
  <c r="L1040" i="94"/>
  <c r="L1039" i="94"/>
  <c r="I1039" i="94"/>
  <c r="K1039" i="94" s="1"/>
  <c r="K1037" i="94" s="1"/>
  <c r="L1038" i="94"/>
  <c r="F989" i="94"/>
  <c r="K989" i="94" s="1"/>
  <c r="L989" i="94" s="1"/>
  <c r="L988" i="94"/>
  <c r="F987" i="94"/>
  <c r="L987" i="94" s="1"/>
  <c r="L986" i="94"/>
  <c r="L985" i="94"/>
  <c r="F984" i="94"/>
  <c r="L984" i="94" s="1"/>
  <c r="L983" i="94"/>
  <c r="L982" i="94"/>
  <c r="L981" i="94"/>
  <c r="L980" i="94"/>
  <c r="L977" i="94"/>
  <c r="N977" i="94" s="1"/>
  <c r="L976" i="94"/>
  <c r="L970" i="94"/>
  <c r="L969" i="94"/>
  <c r="L967" i="94"/>
  <c r="L966" i="94"/>
  <c r="L965" i="94"/>
  <c r="L964" i="94"/>
  <c r="L963" i="94"/>
  <c r="L958" i="94"/>
  <c r="L957" i="94"/>
  <c r="F912" i="94"/>
  <c r="L911" i="94"/>
  <c r="N911" i="94" s="1"/>
  <c r="L910" i="94"/>
  <c r="L909" i="94"/>
  <c r="L908" i="94"/>
  <c r="L907" i="94"/>
  <c r="Q897" i="94"/>
  <c r="S897" i="94" s="1"/>
  <c r="L896" i="94"/>
  <c r="L895" i="94"/>
  <c r="L894" i="94"/>
  <c r="N894" i="94" s="1"/>
  <c r="L893" i="94"/>
  <c r="N893" i="94" s="1"/>
  <c r="L892" i="94"/>
  <c r="N892" i="94" s="1"/>
  <c r="L891" i="94"/>
  <c r="L890" i="94"/>
  <c r="Q889" i="94"/>
  <c r="S889" i="94" s="1"/>
  <c r="Q887" i="94"/>
  <c r="S887" i="94" s="1"/>
  <c r="L882" i="94"/>
  <c r="I882" i="94"/>
  <c r="K882" i="94" s="1"/>
  <c r="Q881" i="94"/>
  <c r="S881" i="94" s="1"/>
  <c r="I881" i="94"/>
  <c r="K881" i="94" s="1"/>
  <c r="L880" i="94"/>
  <c r="I880" i="94"/>
  <c r="L879" i="94"/>
  <c r="I879" i="94"/>
  <c r="K879" i="94" s="1"/>
  <c r="Q878" i="94"/>
  <c r="S878" i="94" s="1"/>
  <c r="I878" i="94"/>
  <c r="K878" i="94" s="1"/>
  <c r="F875" i="94"/>
  <c r="L873" i="94"/>
  <c r="L872" i="94"/>
  <c r="L871" i="94"/>
  <c r="L870" i="94"/>
  <c r="L869" i="94"/>
  <c r="N869" i="94" s="1"/>
  <c r="L868" i="94"/>
  <c r="L867" i="94"/>
  <c r="Q866" i="94"/>
  <c r="S866" i="94" s="1"/>
  <c r="Q865" i="94"/>
  <c r="S865" i="94" s="1"/>
  <c r="L857" i="94"/>
  <c r="L856" i="94"/>
  <c r="L855" i="94"/>
  <c r="L854" i="94"/>
  <c r="L853" i="94"/>
  <c r="L852" i="94"/>
  <c r="L851" i="94"/>
  <c r="L850" i="94"/>
  <c r="N850" i="94" s="1"/>
  <c r="L849" i="94"/>
  <c r="I849" i="94"/>
  <c r="I848" i="94"/>
  <c r="K848" i="94" s="1"/>
  <c r="F835" i="94"/>
  <c r="L833" i="94"/>
  <c r="Q830" i="94"/>
  <c r="S830" i="94" s="1"/>
  <c r="L829" i="94"/>
  <c r="Q791" i="94"/>
  <c r="S791" i="94" s="1"/>
  <c r="Q790" i="94"/>
  <c r="S790" i="94" s="1"/>
  <c r="Q789" i="94"/>
  <c r="S789" i="94" s="1"/>
  <c r="Q788" i="94"/>
  <c r="S788" i="94" s="1"/>
  <c r="Q787" i="94"/>
  <c r="S787" i="94" s="1"/>
  <c r="I787" i="94"/>
  <c r="K787" i="94" s="1"/>
  <c r="Q786" i="94"/>
  <c r="S786" i="94" s="1"/>
  <c r="I786" i="94"/>
  <c r="K786" i="94" s="1"/>
  <c r="L768" i="94"/>
  <c r="L767" i="94"/>
  <c r="L766" i="94"/>
  <c r="L765" i="94"/>
  <c r="F764" i="94"/>
  <c r="L764" i="94" s="1"/>
  <c r="L756" i="94"/>
  <c r="L755" i="94"/>
  <c r="N755" i="94" s="1"/>
  <c r="L754" i="94"/>
  <c r="L753" i="94"/>
  <c r="L752" i="94"/>
  <c r="N752" i="94" s="1"/>
  <c r="L751" i="94"/>
  <c r="N751" i="94" s="1"/>
  <c r="L750" i="94"/>
  <c r="L749" i="94"/>
  <c r="N749" i="94" s="1"/>
  <c r="L748" i="94"/>
  <c r="L747" i="94"/>
  <c r="N747" i="94" s="1"/>
  <c r="L745" i="94"/>
  <c r="L744" i="94"/>
  <c r="N744" i="94" s="1"/>
  <c r="Q742" i="94"/>
  <c r="S742" i="94" s="1"/>
  <c r="Q741" i="94"/>
  <c r="S741" i="94" s="1"/>
  <c r="Q740" i="94"/>
  <c r="S740" i="94" s="1"/>
  <c r="I739" i="94"/>
  <c r="K739" i="94" s="1"/>
  <c r="Q738" i="94"/>
  <c r="S738" i="94" s="1"/>
  <c r="I738" i="94"/>
  <c r="K738" i="94" s="1"/>
  <c r="I737" i="94"/>
  <c r="K737" i="94" s="1"/>
  <c r="Q736" i="94"/>
  <c r="S736" i="94" s="1"/>
  <c r="I736" i="94"/>
  <c r="K736" i="94" s="1"/>
  <c r="L735" i="94"/>
  <c r="I735" i="94"/>
  <c r="K735" i="94" s="1"/>
  <c r="L734" i="94"/>
  <c r="I734" i="94"/>
  <c r="K734" i="94" s="1"/>
  <c r="L733" i="94"/>
  <c r="I733" i="94"/>
  <c r="K733" i="94" s="1"/>
  <c r="L732" i="94"/>
  <c r="N732" i="94" s="1"/>
  <c r="I732" i="94"/>
  <c r="K732" i="94" s="1"/>
  <c r="K729" i="94"/>
  <c r="L729" i="94" s="1"/>
  <c r="F728" i="94"/>
  <c r="K723" i="94"/>
  <c r="L723" i="94" s="1"/>
  <c r="K722" i="94"/>
  <c r="L722" i="94" s="1"/>
  <c r="L719" i="94"/>
  <c r="L717" i="94"/>
  <c r="F716" i="94"/>
  <c r="L715" i="94"/>
  <c r="F714" i="94"/>
  <c r="L714" i="94" s="1"/>
  <c r="L713" i="94"/>
  <c r="N713" i="94" s="1"/>
  <c r="Q687" i="94"/>
  <c r="S687" i="94" s="1"/>
  <c r="L684" i="94"/>
  <c r="F683" i="94"/>
  <c r="L683" i="94" s="1"/>
  <c r="F680" i="94"/>
  <c r="K680" i="94" s="1"/>
  <c r="L680" i="94" s="1"/>
  <c r="K679" i="94"/>
  <c r="L679" i="94" s="1"/>
  <c r="K678" i="94"/>
  <c r="L678" i="94" s="1"/>
  <c r="L677" i="94"/>
  <c r="R676" i="94"/>
  <c r="S676" i="94" s="1"/>
  <c r="L675" i="94"/>
  <c r="F674" i="94"/>
  <c r="L673" i="94"/>
  <c r="F672" i="94"/>
  <c r="L670" i="94"/>
  <c r="N670" i="94" s="1"/>
  <c r="L669" i="94"/>
  <c r="N669" i="94" s="1"/>
  <c r="L668" i="94"/>
  <c r="N668" i="94" s="1"/>
  <c r="L664" i="94"/>
  <c r="N664" i="94" s="1"/>
  <c r="L663" i="94"/>
  <c r="N663" i="94" s="1"/>
  <c r="L662" i="94"/>
  <c r="I662" i="94"/>
  <c r="L659" i="94"/>
  <c r="F658" i="94"/>
  <c r="L658" i="94" s="1"/>
  <c r="Q657" i="94"/>
  <c r="S657" i="94" s="1"/>
  <c r="F656" i="94"/>
  <c r="F655" i="94"/>
  <c r="K655" i="94" s="1"/>
  <c r="L655" i="94" s="1"/>
  <c r="K654" i="94"/>
  <c r="L654" i="94" s="1"/>
  <c r="K653" i="94"/>
  <c r="L648" i="94"/>
  <c r="L647" i="94"/>
  <c r="F646" i="94"/>
  <c r="L646" i="94" s="1"/>
  <c r="L645" i="94"/>
  <c r="F644" i="94"/>
  <c r="L642" i="94"/>
  <c r="L641" i="94"/>
  <c r="L623" i="94"/>
  <c r="L622" i="94"/>
  <c r="L621" i="94"/>
  <c r="N621" i="94" s="1"/>
  <c r="Q620" i="94"/>
  <c r="S620" i="94" s="1"/>
  <c r="Q604" i="94"/>
  <c r="S604" i="94" s="1"/>
  <c r="I604" i="94"/>
  <c r="K604" i="94" s="1"/>
  <c r="L601" i="94"/>
  <c r="F600" i="94"/>
  <c r="L600" i="94" s="1"/>
  <c r="F597" i="94"/>
  <c r="K597" i="94" s="1"/>
  <c r="L597" i="94" s="1"/>
  <c r="K596" i="94"/>
  <c r="L596" i="94" s="1"/>
  <c r="K595" i="94"/>
  <c r="L595" i="94" s="1"/>
  <c r="L594" i="94"/>
  <c r="L593" i="94"/>
  <c r="F592" i="94"/>
  <c r="L592" i="94" s="1"/>
  <c r="L591" i="94"/>
  <c r="F590" i="94"/>
  <c r="L589" i="94"/>
  <c r="F588" i="94"/>
  <c r="L587" i="94"/>
  <c r="N587" i="94" s="1"/>
  <c r="L586" i="94"/>
  <c r="N586" i="94" s="1"/>
  <c r="L585" i="94"/>
  <c r="N585" i="94" s="1"/>
  <c r="L584" i="94"/>
  <c r="N584" i="94" s="1"/>
  <c r="L583" i="94"/>
  <c r="N583" i="94" s="1"/>
  <c r="L582" i="94"/>
  <c r="N582" i="94" s="1"/>
  <c r="N574" i="94"/>
  <c r="I574" i="94"/>
  <c r="N573" i="94"/>
  <c r="I573" i="94"/>
  <c r="I572" i="94"/>
  <c r="L569" i="94"/>
  <c r="F568" i="94"/>
  <c r="F565" i="94"/>
  <c r="K564" i="94"/>
  <c r="L564" i="94" s="1"/>
  <c r="K563" i="94"/>
  <c r="L563" i="94" s="1"/>
  <c r="L562" i="94"/>
  <c r="L561" i="94"/>
  <c r="F560" i="94"/>
  <c r="L560" i="94" s="1"/>
  <c r="L559" i="94"/>
  <c r="F558" i="94"/>
  <c r="L557" i="94"/>
  <c r="F556" i="94"/>
  <c r="L555" i="94"/>
  <c r="N555" i="94" s="1"/>
  <c r="L554" i="94"/>
  <c r="L553" i="94"/>
  <c r="L552" i="94"/>
  <c r="N552" i="94" s="1"/>
  <c r="L541" i="94"/>
  <c r="I541" i="94"/>
  <c r="K541" i="94" s="1"/>
  <c r="K540" i="94" s="1"/>
  <c r="L536" i="94"/>
  <c r="F535" i="94"/>
  <c r="L535" i="94" s="1"/>
  <c r="N535" i="94" s="1"/>
  <c r="R535" i="94" s="1"/>
  <c r="S535" i="94" s="1"/>
  <c r="K530" i="94"/>
  <c r="L530" i="94" s="1"/>
  <c r="K529" i="94"/>
  <c r="L529" i="94" s="1"/>
  <c r="K528" i="94"/>
  <c r="L528" i="94" s="1"/>
  <c r="L527" i="94"/>
  <c r="F526" i="94"/>
  <c r="L522" i="94"/>
  <c r="K494" i="94"/>
  <c r="L494" i="94" s="1"/>
  <c r="K493" i="94"/>
  <c r="L493" i="94" s="1"/>
  <c r="K492" i="94"/>
  <c r="L492" i="94" s="1"/>
  <c r="L489" i="94"/>
  <c r="L488" i="94"/>
  <c r="L487" i="94"/>
  <c r="F486" i="94"/>
  <c r="L485" i="94"/>
  <c r="N485" i="94" s="1"/>
  <c r="Q484" i="94"/>
  <c r="S484" i="94" s="1"/>
  <c r="Q483" i="94"/>
  <c r="S483" i="94" s="1"/>
  <c r="Q482" i="94"/>
  <c r="S482" i="94" s="1"/>
  <c r="Q481" i="94"/>
  <c r="S481" i="94" s="1"/>
  <c r="Q480" i="94"/>
  <c r="S480" i="94" s="1"/>
  <c r="Q479" i="94"/>
  <c r="S479" i="94" s="1"/>
  <c r="Q478" i="94"/>
  <c r="S478" i="94" s="1"/>
  <c r="Q477" i="94"/>
  <c r="S477" i="94" s="1"/>
  <c r="Q476" i="94"/>
  <c r="S476" i="94" s="1"/>
  <c r="L475" i="94"/>
  <c r="I475" i="94"/>
  <c r="K475" i="94" s="1"/>
  <c r="L474" i="94"/>
  <c r="I474" i="94"/>
  <c r="K474" i="94" s="1"/>
  <c r="L473" i="94"/>
  <c r="I473" i="94"/>
  <c r="K473" i="94" s="1"/>
  <c r="L472" i="94"/>
  <c r="I472" i="94"/>
  <c r="K472" i="94" s="1"/>
  <c r="Q467" i="94"/>
  <c r="S467" i="94" s="1"/>
  <c r="K465" i="94"/>
  <c r="L465" i="94" s="1"/>
  <c r="F462" i="94"/>
  <c r="K462" i="94" s="1"/>
  <c r="L462" i="94" s="1"/>
  <c r="K461" i="94"/>
  <c r="L461" i="94" s="1"/>
  <c r="K460" i="94"/>
  <c r="L460" i="94" s="1"/>
  <c r="L459" i="94"/>
  <c r="L458" i="94"/>
  <c r="L457" i="94"/>
  <c r="L456" i="94"/>
  <c r="L455" i="94"/>
  <c r="L454" i="94"/>
  <c r="Q453" i="94"/>
  <c r="S453" i="94" s="1"/>
  <c r="L452" i="94"/>
  <c r="N452" i="94" s="1"/>
  <c r="L451" i="94"/>
  <c r="I451" i="94"/>
  <c r="K451" i="94" s="1"/>
  <c r="L450" i="94"/>
  <c r="N450" i="94" s="1"/>
  <c r="I450" i="94"/>
  <c r="K450" i="94" s="1"/>
  <c r="L444" i="94"/>
  <c r="N444" i="94" s="1"/>
  <c r="F443" i="94"/>
  <c r="L443" i="94" s="1"/>
  <c r="L442" i="94"/>
  <c r="N442" i="94" s="1"/>
  <c r="L441" i="94"/>
  <c r="L440" i="94"/>
  <c r="L439" i="94"/>
  <c r="L438" i="94"/>
  <c r="L437" i="94"/>
  <c r="L431" i="94"/>
  <c r="N431" i="94" s="1"/>
  <c r="F430" i="94"/>
  <c r="L430" i="94" s="1"/>
  <c r="N430" i="94" s="1"/>
  <c r="R430" i="94" s="1"/>
  <c r="S430" i="94" s="1"/>
  <c r="L429" i="94"/>
  <c r="F428" i="94"/>
  <c r="L427" i="94"/>
  <c r="F426" i="94"/>
  <c r="F425" i="94"/>
  <c r="K425" i="94" s="1"/>
  <c r="L425" i="94" s="1"/>
  <c r="K424" i="94"/>
  <c r="L424" i="94" s="1"/>
  <c r="F423" i="94"/>
  <c r="K423" i="94" s="1"/>
  <c r="L423" i="94" s="1"/>
  <c r="L422" i="94"/>
  <c r="L421" i="94"/>
  <c r="F420" i="94"/>
  <c r="L420" i="94" s="1"/>
  <c r="Q419" i="94"/>
  <c r="S419" i="94" s="1"/>
  <c r="L418" i="94"/>
  <c r="Q417" i="94"/>
  <c r="S417" i="94" s="1"/>
  <c r="L416" i="94"/>
  <c r="Q406" i="94"/>
  <c r="S406" i="94" s="1"/>
  <c r="L405" i="94"/>
  <c r="N405" i="94" s="1"/>
  <c r="L404" i="94"/>
  <c r="I404" i="94"/>
  <c r="K404" i="94" s="1"/>
  <c r="L403" i="94"/>
  <c r="I403" i="94"/>
  <c r="K403" i="94" s="1"/>
  <c r="L400" i="94"/>
  <c r="F399" i="94"/>
  <c r="L399" i="94" s="1"/>
  <c r="L398" i="94"/>
  <c r="L397" i="94"/>
  <c r="L396" i="94"/>
  <c r="L395" i="94"/>
  <c r="L394" i="94"/>
  <c r="L393" i="94"/>
  <c r="L384" i="94"/>
  <c r="F383" i="94"/>
  <c r="L383" i="94" s="1"/>
  <c r="N383" i="94" s="1"/>
  <c r="R383" i="94" s="1"/>
  <c r="S383" i="94" s="1"/>
  <c r="L382" i="94"/>
  <c r="N382" i="94" s="1"/>
  <c r="F381" i="94"/>
  <c r="L380" i="94"/>
  <c r="F379" i="94"/>
  <c r="F378" i="94"/>
  <c r="K378" i="94" s="1"/>
  <c r="L378" i="94" s="1"/>
  <c r="K377" i="94"/>
  <c r="L377" i="94" s="1"/>
  <c r="F376" i="94"/>
  <c r="K376" i="94" s="1"/>
  <c r="L376" i="94" s="1"/>
  <c r="L375" i="94"/>
  <c r="L374" i="94"/>
  <c r="F373" i="94"/>
  <c r="L373" i="94" s="1"/>
  <c r="L372" i="94"/>
  <c r="L371" i="94"/>
  <c r="L370" i="94"/>
  <c r="L369" i="94"/>
  <c r="L368" i="94"/>
  <c r="L367" i="94"/>
  <c r="L366" i="94"/>
  <c r="Q365" i="94"/>
  <c r="S365" i="94" s="1"/>
  <c r="Q358" i="94"/>
  <c r="S358" i="94" s="1"/>
  <c r="L355" i="94"/>
  <c r="I355" i="94"/>
  <c r="L354" i="94"/>
  <c r="N354" i="94" s="1"/>
  <c r="I354" i="94"/>
  <c r="K354" i="94" s="1"/>
  <c r="L351" i="94"/>
  <c r="N351" i="94" s="1"/>
  <c r="L350" i="94"/>
  <c r="L349" i="94"/>
  <c r="L348" i="94"/>
  <c r="N348" i="94" s="1"/>
  <c r="L347" i="94"/>
  <c r="L346" i="94"/>
  <c r="F329" i="94"/>
  <c r="K329" i="94" s="1"/>
  <c r="L329" i="94" s="1"/>
  <c r="K328" i="94"/>
  <c r="L328" i="94" s="1"/>
  <c r="N328" i="94" s="1"/>
  <c r="F327" i="94"/>
  <c r="K327" i="94" s="1"/>
  <c r="L327" i="94" s="1"/>
  <c r="L326" i="94"/>
  <c r="L325" i="94"/>
  <c r="R324" i="94"/>
  <c r="S324" i="94" s="1"/>
  <c r="L311" i="94"/>
  <c r="L310" i="94"/>
  <c r="I310" i="94"/>
  <c r="K310" i="94" s="1"/>
  <c r="L309" i="94"/>
  <c r="N309" i="94" s="1"/>
  <c r="I309" i="94"/>
  <c r="K309" i="94" s="1"/>
  <c r="L300" i="94"/>
  <c r="K298" i="94"/>
  <c r="L298" i="94" s="1"/>
  <c r="F297" i="94"/>
  <c r="K297" i="94" s="1"/>
  <c r="L297" i="94" s="1"/>
  <c r="F296" i="94"/>
  <c r="K296" i="94" s="1"/>
  <c r="L296" i="94" s="1"/>
  <c r="K295" i="94"/>
  <c r="L295" i="94" s="1"/>
  <c r="F294" i="94"/>
  <c r="K294" i="94" s="1"/>
  <c r="L294" i="94" s="1"/>
  <c r="L293" i="94"/>
  <c r="L290" i="94"/>
  <c r="F289" i="94"/>
  <c r="F288" i="94"/>
  <c r="K288" i="94" s="1"/>
  <c r="L288" i="94" s="1"/>
  <c r="K287" i="94"/>
  <c r="L287" i="94" s="1"/>
  <c r="F286" i="94"/>
  <c r="K286" i="94" s="1"/>
  <c r="L286" i="94" s="1"/>
  <c r="L283" i="94"/>
  <c r="L282" i="94"/>
  <c r="F281" i="94"/>
  <c r="L280" i="94"/>
  <c r="N280" i="94" s="1"/>
  <c r="L279" i="94"/>
  <c r="N279" i="94" s="1"/>
  <c r="L278" i="94"/>
  <c r="N278" i="94" s="1"/>
  <c r="L277" i="94"/>
  <c r="L276" i="94"/>
  <c r="L275" i="94"/>
  <c r="N275" i="94" s="1"/>
  <c r="L274" i="94"/>
  <c r="I274" i="94"/>
  <c r="K274" i="94" s="1"/>
  <c r="F270" i="94"/>
  <c r="K270" i="94" s="1"/>
  <c r="L270" i="94" s="1"/>
  <c r="K269" i="94"/>
  <c r="L269" i="94" s="1"/>
  <c r="F268" i="94"/>
  <c r="K268" i="94" s="1"/>
  <c r="L268" i="94" s="1"/>
  <c r="K267" i="94"/>
  <c r="L267" i="94" s="1"/>
  <c r="L266" i="94"/>
  <c r="L265" i="94"/>
  <c r="F264" i="94"/>
  <c r="L264" i="94" s="1"/>
  <c r="L263" i="94"/>
  <c r="L262" i="94"/>
  <c r="N262" i="94" s="1"/>
  <c r="F261" i="94"/>
  <c r="L260" i="94"/>
  <c r="L259" i="94"/>
  <c r="F258" i="94"/>
  <c r="L257" i="94"/>
  <c r="L256" i="94"/>
  <c r="L255" i="94"/>
  <c r="L254" i="94"/>
  <c r="L253" i="94"/>
  <c r="N253" i="94" s="1"/>
  <c r="L252" i="94"/>
  <c r="L251" i="94"/>
  <c r="N251" i="94" s="1"/>
  <c r="Q250" i="94"/>
  <c r="S250" i="94" s="1"/>
  <c r="L249" i="94"/>
  <c r="L248" i="94"/>
  <c r="N248" i="94" s="1"/>
  <c r="K248" i="94"/>
  <c r="I248" i="94"/>
  <c r="L247" i="94"/>
  <c r="N247" i="94" s="1"/>
  <c r="I247" i="94"/>
  <c r="K247" i="94" s="1"/>
  <c r="L246" i="94"/>
  <c r="N246" i="94" s="1"/>
  <c r="F245" i="94"/>
  <c r="L240" i="94"/>
  <c r="L239" i="94"/>
  <c r="Q236" i="94"/>
  <c r="S236" i="94" s="1"/>
  <c r="Q234" i="94"/>
  <c r="S234" i="94" s="1"/>
  <c r="Q233" i="94"/>
  <c r="S233" i="94" s="1"/>
  <c r="Q232" i="94"/>
  <c r="S232" i="94" s="1"/>
  <c r="Q231" i="94"/>
  <c r="S231" i="94" s="1"/>
  <c r="Q230" i="94"/>
  <c r="S230" i="94" s="1"/>
  <c r="Q229" i="94"/>
  <c r="S229" i="94" s="1"/>
  <c r="Q228" i="94"/>
  <c r="S228" i="94" s="1"/>
  <c r="Q227" i="94"/>
  <c r="S227" i="94" s="1"/>
  <c r="L217" i="94"/>
  <c r="L216" i="94"/>
  <c r="N216" i="94" s="1"/>
  <c r="L215" i="94"/>
  <c r="N215" i="94" s="1"/>
  <c r="L214" i="94"/>
  <c r="L213" i="94"/>
  <c r="L212" i="94"/>
  <c r="L211" i="94"/>
  <c r="L210" i="94"/>
  <c r="L209" i="94"/>
  <c r="L208" i="94"/>
  <c r="L207" i="94"/>
  <c r="L206" i="94"/>
  <c r="L205" i="94"/>
  <c r="L204" i="94"/>
  <c r="N204" i="94" s="1"/>
  <c r="L203" i="94"/>
  <c r="L202" i="94"/>
  <c r="N202" i="94" s="1"/>
  <c r="L201" i="94"/>
  <c r="N201" i="94" s="1"/>
  <c r="L200" i="94"/>
  <c r="L199" i="94"/>
  <c r="N199" i="94" s="1"/>
  <c r="L198" i="94"/>
  <c r="N198" i="94" s="1"/>
  <c r="I198" i="94"/>
  <c r="K198" i="94" s="1"/>
  <c r="L197" i="94"/>
  <c r="I197" i="94"/>
  <c r="K197" i="94" s="1"/>
  <c r="L196" i="94"/>
  <c r="I196" i="94"/>
  <c r="K196" i="94" s="1"/>
  <c r="L195" i="94"/>
  <c r="N195" i="94" s="1"/>
  <c r="I195" i="94"/>
  <c r="K195" i="94" s="1"/>
  <c r="L194" i="94"/>
  <c r="N194" i="94" s="1"/>
  <c r="I194" i="94"/>
  <c r="K194" i="94" s="1"/>
  <c r="L193" i="94"/>
  <c r="I193" i="94"/>
  <c r="K193" i="94" s="1"/>
  <c r="L192" i="94"/>
  <c r="I192" i="94"/>
  <c r="K192" i="94" s="1"/>
  <c r="L191" i="94"/>
  <c r="N191" i="94" s="1"/>
  <c r="I191" i="94"/>
  <c r="K191" i="94" s="1"/>
  <c r="L190" i="94"/>
  <c r="N190" i="94" s="1"/>
  <c r="I190" i="94"/>
  <c r="K190" i="94" s="1"/>
  <c r="L189" i="94"/>
  <c r="I189" i="94"/>
  <c r="K189" i="94" s="1"/>
  <c r="L188" i="94"/>
  <c r="I188" i="94"/>
  <c r="K188" i="94" s="1"/>
  <c r="L187" i="94"/>
  <c r="N187" i="94" s="1"/>
  <c r="F186" i="94"/>
  <c r="F180" i="94"/>
  <c r="L179" i="94"/>
  <c r="K178" i="94"/>
  <c r="L178" i="94" s="1"/>
  <c r="L177" i="94"/>
  <c r="F176" i="94"/>
  <c r="L176" i="94" s="1"/>
  <c r="L175" i="94"/>
  <c r="L174" i="94"/>
  <c r="L173" i="94"/>
  <c r="Q172" i="94"/>
  <c r="S172" i="94" s="1"/>
  <c r="Q169" i="94"/>
  <c r="S169" i="94" s="1"/>
  <c r="L168" i="94"/>
  <c r="F167" i="94"/>
  <c r="F159" i="94"/>
  <c r="K159" i="94" s="1"/>
  <c r="L159" i="94" s="1"/>
  <c r="K158" i="94"/>
  <c r="L158" i="94" s="1"/>
  <c r="L157" i="94"/>
  <c r="Q155" i="94"/>
  <c r="S155" i="94" s="1"/>
  <c r="L154" i="94"/>
  <c r="L153" i="94"/>
  <c r="F152" i="94"/>
  <c r="L152" i="94" s="1"/>
  <c r="L151" i="94"/>
  <c r="L145" i="94"/>
  <c r="L144" i="94"/>
  <c r="F143" i="94"/>
  <c r="F135" i="94"/>
  <c r="K134" i="94"/>
  <c r="L134" i="94" s="1"/>
  <c r="L133" i="94"/>
  <c r="L131" i="94"/>
  <c r="L130" i="94"/>
  <c r="L129" i="94"/>
  <c r="F128" i="94"/>
  <c r="L128" i="94" s="1"/>
  <c r="L118" i="94"/>
  <c r="L117" i="94"/>
  <c r="L116" i="94"/>
  <c r="L115" i="94"/>
  <c r="L112" i="94"/>
  <c r="L111" i="94"/>
  <c r="L110" i="94"/>
  <c r="L109" i="94"/>
  <c r="K106" i="94"/>
  <c r="L106" i="94" s="1"/>
  <c r="K105" i="94"/>
  <c r="L105" i="94" s="1"/>
  <c r="F104" i="94"/>
  <c r="K104" i="94" s="1"/>
  <c r="L104" i="94" s="1"/>
  <c r="L102" i="94"/>
  <c r="L101" i="94"/>
  <c r="L100" i="94"/>
  <c r="F99" i="94"/>
  <c r="L99" i="94" s="1"/>
  <c r="Q68" i="94"/>
  <c r="S68" i="94" s="1"/>
  <c r="K65" i="94"/>
  <c r="L65" i="94" s="1"/>
  <c r="N65" i="94" s="1"/>
  <c r="K64" i="94"/>
  <c r="L64" i="94" s="1"/>
  <c r="N64" i="94" s="1"/>
  <c r="F63" i="94"/>
  <c r="K63" i="94" s="1"/>
  <c r="L63" i="94" s="1"/>
  <c r="L62" i="94"/>
  <c r="F61" i="94"/>
  <c r="L61" i="94" s="1"/>
  <c r="L60" i="94"/>
  <c r="F59" i="94"/>
  <c r="L59" i="94" s="1"/>
  <c r="L58" i="94"/>
  <c r="L42" i="94"/>
  <c r="Q41" i="94"/>
  <c r="S41" i="94" s="1"/>
  <c r="R40" i="94"/>
  <c r="S40" i="94" s="1"/>
  <c r="L39" i="94"/>
  <c r="N39" i="94" s="1"/>
  <c r="Q37" i="94"/>
  <c r="S37" i="94" s="1"/>
  <c r="Q36" i="94"/>
  <c r="S36" i="94" s="1"/>
  <c r="Q35" i="94"/>
  <c r="S35" i="94" s="1"/>
  <c r="Q29" i="94"/>
  <c r="L28" i="94"/>
  <c r="L27" i="94"/>
  <c r="Q26" i="94"/>
  <c r="S26" i="94" s="1"/>
  <c r="L23" i="94"/>
  <c r="N23" i="94" s="1"/>
  <c r="Q19" i="94"/>
  <c r="S19" i="94" s="1"/>
  <c r="K19" i="94"/>
  <c r="K18" i="94" s="1"/>
  <c r="L844" i="92"/>
  <c r="L902" i="92"/>
  <c r="L714" i="92"/>
  <c r="N714" i="92" s="1"/>
  <c r="L703" i="92"/>
  <c r="S29" i="94" l="1"/>
  <c r="N59" i="94"/>
  <c r="R59" i="94" s="1"/>
  <c r="S59" i="94" s="1"/>
  <c r="N99" i="94"/>
  <c r="R99" i="94" s="1"/>
  <c r="S99" i="94" s="1"/>
  <c r="N465" i="94"/>
  <c r="R465" i="94" s="1"/>
  <c r="S465" i="94" s="1"/>
  <c r="N767" i="94"/>
  <c r="R767" i="94" s="1"/>
  <c r="S767" i="94" s="1"/>
  <c r="N833" i="94"/>
  <c r="R833" i="94" s="1"/>
  <c r="S833" i="94" s="1"/>
  <c r="N856" i="94"/>
  <c r="R856" i="94" s="1"/>
  <c r="S856" i="94" s="1"/>
  <c r="N871" i="94"/>
  <c r="R871" i="94" s="1"/>
  <c r="S871" i="94" s="1"/>
  <c r="N987" i="94"/>
  <c r="R987" i="94" s="1"/>
  <c r="S987" i="94" s="1"/>
  <c r="N130" i="94"/>
  <c r="R130" i="94" s="1"/>
  <c r="S130" i="94" s="1"/>
  <c r="N239" i="94"/>
  <c r="R239" i="94" s="1"/>
  <c r="S239" i="94" s="1"/>
  <c r="N256" i="94"/>
  <c r="R256" i="94" s="1"/>
  <c r="S256" i="94" s="1"/>
  <c r="N264" i="94"/>
  <c r="R264" i="94" s="1"/>
  <c r="S264" i="94" s="1"/>
  <c r="N294" i="94"/>
  <c r="R294" i="94" s="1"/>
  <c r="S294" i="94" s="1"/>
  <c r="N399" i="94"/>
  <c r="R399" i="94" s="1"/>
  <c r="S399" i="94" s="1"/>
  <c r="N420" i="94"/>
  <c r="R420" i="94" s="1"/>
  <c r="S420" i="94" s="1"/>
  <c r="N437" i="94"/>
  <c r="R437" i="94" s="1"/>
  <c r="S437" i="94" s="1"/>
  <c r="N460" i="94"/>
  <c r="R460" i="94" s="1"/>
  <c r="S460" i="94" s="1"/>
  <c r="N563" i="94"/>
  <c r="R563" i="94" s="1"/>
  <c r="S563" i="94" s="1"/>
  <c r="N592" i="94"/>
  <c r="R592" i="94" s="1"/>
  <c r="S592" i="94" s="1"/>
  <c r="N764" i="94"/>
  <c r="R764" i="94" s="1"/>
  <c r="S764" i="94" s="1"/>
  <c r="N908" i="94"/>
  <c r="R908" i="94" s="1"/>
  <c r="S908" i="94" s="1"/>
  <c r="N969" i="94"/>
  <c r="R969" i="94" s="1"/>
  <c r="S969" i="94" s="1"/>
  <c r="N984" i="94"/>
  <c r="R984" i="94" s="1"/>
  <c r="S984" i="94" s="1"/>
  <c r="N1097" i="94"/>
  <c r="R1097" i="94" s="1"/>
  <c r="S1097" i="94" s="1"/>
  <c r="N63" i="94"/>
  <c r="R63" i="94" s="1"/>
  <c r="S63" i="94" s="1"/>
  <c r="N104" i="94"/>
  <c r="R104" i="94" s="1"/>
  <c r="S104" i="94" s="1"/>
  <c r="N154" i="94"/>
  <c r="R154" i="94" s="1"/>
  <c r="S154" i="94" s="1"/>
  <c r="N176" i="94"/>
  <c r="R176" i="94" s="1"/>
  <c r="S176" i="94" s="1"/>
  <c r="N297" i="94"/>
  <c r="R297" i="94" s="1"/>
  <c r="S297" i="94" s="1"/>
  <c r="N423" i="94"/>
  <c r="R423" i="94" s="1"/>
  <c r="S423" i="94" s="1"/>
  <c r="N492" i="94"/>
  <c r="R492" i="94" s="1"/>
  <c r="S492" i="94" s="1"/>
  <c r="N595" i="94"/>
  <c r="R595" i="94" s="1"/>
  <c r="S595" i="94" s="1"/>
  <c r="N678" i="94"/>
  <c r="R678" i="94" s="1"/>
  <c r="S678" i="94" s="1"/>
  <c r="N28" i="94"/>
  <c r="R28" i="94" s="1"/>
  <c r="S28" i="94" s="1"/>
  <c r="N61" i="94"/>
  <c r="R61" i="94" s="1"/>
  <c r="S61" i="94" s="1"/>
  <c r="N101" i="94"/>
  <c r="R101" i="94" s="1"/>
  <c r="S101" i="94" s="1"/>
  <c r="N152" i="94"/>
  <c r="R152" i="94" s="1"/>
  <c r="S152" i="94" s="1"/>
  <c r="N157" i="94"/>
  <c r="R157" i="94" s="1"/>
  <c r="S157" i="94" s="1"/>
  <c r="N178" i="94"/>
  <c r="R178" i="94" s="1"/>
  <c r="S178" i="94" s="1"/>
  <c r="N283" i="94"/>
  <c r="R283" i="94" s="1"/>
  <c r="S283" i="94" s="1"/>
  <c r="N346" i="94"/>
  <c r="R346" i="94" s="1"/>
  <c r="S346" i="94" s="1"/>
  <c r="N376" i="94"/>
  <c r="R376" i="94" s="1"/>
  <c r="S376" i="94" s="1"/>
  <c r="N488" i="94"/>
  <c r="R488" i="94" s="1"/>
  <c r="S488" i="94" s="1"/>
  <c r="N560" i="94"/>
  <c r="R560" i="94" s="1"/>
  <c r="S560" i="94" s="1"/>
  <c r="N829" i="94"/>
  <c r="R829" i="94" s="1"/>
  <c r="S829" i="94" s="1"/>
  <c r="N873" i="94"/>
  <c r="R873" i="94" s="1"/>
  <c r="S873" i="94" s="1"/>
  <c r="N128" i="94"/>
  <c r="R128" i="94" s="1"/>
  <c r="S128" i="94" s="1"/>
  <c r="N133" i="94"/>
  <c r="R133" i="94" s="1"/>
  <c r="S133" i="94" s="1"/>
  <c r="N266" i="94"/>
  <c r="R266" i="94" s="1"/>
  <c r="S266" i="94" s="1"/>
  <c r="N286" i="94"/>
  <c r="R286" i="94" s="1"/>
  <c r="S286" i="94" s="1"/>
  <c r="N327" i="94"/>
  <c r="R327" i="94" s="1"/>
  <c r="S327" i="94" s="1"/>
  <c r="N373" i="94"/>
  <c r="R373" i="94" s="1"/>
  <c r="S373" i="94" s="1"/>
  <c r="N393" i="94"/>
  <c r="R393" i="94" s="1"/>
  <c r="S393" i="94" s="1"/>
  <c r="N443" i="94"/>
  <c r="R443" i="94" s="1"/>
  <c r="S443" i="94" s="1"/>
  <c r="N458" i="94"/>
  <c r="R458" i="94" s="1"/>
  <c r="S458" i="94" s="1"/>
  <c r="N528" i="94"/>
  <c r="R528" i="94" s="1"/>
  <c r="S528" i="94" s="1"/>
  <c r="N600" i="94"/>
  <c r="R600" i="94" s="1"/>
  <c r="S600" i="94" s="1"/>
  <c r="N641" i="94"/>
  <c r="R641" i="94" s="1"/>
  <c r="S641" i="94" s="1"/>
  <c r="N646" i="94"/>
  <c r="R646" i="94" s="1"/>
  <c r="S646" i="94" s="1"/>
  <c r="N658" i="94"/>
  <c r="R658" i="94" s="1"/>
  <c r="S658" i="94" s="1"/>
  <c r="N683" i="94"/>
  <c r="R683" i="94" s="1"/>
  <c r="S683" i="94" s="1"/>
  <c r="N714" i="94"/>
  <c r="R714" i="94" s="1"/>
  <c r="S714" i="94" s="1"/>
  <c r="N719" i="94"/>
  <c r="R719" i="94" s="1"/>
  <c r="S719" i="94" s="1"/>
  <c r="N910" i="94"/>
  <c r="R910" i="94" s="1"/>
  <c r="S910" i="94" s="1"/>
  <c r="N966" i="94"/>
  <c r="R966" i="94" s="1"/>
  <c r="S966" i="94" s="1"/>
  <c r="N1099" i="94"/>
  <c r="R1099" i="94" s="1"/>
  <c r="S1099" i="94" s="1"/>
  <c r="N60" i="94"/>
  <c r="Q60" i="94" s="1"/>
  <c r="S60" i="94" s="1"/>
  <c r="N151" i="94"/>
  <c r="Q151" i="94" s="1"/>
  <c r="S151" i="94" s="1"/>
  <c r="N203" i="94"/>
  <c r="Q203" i="94" s="1"/>
  <c r="S203" i="94" s="1"/>
  <c r="N211" i="94"/>
  <c r="Q211" i="94" s="1"/>
  <c r="S211" i="94" s="1"/>
  <c r="N260" i="94"/>
  <c r="Q260" i="94" s="1"/>
  <c r="S260" i="94" s="1"/>
  <c r="N268" i="94"/>
  <c r="Q268" i="94" s="1"/>
  <c r="S268" i="94" s="1"/>
  <c r="N298" i="94"/>
  <c r="Q298" i="94" s="1"/>
  <c r="S298" i="94" s="1"/>
  <c r="N325" i="94"/>
  <c r="Q325" i="94" s="1"/>
  <c r="S325" i="94" s="1"/>
  <c r="N367" i="94"/>
  <c r="Q367" i="94" s="1"/>
  <c r="S367" i="94" s="1"/>
  <c r="N375" i="94"/>
  <c r="Q375" i="94" s="1"/>
  <c r="S375" i="94" s="1"/>
  <c r="N395" i="94"/>
  <c r="Q395" i="94" s="1"/>
  <c r="S395" i="94" s="1"/>
  <c r="N416" i="94"/>
  <c r="Q416" i="94" s="1"/>
  <c r="S416" i="94" s="1"/>
  <c r="N441" i="94"/>
  <c r="Q441" i="94" s="1"/>
  <c r="S441" i="94" s="1"/>
  <c r="N473" i="94"/>
  <c r="Q473" i="94" s="1"/>
  <c r="S473" i="94" s="1"/>
  <c r="N493" i="94"/>
  <c r="Q493" i="94" s="1"/>
  <c r="S493" i="94" s="1"/>
  <c r="N530" i="94"/>
  <c r="Q530" i="94" s="1"/>
  <c r="S530" i="94" s="1"/>
  <c r="N541" i="94"/>
  <c r="Q541" i="94" s="1"/>
  <c r="S541" i="94" s="1"/>
  <c r="N569" i="94"/>
  <c r="Q569" i="94" s="1"/>
  <c r="S569" i="94" s="1"/>
  <c r="N596" i="94"/>
  <c r="Q596" i="94" s="1"/>
  <c r="S596" i="94" s="1"/>
  <c r="N622" i="94"/>
  <c r="Q622" i="94" s="1"/>
  <c r="S622" i="94" s="1"/>
  <c r="N648" i="94"/>
  <c r="Q648" i="94" s="1"/>
  <c r="S648" i="94" s="1"/>
  <c r="N675" i="94"/>
  <c r="Q675" i="94" s="1"/>
  <c r="S675" i="94" s="1"/>
  <c r="N679" i="94"/>
  <c r="Q679" i="94" s="1"/>
  <c r="S679" i="94" s="1"/>
  <c r="N723" i="94"/>
  <c r="Q723" i="94" s="1"/>
  <c r="S723" i="94" s="1"/>
  <c r="N734" i="94"/>
  <c r="Q734" i="94" s="1"/>
  <c r="S734" i="94" s="1"/>
  <c r="N753" i="94"/>
  <c r="Q753" i="94" s="1"/>
  <c r="S753" i="94" s="1"/>
  <c r="N768" i="94"/>
  <c r="Q768" i="94" s="1"/>
  <c r="S768" i="94" s="1"/>
  <c r="N849" i="94"/>
  <c r="Q849" i="94" s="1"/>
  <c r="S849" i="94" s="1"/>
  <c r="N853" i="94"/>
  <c r="Q853" i="94" s="1"/>
  <c r="S853" i="94" s="1"/>
  <c r="N857" i="94"/>
  <c r="Q857" i="94" s="1"/>
  <c r="S857" i="94" s="1"/>
  <c r="N868" i="94"/>
  <c r="Q868" i="94" s="1"/>
  <c r="S868" i="94" s="1"/>
  <c r="N872" i="94"/>
  <c r="Q872" i="94" s="1"/>
  <c r="S872" i="94" s="1"/>
  <c r="N880" i="94"/>
  <c r="Q880" i="94" s="1"/>
  <c r="S880" i="94" s="1"/>
  <c r="N882" i="94"/>
  <c r="Q882" i="94" s="1"/>
  <c r="S882" i="94" s="1"/>
  <c r="N891" i="94"/>
  <c r="Q891" i="94" s="1"/>
  <c r="S891" i="94" s="1"/>
  <c r="N895" i="94"/>
  <c r="Q895" i="94" s="1"/>
  <c r="S895" i="94" s="1"/>
  <c r="N964" i="94"/>
  <c r="Q964" i="94" s="1"/>
  <c r="S964" i="94" s="1"/>
  <c r="N980" i="94"/>
  <c r="Q980" i="94" s="1"/>
  <c r="S980" i="94" s="1"/>
  <c r="N988" i="94"/>
  <c r="Q988" i="94" s="1"/>
  <c r="S988" i="94" s="1"/>
  <c r="N1039" i="94"/>
  <c r="Q1039" i="94" s="1"/>
  <c r="S1039" i="94" s="1"/>
  <c r="N1090" i="94"/>
  <c r="Q1090" i="94" s="1"/>
  <c r="S1090" i="94" s="1"/>
  <c r="N42" i="94"/>
  <c r="Q42" i="94" s="1"/>
  <c r="S42" i="94" s="1"/>
  <c r="N106" i="94"/>
  <c r="Q106" i="94" s="1"/>
  <c r="S106" i="94" s="1"/>
  <c r="N112" i="94"/>
  <c r="Q112" i="94" s="1"/>
  <c r="S112" i="94" s="1"/>
  <c r="N118" i="94"/>
  <c r="Q118" i="94" s="1"/>
  <c r="S118" i="94" s="1"/>
  <c r="N131" i="94"/>
  <c r="Q131" i="94" s="1"/>
  <c r="S131" i="94" s="1"/>
  <c r="N168" i="94"/>
  <c r="Q168" i="94" s="1"/>
  <c r="S168" i="94" s="1"/>
  <c r="N174" i="94"/>
  <c r="Q174" i="94" s="1"/>
  <c r="S174" i="94" s="1"/>
  <c r="N189" i="94"/>
  <c r="Q189" i="94" s="1"/>
  <c r="S189" i="94" s="1"/>
  <c r="N193" i="94"/>
  <c r="Q193" i="94" s="1"/>
  <c r="S193" i="94" s="1"/>
  <c r="N197" i="94"/>
  <c r="Q197" i="94" s="1"/>
  <c r="S197" i="94" s="1"/>
  <c r="N200" i="94"/>
  <c r="Q200" i="94" s="1"/>
  <c r="S200" i="94" s="1"/>
  <c r="N208" i="94"/>
  <c r="Q208" i="94" s="1"/>
  <c r="S208" i="94" s="1"/>
  <c r="N212" i="94"/>
  <c r="Q212" i="94" s="1"/>
  <c r="S212" i="94" s="1"/>
  <c r="N240" i="94"/>
  <c r="Q240" i="94" s="1"/>
  <c r="S240" i="94" s="1"/>
  <c r="N249" i="94"/>
  <c r="Q249" i="94" s="1"/>
  <c r="S249" i="94" s="1"/>
  <c r="N257" i="94"/>
  <c r="Q257" i="94" s="1"/>
  <c r="S257" i="94" s="1"/>
  <c r="N265" i="94"/>
  <c r="Q265" i="94" s="1"/>
  <c r="S265" i="94" s="1"/>
  <c r="N269" i="94"/>
  <c r="Q269" i="94" s="1"/>
  <c r="S269" i="94" s="1"/>
  <c r="N295" i="94"/>
  <c r="Q295" i="94" s="1"/>
  <c r="S295" i="94" s="1"/>
  <c r="N300" i="94"/>
  <c r="Q300" i="94" s="1"/>
  <c r="S300" i="94" s="1"/>
  <c r="N310" i="94"/>
  <c r="Q310" i="94" s="1"/>
  <c r="S310" i="94" s="1"/>
  <c r="N326" i="94"/>
  <c r="Q326" i="94" s="1"/>
  <c r="S326" i="94" s="1"/>
  <c r="N350" i="94"/>
  <c r="Q350" i="94" s="1"/>
  <c r="S350" i="94" s="1"/>
  <c r="N368" i="94"/>
  <c r="Q368" i="94" s="1"/>
  <c r="S368" i="94" s="1"/>
  <c r="N372" i="94"/>
  <c r="Q372" i="94" s="1"/>
  <c r="S372" i="94" s="1"/>
  <c r="N380" i="94"/>
  <c r="Q380" i="94" s="1"/>
  <c r="S380" i="94" s="1"/>
  <c r="N384" i="94"/>
  <c r="Q384" i="94" s="1"/>
  <c r="S384" i="94" s="1"/>
  <c r="N396" i="94"/>
  <c r="Q396" i="94" s="1"/>
  <c r="S396" i="94" s="1"/>
  <c r="N400" i="94"/>
  <c r="Q400" i="94" s="1"/>
  <c r="S400" i="94" s="1"/>
  <c r="N404" i="94"/>
  <c r="Q404" i="94" s="1"/>
  <c r="S404" i="94" s="1"/>
  <c r="N421" i="94"/>
  <c r="Q421" i="94" s="1"/>
  <c r="S421" i="94" s="1"/>
  <c r="N425" i="94"/>
  <c r="Q425" i="94" s="1"/>
  <c r="S425" i="94" s="1"/>
  <c r="N429" i="94"/>
  <c r="Q429" i="94" s="1"/>
  <c r="S429" i="94" s="1"/>
  <c r="N438" i="94"/>
  <c r="Q438" i="94" s="1"/>
  <c r="S438" i="94" s="1"/>
  <c r="N457" i="94"/>
  <c r="Q457" i="94" s="1"/>
  <c r="S457" i="94" s="1"/>
  <c r="N461" i="94"/>
  <c r="Q461" i="94" s="1"/>
  <c r="S461" i="94" s="1"/>
  <c r="N494" i="94"/>
  <c r="Q494" i="94" s="1"/>
  <c r="S494" i="94" s="1"/>
  <c r="N527" i="94"/>
  <c r="Q527" i="94" s="1"/>
  <c r="S527" i="94" s="1"/>
  <c r="N564" i="94"/>
  <c r="Q564" i="94" s="1"/>
  <c r="S564" i="94" s="1"/>
  <c r="N589" i="94"/>
  <c r="Q589" i="94" s="1"/>
  <c r="S589" i="94" s="1"/>
  <c r="N593" i="94"/>
  <c r="Q593" i="94" s="1"/>
  <c r="S593" i="94" s="1"/>
  <c r="N597" i="94"/>
  <c r="Q597" i="94" s="1"/>
  <c r="S597" i="94" s="1"/>
  <c r="N623" i="94"/>
  <c r="Q623" i="94" s="1"/>
  <c r="S623" i="94" s="1"/>
  <c r="N645" i="94"/>
  <c r="Q645" i="94" s="1"/>
  <c r="S645" i="94" s="1"/>
  <c r="N662" i="94"/>
  <c r="Q662" i="94" s="1"/>
  <c r="S662" i="94" s="1"/>
  <c r="N680" i="94"/>
  <c r="Q680" i="94" s="1"/>
  <c r="S680" i="94" s="1"/>
  <c r="N717" i="94"/>
  <c r="Q717" i="94" s="1"/>
  <c r="S717" i="94" s="1"/>
  <c r="N745" i="94"/>
  <c r="Q745" i="94" s="1"/>
  <c r="S745" i="94" s="1"/>
  <c r="N750" i="94"/>
  <c r="Q750" i="94" s="1"/>
  <c r="S750" i="94" s="1"/>
  <c r="N754" i="94"/>
  <c r="Q754" i="94" s="1"/>
  <c r="S754" i="94" s="1"/>
  <c r="N765" i="94"/>
  <c r="Q765" i="94" s="1"/>
  <c r="S765" i="94" s="1"/>
  <c r="N854" i="94"/>
  <c r="Q854" i="94" s="1"/>
  <c r="S854" i="94" s="1"/>
  <c r="N896" i="94"/>
  <c r="Q896" i="94" s="1"/>
  <c r="S896" i="94" s="1"/>
  <c r="N909" i="94"/>
  <c r="Q909" i="94" s="1"/>
  <c r="S909" i="94" s="1"/>
  <c r="N957" i="94"/>
  <c r="Q957" i="94" s="1"/>
  <c r="S957" i="94" s="1"/>
  <c r="N965" i="94"/>
  <c r="Q965" i="94" s="1"/>
  <c r="S965" i="94" s="1"/>
  <c r="N970" i="94"/>
  <c r="Q970" i="94" s="1"/>
  <c r="S970" i="94" s="1"/>
  <c r="N981" i="94"/>
  <c r="Q981" i="94" s="1"/>
  <c r="S981" i="94" s="1"/>
  <c r="N985" i="94"/>
  <c r="Q985" i="94" s="1"/>
  <c r="S985" i="94" s="1"/>
  <c r="N989" i="94"/>
  <c r="Q989" i="94" s="1"/>
  <c r="S989" i="94" s="1"/>
  <c r="N1040" i="94"/>
  <c r="Q1040" i="94" s="1"/>
  <c r="S1040" i="94" s="1"/>
  <c r="N1098" i="94"/>
  <c r="Q1098" i="94" s="1"/>
  <c r="S1098" i="94" s="1"/>
  <c r="N105" i="94"/>
  <c r="Q105" i="94" s="1"/>
  <c r="S105" i="94" s="1"/>
  <c r="N177" i="94"/>
  <c r="Q177" i="94" s="1"/>
  <c r="S177" i="94" s="1"/>
  <c r="N207" i="94"/>
  <c r="Q207" i="94" s="1"/>
  <c r="S207" i="94" s="1"/>
  <c r="N454" i="94"/>
  <c r="Q454" i="94" s="1"/>
  <c r="S454" i="94" s="1"/>
  <c r="N462" i="94"/>
  <c r="Q462" i="94" s="1"/>
  <c r="S462" i="94" s="1"/>
  <c r="N472" i="94"/>
  <c r="Q472" i="94" s="1"/>
  <c r="S472" i="94" s="1"/>
  <c r="N474" i="94"/>
  <c r="Q474" i="94" s="1"/>
  <c r="S474" i="94" s="1"/>
  <c r="N489" i="94"/>
  <c r="Q489" i="94" s="1"/>
  <c r="S489" i="94" s="1"/>
  <c r="N536" i="94"/>
  <c r="Q536" i="94" s="1"/>
  <c r="S536" i="94" s="1"/>
  <c r="N553" i="94"/>
  <c r="Q553" i="94" s="1"/>
  <c r="S553" i="94" s="1"/>
  <c r="N557" i="94"/>
  <c r="Q557" i="94" s="1"/>
  <c r="S557" i="94" s="1"/>
  <c r="N561" i="94"/>
  <c r="Q561" i="94" s="1"/>
  <c r="S561" i="94" s="1"/>
  <c r="N594" i="94"/>
  <c r="Q594" i="94" s="1"/>
  <c r="S594" i="94" s="1"/>
  <c r="N654" i="94"/>
  <c r="Q654" i="94" s="1"/>
  <c r="S654" i="94" s="1"/>
  <c r="N673" i="94"/>
  <c r="Q673" i="94" s="1"/>
  <c r="S673" i="94" s="1"/>
  <c r="N677" i="94"/>
  <c r="Q677" i="94" s="1"/>
  <c r="S677" i="94" s="1"/>
  <c r="N729" i="94"/>
  <c r="Q729" i="94" s="1"/>
  <c r="S729" i="94" s="1"/>
  <c r="N733" i="94"/>
  <c r="Q733" i="94" s="1"/>
  <c r="S733" i="94" s="1"/>
  <c r="N735" i="94"/>
  <c r="Q735" i="94" s="1"/>
  <c r="S735" i="94" s="1"/>
  <c r="N766" i="94"/>
  <c r="Q766" i="94" s="1"/>
  <c r="S766" i="94" s="1"/>
  <c r="N848" i="94"/>
  <c r="Q848" i="94" s="1"/>
  <c r="S848" i="94" s="1"/>
  <c r="N851" i="94"/>
  <c r="Q851" i="94" s="1"/>
  <c r="S851" i="94" s="1"/>
  <c r="N855" i="94"/>
  <c r="Q855" i="94" s="1"/>
  <c r="S855" i="94" s="1"/>
  <c r="N870" i="94"/>
  <c r="Q870" i="94" s="1"/>
  <c r="S870" i="94" s="1"/>
  <c r="N879" i="94"/>
  <c r="Q879" i="94" s="1"/>
  <c r="S879" i="94" s="1"/>
  <c r="N958" i="94"/>
  <c r="Q958" i="94" s="1"/>
  <c r="S958" i="94" s="1"/>
  <c r="N976" i="94"/>
  <c r="Q976" i="94" s="1"/>
  <c r="S976" i="94" s="1"/>
  <c r="N982" i="94"/>
  <c r="Q982" i="94" s="1"/>
  <c r="S982" i="94" s="1"/>
  <c r="N986" i="94"/>
  <c r="Q986" i="94" s="1"/>
  <c r="S986" i="94" s="1"/>
  <c r="N1038" i="94"/>
  <c r="Q1038" i="94" s="1"/>
  <c r="S1038" i="94" s="1"/>
  <c r="N1071" i="94"/>
  <c r="Q1071" i="94" s="1"/>
  <c r="S1071" i="94" s="1"/>
  <c r="N1092" i="94"/>
  <c r="Q1092" i="94" s="1"/>
  <c r="S1092" i="94" s="1"/>
  <c r="N27" i="94"/>
  <c r="Q27" i="94" s="1"/>
  <c r="S27" i="94" s="1"/>
  <c r="N100" i="94"/>
  <c r="Q100" i="94" s="1"/>
  <c r="S100" i="94" s="1"/>
  <c r="N111" i="94"/>
  <c r="Q111" i="94" s="1"/>
  <c r="S111" i="94" s="1"/>
  <c r="N117" i="94"/>
  <c r="Q117" i="94" s="1"/>
  <c r="S117" i="94" s="1"/>
  <c r="N173" i="94"/>
  <c r="Q173" i="94" s="1"/>
  <c r="S173" i="94" s="1"/>
  <c r="N252" i="94"/>
  <c r="Q252" i="94" s="1"/>
  <c r="S252" i="94" s="1"/>
  <c r="N274" i="94"/>
  <c r="Q274" i="94" s="1"/>
  <c r="S274" i="94" s="1"/>
  <c r="N282" i="94"/>
  <c r="Q282" i="94" s="1"/>
  <c r="S282" i="94" s="1"/>
  <c r="N288" i="94"/>
  <c r="Q288" i="94" s="1"/>
  <c r="S288" i="94" s="1"/>
  <c r="N329" i="94"/>
  <c r="Q329" i="94" s="1"/>
  <c r="S329" i="94" s="1"/>
  <c r="N349" i="94"/>
  <c r="Q349" i="94" s="1"/>
  <c r="S349" i="94" s="1"/>
  <c r="N356" i="94"/>
  <c r="Q356" i="94" s="1"/>
  <c r="S356" i="94" s="1"/>
  <c r="N371" i="94"/>
  <c r="Q371" i="94" s="1"/>
  <c r="S371" i="94" s="1"/>
  <c r="N424" i="94"/>
  <c r="Q424" i="94" s="1"/>
  <c r="S424" i="94" s="1"/>
  <c r="N456" i="94"/>
  <c r="Q456" i="94" s="1"/>
  <c r="S456" i="94" s="1"/>
  <c r="N475" i="94"/>
  <c r="Q475" i="94" s="1"/>
  <c r="S475" i="94" s="1"/>
  <c r="N487" i="94"/>
  <c r="Q487" i="94" s="1"/>
  <c r="S487" i="94" s="1"/>
  <c r="N559" i="94"/>
  <c r="Q559" i="94" s="1"/>
  <c r="S559" i="94" s="1"/>
  <c r="N58" i="94"/>
  <c r="Q58" i="94" s="1"/>
  <c r="S58" i="94" s="1"/>
  <c r="N62" i="94"/>
  <c r="Q62" i="94" s="1"/>
  <c r="S62" i="94" s="1"/>
  <c r="N102" i="94"/>
  <c r="Q102" i="94" s="1"/>
  <c r="S102" i="94" s="1"/>
  <c r="N109" i="94"/>
  <c r="Q109" i="94" s="1"/>
  <c r="S109" i="94" s="1"/>
  <c r="N115" i="94"/>
  <c r="Q115" i="94" s="1"/>
  <c r="S115" i="94" s="1"/>
  <c r="N144" i="94"/>
  <c r="Q144" i="94" s="1"/>
  <c r="S144" i="94" s="1"/>
  <c r="N153" i="94"/>
  <c r="Q153" i="94" s="1"/>
  <c r="S153" i="94" s="1"/>
  <c r="N158" i="94"/>
  <c r="Q158" i="94" s="1"/>
  <c r="S158" i="94" s="1"/>
  <c r="N175" i="94"/>
  <c r="Q175" i="94" s="1"/>
  <c r="S175" i="94" s="1"/>
  <c r="N179" i="94"/>
  <c r="Q179" i="94" s="1"/>
  <c r="S179" i="94" s="1"/>
  <c r="N205" i="94"/>
  <c r="Q205" i="94" s="1"/>
  <c r="S205" i="94" s="1"/>
  <c r="N209" i="94"/>
  <c r="Q209" i="94" s="1"/>
  <c r="S209" i="94" s="1"/>
  <c r="N213" i="94"/>
  <c r="Q213" i="94" s="1"/>
  <c r="S213" i="94" s="1"/>
  <c r="N217" i="94"/>
  <c r="Q217" i="94" s="1"/>
  <c r="S217" i="94" s="1"/>
  <c r="N254" i="94"/>
  <c r="Q254" i="94" s="1"/>
  <c r="S254" i="94" s="1"/>
  <c r="N270" i="94"/>
  <c r="Q270" i="94" s="1"/>
  <c r="S270" i="94" s="1"/>
  <c r="N276" i="94"/>
  <c r="Q276" i="94" s="1"/>
  <c r="S276" i="94" s="1"/>
  <c r="N290" i="94"/>
  <c r="Q290" i="94" s="1"/>
  <c r="S290" i="94" s="1"/>
  <c r="N296" i="94"/>
  <c r="Q296" i="94" s="1"/>
  <c r="S296" i="94" s="1"/>
  <c r="N311" i="94"/>
  <c r="Q311" i="94" s="1"/>
  <c r="S311" i="94" s="1"/>
  <c r="N347" i="94"/>
  <c r="Q347" i="94" s="1"/>
  <c r="S347" i="94" s="1"/>
  <c r="N355" i="94"/>
  <c r="Q355" i="94" s="1"/>
  <c r="S355" i="94" s="1"/>
  <c r="N369" i="94"/>
  <c r="Q369" i="94" s="1"/>
  <c r="S369" i="94" s="1"/>
  <c r="N377" i="94"/>
  <c r="Q377" i="94" s="1"/>
  <c r="S377" i="94" s="1"/>
  <c r="N397" i="94"/>
  <c r="Q397" i="94" s="1"/>
  <c r="S397" i="94" s="1"/>
  <c r="N418" i="94"/>
  <c r="Q418" i="94" s="1"/>
  <c r="S418" i="94" s="1"/>
  <c r="N422" i="94"/>
  <c r="Q422" i="94" s="1"/>
  <c r="S422" i="94" s="1"/>
  <c r="N439" i="94"/>
  <c r="Q439" i="94" s="1"/>
  <c r="S439" i="94" s="1"/>
  <c r="N110" i="94"/>
  <c r="Q110" i="94" s="1"/>
  <c r="S110" i="94" s="1"/>
  <c r="N116" i="94"/>
  <c r="Q116" i="94" s="1"/>
  <c r="S116" i="94" s="1"/>
  <c r="N129" i="94"/>
  <c r="Q129" i="94" s="1"/>
  <c r="S129" i="94" s="1"/>
  <c r="N134" i="94"/>
  <c r="Q134" i="94" s="1"/>
  <c r="S134" i="94" s="1"/>
  <c r="N145" i="94"/>
  <c r="Q145" i="94" s="1"/>
  <c r="S145" i="94" s="1"/>
  <c r="N159" i="94"/>
  <c r="Q159" i="94" s="1"/>
  <c r="S159" i="94" s="1"/>
  <c r="N188" i="94"/>
  <c r="Q188" i="94" s="1"/>
  <c r="S188" i="94" s="1"/>
  <c r="N192" i="94"/>
  <c r="Q192" i="94" s="1"/>
  <c r="S192" i="94" s="1"/>
  <c r="N196" i="94"/>
  <c r="Q196" i="94" s="1"/>
  <c r="S196" i="94" s="1"/>
  <c r="N206" i="94"/>
  <c r="Q206" i="94" s="1"/>
  <c r="S206" i="94" s="1"/>
  <c r="N210" i="94"/>
  <c r="Q210" i="94" s="1"/>
  <c r="S210" i="94" s="1"/>
  <c r="N214" i="94"/>
  <c r="Q214" i="94" s="1"/>
  <c r="S214" i="94" s="1"/>
  <c r="N255" i="94"/>
  <c r="Q255" i="94" s="1"/>
  <c r="S255" i="94" s="1"/>
  <c r="N259" i="94"/>
  <c r="Q259" i="94" s="1"/>
  <c r="S259" i="94" s="1"/>
  <c r="N263" i="94"/>
  <c r="Q263" i="94" s="1"/>
  <c r="S263" i="94" s="1"/>
  <c r="N267" i="94"/>
  <c r="Q267" i="94" s="1"/>
  <c r="S267" i="94" s="1"/>
  <c r="N277" i="94"/>
  <c r="Q277" i="94" s="1"/>
  <c r="S277" i="94" s="1"/>
  <c r="N287" i="94"/>
  <c r="Q287" i="94" s="1"/>
  <c r="S287" i="94" s="1"/>
  <c r="N293" i="94"/>
  <c r="Q293" i="94" s="1"/>
  <c r="S293" i="94" s="1"/>
  <c r="N366" i="94"/>
  <c r="Q366" i="94" s="1"/>
  <c r="S366" i="94" s="1"/>
  <c r="N370" i="94"/>
  <c r="Q370" i="94" s="1"/>
  <c r="S370" i="94" s="1"/>
  <c r="N374" i="94"/>
  <c r="Q374" i="94" s="1"/>
  <c r="S374" i="94" s="1"/>
  <c r="N378" i="94"/>
  <c r="Q378" i="94" s="1"/>
  <c r="S378" i="94" s="1"/>
  <c r="N394" i="94"/>
  <c r="Q394" i="94" s="1"/>
  <c r="S394" i="94" s="1"/>
  <c r="N398" i="94"/>
  <c r="Q398" i="94" s="1"/>
  <c r="S398" i="94" s="1"/>
  <c r="N403" i="94"/>
  <c r="Q403" i="94" s="1"/>
  <c r="S403" i="94" s="1"/>
  <c r="N427" i="94"/>
  <c r="Q427" i="94" s="1"/>
  <c r="S427" i="94" s="1"/>
  <c r="N440" i="94"/>
  <c r="Q440" i="94" s="1"/>
  <c r="S440" i="94" s="1"/>
  <c r="N451" i="94"/>
  <c r="Q451" i="94" s="1"/>
  <c r="S451" i="94" s="1"/>
  <c r="N455" i="94"/>
  <c r="Q455" i="94" s="1"/>
  <c r="S455" i="94" s="1"/>
  <c r="N459" i="94"/>
  <c r="Q459" i="94" s="1"/>
  <c r="S459" i="94" s="1"/>
  <c r="L521" i="94"/>
  <c r="N521" i="94" s="1"/>
  <c r="R521" i="94" s="1"/>
  <c r="S521" i="94" s="1"/>
  <c r="N522" i="94"/>
  <c r="Q522" i="94" s="1"/>
  <c r="S522" i="94" s="1"/>
  <c r="N529" i="94"/>
  <c r="Q529" i="94" s="1"/>
  <c r="S529" i="94" s="1"/>
  <c r="N554" i="94"/>
  <c r="Q554" i="94" s="1"/>
  <c r="S554" i="94" s="1"/>
  <c r="N562" i="94"/>
  <c r="Q562" i="94" s="1"/>
  <c r="S562" i="94" s="1"/>
  <c r="N591" i="94"/>
  <c r="Q591" i="94" s="1"/>
  <c r="S591" i="94" s="1"/>
  <c r="N601" i="94"/>
  <c r="Q601" i="94" s="1"/>
  <c r="S601" i="94" s="1"/>
  <c r="N642" i="94"/>
  <c r="Q642" i="94" s="1"/>
  <c r="S642" i="94" s="1"/>
  <c r="N647" i="94"/>
  <c r="Q647" i="94" s="1"/>
  <c r="S647" i="94" s="1"/>
  <c r="N655" i="94"/>
  <c r="Q655" i="94" s="1"/>
  <c r="S655" i="94" s="1"/>
  <c r="N659" i="94"/>
  <c r="Q659" i="94" s="1"/>
  <c r="S659" i="94" s="1"/>
  <c r="N684" i="94"/>
  <c r="Q684" i="94" s="1"/>
  <c r="S684" i="94" s="1"/>
  <c r="N715" i="94"/>
  <c r="Q715" i="94" s="1"/>
  <c r="S715" i="94" s="1"/>
  <c r="N722" i="94"/>
  <c r="Q722" i="94" s="1"/>
  <c r="S722" i="94" s="1"/>
  <c r="N748" i="94"/>
  <c r="Q748" i="94" s="1"/>
  <c r="S748" i="94" s="1"/>
  <c r="N756" i="94"/>
  <c r="Q756" i="94" s="1"/>
  <c r="S756" i="94" s="1"/>
  <c r="N852" i="94"/>
  <c r="Q852" i="94" s="1"/>
  <c r="S852" i="94" s="1"/>
  <c r="N867" i="94"/>
  <c r="Q867" i="94" s="1"/>
  <c r="S867" i="94" s="1"/>
  <c r="N890" i="94"/>
  <c r="Q890" i="94" s="1"/>
  <c r="S890" i="94" s="1"/>
  <c r="N907" i="94"/>
  <c r="Q907" i="94" s="1"/>
  <c r="S907" i="94" s="1"/>
  <c r="N963" i="94"/>
  <c r="Q963" i="94" s="1"/>
  <c r="S963" i="94" s="1"/>
  <c r="N967" i="94"/>
  <c r="Q967" i="94" s="1"/>
  <c r="S967" i="94" s="1"/>
  <c r="N983" i="94"/>
  <c r="Q983" i="94" s="1"/>
  <c r="S983" i="94" s="1"/>
  <c r="N1072" i="94"/>
  <c r="Q1072" i="94" s="1"/>
  <c r="S1072" i="94" s="1"/>
  <c r="N1100" i="94"/>
  <c r="Q1100" i="94" s="1"/>
  <c r="S1100" i="94" s="1"/>
  <c r="L656" i="94"/>
  <c r="L653" i="94"/>
  <c r="L289" i="94"/>
  <c r="L568" i="94"/>
  <c r="L728" i="94"/>
  <c r="Q39" i="94"/>
  <c r="S39" i="94" s="1"/>
  <c r="L38" i="94"/>
  <c r="K245" i="94"/>
  <c r="K785" i="94"/>
  <c r="Q555" i="94"/>
  <c r="S555" i="94" s="1"/>
  <c r="Q216" i="94"/>
  <c r="S216" i="94" s="1"/>
  <c r="Q215" i="94"/>
  <c r="S215" i="94" s="1"/>
  <c r="K308" i="94"/>
  <c r="L308" i="94" s="1"/>
  <c r="K402" i="94"/>
  <c r="Q201" i="94"/>
  <c r="S201" i="94" s="1"/>
  <c r="L661" i="94"/>
  <c r="Q202" i="94"/>
  <c r="S202" i="94" s="1"/>
  <c r="Q204" i="94"/>
  <c r="S204" i="94" s="1"/>
  <c r="Q911" i="94"/>
  <c r="S911" i="94" s="1"/>
  <c r="K471" i="94"/>
  <c r="L471" i="94" s="1"/>
  <c r="K877" i="94"/>
  <c r="K847" i="94"/>
  <c r="L847" i="94" s="1"/>
  <c r="K731" i="94"/>
  <c r="L731" i="94" s="1"/>
  <c r="L1101" i="94"/>
  <c r="L912" i="94"/>
  <c r="L875" i="94"/>
  <c r="L835" i="94"/>
  <c r="N835" i="94" s="1"/>
  <c r="L686" i="94"/>
  <c r="Q713" i="94"/>
  <c r="S713" i="94" s="1"/>
  <c r="Q574" i="94"/>
  <c r="S574" i="94" s="1"/>
  <c r="Q573" i="94"/>
  <c r="S573" i="94" s="1"/>
  <c r="Q587" i="94"/>
  <c r="S587" i="94" s="1"/>
  <c r="Q584" i="94"/>
  <c r="S584" i="94" s="1"/>
  <c r="Q585" i="94"/>
  <c r="S585" i="94" s="1"/>
  <c r="Q583" i="94"/>
  <c r="S583" i="94" s="1"/>
  <c r="Q582" i="94"/>
  <c r="S582" i="94" s="1"/>
  <c r="Q586" i="94"/>
  <c r="S586" i="94" s="1"/>
  <c r="Q580" i="94"/>
  <c r="S580" i="94" s="1"/>
  <c r="Q581" i="94"/>
  <c r="S581" i="94" s="1"/>
  <c r="K565" i="94"/>
  <c r="L565" i="94" s="1"/>
  <c r="Q552" i="94"/>
  <c r="S552" i="94" s="1"/>
  <c r="K449" i="94"/>
  <c r="K433" i="94" s="1"/>
  <c r="L433" i="94" s="1"/>
  <c r="K353" i="94"/>
  <c r="L353" i="94" s="1"/>
  <c r="K186" i="94"/>
  <c r="L186" i="94" s="1"/>
  <c r="K180" i="94"/>
  <c r="L180" i="94" s="1"/>
  <c r="K135" i="94"/>
  <c r="L135" i="94" s="1"/>
  <c r="Q64" i="94"/>
  <c r="S64" i="94" s="1"/>
  <c r="Q65" i="94"/>
  <c r="S65" i="94" s="1"/>
  <c r="Q45" i="94"/>
  <c r="S45" i="94" s="1"/>
  <c r="R30" i="94"/>
  <c r="S30" i="94" s="1"/>
  <c r="Q32" i="94"/>
  <c r="S32" i="94" s="1"/>
  <c r="Q23" i="94"/>
  <c r="S23" i="94" s="1"/>
  <c r="L22" i="94"/>
  <c r="L18" i="94"/>
  <c r="N18" i="94" s="1"/>
  <c r="Q279" i="94"/>
  <c r="S279" i="94" s="1"/>
  <c r="Q743" i="94"/>
  <c r="S743" i="94" s="1"/>
  <c r="Q755" i="94"/>
  <c r="S755" i="94" s="1"/>
  <c r="Q452" i="94"/>
  <c r="S452" i="94" s="1"/>
  <c r="Q744" i="94"/>
  <c r="S744" i="94" s="1"/>
  <c r="Q752" i="94"/>
  <c r="S752" i="94" s="1"/>
  <c r="Q886" i="94"/>
  <c r="S886" i="94" s="1"/>
  <c r="Q894" i="94"/>
  <c r="S894" i="94" s="1"/>
  <c r="Q621" i="94"/>
  <c r="S621" i="94" s="1"/>
  <c r="Q751" i="94"/>
  <c r="S751" i="94" s="1"/>
  <c r="Q885" i="94"/>
  <c r="S885" i="94" s="1"/>
  <c r="Q280" i="94"/>
  <c r="S280" i="94" s="1"/>
  <c r="Q351" i="94"/>
  <c r="S351" i="94" s="1"/>
  <c r="Q442" i="94"/>
  <c r="S442" i="94" s="1"/>
  <c r="Q640" i="94"/>
  <c r="S640" i="94" s="1"/>
  <c r="Q668" i="94"/>
  <c r="S668" i="94" s="1"/>
  <c r="Q749" i="94"/>
  <c r="S749" i="94" s="1"/>
  <c r="Q883" i="94"/>
  <c r="S883" i="94" s="1"/>
  <c r="Q444" i="94"/>
  <c r="S444" i="94" s="1"/>
  <c r="Q670" i="94"/>
  <c r="S670" i="94" s="1"/>
  <c r="Q747" i="94"/>
  <c r="S747" i="94" s="1"/>
  <c r="Q869" i="94"/>
  <c r="S869" i="94" s="1"/>
  <c r="Q893" i="94"/>
  <c r="S893" i="94" s="1"/>
  <c r="R1091" i="94"/>
  <c r="S1091" i="94" s="1"/>
  <c r="Q278" i="94"/>
  <c r="S278" i="94" s="1"/>
  <c r="Q331" i="94"/>
  <c r="S331" i="94" s="1"/>
  <c r="Q348" i="94"/>
  <c r="S348" i="94" s="1"/>
  <c r="Q485" i="94"/>
  <c r="S485" i="94" s="1"/>
  <c r="Q669" i="94"/>
  <c r="S669" i="94" s="1"/>
  <c r="Q746" i="94"/>
  <c r="S746" i="94" s="1"/>
  <c r="Q884" i="94"/>
  <c r="S884" i="94" s="1"/>
  <c r="Q892" i="94"/>
  <c r="S892" i="94" s="1"/>
  <c r="Q247" i="94"/>
  <c r="S247" i="94" s="1"/>
  <c r="Q275" i="94"/>
  <c r="S275" i="94" s="1"/>
  <c r="Q977" i="94"/>
  <c r="S977" i="94" s="1"/>
  <c r="Q246" i="94"/>
  <c r="S246" i="94" s="1"/>
  <c r="Q251" i="94"/>
  <c r="S251" i="94" s="1"/>
  <c r="Q407" i="94"/>
  <c r="S407" i="94" s="1"/>
  <c r="Q663" i="94"/>
  <c r="S663" i="94" s="1"/>
  <c r="Q688" i="94"/>
  <c r="S688" i="94" s="1"/>
  <c r="Q253" i="94"/>
  <c r="S253" i="94" s="1"/>
  <c r="Q309" i="94"/>
  <c r="S309" i="94" s="1"/>
  <c r="Q664" i="94"/>
  <c r="S664" i="94" s="1"/>
  <c r="Q354" i="94"/>
  <c r="S354" i="94" s="1"/>
  <c r="Q450" i="94"/>
  <c r="S450" i="94" s="1"/>
  <c r="Q689" i="94"/>
  <c r="S689" i="94" s="1"/>
  <c r="Q737" i="94"/>
  <c r="S737" i="94" s="1"/>
  <c r="Q739" i="94"/>
  <c r="S739" i="94" s="1"/>
  <c r="Q248" i="94"/>
  <c r="S248" i="94" s="1"/>
  <c r="Q405" i="94"/>
  <c r="S405" i="94" s="1"/>
  <c r="Q732" i="94"/>
  <c r="S732" i="94" s="1"/>
  <c r="Q850" i="94"/>
  <c r="S850" i="94" s="1"/>
  <c r="Q187" i="94"/>
  <c r="S187" i="94" s="1"/>
  <c r="Q191" i="94"/>
  <c r="S191" i="94" s="1"/>
  <c r="Q195" i="94"/>
  <c r="S195" i="94" s="1"/>
  <c r="Q199" i="94"/>
  <c r="S199" i="94" s="1"/>
  <c r="Q190" i="94"/>
  <c r="S190" i="94" s="1"/>
  <c r="Q194" i="94"/>
  <c r="S194" i="94" s="1"/>
  <c r="Q198" i="94"/>
  <c r="S198" i="94" s="1"/>
  <c r="L498" i="94"/>
  <c r="L386" i="94"/>
  <c r="K273" i="94"/>
  <c r="L292" i="94"/>
  <c r="K721" i="94"/>
  <c r="L721" i="94" s="1"/>
  <c r="Q328" i="94"/>
  <c r="S328" i="94" s="1"/>
  <c r="K603" i="94"/>
  <c r="L975" i="94"/>
  <c r="L143" i="94"/>
  <c r="L261" i="94"/>
  <c r="L167" i="94"/>
  <c r="L67" i="94"/>
  <c r="L108" i="94"/>
  <c r="Q262" i="94"/>
  <c r="S262" i="94" s="1"/>
  <c r="R330" i="94"/>
  <c r="S330" i="94" s="1"/>
  <c r="L44" i="94"/>
  <c r="N44" i="94" s="1"/>
  <c r="R235" i="94"/>
  <c r="S235" i="94" s="1"/>
  <c r="Q382" i="94"/>
  <c r="S382" i="94" s="1"/>
  <c r="L381" i="94"/>
  <c r="N381" i="94" s="1"/>
  <c r="R381" i="94" s="1"/>
  <c r="S381" i="94" s="1"/>
  <c r="R34" i="94"/>
  <c r="S34" i="94" s="1"/>
  <c r="Q431" i="94"/>
  <c r="S431" i="94" s="1"/>
  <c r="L1763" i="92"/>
  <c r="N186" i="94" l="1"/>
  <c r="R186" i="94" s="1"/>
  <c r="S186" i="94" s="1"/>
  <c r="N38" i="94"/>
  <c r="R38" i="94" s="1"/>
  <c r="S38" i="94" s="1"/>
  <c r="N289" i="94"/>
  <c r="R289" i="94" s="1"/>
  <c r="S289" i="94" s="1"/>
  <c r="N261" i="94"/>
  <c r="R261" i="94" s="1"/>
  <c r="S261" i="94" s="1"/>
  <c r="N386" i="94"/>
  <c r="R386" i="94" s="1"/>
  <c r="S386" i="94" s="1"/>
  <c r="N353" i="94"/>
  <c r="R353" i="94" s="1"/>
  <c r="S353" i="94" s="1"/>
  <c r="N847" i="94"/>
  <c r="R847" i="94" s="1"/>
  <c r="S847" i="94" s="1"/>
  <c r="N653" i="94"/>
  <c r="R653" i="94" s="1"/>
  <c r="S653" i="94" s="1"/>
  <c r="N167" i="94"/>
  <c r="R167" i="94" s="1"/>
  <c r="S167" i="94" s="1"/>
  <c r="N731" i="94"/>
  <c r="R731" i="94" s="1"/>
  <c r="S731" i="94" s="1"/>
  <c r="N108" i="94"/>
  <c r="R108" i="94" s="1"/>
  <c r="S108" i="94" s="1"/>
  <c r="N143" i="94"/>
  <c r="R143" i="94" s="1"/>
  <c r="S143" i="94" s="1"/>
  <c r="N721" i="94"/>
  <c r="R721" i="94" s="1"/>
  <c r="S721" i="94" s="1"/>
  <c r="N498" i="94"/>
  <c r="R498" i="94" s="1"/>
  <c r="S498" i="94" s="1"/>
  <c r="N433" i="94"/>
  <c r="R433" i="94" s="1"/>
  <c r="S433" i="94" s="1"/>
  <c r="N308" i="94"/>
  <c r="R308" i="94" s="1"/>
  <c r="S308" i="94" s="1"/>
  <c r="N728" i="94"/>
  <c r="R728" i="94" s="1"/>
  <c r="S728" i="94" s="1"/>
  <c r="N656" i="94"/>
  <c r="R656" i="94" s="1"/>
  <c r="S656" i="94" s="1"/>
  <c r="N67" i="94"/>
  <c r="R67" i="94" s="1"/>
  <c r="S67" i="94" s="1"/>
  <c r="N975" i="94"/>
  <c r="R975" i="94" s="1"/>
  <c r="S975" i="94" s="1"/>
  <c r="N292" i="94"/>
  <c r="R292" i="94" s="1"/>
  <c r="S292" i="94" s="1"/>
  <c r="N22" i="94"/>
  <c r="R22" i="94" s="1"/>
  <c r="S22" i="94" s="1"/>
  <c r="N686" i="94"/>
  <c r="R686" i="94" s="1"/>
  <c r="S686" i="94" s="1"/>
  <c r="N471" i="94"/>
  <c r="R471" i="94" s="1"/>
  <c r="S471" i="94" s="1"/>
  <c r="N661" i="94"/>
  <c r="R661" i="94" s="1"/>
  <c r="S661" i="94" s="1"/>
  <c r="N568" i="94"/>
  <c r="R568" i="94" s="1"/>
  <c r="S568" i="94" s="1"/>
  <c r="N1101" i="94"/>
  <c r="Q1101" i="94" s="1"/>
  <c r="S1101" i="94" s="1"/>
  <c r="N180" i="94"/>
  <c r="Q180" i="94" s="1"/>
  <c r="S180" i="94" s="1"/>
  <c r="N875" i="94"/>
  <c r="Q875" i="94" s="1"/>
  <c r="S875" i="94" s="1"/>
  <c r="N135" i="94"/>
  <c r="Q135" i="94" s="1"/>
  <c r="S135" i="94" s="1"/>
  <c r="N565" i="94"/>
  <c r="Q565" i="94" s="1"/>
  <c r="S565" i="94" s="1"/>
  <c r="N912" i="94"/>
  <c r="Q912" i="94" s="1"/>
  <c r="S912" i="94" s="1"/>
  <c r="Q835" i="94"/>
  <c r="S835" i="94" s="1"/>
  <c r="R44" i="94"/>
  <c r="S44" i="94" s="1"/>
  <c r="L25" i="94"/>
  <c r="N25" i="94" s="1"/>
  <c r="L1037" i="94"/>
  <c r="L956" i="94"/>
  <c r="L245" i="94"/>
  <c r="L877" i="94"/>
  <c r="L273" i="94"/>
  <c r="L603" i="94"/>
  <c r="L864" i="94"/>
  <c r="L402" i="94"/>
  <c r="L785" i="94"/>
  <c r="L571" i="94"/>
  <c r="L540" i="94"/>
  <c r="L449" i="94"/>
  <c r="N1763" i="92"/>
  <c r="Q2317" i="94" l="1"/>
  <c r="N540" i="94"/>
  <c r="R540" i="94" s="1"/>
  <c r="S540" i="94" s="1"/>
  <c r="N864" i="94"/>
  <c r="R864" i="94" s="1"/>
  <c r="S864" i="94" s="1"/>
  <c r="N245" i="94"/>
  <c r="R245" i="94" s="1"/>
  <c r="N603" i="94"/>
  <c r="R603" i="94" s="1"/>
  <c r="S603" i="94" s="1"/>
  <c r="N956" i="94"/>
  <c r="R956" i="94" s="1"/>
  <c r="S956" i="94" s="1"/>
  <c r="N785" i="94"/>
  <c r="R785" i="94" s="1"/>
  <c r="S785" i="94" s="1"/>
  <c r="N571" i="94"/>
  <c r="R571" i="94" s="1"/>
  <c r="S571" i="94" s="1"/>
  <c r="N273" i="94"/>
  <c r="R273" i="94" s="1"/>
  <c r="S273" i="94" s="1"/>
  <c r="N1037" i="94"/>
  <c r="R1037" i="94" s="1"/>
  <c r="S1037" i="94" s="1"/>
  <c r="N449" i="94"/>
  <c r="R449" i="94" s="1"/>
  <c r="S449" i="94" s="1"/>
  <c r="N402" i="94"/>
  <c r="R402" i="94" s="1"/>
  <c r="S402" i="94" s="1"/>
  <c r="N877" i="94"/>
  <c r="R877" i="94" s="1"/>
  <c r="S877" i="94" s="1"/>
  <c r="R18" i="94"/>
  <c r="S18" i="94" s="1"/>
  <c r="R25" i="94"/>
  <c r="S25" i="94" s="1"/>
  <c r="Q1763" i="92"/>
  <c r="R1763" i="92"/>
  <c r="L1734" i="92"/>
  <c r="N1734" i="92" s="1"/>
  <c r="R1734" i="92" s="1"/>
  <c r="F1733" i="92"/>
  <c r="L1733" i="92" s="1"/>
  <c r="N1733" i="92" s="1"/>
  <c r="F1710" i="92"/>
  <c r="F1620" i="92"/>
  <c r="L1622" i="92"/>
  <c r="N1622" i="92" s="1"/>
  <c r="L1621" i="92"/>
  <c r="N1621" i="92" s="1"/>
  <c r="F1324" i="92"/>
  <c r="L1324" i="92" s="1"/>
  <c r="N1324" i="92" s="1"/>
  <c r="L1325" i="92"/>
  <c r="N1325" i="92" s="1"/>
  <c r="R1325" i="92" s="1"/>
  <c r="L1290" i="92"/>
  <c r="N1290" i="92" s="1"/>
  <c r="R1290" i="92" s="1"/>
  <c r="F1289" i="92"/>
  <c r="L1289" i="92" s="1"/>
  <c r="N1289" i="92" s="1"/>
  <c r="L1258" i="92"/>
  <c r="N1258" i="92" s="1"/>
  <c r="R1258" i="92" s="1"/>
  <c r="F1257" i="92"/>
  <c r="L1257" i="92" s="1"/>
  <c r="N1257" i="92" s="1"/>
  <c r="L1228" i="92"/>
  <c r="N1228" i="92" s="1"/>
  <c r="R1228" i="92" s="1"/>
  <c r="F1227" i="92"/>
  <c r="L1227" i="92" s="1"/>
  <c r="L1190" i="92"/>
  <c r="N1190" i="92" s="1"/>
  <c r="R1190" i="92" s="1"/>
  <c r="R1189" i="92"/>
  <c r="Q1189" i="92"/>
  <c r="F1189" i="92"/>
  <c r="L1176" i="92"/>
  <c r="N1176" i="92" s="1"/>
  <c r="R1176" i="92" s="1"/>
  <c r="R1175" i="92"/>
  <c r="Q1175" i="92"/>
  <c r="F1175" i="92"/>
  <c r="L1128" i="92"/>
  <c r="N1128" i="92" s="1"/>
  <c r="L1130" i="92"/>
  <c r="N1130" i="92" s="1"/>
  <c r="L1132" i="92"/>
  <c r="N1132" i="92" s="1"/>
  <c r="L1126" i="92"/>
  <c r="L1135" i="92"/>
  <c r="N1135" i="92" s="1"/>
  <c r="R1134" i="92"/>
  <c r="Q1134" i="92"/>
  <c r="F1134" i="92"/>
  <c r="F1081" i="92"/>
  <c r="L1082" i="92"/>
  <c r="N1082" i="92" s="1"/>
  <c r="R1082" i="92" s="1"/>
  <c r="R1081" i="92"/>
  <c r="Q1081" i="92"/>
  <c r="L1047" i="92"/>
  <c r="L1046" i="92" s="1"/>
  <c r="R1046" i="92"/>
  <c r="Q1046" i="92"/>
  <c r="F1046" i="92"/>
  <c r="F1005" i="92"/>
  <c r="L1004" i="92"/>
  <c r="N1004" i="92" s="1"/>
  <c r="L885" i="92"/>
  <c r="N885" i="92" s="1"/>
  <c r="L916" i="92"/>
  <c r="N916" i="92" s="1"/>
  <c r="F1213" i="92"/>
  <c r="K1213" i="92" s="1"/>
  <c r="L1214" i="92"/>
  <c r="N1214" i="92" s="1"/>
  <c r="R1214" i="92" s="1"/>
  <c r="L953" i="92"/>
  <c r="N953" i="92" s="1"/>
  <c r="F952" i="92"/>
  <c r="K952" i="92" s="1"/>
  <c r="L952" i="92" s="1"/>
  <c r="N952" i="92" s="1"/>
  <c r="L1761" i="92"/>
  <c r="N1761" i="92" s="1"/>
  <c r="L1753" i="92"/>
  <c r="F1760" i="92"/>
  <c r="L1760" i="92" s="1"/>
  <c r="N1760" i="92" s="1"/>
  <c r="R1760" i="92" s="1"/>
  <c r="S245" i="94" l="1"/>
  <c r="S2317" i="94" s="1"/>
  <c r="S2318" i="94" s="1"/>
  <c r="R2317" i="94"/>
  <c r="S1763" i="92"/>
  <c r="R1761" i="92"/>
  <c r="Q1761" i="92"/>
  <c r="Q1733" i="92"/>
  <c r="R1733" i="92"/>
  <c r="Q1734" i="92"/>
  <c r="S1734" i="92" s="1"/>
  <c r="L1620" i="92"/>
  <c r="N1620" i="92" s="1"/>
  <c r="R1621" i="92"/>
  <c r="Q1621" i="92"/>
  <c r="Q1622" i="92"/>
  <c r="R1622" i="92"/>
  <c r="Q1324" i="92"/>
  <c r="R1324" i="92"/>
  <c r="Q1325" i="92"/>
  <c r="S1325" i="92" s="1"/>
  <c r="Q1289" i="92"/>
  <c r="R1289" i="92"/>
  <c r="Q1290" i="92"/>
  <c r="S1290" i="92" s="1"/>
  <c r="Q1257" i="92"/>
  <c r="R1257" i="92"/>
  <c r="Q1258" i="92"/>
  <c r="S1258" i="92" s="1"/>
  <c r="N1227" i="92"/>
  <c r="Q1227" i="92" s="1"/>
  <c r="Q1228" i="92"/>
  <c r="S1228" i="92" s="1"/>
  <c r="S1189" i="92"/>
  <c r="S1175" i="92"/>
  <c r="L1189" i="92"/>
  <c r="Q1190" i="92"/>
  <c r="S1190" i="92" s="1"/>
  <c r="L1175" i="92"/>
  <c r="S1134" i="92"/>
  <c r="Q1176" i="92"/>
  <c r="S1176" i="92" s="1"/>
  <c r="L1134" i="92"/>
  <c r="L1081" i="92"/>
  <c r="S1081" i="92"/>
  <c r="R1135" i="92"/>
  <c r="Q1135" i="92"/>
  <c r="S1046" i="92"/>
  <c r="Q1082" i="92"/>
  <c r="S1082" i="92" s="1"/>
  <c r="N1047" i="92"/>
  <c r="R1004" i="92"/>
  <c r="Q1004" i="92"/>
  <c r="R885" i="92"/>
  <c r="Q885" i="92"/>
  <c r="R916" i="92"/>
  <c r="Q916" i="92"/>
  <c r="L1213" i="92"/>
  <c r="N1213" i="92" s="1"/>
  <c r="Q1214" i="92"/>
  <c r="S1214" i="92" s="1"/>
  <c r="R953" i="92"/>
  <c r="Q953" i="92"/>
  <c r="R952" i="92"/>
  <c r="Q952" i="92"/>
  <c r="Q1760" i="92"/>
  <c r="S1760" i="92" s="1"/>
  <c r="S1621" i="92" l="1"/>
  <c r="S1733" i="92"/>
  <c r="Q1620" i="92"/>
  <c r="R1620" i="92"/>
  <c r="S1622" i="92"/>
  <c r="S1257" i="92"/>
  <c r="S1324" i="92"/>
  <c r="S1289" i="92"/>
  <c r="R1227" i="92"/>
  <c r="S1227" i="92" s="1"/>
  <c r="S1135" i="92"/>
  <c r="S1761" i="92"/>
  <c r="S953" i="92"/>
  <c r="S916" i="92"/>
  <c r="S885" i="92"/>
  <c r="R1047" i="92"/>
  <c r="Q1047" i="92"/>
  <c r="S1004" i="92"/>
  <c r="Q1213" i="92"/>
  <c r="R1213" i="92"/>
  <c r="S952" i="92"/>
  <c r="S1620" i="92" l="1"/>
  <c r="S1047" i="92"/>
  <c r="S1213" i="92"/>
  <c r="F1747" i="92" l="1"/>
  <c r="L1750" i="92"/>
  <c r="N1750" i="92" s="1"/>
  <c r="L1748" i="92"/>
  <c r="N1748" i="92" s="1"/>
  <c r="F1751" i="92"/>
  <c r="L1751" i="92" s="1"/>
  <c r="N1751" i="92" s="1"/>
  <c r="F1749" i="92"/>
  <c r="L1749" i="92" s="1"/>
  <c r="N1749" i="92" s="1"/>
  <c r="F1741" i="92"/>
  <c r="L1741" i="92" s="1"/>
  <c r="F1727" i="92"/>
  <c r="K1727" i="92" s="1"/>
  <c r="L1727" i="92" s="1"/>
  <c r="N1727" i="92" s="1"/>
  <c r="F1724" i="92"/>
  <c r="F1692" i="92"/>
  <c r="K1692" i="92" s="1"/>
  <c r="L1692" i="92" s="1"/>
  <c r="N1692" i="92" s="1"/>
  <c r="F1659" i="92"/>
  <c r="F1619" i="92"/>
  <c r="K1619" i="92" s="1"/>
  <c r="L1619" i="92" s="1"/>
  <c r="N1619" i="92" s="1"/>
  <c r="F1599" i="92"/>
  <c r="K1599" i="92" s="1"/>
  <c r="L1599" i="92" s="1"/>
  <c r="N1599" i="92" s="1"/>
  <c r="F1574" i="92"/>
  <c r="K1574" i="92" s="1"/>
  <c r="L1574" i="92" s="1"/>
  <c r="N1574" i="92" s="1"/>
  <c r="F1544" i="92"/>
  <c r="F1553" i="92"/>
  <c r="K1553" i="92" s="1"/>
  <c r="L1553" i="92" s="1"/>
  <c r="N1553" i="92" s="1"/>
  <c r="F1535" i="92"/>
  <c r="K1535" i="92" s="1"/>
  <c r="L1535" i="92" s="1"/>
  <c r="N1535" i="92" s="1"/>
  <c r="F1517" i="92"/>
  <c r="K1517" i="92" s="1"/>
  <c r="L1517" i="92" s="1"/>
  <c r="N1517" i="92" s="1"/>
  <c r="F1484" i="92"/>
  <c r="K1484" i="92" s="1"/>
  <c r="L1484" i="92" s="1"/>
  <c r="N1484" i="92" s="1"/>
  <c r="F1424" i="92"/>
  <c r="K1424" i="92" s="1"/>
  <c r="L1424" i="92" s="1"/>
  <c r="N1424" i="92" s="1"/>
  <c r="K1414" i="92"/>
  <c r="F1361" i="92"/>
  <c r="K1361" i="92" s="1"/>
  <c r="L1361" i="92" s="1"/>
  <c r="N1361" i="92" s="1"/>
  <c r="F1321" i="92"/>
  <c r="K1321" i="92" s="1"/>
  <c r="L1321" i="92" s="1"/>
  <c r="N1321" i="92" s="1"/>
  <c r="F1315" i="92"/>
  <c r="F1286" i="92"/>
  <c r="K1286" i="92" s="1"/>
  <c r="L1286" i="92" s="1"/>
  <c r="N1286" i="92" s="1"/>
  <c r="F1256" i="92"/>
  <c r="K1256" i="92" s="1"/>
  <c r="L1256" i="92" s="1"/>
  <c r="N1256" i="92" s="1"/>
  <c r="F1226" i="92"/>
  <c r="K1226" i="92" s="1"/>
  <c r="L1226" i="92" s="1"/>
  <c r="N1226" i="92" s="1"/>
  <c r="F1210" i="92"/>
  <c r="K1210" i="92" s="1"/>
  <c r="L1210" i="92" s="1"/>
  <c r="N1210" i="92" s="1"/>
  <c r="F1188" i="92"/>
  <c r="K1188" i="92" s="1"/>
  <c r="L1188" i="92" s="1"/>
  <c r="N1188" i="92" s="1"/>
  <c r="F1170" i="92"/>
  <c r="K1170" i="92" s="1"/>
  <c r="L1170" i="92" s="1"/>
  <c r="N1170" i="92" s="1"/>
  <c r="F1133" i="92"/>
  <c r="F1115" i="92"/>
  <c r="K1115" i="92" s="1"/>
  <c r="L1115" i="92" s="1"/>
  <c r="N1115" i="92" s="1"/>
  <c r="F1079" i="92"/>
  <c r="F1074" i="92"/>
  <c r="K1074" i="92" s="1"/>
  <c r="L1074" i="92" s="1"/>
  <c r="N1074" i="92" s="1"/>
  <c r="F1039" i="92"/>
  <c r="K1039" i="92" s="1"/>
  <c r="L1039" i="92" s="1"/>
  <c r="N1039" i="92" s="1"/>
  <c r="F1034" i="92"/>
  <c r="L1034" i="92" s="1"/>
  <c r="F1002" i="92"/>
  <c r="F1001" i="92"/>
  <c r="K1001" i="92" s="1"/>
  <c r="L1001" i="92" s="1"/>
  <c r="N1001" i="92" s="1"/>
  <c r="F979" i="92"/>
  <c r="K979" i="92" s="1"/>
  <c r="L979" i="92" s="1"/>
  <c r="N979" i="92" s="1"/>
  <c r="F949" i="92"/>
  <c r="K949" i="92" s="1"/>
  <c r="L949" i="92" s="1"/>
  <c r="N949" i="92" s="1"/>
  <c r="F913" i="92"/>
  <c r="K913" i="92" s="1"/>
  <c r="L913" i="92" s="1"/>
  <c r="N913" i="92" s="1"/>
  <c r="F895" i="92"/>
  <c r="K895" i="92" s="1"/>
  <c r="L895" i="92" s="1"/>
  <c r="N895" i="92" s="1"/>
  <c r="F893" i="92"/>
  <c r="K893" i="92" s="1"/>
  <c r="L893" i="92" s="1"/>
  <c r="N893" i="92" s="1"/>
  <c r="F867" i="92"/>
  <c r="F866" i="92"/>
  <c r="K866" i="92" s="1"/>
  <c r="L866" i="92" s="1"/>
  <c r="N866" i="92" s="1"/>
  <c r="F853" i="92"/>
  <c r="K853" i="92" s="1"/>
  <c r="L853" i="92" s="1"/>
  <c r="N853" i="92" s="1"/>
  <c r="F823" i="92"/>
  <c r="K823" i="92" s="1"/>
  <c r="F840" i="92"/>
  <c r="F839" i="92"/>
  <c r="K839" i="92" s="1"/>
  <c r="L839" i="92" s="1"/>
  <c r="N839" i="92" s="1"/>
  <c r="F833" i="92"/>
  <c r="F822" i="92"/>
  <c r="K822" i="92" s="1"/>
  <c r="L822" i="92" s="1"/>
  <c r="N822" i="92" s="1"/>
  <c r="F807" i="92"/>
  <c r="K807" i="92" s="1"/>
  <c r="L807" i="92" s="1"/>
  <c r="N807" i="92" s="1"/>
  <c r="F795" i="92"/>
  <c r="K795" i="92" s="1"/>
  <c r="L795" i="92" s="1"/>
  <c r="N795" i="92" s="1"/>
  <c r="F783" i="92"/>
  <c r="K783" i="92" s="1"/>
  <c r="L783" i="92" s="1"/>
  <c r="N783" i="92" s="1"/>
  <c r="F771" i="92"/>
  <c r="K771" i="92" s="1"/>
  <c r="L771" i="92" s="1"/>
  <c r="N771" i="92" s="1"/>
  <c r="F759" i="92"/>
  <c r="K759" i="92" s="1"/>
  <c r="L759" i="92" s="1"/>
  <c r="N759" i="92" s="1"/>
  <c r="F747" i="92"/>
  <c r="K747" i="92" s="1"/>
  <c r="L747" i="92" s="1"/>
  <c r="N747" i="92" s="1"/>
  <c r="F736" i="92"/>
  <c r="F735" i="92"/>
  <c r="K735" i="92" s="1"/>
  <c r="L735" i="92" s="1"/>
  <c r="N735" i="92" s="1"/>
  <c r="F723" i="92"/>
  <c r="K723" i="92" s="1"/>
  <c r="L723" i="92" s="1"/>
  <c r="N723" i="92" s="1"/>
  <c r="F712" i="92"/>
  <c r="K712" i="92" s="1"/>
  <c r="L712" i="92" s="1"/>
  <c r="N712" i="92" s="1"/>
  <c r="F701" i="92"/>
  <c r="K701" i="92" s="1"/>
  <c r="F689" i="92"/>
  <c r="K689" i="92" s="1"/>
  <c r="L689" i="92" s="1"/>
  <c r="N689" i="92" s="1"/>
  <c r="F678" i="92"/>
  <c r="K678" i="92" s="1"/>
  <c r="L678" i="92" s="1"/>
  <c r="N678" i="92" s="1"/>
  <c r="F668" i="92"/>
  <c r="F667" i="92"/>
  <c r="K667" i="92" s="1"/>
  <c r="L667" i="92" s="1"/>
  <c r="N667" i="92" s="1"/>
  <c r="F656" i="92"/>
  <c r="K656" i="92" s="1"/>
  <c r="L656" i="92" s="1"/>
  <c r="N656" i="92" s="1"/>
  <c r="F642" i="92"/>
  <c r="K642" i="92" s="1"/>
  <c r="L642" i="92" s="1"/>
  <c r="N642" i="92" s="1"/>
  <c r="F630" i="92"/>
  <c r="F629" i="92"/>
  <c r="K629" i="92" s="1"/>
  <c r="L629" i="92" s="1"/>
  <c r="N629" i="92" s="1"/>
  <c r="F618" i="92"/>
  <c r="K618" i="92" s="1"/>
  <c r="L618" i="92" s="1"/>
  <c r="N618" i="92" s="1"/>
  <c r="F607" i="92"/>
  <c r="K607" i="92" s="1"/>
  <c r="L607" i="92" s="1"/>
  <c r="N607" i="92" s="1"/>
  <c r="K602" i="92"/>
  <c r="K601" i="92"/>
  <c r="F596" i="92"/>
  <c r="K596" i="92" s="1"/>
  <c r="L596" i="92" s="1"/>
  <c r="N596" i="92" s="1"/>
  <c r="F587" i="92"/>
  <c r="K587" i="92" s="1"/>
  <c r="L587" i="92" s="1"/>
  <c r="N587" i="92" s="1"/>
  <c r="F577" i="92"/>
  <c r="F528" i="92"/>
  <c r="F533" i="92"/>
  <c r="F540" i="92"/>
  <c r="F538" i="92"/>
  <c r="F476" i="92"/>
  <c r="K476" i="92" s="1"/>
  <c r="L476" i="92" s="1"/>
  <c r="N476" i="92" s="1"/>
  <c r="F467" i="92"/>
  <c r="F302" i="92"/>
  <c r="K302" i="92" s="1"/>
  <c r="L302" i="92" s="1"/>
  <c r="N302" i="92" s="1"/>
  <c r="F289" i="92"/>
  <c r="K289" i="92" s="1"/>
  <c r="L289" i="92" s="1"/>
  <c r="N289" i="92" s="1"/>
  <c r="F225" i="92"/>
  <c r="K225" i="92" s="1"/>
  <c r="L225" i="92" s="1"/>
  <c r="N225" i="92" s="1"/>
  <c r="F275" i="92"/>
  <c r="K275" i="92" s="1"/>
  <c r="L275" i="92" s="1"/>
  <c r="N275" i="92" s="1"/>
  <c r="F255" i="92"/>
  <c r="K255" i="92" s="1"/>
  <c r="L255" i="92" s="1"/>
  <c r="N255" i="92" s="1"/>
  <c r="F251" i="92"/>
  <c r="F240" i="92"/>
  <c r="K240" i="92" s="1"/>
  <c r="L240" i="92" s="1"/>
  <c r="N240" i="92" s="1"/>
  <c r="F197" i="92"/>
  <c r="F169" i="92"/>
  <c r="F166" i="92"/>
  <c r="R289" i="92" l="1"/>
  <c r="Q289" i="92"/>
  <c r="S289" i="92" s="1"/>
  <c r="R712" i="92"/>
  <c r="Q712" i="92"/>
  <c r="S712" i="92" s="1"/>
  <c r="R839" i="92"/>
  <c r="Q839" i="92"/>
  <c r="S839" i="92" s="1"/>
  <c r="R866" i="92"/>
  <c r="Q866" i="92"/>
  <c r="S866" i="92" s="1"/>
  <c r="R1286" i="92"/>
  <c r="Q1286" i="92"/>
  <c r="S1286" i="92" s="1"/>
  <c r="R1599" i="92"/>
  <c r="Q1599" i="92"/>
  <c r="S1599" i="92" s="1"/>
  <c r="Q255" i="92"/>
  <c r="R255" i="92"/>
  <c r="R587" i="92"/>
  <c r="Q587" i="92"/>
  <c r="S587" i="92" s="1"/>
  <c r="Q642" i="92"/>
  <c r="R642" i="92"/>
  <c r="R678" i="92"/>
  <c r="Q678" i="92"/>
  <c r="S678" i="92" s="1"/>
  <c r="R759" i="92"/>
  <c r="Q759" i="92"/>
  <c r="R949" i="92"/>
  <c r="Q949" i="92"/>
  <c r="S949" i="92" s="1"/>
  <c r="R1210" i="92"/>
  <c r="Q1210" i="92"/>
  <c r="S1210" i="92" s="1"/>
  <c r="R1424" i="92"/>
  <c r="Q1424" i="92"/>
  <c r="S1424" i="92" s="1"/>
  <c r="R1619" i="92"/>
  <c r="Q1619" i="92"/>
  <c r="S1619" i="92" s="1"/>
  <c r="Q275" i="92"/>
  <c r="R275" i="92"/>
  <c r="Q596" i="92"/>
  <c r="R596" i="92"/>
  <c r="Q618" i="92"/>
  <c r="R618" i="92"/>
  <c r="Q656" i="92"/>
  <c r="R656" i="92"/>
  <c r="Q689" i="92"/>
  <c r="R689" i="92"/>
  <c r="R735" i="92"/>
  <c r="Q735" i="92"/>
  <c r="Q771" i="92"/>
  <c r="R771" i="92"/>
  <c r="R822" i="92"/>
  <c r="Q822" i="92"/>
  <c r="S822" i="92" s="1"/>
  <c r="R893" i="92"/>
  <c r="Q893" i="92"/>
  <c r="S893" i="92" s="1"/>
  <c r="R979" i="92"/>
  <c r="Q979" i="92"/>
  <c r="S979" i="92" s="1"/>
  <c r="R1039" i="92"/>
  <c r="Q1039" i="92"/>
  <c r="S1039" i="92" s="1"/>
  <c r="R1226" i="92"/>
  <c r="Q1226" i="92"/>
  <c r="S1226" i="92" s="1"/>
  <c r="R1321" i="92"/>
  <c r="Q1321" i="92"/>
  <c r="S1321" i="92" s="1"/>
  <c r="R1484" i="92"/>
  <c r="Q1484" i="92"/>
  <c r="S1484" i="92" s="1"/>
  <c r="Q747" i="92"/>
  <c r="R747" i="92"/>
  <c r="R795" i="92"/>
  <c r="Q795" i="92"/>
  <c r="S795" i="92" s="1"/>
  <c r="R913" i="92"/>
  <c r="Q913" i="92"/>
  <c r="S913" i="92" s="1"/>
  <c r="R1188" i="92"/>
  <c r="Q1188" i="92"/>
  <c r="S1188" i="92" s="1"/>
  <c r="R1535" i="92"/>
  <c r="Q1535" i="92"/>
  <c r="S1535" i="92" s="1"/>
  <c r="R1751" i="92"/>
  <c r="Q1751" i="92"/>
  <c r="S1751" i="92" s="1"/>
  <c r="Q302" i="92"/>
  <c r="R302" i="92"/>
  <c r="Q607" i="92"/>
  <c r="R607" i="92"/>
  <c r="Q723" i="92"/>
  <c r="R723" i="92"/>
  <c r="R807" i="92"/>
  <c r="Q807" i="92"/>
  <c r="S807" i="92" s="1"/>
  <c r="R1115" i="92"/>
  <c r="Q1115" i="92"/>
  <c r="S1115" i="92" s="1"/>
  <c r="R1553" i="92"/>
  <c r="Q1553" i="92"/>
  <c r="R1727" i="92"/>
  <c r="Q1727" i="92"/>
  <c r="S1727" i="92" s="1"/>
  <c r="Q240" i="92"/>
  <c r="R240" i="92"/>
  <c r="R225" i="92"/>
  <c r="Q225" i="92"/>
  <c r="S225" i="92" s="1"/>
  <c r="Q476" i="92"/>
  <c r="R476" i="92"/>
  <c r="R629" i="92"/>
  <c r="Q629" i="92"/>
  <c r="S629" i="92" s="1"/>
  <c r="Q667" i="92"/>
  <c r="R667" i="92"/>
  <c r="Q783" i="92"/>
  <c r="R783" i="92"/>
  <c r="R853" i="92"/>
  <c r="Q853" i="92"/>
  <c r="R895" i="92"/>
  <c r="Q895" i="92"/>
  <c r="S895" i="92" s="1"/>
  <c r="R1001" i="92"/>
  <c r="Q1001" i="92"/>
  <c r="R1074" i="92"/>
  <c r="Q1074" i="92"/>
  <c r="S1074" i="92" s="1"/>
  <c r="R1170" i="92"/>
  <c r="Q1170" i="92"/>
  <c r="S1170" i="92" s="1"/>
  <c r="R1256" i="92"/>
  <c r="Q1256" i="92"/>
  <c r="S1256" i="92" s="1"/>
  <c r="R1361" i="92"/>
  <c r="Q1361" i="92"/>
  <c r="S1361" i="92" s="1"/>
  <c r="R1517" i="92"/>
  <c r="Q1517" i="92"/>
  <c r="S1517" i="92" s="1"/>
  <c r="Q1574" i="92"/>
  <c r="R1574" i="92"/>
  <c r="Q1692" i="92"/>
  <c r="R1692" i="92"/>
  <c r="R1749" i="92"/>
  <c r="Q1749" i="92"/>
  <c r="S1749" i="92" s="1"/>
  <c r="K1133" i="92"/>
  <c r="L1133" i="92"/>
  <c r="N1133" i="92" s="1"/>
  <c r="K1751" i="92"/>
  <c r="K1749" i="92"/>
  <c r="K1659" i="92"/>
  <c r="L1659" i="92" s="1"/>
  <c r="N1659" i="92" s="1"/>
  <c r="L701" i="92"/>
  <c r="N701" i="92" s="1"/>
  <c r="K540" i="92"/>
  <c r="L540" i="92" s="1"/>
  <c r="N540" i="92" s="1"/>
  <c r="K538" i="92"/>
  <c r="L538" i="92" s="1"/>
  <c r="N538" i="92" s="1"/>
  <c r="S1001" i="92" l="1"/>
  <c r="S735" i="92"/>
  <c r="S759" i="92"/>
  <c r="S1553" i="92"/>
  <c r="S667" i="92"/>
  <c r="S476" i="92"/>
  <c r="S656" i="92"/>
  <c r="S783" i="92"/>
  <c r="S747" i="92"/>
  <c r="S689" i="92"/>
  <c r="S618" i="92"/>
  <c r="S275" i="92"/>
  <c r="R1133" i="92"/>
  <c r="Q1133" i="92"/>
  <c r="S1692" i="92"/>
  <c r="S723" i="92"/>
  <c r="S853" i="92"/>
  <c r="Q701" i="92"/>
  <c r="R701" i="92"/>
  <c r="R1659" i="92"/>
  <c r="Q1659" i="92"/>
  <c r="S302" i="92"/>
  <c r="S771" i="92"/>
  <c r="Q540" i="92"/>
  <c r="R540" i="92"/>
  <c r="S1574" i="92"/>
  <c r="S240" i="92"/>
  <c r="S607" i="92"/>
  <c r="S596" i="92"/>
  <c r="S642" i="92"/>
  <c r="S255" i="92"/>
  <c r="K197" i="92"/>
  <c r="L197" i="92" s="1"/>
  <c r="N197" i="92" s="1"/>
  <c r="K196" i="92"/>
  <c r="L191" i="92"/>
  <c r="N191" i="92" s="1"/>
  <c r="K169" i="92"/>
  <c r="L169" i="92" s="1"/>
  <c r="N169" i="92" s="1"/>
  <c r="K167" i="92"/>
  <c r="L167" i="92" s="1"/>
  <c r="K168" i="92"/>
  <c r="L168" i="92" s="1"/>
  <c r="K166" i="92"/>
  <c r="L166" i="92" s="1"/>
  <c r="N166" i="92" s="1"/>
  <c r="K165" i="92"/>
  <c r="L165" i="92" s="1"/>
  <c r="N165" i="92" s="1"/>
  <c r="F175" i="92"/>
  <c r="F170" i="92"/>
  <c r="F164" i="92"/>
  <c r="F140" i="92"/>
  <c r="S1133" i="92" l="1"/>
  <c r="S1659" i="92"/>
  <c r="Q169" i="92"/>
  <c r="R169" i="92"/>
  <c r="Q166" i="92"/>
  <c r="R166" i="92"/>
  <c r="S701" i="92"/>
  <c r="Q197" i="92"/>
  <c r="R197" i="92"/>
  <c r="S540" i="92"/>
  <c r="F1728" i="92"/>
  <c r="L1579" i="92"/>
  <c r="F1527" i="92"/>
  <c r="F1205" i="92"/>
  <c r="F1110" i="92"/>
  <c r="F1069" i="92"/>
  <c r="L1589" i="92"/>
  <c r="L1174" i="92"/>
  <c r="N1174" i="92" s="1"/>
  <c r="R1174" i="92" s="1"/>
  <c r="F1173" i="92"/>
  <c r="K1173" i="92" s="1"/>
  <c r="L1173" i="92" s="1"/>
  <c r="N1173" i="92" s="1"/>
  <c r="L1043" i="92"/>
  <c r="F1044" i="92"/>
  <c r="L1045" i="92"/>
  <c r="N1045" i="92" s="1"/>
  <c r="R1044" i="92"/>
  <c r="Q1044" i="92"/>
  <c r="L1007" i="92"/>
  <c r="N1007" i="92" s="1"/>
  <c r="S166" i="92" l="1"/>
  <c r="S197" i="92"/>
  <c r="S169" i="92"/>
  <c r="L1044" i="92"/>
  <c r="S1044" i="92"/>
  <c r="Q1174" i="92"/>
  <c r="S1174" i="92" s="1"/>
  <c r="R1173" i="92"/>
  <c r="Q1173" i="92"/>
  <c r="R1045" i="92"/>
  <c r="Q1045" i="92"/>
  <c r="R1007" i="92"/>
  <c r="Q1007" i="92"/>
  <c r="S1045" i="92" l="1"/>
  <c r="S1007" i="92"/>
  <c r="S1173" i="92"/>
  <c r="F473" i="92" l="1"/>
  <c r="K472" i="92"/>
  <c r="F471" i="92"/>
  <c r="L448" i="92"/>
  <c r="N448" i="92" s="1"/>
  <c r="R448" i="92" s="1"/>
  <c r="L472" i="92"/>
  <c r="F462" i="92"/>
  <c r="F460" i="92"/>
  <c r="Q448" i="92" l="1"/>
  <c r="S448" i="92" s="1"/>
  <c r="R1311" i="92" l="1"/>
  <c r="Q1311" i="92"/>
  <c r="F1311" i="92"/>
  <c r="L1274" i="92"/>
  <c r="F1275" i="92"/>
  <c r="L1275" i="92" s="1"/>
  <c r="N1275" i="92" s="1"/>
  <c r="F1247" i="92"/>
  <c r="R1247" i="92"/>
  <c r="Q1247" i="92"/>
  <c r="N1274" i="92" l="1"/>
  <c r="R1274" i="92" s="1"/>
  <c r="S1311" i="92"/>
  <c r="S1247" i="92"/>
  <c r="R1275" i="92"/>
  <c r="Q1275" i="92"/>
  <c r="Q1274" i="92" l="1"/>
  <c r="S1274" i="92" s="1"/>
  <c r="S1275" i="92"/>
  <c r="F1201" i="92"/>
  <c r="R1201" i="92"/>
  <c r="Q1201" i="92"/>
  <c r="F1120" i="92"/>
  <c r="K1120" i="92" s="1"/>
  <c r="L1120" i="92" s="1"/>
  <c r="N1120" i="92" s="1"/>
  <c r="L1121" i="92"/>
  <c r="N1121" i="92" s="1"/>
  <c r="R1121" i="92" s="1"/>
  <c r="L1080" i="92"/>
  <c r="N1080" i="92" s="1"/>
  <c r="R1080" i="92" s="1"/>
  <c r="R1079" i="92"/>
  <c r="Q1079" i="92"/>
  <c r="L1006" i="92"/>
  <c r="L1005" i="92" s="1"/>
  <c r="K965" i="92"/>
  <c r="K966" i="92"/>
  <c r="I961" i="92"/>
  <c r="K961" i="92" s="1"/>
  <c r="I962" i="92"/>
  <c r="K962" i="92" s="1"/>
  <c r="I963" i="92"/>
  <c r="K963" i="92" s="1"/>
  <c r="I964" i="92"/>
  <c r="K964" i="92" s="1"/>
  <c r="I965" i="92"/>
  <c r="I966" i="92"/>
  <c r="I967" i="92"/>
  <c r="K967" i="92" s="1"/>
  <c r="I968" i="92"/>
  <c r="K968" i="92" s="1"/>
  <c r="I969" i="92"/>
  <c r="K969" i="92" s="1"/>
  <c r="I970" i="92"/>
  <c r="K970" i="92" s="1"/>
  <c r="I971" i="92"/>
  <c r="K971" i="92" s="1"/>
  <c r="I960" i="92"/>
  <c r="L961" i="92"/>
  <c r="F906" i="92"/>
  <c r="F917" i="92"/>
  <c r="K917" i="92" s="1"/>
  <c r="L917" i="92" s="1"/>
  <c r="N917" i="92" s="1"/>
  <c r="L918" i="92"/>
  <c r="N918" i="92" s="1"/>
  <c r="R918" i="92" s="1"/>
  <c r="F843" i="92"/>
  <c r="K843" i="92" s="1"/>
  <c r="L843" i="92" s="1"/>
  <c r="N843" i="92" s="1"/>
  <c r="N844" i="92"/>
  <c r="I832" i="92"/>
  <c r="K832" i="92" s="1"/>
  <c r="I830" i="92"/>
  <c r="I831" i="92"/>
  <c r="I828" i="92"/>
  <c r="L830" i="92"/>
  <c r="L636" i="92"/>
  <c r="N636" i="92" s="1"/>
  <c r="N1006" i="92" l="1"/>
  <c r="R1006" i="92" s="1"/>
  <c r="N1005" i="92"/>
  <c r="S1201" i="92"/>
  <c r="R1120" i="92"/>
  <c r="Q1120" i="92"/>
  <c r="S1079" i="92"/>
  <c r="Q1121" i="92"/>
  <c r="S1121" i="92" s="1"/>
  <c r="Q1080" i="92"/>
  <c r="S1080" i="92" s="1"/>
  <c r="Q918" i="92"/>
  <c r="S918" i="92" s="1"/>
  <c r="Q917" i="92"/>
  <c r="R917" i="92"/>
  <c r="Q843" i="92"/>
  <c r="R843" i="92"/>
  <c r="Q844" i="92"/>
  <c r="R844" i="92"/>
  <c r="Q1006" i="92" l="1"/>
  <c r="S1006" i="92" s="1"/>
  <c r="Q1005" i="92"/>
  <c r="R1005" i="92"/>
  <c r="S1120" i="92"/>
  <c r="S917" i="92"/>
  <c r="S844" i="92"/>
  <c r="S843" i="92"/>
  <c r="S1005" i="92" l="1"/>
  <c r="K590" i="92"/>
  <c r="K591" i="92"/>
  <c r="F581" i="92"/>
  <c r="K555" i="92"/>
  <c r="K292" i="92"/>
  <c r="L403" i="92"/>
  <c r="N403" i="92" s="1"/>
  <c r="R403" i="92" s="1"/>
  <c r="F402" i="92"/>
  <c r="L402" i="92" s="1"/>
  <c r="N402" i="92" s="1"/>
  <c r="L404" i="92"/>
  <c r="N404" i="92" s="1"/>
  <c r="R404" i="92" s="1"/>
  <c r="K320" i="92"/>
  <c r="K200" i="92"/>
  <c r="F223" i="92"/>
  <c r="K223" i="92" s="1"/>
  <c r="Q396" i="92"/>
  <c r="R396" i="92"/>
  <c r="Q456" i="92"/>
  <c r="R456" i="92"/>
  <c r="Q581" i="92"/>
  <c r="R581" i="92"/>
  <c r="Q714" i="92"/>
  <c r="R714" i="92"/>
  <c r="Q883" i="92"/>
  <c r="R883" i="92"/>
  <c r="Q942" i="92"/>
  <c r="R942" i="92"/>
  <c r="Q943" i="92"/>
  <c r="R943" i="92"/>
  <c r="Q982" i="92"/>
  <c r="R982" i="92"/>
  <c r="Q1042" i="92"/>
  <c r="R1042" i="92"/>
  <c r="Q1077" i="92"/>
  <c r="R1077" i="92"/>
  <c r="Q1118" i="92"/>
  <c r="R1118" i="92"/>
  <c r="Q1124" i="92"/>
  <c r="R1124" i="92"/>
  <c r="Q1163" i="92"/>
  <c r="R1163" i="92"/>
  <c r="Q1179" i="92"/>
  <c r="R1179" i="92"/>
  <c r="Q1184" i="92"/>
  <c r="R1184" i="92"/>
  <c r="Q1203" i="92"/>
  <c r="R1203" i="92"/>
  <c r="Q1217" i="92"/>
  <c r="R1217" i="92"/>
  <c r="Q1222" i="92"/>
  <c r="R1222" i="92"/>
  <c r="Q1249" i="92"/>
  <c r="R1249" i="92"/>
  <c r="Q1279" i="92"/>
  <c r="R1279" i="92"/>
  <c r="Q1313" i="92"/>
  <c r="R1313" i="92"/>
  <c r="Q1354" i="92"/>
  <c r="R1354" i="92"/>
  <c r="Q1358" i="92"/>
  <c r="R1358" i="92"/>
  <c r="Q1705" i="92"/>
  <c r="R1705" i="92"/>
  <c r="Q1706" i="92"/>
  <c r="R1706" i="92"/>
  <c r="Q1731" i="92"/>
  <c r="R1731" i="92"/>
  <c r="Q1750" i="92"/>
  <c r="R1750" i="92"/>
  <c r="K170" i="92"/>
  <c r="L178" i="92"/>
  <c r="N178" i="92" s="1"/>
  <c r="L177" i="92"/>
  <c r="N177" i="92" s="1"/>
  <c r="L176" i="92"/>
  <c r="N176" i="92" s="1"/>
  <c r="K322" i="92"/>
  <c r="K321" i="92"/>
  <c r="I1757" i="92"/>
  <c r="K1757" i="92" s="1"/>
  <c r="K1756" i="92" s="1"/>
  <c r="N1756" i="92" s="1"/>
  <c r="L1757" i="92"/>
  <c r="N1757" i="92" s="1"/>
  <c r="Q1757" i="92" s="1"/>
  <c r="L1710" i="92"/>
  <c r="N1710" i="92" s="1"/>
  <c r="Q1710" i="92" s="1"/>
  <c r="L1724" i="92"/>
  <c r="N1724" i="92" s="1"/>
  <c r="Q1724" i="92" s="1"/>
  <c r="F1720" i="92"/>
  <c r="L1747" i="92"/>
  <c r="L1754" i="92"/>
  <c r="N1754" i="92" s="1"/>
  <c r="Q1754" i="92" s="1"/>
  <c r="N1753" i="92"/>
  <c r="F1752" i="92"/>
  <c r="L1752" i="92" s="1"/>
  <c r="Q1748" i="92"/>
  <c r="L1746" i="92"/>
  <c r="F1745" i="92"/>
  <c r="L1759" i="92"/>
  <c r="N1759" i="92" s="1"/>
  <c r="Q1759" i="92" s="1"/>
  <c r="F1758" i="92"/>
  <c r="L1744" i="92"/>
  <c r="N1744" i="92" s="1"/>
  <c r="Q1744" i="92" s="1"/>
  <c r="L1743" i="92"/>
  <c r="N1743" i="92" s="1"/>
  <c r="L1742" i="92"/>
  <c r="N1742" i="92" s="1"/>
  <c r="L1740" i="92"/>
  <c r="N1740" i="92" s="1"/>
  <c r="Q1740" i="92" s="1"/>
  <c r="L1739" i="92"/>
  <c r="N1739" i="92" s="1"/>
  <c r="Q1739" i="92" s="1"/>
  <c r="I1739" i="92"/>
  <c r="K1739" i="92" s="1"/>
  <c r="L1738" i="92"/>
  <c r="N1738" i="92" s="1"/>
  <c r="I1738" i="92"/>
  <c r="K1738" i="92" s="1"/>
  <c r="L1737" i="92"/>
  <c r="N1737" i="92" s="1"/>
  <c r="Q1737" i="92" s="1"/>
  <c r="I1737" i="92"/>
  <c r="K1737" i="92" s="1"/>
  <c r="L1732" i="92"/>
  <c r="N1732" i="92" s="1"/>
  <c r="Q1732" i="92" s="1"/>
  <c r="F1731" i="92"/>
  <c r="L1730" i="92"/>
  <c r="N1730" i="92" s="1"/>
  <c r="Q1730" i="92" s="1"/>
  <c r="L1728" i="92"/>
  <c r="N1728" i="92" s="1"/>
  <c r="L1717" i="92"/>
  <c r="N1717" i="92" s="1"/>
  <c r="Q1717" i="92" s="1"/>
  <c r="L1719" i="92"/>
  <c r="L1718" i="92" s="1"/>
  <c r="N1718" i="92" s="1"/>
  <c r="R1718" i="92" s="1"/>
  <c r="L1715" i="92"/>
  <c r="N1715" i="92" s="1"/>
  <c r="R1715" i="92" s="1"/>
  <c r="L1726" i="92"/>
  <c r="N1726" i="92" s="1"/>
  <c r="R1726" i="92" s="1"/>
  <c r="L1729" i="92"/>
  <c r="N1729" i="92" s="1"/>
  <c r="R1729" i="92" s="1"/>
  <c r="L1725" i="92"/>
  <c r="N1725" i="92" s="1"/>
  <c r="Q1725" i="92" s="1"/>
  <c r="L1711" i="92"/>
  <c r="N1711" i="92" s="1"/>
  <c r="Q1711" i="92" s="1"/>
  <c r="L1714" i="92"/>
  <c r="N1714" i="92" s="1"/>
  <c r="Q1714" i="92" s="1"/>
  <c r="F1716" i="92"/>
  <c r="L1716" i="92" s="1"/>
  <c r="N1716" i="92" s="1"/>
  <c r="R1716" i="92" s="1"/>
  <c r="F1718" i="92"/>
  <c r="K1701" i="92"/>
  <c r="L1705" i="92"/>
  <c r="I1696" i="92"/>
  <c r="K1696" i="92" s="1"/>
  <c r="I1697" i="92"/>
  <c r="K1697" i="92" s="1"/>
  <c r="I1698" i="92"/>
  <c r="K1698" i="92" s="1"/>
  <c r="I1699" i="92"/>
  <c r="K1699" i="92" s="1"/>
  <c r="I1700" i="92"/>
  <c r="K1700" i="92" s="1"/>
  <c r="L1723" i="92"/>
  <c r="N1723" i="92" s="1"/>
  <c r="Q1723" i="92" s="1"/>
  <c r="F1722" i="92"/>
  <c r="L1722" i="92" s="1"/>
  <c r="N1722" i="92" s="1"/>
  <c r="Q1722" i="92" s="1"/>
  <c r="L1721" i="92"/>
  <c r="N1721" i="92" s="1"/>
  <c r="R1721" i="92" s="1"/>
  <c r="L1713" i="92"/>
  <c r="N1713" i="92" s="1"/>
  <c r="L1712" i="92"/>
  <c r="N1712" i="92" s="1"/>
  <c r="Q1712" i="92" s="1"/>
  <c r="L1709" i="92"/>
  <c r="N1709" i="92" s="1"/>
  <c r="R1709" i="92" s="1"/>
  <c r="L1708" i="92"/>
  <c r="N1708" i="92" s="1"/>
  <c r="L1707" i="92"/>
  <c r="N1707" i="92" s="1"/>
  <c r="L1704" i="92"/>
  <c r="R1704" i="92" s="1"/>
  <c r="L1703" i="92"/>
  <c r="N1703" i="92" s="1"/>
  <c r="Q1703" i="92" s="1"/>
  <c r="L1702" i="92"/>
  <c r="L1701" i="92"/>
  <c r="N1701" i="92" s="1"/>
  <c r="L1700" i="92"/>
  <c r="N1700" i="92" s="1"/>
  <c r="Q1700" i="92" s="1"/>
  <c r="L1699" i="92"/>
  <c r="N1699" i="92" s="1"/>
  <c r="R1699" i="92" s="1"/>
  <c r="L1698" i="92"/>
  <c r="N1698" i="92" s="1"/>
  <c r="Q1698" i="92" s="1"/>
  <c r="L1697" i="92"/>
  <c r="N1697" i="92" s="1"/>
  <c r="R1697" i="92" s="1"/>
  <c r="L1696" i="92"/>
  <c r="N1696" i="92" s="1"/>
  <c r="Q1696" i="92" s="1"/>
  <c r="L1695" i="92"/>
  <c r="N1695" i="92" s="1"/>
  <c r="R1695" i="92" s="1"/>
  <c r="I1695" i="92"/>
  <c r="K1695" i="92" s="1"/>
  <c r="L1672" i="92"/>
  <c r="N1672" i="92" s="1"/>
  <c r="Q1672" i="92" s="1"/>
  <c r="L1673" i="92"/>
  <c r="N1673" i="92" s="1"/>
  <c r="Q1673" i="92" s="1"/>
  <c r="L1674" i="92"/>
  <c r="N1674" i="92" s="1"/>
  <c r="R1674" i="92" s="1"/>
  <c r="L1675" i="92"/>
  <c r="N1675" i="92" s="1"/>
  <c r="L1676" i="92"/>
  <c r="N1676" i="92" s="1"/>
  <c r="L1677" i="92"/>
  <c r="N1677" i="92" s="1"/>
  <c r="Q1677" i="92" s="1"/>
  <c r="L1678" i="92"/>
  <c r="N1678" i="92" s="1"/>
  <c r="Q1678" i="92" s="1"/>
  <c r="L1679" i="92"/>
  <c r="N1679" i="92" s="1"/>
  <c r="R1679" i="92" s="1"/>
  <c r="L1680" i="92"/>
  <c r="N1680" i="92" s="1"/>
  <c r="L1681" i="92"/>
  <c r="N1681" i="92" s="1"/>
  <c r="R1681" i="92" s="1"/>
  <c r="L1682" i="92"/>
  <c r="N1682" i="92" s="1"/>
  <c r="Q1682" i="92" s="1"/>
  <c r="K1668" i="92"/>
  <c r="K1667" i="92"/>
  <c r="K1666" i="92"/>
  <c r="K1665" i="92"/>
  <c r="K1664" i="92"/>
  <c r="K1663" i="92"/>
  <c r="K1662" i="92"/>
  <c r="L1662" i="92"/>
  <c r="N1662" i="92" s="1"/>
  <c r="Q1662" i="92" s="1"/>
  <c r="I1662" i="92"/>
  <c r="L1636" i="92"/>
  <c r="N1636" i="92" s="1"/>
  <c r="K1640" i="92"/>
  <c r="K1639" i="92"/>
  <c r="K1638" i="92"/>
  <c r="K1637" i="92"/>
  <c r="K1636" i="92"/>
  <c r="L1691" i="92"/>
  <c r="N1691" i="92" s="1"/>
  <c r="Q1691" i="92" s="1"/>
  <c r="F1690" i="92"/>
  <c r="L1689" i="92"/>
  <c r="N1689" i="92" s="1"/>
  <c r="R1689" i="92" s="1"/>
  <c r="F1688" i="92"/>
  <c r="L1688" i="92" s="1"/>
  <c r="N1688" i="92" s="1"/>
  <c r="R1688" i="92" s="1"/>
  <c r="L1687" i="92"/>
  <c r="N1687" i="92" s="1"/>
  <c r="Q1687" i="92" s="1"/>
  <c r="F1686" i="92"/>
  <c r="L1686" i="92" s="1"/>
  <c r="N1686" i="92" s="1"/>
  <c r="L1685" i="92"/>
  <c r="N1685" i="92" s="1"/>
  <c r="Q1685" i="92" s="1"/>
  <c r="L1684" i="92"/>
  <c r="F1683" i="92"/>
  <c r="L1683" i="92" s="1"/>
  <c r="N1683" i="92" s="1"/>
  <c r="R1683" i="92" s="1"/>
  <c r="L1671" i="92"/>
  <c r="N1671" i="92" s="1"/>
  <c r="L1670" i="92"/>
  <c r="N1670" i="92" s="1"/>
  <c r="Q1670" i="92" s="1"/>
  <c r="L1669" i="92"/>
  <c r="N1669" i="92" s="1"/>
  <c r="R1669" i="92" s="1"/>
  <c r="L1668" i="92"/>
  <c r="N1668" i="92" s="1"/>
  <c r="Q1668" i="92" s="1"/>
  <c r="L1667" i="92"/>
  <c r="N1667" i="92" s="1"/>
  <c r="Q1667" i="92" s="1"/>
  <c r="L1666" i="92"/>
  <c r="N1666" i="92" s="1"/>
  <c r="L1665" i="92"/>
  <c r="N1665" i="92" s="1"/>
  <c r="Q1665" i="92" s="1"/>
  <c r="L1664" i="92"/>
  <c r="N1664" i="92" s="1"/>
  <c r="R1664" i="92" s="1"/>
  <c r="L1663" i="92"/>
  <c r="N1663" i="92" s="1"/>
  <c r="L1642" i="92"/>
  <c r="N1642" i="92" s="1"/>
  <c r="L1643" i="92"/>
  <c r="N1643" i="92" s="1"/>
  <c r="R1643" i="92" s="1"/>
  <c r="L1644" i="92"/>
  <c r="N1644" i="92" s="1"/>
  <c r="Q1644" i="92" s="1"/>
  <c r="L1645" i="92"/>
  <c r="N1645" i="92" s="1"/>
  <c r="L1646" i="92"/>
  <c r="N1646" i="92" s="1"/>
  <c r="R1646" i="92" s="1"/>
  <c r="L1647" i="92"/>
  <c r="N1647" i="92" s="1"/>
  <c r="Q1647" i="92" s="1"/>
  <c r="L1648" i="92"/>
  <c r="N1648" i="92" s="1"/>
  <c r="R1648" i="92" s="1"/>
  <c r="L1649" i="92"/>
  <c r="N1649" i="92" s="1"/>
  <c r="Q1649" i="92" s="1"/>
  <c r="L1641" i="92"/>
  <c r="N1641" i="92" s="1"/>
  <c r="R1641" i="92" s="1"/>
  <c r="F1650" i="92"/>
  <c r="L1650" i="92" s="1"/>
  <c r="N1650" i="92" s="1"/>
  <c r="R1650" i="92" s="1"/>
  <c r="L1637" i="92"/>
  <c r="N1637" i="92" s="1"/>
  <c r="Q1637" i="92" s="1"/>
  <c r="L1638" i="92"/>
  <c r="N1638" i="92" s="1"/>
  <c r="L1639" i="92"/>
  <c r="N1639" i="92" s="1"/>
  <c r="Q1639" i="92" s="1"/>
  <c r="L1640" i="92"/>
  <c r="N1640" i="92" s="1"/>
  <c r="Q1640" i="92" s="1"/>
  <c r="L1658" i="92"/>
  <c r="N1658" i="92" s="1"/>
  <c r="Q1658" i="92" s="1"/>
  <c r="F1657" i="92"/>
  <c r="L1657" i="92" s="1"/>
  <c r="N1657" i="92" s="1"/>
  <c r="L1651" i="92"/>
  <c r="N1651" i="92" s="1"/>
  <c r="R1651" i="92" s="1"/>
  <c r="L1656" i="92"/>
  <c r="N1656" i="92" s="1"/>
  <c r="Q1656" i="92" s="1"/>
  <c r="F1655" i="92"/>
  <c r="L1655" i="92" s="1"/>
  <c r="N1655" i="92" s="1"/>
  <c r="R1655" i="92" s="1"/>
  <c r="L1654" i="92"/>
  <c r="N1654" i="92" s="1"/>
  <c r="Q1654" i="92" s="1"/>
  <c r="F1653" i="92"/>
  <c r="L1653" i="92" s="1"/>
  <c r="N1653" i="92" s="1"/>
  <c r="L1652" i="92"/>
  <c r="N1652" i="92" s="1"/>
  <c r="Q1652" i="92" s="1"/>
  <c r="K1625" i="92"/>
  <c r="K1604" i="92"/>
  <c r="K1603" i="92"/>
  <c r="K1602" i="92"/>
  <c r="I1603" i="92"/>
  <c r="L1603" i="92"/>
  <c r="N1603" i="92" s="1"/>
  <c r="L1604" i="92"/>
  <c r="N1604" i="92" s="1"/>
  <c r="L1605" i="92"/>
  <c r="N1605" i="92" s="1"/>
  <c r="Q1605" i="92" s="1"/>
  <c r="L1609" i="92"/>
  <c r="N1609" i="92" s="1"/>
  <c r="R1609" i="92" s="1"/>
  <c r="L1610" i="92"/>
  <c r="N1610" i="92" s="1"/>
  <c r="L1633" i="92"/>
  <c r="N1633" i="92" s="1"/>
  <c r="R1633" i="92" s="1"/>
  <c r="F1632" i="92"/>
  <c r="L1632" i="92" s="1"/>
  <c r="N1632" i="92" s="1"/>
  <c r="Q1632" i="92" s="1"/>
  <c r="L1631" i="92"/>
  <c r="N1631" i="92" s="1"/>
  <c r="R1631" i="92" s="1"/>
  <c r="F1630" i="92"/>
  <c r="L1630" i="92" s="1"/>
  <c r="N1630" i="92" s="1"/>
  <c r="Q1630" i="92" s="1"/>
  <c r="L1629" i="92"/>
  <c r="N1629" i="92" s="1"/>
  <c r="Q1629" i="92" s="1"/>
  <c r="L1628" i="92"/>
  <c r="N1628" i="92" s="1"/>
  <c r="L1627" i="92"/>
  <c r="N1627" i="92" s="1"/>
  <c r="Q1627" i="92" s="1"/>
  <c r="L1626" i="92"/>
  <c r="N1626" i="92" s="1"/>
  <c r="Q1626" i="92" s="1"/>
  <c r="L1625" i="92"/>
  <c r="N1625" i="92" s="1"/>
  <c r="Q1625" i="92" s="1"/>
  <c r="I1625" i="92"/>
  <c r="L1608" i="92"/>
  <c r="N1608" i="92" s="1"/>
  <c r="F1611" i="92"/>
  <c r="L1611" i="92" s="1"/>
  <c r="N1611" i="92" s="1"/>
  <c r="L1618" i="92"/>
  <c r="N1618" i="92" s="1"/>
  <c r="Q1618" i="92" s="1"/>
  <c r="F1617" i="92"/>
  <c r="L1617" i="92" s="1"/>
  <c r="N1617" i="92" s="1"/>
  <c r="L1616" i="92"/>
  <c r="N1616" i="92" s="1"/>
  <c r="F1615" i="92"/>
  <c r="L1615" i="92" s="1"/>
  <c r="N1615" i="92" s="1"/>
  <c r="Q1615" i="92" s="1"/>
  <c r="L1614" i="92"/>
  <c r="N1614" i="92" s="1"/>
  <c r="R1614" i="92" s="1"/>
  <c r="F1613" i="92"/>
  <c r="L1613" i="92" s="1"/>
  <c r="N1613" i="92" s="1"/>
  <c r="L1612" i="92"/>
  <c r="N1612" i="92" s="1"/>
  <c r="L1607" i="92"/>
  <c r="N1607" i="92" s="1"/>
  <c r="Q1607" i="92" s="1"/>
  <c r="L1606" i="92"/>
  <c r="N1606" i="92" s="1"/>
  <c r="L1602" i="92"/>
  <c r="N1602" i="92" s="1"/>
  <c r="I1602" i="92"/>
  <c r="L1577" i="92"/>
  <c r="N1577" i="92" s="1"/>
  <c r="K1579" i="92"/>
  <c r="K1578" i="92"/>
  <c r="K1577" i="92"/>
  <c r="L1581" i="92"/>
  <c r="N1581" i="92" s="1"/>
  <c r="Q1581" i="92" s="1"/>
  <c r="L1582" i="92"/>
  <c r="N1582" i="92" s="1"/>
  <c r="R1582" i="92" s="1"/>
  <c r="L1583" i="92"/>
  <c r="N1583" i="92" s="1"/>
  <c r="L1584" i="92"/>
  <c r="N1584" i="92" s="1"/>
  <c r="L1585" i="92"/>
  <c r="N1585" i="92" s="1"/>
  <c r="Q1585" i="92" s="1"/>
  <c r="L1586" i="92"/>
  <c r="N1586" i="92" s="1"/>
  <c r="L1587" i="92"/>
  <c r="N1587" i="92" s="1"/>
  <c r="L1598" i="92"/>
  <c r="N1598" i="92" s="1"/>
  <c r="F1597" i="92"/>
  <c r="L1597" i="92" s="1"/>
  <c r="N1597" i="92" s="1"/>
  <c r="Q1597" i="92" s="1"/>
  <c r="L1596" i="92"/>
  <c r="N1596" i="92" s="1"/>
  <c r="Q1596" i="92" s="1"/>
  <c r="F1595" i="92"/>
  <c r="L1595" i="92" s="1"/>
  <c r="N1595" i="92" s="1"/>
  <c r="L1594" i="92"/>
  <c r="N1594" i="92" s="1"/>
  <c r="F1593" i="92"/>
  <c r="L1593" i="92" s="1"/>
  <c r="N1593" i="92" s="1"/>
  <c r="L1592" i="92"/>
  <c r="N1592" i="92" s="1"/>
  <c r="Q1592" i="92" s="1"/>
  <c r="L1591" i="92"/>
  <c r="N1591" i="92" s="1"/>
  <c r="F1590" i="92"/>
  <c r="L1590" i="92" s="1"/>
  <c r="N1590" i="92" s="1"/>
  <c r="N1589" i="92"/>
  <c r="R1589" i="92" s="1"/>
  <c r="L1588" i="92"/>
  <c r="N1588" i="92" s="1"/>
  <c r="L1580" i="92"/>
  <c r="N1580" i="92" s="1"/>
  <c r="N1579" i="92"/>
  <c r="L1578" i="92"/>
  <c r="N1578" i="92" s="1"/>
  <c r="Q1578" i="92" s="1"/>
  <c r="I1578" i="92"/>
  <c r="I1577" i="92"/>
  <c r="L1560" i="92"/>
  <c r="N1560" i="92" s="1"/>
  <c r="L1561" i="92"/>
  <c r="N1561" i="92" s="1"/>
  <c r="R1561" i="92" s="1"/>
  <c r="L1562" i="92"/>
  <c r="N1562" i="92" s="1"/>
  <c r="L1563" i="92"/>
  <c r="N1563" i="92" s="1"/>
  <c r="L1559" i="92"/>
  <c r="N1559" i="92" s="1"/>
  <c r="L1558" i="92"/>
  <c r="N1558" i="92" s="1"/>
  <c r="K1558" i="92"/>
  <c r="K1557" i="92"/>
  <c r="K1556" i="92"/>
  <c r="L1573" i="92"/>
  <c r="N1573" i="92" s="1"/>
  <c r="Q1573" i="92" s="1"/>
  <c r="F1572" i="92"/>
  <c r="L1572" i="92" s="1"/>
  <c r="N1572" i="92" s="1"/>
  <c r="L1571" i="92"/>
  <c r="N1571" i="92" s="1"/>
  <c r="F1570" i="92"/>
  <c r="L1570" i="92" s="1"/>
  <c r="N1570" i="92" s="1"/>
  <c r="L1569" i="92"/>
  <c r="N1569" i="92" s="1"/>
  <c r="F1568" i="92"/>
  <c r="L1568" i="92" s="1"/>
  <c r="N1568" i="92" s="1"/>
  <c r="Q1568" i="92" s="1"/>
  <c r="L1567" i="92"/>
  <c r="N1567" i="92" s="1"/>
  <c r="L1566" i="92"/>
  <c r="N1566" i="92" s="1"/>
  <c r="F1565" i="92"/>
  <c r="L1565" i="92" s="1"/>
  <c r="N1565" i="92" s="1"/>
  <c r="R1565" i="92" s="1"/>
  <c r="L1564" i="92"/>
  <c r="N1564" i="92" s="1"/>
  <c r="Q1564" i="92" s="1"/>
  <c r="L1557" i="92"/>
  <c r="N1557" i="92" s="1"/>
  <c r="I1557" i="92"/>
  <c r="L1556" i="92"/>
  <c r="I1556" i="92"/>
  <c r="K1538" i="92"/>
  <c r="L1538" i="92"/>
  <c r="N1538" i="92" s="1"/>
  <c r="Q1538" i="92" s="1"/>
  <c r="K1539" i="92"/>
  <c r="L1552" i="92"/>
  <c r="N1552" i="92" s="1"/>
  <c r="F1551" i="92"/>
  <c r="L1551" i="92" s="1"/>
  <c r="N1551" i="92" s="1"/>
  <c r="L1550" i="92"/>
  <c r="N1550" i="92" s="1"/>
  <c r="R1550" i="92" s="1"/>
  <c r="F1549" i="92"/>
  <c r="L1549" i="92" s="1"/>
  <c r="N1549" i="92" s="1"/>
  <c r="Q1549" i="92" s="1"/>
  <c r="L1548" i="92"/>
  <c r="N1548" i="92" s="1"/>
  <c r="F1547" i="92"/>
  <c r="L1547" i="92" s="1"/>
  <c r="N1547" i="92" s="1"/>
  <c r="L1546" i="92"/>
  <c r="N1546" i="92" s="1"/>
  <c r="L1545" i="92"/>
  <c r="N1545" i="92" s="1"/>
  <c r="Q1545" i="92" s="1"/>
  <c r="L1544" i="92"/>
  <c r="N1544" i="92" s="1"/>
  <c r="L1543" i="92"/>
  <c r="N1543" i="92" s="1"/>
  <c r="L1542" i="92"/>
  <c r="N1542" i="92" s="1"/>
  <c r="Q1542" i="92" s="1"/>
  <c r="L1541" i="92"/>
  <c r="N1541" i="92" s="1"/>
  <c r="L1540" i="92"/>
  <c r="N1540" i="92" s="1"/>
  <c r="L1539" i="92"/>
  <c r="N1539" i="92" s="1"/>
  <c r="I1539" i="92"/>
  <c r="I1538" i="92"/>
  <c r="K1522" i="92"/>
  <c r="K1521" i="92"/>
  <c r="K1520" i="92"/>
  <c r="L1534" i="92"/>
  <c r="N1534" i="92" s="1"/>
  <c r="Q1534" i="92" s="1"/>
  <c r="F1533" i="92"/>
  <c r="L1533" i="92" s="1"/>
  <c r="N1533" i="92" s="1"/>
  <c r="L1532" i="92"/>
  <c r="N1532" i="92" s="1"/>
  <c r="F1531" i="92"/>
  <c r="L1531" i="92" s="1"/>
  <c r="N1531" i="92" s="1"/>
  <c r="L1530" i="92"/>
  <c r="N1530" i="92" s="1"/>
  <c r="Q1530" i="92" s="1"/>
  <c r="F1529" i="92"/>
  <c r="L1529" i="92" s="1"/>
  <c r="N1529" i="92" s="1"/>
  <c r="L1528" i="92"/>
  <c r="N1528" i="92" s="1"/>
  <c r="Q1528" i="92" s="1"/>
  <c r="L1527" i="92"/>
  <c r="N1527" i="92" s="1"/>
  <c r="L1526" i="92"/>
  <c r="N1526" i="92" s="1"/>
  <c r="L1525" i="92"/>
  <c r="N1525" i="92" s="1"/>
  <c r="L1524" i="92"/>
  <c r="N1524" i="92" s="1"/>
  <c r="R1524" i="92" s="1"/>
  <c r="L1523" i="92"/>
  <c r="N1523" i="92" s="1"/>
  <c r="L1522" i="92"/>
  <c r="N1522" i="92" s="1"/>
  <c r="I1522" i="92"/>
  <c r="L1521" i="92"/>
  <c r="N1521" i="92" s="1"/>
  <c r="Q1521" i="92" s="1"/>
  <c r="I1521" i="92"/>
  <c r="L1520" i="92"/>
  <c r="N1520" i="92" s="1"/>
  <c r="I1520" i="92"/>
  <c r="L1462" i="92"/>
  <c r="N1462" i="92" s="1"/>
  <c r="L1495" i="92"/>
  <c r="N1495" i="92" s="1"/>
  <c r="R1495" i="92" s="1"/>
  <c r="L1496" i="92"/>
  <c r="N1496" i="92" s="1"/>
  <c r="L1497" i="92"/>
  <c r="N1497" i="92" s="1"/>
  <c r="L1498" i="92"/>
  <c r="N1498" i="92" s="1"/>
  <c r="R1498" i="92" s="1"/>
  <c r="L1499" i="92"/>
  <c r="N1499" i="92" s="1"/>
  <c r="L1500" i="92"/>
  <c r="N1500" i="92" s="1"/>
  <c r="L1501" i="92"/>
  <c r="N1501" i="92" s="1"/>
  <c r="L1502" i="92"/>
  <c r="N1502" i="92" s="1"/>
  <c r="Q1502" i="92" s="1"/>
  <c r="L1503" i="92"/>
  <c r="N1503" i="92" s="1"/>
  <c r="K1491" i="92"/>
  <c r="K1490" i="92"/>
  <c r="K1489" i="92"/>
  <c r="K1488" i="92"/>
  <c r="L1504" i="92"/>
  <c r="N1504" i="92" s="1"/>
  <c r="L1505" i="92"/>
  <c r="N1505" i="92" s="1"/>
  <c r="L1506" i="92"/>
  <c r="N1506" i="92" s="1"/>
  <c r="L1507" i="92"/>
  <c r="N1507" i="92" s="1"/>
  <c r="Q1507" i="92" s="1"/>
  <c r="L1516" i="92"/>
  <c r="N1516" i="92" s="1"/>
  <c r="F1515" i="92"/>
  <c r="L1515" i="92" s="1"/>
  <c r="N1515" i="92" s="1"/>
  <c r="L1514" i="92"/>
  <c r="N1514" i="92" s="1"/>
  <c r="Q1514" i="92" s="1"/>
  <c r="F1513" i="92"/>
  <c r="L1513" i="92" s="1"/>
  <c r="N1513" i="92" s="1"/>
  <c r="L1512" i="92"/>
  <c r="N1512" i="92" s="1"/>
  <c r="F1511" i="92"/>
  <c r="L1511" i="92" s="1"/>
  <c r="N1511" i="92" s="1"/>
  <c r="L1510" i="92"/>
  <c r="N1510" i="92" s="1"/>
  <c r="L1509" i="92"/>
  <c r="N1509" i="92" s="1"/>
  <c r="Q1509" i="92" s="1"/>
  <c r="F1508" i="92"/>
  <c r="L1508" i="92" s="1"/>
  <c r="N1508" i="92" s="1"/>
  <c r="L1494" i="92"/>
  <c r="N1494" i="92" s="1"/>
  <c r="L1493" i="92"/>
  <c r="N1493" i="92" s="1"/>
  <c r="Q1493" i="92" s="1"/>
  <c r="L1492" i="92"/>
  <c r="N1492" i="92" s="1"/>
  <c r="L1491" i="92"/>
  <c r="N1491" i="92" s="1"/>
  <c r="I1491" i="92"/>
  <c r="L1490" i="92"/>
  <c r="N1490" i="92" s="1"/>
  <c r="R1490" i="92" s="1"/>
  <c r="I1490" i="92"/>
  <c r="L1489" i="92"/>
  <c r="N1489" i="92" s="1"/>
  <c r="I1489" i="92"/>
  <c r="L1488" i="92"/>
  <c r="N1488" i="92" s="1"/>
  <c r="Q1488" i="92" s="1"/>
  <c r="I1488" i="92"/>
  <c r="L1487" i="92"/>
  <c r="N1487" i="92" s="1"/>
  <c r="I1487" i="92"/>
  <c r="K1487" i="92" s="1"/>
  <c r="L1483" i="92"/>
  <c r="N1483" i="92" s="1"/>
  <c r="R1483" i="92" s="1"/>
  <c r="F1482" i="92"/>
  <c r="L1482" i="92" s="1"/>
  <c r="N1482" i="92" s="1"/>
  <c r="I1462" i="92"/>
  <c r="K1462" i="92" s="1"/>
  <c r="L1481" i="92"/>
  <c r="N1481" i="92" s="1"/>
  <c r="F1480" i="92"/>
  <c r="L1480" i="92" s="1"/>
  <c r="N1480" i="92" s="1"/>
  <c r="L1479" i="92"/>
  <c r="N1479" i="92" s="1"/>
  <c r="Q1479" i="92" s="1"/>
  <c r="F1478" i="92"/>
  <c r="L1478" i="92" s="1"/>
  <c r="N1478" i="92" s="1"/>
  <c r="L1477" i="92"/>
  <c r="N1477" i="92" s="1"/>
  <c r="L1476" i="92"/>
  <c r="N1476" i="92" s="1"/>
  <c r="R1476" i="92" s="1"/>
  <c r="F1475" i="92"/>
  <c r="L1475" i="92" s="1"/>
  <c r="N1475" i="92" s="1"/>
  <c r="L1474" i="92"/>
  <c r="N1474" i="92" s="1"/>
  <c r="L1473" i="92"/>
  <c r="N1473" i="92" s="1"/>
  <c r="L1472" i="92"/>
  <c r="N1472" i="92" s="1"/>
  <c r="Q1472" i="92" s="1"/>
  <c r="L1471" i="92"/>
  <c r="N1471" i="92" s="1"/>
  <c r="R1471" i="92" s="1"/>
  <c r="L1470" i="92"/>
  <c r="N1470" i="92" s="1"/>
  <c r="L1469" i="92"/>
  <c r="N1469" i="92" s="1"/>
  <c r="L1468" i="92"/>
  <c r="N1468" i="92" s="1"/>
  <c r="L1467" i="92"/>
  <c r="N1467" i="92" s="1"/>
  <c r="Q1467" i="92" s="1"/>
  <c r="L1466" i="92"/>
  <c r="N1466" i="92" s="1"/>
  <c r="L1465" i="92"/>
  <c r="N1465" i="92" s="1"/>
  <c r="L1464" i="92"/>
  <c r="N1464" i="92" s="1"/>
  <c r="R1464" i="92" s="1"/>
  <c r="L1463" i="92"/>
  <c r="N1463" i="92" s="1"/>
  <c r="L1461" i="92"/>
  <c r="N1461" i="92" s="1"/>
  <c r="I1461" i="92"/>
  <c r="K1461" i="92" s="1"/>
  <c r="L1460" i="92"/>
  <c r="N1460" i="92" s="1"/>
  <c r="Q1460" i="92" s="1"/>
  <c r="I1460" i="92"/>
  <c r="K1460" i="92" s="1"/>
  <c r="L1459" i="92"/>
  <c r="N1459" i="92" s="1"/>
  <c r="I1459" i="92"/>
  <c r="K1459" i="92" s="1"/>
  <c r="L1458" i="92"/>
  <c r="N1458" i="92" s="1"/>
  <c r="R1458" i="92" s="1"/>
  <c r="I1458" i="92"/>
  <c r="K1458" i="92" s="1"/>
  <c r="L1451" i="92"/>
  <c r="N1451" i="92" s="1"/>
  <c r="L1430" i="92"/>
  <c r="N1430" i="92" s="1"/>
  <c r="L1429" i="92"/>
  <c r="N1429" i="92" s="1"/>
  <c r="Q1429" i="92" s="1"/>
  <c r="I1429" i="92"/>
  <c r="K1429" i="92" s="1"/>
  <c r="F1449" i="92"/>
  <c r="L1449" i="92" s="1"/>
  <c r="N1449" i="92" s="1"/>
  <c r="F1454" i="92"/>
  <c r="L1454" i="92" s="1"/>
  <c r="N1454" i="92" s="1"/>
  <c r="L1455" i="92"/>
  <c r="N1455" i="92" s="1"/>
  <c r="R1455" i="92" s="1"/>
  <c r="L1453" i="92"/>
  <c r="N1453" i="92" s="1"/>
  <c r="F1452" i="92"/>
  <c r="L1452" i="92" s="1"/>
  <c r="N1452" i="92" s="1"/>
  <c r="L1450" i="92"/>
  <c r="N1450" i="92" s="1"/>
  <c r="L1448" i="92"/>
  <c r="N1448" i="92" s="1"/>
  <c r="R1448" i="92" s="1"/>
  <c r="L1447" i="92"/>
  <c r="N1447" i="92" s="1"/>
  <c r="Q1447" i="92" s="1"/>
  <c r="L1446" i="92"/>
  <c r="N1446" i="92" s="1"/>
  <c r="L1445" i="92"/>
  <c r="N1445" i="92" s="1"/>
  <c r="L1444" i="92"/>
  <c r="N1444" i="92" s="1"/>
  <c r="R1444" i="92" s="1"/>
  <c r="L1443" i="92"/>
  <c r="N1443" i="92" s="1"/>
  <c r="L1442" i="92"/>
  <c r="N1442" i="92" s="1"/>
  <c r="L1441" i="92"/>
  <c r="N1441" i="92" s="1"/>
  <c r="L1440" i="92"/>
  <c r="N1440" i="92" s="1"/>
  <c r="Q1440" i="92" s="1"/>
  <c r="L1439" i="92"/>
  <c r="N1439" i="92" s="1"/>
  <c r="L1438" i="92"/>
  <c r="N1438" i="92" s="1"/>
  <c r="L1437" i="92"/>
  <c r="N1437" i="92" s="1"/>
  <c r="L1436" i="92"/>
  <c r="N1436" i="92" s="1"/>
  <c r="L1435" i="92"/>
  <c r="N1435" i="92" s="1"/>
  <c r="L1434" i="92"/>
  <c r="N1434" i="92" s="1"/>
  <c r="L1433" i="92"/>
  <c r="N1433" i="92" s="1"/>
  <c r="L1432" i="92"/>
  <c r="N1432" i="92" s="1"/>
  <c r="I1432" i="92"/>
  <c r="K1432" i="92" s="1"/>
  <c r="L1431" i="92"/>
  <c r="N1431" i="92" s="1"/>
  <c r="I1431" i="92"/>
  <c r="K1431" i="92" s="1"/>
  <c r="I1430" i="92"/>
  <c r="K1430" i="92" s="1"/>
  <c r="K1412" i="92"/>
  <c r="L1426" i="92"/>
  <c r="N1426" i="92" s="1"/>
  <c r="F1425" i="92"/>
  <c r="L1425" i="92" s="1"/>
  <c r="N1425" i="92" s="1"/>
  <c r="L1419" i="92"/>
  <c r="N1419" i="92" s="1"/>
  <c r="F1418" i="92"/>
  <c r="L1418" i="92" s="1"/>
  <c r="N1418" i="92" s="1"/>
  <c r="L1412" i="92"/>
  <c r="N1412" i="92" s="1"/>
  <c r="L1414" i="92"/>
  <c r="N1414" i="92" s="1"/>
  <c r="K1413" i="92"/>
  <c r="L1413" i="92"/>
  <c r="N1413" i="92" s="1"/>
  <c r="L1423" i="92"/>
  <c r="N1423" i="92" s="1"/>
  <c r="F1422" i="92"/>
  <c r="L1421" i="92"/>
  <c r="N1421" i="92" s="1"/>
  <c r="F1420" i="92"/>
  <c r="L1420" i="92" s="1"/>
  <c r="N1420" i="92" s="1"/>
  <c r="L1417" i="92"/>
  <c r="N1417" i="92" s="1"/>
  <c r="L1416" i="92"/>
  <c r="N1416" i="92" s="1"/>
  <c r="L1415" i="92"/>
  <c r="N1415" i="92" s="1"/>
  <c r="Q1415" i="92" s="1"/>
  <c r="I1413" i="92"/>
  <c r="I1412" i="92"/>
  <c r="L1409" i="92"/>
  <c r="N1409" i="92" s="1"/>
  <c r="F1408" i="92"/>
  <c r="L1408" i="92" s="1"/>
  <c r="N1408" i="92" s="1"/>
  <c r="L1405" i="92"/>
  <c r="N1405" i="92" s="1"/>
  <c r="F1402" i="92"/>
  <c r="L1402" i="92" s="1"/>
  <c r="N1402" i="92" s="1"/>
  <c r="F1399" i="92"/>
  <c r="L1399" i="92" s="1"/>
  <c r="N1399" i="92" s="1"/>
  <c r="L1401" i="92"/>
  <c r="N1401" i="92" s="1"/>
  <c r="L1385" i="92"/>
  <c r="N1385" i="92" s="1"/>
  <c r="L1386" i="92"/>
  <c r="N1386" i="92" s="1"/>
  <c r="L1387" i="92"/>
  <c r="N1387" i="92" s="1"/>
  <c r="L1388" i="92"/>
  <c r="N1388" i="92" s="1"/>
  <c r="Q1388" i="92" s="1"/>
  <c r="L1389" i="92"/>
  <c r="N1389" i="92" s="1"/>
  <c r="L1390" i="92"/>
  <c r="N1390" i="92" s="1"/>
  <c r="L1391" i="92"/>
  <c r="N1391" i="92" s="1"/>
  <c r="L1392" i="92"/>
  <c r="N1392" i="92" s="1"/>
  <c r="L1393" i="92"/>
  <c r="N1393" i="92" s="1"/>
  <c r="L1394" i="92"/>
  <c r="N1394" i="92" s="1"/>
  <c r="L1395" i="92"/>
  <c r="N1395" i="92" s="1"/>
  <c r="L1396" i="92"/>
  <c r="N1396" i="92" s="1"/>
  <c r="L1397" i="92"/>
  <c r="N1397" i="92" s="1"/>
  <c r="L1398" i="92"/>
  <c r="N1398" i="92" s="1"/>
  <c r="F1406" i="92"/>
  <c r="L1406" i="92" s="1"/>
  <c r="N1406" i="92" s="1"/>
  <c r="L1407" i="92"/>
  <c r="N1407" i="92" s="1"/>
  <c r="L1367" i="92"/>
  <c r="N1367" i="92" s="1"/>
  <c r="L1368" i="92"/>
  <c r="N1368" i="92" s="1"/>
  <c r="L1369" i="92"/>
  <c r="N1369" i="92" s="1"/>
  <c r="L1370" i="92"/>
  <c r="N1370" i="92" s="1"/>
  <c r="L1371" i="92"/>
  <c r="N1371" i="92" s="1"/>
  <c r="L1372" i="92"/>
  <c r="N1372" i="92" s="1"/>
  <c r="L1373" i="92"/>
  <c r="N1373" i="92" s="1"/>
  <c r="L1366" i="92"/>
  <c r="N1366" i="92" s="1"/>
  <c r="I1373" i="92"/>
  <c r="K1373" i="92" s="1"/>
  <c r="I1372" i="92"/>
  <c r="K1372" i="92" s="1"/>
  <c r="I1371" i="92"/>
  <c r="K1371" i="92" s="1"/>
  <c r="I1370" i="92"/>
  <c r="K1370" i="92" s="1"/>
  <c r="F1404" i="92"/>
  <c r="L1404" i="92" s="1"/>
  <c r="L1403" i="92"/>
  <c r="N1403" i="92" s="1"/>
  <c r="L1400" i="92"/>
  <c r="N1400" i="92" s="1"/>
  <c r="L1384" i="92"/>
  <c r="N1384" i="92" s="1"/>
  <c r="L1383" i="92"/>
  <c r="N1383" i="92" s="1"/>
  <c r="L1382" i="92"/>
  <c r="N1382" i="92" s="1"/>
  <c r="L1381" i="92"/>
  <c r="N1381" i="92" s="1"/>
  <c r="L1380" i="92"/>
  <c r="N1380" i="92" s="1"/>
  <c r="L1379" i="92"/>
  <c r="N1379" i="92" s="1"/>
  <c r="L1378" i="92"/>
  <c r="N1378" i="92" s="1"/>
  <c r="L1377" i="92"/>
  <c r="N1377" i="92" s="1"/>
  <c r="L1376" i="92"/>
  <c r="N1376" i="92" s="1"/>
  <c r="R1376" i="92" s="1"/>
  <c r="L1375" i="92"/>
  <c r="N1375" i="92" s="1"/>
  <c r="L1374" i="92"/>
  <c r="N1374" i="92" s="1"/>
  <c r="I1369" i="92"/>
  <c r="K1369" i="92" s="1"/>
  <c r="I1368" i="92"/>
  <c r="K1368" i="92" s="1"/>
  <c r="I1367" i="92"/>
  <c r="K1367" i="92" s="1"/>
  <c r="I1366" i="92"/>
  <c r="K1366" i="92" s="1"/>
  <c r="L1349" i="92"/>
  <c r="N1349" i="92" s="1"/>
  <c r="F1348" i="92"/>
  <c r="F1350" i="92"/>
  <c r="L1350" i="92" s="1"/>
  <c r="N1350" i="92" s="1"/>
  <c r="L1351" i="92"/>
  <c r="N1351" i="92" s="1"/>
  <c r="L1318" i="92"/>
  <c r="N1318" i="92" s="1"/>
  <c r="L1347" i="92"/>
  <c r="N1347" i="92" s="1"/>
  <c r="L1344" i="92"/>
  <c r="N1344" i="92" s="1"/>
  <c r="L1345" i="92"/>
  <c r="N1345" i="92" s="1"/>
  <c r="L1346" i="92"/>
  <c r="N1346" i="92" s="1"/>
  <c r="L1353" i="92"/>
  <c r="N1353" i="92" s="1"/>
  <c r="K1333" i="92"/>
  <c r="K1332" i="92"/>
  <c r="L1333" i="92"/>
  <c r="N1333" i="92" s="1"/>
  <c r="L1295" i="92"/>
  <c r="L1296" i="92"/>
  <c r="N1296" i="92" s="1"/>
  <c r="L1297" i="92"/>
  <c r="N1297" i="92" s="1"/>
  <c r="L1298" i="92"/>
  <c r="N1298" i="92" s="1"/>
  <c r="L1329" i="92"/>
  <c r="N1329" i="92" s="1"/>
  <c r="L1330" i="92"/>
  <c r="L1331" i="92"/>
  <c r="N1331" i="92" s="1"/>
  <c r="L1332" i="92"/>
  <c r="N1332" i="92" s="1"/>
  <c r="L1328" i="92"/>
  <c r="N1328" i="92" s="1"/>
  <c r="I1330" i="92"/>
  <c r="I1331" i="92"/>
  <c r="I1329" i="92"/>
  <c r="L1205" i="92"/>
  <c r="N1205" i="92" s="1"/>
  <c r="R1205" i="92" s="1"/>
  <c r="F1251" i="92"/>
  <c r="L1251" i="92" s="1"/>
  <c r="N1251" i="92" s="1"/>
  <c r="R1251" i="92" s="1"/>
  <c r="F1281" i="92"/>
  <c r="L1281" i="92" s="1"/>
  <c r="N1281" i="92" s="1"/>
  <c r="Q1281" i="92" s="1"/>
  <c r="L1315" i="92"/>
  <c r="N1315" i="92" s="1"/>
  <c r="F1356" i="92"/>
  <c r="L1356" i="92" s="1"/>
  <c r="N1356" i="92" s="1"/>
  <c r="L1293" i="92"/>
  <c r="N1293" i="92" s="1"/>
  <c r="K1363" i="92"/>
  <c r="L1363" i="92" s="1"/>
  <c r="N1363" i="92" s="1"/>
  <c r="F1362" i="92"/>
  <c r="K1362" i="92" s="1"/>
  <c r="L1362" i="92" s="1"/>
  <c r="N1362" i="92" s="1"/>
  <c r="K1360" i="92"/>
  <c r="L1360" i="92" s="1"/>
  <c r="N1360" i="92" s="1"/>
  <c r="F1359" i="92"/>
  <c r="K1359" i="92" s="1"/>
  <c r="L1359" i="92" s="1"/>
  <c r="N1359" i="92" s="1"/>
  <c r="L1357" i="92"/>
  <c r="N1357" i="92" s="1"/>
  <c r="L1355" i="92"/>
  <c r="N1355" i="92" s="1"/>
  <c r="F1354" i="92"/>
  <c r="F1352" i="92"/>
  <c r="L1352" i="92" s="1"/>
  <c r="N1352" i="92" s="1"/>
  <c r="L1343" i="92"/>
  <c r="N1343" i="92" s="1"/>
  <c r="L1342" i="92"/>
  <c r="N1342" i="92" s="1"/>
  <c r="L1341" i="92"/>
  <c r="N1341" i="92" s="1"/>
  <c r="Q1341" i="92" s="1"/>
  <c r="L1340" i="92"/>
  <c r="N1340" i="92" s="1"/>
  <c r="L1339" i="92"/>
  <c r="N1339" i="92" s="1"/>
  <c r="L1338" i="92"/>
  <c r="N1338" i="92" s="1"/>
  <c r="L1337" i="92"/>
  <c r="N1337" i="92" s="1"/>
  <c r="L1336" i="92"/>
  <c r="N1336" i="92" s="1"/>
  <c r="L1335" i="92"/>
  <c r="N1335" i="92" s="1"/>
  <c r="L1334" i="92"/>
  <c r="N1334" i="92" s="1"/>
  <c r="K1331" i="92"/>
  <c r="K1330" i="92"/>
  <c r="K1329" i="92"/>
  <c r="I1328" i="92"/>
  <c r="K1328" i="92" s="1"/>
  <c r="L1309" i="92"/>
  <c r="N1309" i="92" s="1"/>
  <c r="L1301" i="92"/>
  <c r="N1301" i="92" s="1"/>
  <c r="L1302" i="92"/>
  <c r="N1302" i="92" s="1"/>
  <c r="L1303" i="92"/>
  <c r="N1303" i="92" s="1"/>
  <c r="L1304" i="92"/>
  <c r="N1304" i="92" s="1"/>
  <c r="Q1304" i="92" s="1"/>
  <c r="L1305" i="92"/>
  <c r="N1305" i="92" s="1"/>
  <c r="L1306" i="92"/>
  <c r="N1306" i="92" s="1"/>
  <c r="K1298" i="92"/>
  <c r="K1297" i="92"/>
  <c r="K1296" i="92"/>
  <c r="K1295" i="92"/>
  <c r="K1264" i="92"/>
  <c r="K1323" i="92"/>
  <c r="L1323" i="92" s="1"/>
  <c r="N1323" i="92" s="1"/>
  <c r="F1322" i="92"/>
  <c r="K1322" i="92" s="1"/>
  <c r="L1322" i="92" s="1"/>
  <c r="N1322" i="92" s="1"/>
  <c r="K1320" i="92"/>
  <c r="L1320" i="92" s="1"/>
  <c r="N1320" i="92" s="1"/>
  <c r="F1319" i="92"/>
  <c r="K1319" i="92" s="1"/>
  <c r="L1319" i="92" s="1"/>
  <c r="N1319" i="92" s="1"/>
  <c r="L1317" i="92"/>
  <c r="N1317" i="92" s="1"/>
  <c r="L1316" i="92"/>
  <c r="N1316" i="92" s="1"/>
  <c r="L1314" i="92"/>
  <c r="N1314" i="92" s="1"/>
  <c r="F1313" i="92"/>
  <c r="L1312" i="92"/>
  <c r="N1312" i="92" s="1"/>
  <c r="L1310" i="92"/>
  <c r="N1310" i="92" s="1"/>
  <c r="L1308" i="92"/>
  <c r="N1308" i="92" s="1"/>
  <c r="L1307" i="92"/>
  <c r="N1307" i="92" s="1"/>
  <c r="L1300" i="92"/>
  <c r="N1300" i="92" s="1"/>
  <c r="L1299" i="92"/>
  <c r="N1299" i="92" s="1"/>
  <c r="L1294" i="92"/>
  <c r="N1294" i="92" s="1"/>
  <c r="K1294" i="92"/>
  <c r="I1294" i="92"/>
  <c r="I1293" i="92"/>
  <c r="K1293" i="92" s="1"/>
  <c r="L1278" i="92"/>
  <c r="N1278" i="92" s="1"/>
  <c r="Q1278" i="92" s="1"/>
  <c r="F1277" i="92"/>
  <c r="L1277" i="92" s="1"/>
  <c r="N1277" i="92" s="1"/>
  <c r="R1277" i="92" s="1"/>
  <c r="K1265" i="92"/>
  <c r="L1265" i="92" s="1"/>
  <c r="N1265" i="92" s="1"/>
  <c r="Q1265" i="92" s="1"/>
  <c r="L1019" i="92"/>
  <c r="K1022" i="92"/>
  <c r="K1021" i="92"/>
  <c r="L1036" i="92"/>
  <c r="N1036" i="92" s="1"/>
  <c r="Q1036" i="92" s="1"/>
  <c r="L1062" i="92"/>
  <c r="L1059" i="92"/>
  <c r="K1061" i="92"/>
  <c r="I1095" i="92"/>
  <c r="I1094" i="92"/>
  <c r="K1094" i="92" s="1"/>
  <c r="K1097" i="92"/>
  <c r="K1096" i="92"/>
  <c r="I1139" i="92"/>
  <c r="K1139" i="92" s="1"/>
  <c r="I1140" i="92"/>
  <c r="K1140" i="92" s="1"/>
  <c r="I1141" i="92"/>
  <c r="K1141" i="92" s="1"/>
  <c r="I1138" i="92"/>
  <c r="K1138" i="92" s="1"/>
  <c r="K1144" i="92"/>
  <c r="K1143" i="92"/>
  <c r="K1142" i="92"/>
  <c r="L1179" i="92"/>
  <c r="K1179" i="92"/>
  <c r="K1194" i="92"/>
  <c r="K1217" i="92"/>
  <c r="K1216" i="92" s="1"/>
  <c r="N1216" i="92" s="1"/>
  <c r="Q1216" i="92" s="1"/>
  <c r="K1233" i="92"/>
  <c r="L1233" i="92" s="1"/>
  <c r="N1233" i="92" s="1"/>
  <c r="R1233" i="92" s="1"/>
  <c r="L1232" i="92"/>
  <c r="N1232" i="92" s="1"/>
  <c r="Q1232" i="92" s="1"/>
  <c r="K1288" i="92"/>
  <c r="L1288" i="92" s="1"/>
  <c r="N1288" i="92" s="1"/>
  <c r="Q1288" i="92" s="1"/>
  <c r="F1287" i="92"/>
  <c r="K1287" i="92" s="1"/>
  <c r="L1287" i="92" s="1"/>
  <c r="N1287" i="92" s="1"/>
  <c r="K1285" i="92"/>
  <c r="L1285" i="92" s="1"/>
  <c r="N1285" i="92" s="1"/>
  <c r="Q1285" i="92" s="1"/>
  <c r="F1284" i="92"/>
  <c r="K1284" i="92" s="1"/>
  <c r="L1284" i="92" s="1"/>
  <c r="N1284" i="92" s="1"/>
  <c r="L1283" i="92"/>
  <c r="N1283" i="92" s="1"/>
  <c r="Q1283" i="92" s="1"/>
  <c r="L1282" i="92"/>
  <c r="N1282" i="92" s="1"/>
  <c r="Q1282" i="92" s="1"/>
  <c r="L1280" i="92"/>
  <c r="N1280" i="92" s="1"/>
  <c r="Q1280" i="92" s="1"/>
  <c r="F1279" i="92"/>
  <c r="L1276" i="92"/>
  <c r="N1276" i="92" s="1"/>
  <c r="R1276" i="92" s="1"/>
  <c r="L1273" i="92"/>
  <c r="N1273" i="92" s="1"/>
  <c r="Q1273" i="92" s="1"/>
  <c r="L1272" i="92"/>
  <c r="N1272" i="92" s="1"/>
  <c r="Q1272" i="92" s="1"/>
  <c r="L1271" i="92"/>
  <c r="N1271" i="92" s="1"/>
  <c r="Q1271" i="92" s="1"/>
  <c r="L1270" i="92"/>
  <c r="N1270" i="92" s="1"/>
  <c r="Q1270" i="92" s="1"/>
  <c r="L1269" i="92"/>
  <c r="N1269" i="92" s="1"/>
  <c r="R1269" i="92" s="1"/>
  <c r="L1268" i="92"/>
  <c r="N1268" i="92" s="1"/>
  <c r="L1267" i="92"/>
  <c r="N1267" i="92" s="1"/>
  <c r="Q1267" i="92" s="1"/>
  <c r="L1266" i="92"/>
  <c r="N1266" i="92" s="1"/>
  <c r="R1266" i="92" s="1"/>
  <c r="I1265" i="92"/>
  <c r="L1264" i="92"/>
  <c r="N1264" i="92" s="1"/>
  <c r="Q1264" i="92" s="1"/>
  <c r="I1264" i="92"/>
  <c r="L1263" i="92"/>
  <c r="N1263" i="92" s="1"/>
  <c r="Q1263" i="92" s="1"/>
  <c r="I1263" i="92"/>
  <c r="K1263" i="92" s="1"/>
  <c r="L1235" i="92"/>
  <c r="N1235" i="92" s="1"/>
  <c r="Q1235" i="92" s="1"/>
  <c r="L1236" i="92"/>
  <c r="N1236" i="92" s="1"/>
  <c r="Q1236" i="92" s="1"/>
  <c r="L1237" i="92"/>
  <c r="N1237" i="92" s="1"/>
  <c r="Q1237" i="92" s="1"/>
  <c r="L1238" i="92"/>
  <c r="N1238" i="92" s="1"/>
  <c r="Q1238" i="92" s="1"/>
  <c r="L1239" i="92"/>
  <c r="N1239" i="92" s="1"/>
  <c r="L1240" i="92"/>
  <c r="N1240" i="92" s="1"/>
  <c r="Q1240" i="92" s="1"/>
  <c r="L1241" i="92"/>
  <c r="N1241" i="92" s="1"/>
  <c r="R1241" i="92" s="1"/>
  <c r="L1242" i="92"/>
  <c r="N1242" i="92" s="1"/>
  <c r="Q1242" i="92" s="1"/>
  <c r="L1243" i="92"/>
  <c r="N1243" i="92" s="1"/>
  <c r="Q1243" i="92" s="1"/>
  <c r="I1233" i="92"/>
  <c r="K1260" i="92"/>
  <c r="L1260" i="92" s="1"/>
  <c r="N1260" i="92" s="1"/>
  <c r="Q1260" i="92" s="1"/>
  <c r="F1259" i="92"/>
  <c r="K1259" i="92" s="1"/>
  <c r="L1259" i="92" s="1"/>
  <c r="N1259" i="92" s="1"/>
  <c r="K1255" i="92"/>
  <c r="L1255" i="92" s="1"/>
  <c r="N1255" i="92" s="1"/>
  <c r="Q1255" i="92" s="1"/>
  <c r="F1254" i="92"/>
  <c r="K1254" i="92" s="1"/>
  <c r="L1254" i="92" s="1"/>
  <c r="N1254" i="92" s="1"/>
  <c r="Q1254" i="92" s="1"/>
  <c r="L1253" i="92"/>
  <c r="N1253" i="92" s="1"/>
  <c r="Q1253" i="92" s="1"/>
  <c r="L1252" i="92"/>
  <c r="N1252" i="92" s="1"/>
  <c r="Q1252" i="92" s="1"/>
  <c r="L1250" i="92"/>
  <c r="N1250" i="92" s="1"/>
  <c r="Q1250" i="92" s="1"/>
  <c r="F1249" i="92"/>
  <c r="L1248" i="92"/>
  <c r="N1248" i="92" s="1"/>
  <c r="Q1248" i="92" s="1"/>
  <c r="L1246" i="92"/>
  <c r="N1246" i="92" s="1"/>
  <c r="Q1246" i="92" s="1"/>
  <c r="L1245" i="92"/>
  <c r="N1245" i="92" s="1"/>
  <c r="Q1245" i="92" s="1"/>
  <c r="L1244" i="92"/>
  <c r="N1244" i="92" s="1"/>
  <c r="Q1244" i="92" s="1"/>
  <c r="L1234" i="92"/>
  <c r="N1234" i="92" s="1"/>
  <c r="Q1234" i="92" s="1"/>
  <c r="I1232" i="92"/>
  <c r="K1232" i="92" s="1"/>
  <c r="L1231" i="92"/>
  <c r="N1231" i="92" s="1"/>
  <c r="Q1231" i="92" s="1"/>
  <c r="I1231" i="92"/>
  <c r="K1231" i="92" s="1"/>
  <c r="K1225" i="92"/>
  <c r="L1225" i="92" s="1"/>
  <c r="N1225" i="92" s="1"/>
  <c r="Q1225" i="92" s="1"/>
  <c r="F1224" i="92"/>
  <c r="K1224" i="92" s="1"/>
  <c r="L1224" i="92" s="1"/>
  <c r="N1224" i="92" s="1"/>
  <c r="Q1224" i="92" s="1"/>
  <c r="L1223" i="92"/>
  <c r="N1223" i="92" s="1"/>
  <c r="R1223" i="92" s="1"/>
  <c r="F1222" i="92"/>
  <c r="L1221" i="92"/>
  <c r="N1221" i="92" s="1"/>
  <c r="R1221" i="92" s="1"/>
  <c r="F1220" i="92"/>
  <c r="L1220" i="92" s="1"/>
  <c r="N1220" i="92" s="1"/>
  <c r="Q1220" i="92" s="1"/>
  <c r="L1219" i="92"/>
  <c r="N1219" i="92" s="1"/>
  <c r="Q1219" i="92" s="1"/>
  <c r="F1218" i="92"/>
  <c r="L1218" i="92" s="1"/>
  <c r="N1218" i="92" s="1"/>
  <c r="Q1218" i="92" s="1"/>
  <c r="L1217" i="92"/>
  <c r="K1212" i="92"/>
  <c r="L1212" i="92" s="1"/>
  <c r="N1212" i="92" s="1"/>
  <c r="Q1212" i="92" s="1"/>
  <c r="F1211" i="92"/>
  <c r="K1211" i="92" s="1"/>
  <c r="L1211" i="92" s="1"/>
  <c r="N1211" i="92" s="1"/>
  <c r="K1209" i="92"/>
  <c r="L1209" i="92" s="1"/>
  <c r="N1209" i="92" s="1"/>
  <c r="Q1209" i="92" s="1"/>
  <c r="F1208" i="92"/>
  <c r="K1208" i="92" s="1"/>
  <c r="L1208" i="92" s="1"/>
  <c r="N1208" i="92" s="1"/>
  <c r="Q1208" i="92" s="1"/>
  <c r="L1207" i="92"/>
  <c r="N1207" i="92" s="1"/>
  <c r="Q1207" i="92" s="1"/>
  <c r="L1206" i="92"/>
  <c r="N1206" i="92" s="1"/>
  <c r="Q1206" i="92" s="1"/>
  <c r="L1204" i="92"/>
  <c r="N1204" i="92" s="1"/>
  <c r="Q1204" i="92" s="1"/>
  <c r="F1203" i="92"/>
  <c r="L1202" i="92"/>
  <c r="N1202" i="92" s="1"/>
  <c r="Q1202" i="92" s="1"/>
  <c r="L1200" i="92"/>
  <c r="N1200" i="92" s="1"/>
  <c r="Q1200" i="92" s="1"/>
  <c r="L1199" i="92"/>
  <c r="N1199" i="92" s="1"/>
  <c r="Q1199" i="92" s="1"/>
  <c r="L1198" i="92"/>
  <c r="N1198" i="92" s="1"/>
  <c r="Q1198" i="92" s="1"/>
  <c r="L1197" i="92"/>
  <c r="N1197" i="92" s="1"/>
  <c r="L1196" i="92"/>
  <c r="N1196" i="92" s="1"/>
  <c r="Q1196" i="92" s="1"/>
  <c r="L1195" i="92"/>
  <c r="N1195" i="92" s="1"/>
  <c r="Q1195" i="92" s="1"/>
  <c r="L1194" i="92"/>
  <c r="N1194" i="92" s="1"/>
  <c r="Q1194" i="92" s="1"/>
  <c r="I1194" i="92"/>
  <c r="L1193" i="92"/>
  <c r="N1193" i="92" s="1"/>
  <c r="Q1193" i="92" s="1"/>
  <c r="I1193" i="92"/>
  <c r="K1193" i="92" s="1"/>
  <c r="L1183" i="92"/>
  <c r="N1183" i="92" s="1"/>
  <c r="Q1183" i="92" s="1"/>
  <c r="L1185" i="92"/>
  <c r="N1185" i="92" s="1"/>
  <c r="Q1185" i="92" s="1"/>
  <c r="K1187" i="92"/>
  <c r="L1187" i="92" s="1"/>
  <c r="N1187" i="92" s="1"/>
  <c r="Q1187" i="92" s="1"/>
  <c r="F1186" i="92"/>
  <c r="K1186" i="92" s="1"/>
  <c r="L1186" i="92" s="1"/>
  <c r="N1186" i="92" s="1"/>
  <c r="F1184" i="92"/>
  <c r="F1182" i="92"/>
  <c r="L1182" i="92" s="1"/>
  <c r="N1182" i="92" s="1"/>
  <c r="Q1182" i="92" s="1"/>
  <c r="L1181" i="92"/>
  <c r="N1181" i="92" s="1"/>
  <c r="Q1181" i="92" s="1"/>
  <c r="F1180" i="92"/>
  <c r="L1180" i="92" s="1"/>
  <c r="N1180" i="92" s="1"/>
  <c r="L1149" i="92"/>
  <c r="N1149" i="92" s="1"/>
  <c r="R1149" i="92" s="1"/>
  <c r="L1150" i="92"/>
  <c r="N1150" i="92" s="1"/>
  <c r="Q1150" i="92" s="1"/>
  <c r="L1151" i="92"/>
  <c r="N1151" i="92" s="1"/>
  <c r="R1151" i="92" s="1"/>
  <c r="L1152" i="92"/>
  <c r="N1152" i="92" s="1"/>
  <c r="Q1152" i="92" s="1"/>
  <c r="L1153" i="92"/>
  <c r="N1153" i="92" s="1"/>
  <c r="Q1153" i="92" s="1"/>
  <c r="L1154" i="92"/>
  <c r="N1154" i="92" s="1"/>
  <c r="R1154" i="92" s="1"/>
  <c r="L1155" i="92"/>
  <c r="N1155" i="92" s="1"/>
  <c r="Q1155" i="92" s="1"/>
  <c r="L1156" i="92"/>
  <c r="N1156" i="92" s="1"/>
  <c r="L1157" i="92"/>
  <c r="N1157" i="92" s="1"/>
  <c r="Q1157" i="92" s="1"/>
  <c r="L1158" i="92"/>
  <c r="N1158" i="92" s="1"/>
  <c r="R1158" i="92" s="1"/>
  <c r="L1159" i="92"/>
  <c r="N1159" i="92" s="1"/>
  <c r="Q1159" i="92" s="1"/>
  <c r="L1160" i="92"/>
  <c r="N1160" i="92" s="1"/>
  <c r="R1160" i="92" s="1"/>
  <c r="L1161" i="92"/>
  <c r="N1161" i="92" s="1"/>
  <c r="Q1161" i="92" s="1"/>
  <c r="L1162" i="92"/>
  <c r="N1162" i="92" s="1"/>
  <c r="Q1162" i="92" s="1"/>
  <c r="L1164" i="92"/>
  <c r="N1164" i="92" s="1"/>
  <c r="R1164" i="92" s="1"/>
  <c r="F1163" i="92"/>
  <c r="L1142" i="92"/>
  <c r="N1142" i="92" s="1"/>
  <c r="Q1142" i="92" s="1"/>
  <c r="L1143" i="92"/>
  <c r="N1143" i="92" s="1"/>
  <c r="R1143" i="92" s="1"/>
  <c r="L1144" i="92"/>
  <c r="N1144" i="92" s="1"/>
  <c r="Q1144" i="92" s="1"/>
  <c r="K1172" i="92"/>
  <c r="L1172" i="92" s="1"/>
  <c r="N1172" i="92" s="1"/>
  <c r="F1171" i="92"/>
  <c r="K1171" i="92" s="1"/>
  <c r="L1171" i="92" s="1"/>
  <c r="N1171" i="92" s="1"/>
  <c r="Q1171" i="92" s="1"/>
  <c r="K1169" i="92"/>
  <c r="L1169" i="92" s="1"/>
  <c r="N1169" i="92" s="1"/>
  <c r="Q1169" i="92" s="1"/>
  <c r="F1168" i="92"/>
  <c r="K1168" i="92" s="1"/>
  <c r="L1168" i="92" s="1"/>
  <c r="N1168" i="92" s="1"/>
  <c r="Q1168" i="92" s="1"/>
  <c r="L1167" i="92"/>
  <c r="N1167" i="92" s="1"/>
  <c r="Q1167" i="92" s="1"/>
  <c r="L1166" i="92"/>
  <c r="N1166" i="92" s="1"/>
  <c r="R1166" i="92" s="1"/>
  <c r="F1165" i="92"/>
  <c r="L1165" i="92" s="1"/>
  <c r="N1165" i="92" s="1"/>
  <c r="Q1165" i="92" s="1"/>
  <c r="L1148" i="92"/>
  <c r="N1148" i="92" s="1"/>
  <c r="Q1148" i="92" s="1"/>
  <c r="L1147" i="92"/>
  <c r="N1147" i="92" s="1"/>
  <c r="R1147" i="92" s="1"/>
  <c r="L1146" i="92"/>
  <c r="N1146" i="92" s="1"/>
  <c r="Q1146" i="92" s="1"/>
  <c r="L1145" i="92"/>
  <c r="N1145" i="92" s="1"/>
  <c r="R1145" i="92" s="1"/>
  <c r="L1141" i="92"/>
  <c r="N1141" i="92" s="1"/>
  <c r="R1141" i="92" s="1"/>
  <c r="L1140" i="92"/>
  <c r="N1140" i="92" s="1"/>
  <c r="Q1140" i="92" s="1"/>
  <c r="L1139" i="92"/>
  <c r="N1139" i="92" s="1"/>
  <c r="Q1139" i="92" s="1"/>
  <c r="L1138" i="92"/>
  <c r="N1138" i="92" s="1"/>
  <c r="Q1138" i="92" s="1"/>
  <c r="N1126" i="92"/>
  <c r="R1126" i="92" s="1"/>
  <c r="F1125" i="92"/>
  <c r="L1125" i="92" s="1"/>
  <c r="N1125" i="92" s="1"/>
  <c r="Q1125" i="92" s="1"/>
  <c r="L1124" i="92"/>
  <c r="K1124" i="92"/>
  <c r="K1123" i="92" s="1"/>
  <c r="N1123" i="92" s="1"/>
  <c r="R1123" i="92" s="1"/>
  <c r="K1132" i="92"/>
  <c r="Q1132" i="92" s="1"/>
  <c r="F1131" i="92"/>
  <c r="Q1128" i="92"/>
  <c r="F1127" i="92"/>
  <c r="Q1130" i="92"/>
  <c r="F1129" i="92"/>
  <c r="L1129" i="92" s="1"/>
  <c r="N1129" i="92" s="1"/>
  <c r="Q1129" i="92" s="1"/>
  <c r="L1745" i="92" l="1"/>
  <c r="N1745" i="92" s="1"/>
  <c r="K1519" i="92"/>
  <c r="N1519" i="92" s="1"/>
  <c r="L1348" i="92"/>
  <c r="N1348" i="92" s="1"/>
  <c r="K1178" i="92"/>
  <c r="N1178" i="92" s="1"/>
  <c r="K1131" i="92"/>
  <c r="L1131" i="92"/>
  <c r="N1131" i="92" s="1"/>
  <c r="R1131" i="92" s="1"/>
  <c r="L1127" i="92"/>
  <c r="N1127" i="92" s="1"/>
  <c r="Q1127" i="92" s="1"/>
  <c r="R1129" i="92"/>
  <c r="S1129" i="92" s="1"/>
  <c r="K1601" i="92"/>
  <c r="N1601" i="92" s="1"/>
  <c r="N1752" i="92"/>
  <c r="R1752" i="92" s="1"/>
  <c r="N1747" i="92"/>
  <c r="R1747" i="92" s="1"/>
  <c r="K1736" i="92"/>
  <c r="N1736" i="92" s="1"/>
  <c r="K1661" i="92"/>
  <c r="N1661" i="92" s="1"/>
  <c r="K1555" i="92"/>
  <c r="N1555" i="92" s="1"/>
  <c r="K1576" i="92"/>
  <c r="N1576" i="92" s="1"/>
  <c r="L1690" i="92"/>
  <c r="N1690" i="92" s="1"/>
  <c r="N1556" i="92"/>
  <c r="R1556" i="92" s="1"/>
  <c r="K1537" i="92"/>
  <c r="N1537" i="92" s="1"/>
  <c r="K1292" i="92"/>
  <c r="N1292" i="92" s="1"/>
  <c r="K1411" i="92"/>
  <c r="N1411" i="92" s="1"/>
  <c r="K1428" i="92"/>
  <c r="N1428" i="92" s="1"/>
  <c r="L1422" i="92"/>
  <c r="N1422" i="92" s="1"/>
  <c r="K1327" i="92"/>
  <c r="N1327" i="92" s="1"/>
  <c r="K589" i="92"/>
  <c r="L170" i="92"/>
  <c r="N170" i="92" s="1"/>
  <c r="K1365" i="92"/>
  <c r="N1365" i="92" s="1"/>
  <c r="K1262" i="92"/>
  <c r="N1262" i="92" s="1"/>
  <c r="K1230" i="92"/>
  <c r="N1230" i="92" s="1"/>
  <c r="K1192" i="92"/>
  <c r="N1192" i="92" s="1"/>
  <c r="K1457" i="92"/>
  <c r="N1457" i="92" s="1"/>
  <c r="K1635" i="92"/>
  <c r="N1635" i="92" s="1"/>
  <c r="K1486" i="92"/>
  <c r="N1486" i="92" s="1"/>
  <c r="K1694" i="92"/>
  <c r="N1694" i="92" s="1"/>
  <c r="K1137" i="92"/>
  <c r="N1137" i="92" s="1"/>
  <c r="N1684" i="92"/>
  <c r="Q1684" i="92" s="1"/>
  <c r="N1741" i="92"/>
  <c r="Q1741" i="92" s="1"/>
  <c r="R1284" i="92"/>
  <c r="S1750" i="92"/>
  <c r="R1572" i="92"/>
  <c r="R1723" i="92"/>
  <c r="S1723" i="92" s="1"/>
  <c r="S1705" i="92"/>
  <c r="R1656" i="92"/>
  <c r="S1656" i="92" s="1"/>
  <c r="R1607" i="92"/>
  <c r="S1607" i="92" s="1"/>
  <c r="R1415" i="92"/>
  <c r="S1415" i="92" s="1"/>
  <c r="S1354" i="92"/>
  <c r="R1578" i="92"/>
  <c r="S1578" i="92" s="1"/>
  <c r="R1186" i="92"/>
  <c r="Q1681" i="92"/>
  <c r="S1681" i="92" s="1"/>
  <c r="Q1650" i="92"/>
  <c r="S1650" i="92" s="1"/>
  <c r="R1626" i="92"/>
  <c r="S1626" i="92" s="1"/>
  <c r="Q1444" i="92"/>
  <c r="S1444" i="92" s="1"/>
  <c r="Q1643" i="92"/>
  <c r="S1643" i="92" s="1"/>
  <c r="Q1561" i="92"/>
  <c r="S1561" i="92" s="1"/>
  <c r="R1259" i="92"/>
  <c r="R1691" i="92"/>
  <c r="S1691" i="92" s="1"/>
  <c r="Q1674" i="92"/>
  <c r="S1674" i="92" s="1"/>
  <c r="R1596" i="92"/>
  <c r="S1596" i="92" s="1"/>
  <c r="R1530" i="92"/>
  <c r="S1530" i="92" s="1"/>
  <c r="R1467" i="92"/>
  <c r="S1467" i="92" s="1"/>
  <c r="R1211" i="92"/>
  <c r="R1754" i="92"/>
  <c r="S1754" i="92" s="1"/>
  <c r="R1748" i="92"/>
  <c r="S1748" i="92" s="1"/>
  <c r="S1731" i="92"/>
  <c r="R1711" i="92"/>
  <c r="S1711" i="92" s="1"/>
  <c r="R1700" i="92"/>
  <c r="S1700" i="92" s="1"/>
  <c r="Q1695" i="92"/>
  <c r="S1695" i="92" s="1"/>
  <c r="R1677" i="92"/>
  <c r="S1677" i="92" s="1"/>
  <c r="Q1669" i="92"/>
  <c r="S1669" i="92" s="1"/>
  <c r="Q1664" i="92"/>
  <c r="S1664" i="92" s="1"/>
  <c r="Q1648" i="92"/>
  <c r="S1648" i="92" s="1"/>
  <c r="R1637" i="92"/>
  <c r="S1637" i="92" s="1"/>
  <c r="R1632" i="92"/>
  <c r="S1632" i="92" s="1"/>
  <c r="R1615" i="92"/>
  <c r="S1615" i="92" s="1"/>
  <c r="Q1589" i="92"/>
  <c r="S1589" i="92" s="1"/>
  <c r="Q1565" i="92"/>
  <c r="S1565" i="92" s="1"/>
  <c r="R1545" i="92"/>
  <c r="S1545" i="92" s="1"/>
  <c r="R1528" i="92"/>
  <c r="S1528" i="92" s="1"/>
  <c r="R1514" i="92"/>
  <c r="S1514" i="92" s="1"/>
  <c r="Q1495" i="92"/>
  <c r="S1495" i="92" s="1"/>
  <c r="R1460" i="92"/>
  <c r="S1460" i="92" s="1"/>
  <c r="R1429" i="92"/>
  <c r="S1429" i="92" s="1"/>
  <c r="R1341" i="92"/>
  <c r="S1341" i="92" s="1"/>
  <c r="S1203" i="92"/>
  <c r="S1042" i="92"/>
  <c r="R1737" i="92"/>
  <c r="S1737" i="92" s="1"/>
  <c r="Q1715" i="92"/>
  <c r="S1715" i="92" s="1"/>
  <c r="R1703" i="92"/>
  <c r="S1703" i="92" s="1"/>
  <c r="R1618" i="92"/>
  <c r="S1618" i="92" s="1"/>
  <c r="R1549" i="92"/>
  <c r="S1549" i="92" s="1"/>
  <c r="R1597" i="92"/>
  <c r="S1597" i="92" s="1"/>
  <c r="R1730" i="92"/>
  <c r="S1730" i="92" s="1"/>
  <c r="Q1721" i="92"/>
  <c r="S1721" i="92" s="1"/>
  <c r="Q1699" i="92"/>
  <c r="S1699" i="92" s="1"/>
  <c r="Q1688" i="92"/>
  <c r="S1688" i="92" s="1"/>
  <c r="Q1683" i="92"/>
  <c r="S1683" i="92" s="1"/>
  <c r="R1667" i="92"/>
  <c r="S1667" i="92" s="1"/>
  <c r="R1662" i="92"/>
  <c r="S1662" i="92" s="1"/>
  <c r="R1658" i="92"/>
  <c r="S1658" i="92" s="1"/>
  <c r="Q1655" i="92"/>
  <c r="S1655" i="92" s="1"/>
  <c r="R1644" i="92"/>
  <c r="S1644" i="92" s="1"/>
  <c r="R1629" i="92"/>
  <c r="S1629" i="92" s="1"/>
  <c r="R1585" i="92"/>
  <c r="S1585" i="92" s="1"/>
  <c r="R1564" i="92"/>
  <c r="S1564" i="92" s="1"/>
  <c r="Q1524" i="92"/>
  <c r="S1524" i="92" s="1"/>
  <c r="Q1490" i="92"/>
  <c r="S1490" i="92" s="1"/>
  <c r="R1479" i="92"/>
  <c r="S1479" i="92" s="1"/>
  <c r="Q1458" i="92"/>
  <c r="S1458" i="92" s="1"/>
  <c r="Q1455" i="92"/>
  <c r="S1455" i="92" s="1"/>
  <c r="S1358" i="92"/>
  <c r="Q403" i="92"/>
  <c r="S403" i="92" s="1"/>
  <c r="R1744" i="92"/>
  <c r="S1744" i="92" s="1"/>
  <c r="Q1709" i="92"/>
  <c r="S1709" i="92" s="1"/>
  <c r="Q1633" i="92"/>
  <c r="S1633" i="92" s="1"/>
  <c r="R1568" i="92"/>
  <c r="S1568" i="92" s="1"/>
  <c r="R1739" i="92"/>
  <c r="S1739" i="92" s="1"/>
  <c r="Q1726" i="92"/>
  <c r="S1726" i="92" s="1"/>
  <c r="Q1718" i="92"/>
  <c r="S1718" i="92" s="1"/>
  <c r="Q1704" i="92"/>
  <c r="S1704" i="92" s="1"/>
  <c r="R1698" i="92"/>
  <c r="S1698" i="92" s="1"/>
  <c r="R1687" i="92"/>
  <c r="S1687" i="92" s="1"/>
  <c r="R1682" i="92"/>
  <c r="S1682" i="92" s="1"/>
  <c r="R1665" i="92"/>
  <c r="S1665" i="92" s="1"/>
  <c r="R1652" i="92"/>
  <c r="S1652" i="92" s="1"/>
  <c r="Q1614" i="92"/>
  <c r="S1614" i="92" s="1"/>
  <c r="Q1582" i="92"/>
  <c r="S1582" i="92" s="1"/>
  <c r="Q1572" i="92"/>
  <c r="Q1550" i="92"/>
  <c r="S1550" i="92" s="1"/>
  <c r="R1509" i="92"/>
  <c r="S1509" i="92" s="1"/>
  <c r="R1472" i="92"/>
  <c r="S1472" i="92" s="1"/>
  <c r="Q1448" i="92"/>
  <c r="S1448" i="92" s="1"/>
  <c r="Q404" i="92"/>
  <c r="S404" i="92" s="1"/>
  <c r="Q402" i="92"/>
  <c r="R402" i="92"/>
  <c r="Q1294" i="92"/>
  <c r="R1294" i="92"/>
  <c r="Q1314" i="92"/>
  <c r="R1314" i="92"/>
  <c r="R1338" i="92"/>
  <c r="Q1338" i="92"/>
  <c r="Q1355" i="92"/>
  <c r="R1355" i="92"/>
  <c r="Q1332" i="92"/>
  <c r="R1332" i="92"/>
  <c r="Q1346" i="92"/>
  <c r="R1346" i="92"/>
  <c r="Q1377" i="92"/>
  <c r="R1377" i="92"/>
  <c r="Q1373" i="92"/>
  <c r="R1373" i="92"/>
  <c r="Q1399" i="92"/>
  <c r="R1399" i="92"/>
  <c r="R1433" i="92"/>
  <c r="Q1433" i="92"/>
  <c r="Q1445" i="92"/>
  <c r="R1445" i="92"/>
  <c r="R1430" i="92"/>
  <c r="Q1430" i="92"/>
  <c r="R1465" i="92"/>
  <c r="Q1465" i="92"/>
  <c r="Q1494" i="92"/>
  <c r="R1494" i="92"/>
  <c r="Q1532" i="92"/>
  <c r="R1532" i="92"/>
  <c r="Q1543" i="92"/>
  <c r="R1543" i="92"/>
  <c r="Q1559" i="92"/>
  <c r="R1559" i="92"/>
  <c r="Q1560" i="92"/>
  <c r="R1560" i="92"/>
  <c r="R1594" i="92"/>
  <c r="Q1594" i="92"/>
  <c r="R1584" i="92"/>
  <c r="Q1584" i="92"/>
  <c r="R1636" i="92"/>
  <c r="Q1636" i="92"/>
  <c r="R1676" i="92"/>
  <c r="Q1676" i="92"/>
  <c r="Q1701" i="92"/>
  <c r="R1701" i="92"/>
  <c r="Q1646" i="92"/>
  <c r="S1646" i="92" s="1"/>
  <c r="Q1180" i="92"/>
  <c r="R1180" i="92"/>
  <c r="Q1299" i="92"/>
  <c r="R1299" i="92"/>
  <c r="Q1322" i="92"/>
  <c r="R1322" i="92"/>
  <c r="Q1305" i="92"/>
  <c r="R1305" i="92"/>
  <c r="Q1339" i="92"/>
  <c r="R1339" i="92"/>
  <c r="Q1331" i="92"/>
  <c r="R1331" i="92"/>
  <c r="Q1351" i="92"/>
  <c r="R1351" i="92"/>
  <c r="Q1374" i="92"/>
  <c r="R1374" i="92"/>
  <c r="Q1382" i="92"/>
  <c r="R1382" i="92"/>
  <c r="R1403" i="92"/>
  <c r="Q1403" i="92"/>
  <c r="Q1372" i="92"/>
  <c r="R1372" i="92"/>
  <c r="Q1398" i="92"/>
  <c r="R1398" i="92"/>
  <c r="Q1390" i="92"/>
  <c r="R1390" i="92"/>
  <c r="Q1402" i="92"/>
  <c r="R1402" i="92"/>
  <c r="R1417" i="92"/>
  <c r="Q1417" i="92"/>
  <c r="Q1412" i="92"/>
  <c r="R1412" i="92"/>
  <c r="Q1431" i="92"/>
  <c r="R1431" i="92"/>
  <c r="Q1438" i="92"/>
  <c r="R1438" i="92"/>
  <c r="Q1442" i="92"/>
  <c r="R1442" i="92"/>
  <c r="Q1449" i="92"/>
  <c r="R1449" i="92"/>
  <c r="Q1459" i="92"/>
  <c r="R1459" i="92"/>
  <c r="Q1470" i="92"/>
  <c r="R1470" i="92"/>
  <c r="R1478" i="92"/>
  <c r="Q1478" i="92"/>
  <c r="Q1487" i="92"/>
  <c r="R1487" i="92"/>
  <c r="R1491" i="92"/>
  <c r="Q1491" i="92"/>
  <c r="Q1512" i="92"/>
  <c r="R1512" i="92"/>
  <c r="Q1504" i="92"/>
  <c r="R1504" i="92"/>
  <c r="Q1500" i="92"/>
  <c r="R1500" i="92"/>
  <c r="Q1520" i="92"/>
  <c r="R1520" i="92"/>
  <c r="Q1526" i="92"/>
  <c r="R1526" i="92"/>
  <c r="R1533" i="92"/>
  <c r="Q1533" i="92"/>
  <c r="Q1540" i="92"/>
  <c r="R1540" i="92"/>
  <c r="Q1552" i="92"/>
  <c r="R1552" i="92"/>
  <c r="R1558" i="92"/>
  <c r="Q1558" i="92"/>
  <c r="Q1571" i="92"/>
  <c r="R1571" i="92"/>
  <c r="R1591" i="92"/>
  <c r="Q1591" i="92"/>
  <c r="R1587" i="92"/>
  <c r="Q1587" i="92"/>
  <c r="R1613" i="92"/>
  <c r="Q1613" i="92"/>
  <c r="Q1628" i="92"/>
  <c r="R1628" i="92"/>
  <c r="R1686" i="92"/>
  <c r="Q1686" i="92"/>
  <c r="R1702" i="92"/>
  <c r="Q1702" i="92"/>
  <c r="R1714" i="92"/>
  <c r="S1714" i="92" s="1"/>
  <c r="Q1679" i="92"/>
  <c r="S1679" i="92" s="1"/>
  <c r="R1639" i="92"/>
  <c r="S1639" i="92" s="1"/>
  <c r="R1732" i="92"/>
  <c r="S1732" i="92" s="1"/>
  <c r="Q1729" i="92"/>
  <c r="S1729" i="92" s="1"/>
  <c r="R1717" i="92"/>
  <c r="S1717" i="92" s="1"/>
  <c r="R1685" i="92"/>
  <c r="S1685" i="92" s="1"/>
  <c r="Q1651" i="92"/>
  <c r="S1651" i="92" s="1"/>
  <c r="R1197" i="92"/>
  <c r="Q1197" i="92"/>
  <c r="R1320" i="92"/>
  <c r="Q1320" i="92"/>
  <c r="Q1306" i="92"/>
  <c r="R1306" i="92"/>
  <c r="Q1334" i="92"/>
  <c r="R1334" i="92"/>
  <c r="R1362" i="92"/>
  <c r="Q1362" i="92"/>
  <c r="Q1298" i="92"/>
  <c r="R1298" i="92"/>
  <c r="R1318" i="92"/>
  <c r="Q1318" i="92"/>
  <c r="Q1400" i="92"/>
  <c r="R1400" i="92"/>
  <c r="Q1406" i="92"/>
  <c r="R1406" i="92"/>
  <c r="Q1391" i="92"/>
  <c r="R1391" i="92"/>
  <c r="Q1409" i="92"/>
  <c r="R1409" i="92"/>
  <c r="Q1414" i="92"/>
  <c r="R1414" i="92"/>
  <c r="Q1441" i="92"/>
  <c r="R1441" i="92"/>
  <c r="Q1450" i="92"/>
  <c r="R1450" i="92"/>
  <c r="R1469" i="92"/>
  <c r="Q1469" i="92"/>
  <c r="Q1477" i="92"/>
  <c r="R1477" i="92"/>
  <c r="Q1511" i="92"/>
  <c r="R1511" i="92"/>
  <c r="Q1505" i="92"/>
  <c r="R1505" i="92"/>
  <c r="Q1497" i="92"/>
  <c r="R1497" i="92"/>
  <c r="R1525" i="92"/>
  <c r="Q1525" i="92"/>
  <c r="R1539" i="92"/>
  <c r="Q1539" i="92"/>
  <c r="Q1547" i="92"/>
  <c r="R1547" i="92"/>
  <c r="Q1557" i="92"/>
  <c r="R1557" i="92"/>
  <c r="Q1566" i="92"/>
  <c r="R1566" i="92"/>
  <c r="Q1579" i="92"/>
  <c r="R1579" i="92"/>
  <c r="R1598" i="92"/>
  <c r="Q1598" i="92"/>
  <c r="R1612" i="92"/>
  <c r="Q1612" i="92"/>
  <c r="R1604" i="92"/>
  <c r="Q1604" i="92"/>
  <c r="R1666" i="92"/>
  <c r="Q1666" i="92"/>
  <c r="Q1707" i="92"/>
  <c r="R1707" i="92"/>
  <c r="Q1742" i="92"/>
  <c r="R1742" i="92"/>
  <c r="R1672" i="92"/>
  <c r="S1672" i="92" s="1"/>
  <c r="R1627" i="92"/>
  <c r="S1627" i="92" s="1"/>
  <c r="Q1172" i="92"/>
  <c r="R1172" i="92"/>
  <c r="R1287" i="92"/>
  <c r="Q1287" i="92"/>
  <c r="R1308" i="92"/>
  <c r="Q1308" i="92"/>
  <c r="Q1342" i="92"/>
  <c r="R1342" i="92"/>
  <c r="Q1315" i="92"/>
  <c r="R1315" i="92"/>
  <c r="Q1333" i="92"/>
  <c r="R1333" i="92"/>
  <c r="Q1349" i="92"/>
  <c r="R1349" i="92"/>
  <c r="Q1381" i="92"/>
  <c r="R1381" i="92"/>
  <c r="R1369" i="92"/>
  <c r="Q1369" i="92"/>
  <c r="Q1395" i="92"/>
  <c r="R1395" i="92"/>
  <c r="R1387" i="92"/>
  <c r="Q1387" i="92"/>
  <c r="Q1416" i="92"/>
  <c r="R1416" i="92"/>
  <c r="R1425" i="92"/>
  <c r="Q1425" i="92"/>
  <c r="R1437" i="92"/>
  <c r="Q1437" i="92"/>
  <c r="Q1454" i="92"/>
  <c r="R1454" i="92"/>
  <c r="Q1473" i="92"/>
  <c r="R1473" i="92"/>
  <c r="Q1481" i="92"/>
  <c r="R1481" i="92"/>
  <c r="R1515" i="92"/>
  <c r="Q1515" i="92"/>
  <c r="R1501" i="92"/>
  <c r="Q1501" i="92"/>
  <c r="Q1551" i="92"/>
  <c r="R1551" i="92"/>
  <c r="Q1570" i="92"/>
  <c r="R1570" i="92"/>
  <c r="Q1590" i="92"/>
  <c r="R1590" i="92"/>
  <c r="R1616" i="92"/>
  <c r="Q1616" i="92"/>
  <c r="Q1608" i="92"/>
  <c r="R1608" i="92"/>
  <c r="R1653" i="92"/>
  <c r="Q1653" i="92"/>
  <c r="Q1642" i="92"/>
  <c r="R1642" i="92"/>
  <c r="Q1680" i="92"/>
  <c r="R1680" i="92"/>
  <c r="R1713" i="92"/>
  <c r="Q1713" i="92"/>
  <c r="R1738" i="92"/>
  <c r="Q1738" i="92"/>
  <c r="R1759" i="92"/>
  <c r="S1759" i="92" s="1"/>
  <c r="Q1716" i="92"/>
  <c r="S1716" i="92" s="1"/>
  <c r="Q1689" i="92"/>
  <c r="S1689" i="92" s="1"/>
  <c r="Q1156" i="92"/>
  <c r="R1156" i="92"/>
  <c r="R1239" i="92"/>
  <c r="Q1239" i="92"/>
  <c r="R1268" i="92"/>
  <c r="Q1268" i="92"/>
  <c r="R1310" i="92"/>
  <c r="Q1310" i="92"/>
  <c r="Q1316" i="92"/>
  <c r="R1316" i="92"/>
  <c r="R1302" i="92"/>
  <c r="Q1302" i="92"/>
  <c r="Q1335" i="92"/>
  <c r="R1335" i="92"/>
  <c r="R1343" i="92"/>
  <c r="Q1343" i="92"/>
  <c r="Q1357" i="92"/>
  <c r="R1357" i="92"/>
  <c r="Q1363" i="92"/>
  <c r="R1363" i="92"/>
  <c r="Q1297" i="92"/>
  <c r="R1297" i="92"/>
  <c r="R1345" i="92"/>
  <c r="Q1345" i="92"/>
  <c r="R1378" i="92"/>
  <c r="Q1378" i="92"/>
  <c r="Q1368" i="92"/>
  <c r="R1368" i="92"/>
  <c r="R1394" i="92"/>
  <c r="Q1394" i="92"/>
  <c r="Q1386" i="92"/>
  <c r="R1386" i="92"/>
  <c r="Q1423" i="92"/>
  <c r="R1423" i="92"/>
  <c r="Q1426" i="92"/>
  <c r="R1426" i="92"/>
  <c r="Q1434" i="92"/>
  <c r="R1434" i="92"/>
  <c r="R1446" i="92"/>
  <c r="Q1446" i="92"/>
  <c r="Q1452" i="92"/>
  <c r="R1452" i="92"/>
  <c r="R1451" i="92"/>
  <c r="Q1451" i="92"/>
  <c r="Q1461" i="92"/>
  <c r="R1461" i="92"/>
  <c r="Q1466" i="92"/>
  <c r="R1466" i="92"/>
  <c r="Q1474" i="92"/>
  <c r="R1474" i="92"/>
  <c r="Q1489" i="92"/>
  <c r="R1489" i="92"/>
  <c r="R1508" i="92"/>
  <c r="Q1508" i="92"/>
  <c r="Q1516" i="92"/>
  <c r="R1516" i="92"/>
  <c r="Q1496" i="92"/>
  <c r="R1496" i="92"/>
  <c r="Q1522" i="92"/>
  <c r="R1522" i="92"/>
  <c r="Q1529" i="92"/>
  <c r="R1529" i="92"/>
  <c r="Q1544" i="92"/>
  <c r="R1544" i="92"/>
  <c r="R1548" i="92"/>
  <c r="Q1548" i="92"/>
  <c r="R1567" i="92"/>
  <c r="Q1567" i="92"/>
  <c r="Q1563" i="92"/>
  <c r="R1563" i="92"/>
  <c r="R1580" i="92"/>
  <c r="Q1580" i="92"/>
  <c r="Q1595" i="92"/>
  <c r="R1595" i="92"/>
  <c r="Q1583" i="92"/>
  <c r="R1583" i="92"/>
  <c r="R1602" i="92"/>
  <c r="Q1602" i="92"/>
  <c r="R1617" i="92"/>
  <c r="Q1617" i="92"/>
  <c r="Q1610" i="92"/>
  <c r="R1610" i="92"/>
  <c r="Q1603" i="92"/>
  <c r="R1603" i="92"/>
  <c r="Q1657" i="92"/>
  <c r="R1657" i="92"/>
  <c r="R1638" i="92"/>
  <c r="Q1638" i="92"/>
  <c r="Q1645" i="92"/>
  <c r="R1645" i="92"/>
  <c r="Q1663" i="92"/>
  <c r="R1663" i="92"/>
  <c r="R1671" i="92"/>
  <c r="Q1671" i="92"/>
  <c r="Q1675" i="92"/>
  <c r="R1675" i="92"/>
  <c r="R1708" i="92"/>
  <c r="Q1708" i="92"/>
  <c r="Q1728" i="92"/>
  <c r="R1728" i="92"/>
  <c r="R1743" i="92"/>
  <c r="Q1743" i="92"/>
  <c r="Q1753" i="92"/>
  <c r="R1753" i="92"/>
  <c r="R1756" i="92"/>
  <c r="Q1756" i="92"/>
  <c r="R1208" i="92"/>
  <c r="S1208" i="92" s="1"/>
  <c r="R1757" i="92"/>
  <c r="S1757" i="92" s="1"/>
  <c r="R1724" i="92"/>
  <c r="S1724" i="92" s="1"/>
  <c r="Q1697" i="92"/>
  <c r="S1697" i="92" s="1"/>
  <c r="R1670" i="92"/>
  <c r="S1670" i="92" s="1"/>
  <c r="R1654" i="92"/>
  <c r="S1654" i="92" s="1"/>
  <c r="R1649" i="92"/>
  <c r="S1649" i="92" s="1"/>
  <c r="Q1641" i="92"/>
  <c r="S1641" i="92" s="1"/>
  <c r="Q1631" i="92"/>
  <c r="S1631" i="92" s="1"/>
  <c r="Q1300" i="92"/>
  <c r="R1300" i="92"/>
  <c r="Q1312" i="92"/>
  <c r="R1312" i="92"/>
  <c r="Q1317" i="92"/>
  <c r="R1317" i="92"/>
  <c r="Q1323" i="92"/>
  <c r="R1323" i="92"/>
  <c r="Q1301" i="92"/>
  <c r="R1301" i="92"/>
  <c r="R1336" i="92"/>
  <c r="Q1336" i="92"/>
  <c r="Q1340" i="92"/>
  <c r="R1340" i="92"/>
  <c r="R1352" i="92"/>
  <c r="Q1352" i="92"/>
  <c r="R1359" i="92"/>
  <c r="Q1359" i="92"/>
  <c r="R1293" i="92"/>
  <c r="Q1293" i="92"/>
  <c r="Q1296" i="92"/>
  <c r="R1296" i="92"/>
  <c r="Q1344" i="92"/>
  <c r="R1344" i="92"/>
  <c r="Q1350" i="92"/>
  <c r="R1350" i="92"/>
  <c r="Q1375" i="92"/>
  <c r="R1375" i="92"/>
  <c r="Q1379" i="92"/>
  <c r="R1379" i="92"/>
  <c r="Q1383" i="92"/>
  <c r="R1383" i="92"/>
  <c r="R1371" i="92"/>
  <c r="Q1371" i="92"/>
  <c r="Q1367" i="92"/>
  <c r="R1367" i="92"/>
  <c r="Q1397" i="92"/>
  <c r="R1397" i="92"/>
  <c r="Q1393" i="92"/>
  <c r="R1393" i="92"/>
  <c r="Q1389" i="92"/>
  <c r="R1389" i="92"/>
  <c r="R1385" i="92"/>
  <c r="Q1385" i="92"/>
  <c r="Q1405" i="92"/>
  <c r="R1405" i="92"/>
  <c r="Q1420" i="92"/>
  <c r="R1420" i="92"/>
  <c r="Q1413" i="92"/>
  <c r="R1413" i="92"/>
  <c r="Q1418" i="92"/>
  <c r="R1418" i="92"/>
  <c r="Q1435" i="92"/>
  <c r="R1435" i="92"/>
  <c r="R1439" i="92"/>
  <c r="Q1439" i="92"/>
  <c r="Q1443" i="92"/>
  <c r="R1443" i="92"/>
  <c r="R1453" i="92"/>
  <c r="Q1453" i="92"/>
  <c r="Q1463" i="92"/>
  <c r="R1463" i="92"/>
  <c r="Q1475" i="92"/>
  <c r="R1475" i="92"/>
  <c r="Q1482" i="92"/>
  <c r="R1482" i="92"/>
  <c r="R1492" i="92"/>
  <c r="Q1492" i="92"/>
  <c r="Q1513" i="92"/>
  <c r="R1513" i="92"/>
  <c r="Q1503" i="92"/>
  <c r="R1503" i="92"/>
  <c r="R1499" i="92"/>
  <c r="Q1499" i="92"/>
  <c r="R1523" i="92"/>
  <c r="Q1523" i="92"/>
  <c r="Q1527" i="92"/>
  <c r="R1527" i="92"/>
  <c r="R1541" i="92"/>
  <c r="Q1541" i="92"/>
  <c r="Q1562" i="92"/>
  <c r="R1562" i="92"/>
  <c r="Q1588" i="92"/>
  <c r="R1588" i="92"/>
  <c r="Q1586" i="92"/>
  <c r="R1586" i="92"/>
  <c r="Q1606" i="92"/>
  <c r="R1606" i="92"/>
  <c r="R1740" i="92"/>
  <c r="S1740" i="92" s="1"/>
  <c r="R1725" i="92"/>
  <c r="S1725" i="92" s="1"/>
  <c r="R1722" i="92"/>
  <c r="S1722" i="92" s="1"/>
  <c r="R1712" i="92"/>
  <c r="S1712" i="92" s="1"/>
  <c r="R1710" i="92"/>
  <c r="S1710" i="92" s="1"/>
  <c r="R1696" i="92"/>
  <c r="S1696" i="92" s="1"/>
  <c r="R1678" i="92"/>
  <c r="S1678" i="92" s="1"/>
  <c r="R1673" i="92"/>
  <c r="S1673" i="92" s="1"/>
  <c r="R1668" i="92"/>
  <c r="S1668" i="92" s="1"/>
  <c r="R1647" i="92"/>
  <c r="S1647" i="92" s="1"/>
  <c r="R1640" i="92"/>
  <c r="S1640" i="92" s="1"/>
  <c r="R1630" i="92"/>
  <c r="S1630" i="92" s="1"/>
  <c r="R1625" i="92"/>
  <c r="S1625" i="92" s="1"/>
  <c r="Q1609" i="92"/>
  <c r="S1609" i="92" s="1"/>
  <c r="R1592" i="92"/>
  <c r="S1592" i="92" s="1"/>
  <c r="R1581" i="92"/>
  <c r="S1581" i="92" s="1"/>
  <c r="R1538" i="92"/>
  <c r="S1538" i="92" s="1"/>
  <c r="R1534" i="92"/>
  <c r="S1534" i="92" s="1"/>
  <c r="R1521" i="92"/>
  <c r="S1521" i="92" s="1"/>
  <c r="R1507" i="92"/>
  <c r="S1507" i="92" s="1"/>
  <c r="R1502" i="92"/>
  <c r="S1502" i="92" s="1"/>
  <c r="Q1498" i="92"/>
  <c r="S1498" i="92" s="1"/>
  <c r="R1493" i="92"/>
  <c r="S1493" i="92" s="1"/>
  <c r="R1488" i="92"/>
  <c r="S1488" i="92" s="1"/>
  <c r="Q1471" i="92"/>
  <c r="S1471" i="92" s="1"/>
  <c r="Q1464" i="92"/>
  <c r="S1464" i="92" s="1"/>
  <c r="R1447" i="92"/>
  <c r="S1447" i="92" s="1"/>
  <c r="R1440" i="92"/>
  <c r="S1440" i="92" s="1"/>
  <c r="R1388" i="92"/>
  <c r="S1388" i="92" s="1"/>
  <c r="Q1307" i="92"/>
  <c r="R1307" i="92"/>
  <c r="Q1319" i="92"/>
  <c r="R1319" i="92"/>
  <c r="R1303" i="92"/>
  <c r="Q1303" i="92"/>
  <c r="Q1309" i="92"/>
  <c r="R1309" i="92"/>
  <c r="Q1337" i="92"/>
  <c r="R1337" i="92"/>
  <c r="Q1360" i="92"/>
  <c r="R1360" i="92"/>
  <c r="Q1356" i="92"/>
  <c r="R1356" i="92"/>
  <c r="Q1328" i="92"/>
  <c r="R1328" i="92"/>
  <c r="R1329" i="92"/>
  <c r="Q1329" i="92"/>
  <c r="Q1353" i="92"/>
  <c r="R1353" i="92"/>
  <c r="Q1347" i="92"/>
  <c r="R1347" i="92"/>
  <c r="Q1380" i="92"/>
  <c r="R1380" i="92"/>
  <c r="Q1384" i="92"/>
  <c r="R1384" i="92"/>
  <c r="Q1366" i="92"/>
  <c r="R1366" i="92"/>
  <c r="Q1370" i="92"/>
  <c r="R1370" i="92"/>
  <c r="Q1407" i="92"/>
  <c r="R1407" i="92"/>
  <c r="Q1396" i="92"/>
  <c r="R1396" i="92"/>
  <c r="R1392" i="92"/>
  <c r="Q1392" i="92"/>
  <c r="R1401" i="92"/>
  <c r="Q1401" i="92"/>
  <c r="R1408" i="92"/>
  <c r="Q1408" i="92"/>
  <c r="Q1421" i="92"/>
  <c r="R1421" i="92"/>
  <c r="R1419" i="92"/>
  <c r="Q1419" i="92"/>
  <c r="R1432" i="92"/>
  <c r="Q1432" i="92"/>
  <c r="Q1436" i="92"/>
  <c r="R1436" i="92"/>
  <c r="Q1468" i="92"/>
  <c r="R1468" i="92"/>
  <c r="R1480" i="92"/>
  <c r="Q1480" i="92"/>
  <c r="Q1510" i="92"/>
  <c r="R1510" i="92"/>
  <c r="R1506" i="92"/>
  <c r="Q1506" i="92"/>
  <c r="R1462" i="92"/>
  <c r="Q1462" i="92"/>
  <c r="R1531" i="92"/>
  <c r="Q1531" i="92"/>
  <c r="Q1546" i="92"/>
  <c r="R1546" i="92"/>
  <c r="Q1569" i="92"/>
  <c r="R1569" i="92"/>
  <c r="Q1593" i="92"/>
  <c r="R1593" i="92"/>
  <c r="Q1577" i="92"/>
  <c r="R1577" i="92"/>
  <c r="Q1611" i="92"/>
  <c r="R1611" i="92"/>
  <c r="S1706" i="92"/>
  <c r="R1605" i="92"/>
  <c r="S1605" i="92" s="1"/>
  <c r="R1573" i="92"/>
  <c r="S1573" i="92" s="1"/>
  <c r="R1542" i="92"/>
  <c r="S1542" i="92" s="1"/>
  <c r="Q1483" i="92"/>
  <c r="S1483" i="92" s="1"/>
  <c r="Q1476" i="92"/>
  <c r="S1476" i="92" s="1"/>
  <c r="Q1376" i="92"/>
  <c r="S1376" i="92" s="1"/>
  <c r="R1304" i="92"/>
  <c r="S1304" i="92" s="1"/>
  <c r="S714" i="92"/>
  <c r="S581" i="92"/>
  <c r="S1313" i="92"/>
  <c r="S1163" i="92"/>
  <c r="S1118" i="92"/>
  <c r="Q1284" i="92"/>
  <c r="Q1276" i="92"/>
  <c r="S1276" i="92" s="1"/>
  <c r="R1264" i="92"/>
  <c r="S1264" i="92" s="1"/>
  <c r="R1254" i="92"/>
  <c r="S1254" i="92" s="1"/>
  <c r="S1249" i="92"/>
  <c r="R1235" i="92"/>
  <c r="S1235" i="92" s="1"/>
  <c r="Q1223" i="92"/>
  <c r="S1223" i="92" s="1"/>
  <c r="R1219" i="92"/>
  <c r="S1219" i="92" s="1"/>
  <c r="S1217" i="92"/>
  <c r="Q1186" i="92"/>
  <c r="R1169" i="92"/>
  <c r="S1169" i="92" s="1"/>
  <c r="Q1151" i="92"/>
  <c r="S1151" i="92" s="1"/>
  <c r="Q1145" i="92"/>
  <c r="S1145" i="92" s="1"/>
  <c r="S1077" i="92"/>
  <c r="R1036" i="92"/>
  <c r="S1036" i="92" s="1"/>
  <c r="S982" i="92"/>
  <c r="S943" i="92"/>
  <c r="Q1221" i="92"/>
  <c r="S1221" i="92" s="1"/>
  <c r="R1139" i="92"/>
  <c r="S1139" i="92" s="1"/>
  <c r="R1282" i="92"/>
  <c r="S1282" i="92" s="1"/>
  <c r="R1272" i="92"/>
  <c r="S1272" i="92" s="1"/>
  <c r="R1252" i="92"/>
  <c r="S1252" i="92" s="1"/>
  <c r="R1246" i="92"/>
  <c r="S1246" i="92" s="1"/>
  <c r="R1231" i="92"/>
  <c r="S1231" i="92" s="1"/>
  <c r="R1194" i="92"/>
  <c r="S1194" i="92" s="1"/>
  <c r="Q1164" i="92"/>
  <c r="S1164" i="92" s="1"/>
  <c r="R1161" i="92"/>
  <c r="S1161" i="92" s="1"/>
  <c r="Q1149" i="92"/>
  <c r="S1149" i="92" s="1"/>
  <c r="Q1143" i="92"/>
  <c r="S1143" i="92" s="1"/>
  <c r="Q1126" i="92"/>
  <c r="S1126" i="92" s="1"/>
  <c r="Q1259" i="92"/>
  <c r="R1288" i="92"/>
  <c r="S1288" i="92" s="1"/>
  <c r="R1270" i="92"/>
  <c r="S1270" i="92" s="1"/>
  <c r="Q1251" i="92"/>
  <c r="S1251" i="92" s="1"/>
  <c r="R1244" i="92"/>
  <c r="S1244" i="92" s="1"/>
  <c r="S1222" i="92"/>
  <c r="R1198" i="92"/>
  <c r="S1198" i="92" s="1"/>
  <c r="S1184" i="92"/>
  <c r="Q1160" i="92"/>
  <c r="S1160" i="92" s="1"/>
  <c r="Q1147" i="92"/>
  <c r="S1147" i="92" s="1"/>
  <c r="Q1141" i="92"/>
  <c r="S1141" i="92" s="1"/>
  <c r="Q1123" i="92"/>
  <c r="S1123" i="92" s="1"/>
  <c r="R1280" i="92"/>
  <c r="S1280" i="92" s="1"/>
  <c r="Q1277" i="92"/>
  <c r="S1277" i="92" s="1"/>
  <c r="R1237" i="92"/>
  <c r="S1237" i="92" s="1"/>
  <c r="Q1205" i="92"/>
  <c r="S1205" i="92" s="1"/>
  <c r="R1200" i="92"/>
  <c r="S1200" i="92" s="1"/>
  <c r="R1182" i="92"/>
  <c r="S1182" i="92" s="1"/>
  <c r="Q1166" i="92"/>
  <c r="S1166" i="92" s="1"/>
  <c r="R1285" i="92"/>
  <c r="S1285" i="92" s="1"/>
  <c r="R1283" i="92"/>
  <c r="S1283" i="92" s="1"/>
  <c r="R1278" i="92"/>
  <c r="S1278" i="92" s="1"/>
  <c r="R1267" i="92"/>
  <c r="S1267" i="92" s="1"/>
  <c r="Q1266" i="92"/>
  <c r="S1266" i="92" s="1"/>
  <c r="R1260" i="92"/>
  <c r="S1260" i="92" s="1"/>
  <c r="R1250" i="92"/>
  <c r="S1250" i="92" s="1"/>
  <c r="R1248" i="92"/>
  <c r="S1248" i="92" s="1"/>
  <c r="R1242" i="92"/>
  <c r="S1242" i="92" s="1"/>
  <c r="R1240" i="92"/>
  <c r="S1240" i="92" s="1"/>
  <c r="R1234" i="92"/>
  <c r="S1234" i="92" s="1"/>
  <c r="R1232" i="92"/>
  <c r="S1232" i="92" s="1"/>
  <c r="R1224" i="92"/>
  <c r="S1224" i="92" s="1"/>
  <c r="R1216" i="92"/>
  <c r="S1216" i="92" s="1"/>
  <c r="R1212" i="92"/>
  <c r="S1212" i="92" s="1"/>
  <c r="Q1211" i="92"/>
  <c r="R1206" i="92"/>
  <c r="S1206" i="92" s="1"/>
  <c r="R1204" i="92"/>
  <c r="S1204" i="92" s="1"/>
  <c r="R1196" i="92"/>
  <c r="S1196" i="92" s="1"/>
  <c r="R1195" i="92"/>
  <c r="S1195" i="92" s="1"/>
  <c r="R1187" i="92"/>
  <c r="S1187" i="92" s="1"/>
  <c r="R1185" i="92"/>
  <c r="S1185" i="92" s="1"/>
  <c r="S1179" i="92"/>
  <c r="R1167" i="92"/>
  <c r="S1167" i="92" s="1"/>
  <c r="R1165" i="92"/>
  <c r="S1165" i="92" s="1"/>
  <c r="R1159" i="92"/>
  <c r="S1159" i="92" s="1"/>
  <c r="R1157" i="92"/>
  <c r="S1157" i="92" s="1"/>
  <c r="Q1154" i="92"/>
  <c r="S1154" i="92" s="1"/>
  <c r="R1152" i="92"/>
  <c r="S1152" i="92" s="1"/>
  <c r="R1150" i="92"/>
  <c r="S1150" i="92" s="1"/>
  <c r="R1148" i="92"/>
  <c r="S1148" i="92" s="1"/>
  <c r="R1144" i="92"/>
  <c r="S1144" i="92" s="1"/>
  <c r="R1142" i="92"/>
  <c r="S1142" i="92" s="1"/>
  <c r="R1140" i="92"/>
  <c r="S1140" i="92" s="1"/>
  <c r="R1132" i="92"/>
  <c r="S1132" i="92" s="1"/>
  <c r="R1130" i="92"/>
  <c r="S1130" i="92" s="1"/>
  <c r="R1125" i="92"/>
  <c r="S1125" i="92" s="1"/>
  <c r="S1124" i="92"/>
  <c r="R176" i="92"/>
  <c r="Q176" i="92"/>
  <c r="R1281" i="92"/>
  <c r="S1281" i="92" s="1"/>
  <c r="R1273" i="92"/>
  <c r="S1273" i="92" s="1"/>
  <c r="R1271" i="92"/>
  <c r="S1271" i="92" s="1"/>
  <c r="R1265" i="92"/>
  <c r="S1265" i="92" s="1"/>
  <c r="R1263" i="92"/>
  <c r="S1263" i="92" s="1"/>
  <c r="R1255" i="92"/>
  <c r="S1255" i="92" s="1"/>
  <c r="R1253" i="92"/>
  <c r="S1253" i="92" s="1"/>
  <c r="R1245" i="92"/>
  <c r="S1245" i="92" s="1"/>
  <c r="R1243" i="92"/>
  <c r="S1243" i="92" s="1"/>
  <c r="R1238" i="92"/>
  <c r="S1238" i="92" s="1"/>
  <c r="R1236" i="92"/>
  <c r="S1236" i="92" s="1"/>
  <c r="R1225" i="92"/>
  <c r="S1225" i="92" s="1"/>
  <c r="R1220" i="92"/>
  <c r="S1220" i="92" s="1"/>
  <c r="R1218" i="92"/>
  <c r="S1218" i="92" s="1"/>
  <c r="R1209" i="92"/>
  <c r="S1209" i="92" s="1"/>
  <c r="R1207" i="92"/>
  <c r="S1207" i="92" s="1"/>
  <c r="R1202" i="92"/>
  <c r="S1202" i="92" s="1"/>
  <c r="R1199" i="92"/>
  <c r="S1199" i="92" s="1"/>
  <c r="R1193" i="92"/>
  <c r="S1193" i="92" s="1"/>
  <c r="R1183" i="92"/>
  <c r="S1183" i="92" s="1"/>
  <c r="R1181" i="92"/>
  <c r="S1181" i="92" s="1"/>
  <c r="R1171" i="92"/>
  <c r="S1171" i="92" s="1"/>
  <c r="R1168" i="92"/>
  <c r="S1168" i="92" s="1"/>
  <c r="R1162" i="92"/>
  <c r="S1162" i="92" s="1"/>
  <c r="R1155" i="92"/>
  <c r="S1155" i="92" s="1"/>
  <c r="R1153" i="92"/>
  <c r="S1153" i="92" s="1"/>
  <c r="R1146" i="92"/>
  <c r="S1146" i="92" s="1"/>
  <c r="R1138" i="92"/>
  <c r="S1138" i="92" s="1"/>
  <c r="R1128" i="92"/>
  <c r="S1128" i="92" s="1"/>
  <c r="Q178" i="92"/>
  <c r="R178" i="92"/>
  <c r="Q1269" i="92"/>
  <c r="S1269" i="92" s="1"/>
  <c r="Q1241" i="92"/>
  <c r="S1241" i="92" s="1"/>
  <c r="Q1233" i="92"/>
  <c r="S1233" i="92" s="1"/>
  <c r="Q1158" i="92"/>
  <c r="S1158" i="92" s="1"/>
  <c r="Q1131" i="92"/>
  <c r="Q177" i="92"/>
  <c r="R177" i="92"/>
  <c r="S1279" i="92"/>
  <c r="S942" i="92"/>
  <c r="S883" i="92"/>
  <c r="S456" i="92"/>
  <c r="S396" i="92"/>
  <c r="L175" i="92"/>
  <c r="N175" i="92" s="1"/>
  <c r="L1758" i="92"/>
  <c r="N1758" i="92" s="1"/>
  <c r="N1719" i="92"/>
  <c r="L1720" i="92"/>
  <c r="N1720" i="92" s="1"/>
  <c r="N1746" i="92"/>
  <c r="K1624" i="92"/>
  <c r="N1624" i="92" s="1"/>
  <c r="N1404" i="92"/>
  <c r="N1330" i="92"/>
  <c r="N1295" i="92"/>
  <c r="L1100" i="92"/>
  <c r="N1100" i="92" s="1"/>
  <c r="L1101" i="92"/>
  <c r="N1101" i="92" s="1"/>
  <c r="L1102" i="92"/>
  <c r="N1102" i="92" s="1"/>
  <c r="L1103" i="92"/>
  <c r="N1103" i="92" s="1"/>
  <c r="L1104" i="92"/>
  <c r="N1104" i="92" s="1"/>
  <c r="L1105" i="92"/>
  <c r="N1105" i="92" s="1"/>
  <c r="L1106" i="92"/>
  <c r="N1106" i="92" s="1"/>
  <c r="L1107" i="92"/>
  <c r="N1107" i="92" s="1"/>
  <c r="L1119" i="92"/>
  <c r="N1119" i="92" s="1"/>
  <c r="F1118" i="92"/>
  <c r="K1117" i="92"/>
  <c r="L1117" i="92" s="1"/>
  <c r="N1117" i="92" s="1"/>
  <c r="F1116" i="92"/>
  <c r="K1116" i="92" s="1"/>
  <c r="L1116" i="92" s="1"/>
  <c r="N1116" i="92" s="1"/>
  <c r="K1114" i="92"/>
  <c r="L1114" i="92" s="1"/>
  <c r="N1114" i="92" s="1"/>
  <c r="F1113" i="92"/>
  <c r="K1113" i="92" s="1"/>
  <c r="L1113" i="92" s="1"/>
  <c r="N1113" i="92" s="1"/>
  <c r="L1112" i="92"/>
  <c r="N1112" i="92" s="1"/>
  <c r="L1111" i="92"/>
  <c r="N1111" i="92" s="1"/>
  <c r="L1110" i="92"/>
  <c r="N1110" i="92" s="1"/>
  <c r="L1109" i="92"/>
  <c r="N1109" i="92" s="1"/>
  <c r="L1108" i="92"/>
  <c r="N1108" i="92" s="1"/>
  <c r="L1099" i="92"/>
  <c r="N1099" i="92" s="1"/>
  <c r="L1098" i="92"/>
  <c r="N1098" i="92" s="1"/>
  <c r="L1097" i="92"/>
  <c r="N1097" i="92" s="1"/>
  <c r="L1096" i="92"/>
  <c r="N1096" i="92" s="1"/>
  <c r="L1095" i="92"/>
  <c r="N1095" i="92" s="1"/>
  <c r="K1095" i="92"/>
  <c r="K1093" i="92" s="1"/>
  <c r="L1094" i="92"/>
  <c r="N1094" i="92" s="1"/>
  <c r="L1091" i="92"/>
  <c r="N1091" i="92" s="1"/>
  <c r="F1090" i="92"/>
  <c r="L1090" i="92" s="1"/>
  <c r="N1090" i="92" s="1"/>
  <c r="L1089" i="92"/>
  <c r="N1089" i="92" s="1"/>
  <c r="L1088" i="92"/>
  <c r="N1088" i="92" s="1"/>
  <c r="L1087" i="92"/>
  <c r="N1087" i="92" s="1"/>
  <c r="L1086" i="92"/>
  <c r="N1086" i="92" s="1"/>
  <c r="L1085" i="92"/>
  <c r="N1085" i="92" s="1"/>
  <c r="L1084" i="92"/>
  <c r="N1084" i="92" s="1"/>
  <c r="L1071" i="92"/>
  <c r="N1071" i="92" s="1"/>
  <c r="L1078" i="92"/>
  <c r="N1078" i="92" s="1"/>
  <c r="F1077" i="92"/>
  <c r="K1076" i="92"/>
  <c r="L1076" i="92" s="1"/>
  <c r="N1076" i="92" s="1"/>
  <c r="F1075" i="92"/>
  <c r="K1075" i="92" s="1"/>
  <c r="L1075" i="92" s="1"/>
  <c r="N1075" i="92" s="1"/>
  <c r="K1073" i="92"/>
  <c r="L1073" i="92" s="1"/>
  <c r="N1073" i="92" s="1"/>
  <c r="F1072" i="92"/>
  <c r="K1072" i="92" s="1"/>
  <c r="L1072" i="92" s="1"/>
  <c r="N1072" i="92" s="1"/>
  <c r="L1070" i="92"/>
  <c r="N1070" i="92" s="1"/>
  <c r="L1069" i="92"/>
  <c r="N1069" i="92" s="1"/>
  <c r="L1068" i="92"/>
  <c r="N1068" i="92" s="1"/>
  <c r="L1067" i="92"/>
  <c r="N1067" i="92" s="1"/>
  <c r="L1066" i="92"/>
  <c r="N1066" i="92" s="1"/>
  <c r="L1065" i="92"/>
  <c r="N1065" i="92" s="1"/>
  <c r="L1064" i="92"/>
  <c r="N1064" i="92" s="1"/>
  <c r="L1063" i="92"/>
  <c r="N1063" i="92" s="1"/>
  <c r="N1062" i="92"/>
  <c r="K1062" i="92"/>
  <c r="L1061" i="92"/>
  <c r="N1061" i="92" s="1"/>
  <c r="L1060" i="92"/>
  <c r="N1060" i="92" s="1"/>
  <c r="I1060" i="92"/>
  <c r="K1060" i="92" s="1"/>
  <c r="N1059" i="92"/>
  <c r="I1059" i="92"/>
  <c r="K1059" i="92" s="1"/>
  <c r="L1056" i="92"/>
  <c r="N1056" i="92" s="1"/>
  <c r="F1055" i="92"/>
  <c r="L1055" i="92" s="1"/>
  <c r="N1055" i="92" s="1"/>
  <c r="L1054" i="92"/>
  <c r="N1054" i="92" s="1"/>
  <c r="L1053" i="92"/>
  <c r="N1053" i="92" s="1"/>
  <c r="L1052" i="92"/>
  <c r="N1052" i="92" s="1"/>
  <c r="L1051" i="92"/>
  <c r="N1051" i="92" s="1"/>
  <c r="L1050" i="92"/>
  <c r="N1050" i="92" s="1"/>
  <c r="L1049" i="92"/>
  <c r="N1049" i="92" s="1"/>
  <c r="L1023" i="92"/>
  <c r="N1023" i="92" s="1"/>
  <c r="L1022" i="92"/>
  <c r="N1022" i="92" s="1"/>
  <c r="N1043" i="92"/>
  <c r="F1042" i="92"/>
  <c r="K1041" i="92"/>
  <c r="L1041" i="92" s="1"/>
  <c r="N1041" i="92" s="1"/>
  <c r="F1040" i="92"/>
  <c r="K1040" i="92" s="1"/>
  <c r="L1040" i="92" s="1"/>
  <c r="N1040" i="92" s="1"/>
  <c r="L944" i="92"/>
  <c r="N944" i="92" s="1"/>
  <c r="F943" i="92"/>
  <c r="L942" i="92"/>
  <c r="L929" i="92"/>
  <c r="N929" i="92" s="1"/>
  <c r="L930" i="92"/>
  <c r="N930" i="92" s="1"/>
  <c r="L931" i="92"/>
  <c r="N931" i="92" s="1"/>
  <c r="L932" i="92"/>
  <c r="N932" i="92" s="1"/>
  <c r="L933" i="92"/>
  <c r="N933" i="92" s="1"/>
  <c r="L934" i="92"/>
  <c r="N934" i="92" s="1"/>
  <c r="L935" i="92"/>
  <c r="N935" i="92" s="1"/>
  <c r="L936" i="92"/>
  <c r="N936" i="92" s="1"/>
  <c r="L937" i="92"/>
  <c r="N937" i="92" s="1"/>
  <c r="L938" i="92"/>
  <c r="N938" i="92" s="1"/>
  <c r="L939" i="92"/>
  <c r="N939" i="92" s="1"/>
  <c r="L940" i="92"/>
  <c r="N940" i="92" s="1"/>
  <c r="L941" i="92"/>
  <c r="N941" i="92" s="1"/>
  <c r="F945" i="92"/>
  <c r="L945" i="92" s="1"/>
  <c r="N945" i="92" s="1"/>
  <c r="L1024" i="92"/>
  <c r="N1024" i="92" s="1"/>
  <c r="L1025" i="92"/>
  <c r="N1025" i="92" s="1"/>
  <c r="L1026" i="92"/>
  <c r="N1026" i="92" s="1"/>
  <c r="L1027" i="92"/>
  <c r="N1027" i="92" s="1"/>
  <c r="L1028" i="92"/>
  <c r="N1028" i="92" s="1"/>
  <c r="L1029" i="92"/>
  <c r="N1029" i="92" s="1"/>
  <c r="L1030" i="92"/>
  <c r="N1030" i="92" s="1"/>
  <c r="L1031" i="92"/>
  <c r="N1031" i="92" s="1"/>
  <c r="L1032" i="92"/>
  <c r="N1032" i="92" s="1"/>
  <c r="L1010" i="92"/>
  <c r="N1010" i="92" s="1"/>
  <c r="F1015" i="92"/>
  <c r="L1015" i="92" s="1"/>
  <c r="N1015" i="92" s="1"/>
  <c r="L1016" i="92"/>
  <c r="N1016" i="92" s="1"/>
  <c r="L1012" i="92"/>
  <c r="N1012" i="92" s="1"/>
  <c r="L1013" i="92"/>
  <c r="N1013" i="92" s="1"/>
  <c r="L1014" i="92"/>
  <c r="N1014" i="92" s="1"/>
  <c r="L1011" i="92"/>
  <c r="N1011" i="92" s="1"/>
  <c r="L1009" i="92"/>
  <c r="N1009" i="92" s="1"/>
  <c r="K1038" i="92"/>
  <c r="L1038" i="92" s="1"/>
  <c r="N1038" i="92" s="1"/>
  <c r="F1037" i="92"/>
  <c r="K1037" i="92" s="1"/>
  <c r="L1037" i="92" s="1"/>
  <c r="N1037" i="92" s="1"/>
  <c r="L1035" i="92"/>
  <c r="N1035" i="92" s="1"/>
  <c r="N1034" i="92"/>
  <c r="L1033" i="92"/>
  <c r="N1033" i="92" s="1"/>
  <c r="L1021" i="92"/>
  <c r="N1021" i="92" s="1"/>
  <c r="L1020" i="92"/>
  <c r="N1020" i="92" s="1"/>
  <c r="I1020" i="92"/>
  <c r="K1020" i="92" s="1"/>
  <c r="N1019" i="92"/>
  <c r="I1019" i="92"/>
  <c r="K1019" i="92" s="1"/>
  <c r="K1003" i="92"/>
  <c r="L1003" i="92" s="1"/>
  <c r="N1003" i="92" s="1"/>
  <c r="K1002" i="92"/>
  <c r="L1002" i="92" s="1"/>
  <c r="N1002" i="92" s="1"/>
  <c r="L998" i="92"/>
  <c r="N998" i="92" s="1"/>
  <c r="F992" i="92"/>
  <c r="L992" i="92" s="1"/>
  <c r="N992" i="92" s="1"/>
  <c r="J985" i="92"/>
  <c r="I986" i="92"/>
  <c r="K986" i="92" s="1"/>
  <c r="L994" i="92"/>
  <c r="N994" i="92" s="1"/>
  <c r="L995" i="92"/>
  <c r="N995" i="92" s="1"/>
  <c r="L996" i="92"/>
  <c r="N996" i="92" s="1"/>
  <c r="L989" i="92"/>
  <c r="N989" i="92" s="1"/>
  <c r="F997" i="92"/>
  <c r="L997" i="92" s="1"/>
  <c r="N997" i="92" s="1"/>
  <c r="K1000" i="92"/>
  <c r="L1000" i="92" s="1"/>
  <c r="N1000" i="92" s="1"/>
  <c r="F999" i="92"/>
  <c r="K999" i="92" s="1"/>
  <c r="L999" i="92" s="1"/>
  <c r="N999" i="92" s="1"/>
  <c r="L993" i="92"/>
  <c r="N993" i="92" s="1"/>
  <c r="L991" i="92"/>
  <c r="N991" i="92" s="1"/>
  <c r="L990" i="92"/>
  <c r="N990" i="92" s="1"/>
  <c r="L988" i="92"/>
  <c r="N988" i="92" s="1"/>
  <c r="I988" i="92"/>
  <c r="K988" i="92" s="1"/>
  <c r="L987" i="92"/>
  <c r="N987" i="92" s="1"/>
  <c r="I987" i="92"/>
  <c r="K987" i="92" s="1"/>
  <c r="L986" i="92"/>
  <c r="N986" i="92" s="1"/>
  <c r="L983" i="92"/>
  <c r="N983" i="92" s="1"/>
  <c r="F982" i="92"/>
  <c r="F950" i="92"/>
  <c r="K950" i="92" s="1"/>
  <c r="L950" i="92" s="1"/>
  <c r="N950" i="92" s="1"/>
  <c r="L965" i="92"/>
  <c r="N965" i="92" s="1"/>
  <c r="L966" i="92"/>
  <c r="N966" i="92" s="1"/>
  <c r="L967" i="92"/>
  <c r="N967" i="92" s="1"/>
  <c r="L968" i="92"/>
  <c r="N968" i="92" s="1"/>
  <c r="L969" i="92"/>
  <c r="N969" i="92" s="1"/>
  <c r="L970" i="92"/>
  <c r="N970" i="92" s="1"/>
  <c r="L971" i="92"/>
  <c r="N971" i="92" s="1"/>
  <c r="F980" i="92"/>
  <c r="K980" i="92" s="1"/>
  <c r="L980" i="92" s="1"/>
  <c r="N980" i="92" s="1"/>
  <c r="K960" i="92"/>
  <c r="L976" i="92"/>
  <c r="N976" i="92" s="1"/>
  <c r="L974" i="92"/>
  <c r="N974" i="92" s="1"/>
  <c r="L973" i="92"/>
  <c r="N973" i="92" s="1"/>
  <c r="F975" i="92"/>
  <c r="L975" i="92" s="1"/>
  <c r="N975" i="92" s="1"/>
  <c r="F972" i="92"/>
  <c r="L972" i="92" s="1"/>
  <c r="N972" i="92" s="1"/>
  <c r="L960" i="92"/>
  <c r="N960" i="92" s="1"/>
  <c r="N961" i="92"/>
  <c r="L962" i="92"/>
  <c r="N962" i="92" s="1"/>
  <c r="L963" i="92"/>
  <c r="N963" i="92" s="1"/>
  <c r="L964" i="92"/>
  <c r="N964" i="92" s="1"/>
  <c r="K981" i="92"/>
  <c r="L981" i="92" s="1"/>
  <c r="N981" i="92" s="1"/>
  <c r="K978" i="92"/>
  <c r="L978" i="92" s="1"/>
  <c r="N978" i="92" s="1"/>
  <c r="F977" i="92"/>
  <c r="K977" i="92" s="1"/>
  <c r="L977" i="92" s="1"/>
  <c r="N977" i="92" s="1"/>
  <c r="L959" i="92"/>
  <c r="N959" i="92" s="1"/>
  <c r="I959" i="92"/>
  <c r="K959" i="92" s="1"/>
  <c r="L958" i="92"/>
  <c r="N958" i="92" s="1"/>
  <c r="I958" i="92"/>
  <c r="K958" i="92" s="1"/>
  <c r="L957" i="92"/>
  <c r="N957" i="92" s="1"/>
  <c r="I957" i="92"/>
  <c r="K957" i="92" s="1"/>
  <c r="L956" i="92"/>
  <c r="N956" i="92" s="1"/>
  <c r="I956" i="92"/>
  <c r="K956" i="92" s="1"/>
  <c r="F947" i="92"/>
  <c r="F914" i="92"/>
  <c r="K914" i="92" s="1"/>
  <c r="L914" i="92" s="1"/>
  <c r="N914" i="92" s="1"/>
  <c r="K951" i="92"/>
  <c r="L951" i="92" s="1"/>
  <c r="N951" i="92" s="1"/>
  <c r="K948" i="92"/>
  <c r="L948" i="92" s="1"/>
  <c r="N948" i="92" s="1"/>
  <c r="L946" i="92"/>
  <c r="N946" i="92" s="1"/>
  <c r="L928" i="92"/>
  <c r="N928" i="92" s="1"/>
  <c r="L927" i="92"/>
  <c r="N927" i="92" s="1"/>
  <c r="L926" i="92"/>
  <c r="N926" i="92" s="1"/>
  <c r="L925" i="92"/>
  <c r="N925" i="92" s="1"/>
  <c r="I925" i="92"/>
  <c r="K925" i="92" s="1"/>
  <c r="L924" i="92"/>
  <c r="N924" i="92" s="1"/>
  <c r="I924" i="92"/>
  <c r="K924" i="92" s="1"/>
  <c r="L923" i="92"/>
  <c r="N923" i="92" s="1"/>
  <c r="I923" i="92"/>
  <c r="K923" i="92" s="1"/>
  <c r="L922" i="92"/>
  <c r="N922" i="92" s="1"/>
  <c r="I922" i="92"/>
  <c r="K922" i="92" s="1"/>
  <c r="K912" i="92"/>
  <c r="L912" i="92" s="1"/>
  <c r="N912" i="92" s="1"/>
  <c r="K911" i="92"/>
  <c r="L911" i="92" s="1"/>
  <c r="N911" i="92" s="1"/>
  <c r="F910" i="92"/>
  <c r="K910" i="92" s="1"/>
  <c r="L910" i="92" s="1"/>
  <c r="N910" i="92" s="1"/>
  <c r="L903" i="92"/>
  <c r="N903" i="92" s="1"/>
  <c r="L904" i="92"/>
  <c r="N904" i="92" s="1"/>
  <c r="L905" i="92"/>
  <c r="N905" i="92" s="1"/>
  <c r="L901" i="92"/>
  <c r="N901" i="92" s="1"/>
  <c r="K901" i="92"/>
  <c r="I901" i="92"/>
  <c r="I898" i="92"/>
  <c r="K898" i="92" s="1"/>
  <c r="L898" i="92"/>
  <c r="N898" i="92" s="1"/>
  <c r="I899" i="92"/>
  <c r="K899" i="92" s="1"/>
  <c r="L899" i="92"/>
  <c r="N899" i="92" s="1"/>
  <c r="I900" i="92"/>
  <c r="K900" i="92" s="1"/>
  <c r="L900" i="92"/>
  <c r="N900" i="92" s="1"/>
  <c r="L897" i="92"/>
  <c r="N897" i="92" s="1"/>
  <c r="I897" i="92"/>
  <c r="K897" i="92" s="1"/>
  <c r="K915" i="92"/>
  <c r="L915" i="92" s="1"/>
  <c r="N915" i="92" s="1"/>
  <c r="L909" i="92"/>
  <c r="N909" i="92" s="1"/>
  <c r="L908" i="92"/>
  <c r="N908" i="92" s="1"/>
  <c r="L907" i="92"/>
  <c r="N907" i="92" s="1"/>
  <c r="L906" i="92"/>
  <c r="N906" i="92" s="1"/>
  <c r="N902" i="92"/>
  <c r="L887" i="92"/>
  <c r="F886" i="92"/>
  <c r="F889" i="92"/>
  <c r="L889" i="92" s="1"/>
  <c r="K873" i="92"/>
  <c r="L873" i="92"/>
  <c r="R1745" i="92" l="1"/>
  <c r="Q1745" i="92"/>
  <c r="R1348" i="92"/>
  <c r="Q1348" i="92"/>
  <c r="R1127" i="92"/>
  <c r="S1127" i="92" s="1"/>
  <c r="R1178" i="92"/>
  <c r="Q1178" i="92"/>
  <c r="Q1747" i="92"/>
  <c r="S1747" i="92" s="1"/>
  <c r="Q1752" i="92"/>
  <c r="S1752" i="92" s="1"/>
  <c r="Q1556" i="92"/>
  <c r="S1556" i="92" s="1"/>
  <c r="Q1690" i="92"/>
  <c r="R1690" i="92"/>
  <c r="Q1422" i="92"/>
  <c r="R1422" i="92"/>
  <c r="K1018" i="92"/>
  <c r="N1018" i="92" s="1"/>
  <c r="K1058" i="92"/>
  <c r="N1058" i="92" s="1"/>
  <c r="K896" i="92"/>
  <c r="N896" i="92" s="1"/>
  <c r="Q170" i="92"/>
  <c r="R170" i="92"/>
  <c r="S1284" i="92"/>
  <c r="K985" i="92"/>
  <c r="N985" i="92" s="1"/>
  <c r="K921" i="92"/>
  <c r="N921" i="92" s="1"/>
  <c r="K955" i="92"/>
  <c r="N955" i="92" s="1"/>
  <c r="R1741" i="92"/>
  <c r="S1741" i="92" s="1"/>
  <c r="R1684" i="92"/>
  <c r="S1684" i="92" s="1"/>
  <c r="K947" i="92"/>
  <c r="L947" i="92" s="1"/>
  <c r="N947" i="92" s="1"/>
  <c r="S1523" i="92"/>
  <c r="S1475" i="92"/>
  <c r="S1453" i="92"/>
  <c r="S1418" i="92"/>
  <c r="S1385" i="92"/>
  <c r="S1293" i="92"/>
  <c r="S1352" i="92"/>
  <c r="S1336" i="92"/>
  <c r="S1617" i="92"/>
  <c r="S1583" i="92"/>
  <c r="S1580" i="92"/>
  <c r="S1567" i="92"/>
  <c r="S1516" i="92"/>
  <c r="S1446" i="92"/>
  <c r="S1386" i="92"/>
  <c r="S1343" i="92"/>
  <c r="S1302" i="92"/>
  <c r="S1131" i="92"/>
  <c r="S1753" i="92"/>
  <c r="S1638" i="92"/>
  <c r="S1603" i="92"/>
  <c r="S1701" i="92"/>
  <c r="S1560" i="92"/>
  <c r="S1543" i="92"/>
  <c r="S1494" i="92"/>
  <c r="S1399" i="92"/>
  <c r="S1377" i="92"/>
  <c r="S1332" i="92"/>
  <c r="S1314" i="92"/>
  <c r="S1642" i="92"/>
  <c r="S1481" i="92"/>
  <c r="S1454" i="92"/>
  <c r="S1186" i="92"/>
  <c r="S1572" i="92"/>
  <c r="S1480" i="92"/>
  <c r="S1468" i="92"/>
  <c r="S1419" i="92"/>
  <c r="S1370" i="92"/>
  <c r="S1353" i="92"/>
  <c r="S1319" i="92"/>
  <c r="S1562" i="92"/>
  <c r="S1541" i="92"/>
  <c r="S1666" i="92"/>
  <c r="S1259" i="92"/>
  <c r="S1268" i="92"/>
  <c r="S1421" i="92"/>
  <c r="S1407" i="92"/>
  <c r="S1380" i="92"/>
  <c r="S1347" i="92"/>
  <c r="S1329" i="92"/>
  <c r="S1307" i="92"/>
  <c r="S1606" i="92"/>
  <c r="S1588" i="92"/>
  <c r="S1527" i="92"/>
  <c r="S1513" i="92"/>
  <c r="S1482" i="92"/>
  <c r="S1413" i="92"/>
  <c r="S1405" i="92"/>
  <c r="S1389" i="92"/>
  <c r="S1397" i="92"/>
  <c r="S1379" i="92"/>
  <c r="S1350" i="92"/>
  <c r="S1296" i="92"/>
  <c r="S1340" i="92"/>
  <c r="S1301" i="92"/>
  <c r="S1563" i="92"/>
  <c r="S1529" i="92"/>
  <c r="S1508" i="92"/>
  <c r="S1474" i="92"/>
  <c r="S1461" i="92"/>
  <c r="S1452" i="92"/>
  <c r="S1434" i="92"/>
  <c r="S1423" i="92"/>
  <c r="S1394" i="92"/>
  <c r="S1378" i="92"/>
  <c r="S1297" i="92"/>
  <c r="S1335" i="92"/>
  <c r="S1316" i="92"/>
  <c r="S1156" i="92"/>
  <c r="S1653" i="92"/>
  <c r="S1515" i="92"/>
  <c r="S1437" i="92"/>
  <c r="S1333" i="92"/>
  <c r="S1591" i="92"/>
  <c r="S1558" i="92"/>
  <c r="S1540" i="92"/>
  <c r="S1526" i="92"/>
  <c r="S1487" i="92"/>
  <c r="S1470" i="92"/>
  <c r="S1449" i="92"/>
  <c r="S1438" i="92"/>
  <c r="S1594" i="92"/>
  <c r="S1532" i="92"/>
  <c r="S1465" i="92"/>
  <c r="S1408" i="92"/>
  <c r="S1180" i="92"/>
  <c r="S1676" i="92"/>
  <c r="S1172" i="92"/>
  <c r="S1211" i="92"/>
  <c r="S1287" i="92"/>
  <c r="S1239" i="92"/>
  <c r="S1531" i="92"/>
  <c r="S1742" i="92"/>
  <c r="S1598" i="92"/>
  <c r="S1566" i="92"/>
  <c r="S1469" i="92"/>
  <c r="S1406" i="92"/>
  <c r="S1318" i="92"/>
  <c r="S1306" i="92"/>
  <c r="S1197" i="92"/>
  <c r="S1323" i="92"/>
  <c r="S1312" i="92"/>
  <c r="S1412" i="92"/>
  <c r="S1331" i="92"/>
  <c r="S1305" i="92"/>
  <c r="S1462" i="92"/>
  <c r="S1337" i="92"/>
  <c r="S1708" i="92"/>
  <c r="S1707" i="92"/>
  <c r="S1557" i="92"/>
  <c r="S1525" i="92"/>
  <c r="S1505" i="92"/>
  <c r="S1477" i="92"/>
  <c r="S1450" i="92"/>
  <c r="S1391" i="92"/>
  <c r="S1400" i="92"/>
  <c r="S1298" i="92"/>
  <c r="S1334" i="92"/>
  <c r="S1686" i="92"/>
  <c r="S1533" i="92"/>
  <c r="S1504" i="92"/>
  <c r="S1491" i="92"/>
  <c r="S1478" i="92"/>
  <c r="S1459" i="92"/>
  <c r="S1431" i="92"/>
  <c r="S1417" i="92"/>
  <c r="S1390" i="92"/>
  <c r="S1382" i="92"/>
  <c r="S402" i="92"/>
  <c r="R1519" i="92"/>
  <c r="Q1519" i="92"/>
  <c r="Q1404" i="92"/>
  <c r="R1404" i="92"/>
  <c r="Q1537" i="92"/>
  <c r="R1537" i="92"/>
  <c r="R1758" i="92"/>
  <c r="Q1758" i="92"/>
  <c r="Q1330" i="92"/>
  <c r="R1330" i="92"/>
  <c r="Q1411" i="92"/>
  <c r="R1411" i="92"/>
  <c r="Q1428" i="92"/>
  <c r="R1428" i="92"/>
  <c r="Q1555" i="92"/>
  <c r="R1555" i="92"/>
  <c r="Q1635" i="92"/>
  <c r="R1635" i="92"/>
  <c r="R1736" i="92"/>
  <c r="Q1736" i="92"/>
  <c r="S177" i="92"/>
  <c r="S1569" i="92"/>
  <c r="S1510" i="92"/>
  <c r="S1432" i="92"/>
  <c r="S1392" i="92"/>
  <c r="S1366" i="92"/>
  <c r="S1303" i="92"/>
  <c r="S1499" i="92"/>
  <c r="S1439" i="92"/>
  <c r="S1420" i="92"/>
  <c r="S1393" i="92"/>
  <c r="S1367" i="92"/>
  <c r="S1383" i="92"/>
  <c r="S1375" i="92"/>
  <c r="S1344" i="92"/>
  <c r="S1728" i="92"/>
  <c r="S1671" i="92"/>
  <c r="S1645" i="92"/>
  <c r="S1657" i="92"/>
  <c r="S1610" i="92"/>
  <c r="S1602" i="92"/>
  <c r="S1595" i="92"/>
  <c r="S1548" i="92"/>
  <c r="S1496" i="92"/>
  <c r="S1357" i="92"/>
  <c r="S1713" i="92"/>
  <c r="S1608" i="92"/>
  <c r="S1590" i="92"/>
  <c r="S1551" i="92"/>
  <c r="S1473" i="92"/>
  <c r="S1416" i="92"/>
  <c r="S1395" i="92"/>
  <c r="S1381" i="92"/>
  <c r="S1342" i="92"/>
  <c r="S1612" i="92"/>
  <c r="S1579" i="92"/>
  <c r="S1539" i="92"/>
  <c r="S1414" i="92"/>
  <c r="S1320" i="92"/>
  <c r="S1628" i="92"/>
  <c r="S1587" i="92"/>
  <c r="S1571" i="92"/>
  <c r="S1552" i="92"/>
  <c r="S1520" i="92"/>
  <c r="S1442" i="92"/>
  <c r="S1372" i="92"/>
  <c r="S1351" i="92"/>
  <c r="S1339" i="92"/>
  <c r="S1322" i="92"/>
  <c r="S1636" i="92"/>
  <c r="S1559" i="92"/>
  <c r="S1445" i="92"/>
  <c r="S1373" i="92"/>
  <c r="S1346" i="92"/>
  <c r="S1355" i="92"/>
  <c r="S1294" i="92"/>
  <c r="R1327" i="92"/>
  <c r="Q1327" i="92"/>
  <c r="Q1694" i="92"/>
  <c r="R1694" i="92"/>
  <c r="Q1457" i="92"/>
  <c r="R1457" i="92"/>
  <c r="Q1601" i="92"/>
  <c r="R1601" i="92"/>
  <c r="Q1292" i="92"/>
  <c r="R1292" i="92"/>
  <c r="Q1365" i="92"/>
  <c r="R1365" i="92"/>
  <c r="R1486" i="92"/>
  <c r="Q1486" i="92"/>
  <c r="Q1576" i="92"/>
  <c r="R1576" i="92"/>
  <c r="Q1661" i="92"/>
  <c r="R1661" i="92"/>
  <c r="R1720" i="92"/>
  <c r="Q1720" i="92"/>
  <c r="S1577" i="92"/>
  <c r="S1593" i="92"/>
  <c r="S1506" i="92"/>
  <c r="S1401" i="92"/>
  <c r="S1356" i="92"/>
  <c r="S1463" i="92"/>
  <c r="S1443" i="92"/>
  <c r="S1435" i="92"/>
  <c r="S1371" i="92"/>
  <c r="S1359" i="92"/>
  <c r="S1756" i="92"/>
  <c r="S1663" i="92"/>
  <c r="S1616" i="92"/>
  <c r="S1570" i="92"/>
  <c r="S1501" i="92"/>
  <c r="S1425" i="92"/>
  <c r="S1387" i="92"/>
  <c r="S1369" i="92"/>
  <c r="S1349" i="92"/>
  <c r="S1315" i="92"/>
  <c r="S1308" i="92"/>
  <c r="S1702" i="92"/>
  <c r="S1613" i="92"/>
  <c r="S1500" i="92"/>
  <c r="S1512" i="92"/>
  <c r="S1402" i="92"/>
  <c r="S1398" i="92"/>
  <c r="S1403" i="92"/>
  <c r="S1374" i="92"/>
  <c r="S1299" i="92"/>
  <c r="S1584" i="92"/>
  <c r="S1430" i="92"/>
  <c r="S1433" i="92"/>
  <c r="S1338" i="92"/>
  <c r="Q1624" i="92"/>
  <c r="R1624" i="92"/>
  <c r="R1295" i="92"/>
  <c r="Q1295" i="92"/>
  <c r="Q1719" i="92"/>
  <c r="R1719" i="92"/>
  <c r="Q1746" i="92"/>
  <c r="R1746" i="92"/>
  <c r="S1611" i="92"/>
  <c r="S1546" i="92"/>
  <c r="S1436" i="92"/>
  <c r="S1396" i="92"/>
  <c r="S1384" i="92"/>
  <c r="S1328" i="92"/>
  <c r="S1360" i="92"/>
  <c r="S1309" i="92"/>
  <c r="S1586" i="92"/>
  <c r="S1503" i="92"/>
  <c r="S1492" i="92"/>
  <c r="S1317" i="92"/>
  <c r="S1300" i="92"/>
  <c r="S1743" i="92"/>
  <c r="S1675" i="92"/>
  <c r="S1544" i="92"/>
  <c r="S1522" i="92"/>
  <c r="S1489" i="92"/>
  <c r="S1466" i="92"/>
  <c r="S1451" i="92"/>
  <c r="S1426" i="92"/>
  <c r="S1368" i="92"/>
  <c r="S1345" i="92"/>
  <c r="S1363" i="92"/>
  <c r="S1310" i="92"/>
  <c r="S1738" i="92"/>
  <c r="S1680" i="92"/>
  <c r="S1604" i="92"/>
  <c r="S1547" i="92"/>
  <c r="S1497" i="92"/>
  <c r="S1511" i="92"/>
  <c r="S1441" i="92"/>
  <c r="S1409" i="92"/>
  <c r="S1362" i="92"/>
  <c r="S178" i="92"/>
  <c r="S176" i="92"/>
  <c r="Q908" i="92"/>
  <c r="R908" i="92"/>
  <c r="Q911" i="92"/>
  <c r="R911" i="92"/>
  <c r="R928" i="92"/>
  <c r="Q928" i="92"/>
  <c r="Q956" i="92"/>
  <c r="R956" i="92"/>
  <c r="R978" i="92"/>
  <c r="Q978" i="92"/>
  <c r="R962" i="92"/>
  <c r="Q962" i="92"/>
  <c r="Q976" i="92"/>
  <c r="R976" i="92"/>
  <c r="Q966" i="92"/>
  <c r="R966" i="92"/>
  <c r="R983" i="92"/>
  <c r="Q983" i="92"/>
  <c r="R991" i="92"/>
  <c r="Q991" i="92"/>
  <c r="R996" i="92"/>
  <c r="Q996" i="92"/>
  <c r="Q1003" i="92"/>
  <c r="R1003" i="92"/>
  <c r="Q1020" i="92"/>
  <c r="R1020" i="92"/>
  <c r="R1038" i="92"/>
  <c r="Q1038" i="92"/>
  <c r="R1013" i="92"/>
  <c r="Q1013" i="92"/>
  <c r="Q1029" i="92"/>
  <c r="R1029" i="92"/>
  <c r="R1025" i="92"/>
  <c r="Q1025" i="92"/>
  <c r="R936" i="92"/>
  <c r="Q936" i="92"/>
  <c r="R1041" i="92"/>
  <c r="Q1041" i="92"/>
  <c r="Q1023" i="92"/>
  <c r="R1023" i="92"/>
  <c r="R1056" i="92"/>
  <c r="Q1056" i="92"/>
  <c r="Q1060" i="92"/>
  <c r="R1060" i="92"/>
  <c r="Q1066" i="92"/>
  <c r="R1066" i="92"/>
  <c r="Q1069" i="92"/>
  <c r="R1069" i="92"/>
  <c r="Q1071" i="92"/>
  <c r="R1071" i="92"/>
  <c r="R1087" i="92"/>
  <c r="Q1087" i="92"/>
  <c r="R1096" i="92"/>
  <c r="Q1096" i="92"/>
  <c r="Q1108" i="92"/>
  <c r="R1108" i="92"/>
  <c r="R1111" i="92"/>
  <c r="Q1111" i="92"/>
  <c r="R1107" i="92"/>
  <c r="Q1107" i="92"/>
  <c r="Q1103" i="92"/>
  <c r="R1103" i="92"/>
  <c r="Q1137" i="92"/>
  <c r="R1137" i="92"/>
  <c r="Q906" i="92"/>
  <c r="R906" i="92"/>
  <c r="R915" i="92"/>
  <c r="Q915" i="92"/>
  <c r="Q903" i="92"/>
  <c r="R903" i="92"/>
  <c r="Q926" i="92"/>
  <c r="R926" i="92"/>
  <c r="R946" i="92"/>
  <c r="Q946" i="92"/>
  <c r="Q957" i="92"/>
  <c r="R957" i="92"/>
  <c r="Q959" i="92"/>
  <c r="R959" i="92"/>
  <c r="R964" i="92"/>
  <c r="Q964" i="92"/>
  <c r="R960" i="92"/>
  <c r="Q960" i="92"/>
  <c r="R973" i="92"/>
  <c r="Q973" i="92"/>
  <c r="Q980" i="92"/>
  <c r="R980" i="92"/>
  <c r="R968" i="92"/>
  <c r="Q968" i="92"/>
  <c r="Q950" i="92"/>
  <c r="R950" i="92"/>
  <c r="R990" i="92"/>
  <c r="Q990" i="92"/>
  <c r="Q997" i="92"/>
  <c r="R997" i="92"/>
  <c r="Q994" i="92"/>
  <c r="R994" i="92"/>
  <c r="R998" i="92"/>
  <c r="Q998" i="92"/>
  <c r="R1019" i="92"/>
  <c r="Q1019" i="92"/>
  <c r="Q1035" i="92"/>
  <c r="R1035" i="92"/>
  <c r="Q1011" i="92"/>
  <c r="R1011" i="92"/>
  <c r="Q1016" i="92"/>
  <c r="R1016" i="92"/>
  <c r="Q1031" i="92"/>
  <c r="R1031" i="92"/>
  <c r="Q1027" i="92"/>
  <c r="R1027" i="92"/>
  <c r="R945" i="92"/>
  <c r="Q945" i="92"/>
  <c r="Q938" i="92"/>
  <c r="R938" i="92"/>
  <c r="R934" i="92"/>
  <c r="Q934" i="92"/>
  <c r="R930" i="92"/>
  <c r="Q930" i="92"/>
  <c r="Q944" i="92"/>
  <c r="R944" i="92"/>
  <c r="Q1043" i="92"/>
  <c r="R1043" i="92"/>
  <c r="Q1050" i="92"/>
  <c r="R1050" i="92"/>
  <c r="R1054" i="92"/>
  <c r="Q1054" i="92"/>
  <c r="R1059" i="92"/>
  <c r="Q1059" i="92"/>
  <c r="R1064" i="92"/>
  <c r="Q1064" i="92"/>
  <c r="Q1068" i="92"/>
  <c r="R1068" i="92"/>
  <c r="R1072" i="92"/>
  <c r="Q1072" i="92"/>
  <c r="Q1085" i="92"/>
  <c r="R1085" i="92"/>
  <c r="R1089" i="92"/>
  <c r="Q1089" i="92"/>
  <c r="R1098" i="92"/>
  <c r="Q1098" i="92"/>
  <c r="R1113" i="92"/>
  <c r="Q1113" i="92"/>
  <c r="R1105" i="92"/>
  <c r="Q1105" i="92"/>
  <c r="Q1101" i="92"/>
  <c r="R1101" i="92"/>
  <c r="R1192" i="92"/>
  <c r="Q1192" i="92"/>
  <c r="Q175" i="92"/>
  <c r="R175" i="92"/>
  <c r="R907" i="92"/>
  <c r="Q907" i="92"/>
  <c r="Q899" i="92"/>
  <c r="R899" i="92"/>
  <c r="Q910" i="92"/>
  <c r="R910" i="92"/>
  <c r="Q922" i="92"/>
  <c r="R922" i="92"/>
  <c r="Q924" i="92"/>
  <c r="R924" i="92"/>
  <c r="Q927" i="92"/>
  <c r="R927" i="92"/>
  <c r="Q948" i="92"/>
  <c r="R948" i="92"/>
  <c r="Q977" i="92"/>
  <c r="R977" i="92"/>
  <c r="Q963" i="92"/>
  <c r="R963" i="92"/>
  <c r="Q974" i="92"/>
  <c r="R974" i="92"/>
  <c r="R971" i="92"/>
  <c r="Q971" i="92"/>
  <c r="R967" i="92"/>
  <c r="Q967" i="92"/>
  <c r="Q987" i="92"/>
  <c r="R987" i="92"/>
  <c r="Q993" i="92"/>
  <c r="R993" i="92"/>
  <c r="Q989" i="92"/>
  <c r="R989" i="92"/>
  <c r="Q1002" i="92"/>
  <c r="R1002" i="92"/>
  <c r="Q1033" i="92"/>
  <c r="R1033" i="92"/>
  <c r="Q1037" i="92"/>
  <c r="R1037" i="92"/>
  <c r="Q1014" i="92"/>
  <c r="R1014" i="92"/>
  <c r="Q1015" i="92"/>
  <c r="R1015" i="92"/>
  <c r="Q1030" i="92"/>
  <c r="R1030" i="92"/>
  <c r="Q1026" i="92"/>
  <c r="R1026" i="92"/>
  <c r="Q941" i="92"/>
  <c r="R941" i="92"/>
  <c r="Q937" i="92"/>
  <c r="R937" i="92"/>
  <c r="Q933" i="92"/>
  <c r="R933" i="92"/>
  <c r="R929" i="92"/>
  <c r="Q929" i="92"/>
  <c r="Q1040" i="92"/>
  <c r="R1040" i="92"/>
  <c r="Q1022" i="92"/>
  <c r="R1022" i="92"/>
  <c r="Q1051" i="92"/>
  <c r="R1051" i="92"/>
  <c r="Q1055" i="92"/>
  <c r="R1055" i="92"/>
  <c r="Q1062" i="92"/>
  <c r="R1062" i="92"/>
  <c r="Q1065" i="92"/>
  <c r="R1065" i="92"/>
  <c r="Q1073" i="92"/>
  <c r="R1073" i="92"/>
  <c r="R1078" i="92"/>
  <c r="Q1078" i="92"/>
  <c r="Q1086" i="92"/>
  <c r="R1086" i="92"/>
  <c r="Q1090" i="92"/>
  <c r="R1090" i="92"/>
  <c r="Q1095" i="92"/>
  <c r="R1095" i="92"/>
  <c r="Q1099" i="92"/>
  <c r="R1099" i="92"/>
  <c r="Q1110" i="92"/>
  <c r="R1110" i="92"/>
  <c r="Q1114" i="92"/>
  <c r="R1114" i="92"/>
  <c r="Q1119" i="92"/>
  <c r="R1119" i="92"/>
  <c r="Q1104" i="92"/>
  <c r="R1104" i="92"/>
  <c r="R1100" i="92"/>
  <c r="Q1100" i="92"/>
  <c r="Q897" i="92"/>
  <c r="R897" i="92"/>
  <c r="Q905" i="92"/>
  <c r="R905" i="92"/>
  <c r="R951" i="92"/>
  <c r="Q951" i="92"/>
  <c r="Q958" i="92"/>
  <c r="R958" i="92"/>
  <c r="Q972" i="92"/>
  <c r="R972" i="92"/>
  <c r="Q970" i="92"/>
  <c r="R970" i="92"/>
  <c r="R999" i="92"/>
  <c r="Q999" i="92"/>
  <c r="R1010" i="92"/>
  <c r="Q1010" i="92"/>
  <c r="Q940" i="92"/>
  <c r="R940" i="92"/>
  <c r="Q932" i="92"/>
  <c r="R932" i="92"/>
  <c r="R1052" i="92"/>
  <c r="Q1052" i="92"/>
  <c r="Q1075" i="92"/>
  <c r="R1075" i="92"/>
  <c r="R1091" i="92"/>
  <c r="Q1091" i="92"/>
  <c r="R1116" i="92"/>
  <c r="Q1116" i="92"/>
  <c r="Q1262" i="92"/>
  <c r="R1262" i="92"/>
  <c r="R902" i="92"/>
  <c r="Q902" i="92"/>
  <c r="R909" i="92"/>
  <c r="Q909" i="92"/>
  <c r="R900" i="92"/>
  <c r="Q900" i="92"/>
  <c r="Q898" i="92"/>
  <c r="R898" i="92"/>
  <c r="Q901" i="92"/>
  <c r="R901" i="92"/>
  <c r="Q904" i="92"/>
  <c r="R904" i="92"/>
  <c r="Q912" i="92"/>
  <c r="R912" i="92"/>
  <c r="Q923" i="92"/>
  <c r="R923" i="92"/>
  <c r="Q925" i="92"/>
  <c r="R925" i="92"/>
  <c r="Q914" i="92"/>
  <c r="R914" i="92"/>
  <c r="Q981" i="92"/>
  <c r="R981" i="92"/>
  <c r="Q961" i="92"/>
  <c r="R961" i="92"/>
  <c r="R975" i="92"/>
  <c r="Q975" i="92"/>
  <c r="R969" i="92"/>
  <c r="Q969" i="92"/>
  <c r="Q965" i="92"/>
  <c r="R965" i="92"/>
  <c r="R986" i="92"/>
  <c r="Q986" i="92"/>
  <c r="Q988" i="92"/>
  <c r="R988" i="92"/>
  <c r="Q1000" i="92"/>
  <c r="R1000" i="92"/>
  <c r="Q995" i="92"/>
  <c r="R995" i="92"/>
  <c r="R992" i="92"/>
  <c r="Q992" i="92"/>
  <c r="Q1021" i="92"/>
  <c r="R1021" i="92"/>
  <c r="R1034" i="92"/>
  <c r="Q1034" i="92"/>
  <c r="Q1009" i="92"/>
  <c r="R1009" i="92"/>
  <c r="Q1012" i="92"/>
  <c r="R1012" i="92"/>
  <c r="R1032" i="92"/>
  <c r="Q1032" i="92"/>
  <c r="R1028" i="92"/>
  <c r="Q1028" i="92"/>
  <c r="Q1024" i="92"/>
  <c r="R1024" i="92"/>
  <c r="Q939" i="92"/>
  <c r="R939" i="92"/>
  <c r="Q935" i="92"/>
  <c r="R935" i="92"/>
  <c r="Q931" i="92"/>
  <c r="R931" i="92"/>
  <c r="Q1049" i="92"/>
  <c r="R1049" i="92"/>
  <c r="Q1053" i="92"/>
  <c r="R1053" i="92"/>
  <c r="R1061" i="92"/>
  <c r="Q1061" i="92"/>
  <c r="Q1063" i="92"/>
  <c r="R1063" i="92"/>
  <c r="Q1067" i="92"/>
  <c r="R1067" i="92"/>
  <c r="R1070" i="92"/>
  <c r="Q1070" i="92"/>
  <c r="R1076" i="92"/>
  <c r="Q1076" i="92"/>
  <c r="R1084" i="92"/>
  <c r="Q1084" i="92"/>
  <c r="Q1088" i="92"/>
  <c r="R1088" i="92"/>
  <c r="R1094" i="92"/>
  <c r="Q1094" i="92"/>
  <c r="Q1097" i="92"/>
  <c r="R1097" i="92"/>
  <c r="R1109" i="92"/>
  <c r="Q1109" i="92"/>
  <c r="Q1112" i="92"/>
  <c r="R1112" i="92"/>
  <c r="Q1117" i="92"/>
  <c r="R1117" i="92"/>
  <c r="Q1106" i="92"/>
  <c r="R1106" i="92"/>
  <c r="Q1102" i="92"/>
  <c r="R1102" i="92"/>
  <c r="Q1230" i="92"/>
  <c r="R1230" i="92"/>
  <c r="N1093" i="92"/>
  <c r="I873" i="92"/>
  <c r="K867" i="92"/>
  <c r="L867" i="92" s="1"/>
  <c r="N867" i="92" s="1"/>
  <c r="K894" i="92"/>
  <c r="L894" i="92" s="1"/>
  <c r="N894" i="92" s="1"/>
  <c r="K892" i="92"/>
  <c r="L892" i="92" s="1"/>
  <c r="N892" i="92" s="1"/>
  <c r="F891" i="92"/>
  <c r="K891" i="92" s="1"/>
  <c r="L891" i="92" s="1"/>
  <c r="N891" i="92" s="1"/>
  <c r="L890" i="92"/>
  <c r="N890" i="92" s="1"/>
  <c r="N889" i="92"/>
  <c r="L888" i="92"/>
  <c r="N888" i="92" s="1"/>
  <c r="L884" i="92"/>
  <c r="N884" i="92" s="1"/>
  <c r="F883" i="92"/>
  <c r="L882" i="92"/>
  <c r="N882" i="92" s="1"/>
  <c r="L881" i="92"/>
  <c r="N881" i="92" s="1"/>
  <c r="L880" i="92"/>
  <c r="N880" i="92" s="1"/>
  <c r="L879" i="92"/>
  <c r="N879" i="92" s="1"/>
  <c r="L878" i="92"/>
  <c r="N878" i="92" s="1"/>
  <c r="L877" i="92"/>
  <c r="N877" i="92" s="1"/>
  <c r="L876" i="92"/>
  <c r="N876" i="92" s="1"/>
  <c r="L875" i="92"/>
  <c r="N875" i="92" s="1"/>
  <c r="L874" i="92"/>
  <c r="N874" i="92" s="1"/>
  <c r="N873" i="92"/>
  <c r="L872" i="92"/>
  <c r="N872" i="92" s="1"/>
  <c r="I872" i="92"/>
  <c r="K872" i="92" s="1"/>
  <c r="L871" i="92"/>
  <c r="N871" i="92" s="1"/>
  <c r="I871" i="92"/>
  <c r="K871" i="92" s="1"/>
  <c r="F870" i="92"/>
  <c r="F854" i="92"/>
  <c r="K854" i="92" s="1"/>
  <c r="L854" i="92" s="1"/>
  <c r="N854" i="92" s="1"/>
  <c r="L862" i="92"/>
  <c r="N862" i="92" s="1"/>
  <c r="L859" i="92"/>
  <c r="N859" i="92" s="1"/>
  <c r="I859" i="92"/>
  <c r="K859" i="92" s="1"/>
  <c r="K868" i="92"/>
  <c r="L868" i="92" s="1"/>
  <c r="N868" i="92" s="1"/>
  <c r="K865" i="92"/>
  <c r="L865" i="92" s="1"/>
  <c r="N865" i="92" s="1"/>
  <c r="F864" i="92"/>
  <c r="K864" i="92" s="1"/>
  <c r="L864" i="92" s="1"/>
  <c r="N864" i="92" s="1"/>
  <c r="L863" i="92"/>
  <c r="N863" i="92" s="1"/>
  <c r="L861" i="92"/>
  <c r="N861" i="92" s="1"/>
  <c r="L860" i="92"/>
  <c r="N860" i="92" s="1"/>
  <c r="L858" i="92"/>
  <c r="N858" i="92" s="1"/>
  <c r="I858" i="92"/>
  <c r="K858" i="92" s="1"/>
  <c r="F857" i="92"/>
  <c r="F846" i="92"/>
  <c r="K855" i="92"/>
  <c r="L855" i="92" s="1"/>
  <c r="N855" i="92" s="1"/>
  <c r="K852" i="92"/>
  <c r="L852" i="92" s="1"/>
  <c r="N852" i="92" s="1"/>
  <c r="F851" i="92"/>
  <c r="K851" i="92" s="1"/>
  <c r="L851" i="92" s="1"/>
  <c r="N851" i="92" s="1"/>
  <c r="L850" i="92"/>
  <c r="N850" i="92" s="1"/>
  <c r="L849" i="92"/>
  <c r="N849" i="92" s="1"/>
  <c r="L848" i="92"/>
  <c r="N848" i="92" s="1"/>
  <c r="L847" i="92"/>
  <c r="N847" i="92" s="1"/>
  <c r="I847" i="92"/>
  <c r="K847" i="92" s="1"/>
  <c r="K846" i="92" s="1"/>
  <c r="L832" i="92"/>
  <c r="N832" i="92" s="1"/>
  <c r="K842" i="92"/>
  <c r="L842" i="92" s="1"/>
  <c r="N842" i="92" s="1"/>
  <c r="K841" i="92"/>
  <c r="L841" i="92" s="1"/>
  <c r="N841" i="92" s="1"/>
  <c r="K840" i="92"/>
  <c r="L840" i="92" s="1"/>
  <c r="N840" i="92" s="1"/>
  <c r="K838" i="92"/>
  <c r="L838" i="92" s="1"/>
  <c r="N838" i="92" s="1"/>
  <c r="F837" i="92"/>
  <c r="K837" i="92" s="1"/>
  <c r="L837" i="92" s="1"/>
  <c r="N837" i="92" s="1"/>
  <c r="L836" i="92"/>
  <c r="N836" i="92" s="1"/>
  <c r="L835" i="92"/>
  <c r="N835" i="92" s="1"/>
  <c r="L834" i="92"/>
  <c r="N834" i="92" s="1"/>
  <c r="L833" i="92"/>
  <c r="N833" i="92" s="1"/>
  <c r="L831" i="92"/>
  <c r="N831" i="92" s="1"/>
  <c r="N830" i="92"/>
  <c r="L829" i="92"/>
  <c r="N829" i="92" s="1"/>
  <c r="I829" i="92"/>
  <c r="K829" i="92" s="1"/>
  <c r="L828" i="92"/>
  <c r="N828" i="92" s="1"/>
  <c r="K828" i="92"/>
  <c r="F827" i="92"/>
  <c r="I812" i="92"/>
  <c r="K812" i="92" s="1"/>
  <c r="K825" i="92"/>
  <c r="L825" i="92" s="1"/>
  <c r="N825" i="92" s="1"/>
  <c r="L823" i="92"/>
  <c r="N823" i="92" s="1"/>
  <c r="K824" i="92"/>
  <c r="L824" i="92" s="1"/>
  <c r="N824" i="92" s="1"/>
  <c r="L817" i="92"/>
  <c r="N817" i="92" s="1"/>
  <c r="F816" i="92"/>
  <c r="L816" i="92" s="1"/>
  <c r="K801" i="92"/>
  <c r="K800" i="92"/>
  <c r="K821" i="92"/>
  <c r="L821" i="92" s="1"/>
  <c r="N821" i="92" s="1"/>
  <c r="F820" i="92"/>
  <c r="K820" i="92" s="1"/>
  <c r="L820" i="92" s="1"/>
  <c r="N820" i="92" s="1"/>
  <c r="L819" i="92"/>
  <c r="N819" i="92" s="1"/>
  <c r="L818" i="92"/>
  <c r="N818" i="92" s="1"/>
  <c r="L815" i="92"/>
  <c r="N815" i="92" s="1"/>
  <c r="L814" i="92"/>
  <c r="N814" i="92" s="1"/>
  <c r="L813" i="92"/>
  <c r="N813" i="92" s="1"/>
  <c r="I813" i="92"/>
  <c r="K813" i="92" s="1"/>
  <c r="L812" i="92"/>
  <c r="N812" i="92" s="1"/>
  <c r="F811" i="92"/>
  <c r="L800" i="92"/>
  <c r="N800" i="92" s="1"/>
  <c r="K788" i="92"/>
  <c r="L809" i="92"/>
  <c r="N809" i="92" s="1"/>
  <c r="F808" i="92"/>
  <c r="K806" i="92"/>
  <c r="L806" i="92" s="1"/>
  <c r="N806" i="92" s="1"/>
  <c r="F805" i="92"/>
  <c r="K805" i="92" s="1"/>
  <c r="L805" i="92" s="1"/>
  <c r="N805" i="92" s="1"/>
  <c r="L804" i="92"/>
  <c r="N804" i="92" s="1"/>
  <c r="L803" i="92"/>
  <c r="N803" i="92" s="1"/>
  <c r="L802" i="92"/>
  <c r="N802" i="92" s="1"/>
  <c r="L801" i="92"/>
  <c r="N801" i="92" s="1"/>
  <c r="L797" i="92"/>
  <c r="N797" i="92" s="1"/>
  <c r="F796" i="92"/>
  <c r="L796" i="92" s="1"/>
  <c r="N796" i="92" s="1"/>
  <c r="K794" i="92"/>
  <c r="L794" i="92" s="1"/>
  <c r="N794" i="92" s="1"/>
  <c r="F793" i="92"/>
  <c r="K793" i="92" s="1"/>
  <c r="L793" i="92" s="1"/>
  <c r="N793" i="92" s="1"/>
  <c r="L792" i="92"/>
  <c r="N792" i="92" s="1"/>
  <c r="L791" i="92"/>
  <c r="N791" i="92" s="1"/>
  <c r="L790" i="92"/>
  <c r="N790" i="92" s="1"/>
  <c r="L789" i="92"/>
  <c r="N789" i="92" s="1"/>
  <c r="K789" i="92"/>
  <c r="L788" i="92"/>
  <c r="N788" i="92" s="1"/>
  <c r="K765" i="92"/>
  <c r="K764" i="92"/>
  <c r="L785" i="92"/>
  <c r="N785" i="92" s="1"/>
  <c r="F784" i="92"/>
  <c r="K782" i="92"/>
  <c r="L782" i="92" s="1"/>
  <c r="N782" i="92" s="1"/>
  <c r="F781" i="92"/>
  <c r="K781" i="92" s="1"/>
  <c r="L781" i="92" s="1"/>
  <c r="N781" i="92" s="1"/>
  <c r="L780" i="92"/>
  <c r="N780" i="92" s="1"/>
  <c r="L779" i="92"/>
  <c r="N779" i="92" s="1"/>
  <c r="L778" i="92"/>
  <c r="N778" i="92" s="1"/>
  <c r="L777" i="92"/>
  <c r="N777" i="92" s="1"/>
  <c r="K777" i="92"/>
  <c r="L776" i="92"/>
  <c r="N776" i="92" s="1"/>
  <c r="K776" i="92"/>
  <c r="L773" i="92"/>
  <c r="N773" i="92" s="1"/>
  <c r="F772" i="92"/>
  <c r="L772" i="92" s="1"/>
  <c r="N772" i="92" s="1"/>
  <c r="K770" i="92"/>
  <c r="L770" i="92" s="1"/>
  <c r="N770" i="92" s="1"/>
  <c r="F769" i="92"/>
  <c r="K769" i="92" s="1"/>
  <c r="L769" i="92" s="1"/>
  <c r="N769" i="92" s="1"/>
  <c r="L768" i="92"/>
  <c r="N768" i="92" s="1"/>
  <c r="L767" i="92"/>
  <c r="N767" i="92" s="1"/>
  <c r="L766" i="92"/>
  <c r="N766" i="92" s="1"/>
  <c r="L765" i="92"/>
  <c r="N765" i="92" s="1"/>
  <c r="L764" i="92"/>
  <c r="N764" i="92" s="1"/>
  <c r="K753" i="92"/>
  <c r="K752" i="92"/>
  <c r="K741" i="92"/>
  <c r="K740" i="92"/>
  <c r="L742" i="92"/>
  <c r="N742" i="92" s="1"/>
  <c r="L761" i="92"/>
  <c r="L760" i="92" s="1"/>
  <c r="N760" i="92" s="1"/>
  <c r="F760" i="92"/>
  <c r="K758" i="92"/>
  <c r="L758" i="92" s="1"/>
  <c r="N758" i="92" s="1"/>
  <c r="F757" i="92"/>
  <c r="K757" i="92" s="1"/>
  <c r="L757" i="92" s="1"/>
  <c r="N757" i="92" s="1"/>
  <c r="L756" i="92"/>
  <c r="N756" i="92" s="1"/>
  <c r="L755" i="92"/>
  <c r="N755" i="92" s="1"/>
  <c r="L754" i="92"/>
  <c r="N754" i="92" s="1"/>
  <c r="L753" i="92"/>
  <c r="N753" i="92" s="1"/>
  <c r="L752" i="92"/>
  <c r="N752" i="92" s="1"/>
  <c r="L749" i="92"/>
  <c r="N749" i="92" s="1"/>
  <c r="F748" i="92"/>
  <c r="L748" i="92" s="1"/>
  <c r="N748" i="92" s="1"/>
  <c r="K746" i="92"/>
  <c r="L746" i="92" s="1"/>
  <c r="N746" i="92" s="1"/>
  <c r="F745" i="92"/>
  <c r="K745" i="92" s="1"/>
  <c r="L745" i="92" s="1"/>
  <c r="N745" i="92" s="1"/>
  <c r="L744" i="92"/>
  <c r="N744" i="92" s="1"/>
  <c r="L743" i="92"/>
  <c r="N743" i="92" s="1"/>
  <c r="L741" i="92"/>
  <c r="N741" i="92" s="1"/>
  <c r="L740" i="92"/>
  <c r="N740" i="92" s="1"/>
  <c r="K717" i="92"/>
  <c r="K728" i="92"/>
  <c r="L731" i="92"/>
  <c r="N731" i="92" s="1"/>
  <c r="L737" i="92"/>
  <c r="L736" i="92" s="1"/>
  <c r="N736" i="92" s="1"/>
  <c r="K718" i="92"/>
  <c r="K734" i="92"/>
  <c r="L734" i="92" s="1"/>
  <c r="N734" i="92" s="1"/>
  <c r="F733" i="92"/>
  <c r="K733" i="92" s="1"/>
  <c r="L733" i="92" s="1"/>
  <c r="N733" i="92" s="1"/>
  <c r="L732" i="92"/>
  <c r="N732" i="92" s="1"/>
  <c r="L730" i="92"/>
  <c r="N730" i="92" s="1"/>
  <c r="L729" i="92"/>
  <c r="N729" i="92" s="1"/>
  <c r="K729" i="92"/>
  <c r="L728" i="92"/>
  <c r="N728" i="92" s="1"/>
  <c r="L725" i="92"/>
  <c r="N725" i="92" s="1"/>
  <c r="F724" i="92"/>
  <c r="L724" i="92" s="1"/>
  <c r="N724" i="92" s="1"/>
  <c r="K722" i="92"/>
  <c r="L722" i="92" s="1"/>
  <c r="N722" i="92" s="1"/>
  <c r="F721" i="92"/>
  <c r="K721" i="92" s="1"/>
  <c r="L720" i="92"/>
  <c r="N720" i="92" s="1"/>
  <c r="L719" i="92"/>
  <c r="N719" i="92" s="1"/>
  <c r="L718" i="92"/>
  <c r="N718" i="92" s="1"/>
  <c r="L717" i="92"/>
  <c r="N717" i="92" s="1"/>
  <c r="K695" i="92"/>
  <c r="K694" i="92"/>
  <c r="K707" i="92"/>
  <c r="K706" i="92"/>
  <c r="N703" i="92"/>
  <c r="L697" i="92"/>
  <c r="N697" i="92" s="1"/>
  <c r="F702" i="92"/>
  <c r="L702" i="92" s="1"/>
  <c r="S1011" i="92" l="1"/>
  <c r="S1348" i="92"/>
  <c r="S1745" i="92"/>
  <c r="S1178" i="92"/>
  <c r="K857" i="92"/>
  <c r="N857" i="92" s="1"/>
  <c r="S1690" i="92"/>
  <c r="S1422" i="92"/>
  <c r="K775" i="92"/>
  <c r="N775" i="92" s="1"/>
  <c r="K827" i="92"/>
  <c r="N827" i="92" s="1"/>
  <c r="S170" i="92"/>
  <c r="K787" i="92"/>
  <c r="N787" i="92" s="1"/>
  <c r="K751" i="92"/>
  <c r="N751" i="92" s="1"/>
  <c r="K739" i="92"/>
  <c r="N739" i="92" s="1"/>
  <c r="K693" i="92"/>
  <c r="K727" i="92"/>
  <c r="N727" i="92" s="1"/>
  <c r="K870" i="92"/>
  <c r="N870" i="92" s="1"/>
  <c r="K705" i="92"/>
  <c r="N705" i="92" s="1"/>
  <c r="K716" i="92"/>
  <c r="N716" i="92" s="1"/>
  <c r="K811" i="92"/>
  <c r="N811" i="92" s="1"/>
  <c r="K763" i="92"/>
  <c r="N763" i="92" s="1"/>
  <c r="K799" i="92"/>
  <c r="N799" i="92" s="1"/>
  <c r="R947" i="92"/>
  <c r="Q947" i="92"/>
  <c r="S1746" i="92"/>
  <c r="S1661" i="92"/>
  <c r="S1292" i="92"/>
  <c r="S1457" i="92"/>
  <c r="S1635" i="92"/>
  <c r="S1428" i="92"/>
  <c r="S1537" i="92"/>
  <c r="S1519" i="92"/>
  <c r="S1719" i="92"/>
  <c r="S1720" i="92"/>
  <c r="S1736" i="92"/>
  <c r="S1230" i="92"/>
  <c r="S1106" i="92"/>
  <c r="S1088" i="92"/>
  <c r="S1032" i="92"/>
  <c r="S995" i="92"/>
  <c r="S986" i="92"/>
  <c r="S961" i="92"/>
  <c r="S925" i="92"/>
  <c r="S902" i="92"/>
  <c r="S1116" i="92"/>
  <c r="S1052" i="92"/>
  <c r="S940" i="92"/>
  <c r="S1073" i="92"/>
  <c r="S1055" i="92"/>
  <c r="S1022" i="92"/>
  <c r="S929" i="92"/>
  <c r="S971" i="92"/>
  <c r="S948" i="92"/>
  <c r="S910" i="92"/>
  <c r="S1098" i="92"/>
  <c r="S1059" i="92"/>
  <c r="S945" i="92"/>
  <c r="S998" i="92"/>
  <c r="S990" i="92"/>
  <c r="S968" i="92"/>
  <c r="S964" i="92"/>
  <c r="S957" i="92"/>
  <c r="S1107" i="92"/>
  <c r="S1087" i="92"/>
  <c r="S1069" i="92"/>
  <c r="S936" i="92"/>
  <c r="S1029" i="92"/>
  <c r="S962" i="92"/>
  <c r="S1555" i="92"/>
  <c r="S1411" i="92"/>
  <c r="S1758" i="92"/>
  <c r="S1404" i="92"/>
  <c r="S1624" i="92"/>
  <c r="S1365" i="92"/>
  <c r="S1601" i="92"/>
  <c r="S1486" i="92"/>
  <c r="S1327" i="92"/>
  <c r="S1576" i="92"/>
  <c r="S1694" i="92"/>
  <c r="S1028" i="92"/>
  <c r="S1034" i="92"/>
  <c r="S992" i="92"/>
  <c r="S988" i="92"/>
  <c r="S965" i="92"/>
  <c r="S975" i="92"/>
  <c r="S904" i="92"/>
  <c r="S909" i="92"/>
  <c r="S1091" i="92"/>
  <c r="S1010" i="92"/>
  <c r="S1078" i="92"/>
  <c r="S1051" i="92"/>
  <c r="S1014" i="92"/>
  <c r="S1033" i="92"/>
  <c r="S967" i="92"/>
  <c r="S927" i="92"/>
  <c r="S907" i="92"/>
  <c r="S1192" i="92"/>
  <c r="S1105" i="92"/>
  <c r="S1089" i="92"/>
  <c r="S1072" i="92"/>
  <c r="S1064" i="92"/>
  <c r="S1054" i="92"/>
  <c r="S1043" i="92"/>
  <c r="S1019" i="92"/>
  <c r="S980" i="92"/>
  <c r="S960" i="92"/>
  <c r="S959" i="92"/>
  <c r="S1111" i="92"/>
  <c r="S1071" i="92"/>
  <c r="S1066" i="92"/>
  <c r="S1056" i="92"/>
  <c r="S1041" i="92"/>
  <c r="S1013" i="92"/>
  <c r="S996" i="92"/>
  <c r="S983" i="92"/>
  <c r="S978" i="92"/>
  <c r="S928" i="92"/>
  <c r="S908" i="92"/>
  <c r="S1295" i="92"/>
  <c r="S1330" i="92"/>
  <c r="S1117" i="92"/>
  <c r="S1084" i="92"/>
  <c r="S1063" i="92"/>
  <c r="R718" i="92"/>
  <c r="Q718" i="92"/>
  <c r="R733" i="92"/>
  <c r="Q733" i="92"/>
  <c r="Q745" i="92"/>
  <c r="R745" i="92"/>
  <c r="R752" i="92"/>
  <c r="Q752" i="92"/>
  <c r="R756" i="92"/>
  <c r="Q756" i="92"/>
  <c r="R766" i="92"/>
  <c r="Q766" i="92"/>
  <c r="R776" i="92"/>
  <c r="Q776" i="92"/>
  <c r="Q788" i="92"/>
  <c r="R788" i="92"/>
  <c r="Q796" i="92"/>
  <c r="R796" i="92"/>
  <c r="Q820" i="92"/>
  <c r="R820" i="92"/>
  <c r="Q828" i="92"/>
  <c r="R828" i="92"/>
  <c r="Q836" i="92"/>
  <c r="R836" i="92"/>
  <c r="Q865" i="92"/>
  <c r="R865" i="92"/>
  <c r="Q871" i="92"/>
  <c r="R871" i="92"/>
  <c r="Q874" i="92"/>
  <c r="R874" i="92"/>
  <c r="Q878" i="92"/>
  <c r="R878" i="92"/>
  <c r="Q888" i="92"/>
  <c r="R888" i="92"/>
  <c r="Q896" i="92"/>
  <c r="R896" i="92"/>
  <c r="Q1018" i="92"/>
  <c r="R1018" i="92"/>
  <c r="R697" i="92"/>
  <c r="Q697" i="92"/>
  <c r="R724" i="92"/>
  <c r="Q724" i="92"/>
  <c r="Q729" i="92"/>
  <c r="R729" i="92"/>
  <c r="Q731" i="92"/>
  <c r="R731" i="92"/>
  <c r="Q746" i="92"/>
  <c r="R746" i="92"/>
  <c r="Q753" i="92"/>
  <c r="R753" i="92"/>
  <c r="R742" i="92"/>
  <c r="Q742" i="92"/>
  <c r="Q772" i="92"/>
  <c r="R772" i="92"/>
  <c r="Q780" i="92"/>
  <c r="R780" i="92"/>
  <c r="Q797" i="92"/>
  <c r="R797" i="92"/>
  <c r="R809" i="92"/>
  <c r="Q809" i="92"/>
  <c r="Q821" i="92"/>
  <c r="R821" i="92"/>
  <c r="Q817" i="92"/>
  <c r="R817" i="92"/>
  <c r="Q837" i="92"/>
  <c r="R837" i="92"/>
  <c r="Q851" i="92"/>
  <c r="R851" i="92"/>
  <c r="R868" i="92"/>
  <c r="Q868" i="92"/>
  <c r="Q875" i="92"/>
  <c r="R875" i="92"/>
  <c r="Q882" i="92"/>
  <c r="R882" i="92"/>
  <c r="Q889" i="92"/>
  <c r="R889" i="92"/>
  <c r="R921" i="92"/>
  <c r="Q921" i="92"/>
  <c r="S1112" i="92"/>
  <c r="S1067" i="92"/>
  <c r="S1049" i="92"/>
  <c r="S1024" i="92"/>
  <c r="S1009" i="92"/>
  <c r="S969" i="92"/>
  <c r="S912" i="92"/>
  <c r="S900" i="92"/>
  <c r="S970" i="92"/>
  <c r="S958" i="92"/>
  <c r="S1100" i="92"/>
  <c r="S1110" i="92"/>
  <c r="S1086" i="92"/>
  <c r="S1065" i="92"/>
  <c r="S937" i="92"/>
  <c r="S1015" i="92"/>
  <c r="S1002" i="92"/>
  <c r="S987" i="92"/>
  <c r="S963" i="92"/>
  <c r="S899" i="92"/>
  <c r="S1113" i="92"/>
  <c r="S1068" i="92"/>
  <c r="S1050" i="92"/>
  <c r="S934" i="92"/>
  <c r="S1031" i="92"/>
  <c r="S946" i="92"/>
  <c r="S915" i="92"/>
  <c r="S1108" i="92"/>
  <c r="S1023" i="92"/>
  <c r="S1038" i="92"/>
  <c r="S991" i="92"/>
  <c r="S956" i="92"/>
  <c r="R703" i="92"/>
  <c r="Q703" i="92"/>
  <c r="Q720" i="92"/>
  <c r="R720" i="92"/>
  <c r="Q725" i="92"/>
  <c r="R725" i="92"/>
  <c r="R730" i="92"/>
  <c r="Q730" i="92"/>
  <c r="R743" i="92"/>
  <c r="Q743" i="92"/>
  <c r="Q748" i="92"/>
  <c r="R748" i="92"/>
  <c r="Q754" i="92"/>
  <c r="R754" i="92"/>
  <c r="R758" i="92"/>
  <c r="Q758" i="92"/>
  <c r="R764" i="92"/>
  <c r="Q764" i="92"/>
  <c r="Q768" i="92"/>
  <c r="R768" i="92"/>
  <c r="Q773" i="92"/>
  <c r="R773" i="92"/>
  <c r="Q777" i="92"/>
  <c r="R777" i="92"/>
  <c r="R781" i="92"/>
  <c r="Q781" i="92"/>
  <c r="Q789" i="92"/>
  <c r="R789" i="92"/>
  <c r="R793" i="92"/>
  <c r="Q793" i="92"/>
  <c r="R801" i="92"/>
  <c r="Q801" i="92"/>
  <c r="Q805" i="92"/>
  <c r="R805" i="92"/>
  <c r="R818" i="92"/>
  <c r="Q818" i="92"/>
  <c r="Q824" i="92"/>
  <c r="R824" i="92"/>
  <c r="Q829" i="92"/>
  <c r="R829" i="92"/>
  <c r="Q834" i="92"/>
  <c r="R834" i="92"/>
  <c r="Q838" i="92"/>
  <c r="R838" i="92"/>
  <c r="Q848" i="92"/>
  <c r="R848" i="92"/>
  <c r="R852" i="92"/>
  <c r="Q852" i="92"/>
  <c r="Q863" i="92"/>
  <c r="R863" i="92"/>
  <c r="Q872" i="92"/>
  <c r="R872" i="92"/>
  <c r="Q876" i="92"/>
  <c r="R876" i="92"/>
  <c r="Q880" i="92"/>
  <c r="R880" i="92"/>
  <c r="Q890" i="92"/>
  <c r="R890" i="92"/>
  <c r="Q867" i="92"/>
  <c r="R867" i="92"/>
  <c r="R955" i="92"/>
  <c r="Q955" i="92"/>
  <c r="R1058" i="92"/>
  <c r="Q1058" i="92"/>
  <c r="S1102" i="92"/>
  <c r="S1109" i="92"/>
  <c r="S1094" i="92"/>
  <c r="S1070" i="92"/>
  <c r="Q722" i="92"/>
  <c r="R722" i="92"/>
  <c r="R736" i="92"/>
  <c r="Q736" i="92"/>
  <c r="Q740" i="92"/>
  <c r="R740" i="92"/>
  <c r="R760" i="92"/>
  <c r="Q760" i="92"/>
  <c r="Q770" i="92"/>
  <c r="R770" i="92"/>
  <c r="Q779" i="92"/>
  <c r="R779" i="92"/>
  <c r="R791" i="92"/>
  <c r="Q791" i="92"/>
  <c r="Q803" i="92"/>
  <c r="R803" i="92"/>
  <c r="Q814" i="92"/>
  <c r="R814" i="92"/>
  <c r="Q825" i="92"/>
  <c r="R825" i="92"/>
  <c r="Q831" i="92"/>
  <c r="R831" i="92"/>
  <c r="R841" i="92"/>
  <c r="Q841" i="92"/>
  <c r="R850" i="92"/>
  <c r="Q850" i="92"/>
  <c r="R860" i="92"/>
  <c r="Q860" i="92"/>
  <c r="R862" i="92"/>
  <c r="Q862" i="92"/>
  <c r="Q881" i="92"/>
  <c r="R881" i="92"/>
  <c r="Q892" i="92"/>
  <c r="R892" i="92"/>
  <c r="Q719" i="92"/>
  <c r="R719" i="92"/>
  <c r="Q734" i="92"/>
  <c r="R734" i="92"/>
  <c r="R741" i="92"/>
  <c r="Q741" i="92"/>
  <c r="R757" i="92"/>
  <c r="Q757" i="92"/>
  <c r="Q767" i="92"/>
  <c r="R767" i="92"/>
  <c r="Q785" i="92"/>
  <c r="R785" i="92"/>
  <c r="Q792" i="92"/>
  <c r="R792" i="92"/>
  <c r="Q804" i="92"/>
  <c r="R804" i="92"/>
  <c r="Q812" i="92"/>
  <c r="R812" i="92"/>
  <c r="Q815" i="92"/>
  <c r="R815" i="92"/>
  <c r="R833" i="92"/>
  <c r="Q833" i="92"/>
  <c r="Q842" i="92"/>
  <c r="R842" i="92"/>
  <c r="Q847" i="92"/>
  <c r="R847" i="92"/>
  <c r="Q861" i="92"/>
  <c r="R861" i="92"/>
  <c r="Q854" i="92"/>
  <c r="R854" i="92"/>
  <c r="R879" i="92"/>
  <c r="Q879" i="92"/>
  <c r="R894" i="92"/>
  <c r="Q894" i="92"/>
  <c r="R1093" i="92"/>
  <c r="Q1093" i="92"/>
  <c r="S1097" i="92"/>
  <c r="S1076" i="92"/>
  <c r="S1061" i="92"/>
  <c r="S935" i="92"/>
  <c r="S1021" i="92"/>
  <c r="S914" i="92"/>
  <c r="S901" i="92"/>
  <c r="S1075" i="92"/>
  <c r="S905" i="92"/>
  <c r="S1119" i="92"/>
  <c r="S1095" i="92"/>
  <c r="S1026" i="92"/>
  <c r="S1037" i="92"/>
  <c r="S993" i="92"/>
  <c r="S924" i="92"/>
  <c r="S175" i="92"/>
  <c r="S1101" i="92"/>
  <c r="S1085" i="92"/>
  <c r="S944" i="92"/>
  <c r="S997" i="92"/>
  <c r="S973" i="92"/>
  <c r="S903" i="92"/>
  <c r="S1137" i="92"/>
  <c r="S1060" i="92"/>
  <c r="S1003" i="92"/>
  <c r="S966" i="92"/>
  <c r="S911" i="92"/>
  <c r="Q717" i="92"/>
  <c r="R717" i="92"/>
  <c r="Q728" i="92"/>
  <c r="R728" i="92"/>
  <c r="Q732" i="92"/>
  <c r="R732" i="92"/>
  <c r="R744" i="92"/>
  <c r="Q744" i="92"/>
  <c r="Q749" i="92"/>
  <c r="R749" i="92"/>
  <c r="Q755" i="92"/>
  <c r="R755" i="92"/>
  <c r="R765" i="92"/>
  <c r="Q765" i="92"/>
  <c r="Q769" i="92"/>
  <c r="R769" i="92"/>
  <c r="Q778" i="92"/>
  <c r="R778" i="92"/>
  <c r="Q782" i="92"/>
  <c r="R782" i="92"/>
  <c r="Q790" i="92"/>
  <c r="R790" i="92"/>
  <c r="Q794" i="92"/>
  <c r="R794" i="92"/>
  <c r="Q802" i="92"/>
  <c r="R802" i="92"/>
  <c r="Q806" i="92"/>
  <c r="R806" i="92"/>
  <c r="Q800" i="92"/>
  <c r="R800" i="92"/>
  <c r="Q813" i="92"/>
  <c r="R813" i="92"/>
  <c r="Q819" i="92"/>
  <c r="R819" i="92"/>
  <c r="Q823" i="92"/>
  <c r="R823" i="92"/>
  <c r="Q830" i="92"/>
  <c r="R830" i="92"/>
  <c r="Q835" i="92"/>
  <c r="R835" i="92"/>
  <c r="Q840" i="92"/>
  <c r="R840" i="92"/>
  <c r="R832" i="92"/>
  <c r="Q832" i="92"/>
  <c r="Q849" i="92"/>
  <c r="R849" i="92"/>
  <c r="Q855" i="92"/>
  <c r="R855" i="92"/>
  <c r="Q858" i="92"/>
  <c r="R858" i="92"/>
  <c r="Q864" i="92"/>
  <c r="R864" i="92"/>
  <c r="Q859" i="92"/>
  <c r="R859" i="92"/>
  <c r="Q873" i="92"/>
  <c r="R873" i="92"/>
  <c r="R877" i="92"/>
  <c r="Q877" i="92"/>
  <c r="Q884" i="92"/>
  <c r="R884" i="92"/>
  <c r="Q891" i="92"/>
  <c r="R891" i="92"/>
  <c r="R985" i="92"/>
  <c r="Q985" i="92"/>
  <c r="S1053" i="92"/>
  <c r="S931" i="92"/>
  <c r="S939" i="92"/>
  <c r="S1012" i="92"/>
  <c r="S1000" i="92"/>
  <c r="S981" i="92"/>
  <c r="S923" i="92"/>
  <c r="S898" i="92"/>
  <c r="S1262" i="92"/>
  <c r="S932" i="92"/>
  <c r="S999" i="92"/>
  <c r="S972" i="92"/>
  <c r="S951" i="92"/>
  <c r="S897" i="92"/>
  <c r="S1104" i="92"/>
  <c r="S1114" i="92"/>
  <c r="S1099" i="92"/>
  <c r="S1090" i="92"/>
  <c r="S1062" i="92"/>
  <c r="S1040" i="92"/>
  <c r="S933" i="92"/>
  <c r="S941" i="92"/>
  <c r="S1030" i="92"/>
  <c r="S989" i="92"/>
  <c r="S974" i="92"/>
  <c r="S977" i="92"/>
  <c r="S922" i="92"/>
  <c r="S930" i="92"/>
  <c r="S938" i="92"/>
  <c r="S1027" i="92"/>
  <c r="S1016" i="92"/>
  <c r="S1035" i="92"/>
  <c r="S994" i="92"/>
  <c r="S950" i="92"/>
  <c r="S926" i="92"/>
  <c r="S906" i="92"/>
  <c r="S1103" i="92"/>
  <c r="S1096" i="92"/>
  <c r="S1025" i="92"/>
  <c r="S1020" i="92"/>
  <c r="S976" i="92"/>
  <c r="L886" i="92"/>
  <c r="N886" i="92" s="1"/>
  <c r="N887" i="92"/>
  <c r="N846" i="92"/>
  <c r="L808" i="92"/>
  <c r="N808" i="92" s="1"/>
  <c r="N816" i="92"/>
  <c r="L784" i="92"/>
  <c r="N784" i="92" s="1"/>
  <c r="N761" i="92"/>
  <c r="N737" i="92"/>
  <c r="L721" i="92"/>
  <c r="N721" i="92" s="1"/>
  <c r="L713" i="92"/>
  <c r="N713" i="92" s="1"/>
  <c r="F713" i="92"/>
  <c r="K711" i="92"/>
  <c r="L711" i="92" s="1"/>
  <c r="N711" i="92" s="1"/>
  <c r="F710" i="92"/>
  <c r="K710" i="92" s="1"/>
  <c r="L710" i="92" s="1"/>
  <c r="N710" i="92" s="1"/>
  <c r="L709" i="92"/>
  <c r="N709" i="92" s="1"/>
  <c r="L708" i="92"/>
  <c r="N708" i="92" s="1"/>
  <c r="L707" i="92"/>
  <c r="N707" i="92" s="1"/>
  <c r="L706" i="92"/>
  <c r="N706" i="92" s="1"/>
  <c r="N702" i="92"/>
  <c r="K700" i="92"/>
  <c r="L700" i="92" s="1"/>
  <c r="N700" i="92" s="1"/>
  <c r="F699" i="92"/>
  <c r="K699" i="92" s="1"/>
  <c r="L699" i="92" s="1"/>
  <c r="N699" i="92" s="1"/>
  <c r="L698" i="92"/>
  <c r="N698" i="92" s="1"/>
  <c r="L696" i="92"/>
  <c r="N696" i="92" s="1"/>
  <c r="L695" i="92"/>
  <c r="N695" i="92" s="1"/>
  <c r="L694" i="92"/>
  <c r="N694" i="92" s="1"/>
  <c r="K684" i="92"/>
  <c r="K683" i="92"/>
  <c r="L691" i="92"/>
  <c r="N691" i="92" s="1"/>
  <c r="F690" i="92"/>
  <c r="K688" i="92"/>
  <c r="L688" i="92" s="1"/>
  <c r="N688" i="92" s="1"/>
  <c r="F687" i="92"/>
  <c r="K687" i="92" s="1"/>
  <c r="L687" i="92" s="1"/>
  <c r="N687" i="92" s="1"/>
  <c r="L686" i="92"/>
  <c r="N686" i="92" s="1"/>
  <c r="L685" i="92"/>
  <c r="N685" i="92" s="1"/>
  <c r="L684" i="92"/>
  <c r="N684" i="92" s="1"/>
  <c r="L683" i="92"/>
  <c r="N683" i="92" s="1"/>
  <c r="K673" i="92"/>
  <c r="K672" i="92"/>
  <c r="L680" i="92"/>
  <c r="L679" i="92" s="1"/>
  <c r="N679" i="92" s="1"/>
  <c r="F679" i="92"/>
  <c r="K677" i="92"/>
  <c r="L677" i="92" s="1"/>
  <c r="N677" i="92" s="1"/>
  <c r="F676" i="92"/>
  <c r="K676" i="92" s="1"/>
  <c r="L676" i="92" s="1"/>
  <c r="N676" i="92" s="1"/>
  <c r="L675" i="92"/>
  <c r="N675" i="92" s="1"/>
  <c r="L674" i="92"/>
  <c r="N674" i="92" s="1"/>
  <c r="L673" i="92"/>
  <c r="N673" i="92" s="1"/>
  <c r="L672" i="92"/>
  <c r="N672" i="92" s="1"/>
  <c r="K662" i="92"/>
  <c r="K661" i="92"/>
  <c r="L669" i="92"/>
  <c r="N669" i="92" s="1"/>
  <c r="K666" i="92"/>
  <c r="L666" i="92" s="1"/>
  <c r="N666" i="92" s="1"/>
  <c r="F665" i="92"/>
  <c r="K665" i="92" s="1"/>
  <c r="L665" i="92" s="1"/>
  <c r="N665" i="92" s="1"/>
  <c r="L664" i="92"/>
  <c r="N664" i="92" s="1"/>
  <c r="L663" i="92"/>
  <c r="N663" i="92" s="1"/>
  <c r="L662" i="92"/>
  <c r="N662" i="92" s="1"/>
  <c r="L661" i="92"/>
  <c r="N661" i="92" s="1"/>
  <c r="Q661" i="92" s="1"/>
  <c r="K648" i="92"/>
  <c r="K647" i="92"/>
  <c r="L652" i="92"/>
  <c r="N652" i="92" s="1"/>
  <c r="L653" i="92"/>
  <c r="N653" i="92" s="1"/>
  <c r="L658" i="92"/>
  <c r="N658" i="92" s="1"/>
  <c r="F657" i="92"/>
  <c r="K655" i="92"/>
  <c r="L655" i="92" s="1"/>
  <c r="N655" i="92" s="1"/>
  <c r="F654" i="92"/>
  <c r="K654" i="92" s="1"/>
  <c r="L654" i="92" s="1"/>
  <c r="N654" i="92" s="1"/>
  <c r="L651" i="92"/>
  <c r="N651" i="92" s="1"/>
  <c r="L650" i="92"/>
  <c r="N650" i="92" s="1"/>
  <c r="L649" i="92"/>
  <c r="N649" i="92" s="1"/>
  <c r="L648" i="92"/>
  <c r="N648" i="92" s="1"/>
  <c r="L647" i="92"/>
  <c r="N647" i="92" s="1"/>
  <c r="K634" i="92"/>
  <c r="L634" i="92"/>
  <c r="N634" i="92" s="1"/>
  <c r="L637" i="92"/>
  <c r="N637" i="92" s="1"/>
  <c r="L638" i="92"/>
  <c r="N638" i="92" s="1"/>
  <c r="K635" i="92"/>
  <c r="L644" i="92"/>
  <c r="N644" i="92" s="1"/>
  <c r="F643" i="92"/>
  <c r="K641" i="92"/>
  <c r="L641" i="92" s="1"/>
  <c r="N641" i="92" s="1"/>
  <c r="F640" i="92"/>
  <c r="K640" i="92" s="1"/>
  <c r="L640" i="92" s="1"/>
  <c r="N640" i="92" s="1"/>
  <c r="L639" i="92"/>
  <c r="N639" i="92" s="1"/>
  <c r="L635" i="92"/>
  <c r="N635" i="92" s="1"/>
  <c r="K624" i="92"/>
  <c r="K623" i="92"/>
  <c r="K613" i="92"/>
  <c r="K612" i="92"/>
  <c r="L631" i="92"/>
  <c r="N631" i="92" s="1"/>
  <c r="K628" i="92"/>
  <c r="L628" i="92" s="1"/>
  <c r="N628" i="92" s="1"/>
  <c r="F627" i="92"/>
  <c r="K627" i="92" s="1"/>
  <c r="L627" i="92" s="1"/>
  <c r="N627" i="92" s="1"/>
  <c r="L626" i="92"/>
  <c r="N626" i="92" s="1"/>
  <c r="L625" i="92"/>
  <c r="N625" i="92" s="1"/>
  <c r="L624" i="92"/>
  <c r="N624" i="92" s="1"/>
  <c r="L623" i="92"/>
  <c r="N623" i="92" s="1"/>
  <c r="L612" i="92"/>
  <c r="N612" i="92" s="1"/>
  <c r="L620" i="92"/>
  <c r="N620" i="92" s="1"/>
  <c r="F619" i="92"/>
  <c r="K617" i="92"/>
  <c r="L617" i="92" s="1"/>
  <c r="N617" i="92" s="1"/>
  <c r="F616" i="92"/>
  <c r="K616" i="92" s="1"/>
  <c r="L616" i="92" s="1"/>
  <c r="N616" i="92" s="1"/>
  <c r="L615" i="92"/>
  <c r="N615" i="92" s="1"/>
  <c r="L614" i="92"/>
  <c r="N614" i="92" s="1"/>
  <c r="L613" i="92"/>
  <c r="N613" i="92" s="1"/>
  <c r="L601" i="92"/>
  <c r="N601" i="92" s="1"/>
  <c r="L609" i="92"/>
  <c r="N609" i="92" s="1"/>
  <c r="F608" i="92"/>
  <c r="K606" i="92"/>
  <c r="L606" i="92" s="1"/>
  <c r="N606" i="92" s="1"/>
  <c r="F605" i="92"/>
  <c r="K605" i="92" s="1"/>
  <c r="L605" i="92" s="1"/>
  <c r="N605" i="92" s="1"/>
  <c r="L604" i="92"/>
  <c r="N604" i="92" s="1"/>
  <c r="L603" i="92"/>
  <c r="N603" i="92" s="1"/>
  <c r="L602" i="92"/>
  <c r="N602" i="92" s="1"/>
  <c r="F597" i="92"/>
  <c r="L598" i="92"/>
  <c r="N598" i="92" s="1"/>
  <c r="L593" i="92"/>
  <c r="N593" i="92" s="1"/>
  <c r="L592" i="92"/>
  <c r="N592" i="92" s="1"/>
  <c r="F594" i="92"/>
  <c r="K594" i="92" s="1"/>
  <c r="L594" i="92" s="1"/>
  <c r="N594" i="92" s="1"/>
  <c r="F585" i="92"/>
  <c r="K585" i="92" s="1"/>
  <c r="L585" i="92" s="1"/>
  <c r="K595" i="92"/>
  <c r="L595" i="92" s="1"/>
  <c r="N595" i="92" s="1"/>
  <c r="L591" i="92"/>
  <c r="N591" i="92" s="1"/>
  <c r="L590" i="92"/>
  <c r="N590" i="92" s="1"/>
  <c r="K660" i="92" l="1"/>
  <c r="K682" i="92"/>
  <c r="K611" i="92"/>
  <c r="N611" i="92" s="1"/>
  <c r="K671" i="92"/>
  <c r="N671" i="92" s="1"/>
  <c r="K646" i="92"/>
  <c r="N646" i="92" s="1"/>
  <c r="K633" i="92"/>
  <c r="N633" i="92" s="1"/>
  <c r="S947" i="92"/>
  <c r="K600" i="92"/>
  <c r="N600" i="92" s="1"/>
  <c r="N660" i="92"/>
  <c r="N682" i="92"/>
  <c r="K622" i="92"/>
  <c r="N622" i="92" s="1"/>
  <c r="S865" i="92"/>
  <c r="S882" i="92"/>
  <c r="S837" i="92"/>
  <c r="S797" i="92"/>
  <c r="S874" i="92"/>
  <c r="S868" i="92"/>
  <c r="S821" i="92"/>
  <c r="S772" i="92"/>
  <c r="S731" i="92"/>
  <c r="S855" i="92"/>
  <c r="S835" i="92"/>
  <c r="S823" i="92"/>
  <c r="S1093" i="92"/>
  <c r="S879" i="92"/>
  <c r="S892" i="92"/>
  <c r="S862" i="92"/>
  <c r="S791" i="92"/>
  <c r="S770" i="92"/>
  <c r="S955" i="92"/>
  <c r="S876" i="92"/>
  <c r="S863" i="92"/>
  <c r="S801" i="92"/>
  <c r="S758" i="92"/>
  <c r="S730" i="92"/>
  <c r="S809" i="92"/>
  <c r="S742" i="92"/>
  <c r="S697" i="92"/>
  <c r="S896" i="92"/>
  <c r="S788" i="92"/>
  <c r="S752" i="92"/>
  <c r="S733" i="92"/>
  <c r="S884" i="92"/>
  <c r="S849" i="92"/>
  <c r="S830" i="92"/>
  <c r="S800" i="92"/>
  <c r="S790" i="92"/>
  <c r="S749" i="92"/>
  <c r="S717" i="92"/>
  <c r="S847" i="92"/>
  <c r="S881" i="92"/>
  <c r="S803" i="92"/>
  <c r="S867" i="92"/>
  <c r="S824" i="92"/>
  <c r="S773" i="92"/>
  <c r="S858" i="92"/>
  <c r="S819" i="92"/>
  <c r="S802" i="92"/>
  <c r="S778" i="92"/>
  <c r="S732" i="92"/>
  <c r="S854" i="92"/>
  <c r="S767" i="92"/>
  <c r="S719" i="92"/>
  <c r="S825" i="92"/>
  <c r="S736" i="92"/>
  <c r="S852" i="92"/>
  <c r="S834" i="92"/>
  <c r="S805" i="92"/>
  <c r="S754" i="92"/>
  <c r="S725" i="92"/>
  <c r="S776" i="92"/>
  <c r="S756" i="92"/>
  <c r="R677" i="92"/>
  <c r="Q677" i="92"/>
  <c r="Q593" i="92"/>
  <c r="R593" i="92"/>
  <c r="Q609" i="92"/>
  <c r="R609" i="92"/>
  <c r="Q615" i="92"/>
  <c r="R615" i="92"/>
  <c r="Q625" i="92"/>
  <c r="R625" i="92"/>
  <c r="Q635" i="92"/>
  <c r="R635" i="92"/>
  <c r="Q637" i="92"/>
  <c r="R637" i="92"/>
  <c r="Q647" i="92"/>
  <c r="R647" i="92"/>
  <c r="Q651" i="92"/>
  <c r="R651" i="92"/>
  <c r="R658" i="92"/>
  <c r="Q658" i="92"/>
  <c r="Q664" i="92"/>
  <c r="R664" i="92"/>
  <c r="Q669" i="92"/>
  <c r="R669" i="92"/>
  <c r="Q673" i="92"/>
  <c r="R673" i="92"/>
  <c r="Q686" i="92"/>
  <c r="R686" i="92"/>
  <c r="R691" i="92"/>
  <c r="Q691" i="92"/>
  <c r="R695" i="92"/>
  <c r="Q695" i="92"/>
  <c r="R700" i="92"/>
  <c r="Q700" i="92"/>
  <c r="Q707" i="92"/>
  <c r="R707" i="92"/>
  <c r="Q711" i="92"/>
  <c r="R711" i="92"/>
  <c r="Q739" i="92"/>
  <c r="R739" i="92"/>
  <c r="Q787" i="92"/>
  <c r="R787" i="92"/>
  <c r="R811" i="92"/>
  <c r="Q811" i="92"/>
  <c r="Q846" i="92"/>
  <c r="R846" i="92"/>
  <c r="R886" i="92"/>
  <c r="Q886" i="92"/>
  <c r="Q595" i="92"/>
  <c r="R595" i="92"/>
  <c r="Q605" i="92"/>
  <c r="R605" i="92"/>
  <c r="Q601" i="92"/>
  <c r="R601" i="92"/>
  <c r="R616" i="92"/>
  <c r="Q616" i="92"/>
  <c r="R612" i="92"/>
  <c r="Q612" i="92"/>
  <c r="Q626" i="92"/>
  <c r="R626" i="92"/>
  <c r="Q631" i="92"/>
  <c r="R631" i="92"/>
  <c r="Q639" i="92"/>
  <c r="R639" i="92"/>
  <c r="Q644" i="92"/>
  <c r="R644" i="92"/>
  <c r="R636" i="92"/>
  <c r="Q636" i="92"/>
  <c r="R648" i="92"/>
  <c r="Q648" i="92"/>
  <c r="Q654" i="92"/>
  <c r="R654" i="92"/>
  <c r="Q653" i="92"/>
  <c r="R653" i="92"/>
  <c r="R661" i="92"/>
  <c r="R665" i="92"/>
  <c r="Q665" i="92"/>
  <c r="Q674" i="92"/>
  <c r="R674" i="92"/>
  <c r="R683" i="92"/>
  <c r="Q683" i="92"/>
  <c r="R687" i="92"/>
  <c r="Q687" i="92"/>
  <c r="Q696" i="92"/>
  <c r="R696" i="92"/>
  <c r="Q702" i="92"/>
  <c r="R702" i="92"/>
  <c r="R708" i="92"/>
  <c r="Q708" i="92"/>
  <c r="Q721" i="92"/>
  <c r="R721" i="92"/>
  <c r="Q751" i="92"/>
  <c r="R751" i="92"/>
  <c r="R784" i="92"/>
  <c r="Q784" i="92"/>
  <c r="Q808" i="92"/>
  <c r="R808" i="92"/>
  <c r="Q887" i="92"/>
  <c r="R887" i="92"/>
  <c r="S889" i="92"/>
  <c r="S875" i="92"/>
  <c r="S851" i="92"/>
  <c r="S817" i="92"/>
  <c r="S780" i="92"/>
  <c r="S746" i="92"/>
  <c r="S729" i="92"/>
  <c r="S878" i="92"/>
  <c r="S871" i="92"/>
  <c r="S836" i="92"/>
  <c r="S820" i="92"/>
  <c r="S766" i="92"/>
  <c r="Q590" i="92"/>
  <c r="R590" i="92"/>
  <c r="Q592" i="92"/>
  <c r="R592" i="92"/>
  <c r="Q602" i="92"/>
  <c r="R602" i="92"/>
  <c r="R606" i="92"/>
  <c r="Q606" i="92"/>
  <c r="Q613" i="92"/>
  <c r="R613" i="92"/>
  <c r="Q617" i="92"/>
  <c r="R617" i="92"/>
  <c r="Q623" i="92"/>
  <c r="R623" i="92"/>
  <c r="Q627" i="92"/>
  <c r="R627" i="92"/>
  <c r="R640" i="92"/>
  <c r="Q640" i="92"/>
  <c r="R634" i="92"/>
  <c r="Q634" i="92"/>
  <c r="Q649" i="92"/>
  <c r="R649" i="92"/>
  <c r="Q655" i="92"/>
  <c r="R655" i="92"/>
  <c r="R652" i="92"/>
  <c r="Q652" i="92"/>
  <c r="R662" i="92"/>
  <c r="Q662" i="92"/>
  <c r="Q666" i="92"/>
  <c r="R666" i="92"/>
  <c r="R675" i="92"/>
  <c r="Q675" i="92"/>
  <c r="Q679" i="92"/>
  <c r="R679" i="92"/>
  <c r="Q684" i="92"/>
  <c r="R684" i="92"/>
  <c r="Q688" i="92"/>
  <c r="R688" i="92"/>
  <c r="Q698" i="92"/>
  <c r="R698" i="92"/>
  <c r="R705" i="92"/>
  <c r="Q705" i="92"/>
  <c r="Q709" i="92"/>
  <c r="R709" i="92"/>
  <c r="R713" i="92"/>
  <c r="Q713" i="92"/>
  <c r="Q737" i="92"/>
  <c r="R737" i="92"/>
  <c r="Q763" i="92"/>
  <c r="R763" i="92"/>
  <c r="R727" i="92"/>
  <c r="Q727" i="92"/>
  <c r="R799" i="92"/>
  <c r="Q799" i="92"/>
  <c r="Q857" i="92"/>
  <c r="R857" i="92"/>
  <c r="S891" i="92"/>
  <c r="S873" i="92"/>
  <c r="S864" i="92"/>
  <c r="S832" i="92"/>
  <c r="S813" i="92"/>
  <c r="S806" i="92"/>
  <c r="S794" i="92"/>
  <c r="S782" i="92"/>
  <c r="S769" i="92"/>
  <c r="S755" i="92"/>
  <c r="S744" i="92"/>
  <c r="S728" i="92"/>
  <c r="S861" i="92"/>
  <c r="S842" i="92"/>
  <c r="S815" i="92"/>
  <c r="S804" i="92"/>
  <c r="S785" i="92"/>
  <c r="S757" i="92"/>
  <c r="S734" i="92"/>
  <c r="S850" i="92"/>
  <c r="S831" i="92"/>
  <c r="S814" i="92"/>
  <c r="S740" i="92"/>
  <c r="S722" i="92"/>
  <c r="S890" i="92"/>
  <c r="S848" i="92"/>
  <c r="S838" i="92"/>
  <c r="S829" i="92"/>
  <c r="S818" i="92"/>
  <c r="S789" i="92"/>
  <c r="S777" i="92"/>
  <c r="S768" i="92"/>
  <c r="S748" i="92"/>
  <c r="S720" i="92"/>
  <c r="S921" i="92"/>
  <c r="S753" i="92"/>
  <c r="S724" i="92"/>
  <c r="S1018" i="92"/>
  <c r="S888" i="92"/>
  <c r="Q598" i="92"/>
  <c r="R598" i="92"/>
  <c r="R604" i="92"/>
  <c r="Q604" i="92"/>
  <c r="R620" i="92"/>
  <c r="Q620" i="92"/>
  <c r="Q591" i="92"/>
  <c r="R591" i="92"/>
  <c r="R594" i="92"/>
  <c r="Q594" i="92"/>
  <c r="Q603" i="92"/>
  <c r="R603" i="92"/>
  <c r="R614" i="92"/>
  <c r="Q614" i="92"/>
  <c r="R624" i="92"/>
  <c r="Q624" i="92"/>
  <c r="Q628" i="92"/>
  <c r="R628" i="92"/>
  <c r="Q641" i="92"/>
  <c r="R641" i="92"/>
  <c r="Q638" i="92"/>
  <c r="R638" i="92"/>
  <c r="R650" i="92"/>
  <c r="Q650" i="92"/>
  <c r="Q663" i="92"/>
  <c r="R663" i="92"/>
  <c r="Q672" i="92"/>
  <c r="R672" i="92"/>
  <c r="Q676" i="92"/>
  <c r="R676" i="92"/>
  <c r="R685" i="92"/>
  <c r="Q685" i="92"/>
  <c r="Q694" i="92"/>
  <c r="R694" i="92"/>
  <c r="Q699" i="92"/>
  <c r="R699" i="92"/>
  <c r="Q706" i="92"/>
  <c r="R706" i="92"/>
  <c r="R710" i="92"/>
  <c r="Q710" i="92"/>
  <c r="R716" i="92"/>
  <c r="Q716" i="92"/>
  <c r="Q761" i="92"/>
  <c r="R761" i="92"/>
  <c r="Q775" i="92"/>
  <c r="R775" i="92"/>
  <c r="R816" i="92"/>
  <c r="Q816" i="92"/>
  <c r="R827" i="92"/>
  <c r="Q827" i="92"/>
  <c r="R870" i="92"/>
  <c r="Q870" i="92"/>
  <c r="S985" i="92"/>
  <c r="S877" i="92"/>
  <c r="S859" i="92"/>
  <c r="S840" i="92"/>
  <c r="S765" i="92"/>
  <c r="S894" i="92"/>
  <c r="S833" i="92"/>
  <c r="S812" i="92"/>
  <c r="S792" i="92"/>
  <c r="S741" i="92"/>
  <c r="S860" i="92"/>
  <c r="S841" i="92"/>
  <c r="S779" i="92"/>
  <c r="S760" i="92"/>
  <c r="S1058" i="92"/>
  <c r="S880" i="92"/>
  <c r="S872" i="92"/>
  <c r="S793" i="92"/>
  <c r="S781" i="92"/>
  <c r="S764" i="92"/>
  <c r="S743" i="92"/>
  <c r="S703" i="92"/>
  <c r="S828" i="92"/>
  <c r="S796" i="92"/>
  <c r="S745" i="92"/>
  <c r="S718" i="92"/>
  <c r="L668" i="92"/>
  <c r="N668" i="92" s="1"/>
  <c r="L690" i="92"/>
  <c r="N690" i="92" s="1"/>
  <c r="N693" i="92"/>
  <c r="L657" i="92"/>
  <c r="N657" i="92" s="1"/>
  <c r="L619" i="92"/>
  <c r="N619" i="92" s="1"/>
  <c r="N680" i="92"/>
  <c r="L630" i="92"/>
  <c r="N630" i="92" s="1"/>
  <c r="L643" i="92"/>
  <c r="N643" i="92" s="1"/>
  <c r="L597" i="92"/>
  <c r="N597" i="92" s="1"/>
  <c r="L608" i="92"/>
  <c r="N608" i="92" s="1"/>
  <c r="N589" i="92"/>
  <c r="L584" i="92"/>
  <c r="N584" i="92" s="1"/>
  <c r="L583" i="92"/>
  <c r="N583" i="92" s="1"/>
  <c r="L470" i="92"/>
  <c r="N470" i="92" s="1"/>
  <c r="L582" i="92"/>
  <c r="N582" i="92" s="1"/>
  <c r="K586" i="92"/>
  <c r="L586" i="92" s="1"/>
  <c r="N586" i="92" s="1"/>
  <c r="N585" i="92"/>
  <c r="L575" i="92"/>
  <c r="N575" i="92" s="1"/>
  <c r="L576" i="92"/>
  <c r="N576" i="92" s="1"/>
  <c r="L557" i="92"/>
  <c r="N557" i="92" s="1"/>
  <c r="L579" i="92"/>
  <c r="N579" i="92" s="1"/>
  <c r="I554" i="92"/>
  <c r="L556" i="92"/>
  <c r="N556" i="92" s="1"/>
  <c r="K556" i="92"/>
  <c r="L580" i="92"/>
  <c r="N580" i="92" s="1"/>
  <c r="L578" i="92"/>
  <c r="N578" i="92" s="1"/>
  <c r="L574" i="92"/>
  <c r="N574" i="92" s="1"/>
  <c r="L573" i="92"/>
  <c r="N573" i="92" s="1"/>
  <c r="L572" i="92"/>
  <c r="N572" i="92" s="1"/>
  <c r="L571" i="92"/>
  <c r="N571" i="92" s="1"/>
  <c r="L570" i="92"/>
  <c r="N570" i="92" s="1"/>
  <c r="L569" i="92"/>
  <c r="N569" i="92" s="1"/>
  <c r="L568" i="92"/>
  <c r="N568" i="92" s="1"/>
  <c r="L567" i="92"/>
  <c r="N567" i="92" s="1"/>
  <c r="L566" i="92"/>
  <c r="N566" i="92" s="1"/>
  <c r="L565" i="92"/>
  <c r="N565" i="92" s="1"/>
  <c r="L564" i="92"/>
  <c r="N564" i="92" s="1"/>
  <c r="L563" i="92"/>
  <c r="N563" i="92" s="1"/>
  <c r="L562" i="92"/>
  <c r="N562" i="92" s="1"/>
  <c r="L561" i="92"/>
  <c r="N561" i="92" s="1"/>
  <c r="L560" i="92"/>
  <c r="N560" i="92" s="1"/>
  <c r="L559" i="92"/>
  <c r="N559" i="92" s="1"/>
  <c r="L558" i="92"/>
  <c r="N558" i="92" s="1"/>
  <c r="L555" i="92"/>
  <c r="N555" i="92" s="1"/>
  <c r="L554" i="92"/>
  <c r="N554" i="92" s="1"/>
  <c r="K554" i="92"/>
  <c r="L553" i="92"/>
  <c r="N553" i="92" s="1"/>
  <c r="I553" i="92"/>
  <c r="K553" i="92" s="1"/>
  <c r="L552" i="92"/>
  <c r="N552" i="92" s="1"/>
  <c r="I552" i="92"/>
  <c r="K552" i="92" s="1"/>
  <c r="L551" i="92"/>
  <c r="N551" i="92" s="1"/>
  <c r="I551" i="92"/>
  <c r="K551" i="92" s="1"/>
  <c r="L550" i="92"/>
  <c r="N550" i="92" s="1"/>
  <c r="I550" i="92"/>
  <c r="K550" i="92" s="1"/>
  <c r="L549" i="92"/>
  <c r="N549" i="92" s="1"/>
  <c r="I549" i="92"/>
  <c r="K549" i="92" s="1"/>
  <c r="L548" i="92"/>
  <c r="N548" i="92" s="1"/>
  <c r="I548" i="92"/>
  <c r="K548" i="92" s="1"/>
  <c r="L547" i="92"/>
  <c r="N547" i="92" s="1"/>
  <c r="I547" i="92"/>
  <c r="K547" i="92" s="1"/>
  <c r="L546" i="92"/>
  <c r="N546" i="92" s="1"/>
  <c r="I546" i="92"/>
  <c r="K546" i="92" s="1"/>
  <c r="L545" i="92"/>
  <c r="N545" i="92" s="1"/>
  <c r="I545" i="92"/>
  <c r="K545" i="92" s="1"/>
  <c r="L544" i="92"/>
  <c r="N544" i="92" s="1"/>
  <c r="I544" i="92"/>
  <c r="K544" i="92" s="1"/>
  <c r="L543" i="92"/>
  <c r="N543" i="92" s="1"/>
  <c r="I543" i="92"/>
  <c r="K543" i="92" s="1"/>
  <c r="L509" i="92"/>
  <c r="N509" i="92" s="1"/>
  <c r="L529" i="92"/>
  <c r="N529" i="92" s="1"/>
  <c r="K533" i="92"/>
  <c r="L533" i="92" s="1"/>
  <c r="L514" i="92"/>
  <c r="N514" i="92" s="1"/>
  <c r="L515" i="92"/>
  <c r="N515" i="92" s="1"/>
  <c r="L516" i="92"/>
  <c r="N516" i="92" s="1"/>
  <c r="L517" i="92"/>
  <c r="N517" i="92" s="1"/>
  <c r="L518" i="92"/>
  <c r="N518" i="92" s="1"/>
  <c r="L519" i="92"/>
  <c r="N519" i="92" s="1"/>
  <c r="L520" i="92"/>
  <c r="N520" i="92" s="1"/>
  <c r="L521" i="92"/>
  <c r="N521" i="92" s="1"/>
  <c r="L522" i="92"/>
  <c r="N522" i="92" s="1"/>
  <c r="L523" i="92"/>
  <c r="N523" i="92" s="1"/>
  <c r="L524" i="92"/>
  <c r="N524" i="92" s="1"/>
  <c r="L525" i="92"/>
  <c r="N525" i="92" s="1"/>
  <c r="K492" i="92"/>
  <c r="L480" i="92"/>
  <c r="N480" i="92" s="1"/>
  <c r="K539" i="92"/>
  <c r="L539" i="92" s="1"/>
  <c r="N539" i="92" s="1"/>
  <c r="K537" i="92"/>
  <c r="L537" i="92" s="1"/>
  <c r="N537" i="92" s="1"/>
  <c r="F536" i="92"/>
  <c r="K536" i="92" s="1"/>
  <c r="L536" i="92" s="1"/>
  <c r="N536" i="92" s="1"/>
  <c r="K535" i="92"/>
  <c r="L535" i="92" s="1"/>
  <c r="N535" i="92" s="1"/>
  <c r="K534" i="92"/>
  <c r="L534" i="92" s="1"/>
  <c r="N534" i="92" s="1"/>
  <c r="L532" i="92"/>
  <c r="N532" i="92" s="1"/>
  <c r="L531" i="92"/>
  <c r="N531" i="92" s="1"/>
  <c r="L530" i="92"/>
  <c r="L527" i="92"/>
  <c r="L526" i="92" s="1"/>
  <c r="N526" i="92" s="1"/>
  <c r="F526" i="92"/>
  <c r="L513" i="92"/>
  <c r="N513" i="92" s="1"/>
  <c r="L512" i="92"/>
  <c r="N512" i="92" s="1"/>
  <c r="L511" i="92"/>
  <c r="N511" i="92" s="1"/>
  <c r="L510" i="92"/>
  <c r="N510" i="92" s="1"/>
  <c r="L508" i="92"/>
  <c r="N508" i="92" s="1"/>
  <c r="L507" i="92"/>
  <c r="N507" i="92" s="1"/>
  <c r="L506" i="92"/>
  <c r="N506" i="92" s="1"/>
  <c r="L505" i="92"/>
  <c r="N505" i="92" s="1"/>
  <c r="L504" i="92"/>
  <c r="N504" i="92" s="1"/>
  <c r="L503" i="92"/>
  <c r="N503" i="92" s="1"/>
  <c r="L502" i="92"/>
  <c r="N502" i="92" s="1"/>
  <c r="L501" i="92"/>
  <c r="N501" i="92" s="1"/>
  <c r="L500" i="92"/>
  <c r="N500" i="92" s="1"/>
  <c r="L499" i="92"/>
  <c r="N499" i="92" s="1"/>
  <c r="L498" i="92"/>
  <c r="N498" i="92" s="1"/>
  <c r="L497" i="92"/>
  <c r="N497" i="92" s="1"/>
  <c r="L496" i="92"/>
  <c r="N496" i="92" s="1"/>
  <c r="L495" i="92"/>
  <c r="N495" i="92" s="1"/>
  <c r="L494" i="92"/>
  <c r="N494" i="92" s="1"/>
  <c r="L493" i="92"/>
  <c r="N493" i="92" s="1"/>
  <c r="L492" i="92"/>
  <c r="N492" i="92" s="1"/>
  <c r="L491" i="92"/>
  <c r="N491" i="92" s="1"/>
  <c r="K491" i="92"/>
  <c r="L490" i="92"/>
  <c r="N490" i="92" s="1"/>
  <c r="I490" i="92"/>
  <c r="K490" i="92" s="1"/>
  <c r="L489" i="92"/>
  <c r="N489" i="92" s="1"/>
  <c r="I489" i="92"/>
  <c r="K489" i="92" s="1"/>
  <c r="L488" i="92"/>
  <c r="N488" i="92" s="1"/>
  <c r="I488" i="92"/>
  <c r="K488" i="92" s="1"/>
  <c r="L487" i="92"/>
  <c r="N487" i="92" s="1"/>
  <c r="I487" i="92"/>
  <c r="K487" i="92" s="1"/>
  <c r="L486" i="92"/>
  <c r="N486" i="92" s="1"/>
  <c r="I486" i="92"/>
  <c r="K486" i="92" s="1"/>
  <c r="L485" i="92"/>
  <c r="N485" i="92" s="1"/>
  <c r="I485" i="92"/>
  <c r="K485" i="92" s="1"/>
  <c r="L484" i="92"/>
  <c r="N484" i="92" s="1"/>
  <c r="I484" i="92"/>
  <c r="K484" i="92" s="1"/>
  <c r="L483" i="92"/>
  <c r="N483" i="92" s="1"/>
  <c r="I483" i="92"/>
  <c r="K483" i="92" s="1"/>
  <c r="L482" i="92"/>
  <c r="N482" i="92" s="1"/>
  <c r="I482" i="92"/>
  <c r="K482" i="92" s="1"/>
  <c r="L481" i="92"/>
  <c r="N481" i="92" s="1"/>
  <c r="I481" i="92"/>
  <c r="K481" i="92" s="1"/>
  <c r="I480" i="92"/>
  <c r="K480" i="92" s="1"/>
  <c r="F479" i="92"/>
  <c r="K475" i="92"/>
  <c r="L475" i="92" s="1"/>
  <c r="N475" i="92" s="1"/>
  <c r="K477" i="92"/>
  <c r="L477" i="92" s="1"/>
  <c r="N477" i="92" s="1"/>
  <c r="K474" i="92"/>
  <c r="L474" i="92" s="1"/>
  <c r="N474" i="92" s="1"/>
  <c r="K473" i="92"/>
  <c r="L473" i="92" s="1"/>
  <c r="N472" i="92"/>
  <c r="K471" i="92"/>
  <c r="L471" i="92" s="1"/>
  <c r="N471" i="92" s="1"/>
  <c r="F469" i="92"/>
  <c r="L469" i="92" s="1"/>
  <c r="N469" i="92" s="1"/>
  <c r="L468" i="92"/>
  <c r="L466" i="92"/>
  <c r="N466" i="92" s="1"/>
  <c r="L465" i="92"/>
  <c r="N465" i="92" s="1"/>
  <c r="L464" i="92"/>
  <c r="N464" i="92" s="1"/>
  <c r="L463" i="92"/>
  <c r="L457" i="92"/>
  <c r="N457" i="92" s="1"/>
  <c r="F456" i="92"/>
  <c r="L451" i="92"/>
  <c r="N451" i="92" s="1"/>
  <c r="L450" i="92"/>
  <c r="N450" i="92" s="1"/>
  <c r="L380" i="92"/>
  <c r="N380" i="92" s="1"/>
  <c r="L379" i="92"/>
  <c r="N379" i="92" s="1"/>
  <c r="L218" i="92"/>
  <c r="N218" i="92" s="1"/>
  <c r="L459" i="92"/>
  <c r="N459" i="92" s="1"/>
  <c r="F458" i="92"/>
  <c r="L458" i="92" s="1"/>
  <c r="N458" i="92" s="1"/>
  <c r="L455" i="92"/>
  <c r="N455" i="92" s="1"/>
  <c r="L454" i="92"/>
  <c r="N454" i="92" s="1"/>
  <c r="L453" i="92"/>
  <c r="L452" i="92" s="1"/>
  <c r="F452" i="92"/>
  <c r="L435" i="92"/>
  <c r="N435" i="92" s="1"/>
  <c r="L436" i="92"/>
  <c r="N436" i="92" s="1"/>
  <c r="L437" i="92"/>
  <c r="N437" i="92" s="1"/>
  <c r="L438" i="92"/>
  <c r="N438" i="92" s="1"/>
  <c r="L439" i="92"/>
  <c r="N439" i="92" s="1"/>
  <c r="L440" i="92"/>
  <c r="N440" i="92" s="1"/>
  <c r="L441" i="92"/>
  <c r="N441" i="92" s="1"/>
  <c r="L442" i="92"/>
  <c r="N442" i="92" s="1"/>
  <c r="L443" i="92"/>
  <c r="N443" i="92" s="1"/>
  <c r="L444" i="92"/>
  <c r="N444" i="92" s="1"/>
  <c r="L445" i="92"/>
  <c r="N445" i="92" s="1"/>
  <c r="L446" i="92"/>
  <c r="N446" i="92" s="1"/>
  <c r="L447" i="92"/>
  <c r="N447" i="92" s="1"/>
  <c r="L461" i="92"/>
  <c r="L449" i="92"/>
  <c r="N449" i="92" s="1"/>
  <c r="L434" i="92"/>
  <c r="N434" i="92" s="1"/>
  <c r="L431" i="92"/>
  <c r="N431" i="92" s="1"/>
  <c r="L432" i="92"/>
  <c r="N432" i="92" s="1"/>
  <c r="L433" i="92"/>
  <c r="N433" i="92" s="1"/>
  <c r="L422" i="92"/>
  <c r="N422" i="92" s="1"/>
  <c r="L423" i="92"/>
  <c r="N423" i="92" s="1"/>
  <c r="L424" i="92"/>
  <c r="N424" i="92" s="1"/>
  <c r="L425" i="92"/>
  <c r="N425" i="92" s="1"/>
  <c r="L426" i="92"/>
  <c r="N426" i="92" s="1"/>
  <c r="L427" i="92"/>
  <c r="N427" i="92" s="1"/>
  <c r="L428" i="92"/>
  <c r="N428" i="92" s="1"/>
  <c r="L429" i="92"/>
  <c r="N429" i="92" s="1"/>
  <c r="L430" i="92"/>
  <c r="N430" i="92" s="1"/>
  <c r="L421" i="92"/>
  <c r="N421" i="92" s="1"/>
  <c r="L407" i="92"/>
  <c r="N407" i="92" s="1"/>
  <c r="K420" i="92"/>
  <c r="K419" i="92"/>
  <c r="K418" i="92"/>
  <c r="I408" i="92"/>
  <c r="K408" i="92" s="1"/>
  <c r="I409" i="92"/>
  <c r="K409" i="92" s="1"/>
  <c r="I410" i="92"/>
  <c r="K410" i="92" s="1"/>
  <c r="I411" i="92"/>
  <c r="K411" i="92" s="1"/>
  <c r="I412" i="92"/>
  <c r="K412" i="92" s="1"/>
  <c r="I413" i="92"/>
  <c r="K413" i="92" s="1"/>
  <c r="I414" i="92"/>
  <c r="K414" i="92" s="1"/>
  <c r="I415" i="92"/>
  <c r="K415" i="92" s="1"/>
  <c r="I416" i="92"/>
  <c r="K416" i="92" s="1"/>
  <c r="I417" i="92"/>
  <c r="K417" i="92" s="1"/>
  <c r="I407" i="92"/>
  <c r="K407" i="92" s="1"/>
  <c r="L408" i="92"/>
  <c r="N408" i="92" s="1"/>
  <c r="L409" i="92"/>
  <c r="N409" i="92" s="1"/>
  <c r="L410" i="92"/>
  <c r="N410" i="92" s="1"/>
  <c r="L411" i="92"/>
  <c r="N411" i="92" s="1"/>
  <c r="L412" i="92"/>
  <c r="N412" i="92" s="1"/>
  <c r="L413" i="92"/>
  <c r="N413" i="92" s="1"/>
  <c r="L414" i="92"/>
  <c r="N414" i="92" s="1"/>
  <c r="L415" i="92"/>
  <c r="N415" i="92" s="1"/>
  <c r="L416" i="92"/>
  <c r="N416" i="92" s="1"/>
  <c r="L417" i="92"/>
  <c r="N417" i="92" s="1"/>
  <c r="L418" i="92"/>
  <c r="N418" i="92" s="1"/>
  <c r="L419" i="92"/>
  <c r="N419" i="92" s="1"/>
  <c r="L420" i="92"/>
  <c r="N420" i="92" s="1"/>
  <c r="F406" i="92"/>
  <c r="L305" i="92"/>
  <c r="L306" i="92"/>
  <c r="L307" i="92"/>
  <c r="L308" i="92"/>
  <c r="L309" i="92"/>
  <c r="L310" i="92"/>
  <c r="L311" i="92"/>
  <c r="L312" i="92"/>
  <c r="L313" i="92"/>
  <c r="L314" i="92"/>
  <c r="L315" i="92"/>
  <c r="L316" i="92"/>
  <c r="L317" i="92"/>
  <c r="L318" i="92"/>
  <c r="L319" i="92"/>
  <c r="L320" i="92"/>
  <c r="L321" i="92"/>
  <c r="L322" i="92"/>
  <c r="L323" i="92"/>
  <c r="L324" i="92"/>
  <c r="L325" i="92"/>
  <c r="I305" i="92"/>
  <c r="K305" i="92" s="1"/>
  <c r="L293" i="92"/>
  <c r="L292" i="92"/>
  <c r="N292" i="92" s="1"/>
  <c r="K293" i="92"/>
  <c r="K291" i="92" s="1"/>
  <c r="L279" i="92"/>
  <c r="L278" i="92"/>
  <c r="N278" i="92" s="1"/>
  <c r="K279" i="92"/>
  <c r="K278" i="92"/>
  <c r="L259" i="92"/>
  <c r="L260" i="92"/>
  <c r="L261" i="92"/>
  <c r="L258" i="92"/>
  <c r="K261" i="92"/>
  <c r="K260" i="92"/>
  <c r="K259" i="92"/>
  <c r="K258" i="92"/>
  <c r="K229" i="92"/>
  <c r="L229" i="92"/>
  <c r="L228" i="92"/>
  <c r="N228" i="92" s="1"/>
  <c r="K228" i="92"/>
  <c r="L244" i="92"/>
  <c r="L245" i="92"/>
  <c r="L243" i="92"/>
  <c r="K245" i="92"/>
  <c r="K244" i="92"/>
  <c r="K243" i="92"/>
  <c r="K203" i="92"/>
  <c r="K202" i="92"/>
  <c r="K201" i="92"/>
  <c r="L200" i="92"/>
  <c r="N200" i="92" s="1"/>
  <c r="K257" i="92" l="1"/>
  <c r="L257" i="92" s="1"/>
  <c r="N463" i="92"/>
  <c r="Q463" i="92" s="1"/>
  <c r="L462" i="92"/>
  <c r="N462" i="92" s="1"/>
  <c r="N468" i="92"/>
  <c r="Q468" i="92" s="1"/>
  <c r="L467" i="92"/>
  <c r="N467" i="92" s="1"/>
  <c r="K542" i="92"/>
  <c r="N542" i="92" s="1"/>
  <c r="K479" i="92"/>
  <c r="N479" i="92" s="1"/>
  <c r="K406" i="92"/>
  <c r="N406" i="92" s="1"/>
  <c r="N461" i="92"/>
  <c r="R461" i="92" s="1"/>
  <c r="L460" i="92"/>
  <c r="N460" i="92" s="1"/>
  <c r="N473" i="92"/>
  <c r="K227" i="92"/>
  <c r="K277" i="92"/>
  <c r="L277" i="92" s="1"/>
  <c r="N452" i="92"/>
  <c r="R452" i="92" s="1"/>
  <c r="K242" i="92"/>
  <c r="N242" i="92" s="1"/>
  <c r="K199" i="92"/>
  <c r="N199" i="92" s="1"/>
  <c r="S870" i="92"/>
  <c r="S816" i="92"/>
  <c r="S710" i="92"/>
  <c r="S685" i="92"/>
  <c r="S650" i="92"/>
  <c r="S591" i="92"/>
  <c r="S604" i="92"/>
  <c r="S709" i="92"/>
  <c r="S675" i="92"/>
  <c r="S662" i="92"/>
  <c r="S634" i="92"/>
  <c r="S617" i="92"/>
  <c r="S721" i="92"/>
  <c r="S674" i="92"/>
  <c r="S661" i="92"/>
  <c r="S636" i="92"/>
  <c r="S639" i="92"/>
  <c r="S616" i="92"/>
  <c r="S886" i="92"/>
  <c r="S811" i="92"/>
  <c r="S739" i="92"/>
  <c r="S695" i="92"/>
  <c r="S658" i="92"/>
  <c r="S635" i="92"/>
  <c r="S615" i="92"/>
  <c r="S706" i="92"/>
  <c r="S694" i="92"/>
  <c r="S676" i="92"/>
  <c r="S663" i="92"/>
  <c r="S638" i="92"/>
  <c r="S620" i="92"/>
  <c r="S598" i="92"/>
  <c r="S799" i="92"/>
  <c r="S763" i="92"/>
  <c r="S705" i="92"/>
  <c r="S688" i="92"/>
  <c r="S666" i="92"/>
  <c r="S652" i="92"/>
  <c r="S649" i="92"/>
  <c r="S623" i="92"/>
  <c r="S613" i="92"/>
  <c r="S602" i="92"/>
  <c r="S590" i="92"/>
  <c r="S751" i="92"/>
  <c r="S683" i="92"/>
  <c r="S665" i="92"/>
  <c r="S653" i="92"/>
  <c r="S648" i="92"/>
  <c r="S631" i="92"/>
  <c r="S601" i="92"/>
  <c r="S787" i="92"/>
  <c r="S711" i="92"/>
  <c r="S700" i="92"/>
  <c r="S673" i="92"/>
  <c r="S664" i="92"/>
  <c r="S651" i="92"/>
  <c r="S637" i="92"/>
  <c r="S625" i="92"/>
  <c r="S677" i="92"/>
  <c r="Q278" i="92"/>
  <c r="R278" i="92"/>
  <c r="R417" i="92"/>
  <c r="Q417" i="92"/>
  <c r="Q407" i="92"/>
  <c r="R407" i="92"/>
  <c r="R454" i="92"/>
  <c r="Q454" i="92"/>
  <c r="Q451" i="92"/>
  <c r="R451" i="92"/>
  <c r="Q477" i="92"/>
  <c r="R477" i="92"/>
  <c r="Q502" i="92"/>
  <c r="R502" i="92"/>
  <c r="R511" i="92"/>
  <c r="Q511" i="92"/>
  <c r="R539" i="92"/>
  <c r="Q539" i="92"/>
  <c r="R520" i="92"/>
  <c r="Q520" i="92"/>
  <c r="R529" i="92"/>
  <c r="Q529" i="92"/>
  <c r="Q545" i="92"/>
  <c r="R545" i="92"/>
  <c r="R547" i="92"/>
  <c r="Q547" i="92"/>
  <c r="Q551" i="92"/>
  <c r="R551" i="92"/>
  <c r="Q558" i="92"/>
  <c r="R558" i="92"/>
  <c r="Q566" i="92"/>
  <c r="R566" i="92"/>
  <c r="Q574" i="92"/>
  <c r="R574" i="92"/>
  <c r="Q557" i="92"/>
  <c r="R557" i="92"/>
  <c r="Q608" i="92"/>
  <c r="R608" i="92"/>
  <c r="R646" i="92"/>
  <c r="Q646" i="92"/>
  <c r="R693" i="92"/>
  <c r="Q693" i="92"/>
  <c r="Q416" i="92"/>
  <c r="R416" i="92"/>
  <c r="R427" i="92"/>
  <c r="Q427" i="92"/>
  <c r="R431" i="92"/>
  <c r="Q431" i="92"/>
  <c r="Q435" i="92"/>
  <c r="R435" i="92"/>
  <c r="Q519" i="92"/>
  <c r="R519" i="92"/>
  <c r="R292" i="92"/>
  <c r="Q292" i="92"/>
  <c r="R413" i="92"/>
  <c r="Q413" i="92"/>
  <c r="Q409" i="92"/>
  <c r="R409" i="92"/>
  <c r="Q428" i="92"/>
  <c r="R428" i="92"/>
  <c r="R424" i="92"/>
  <c r="Q424" i="92"/>
  <c r="R432" i="92"/>
  <c r="Q432" i="92"/>
  <c r="Q444" i="92"/>
  <c r="R444" i="92"/>
  <c r="R440" i="92"/>
  <c r="Q440" i="92"/>
  <c r="Q436" i="92"/>
  <c r="R436" i="92"/>
  <c r="R218" i="92"/>
  <c r="Q218" i="92"/>
  <c r="R464" i="92"/>
  <c r="Q464" i="92"/>
  <c r="R472" i="92"/>
  <c r="Q472" i="92"/>
  <c r="Q494" i="92"/>
  <c r="R494" i="92"/>
  <c r="Q498" i="92"/>
  <c r="R498" i="92"/>
  <c r="R506" i="92"/>
  <c r="Q506" i="92"/>
  <c r="Q526" i="92"/>
  <c r="R526" i="92"/>
  <c r="Q534" i="92"/>
  <c r="R534" i="92"/>
  <c r="Q524" i="92"/>
  <c r="R524" i="92"/>
  <c r="Q516" i="92"/>
  <c r="R516" i="92"/>
  <c r="R543" i="92"/>
  <c r="Q543" i="92"/>
  <c r="R549" i="92"/>
  <c r="Q549" i="92"/>
  <c r="Q553" i="92"/>
  <c r="R553" i="92"/>
  <c r="R562" i="92"/>
  <c r="Q562" i="92"/>
  <c r="R570" i="92"/>
  <c r="Q570" i="92"/>
  <c r="R586" i="92"/>
  <c r="Q586" i="92"/>
  <c r="R643" i="92"/>
  <c r="Q643" i="92"/>
  <c r="Q682" i="92"/>
  <c r="R682" i="92"/>
  <c r="R420" i="92"/>
  <c r="Q420" i="92"/>
  <c r="Q412" i="92"/>
  <c r="R412" i="92"/>
  <c r="R408" i="92"/>
  <c r="Q408" i="92"/>
  <c r="Q421" i="92"/>
  <c r="R421" i="92"/>
  <c r="Q423" i="92"/>
  <c r="R423" i="92"/>
  <c r="R447" i="92"/>
  <c r="Q447" i="92"/>
  <c r="Q443" i="92"/>
  <c r="R443" i="92"/>
  <c r="R439" i="92"/>
  <c r="Q439" i="92"/>
  <c r="Q455" i="92"/>
  <c r="R455" i="92"/>
  <c r="Q379" i="92"/>
  <c r="R379" i="92"/>
  <c r="R465" i="92"/>
  <c r="Q465" i="92"/>
  <c r="Q469" i="92"/>
  <c r="R469" i="92"/>
  <c r="Q475" i="92"/>
  <c r="R475" i="92"/>
  <c r="R481" i="92"/>
  <c r="Q481" i="92"/>
  <c r="R483" i="92"/>
  <c r="Q483" i="92"/>
  <c r="Q485" i="92"/>
  <c r="R485" i="92"/>
  <c r="Q487" i="92"/>
  <c r="R487" i="92"/>
  <c r="R489" i="92"/>
  <c r="Q489" i="92"/>
  <c r="Q491" i="92"/>
  <c r="R491" i="92"/>
  <c r="Q495" i="92"/>
  <c r="R495" i="92"/>
  <c r="R499" i="92"/>
  <c r="Q499" i="92"/>
  <c r="Q503" i="92"/>
  <c r="R503" i="92"/>
  <c r="Q507" i="92"/>
  <c r="R507" i="92"/>
  <c r="Q512" i="92"/>
  <c r="R512" i="92"/>
  <c r="Q535" i="92"/>
  <c r="R535" i="92"/>
  <c r="R480" i="92"/>
  <c r="Q480" i="92"/>
  <c r="R523" i="92"/>
  <c r="Q523" i="92"/>
  <c r="R515" i="92"/>
  <c r="Q515" i="92"/>
  <c r="Q559" i="92"/>
  <c r="R559" i="92"/>
  <c r="R563" i="92"/>
  <c r="Q563" i="92"/>
  <c r="Q567" i="92"/>
  <c r="R567" i="92"/>
  <c r="Q571" i="92"/>
  <c r="R571" i="92"/>
  <c r="Q578" i="92"/>
  <c r="R578" i="92"/>
  <c r="R556" i="92"/>
  <c r="Q556" i="92"/>
  <c r="Q576" i="92"/>
  <c r="R576" i="92"/>
  <c r="Q583" i="92"/>
  <c r="R583" i="92"/>
  <c r="R597" i="92"/>
  <c r="Q597" i="92"/>
  <c r="Q611" i="92"/>
  <c r="R611" i="92"/>
  <c r="R680" i="92"/>
  <c r="Q680" i="92"/>
  <c r="Q690" i="92"/>
  <c r="R690" i="92"/>
  <c r="R668" i="92"/>
  <c r="Q668" i="92"/>
  <c r="S672" i="92"/>
  <c r="S641" i="92"/>
  <c r="S603" i="92"/>
  <c r="S727" i="92"/>
  <c r="S684" i="92"/>
  <c r="S655" i="92"/>
  <c r="S606" i="92"/>
  <c r="S784" i="92"/>
  <c r="S702" i="92"/>
  <c r="S654" i="92"/>
  <c r="S669" i="92"/>
  <c r="S647" i="92"/>
  <c r="S593" i="92"/>
  <c r="Q419" i="92"/>
  <c r="R419" i="92"/>
  <c r="R415" i="92"/>
  <c r="Q415" i="92"/>
  <c r="R411" i="92"/>
  <c r="Q411" i="92"/>
  <c r="Q430" i="92"/>
  <c r="R430" i="92"/>
  <c r="Q426" i="92"/>
  <c r="R426" i="92"/>
  <c r="R422" i="92"/>
  <c r="Q422" i="92"/>
  <c r="R434" i="92"/>
  <c r="Q434" i="92"/>
  <c r="R446" i="92"/>
  <c r="Q446" i="92"/>
  <c r="Q442" i="92"/>
  <c r="R442" i="92"/>
  <c r="R438" i="92"/>
  <c r="Q438" i="92"/>
  <c r="Q458" i="92"/>
  <c r="R458" i="92"/>
  <c r="Q380" i="92"/>
  <c r="R380" i="92"/>
  <c r="Q457" i="92"/>
  <c r="R457" i="92"/>
  <c r="Q466" i="92"/>
  <c r="R466" i="92"/>
  <c r="Q492" i="92"/>
  <c r="R492" i="92"/>
  <c r="Q496" i="92"/>
  <c r="R496" i="92"/>
  <c r="Q500" i="92"/>
  <c r="R500" i="92"/>
  <c r="R504" i="92"/>
  <c r="Q504" i="92"/>
  <c r="Q508" i="92"/>
  <c r="R508" i="92"/>
  <c r="R513" i="92"/>
  <c r="Q513" i="92"/>
  <c r="R531" i="92"/>
  <c r="Q531" i="92"/>
  <c r="R536" i="92"/>
  <c r="Q536" i="92"/>
  <c r="R522" i="92"/>
  <c r="Q522" i="92"/>
  <c r="R518" i="92"/>
  <c r="Q518" i="92"/>
  <c r="Q514" i="92"/>
  <c r="R514" i="92"/>
  <c r="Q509" i="92"/>
  <c r="R509" i="92"/>
  <c r="Q544" i="92"/>
  <c r="R544" i="92"/>
  <c r="R546" i="92"/>
  <c r="Q546" i="92"/>
  <c r="R548" i="92"/>
  <c r="Q548" i="92"/>
  <c r="Q550" i="92"/>
  <c r="R550" i="92"/>
  <c r="Q552" i="92"/>
  <c r="R552" i="92"/>
  <c r="R554" i="92"/>
  <c r="Q554" i="92"/>
  <c r="Q560" i="92"/>
  <c r="R560" i="92"/>
  <c r="Q564" i="92"/>
  <c r="R564" i="92"/>
  <c r="Q568" i="92"/>
  <c r="R568" i="92"/>
  <c r="R572" i="92"/>
  <c r="Q572" i="92"/>
  <c r="Q580" i="92"/>
  <c r="R580" i="92"/>
  <c r="Q575" i="92"/>
  <c r="R575" i="92"/>
  <c r="Q582" i="92"/>
  <c r="R582" i="92"/>
  <c r="Q584" i="92"/>
  <c r="R584" i="92"/>
  <c r="R622" i="92"/>
  <c r="Q622" i="92"/>
  <c r="Q600" i="92"/>
  <c r="R600" i="92"/>
  <c r="Q619" i="92"/>
  <c r="R619" i="92"/>
  <c r="R660" i="92"/>
  <c r="Q660" i="92"/>
  <c r="S827" i="92"/>
  <c r="S775" i="92"/>
  <c r="S716" i="92"/>
  <c r="S628" i="92"/>
  <c r="S614" i="92"/>
  <c r="S594" i="92"/>
  <c r="S713" i="92"/>
  <c r="S679" i="92"/>
  <c r="S640" i="92"/>
  <c r="S808" i="92"/>
  <c r="S708" i="92"/>
  <c r="S696" i="92"/>
  <c r="S644" i="92"/>
  <c r="S612" i="92"/>
  <c r="S595" i="92"/>
  <c r="S846" i="92"/>
  <c r="S691" i="92"/>
  <c r="S761" i="92"/>
  <c r="S699" i="92"/>
  <c r="S624" i="92"/>
  <c r="S857" i="92"/>
  <c r="S737" i="92"/>
  <c r="S698" i="92"/>
  <c r="S627" i="92"/>
  <c r="S592" i="92"/>
  <c r="S887" i="92"/>
  <c r="S687" i="92"/>
  <c r="S626" i="92"/>
  <c r="S605" i="92"/>
  <c r="S707" i="92"/>
  <c r="S686" i="92"/>
  <c r="R200" i="92"/>
  <c r="Q200" i="92"/>
  <c r="R228" i="92"/>
  <c r="Q228" i="92"/>
  <c r="Q418" i="92"/>
  <c r="R418" i="92"/>
  <c r="Q414" i="92"/>
  <c r="R414" i="92"/>
  <c r="R410" i="92"/>
  <c r="Q410" i="92"/>
  <c r="Q429" i="92"/>
  <c r="R429" i="92"/>
  <c r="R425" i="92"/>
  <c r="Q425" i="92"/>
  <c r="R433" i="92"/>
  <c r="Q433" i="92"/>
  <c r="R449" i="92"/>
  <c r="Q449" i="92"/>
  <c r="Q445" i="92"/>
  <c r="R445" i="92"/>
  <c r="Q441" i="92"/>
  <c r="R441" i="92"/>
  <c r="Q437" i="92"/>
  <c r="R437" i="92"/>
  <c r="Q459" i="92"/>
  <c r="R459" i="92"/>
  <c r="Q450" i="92"/>
  <c r="R450" i="92"/>
  <c r="Q471" i="92"/>
  <c r="R471" i="92"/>
  <c r="Q474" i="92"/>
  <c r="R474" i="92"/>
  <c r="Q482" i="92"/>
  <c r="R482" i="92"/>
  <c r="R484" i="92"/>
  <c r="Q484" i="92"/>
  <c r="Q486" i="92"/>
  <c r="R486" i="92"/>
  <c r="R488" i="92"/>
  <c r="Q488" i="92"/>
  <c r="R490" i="92"/>
  <c r="Q490" i="92"/>
  <c r="Q493" i="92"/>
  <c r="R493" i="92"/>
  <c r="R497" i="92"/>
  <c r="Q497" i="92"/>
  <c r="Q501" i="92"/>
  <c r="R501" i="92"/>
  <c r="Q505" i="92"/>
  <c r="R505" i="92"/>
  <c r="Q510" i="92"/>
  <c r="R510" i="92"/>
  <c r="R532" i="92"/>
  <c r="Q532" i="92"/>
  <c r="R537" i="92"/>
  <c r="Q537" i="92"/>
  <c r="R525" i="92"/>
  <c r="Q525" i="92"/>
  <c r="Q521" i="92"/>
  <c r="R521" i="92"/>
  <c r="Q517" i="92"/>
  <c r="R517" i="92"/>
  <c r="Q555" i="92"/>
  <c r="R555" i="92"/>
  <c r="Q561" i="92"/>
  <c r="R561" i="92"/>
  <c r="R565" i="92"/>
  <c r="Q565" i="92"/>
  <c r="Q569" i="92"/>
  <c r="R569" i="92"/>
  <c r="Q573" i="92"/>
  <c r="R573" i="92"/>
  <c r="R579" i="92"/>
  <c r="Q579" i="92"/>
  <c r="Q585" i="92"/>
  <c r="R585" i="92"/>
  <c r="Q470" i="92"/>
  <c r="R470" i="92"/>
  <c r="R589" i="92"/>
  <c r="Q589" i="92"/>
  <c r="Q633" i="92"/>
  <c r="R633" i="92"/>
  <c r="R630" i="92"/>
  <c r="Q630" i="92"/>
  <c r="Q657" i="92"/>
  <c r="R657" i="92"/>
  <c r="Q671" i="92"/>
  <c r="R671" i="92"/>
  <c r="S609" i="92"/>
  <c r="L577" i="92"/>
  <c r="N577" i="92" s="1"/>
  <c r="L528" i="92"/>
  <c r="N528" i="92" s="1"/>
  <c r="N533" i="92"/>
  <c r="N530" i="92"/>
  <c r="N527" i="92"/>
  <c r="N453" i="92"/>
  <c r="K164" i="92"/>
  <c r="L160" i="92"/>
  <c r="N160" i="92" s="1"/>
  <c r="K184" i="92"/>
  <c r="J181" i="92"/>
  <c r="L183" i="92"/>
  <c r="L184" i="92"/>
  <c r="N184" i="92" s="1"/>
  <c r="L182" i="92"/>
  <c r="K183" i="92"/>
  <c r="K182" i="92"/>
  <c r="L20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N46" i="92" s="1"/>
  <c r="L19" i="92"/>
  <c r="N19" i="92" s="1"/>
  <c r="K401" i="92"/>
  <c r="L401" i="92" s="1"/>
  <c r="N401" i="92" s="1"/>
  <c r="F400" i="92"/>
  <c r="K400" i="92" s="1"/>
  <c r="L400" i="92" s="1"/>
  <c r="N400" i="92" s="1"/>
  <c r="F398" i="92"/>
  <c r="L398" i="92" s="1"/>
  <c r="N398" i="92" s="1"/>
  <c r="F396" i="92"/>
  <c r="L395" i="92"/>
  <c r="N395" i="92" s="1"/>
  <c r="F394" i="92"/>
  <c r="L385" i="92"/>
  <c r="N385" i="92" s="1"/>
  <c r="L386" i="92"/>
  <c r="N386" i="92" s="1"/>
  <c r="F392" i="92"/>
  <c r="L382" i="92"/>
  <c r="N382" i="92" s="1"/>
  <c r="L383" i="92"/>
  <c r="N383" i="92" s="1"/>
  <c r="L384" i="92"/>
  <c r="N384" i="92" s="1"/>
  <c r="L388" i="92"/>
  <c r="L389" i="92"/>
  <c r="N389" i="92" s="1"/>
  <c r="F387" i="92"/>
  <c r="F381" i="92"/>
  <c r="L391" i="92"/>
  <c r="N391" i="92" s="1"/>
  <c r="L390" i="92"/>
  <c r="N390" i="92" s="1"/>
  <c r="L399" i="92"/>
  <c r="N399" i="92" s="1"/>
  <c r="L397" i="92"/>
  <c r="N397" i="92" s="1"/>
  <c r="L393" i="92"/>
  <c r="L392" i="92" s="1"/>
  <c r="N392" i="92" s="1"/>
  <c r="L372" i="92"/>
  <c r="N372" i="92" s="1"/>
  <c r="L373" i="92"/>
  <c r="N373" i="92" s="1"/>
  <c r="L374" i="92"/>
  <c r="N374" i="92" s="1"/>
  <c r="L375" i="92"/>
  <c r="N375" i="92" s="1"/>
  <c r="L376" i="92"/>
  <c r="N376" i="92" s="1"/>
  <c r="L377" i="92"/>
  <c r="N377" i="92" s="1"/>
  <c r="L378" i="92"/>
  <c r="N378" i="92" s="1"/>
  <c r="L362" i="92"/>
  <c r="N362" i="92" s="1"/>
  <c r="L363" i="92"/>
  <c r="N363" i="92" s="1"/>
  <c r="L364" i="92"/>
  <c r="N364" i="92" s="1"/>
  <c r="L365" i="92"/>
  <c r="N365" i="92" s="1"/>
  <c r="L366" i="92"/>
  <c r="N366" i="92" s="1"/>
  <c r="L367" i="92"/>
  <c r="N367" i="92" s="1"/>
  <c r="L368" i="92"/>
  <c r="N368" i="92" s="1"/>
  <c r="L369" i="92"/>
  <c r="N369" i="92" s="1"/>
  <c r="L370" i="92"/>
  <c r="N370" i="92" s="1"/>
  <c r="L371" i="92"/>
  <c r="N371" i="92" s="1"/>
  <c r="L360" i="92"/>
  <c r="N360" i="92" s="1"/>
  <c r="L361" i="92"/>
  <c r="N361" i="92" s="1"/>
  <c r="L356" i="92"/>
  <c r="N356" i="92" s="1"/>
  <c r="L357" i="92"/>
  <c r="N357" i="92" s="1"/>
  <c r="L358" i="92"/>
  <c r="N358" i="92" s="1"/>
  <c r="L359" i="92"/>
  <c r="N359" i="92" s="1"/>
  <c r="N322" i="92"/>
  <c r="N321" i="92"/>
  <c r="N320" i="92"/>
  <c r="N324" i="92"/>
  <c r="N325" i="92"/>
  <c r="L326" i="92"/>
  <c r="N326" i="92" s="1"/>
  <c r="L327" i="92"/>
  <c r="N327" i="92" s="1"/>
  <c r="L328" i="92"/>
  <c r="N328" i="92" s="1"/>
  <c r="L329" i="92"/>
  <c r="N329" i="92" s="1"/>
  <c r="L330" i="92"/>
  <c r="N330" i="92" s="1"/>
  <c r="L331" i="92"/>
  <c r="N331" i="92" s="1"/>
  <c r="L332" i="92"/>
  <c r="N332" i="92" s="1"/>
  <c r="L333" i="92"/>
  <c r="N333" i="92" s="1"/>
  <c r="L334" i="92"/>
  <c r="N334" i="92" s="1"/>
  <c r="L335" i="92"/>
  <c r="N335" i="92" s="1"/>
  <c r="L336" i="92"/>
  <c r="N336" i="92" s="1"/>
  <c r="L337" i="92"/>
  <c r="N337" i="92" s="1"/>
  <c r="L338" i="92"/>
  <c r="N338" i="92" s="1"/>
  <c r="L339" i="92"/>
  <c r="N339" i="92" s="1"/>
  <c r="L340" i="92"/>
  <c r="N340" i="92" s="1"/>
  <c r="L341" i="92"/>
  <c r="N341" i="92" s="1"/>
  <c r="L342" i="92"/>
  <c r="N342" i="92" s="1"/>
  <c r="L343" i="92"/>
  <c r="N343" i="92" s="1"/>
  <c r="L344" i="92"/>
  <c r="N344" i="92" s="1"/>
  <c r="L345" i="92"/>
  <c r="N345" i="92" s="1"/>
  <c r="L346" i="92"/>
  <c r="N346" i="92" s="1"/>
  <c r="L347" i="92"/>
  <c r="N347" i="92" s="1"/>
  <c r="L348" i="92"/>
  <c r="N348" i="92" s="1"/>
  <c r="L349" i="92"/>
  <c r="N349" i="92" s="1"/>
  <c r="L350" i="92"/>
  <c r="N350" i="92" s="1"/>
  <c r="L351" i="92"/>
  <c r="N351" i="92" s="1"/>
  <c r="L352" i="92"/>
  <c r="N352" i="92" s="1"/>
  <c r="L353" i="92"/>
  <c r="N353" i="92" s="1"/>
  <c r="L354" i="92"/>
  <c r="N354" i="92" s="1"/>
  <c r="L355" i="92"/>
  <c r="N355" i="92" s="1"/>
  <c r="N323" i="92"/>
  <c r="L297" i="92"/>
  <c r="N297" i="92" s="1"/>
  <c r="I306" i="92"/>
  <c r="K306" i="92" s="1"/>
  <c r="N306" i="92" s="1"/>
  <c r="I307" i="92"/>
  <c r="K307" i="92" s="1"/>
  <c r="N307" i="92" s="1"/>
  <c r="I308" i="92"/>
  <c r="K308" i="92" s="1"/>
  <c r="N308" i="92" s="1"/>
  <c r="I309" i="92"/>
  <c r="K309" i="92" s="1"/>
  <c r="N309" i="92" s="1"/>
  <c r="I310" i="92"/>
  <c r="K310" i="92" s="1"/>
  <c r="N310" i="92" s="1"/>
  <c r="I311" i="92"/>
  <c r="K311" i="92" s="1"/>
  <c r="N311" i="92" s="1"/>
  <c r="I312" i="92"/>
  <c r="K312" i="92" s="1"/>
  <c r="N312" i="92" s="1"/>
  <c r="I313" i="92"/>
  <c r="K313" i="92" s="1"/>
  <c r="N313" i="92" s="1"/>
  <c r="I314" i="92"/>
  <c r="K314" i="92" s="1"/>
  <c r="N314" i="92" s="1"/>
  <c r="I315" i="92"/>
  <c r="I316" i="92"/>
  <c r="K316" i="92" s="1"/>
  <c r="N316" i="92" s="1"/>
  <c r="I317" i="92"/>
  <c r="K317" i="92" s="1"/>
  <c r="N317" i="92" s="1"/>
  <c r="I318" i="92"/>
  <c r="K318" i="92" s="1"/>
  <c r="N318" i="92" s="1"/>
  <c r="I319" i="92"/>
  <c r="F304" i="92"/>
  <c r="L295" i="92"/>
  <c r="N295" i="92" s="1"/>
  <c r="L296" i="92"/>
  <c r="N296" i="92" s="1"/>
  <c r="L294" i="92"/>
  <c r="N294" i="92" s="1"/>
  <c r="K301" i="92"/>
  <c r="L301" i="92" s="1"/>
  <c r="N301" i="92" s="1"/>
  <c r="F300" i="92"/>
  <c r="K300" i="92" s="1"/>
  <c r="L300" i="92" s="1"/>
  <c r="N300" i="92" s="1"/>
  <c r="L299" i="92"/>
  <c r="N299" i="92" s="1"/>
  <c r="F298" i="92"/>
  <c r="L298" i="92" s="1"/>
  <c r="N298" i="92" s="1"/>
  <c r="N293" i="92"/>
  <c r="F291" i="92"/>
  <c r="K288" i="92"/>
  <c r="L288" i="92" s="1"/>
  <c r="N288" i="92" s="1"/>
  <c r="F287" i="92"/>
  <c r="L286" i="92"/>
  <c r="N286" i="92" s="1"/>
  <c r="F285" i="92"/>
  <c r="L285" i="92" s="1"/>
  <c r="N285" i="92" s="1"/>
  <c r="L284" i="92"/>
  <c r="N284" i="92" s="1"/>
  <c r="F283" i="92"/>
  <c r="L283" i="92" s="1"/>
  <c r="N283" i="92" s="1"/>
  <c r="L282" i="92"/>
  <c r="N282" i="92" s="1"/>
  <c r="L281" i="92"/>
  <c r="N281" i="92" s="1"/>
  <c r="L280" i="92"/>
  <c r="N280" i="92" s="1"/>
  <c r="N279" i="92"/>
  <c r="F277" i="92"/>
  <c r="L262" i="92"/>
  <c r="N262" i="92" s="1"/>
  <c r="N258" i="92"/>
  <c r="L263" i="92"/>
  <c r="N263" i="92" s="1"/>
  <c r="L264" i="92"/>
  <c r="N264" i="92" s="1"/>
  <c r="L265" i="92"/>
  <c r="N265" i="92" s="1"/>
  <c r="L266" i="92"/>
  <c r="N266" i="92" s="1"/>
  <c r="L267" i="92"/>
  <c r="N267" i="92" s="1"/>
  <c r="L268" i="92"/>
  <c r="N268" i="92" s="1"/>
  <c r="L248" i="92"/>
  <c r="N248" i="92" s="1"/>
  <c r="N259" i="92"/>
  <c r="N260" i="92"/>
  <c r="N261" i="92"/>
  <c r="K274" i="92"/>
  <c r="L274" i="92" s="1"/>
  <c r="N274" i="92" s="1"/>
  <c r="F273" i="92"/>
  <c r="K273" i="92" s="1"/>
  <c r="L273" i="92" s="1"/>
  <c r="N273" i="92" s="1"/>
  <c r="L272" i="92"/>
  <c r="N272" i="92" s="1"/>
  <c r="F271" i="92"/>
  <c r="L271" i="92" s="1"/>
  <c r="N271" i="92" s="1"/>
  <c r="L270" i="92"/>
  <c r="N270" i="92" s="1"/>
  <c r="F269" i="92"/>
  <c r="L269" i="92" s="1"/>
  <c r="N269" i="92" s="1"/>
  <c r="F257" i="92"/>
  <c r="N245" i="92"/>
  <c r="K254" i="92"/>
  <c r="L254" i="92" s="1"/>
  <c r="N254" i="92" s="1"/>
  <c r="F253" i="92"/>
  <c r="K253" i="92" s="1"/>
  <c r="L253" i="92" s="1"/>
  <c r="N253" i="92" s="1"/>
  <c r="L252" i="92"/>
  <c r="N252" i="92" s="1"/>
  <c r="L251" i="92"/>
  <c r="N251" i="92" s="1"/>
  <c r="L250" i="92"/>
  <c r="N250" i="92" s="1"/>
  <c r="F249" i="92"/>
  <c r="L249" i="92" s="1"/>
  <c r="N249" i="92" s="1"/>
  <c r="L247" i="92"/>
  <c r="N247" i="92" s="1"/>
  <c r="L246" i="92"/>
  <c r="N246" i="92" s="1"/>
  <c r="F242" i="92"/>
  <c r="K239" i="92"/>
  <c r="L239" i="92" s="1"/>
  <c r="N239" i="92" s="1"/>
  <c r="L230" i="92"/>
  <c r="N230" i="92" s="1"/>
  <c r="N229" i="92"/>
  <c r="L237" i="92"/>
  <c r="N237" i="92" s="1"/>
  <c r="L235" i="92"/>
  <c r="N235" i="92" s="1"/>
  <c r="L231" i="92"/>
  <c r="N231" i="92" s="1"/>
  <c r="L232" i="92"/>
  <c r="N232" i="92" s="1"/>
  <c r="L233" i="92"/>
  <c r="N233" i="92" s="1"/>
  <c r="K224" i="92"/>
  <c r="F181" i="92"/>
  <c r="F195" i="92"/>
  <c r="K195" i="92" s="1"/>
  <c r="L195" i="92" s="1"/>
  <c r="N195" i="92" s="1"/>
  <c r="F227" i="92"/>
  <c r="F236" i="92"/>
  <c r="L236" i="92" s="1"/>
  <c r="N236" i="92" s="1"/>
  <c r="F234" i="92"/>
  <c r="L234" i="92" s="1"/>
  <c r="N234" i="92" s="1"/>
  <c r="F238" i="92"/>
  <c r="L224" i="92"/>
  <c r="N224" i="92" s="1"/>
  <c r="L222" i="92"/>
  <c r="N222" i="92" s="1"/>
  <c r="L220" i="92"/>
  <c r="N220" i="92" s="1"/>
  <c r="L202" i="92"/>
  <c r="N202" i="92" s="1"/>
  <c r="L201" i="92"/>
  <c r="N201" i="92" s="1"/>
  <c r="L203" i="92"/>
  <c r="N203" i="92" s="1"/>
  <c r="L216" i="92"/>
  <c r="N216" i="92" s="1"/>
  <c r="L215" i="92"/>
  <c r="N215" i="92" s="1"/>
  <c r="L214" i="92"/>
  <c r="N214" i="92" s="1"/>
  <c r="L213" i="92"/>
  <c r="N213" i="92" s="1"/>
  <c r="L212" i="92"/>
  <c r="N212" i="92" s="1"/>
  <c r="L211" i="92"/>
  <c r="N211" i="92" s="1"/>
  <c r="L210" i="92"/>
  <c r="N210" i="92" s="1"/>
  <c r="L209" i="92"/>
  <c r="N209" i="92" s="1"/>
  <c r="L208" i="92"/>
  <c r="N208" i="92" s="1"/>
  <c r="L204" i="92"/>
  <c r="N204" i="92" s="1"/>
  <c r="F199" i="92"/>
  <c r="F221" i="92"/>
  <c r="L221" i="92" s="1"/>
  <c r="N221" i="92" s="1"/>
  <c r="F219" i="92"/>
  <c r="L219" i="92" s="1"/>
  <c r="N219" i="92" s="1"/>
  <c r="L217" i="92"/>
  <c r="N217" i="92" s="1"/>
  <c r="L207" i="92"/>
  <c r="N207" i="92" s="1"/>
  <c r="L206" i="92"/>
  <c r="N206" i="92" s="1"/>
  <c r="L205" i="92"/>
  <c r="N205" i="92" s="1"/>
  <c r="L190" i="92"/>
  <c r="N190" i="92" s="1"/>
  <c r="L185" i="92"/>
  <c r="N185" i="92" s="1"/>
  <c r="L196" i="92"/>
  <c r="N196" i="92" s="1"/>
  <c r="Q196" i="92" s="1"/>
  <c r="L188" i="92"/>
  <c r="N188" i="92" s="1"/>
  <c r="L193" i="92"/>
  <c r="N193" i="92" s="1"/>
  <c r="L194" i="92"/>
  <c r="N194" i="92" s="1"/>
  <c r="R194" i="92" s="1"/>
  <c r="L186" i="92"/>
  <c r="N186" i="92" s="1"/>
  <c r="L187" i="92"/>
  <c r="N187" i="92" s="1"/>
  <c r="L189" i="92"/>
  <c r="N189" i="92" s="1"/>
  <c r="K172" i="92"/>
  <c r="L172" i="92" s="1"/>
  <c r="N172" i="92" s="1"/>
  <c r="K173" i="92"/>
  <c r="L173" i="92" s="1"/>
  <c r="N173" i="92" s="1"/>
  <c r="K174" i="92"/>
  <c r="L174" i="92" s="1"/>
  <c r="N174" i="92" s="1"/>
  <c r="N167" i="92"/>
  <c r="N168" i="92"/>
  <c r="K171" i="92"/>
  <c r="L171" i="92" s="1"/>
  <c r="N171" i="92" s="1"/>
  <c r="I20" i="92"/>
  <c r="K20" i="92" s="1"/>
  <c r="L155" i="92"/>
  <c r="N155" i="92" s="1"/>
  <c r="L139" i="92"/>
  <c r="N139" i="92" s="1"/>
  <c r="L162" i="92"/>
  <c r="L158" i="92"/>
  <c r="N158" i="92" s="1"/>
  <c r="L156" i="92"/>
  <c r="N156" i="92" s="1"/>
  <c r="L154" i="92"/>
  <c r="N154" i="92" s="1"/>
  <c r="L152" i="92"/>
  <c r="N152" i="92" s="1"/>
  <c r="L150" i="92"/>
  <c r="N150" i="92" s="1"/>
  <c r="L147" i="92"/>
  <c r="N147" i="92" s="1"/>
  <c r="L144" i="92"/>
  <c r="N144" i="92" s="1"/>
  <c r="L141" i="92"/>
  <c r="L163" i="92"/>
  <c r="N163" i="92" s="1"/>
  <c r="L161" i="92"/>
  <c r="N161" i="92" s="1"/>
  <c r="L159" i="92"/>
  <c r="N159" i="92" s="1"/>
  <c r="L157" i="92"/>
  <c r="N157" i="92" s="1"/>
  <c r="L153" i="92"/>
  <c r="N153" i="92" s="1"/>
  <c r="L151" i="92"/>
  <c r="N151" i="92" s="1"/>
  <c r="L133" i="92"/>
  <c r="N133" i="92" s="1"/>
  <c r="L134" i="92"/>
  <c r="N134" i="92" s="1"/>
  <c r="L135" i="92"/>
  <c r="N135" i="92" s="1"/>
  <c r="L136" i="92"/>
  <c r="N136" i="92" s="1"/>
  <c r="L137" i="92"/>
  <c r="N137" i="92" s="1"/>
  <c r="L138" i="92"/>
  <c r="N138" i="92" s="1"/>
  <c r="L119" i="92"/>
  <c r="N119" i="92" s="1"/>
  <c r="L120" i="92"/>
  <c r="N120" i="92" s="1"/>
  <c r="L121" i="92"/>
  <c r="N121" i="92" s="1"/>
  <c r="L122" i="92"/>
  <c r="N122" i="92" s="1"/>
  <c r="L123" i="92"/>
  <c r="N123" i="92" s="1"/>
  <c r="L124" i="92"/>
  <c r="N124" i="92" s="1"/>
  <c r="L125" i="92"/>
  <c r="N125" i="92" s="1"/>
  <c r="L126" i="92"/>
  <c r="N126" i="92" s="1"/>
  <c r="L127" i="92"/>
  <c r="N127" i="92" s="1"/>
  <c r="L128" i="92"/>
  <c r="N128" i="92" s="1"/>
  <c r="L129" i="92"/>
  <c r="N129" i="92" s="1"/>
  <c r="L130" i="92"/>
  <c r="N130" i="92" s="1"/>
  <c r="L131" i="92"/>
  <c r="N131" i="92" s="1"/>
  <c r="L132" i="92"/>
  <c r="N132" i="92" s="1"/>
  <c r="L106" i="92"/>
  <c r="N106" i="92" s="1"/>
  <c r="R106" i="92" s="1"/>
  <c r="L107" i="92"/>
  <c r="N107" i="92" s="1"/>
  <c r="L108" i="92"/>
  <c r="N108" i="92" s="1"/>
  <c r="L109" i="92"/>
  <c r="N109" i="92" s="1"/>
  <c r="L110" i="92"/>
  <c r="N110" i="92" s="1"/>
  <c r="L111" i="92"/>
  <c r="N111" i="92" s="1"/>
  <c r="L112" i="92"/>
  <c r="N112" i="92" s="1"/>
  <c r="L113" i="92"/>
  <c r="N113" i="92" s="1"/>
  <c r="L114" i="92"/>
  <c r="N114" i="92" s="1"/>
  <c r="L115" i="92"/>
  <c r="N115" i="92" s="1"/>
  <c r="L116" i="92"/>
  <c r="N116" i="92" s="1"/>
  <c r="L117" i="92"/>
  <c r="N117" i="92" s="1"/>
  <c r="L118" i="92"/>
  <c r="N118" i="92" s="1"/>
  <c r="L93" i="92"/>
  <c r="N93" i="92" s="1"/>
  <c r="L94" i="92"/>
  <c r="N94" i="92" s="1"/>
  <c r="L95" i="92"/>
  <c r="N95" i="92" s="1"/>
  <c r="L96" i="92"/>
  <c r="N96" i="92" s="1"/>
  <c r="L97" i="92"/>
  <c r="N97" i="92" s="1"/>
  <c r="L98" i="92"/>
  <c r="N98" i="92" s="1"/>
  <c r="L99" i="92"/>
  <c r="N99" i="92" s="1"/>
  <c r="L100" i="92"/>
  <c r="N100" i="92" s="1"/>
  <c r="L101" i="92"/>
  <c r="N101" i="92" s="1"/>
  <c r="L102" i="92"/>
  <c r="N102" i="92" s="1"/>
  <c r="L103" i="92"/>
  <c r="N103" i="92" s="1"/>
  <c r="L104" i="92"/>
  <c r="N104" i="92" s="1"/>
  <c r="L105" i="92"/>
  <c r="N105" i="92" s="1"/>
  <c r="L149" i="92"/>
  <c r="N149" i="92" s="1"/>
  <c r="L148" i="92"/>
  <c r="N148" i="92" s="1"/>
  <c r="L146" i="92"/>
  <c r="L68" i="92"/>
  <c r="N68" i="92" s="1"/>
  <c r="L69" i="92"/>
  <c r="N69" i="92" s="1"/>
  <c r="L70" i="92"/>
  <c r="N70" i="92" s="1"/>
  <c r="L71" i="92"/>
  <c r="N71" i="92" s="1"/>
  <c r="L72" i="92"/>
  <c r="N72" i="92" s="1"/>
  <c r="L73" i="92"/>
  <c r="N73" i="92" s="1"/>
  <c r="L74" i="92"/>
  <c r="N74" i="92" s="1"/>
  <c r="L75" i="92"/>
  <c r="N75" i="92" s="1"/>
  <c r="L76" i="92"/>
  <c r="N76" i="92" s="1"/>
  <c r="L77" i="92"/>
  <c r="N77" i="92" s="1"/>
  <c r="L78" i="92"/>
  <c r="N78" i="92" s="1"/>
  <c r="L79" i="92"/>
  <c r="N79" i="92" s="1"/>
  <c r="L80" i="92"/>
  <c r="N80" i="92" s="1"/>
  <c r="L81" i="92"/>
  <c r="N81" i="92" s="1"/>
  <c r="L82" i="92"/>
  <c r="N82" i="92" s="1"/>
  <c r="L83" i="92"/>
  <c r="N83" i="92" s="1"/>
  <c r="L84" i="92"/>
  <c r="N84" i="92" s="1"/>
  <c r="L85" i="92"/>
  <c r="N85" i="92" s="1"/>
  <c r="L86" i="92"/>
  <c r="N86" i="92" s="1"/>
  <c r="L87" i="92"/>
  <c r="N87" i="92" s="1"/>
  <c r="L88" i="92"/>
  <c r="N88" i="92" s="1"/>
  <c r="L89" i="92"/>
  <c r="N89" i="92" s="1"/>
  <c r="L90" i="92"/>
  <c r="N90" i="92" s="1"/>
  <c r="L91" i="92"/>
  <c r="N91" i="92" s="1"/>
  <c r="L92" i="92"/>
  <c r="N92" i="92" s="1"/>
  <c r="N192" i="92"/>
  <c r="R19" i="92" l="1"/>
  <c r="Q19" i="92"/>
  <c r="R86" i="92"/>
  <c r="Q86" i="92"/>
  <c r="R468" i="92"/>
  <c r="S468" i="92" s="1"/>
  <c r="Q452" i="92"/>
  <c r="S452" i="92" s="1"/>
  <c r="R94" i="92"/>
  <c r="Q94" i="92"/>
  <c r="R463" i="92"/>
  <c r="L164" i="92"/>
  <c r="N164" i="92" s="1"/>
  <c r="Q461" i="92"/>
  <c r="S461" i="92" s="1"/>
  <c r="R473" i="92"/>
  <c r="Q473" i="92"/>
  <c r="R460" i="92"/>
  <c r="Q460" i="92"/>
  <c r="K181" i="92"/>
  <c r="N181" i="92" s="1"/>
  <c r="R181" i="92" s="1"/>
  <c r="S619" i="92"/>
  <c r="S580" i="92"/>
  <c r="S568" i="92"/>
  <c r="S560" i="92"/>
  <c r="S552" i="92"/>
  <c r="S544" i="92"/>
  <c r="S514" i="92"/>
  <c r="S492" i="92"/>
  <c r="S380" i="92"/>
  <c r="S430" i="92"/>
  <c r="S657" i="92"/>
  <c r="S470" i="92"/>
  <c r="S579" i="92"/>
  <c r="S525" i="92"/>
  <c r="S532" i="92"/>
  <c r="S497" i="92"/>
  <c r="S490" i="92"/>
  <c r="S486" i="92"/>
  <c r="S482" i="92"/>
  <c r="S433" i="92"/>
  <c r="S228" i="92"/>
  <c r="S611" i="92"/>
  <c r="S563" i="92"/>
  <c r="S515" i="92"/>
  <c r="S480" i="92"/>
  <c r="S512" i="92"/>
  <c r="S489" i="92"/>
  <c r="S481" i="92"/>
  <c r="S465" i="92"/>
  <c r="S408" i="92"/>
  <c r="S643" i="92"/>
  <c r="S543" i="92"/>
  <c r="S524" i="92"/>
  <c r="S218" i="92"/>
  <c r="S428" i="92"/>
  <c r="S431" i="92"/>
  <c r="S646" i="92"/>
  <c r="S511" i="92"/>
  <c r="S454" i="92"/>
  <c r="K287" i="92"/>
  <c r="L287" i="92" s="1"/>
  <c r="N287" i="92" s="1"/>
  <c r="N315" i="92"/>
  <c r="Q315" i="92" s="1"/>
  <c r="K315" i="92"/>
  <c r="S660" i="92"/>
  <c r="S600" i="92"/>
  <c r="S572" i="92"/>
  <c r="S518" i="92"/>
  <c r="S536" i="92"/>
  <c r="S513" i="92"/>
  <c r="S496" i="92"/>
  <c r="S434" i="92"/>
  <c r="S411" i="92"/>
  <c r="S630" i="92"/>
  <c r="S589" i="92"/>
  <c r="S565" i="92"/>
  <c r="S537" i="92"/>
  <c r="S484" i="92"/>
  <c r="S449" i="92"/>
  <c r="S425" i="92"/>
  <c r="S200" i="92"/>
  <c r="S668" i="92"/>
  <c r="S680" i="92"/>
  <c r="S597" i="92"/>
  <c r="S578" i="92"/>
  <c r="S523" i="92"/>
  <c r="S499" i="92"/>
  <c r="S483" i="92"/>
  <c r="S475" i="92"/>
  <c r="S439" i="92"/>
  <c r="S447" i="92"/>
  <c r="S549" i="92"/>
  <c r="S516" i="92"/>
  <c r="S534" i="92"/>
  <c r="S464" i="92"/>
  <c r="S436" i="92"/>
  <c r="S444" i="92"/>
  <c r="S292" i="92"/>
  <c r="S427" i="92"/>
  <c r="S693" i="92"/>
  <c r="S574" i="92"/>
  <c r="S558" i="92"/>
  <c r="S547" i="92"/>
  <c r="S529" i="92"/>
  <c r="S539" i="92"/>
  <c r="S417" i="92"/>
  <c r="Q89" i="92"/>
  <c r="R89" i="92"/>
  <c r="R69" i="92"/>
  <c r="Q69" i="92"/>
  <c r="R117" i="92"/>
  <c r="Q117" i="92"/>
  <c r="R136" i="92"/>
  <c r="Q136" i="92"/>
  <c r="Q172" i="92"/>
  <c r="R172" i="92"/>
  <c r="R205" i="92"/>
  <c r="Q205" i="92"/>
  <c r="R216" i="92"/>
  <c r="Q216" i="92"/>
  <c r="Q245" i="92"/>
  <c r="R245" i="92"/>
  <c r="Q264" i="92"/>
  <c r="R264" i="92"/>
  <c r="R293" i="92"/>
  <c r="Q293" i="92"/>
  <c r="Q308" i="92"/>
  <c r="R308" i="92"/>
  <c r="Q340" i="92"/>
  <c r="R340" i="92"/>
  <c r="Q324" i="92"/>
  <c r="R324" i="92"/>
  <c r="Q365" i="92"/>
  <c r="R365" i="92"/>
  <c r="R386" i="92"/>
  <c r="Q386" i="92"/>
  <c r="R72" i="92"/>
  <c r="Q72" i="92"/>
  <c r="R98" i="92"/>
  <c r="Q98" i="92"/>
  <c r="R112" i="92"/>
  <c r="Q112" i="92"/>
  <c r="Q127" i="92"/>
  <c r="R127" i="92"/>
  <c r="N162" i="92"/>
  <c r="Q163" i="92"/>
  <c r="R163" i="92"/>
  <c r="Q194" i="92"/>
  <c r="Q209" i="92"/>
  <c r="R209" i="92"/>
  <c r="Q222" i="92"/>
  <c r="R222" i="92"/>
  <c r="Q307" i="92"/>
  <c r="R307" i="92"/>
  <c r="Q339" i="92"/>
  <c r="R339" i="92"/>
  <c r="Q368" i="92"/>
  <c r="R368" i="92"/>
  <c r="R398" i="92"/>
  <c r="Q398" i="92"/>
  <c r="Q199" i="92"/>
  <c r="R199" i="92"/>
  <c r="Q528" i="92"/>
  <c r="R528" i="92"/>
  <c r="S585" i="92"/>
  <c r="S573" i="92"/>
  <c r="S555" i="92"/>
  <c r="S521" i="92"/>
  <c r="S510" i="92"/>
  <c r="S501" i="92"/>
  <c r="S493" i="92"/>
  <c r="S488" i="92"/>
  <c r="S474" i="92"/>
  <c r="S450" i="92"/>
  <c r="S441" i="92"/>
  <c r="S410" i="92"/>
  <c r="S418" i="92"/>
  <c r="S576" i="92"/>
  <c r="S567" i="92"/>
  <c r="S559" i="92"/>
  <c r="S535" i="92"/>
  <c r="S507" i="92"/>
  <c r="S491" i="92"/>
  <c r="S487" i="92"/>
  <c r="S469" i="92"/>
  <c r="S379" i="92"/>
  <c r="S421" i="92"/>
  <c r="S412" i="92"/>
  <c r="S682" i="92"/>
  <c r="S586" i="92"/>
  <c r="S562" i="92"/>
  <c r="S506" i="92"/>
  <c r="S494" i="92"/>
  <c r="S424" i="92"/>
  <c r="S409" i="92"/>
  <c r="S435" i="92"/>
  <c r="S608" i="92"/>
  <c r="S502" i="92"/>
  <c r="S451" i="92"/>
  <c r="Q81" i="92"/>
  <c r="R81" i="92"/>
  <c r="R77" i="92"/>
  <c r="Q77" i="92"/>
  <c r="R149" i="92"/>
  <c r="Q149" i="92"/>
  <c r="Q99" i="92"/>
  <c r="R99" i="92"/>
  <c r="Q113" i="92"/>
  <c r="R113" i="92"/>
  <c r="Q132" i="92"/>
  <c r="R132" i="92"/>
  <c r="Q124" i="92"/>
  <c r="R124" i="92"/>
  <c r="Q151" i="92"/>
  <c r="R151" i="92"/>
  <c r="Q147" i="92"/>
  <c r="R147" i="92"/>
  <c r="Q168" i="92"/>
  <c r="R168" i="92"/>
  <c r="Q188" i="92"/>
  <c r="R188" i="92"/>
  <c r="R208" i="92"/>
  <c r="Q208" i="92"/>
  <c r="Q220" i="92"/>
  <c r="R220" i="92"/>
  <c r="Q231" i="92"/>
  <c r="R231" i="92"/>
  <c r="R247" i="92"/>
  <c r="Q247" i="92"/>
  <c r="Q271" i="92"/>
  <c r="R271" i="92"/>
  <c r="Q268" i="92"/>
  <c r="R268" i="92"/>
  <c r="R301" i="92"/>
  <c r="Q301" i="92"/>
  <c r="Q312" i="92"/>
  <c r="R312" i="92"/>
  <c r="Q352" i="92"/>
  <c r="R352" i="92"/>
  <c r="Q344" i="92"/>
  <c r="R344" i="92"/>
  <c r="R332" i="92"/>
  <c r="Q332" i="92"/>
  <c r="Q359" i="92"/>
  <c r="R359" i="92"/>
  <c r="Q369" i="92"/>
  <c r="R369" i="92"/>
  <c r="R374" i="92"/>
  <c r="Q374" i="92"/>
  <c r="R384" i="92"/>
  <c r="Q384" i="92"/>
  <c r="R467" i="92"/>
  <c r="Q467" i="92"/>
  <c r="R88" i="92"/>
  <c r="Q88" i="92"/>
  <c r="Q84" i="92"/>
  <c r="R84" i="92"/>
  <c r="Q68" i="92"/>
  <c r="R68" i="92"/>
  <c r="Q102" i="92"/>
  <c r="R102" i="92"/>
  <c r="Q108" i="92"/>
  <c r="R108" i="92"/>
  <c r="Q123" i="92"/>
  <c r="R123" i="92"/>
  <c r="Q135" i="92"/>
  <c r="R135" i="92"/>
  <c r="Q158" i="92"/>
  <c r="R158" i="92"/>
  <c r="Q167" i="92"/>
  <c r="R167" i="92"/>
  <c r="R196" i="92"/>
  <c r="R221" i="92"/>
  <c r="Q221" i="92"/>
  <c r="Q203" i="92"/>
  <c r="R203" i="92"/>
  <c r="R235" i="92"/>
  <c r="Q235" i="92"/>
  <c r="R252" i="92"/>
  <c r="Q252" i="92"/>
  <c r="Q260" i="92"/>
  <c r="R260" i="92"/>
  <c r="Q263" i="92"/>
  <c r="R263" i="92"/>
  <c r="R283" i="92"/>
  <c r="Q283" i="92"/>
  <c r="Q294" i="92"/>
  <c r="R294" i="92"/>
  <c r="Q311" i="92"/>
  <c r="R311" i="92"/>
  <c r="R351" i="92"/>
  <c r="Q351" i="92"/>
  <c r="Q343" i="92"/>
  <c r="R343" i="92"/>
  <c r="Q331" i="92"/>
  <c r="R331" i="92"/>
  <c r="Q320" i="92"/>
  <c r="R320" i="92"/>
  <c r="R360" i="92"/>
  <c r="Q360" i="92"/>
  <c r="R377" i="92"/>
  <c r="Q377" i="92"/>
  <c r="Q373" i="92"/>
  <c r="R373" i="92"/>
  <c r="Q383" i="92"/>
  <c r="R383" i="92"/>
  <c r="R184" i="92"/>
  <c r="Q184" i="92"/>
  <c r="R160" i="92"/>
  <c r="Q160" i="92"/>
  <c r="Q542" i="92"/>
  <c r="R542" i="92"/>
  <c r="Q91" i="92"/>
  <c r="R91" i="92"/>
  <c r="Q87" i="92"/>
  <c r="R87" i="92"/>
  <c r="Q83" i="92"/>
  <c r="R83" i="92"/>
  <c r="Q79" i="92"/>
  <c r="R79" i="92"/>
  <c r="Q75" i="92"/>
  <c r="R75" i="92"/>
  <c r="Q71" i="92"/>
  <c r="R71" i="92"/>
  <c r="Q105" i="92"/>
  <c r="R105" i="92"/>
  <c r="R101" i="92"/>
  <c r="Q101" i="92"/>
  <c r="Q97" i="92"/>
  <c r="R97" i="92"/>
  <c r="R93" i="92"/>
  <c r="Q93" i="92"/>
  <c r="Q115" i="92"/>
  <c r="R115" i="92"/>
  <c r="Q111" i="92"/>
  <c r="R111" i="92"/>
  <c r="Q107" i="92"/>
  <c r="R107" i="92"/>
  <c r="R130" i="92"/>
  <c r="Q130" i="92"/>
  <c r="Q126" i="92"/>
  <c r="R126" i="92"/>
  <c r="R122" i="92"/>
  <c r="Q122" i="92"/>
  <c r="R138" i="92"/>
  <c r="Q138" i="92"/>
  <c r="Q134" i="92"/>
  <c r="R134" i="92"/>
  <c r="R157" i="92"/>
  <c r="Q157" i="92"/>
  <c r="R152" i="92"/>
  <c r="Q152" i="92"/>
  <c r="R165" i="92"/>
  <c r="Q165" i="92"/>
  <c r="Q174" i="92"/>
  <c r="R174" i="92"/>
  <c r="R189" i="92"/>
  <c r="Q189" i="92"/>
  <c r="R193" i="92"/>
  <c r="Q193" i="92"/>
  <c r="Q185" i="92"/>
  <c r="R185" i="92"/>
  <c r="Q207" i="92"/>
  <c r="R207" i="92"/>
  <c r="R210" i="92"/>
  <c r="Q210" i="92"/>
  <c r="Q214" i="92"/>
  <c r="R214" i="92"/>
  <c r="R201" i="92"/>
  <c r="Q201" i="92"/>
  <c r="Q224" i="92"/>
  <c r="R224" i="92"/>
  <c r="Q233" i="92"/>
  <c r="R233" i="92"/>
  <c r="Q237" i="92"/>
  <c r="R237" i="92"/>
  <c r="R249" i="92"/>
  <c r="Q249" i="92"/>
  <c r="R253" i="92"/>
  <c r="Q253" i="92"/>
  <c r="Q269" i="92"/>
  <c r="R269" i="92"/>
  <c r="Q273" i="92"/>
  <c r="R273" i="92"/>
  <c r="R259" i="92"/>
  <c r="Q259" i="92"/>
  <c r="R266" i="92"/>
  <c r="Q266" i="92"/>
  <c r="R258" i="92"/>
  <c r="Q258" i="92"/>
  <c r="Q280" i="92"/>
  <c r="R280" i="92"/>
  <c r="Q284" i="92"/>
  <c r="R284" i="92"/>
  <c r="Q288" i="92"/>
  <c r="R288" i="92"/>
  <c r="Q299" i="92"/>
  <c r="R299" i="92"/>
  <c r="Q296" i="92"/>
  <c r="R296" i="92"/>
  <c r="Q318" i="92"/>
  <c r="R318" i="92"/>
  <c r="R314" i="92"/>
  <c r="Q314" i="92"/>
  <c r="Q310" i="92"/>
  <c r="R310" i="92"/>
  <c r="Q306" i="92"/>
  <c r="R306" i="92"/>
  <c r="Q354" i="92"/>
  <c r="R354" i="92"/>
  <c r="Q350" i="92"/>
  <c r="R350" i="92"/>
  <c r="Q346" i="92"/>
  <c r="R346" i="92"/>
  <c r="Q342" i="92"/>
  <c r="R342" i="92"/>
  <c r="R338" i="92"/>
  <c r="Q338" i="92"/>
  <c r="Q334" i="92"/>
  <c r="R334" i="92"/>
  <c r="Q330" i="92"/>
  <c r="R330" i="92"/>
  <c r="Q326" i="92"/>
  <c r="R326" i="92"/>
  <c r="R321" i="92"/>
  <c r="Q321" i="92"/>
  <c r="Q357" i="92"/>
  <c r="R357" i="92"/>
  <c r="Q371" i="92"/>
  <c r="R371" i="92"/>
  <c r="Q367" i="92"/>
  <c r="R367" i="92"/>
  <c r="R363" i="92"/>
  <c r="Q363" i="92"/>
  <c r="R376" i="92"/>
  <c r="Q376" i="92"/>
  <c r="R372" i="92"/>
  <c r="Q372" i="92"/>
  <c r="Q390" i="92"/>
  <c r="R390" i="92"/>
  <c r="Q389" i="92"/>
  <c r="R389" i="92"/>
  <c r="Q382" i="92"/>
  <c r="R382" i="92"/>
  <c r="Q400" i="92"/>
  <c r="R400" i="92"/>
  <c r="R527" i="92"/>
  <c r="Q527" i="92"/>
  <c r="Q479" i="92"/>
  <c r="R479" i="92"/>
  <c r="R577" i="92"/>
  <c r="Q577" i="92"/>
  <c r="S584" i="92"/>
  <c r="S575" i="92"/>
  <c r="S564" i="92"/>
  <c r="S554" i="92"/>
  <c r="S550" i="92"/>
  <c r="S546" i="92"/>
  <c r="S509" i="92"/>
  <c r="S504" i="92"/>
  <c r="S457" i="92"/>
  <c r="S458" i="92"/>
  <c r="S442" i="92"/>
  <c r="S426" i="92"/>
  <c r="S419" i="92"/>
  <c r="R192" i="92"/>
  <c r="Q192" i="92"/>
  <c r="R85" i="92"/>
  <c r="Q85" i="92"/>
  <c r="Q73" i="92"/>
  <c r="R73" i="92"/>
  <c r="Q103" i="92"/>
  <c r="R103" i="92"/>
  <c r="Q95" i="92"/>
  <c r="R95" i="92"/>
  <c r="R109" i="92"/>
  <c r="Q109" i="92"/>
  <c r="R128" i="92"/>
  <c r="Q128" i="92"/>
  <c r="R120" i="92"/>
  <c r="Q120" i="92"/>
  <c r="Q161" i="92"/>
  <c r="R161" i="92"/>
  <c r="Q156" i="92"/>
  <c r="R156" i="92"/>
  <c r="Q155" i="92"/>
  <c r="R155" i="92"/>
  <c r="Q186" i="92"/>
  <c r="R186" i="92"/>
  <c r="R219" i="92"/>
  <c r="Q219" i="92"/>
  <c r="R212" i="92"/>
  <c r="Q212" i="92"/>
  <c r="Q234" i="92"/>
  <c r="R234" i="92"/>
  <c r="R230" i="92"/>
  <c r="Q230" i="92"/>
  <c r="Q251" i="92"/>
  <c r="R251" i="92"/>
  <c r="Q261" i="92"/>
  <c r="R261" i="92"/>
  <c r="Q282" i="92"/>
  <c r="R282" i="92"/>
  <c r="R286" i="92"/>
  <c r="Q286" i="92"/>
  <c r="Q316" i="92"/>
  <c r="R316" i="92"/>
  <c r="Q323" i="92"/>
  <c r="R323" i="92"/>
  <c r="Q348" i="92"/>
  <c r="R348" i="92"/>
  <c r="Q336" i="92"/>
  <c r="R336" i="92"/>
  <c r="Q328" i="92"/>
  <c r="R328" i="92"/>
  <c r="Q361" i="92"/>
  <c r="R361" i="92"/>
  <c r="R378" i="92"/>
  <c r="Q378" i="92"/>
  <c r="Q397" i="92"/>
  <c r="R397" i="92"/>
  <c r="R406" i="92"/>
  <c r="Q406" i="92"/>
  <c r="Q533" i="92"/>
  <c r="R533" i="92"/>
  <c r="Q92" i="92"/>
  <c r="R92" i="92"/>
  <c r="R80" i="92"/>
  <c r="Q80" i="92"/>
  <c r="Q76" i="92"/>
  <c r="R76" i="92"/>
  <c r="Q116" i="92"/>
  <c r="R116" i="92"/>
  <c r="Q131" i="92"/>
  <c r="R131" i="92"/>
  <c r="Q119" i="92"/>
  <c r="R119" i="92"/>
  <c r="Q153" i="92"/>
  <c r="R153" i="92"/>
  <c r="Q150" i="92"/>
  <c r="R150" i="92"/>
  <c r="R191" i="92"/>
  <c r="Q191" i="92"/>
  <c r="R206" i="92"/>
  <c r="Q206" i="92"/>
  <c r="R213" i="92"/>
  <c r="Q213" i="92"/>
  <c r="Q236" i="92"/>
  <c r="R236" i="92"/>
  <c r="Q239" i="92"/>
  <c r="R239" i="92"/>
  <c r="Q248" i="92"/>
  <c r="R248" i="92"/>
  <c r="R272" i="92"/>
  <c r="Q272" i="92"/>
  <c r="R267" i="92"/>
  <c r="Q267" i="92"/>
  <c r="Q279" i="92"/>
  <c r="R279" i="92"/>
  <c r="Q298" i="92"/>
  <c r="R298" i="92"/>
  <c r="Q355" i="92"/>
  <c r="R355" i="92"/>
  <c r="R347" i="92"/>
  <c r="Q347" i="92"/>
  <c r="Q335" i="92"/>
  <c r="R335" i="92"/>
  <c r="Q327" i="92"/>
  <c r="R327" i="92"/>
  <c r="R358" i="92"/>
  <c r="Q358" i="92"/>
  <c r="Q364" i="92"/>
  <c r="R364" i="92"/>
  <c r="Q399" i="92"/>
  <c r="R399" i="92"/>
  <c r="Q385" i="92"/>
  <c r="R385" i="92"/>
  <c r="Q462" i="92"/>
  <c r="R462" i="92"/>
  <c r="S671" i="92"/>
  <c r="R90" i="92"/>
  <c r="Q90" i="92"/>
  <c r="R82" i="92"/>
  <c r="Q82" i="92"/>
  <c r="Q78" i="92"/>
  <c r="R78" i="92"/>
  <c r="R74" i="92"/>
  <c r="Q74" i="92"/>
  <c r="Q70" i="92"/>
  <c r="R70" i="92"/>
  <c r="Q148" i="92"/>
  <c r="R148" i="92"/>
  <c r="R104" i="92"/>
  <c r="Q104" i="92"/>
  <c r="Q100" i="92"/>
  <c r="R100" i="92"/>
  <c r="R96" i="92"/>
  <c r="Q96" i="92"/>
  <c r="Q118" i="92"/>
  <c r="R118" i="92"/>
  <c r="R114" i="92"/>
  <c r="Q114" i="92"/>
  <c r="Q110" i="92"/>
  <c r="R110" i="92"/>
  <c r="Q106" i="92"/>
  <c r="Q129" i="92"/>
  <c r="R129" i="92"/>
  <c r="R125" i="92"/>
  <c r="Q125" i="92"/>
  <c r="Q121" i="92"/>
  <c r="R121" i="92"/>
  <c r="Q137" i="92"/>
  <c r="R137" i="92"/>
  <c r="R133" i="92"/>
  <c r="Q133" i="92"/>
  <c r="Q159" i="92"/>
  <c r="R159" i="92"/>
  <c r="R144" i="92"/>
  <c r="Q144" i="92"/>
  <c r="R154" i="92"/>
  <c r="Q154" i="92"/>
  <c r="Q139" i="92"/>
  <c r="R139" i="92"/>
  <c r="R171" i="92"/>
  <c r="Q171" i="92"/>
  <c r="R173" i="92"/>
  <c r="Q173" i="92"/>
  <c r="R187" i="92"/>
  <c r="Q187" i="92"/>
  <c r="Q190" i="92"/>
  <c r="R190" i="92"/>
  <c r="R217" i="92"/>
  <c r="Q217" i="92"/>
  <c r="R204" i="92"/>
  <c r="Q204" i="92"/>
  <c r="Q211" i="92"/>
  <c r="R211" i="92"/>
  <c r="Q215" i="92"/>
  <c r="R215" i="92"/>
  <c r="R202" i="92"/>
  <c r="Q202" i="92"/>
  <c r="R195" i="92"/>
  <c r="Q195" i="92"/>
  <c r="R232" i="92"/>
  <c r="Q232" i="92"/>
  <c r="Q229" i="92"/>
  <c r="R229" i="92"/>
  <c r="Q246" i="92"/>
  <c r="R246" i="92"/>
  <c r="Q250" i="92"/>
  <c r="R250" i="92"/>
  <c r="Q254" i="92"/>
  <c r="R254" i="92"/>
  <c r="R270" i="92"/>
  <c r="Q270" i="92"/>
  <c r="R274" i="92"/>
  <c r="Q274" i="92"/>
  <c r="Q265" i="92"/>
  <c r="R265" i="92"/>
  <c r="Q262" i="92"/>
  <c r="R262" i="92"/>
  <c r="Q281" i="92"/>
  <c r="R281" i="92"/>
  <c r="Q285" i="92"/>
  <c r="R285" i="92"/>
  <c r="R300" i="92"/>
  <c r="Q300" i="92"/>
  <c r="R295" i="92"/>
  <c r="Q295" i="92"/>
  <c r="R317" i="92"/>
  <c r="Q317" i="92"/>
  <c r="R313" i="92"/>
  <c r="Q313" i="92"/>
  <c r="R309" i="92"/>
  <c r="Q309" i="92"/>
  <c r="Q297" i="92"/>
  <c r="R297" i="92"/>
  <c r="Q353" i="92"/>
  <c r="R353" i="92"/>
  <c r="R349" i="92"/>
  <c r="Q349" i="92"/>
  <c r="R345" i="92"/>
  <c r="Q345" i="92"/>
  <c r="Q341" i="92"/>
  <c r="R341" i="92"/>
  <c r="R337" i="92"/>
  <c r="Q337" i="92"/>
  <c r="Q333" i="92"/>
  <c r="R333" i="92"/>
  <c r="R329" i="92"/>
  <c r="Q329" i="92"/>
  <c r="Q325" i="92"/>
  <c r="R325" i="92"/>
  <c r="Q322" i="92"/>
  <c r="R322" i="92"/>
  <c r="Q356" i="92"/>
  <c r="R356" i="92"/>
  <c r="Q370" i="92"/>
  <c r="R370" i="92"/>
  <c r="Q366" i="92"/>
  <c r="R366" i="92"/>
  <c r="R362" i="92"/>
  <c r="Q362" i="92"/>
  <c r="Q375" i="92"/>
  <c r="R375" i="92"/>
  <c r="Q392" i="92"/>
  <c r="R392" i="92"/>
  <c r="R391" i="92"/>
  <c r="Q391" i="92"/>
  <c r="R395" i="92"/>
  <c r="Q395" i="92"/>
  <c r="R401" i="92"/>
  <c r="Q401" i="92"/>
  <c r="Q46" i="92"/>
  <c r="R46" i="92"/>
  <c r="Q453" i="92"/>
  <c r="R453" i="92"/>
  <c r="R530" i="92"/>
  <c r="Q530" i="92"/>
  <c r="Q242" i="92"/>
  <c r="R242" i="92"/>
  <c r="S633" i="92"/>
  <c r="S569" i="92"/>
  <c r="S561" i="92"/>
  <c r="S517" i="92"/>
  <c r="S505" i="92"/>
  <c r="S471" i="92"/>
  <c r="S463" i="92"/>
  <c r="S459" i="92"/>
  <c r="S437" i="92"/>
  <c r="S445" i="92"/>
  <c r="S429" i="92"/>
  <c r="S414" i="92"/>
  <c r="S622" i="92"/>
  <c r="S582" i="92"/>
  <c r="S548" i="92"/>
  <c r="S522" i="92"/>
  <c r="S531" i="92"/>
  <c r="S508" i="92"/>
  <c r="S500" i="92"/>
  <c r="S466" i="92"/>
  <c r="S438" i="92"/>
  <c r="S446" i="92"/>
  <c r="S422" i="92"/>
  <c r="S415" i="92"/>
  <c r="S690" i="92"/>
  <c r="S583" i="92"/>
  <c r="S556" i="92"/>
  <c r="S571" i="92"/>
  <c r="S503" i="92"/>
  <c r="S495" i="92"/>
  <c r="S485" i="92"/>
  <c r="S455" i="92"/>
  <c r="S443" i="92"/>
  <c r="S423" i="92"/>
  <c r="S420" i="92"/>
  <c r="S570" i="92"/>
  <c r="S553" i="92"/>
  <c r="S526" i="92"/>
  <c r="S498" i="92"/>
  <c r="S472" i="92"/>
  <c r="S440" i="92"/>
  <c r="S432" i="92"/>
  <c r="S413" i="92"/>
  <c r="S519" i="92"/>
  <c r="S416" i="92"/>
  <c r="S557" i="92"/>
  <c r="S566" i="92"/>
  <c r="S551" i="92"/>
  <c r="S545" i="92"/>
  <c r="S520" i="92"/>
  <c r="S477" i="92"/>
  <c r="S407" i="92"/>
  <c r="S278" i="92"/>
  <c r="N319" i="92"/>
  <c r="K319" i="92"/>
  <c r="N183" i="92"/>
  <c r="N182" i="92"/>
  <c r="L394" i="92"/>
  <c r="N394" i="92" s="1"/>
  <c r="L387" i="92"/>
  <c r="N387" i="92" s="1"/>
  <c r="N388" i="92"/>
  <c r="L381" i="92"/>
  <c r="N381" i="92" s="1"/>
  <c r="N393" i="92"/>
  <c r="N305" i="92"/>
  <c r="L291" i="92"/>
  <c r="N277" i="92"/>
  <c r="N257" i="92"/>
  <c r="N244" i="92"/>
  <c r="K238" i="92"/>
  <c r="L238" i="92" s="1"/>
  <c r="N238" i="92" s="1"/>
  <c r="N243" i="92"/>
  <c r="N227" i="92"/>
  <c r="L223" i="92"/>
  <c r="N223" i="92" s="1"/>
  <c r="S19" i="92" l="1"/>
  <c r="S87" i="92"/>
  <c r="S94" i="92"/>
  <c r="Q164" i="92"/>
  <c r="R164" i="92"/>
  <c r="S104" i="92"/>
  <c r="S473" i="92"/>
  <c r="R315" i="92"/>
  <c r="S315" i="92" s="1"/>
  <c r="S460" i="92"/>
  <c r="K304" i="92"/>
  <c r="L304" i="92" s="1"/>
  <c r="N304" i="92" s="1"/>
  <c r="S401" i="92"/>
  <c r="S356" i="92"/>
  <c r="S349" i="92"/>
  <c r="S313" i="92"/>
  <c r="S295" i="92"/>
  <c r="S274" i="92"/>
  <c r="S232" i="92"/>
  <c r="S202" i="92"/>
  <c r="S217" i="92"/>
  <c r="S187" i="92"/>
  <c r="S171" i="92"/>
  <c r="S154" i="92"/>
  <c r="S125" i="92"/>
  <c r="S106" i="92"/>
  <c r="S114" i="92"/>
  <c r="S96" i="92"/>
  <c r="S363" i="92"/>
  <c r="S321" i="92"/>
  <c r="S338" i="92"/>
  <c r="S258" i="92"/>
  <c r="S259" i="92"/>
  <c r="S249" i="92"/>
  <c r="S201" i="92"/>
  <c r="S210" i="92"/>
  <c r="S189" i="92"/>
  <c r="S165" i="92"/>
  <c r="S157" i="92"/>
  <c r="S138" i="92"/>
  <c r="S160" i="92"/>
  <c r="S383" i="92"/>
  <c r="S283" i="92"/>
  <c r="S235" i="92"/>
  <c r="S221" i="92"/>
  <c r="S374" i="92"/>
  <c r="S247" i="92"/>
  <c r="S149" i="92"/>
  <c r="S222" i="92"/>
  <c r="S194" i="92"/>
  <c r="S98" i="92"/>
  <c r="S216" i="92"/>
  <c r="S117" i="92"/>
  <c r="S122" i="92"/>
  <c r="S130" i="92"/>
  <c r="S93" i="92"/>
  <c r="S101" i="92"/>
  <c r="S184" i="92"/>
  <c r="S360" i="92"/>
  <c r="S351" i="92"/>
  <c r="S252" i="92"/>
  <c r="S196" i="92"/>
  <c r="S88" i="92"/>
  <c r="S384" i="92"/>
  <c r="S369" i="92"/>
  <c r="S332" i="92"/>
  <c r="S301" i="92"/>
  <c r="S208" i="92"/>
  <c r="S77" i="92"/>
  <c r="S112" i="92"/>
  <c r="S72" i="92"/>
  <c r="S293" i="92"/>
  <c r="S205" i="92"/>
  <c r="S136" i="92"/>
  <c r="S69" i="92"/>
  <c r="S282" i="92"/>
  <c r="S251" i="92"/>
  <c r="S161" i="92"/>
  <c r="S95" i="92"/>
  <c r="S328" i="92"/>
  <c r="S316" i="92"/>
  <c r="S234" i="92"/>
  <c r="S155" i="92"/>
  <c r="S73" i="92"/>
  <c r="S395" i="92"/>
  <c r="S362" i="92"/>
  <c r="S329" i="92"/>
  <c r="S337" i="92"/>
  <c r="S353" i="92"/>
  <c r="S309" i="92"/>
  <c r="S317" i="92"/>
  <c r="S270" i="92"/>
  <c r="S195" i="92"/>
  <c r="S204" i="92"/>
  <c r="S173" i="92"/>
  <c r="S144" i="92"/>
  <c r="S133" i="92"/>
  <c r="S74" i="92"/>
  <c r="S82" i="92"/>
  <c r="S90" i="92"/>
  <c r="S577" i="92"/>
  <c r="S527" i="92"/>
  <c r="S376" i="92"/>
  <c r="S314" i="92"/>
  <c r="S266" i="92"/>
  <c r="S193" i="92"/>
  <c r="S152" i="92"/>
  <c r="S199" i="92"/>
  <c r="S368" i="92"/>
  <c r="S307" i="92"/>
  <c r="S335" i="92"/>
  <c r="S355" i="92"/>
  <c r="S298" i="92"/>
  <c r="S248" i="92"/>
  <c r="S236" i="92"/>
  <c r="S150" i="92"/>
  <c r="S119" i="92"/>
  <c r="S116" i="92"/>
  <c r="S533" i="92"/>
  <c r="S467" i="92"/>
  <c r="S300" i="92"/>
  <c r="S253" i="92"/>
  <c r="R287" i="92"/>
  <c r="Q287" i="92"/>
  <c r="S364" i="92"/>
  <c r="S279" i="92"/>
  <c r="S239" i="92"/>
  <c r="S131" i="92"/>
  <c r="S92" i="92"/>
  <c r="S397" i="92"/>
  <c r="S336" i="92"/>
  <c r="S186" i="92"/>
  <c r="S103" i="92"/>
  <c r="S528" i="92"/>
  <c r="S339" i="92"/>
  <c r="S209" i="92"/>
  <c r="S163" i="92"/>
  <c r="S385" i="92"/>
  <c r="S327" i="92"/>
  <c r="S153" i="92"/>
  <c r="S76" i="92"/>
  <c r="S323" i="92"/>
  <c r="S261" i="92"/>
  <c r="S156" i="92"/>
  <c r="Q381" i="92"/>
  <c r="R381" i="92"/>
  <c r="R238" i="92"/>
  <c r="Q238" i="92"/>
  <c r="Q388" i="92"/>
  <c r="R388" i="92"/>
  <c r="R319" i="92"/>
  <c r="Q319" i="92"/>
  <c r="S242" i="92"/>
  <c r="S453" i="92"/>
  <c r="S391" i="92"/>
  <c r="S375" i="92"/>
  <c r="S366" i="92"/>
  <c r="S325" i="92"/>
  <c r="S333" i="92"/>
  <c r="S341" i="92"/>
  <c r="S297" i="92"/>
  <c r="S285" i="92"/>
  <c r="S262" i="92"/>
  <c r="S254" i="92"/>
  <c r="S246" i="92"/>
  <c r="S211" i="92"/>
  <c r="S159" i="92"/>
  <c r="S137" i="92"/>
  <c r="S70" i="92"/>
  <c r="S78" i="92"/>
  <c r="S86" i="92"/>
  <c r="S462" i="92"/>
  <c r="S399" i="92"/>
  <c r="S358" i="92"/>
  <c r="S267" i="92"/>
  <c r="S206" i="92"/>
  <c r="S80" i="92"/>
  <c r="S378" i="92"/>
  <c r="S348" i="92"/>
  <c r="S219" i="92"/>
  <c r="S128" i="92"/>
  <c r="S192" i="92"/>
  <c r="S382" i="92"/>
  <c r="S390" i="92"/>
  <c r="S367" i="92"/>
  <c r="S357" i="92"/>
  <c r="S326" i="92"/>
  <c r="S334" i="92"/>
  <c r="S342" i="92"/>
  <c r="S350" i="92"/>
  <c r="S306" i="92"/>
  <c r="S296" i="92"/>
  <c r="S288" i="92"/>
  <c r="S280" i="92"/>
  <c r="S273" i="92"/>
  <c r="S237" i="92"/>
  <c r="S224" i="92"/>
  <c r="S214" i="92"/>
  <c r="S207" i="92"/>
  <c r="S174" i="92"/>
  <c r="S134" i="92"/>
  <c r="S111" i="92"/>
  <c r="S71" i="92"/>
  <c r="S79" i="92"/>
  <c r="S542" i="92"/>
  <c r="S377" i="92"/>
  <c r="S320" i="92"/>
  <c r="S343" i="92"/>
  <c r="S311" i="92"/>
  <c r="S260" i="92"/>
  <c r="S167" i="92"/>
  <c r="S135" i="92"/>
  <c r="S108" i="92"/>
  <c r="S102" i="92"/>
  <c r="S84" i="92"/>
  <c r="S359" i="92"/>
  <c r="S344" i="92"/>
  <c r="S312" i="92"/>
  <c r="S268" i="92"/>
  <c r="S220" i="92"/>
  <c r="S188" i="92"/>
  <c r="S147" i="92"/>
  <c r="S124" i="92"/>
  <c r="S113" i="92"/>
  <c r="S81" i="92"/>
  <c r="R162" i="92"/>
  <c r="Q162" i="92"/>
  <c r="S365" i="92"/>
  <c r="S340" i="92"/>
  <c r="S245" i="92"/>
  <c r="Q223" i="92"/>
  <c r="R223" i="92"/>
  <c r="Q387" i="92"/>
  <c r="R387" i="92"/>
  <c r="Q243" i="92"/>
  <c r="R243" i="92"/>
  <c r="Q277" i="92"/>
  <c r="R277" i="92"/>
  <c r="Q182" i="92"/>
  <c r="R182" i="92"/>
  <c r="Q244" i="92"/>
  <c r="R244" i="92"/>
  <c r="Q305" i="92"/>
  <c r="R305" i="92"/>
  <c r="Q181" i="92"/>
  <c r="Q227" i="92"/>
  <c r="R227" i="92"/>
  <c r="Q257" i="92"/>
  <c r="R257" i="92"/>
  <c r="R393" i="92"/>
  <c r="Q393" i="92"/>
  <c r="Q394" i="92"/>
  <c r="R394" i="92"/>
  <c r="Q183" i="92"/>
  <c r="R183" i="92"/>
  <c r="S530" i="92"/>
  <c r="S46" i="92"/>
  <c r="S392" i="92"/>
  <c r="S370" i="92"/>
  <c r="S322" i="92"/>
  <c r="S345" i="92"/>
  <c r="S281" i="92"/>
  <c r="S265" i="92"/>
  <c r="S250" i="92"/>
  <c r="S229" i="92"/>
  <c r="S215" i="92"/>
  <c r="S190" i="92"/>
  <c r="S139" i="92"/>
  <c r="S121" i="92"/>
  <c r="S129" i="92"/>
  <c r="S110" i="92"/>
  <c r="S118" i="92"/>
  <c r="S100" i="92"/>
  <c r="S148" i="92"/>
  <c r="S347" i="92"/>
  <c r="S272" i="92"/>
  <c r="S213" i="92"/>
  <c r="S191" i="92"/>
  <c r="S406" i="92"/>
  <c r="S361" i="92"/>
  <c r="S286" i="92"/>
  <c r="S230" i="92"/>
  <c r="S212" i="92"/>
  <c r="S120" i="92"/>
  <c r="S109" i="92"/>
  <c r="S85" i="92"/>
  <c r="S479" i="92"/>
  <c r="S400" i="92"/>
  <c r="S389" i="92"/>
  <c r="S372" i="92"/>
  <c r="S371" i="92"/>
  <c r="S330" i="92"/>
  <c r="S346" i="92"/>
  <c r="S354" i="92"/>
  <c r="S310" i="92"/>
  <c r="S318" i="92"/>
  <c r="S299" i="92"/>
  <c r="S284" i="92"/>
  <c r="S269" i="92"/>
  <c r="S233" i="92"/>
  <c r="S185" i="92"/>
  <c r="S126" i="92"/>
  <c r="S107" i="92"/>
  <c r="S115" i="92"/>
  <c r="S97" i="92"/>
  <c r="S105" i="92"/>
  <c r="S75" i="92"/>
  <c r="S83" i="92"/>
  <c r="S91" i="92"/>
  <c r="S373" i="92"/>
  <c r="S331" i="92"/>
  <c r="S294" i="92"/>
  <c r="S263" i="92"/>
  <c r="S203" i="92"/>
  <c r="S158" i="92"/>
  <c r="S123" i="92"/>
  <c r="S68" i="92"/>
  <c r="S352" i="92"/>
  <c r="S271" i="92"/>
  <c r="S231" i="92"/>
  <c r="S168" i="92"/>
  <c r="S151" i="92"/>
  <c r="S132" i="92"/>
  <c r="S99" i="92"/>
  <c r="S398" i="92"/>
  <c r="S127" i="92"/>
  <c r="S386" i="92"/>
  <c r="S324" i="92"/>
  <c r="S308" i="92"/>
  <c r="S264" i="92"/>
  <c r="S172" i="92"/>
  <c r="S89" i="92"/>
  <c r="N291" i="92"/>
  <c r="S164" i="92" l="1"/>
  <c r="R304" i="92"/>
  <c r="Q304" i="92"/>
  <c r="S257" i="92"/>
  <c r="S244" i="92"/>
  <c r="S277" i="92"/>
  <c r="S387" i="92"/>
  <c r="S287" i="92"/>
  <c r="S162" i="92"/>
  <c r="S319" i="92"/>
  <c r="S238" i="92"/>
  <c r="S183" i="92"/>
  <c r="S227" i="92"/>
  <c r="S305" i="92"/>
  <c r="S182" i="92"/>
  <c r="S243" i="92"/>
  <c r="S388" i="92"/>
  <c r="S394" i="92"/>
  <c r="S181" i="92"/>
  <c r="Q291" i="92"/>
  <c r="R291" i="92"/>
  <c r="S393" i="92"/>
  <c r="S223" i="92"/>
  <c r="S381" i="92"/>
  <c r="L145" i="92"/>
  <c r="I46" i="92"/>
  <c r="K46" i="92" s="1"/>
  <c r="S304" i="92" l="1"/>
  <c r="S291" i="92"/>
  <c r="N145" i="92"/>
  <c r="N146" i="92"/>
  <c r="I37" i="92"/>
  <c r="K37" i="92" s="1"/>
  <c r="I38" i="92"/>
  <c r="K38" i="92" s="1"/>
  <c r="I39" i="92"/>
  <c r="K39" i="92" s="1"/>
  <c r="I40" i="92"/>
  <c r="K40" i="92" s="1"/>
  <c r="I41" i="92"/>
  <c r="K41" i="92" s="1"/>
  <c r="I42" i="92"/>
  <c r="K42" i="92" s="1"/>
  <c r="I43" i="92"/>
  <c r="K43" i="92" s="1"/>
  <c r="I44" i="92"/>
  <c r="K44" i="92" s="1"/>
  <c r="I45" i="92"/>
  <c r="K45" i="92" s="1"/>
  <c r="L142" i="92"/>
  <c r="L143" i="92"/>
  <c r="N143" i="92" s="1"/>
  <c r="L47" i="92"/>
  <c r="N47" i="92" s="1"/>
  <c r="L48" i="92"/>
  <c r="L49" i="92"/>
  <c r="L50" i="92"/>
  <c r="L51" i="92"/>
  <c r="L52" i="92"/>
  <c r="I21" i="92"/>
  <c r="K21" i="92" s="1"/>
  <c r="I22" i="92"/>
  <c r="K22" i="92" s="1"/>
  <c r="I23" i="92"/>
  <c r="K23" i="92" s="1"/>
  <c r="I24" i="92"/>
  <c r="K24" i="92" s="1"/>
  <c r="I25" i="92"/>
  <c r="K25" i="92" s="1"/>
  <c r="I26" i="92"/>
  <c r="K26" i="92" s="1"/>
  <c r="I27" i="92"/>
  <c r="K27" i="92" s="1"/>
  <c r="I28" i="92"/>
  <c r="K28" i="92" s="1"/>
  <c r="I29" i="92"/>
  <c r="K29" i="92" s="1"/>
  <c r="I30" i="92"/>
  <c r="K30" i="92" s="1"/>
  <c r="I31" i="92"/>
  <c r="K31" i="92" s="1"/>
  <c r="I32" i="92"/>
  <c r="K32" i="92" s="1"/>
  <c r="I33" i="92"/>
  <c r="K33" i="92" s="1"/>
  <c r="I34" i="92"/>
  <c r="K34" i="92" s="1"/>
  <c r="I35" i="92"/>
  <c r="K35" i="92" s="1"/>
  <c r="I36" i="92"/>
  <c r="K36" i="92" s="1"/>
  <c r="I19" i="92"/>
  <c r="K19" i="92" s="1"/>
  <c r="K18" i="92" l="1"/>
  <c r="N18" i="92" s="1"/>
  <c r="R47" i="92"/>
  <c r="Q47" i="92"/>
  <c r="R146" i="92"/>
  <c r="Q146" i="92"/>
  <c r="Q143" i="92"/>
  <c r="R143" i="92"/>
  <c r="Q145" i="92"/>
  <c r="R145" i="92"/>
  <c r="L140" i="92"/>
  <c r="N140" i="92" s="1"/>
  <c r="Q140" i="92" s="1"/>
  <c r="N48" i="92"/>
  <c r="N50" i="92"/>
  <c r="N51" i="92"/>
  <c r="N52" i="92"/>
  <c r="L53" i="92"/>
  <c r="N53" i="92" s="1"/>
  <c r="L54" i="92"/>
  <c r="N54" i="92" s="1"/>
  <c r="L55" i="92"/>
  <c r="N55" i="92" s="1"/>
  <c r="L56" i="92"/>
  <c r="N56" i="92" s="1"/>
  <c r="L57" i="92"/>
  <c r="N57" i="92" s="1"/>
  <c r="L58" i="92"/>
  <c r="N58" i="92" s="1"/>
  <c r="L59" i="92"/>
  <c r="N59" i="92" s="1"/>
  <c r="L60" i="92"/>
  <c r="N60" i="92" s="1"/>
  <c r="L61" i="92"/>
  <c r="N61" i="92" s="1"/>
  <c r="L62" i="92"/>
  <c r="N62" i="92" s="1"/>
  <c r="L63" i="92"/>
  <c r="N63" i="92" s="1"/>
  <c r="L64" i="92"/>
  <c r="N64" i="92" s="1"/>
  <c r="L65" i="92"/>
  <c r="N65" i="92" s="1"/>
  <c r="L66" i="92"/>
  <c r="N66" i="92" s="1"/>
  <c r="L67" i="92"/>
  <c r="N141" i="92"/>
  <c r="N42" i="92"/>
  <c r="N43" i="92"/>
  <c r="N44" i="92"/>
  <c r="N45" i="92"/>
  <c r="N142" i="92"/>
  <c r="N49" i="92"/>
  <c r="N27" i="92"/>
  <c r="N28" i="92"/>
  <c r="N29" i="92"/>
  <c r="N30" i="92"/>
  <c r="N31" i="92"/>
  <c r="N32" i="92"/>
  <c r="N33" i="92"/>
  <c r="N34" i="92"/>
  <c r="N35" i="92"/>
  <c r="N36" i="92"/>
  <c r="N37" i="92"/>
  <c r="N38" i="92"/>
  <c r="N39" i="92"/>
  <c r="N40" i="92"/>
  <c r="N41" i="92"/>
  <c r="R18" i="92" l="1"/>
  <c r="S18" i="92" s="1"/>
  <c r="S146" i="92"/>
  <c r="Q30" i="92"/>
  <c r="R30" i="92"/>
  <c r="R43" i="92"/>
  <c r="Q43" i="92"/>
  <c r="Q58" i="92"/>
  <c r="R58" i="92"/>
  <c r="R50" i="92"/>
  <c r="Q50" i="92"/>
  <c r="Q41" i="92"/>
  <c r="R41" i="92"/>
  <c r="Q33" i="92"/>
  <c r="R33" i="92"/>
  <c r="Q142" i="92"/>
  <c r="R142" i="92"/>
  <c r="Q65" i="92"/>
  <c r="R65" i="92"/>
  <c r="R61" i="92"/>
  <c r="Q61" i="92"/>
  <c r="R57" i="92"/>
  <c r="Q57" i="92"/>
  <c r="Q53" i="92"/>
  <c r="R53" i="92"/>
  <c r="Q48" i="92"/>
  <c r="R48" i="92"/>
  <c r="S145" i="92"/>
  <c r="R34" i="92"/>
  <c r="Q34" i="92"/>
  <c r="R66" i="92"/>
  <c r="Q66" i="92"/>
  <c r="Q37" i="92"/>
  <c r="R37" i="92"/>
  <c r="Q29" i="92"/>
  <c r="R29" i="92"/>
  <c r="Q42" i="92"/>
  <c r="R42" i="92"/>
  <c r="R40" i="92"/>
  <c r="Q40" i="92"/>
  <c r="Q36" i="92"/>
  <c r="R36" i="92"/>
  <c r="R32" i="92"/>
  <c r="Q32" i="92"/>
  <c r="Q28" i="92"/>
  <c r="R28" i="92"/>
  <c r="R45" i="92"/>
  <c r="Q45" i="92"/>
  <c r="R141" i="92"/>
  <c r="Q141" i="92"/>
  <c r="Q64" i="92"/>
  <c r="R64" i="92"/>
  <c r="Q60" i="92"/>
  <c r="R60" i="92"/>
  <c r="R56" i="92"/>
  <c r="Q56" i="92"/>
  <c r="Q52" i="92"/>
  <c r="R52" i="92"/>
  <c r="R140" i="92"/>
  <c r="R38" i="92"/>
  <c r="Q38" i="92"/>
  <c r="Q49" i="92"/>
  <c r="R49" i="92"/>
  <c r="Q62" i="92"/>
  <c r="R62" i="92"/>
  <c r="R54" i="92"/>
  <c r="Q54" i="92"/>
  <c r="Q39" i="92"/>
  <c r="R39" i="92"/>
  <c r="Q35" i="92"/>
  <c r="R35" i="92"/>
  <c r="Q31" i="92"/>
  <c r="R31" i="92"/>
  <c r="Q27" i="92"/>
  <c r="R27" i="92"/>
  <c r="Q44" i="92"/>
  <c r="R44" i="92"/>
  <c r="R63" i="92"/>
  <c r="Q63" i="92"/>
  <c r="Q59" i="92"/>
  <c r="R59" i="92"/>
  <c r="Q55" i="92"/>
  <c r="R55" i="92"/>
  <c r="Q51" i="92"/>
  <c r="R51" i="92"/>
  <c r="S143" i="92"/>
  <c r="S47" i="92"/>
  <c r="N67" i="92"/>
  <c r="N26" i="92"/>
  <c r="N25" i="92"/>
  <c r="N24" i="92"/>
  <c r="N23" i="92"/>
  <c r="N22" i="92"/>
  <c r="N21" i="92"/>
  <c r="N20" i="92"/>
  <c r="S30" i="92" l="1"/>
  <c r="S61" i="92"/>
  <c r="S63" i="92"/>
  <c r="S27" i="92"/>
  <c r="S49" i="92"/>
  <c r="S140" i="92"/>
  <c r="S64" i="92"/>
  <c r="S32" i="92"/>
  <c r="S29" i="92"/>
  <c r="S57" i="92"/>
  <c r="S50" i="92"/>
  <c r="S44" i="92"/>
  <c r="S31" i="92"/>
  <c r="S62" i="92"/>
  <c r="S52" i="92"/>
  <c r="S60" i="92"/>
  <c r="S28" i="92"/>
  <c r="S36" i="92"/>
  <c r="S42" i="92"/>
  <c r="S37" i="92"/>
  <c r="Q21" i="92"/>
  <c r="R21" i="92"/>
  <c r="Q22" i="92"/>
  <c r="R22" i="92"/>
  <c r="Q26" i="92"/>
  <c r="R26" i="92"/>
  <c r="S51" i="92"/>
  <c r="S59" i="92"/>
  <c r="S39" i="92"/>
  <c r="S38" i="92"/>
  <c r="S141" i="92"/>
  <c r="S34" i="92"/>
  <c r="S48" i="92"/>
  <c r="S65" i="92"/>
  <c r="S33" i="92"/>
  <c r="S43" i="92"/>
  <c r="Q67" i="92"/>
  <c r="R67" i="92"/>
  <c r="Q25" i="92"/>
  <c r="R25" i="92"/>
  <c r="Q23" i="92"/>
  <c r="R23" i="92"/>
  <c r="Q20" i="92"/>
  <c r="R20" i="92"/>
  <c r="Q24" i="92"/>
  <c r="R24" i="92"/>
  <c r="S55" i="92"/>
  <c r="S35" i="92"/>
  <c r="S54" i="92"/>
  <c r="S56" i="92"/>
  <c r="S45" i="92"/>
  <c r="S40" i="92"/>
  <c r="S66" i="92"/>
  <c r="S53" i="92"/>
  <c r="S142" i="92"/>
  <c r="S41" i="92"/>
  <c r="S58" i="92"/>
  <c r="S26" i="92" l="1"/>
  <c r="S22" i="92"/>
  <c r="S20" i="92"/>
  <c r="S25" i="92"/>
  <c r="S24" i="92"/>
  <c r="S23" i="92"/>
  <c r="S67" i="92"/>
  <c r="S21" i="92"/>
  <c r="G1519" i="91" l="1"/>
  <c r="G1518" i="91"/>
  <c r="G1517" i="91"/>
  <c r="B1515" i="91"/>
  <c r="E1515" i="91" s="1"/>
  <c r="G1515" i="91" s="1"/>
  <c r="G1513" i="91"/>
  <c r="G1512" i="91"/>
  <c r="G1511" i="91"/>
  <c r="B1509" i="91"/>
  <c r="E1509" i="91" s="1"/>
  <c r="G1509" i="91" s="1"/>
  <c r="G1507" i="91"/>
  <c r="G1506" i="91"/>
  <c r="G1505" i="91"/>
  <c r="B1503" i="91"/>
  <c r="E1503" i="91" s="1"/>
  <c r="G1503" i="91" s="1"/>
  <c r="G1501" i="91"/>
  <c r="G1500" i="91"/>
  <c r="G1499" i="91"/>
  <c r="B1497" i="91"/>
  <c r="E1497" i="91" s="1"/>
  <c r="G1497" i="91" s="1"/>
  <c r="E1495" i="91"/>
  <c r="G1495" i="91" s="1"/>
  <c r="E1494" i="91"/>
  <c r="G1494" i="91" s="1"/>
  <c r="G1492" i="91"/>
  <c r="G1491" i="91"/>
  <c r="E1491" i="91"/>
  <c r="E1490" i="91"/>
  <c r="G1490" i="91" s="1"/>
  <c r="E1489" i="91"/>
  <c r="G1489" i="91" s="1"/>
  <c r="G1488" i="91"/>
  <c r="E1488" i="91"/>
  <c r="E1487" i="91"/>
  <c r="G1487" i="91" s="1"/>
  <c r="G1486" i="91"/>
  <c r="E1486" i="91"/>
  <c r="G1485" i="91"/>
  <c r="B1484" i="91"/>
  <c r="E1484" i="91" s="1"/>
  <c r="G1484" i="91" s="1"/>
  <c r="B1483" i="91"/>
  <c r="E1483" i="91" s="1"/>
  <c r="G1483" i="91" s="1"/>
  <c r="B1482" i="91"/>
  <c r="E1482" i="91" s="1"/>
  <c r="G1482" i="91" s="1"/>
  <c r="B1481" i="91"/>
  <c r="E1481" i="91" s="1"/>
  <c r="G1481" i="91" s="1"/>
  <c r="B1480" i="91"/>
  <c r="E1480" i="91" s="1"/>
  <c r="G1480" i="91" s="1"/>
  <c r="B1479" i="91"/>
  <c r="E1479" i="91" s="1"/>
  <c r="G1479" i="91" s="1"/>
  <c r="B1478" i="91"/>
  <c r="E1478" i="91" s="1"/>
  <c r="G1478" i="91" s="1"/>
  <c r="E1476" i="91"/>
  <c r="G1476" i="91" s="1"/>
  <c r="E1475" i="91"/>
  <c r="G1475" i="91" s="1"/>
  <c r="G1473" i="91"/>
  <c r="E1472" i="91"/>
  <c r="G1472" i="91" s="1"/>
  <c r="E1471" i="91"/>
  <c r="G1471" i="91" s="1"/>
  <c r="E1470" i="91"/>
  <c r="G1470" i="91" s="1"/>
  <c r="E1469" i="91"/>
  <c r="G1469" i="91" s="1"/>
  <c r="E1468" i="91"/>
  <c r="G1468" i="91" s="1"/>
  <c r="G1467" i="91"/>
  <c r="E1466" i="91"/>
  <c r="G1466" i="91" s="1"/>
  <c r="G1465" i="91"/>
  <c r="E1464" i="91"/>
  <c r="G1464" i="91" s="1"/>
  <c r="B1464" i="91"/>
  <c r="B1463" i="91"/>
  <c r="E1463" i="91" s="1"/>
  <c r="G1463" i="91" s="1"/>
  <c r="E1462" i="91"/>
  <c r="G1462" i="91" s="1"/>
  <c r="B1462" i="91"/>
  <c r="B1461" i="91"/>
  <c r="E1461" i="91" s="1"/>
  <c r="G1461" i="91" s="1"/>
  <c r="E1460" i="91"/>
  <c r="G1460" i="91" s="1"/>
  <c r="B1460" i="91"/>
  <c r="B1459" i="91"/>
  <c r="E1459" i="91" s="1"/>
  <c r="G1459" i="91" s="1"/>
  <c r="B1458" i="91"/>
  <c r="E1458" i="91" s="1"/>
  <c r="G1458" i="91" s="1"/>
  <c r="E1456" i="91"/>
  <c r="G1456" i="91" s="1"/>
  <c r="E1455" i="91"/>
  <c r="G1455" i="91" s="1"/>
  <c r="G1453" i="91"/>
  <c r="E1452" i="91"/>
  <c r="G1452" i="91" s="1"/>
  <c r="E1451" i="91"/>
  <c r="G1451" i="91" s="1"/>
  <c r="E1450" i="91"/>
  <c r="G1450" i="91" s="1"/>
  <c r="E1449" i="91"/>
  <c r="G1449" i="91" s="1"/>
  <c r="E1448" i="91"/>
  <c r="G1448" i="91" s="1"/>
  <c r="G1447" i="91"/>
  <c r="G1446" i="91"/>
  <c r="E1446" i="91"/>
  <c r="G1445" i="91"/>
  <c r="E1444" i="91"/>
  <c r="G1444" i="91" s="1"/>
  <c r="B1444" i="91"/>
  <c r="B1443" i="91"/>
  <c r="E1443" i="91" s="1"/>
  <c r="G1443" i="91" s="1"/>
  <c r="B1442" i="91"/>
  <c r="E1442" i="91" s="1"/>
  <c r="G1442" i="91" s="1"/>
  <c r="B1441" i="91"/>
  <c r="E1441" i="91" s="1"/>
  <c r="G1441" i="91" s="1"/>
  <c r="E1440" i="91"/>
  <c r="G1440" i="91" s="1"/>
  <c r="B1440" i="91"/>
  <c r="B1439" i="91"/>
  <c r="E1439" i="91" s="1"/>
  <c r="G1439" i="91" s="1"/>
  <c r="B1438" i="91"/>
  <c r="E1438" i="91" s="1"/>
  <c r="G1438" i="91" s="1"/>
  <c r="E1436" i="91"/>
  <c r="G1436" i="91" s="1"/>
  <c r="E1435" i="91"/>
  <c r="G1435" i="91" s="1"/>
  <c r="G1433" i="91"/>
  <c r="E1432" i="91"/>
  <c r="G1432" i="91" s="1"/>
  <c r="E1431" i="91"/>
  <c r="G1431" i="91" s="1"/>
  <c r="E1430" i="91"/>
  <c r="G1430" i="91" s="1"/>
  <c r="E1429" i="91"/>
  <c r="G1429" i="91" s="1"/>
  <c r="E1428" i="91"/>
  <c r="G1428" i="91" s="1"/>
  <c r="G1427" i="91"/>
  <c r="E1426" i="91"/>
  <c r="G1426" i="91" s="1"/>
  <c r="G1425" i="91"/>
  <c r="B1424" i="91"/>
  <c r="E1424" i="91" s="1"/>
  <c r="G1424" i="91" s="1"/>
  <c r="B1423" i="91"/>
  <c r="E1423" i="91" s="1"/>
  <c r="G1423" i="91" s="1"/>
  <c r="B1422" i="91"/>
  <c r="E1422" i="91" s="1"/>
  <c r="G1422" i="91" s="1"/>
  <c r="B1421" i="91"/>
  <c r="E1421" i="91" s="1"/>
  <c r="G1421" i="91" s="1"/>
  <c r="B1420" i="91"/>
  <c r="E1420" i="91" s="1"/>
  <c r="G1420" i="91" s="1"/>
  <c r="B1419" i="91"/>
  <c r="E1419" i="91" s="1"/>
  <c r="G1419" i="91" s="1"/>
  <c r="B1418" i="91"/>
  <c r="E1418" i="91" s="1"/>
  <c r="G1418" i="91" s="1"/>
  <c r="E1416" i="91"/>
  <c r="G1416" i="91" s="1"/>
  <c r="E1415" i="91"/>
  <c r="G1415" i="91" s="1"/>
  <c r="G1413" i="91"/>
  <c r="E1412" i="91"/>
  <c r="G1412" i="91" s="1"/>
  <c r="E1411" i="91"/>
  <c r="G1411" i="91" s="1"/>
  <c r="E1410" i="91"/>
  <c r="G1410" i="91" s="1"/>
  <c r="E1409" i="91"/>
  <c r="G1409" i="91" s="1"/>
  <c r="E1408" i="91"/>
  <c r="G1408" i="91" s="1"/>
  <c r="G1407" i="91"/>
  <c r="E1406" i="91"/>
  <c r="G1406" i="91" s="1"/>
  <c r="G1405" i="91"/>
  <c r="E1404" i="91"/>
  <c r="G1404" i="91" s="1"/>
  <c r="B1404" i="91"/>
  <c r="B1403" i="91"/>
  <c r="E1403" i="91" s="1"/>
  <c r="G1403" i="91" s="1"/>
  <c r="B1402" i="91"/>
  <c r="E1402" i="91" s="1"/>
  <c r="G1402" i="91" s="1"/>
  <c r="B1401" i="91"/>
  <c r="E1401" i="91" s="1"/>
  <c r="G1401" i="91" s="1"/>
  <c r="E1400" i="91"/>
  <c r="G1400" i="91" s="1"/>
  <c r="B1400" i="91"/>
  <c r="B1399" i="91"/>
  <c r="E1399" i="91" s="1"/>
  <c r="G1399" i="91" s="1"/>
  <c r="E1398" i="91"/>
  <c r="G1398" i="91" s="1"/>
  <c r="B1398" i="91"/>
  <c r="E1396" i="91"/>
  <c r="G1396" i="91" s="1"/>
  <c r="E1395" i="91"/>
  <c r="G1395" i="91" s="1"/>
  <c r="G1393" i="91"/>
  <c r="E1392" i="91"/>
  <c r="G1392" i="91" s="1"/>
  <c r="E1391" i="91"/>
  <c r="G1391" i="91" s="1"/>
  <c r="E1390" i="91"/>
  <c r="G1390" i="91" s="1"/>
  <c r="E1389" i="91"/>
  <c r="G1389" i="91" s="1"/>
  <c r="E1388" i="91"/>
  <c r="G1388" i="91" s="1"/>
  <c r="G1387" i="91"/>
  <c r="G1386" i="91"/>
  <c r="E1386" i="91"/>
  <c r="G1385" i="91"/>
  <c r="B1384" i="91"/>
  <c r="E1384" i="91" s="1"/>
  <c r="G1384" i="91" s="1"/>
  <c r="B1383" i="91"/>
  <c r="E1383" i="91" s="1"/>
  <c r="G1383" i="91" s="1"/>
  <c r="B1382" i="91"/>
  <c r="E1382" i="91" s="1"/>
  <c r="G1382" i="91" s="1"/>
  <c r="B1381" i="91"/>
  <c r="E1381" i="91" s="1"/>
  <c r="G1381" i="91" s="1"/>
  <c r="E1380" i="91"/>
  <c r="G1380" i="91" s="1"/>
  <c r="B1380" i="91"/>
  <c r="B1379" i="91"/>
  <c r="E1379" i="91" s="1"/>
  <c r="G1379" i="91" s="1"/>
  <c r="B1378" i="91"/>
  <c r="E1378" i="91" s="1"/>
  <c r="G1378" i="91" s="1"/>
  <c r="E1376" i="91"/>
  <c r="G1376" i="91" s="1"/>
  <c r="E1375" i="91"/>
  <c r="G1375" i="91" s="1"/>
  <c r="G1373" i="91"/>
  <c r="E1372" i="91"/>
  <c r="G1372" i="91" s="1"/>
  <c r="E1371" i="91"/>
  <c r="G1371" i="91" s="1"/>
  <c r="E1370" i="91"/>
  <c r="G1370" i="91" s="1"/>
  <c r="E1369" i="91"/>
  <c r="G1369" i="91" s="1"/>
  <c r="E1368" i="91"/>
  <c r="G1368" i="91" s="1"/>
  <c r="G1367" i="91"/>
  <c r="G1366" i="91"/>
  <c r="E1366" i="91"/>
  <c r="G1365" i="91"/>
  <c r="B1364" i="91"/>
  <c r="E1364" i="91" s="1"/>
  <c r="G1364" i="91" s="1"/>
  <c r="B1363" i="91"/>
  <c r="E1363" i="91" s="1"/>
  <c r="G1363" i="91" s="1"/>
  <c r="B1362" i="91"/>
  <c r="E1362" i="91" s="1"/>
  <c r="G1362" i="91" s="1"/>
  <c r="B1361" i="91"/>
  <c r="E1361" i="91" s="1"/>
  <c r="G1361" i="91" s="1"/>
  <c r="B1360" i="91"/>
  <c r="E1360" i="91" s="1"/>
  <c r="G1360" i="91" s="1"/>
  <c r="B1359" i="91"/>
  <c r="E1359" i="91" s="1"/>
  <c r="G1359" i="91" s="1"/>
  <c r="B1358" i="91"/>
  <c r="E1358" i="91" s="1"/>
  <c r="G1358" i="91" s="1"/>
  <c r="E1356" i="91"/>
  <c r="G1356" i="91" s="1"/>
  <c r="E1355" i="91"/>
  <c r="G1355" i="91" s="1"/>
  <c r="G1353" i="91"/>
  <c r="E1352" i="91"/>
  <c r="G1352" i="91" s="1"/>
  <c r="E1351" i="91"/>
  <c r="G1351" i="91" s="1"/>
  <c r="E1350" i="91"/>
  <c r="G1350" i="91" s="1"/>
  <c r="E1349" i="91"/>
  <c r="G1349" i="91" s="1"/>
  <c r="E1348" i="91"/>
  <c r="G1348" i="91" s="1"/>
  <c r="G1347" i="91"/>
  <c r="E1346" i="91"/>
  <c r="G1346" i="91" s="1"/>
  <c r="G1345" i="91"/>
  <c r="E1344" i="91"/>
  <c r="G1344" i="91" s="1"/>
  <c r="B1344" i="91"/>
  <c r="B1343" i="91"/>
  <c r="E1343" i="91" s="1"/>
  <c r="G1343" i="91" s="1"/>
  <c r="E1342" i="91"/>
  <c r="G1342" i="91" s="1"/>
  <c r="B1342" i="91"/>
  <c r="B1341" i="91"/>
  <c r="E1341" i="91" s="1"/>
  <c r="G1341" i="91" s="1"/>
  <c r="E1340" i="91"/>
  <c r="G1340" i="91" s="1"/>
  <c r="B1340" i="91"/>
  <c r="B1339" i="91"/>
  <c r="E1339" i="91" s="1"/>
  <c r="G1339" i="91" s="1"/>
  <c r="B1338" i="91"/>
  <c r="E1338" i="91" s="1"/>
  <c r="G1338" i="91" s="1"/>
  <c r="E1336" i="91"/>
  <c r="G1336" i="91" s="1"/>
  <c r="E1335" i="91"/>
  <c r="G1335" i="91" s="1"/>
  <c r="G1333" i="91"/>
  <c r="E1332" i="91"/>
  <c r="G1332" i="91" s="1"/>
  <c r="E1331" i="91"/>
  <c r="G1331" i="91" s="1"/>
  <c r="E1330" i="91"/>
  <c r="G1330" i="91" s="1"/>
  <c r="E1329" i="91"/>
  <c r="G1329" i="91" s="1"/>
  <c r="E1328" i="91"/>
  <c r="G1328" i="91" s="1"/>
  <c r="E1327" i="91"/>
  <c r="G1327" i="91" s="1"/>
  <c r="G1326" i="91"/>
  <c r="E1325" i="91"/>
  <c r="G1325" i="91" s="1"/>
  <c r="G1324" i="91"/>
  <c r="E1323" i="91"/>
  <c r="G1323" i="91" s="1"/>
  <c r="B1323" i="91"/>
  <c r="B1322" i="91"/>
  <c r="E1322" i="91" s="1"/>
  <c r="G1322" i="91" s="1"/>
  <c r="E1321" i="91"/>
  <c r="G1321" i="91" s="1"/>
  <c r="B1321" i="91"/>
  <c r="B1320" i="91"/>
  <c r="E1320" i="91" s="1"/>
  <c r="G1320" i="91" s="1"/>
  <c r="B1319" i="91"/>
  <c r="E1319" i="91" s="1"/>
  <c r="G1319" i="91" s="1"/>
  <c r="B1318" i="91"/>
  <c r="E1318" i="91" s="1"/>
  <c r="G1318" i="91" s="1"/>
  <c r="E1317" i="91"/>
  <c r="G1317" i="91" s="1"/>
  <c r="B1317" i="91"/>
  <c r="B1316" i="91"/>
  <c r="E1316" i="91" s="1"/>
  <c r="G1316" i="91" s="1"/>
  <c r="E1314" i="91"/>
  <c r="G1314" i="91" s="1"/>
  <c r="E1313" i="91"/>
  <c r="G1313" i="91" s="1"/>
  <c r="G1311" i="91"/>
  <c r="E1310" i="91"/>
  <c r="G1310" i="91" s="1"/>
  <c r="G1309" i="91"/>
  <c r="E1309" i="91"/>
  <c r="E1308" i="91"/>
  <c r="G1308" i="91" s="1"/>
  <c r="G1307" i="91"/>
  <c r="E1307" i="91"/>
  <c r="G1306" i="91"/>
  <c r="E1306" i="91"/>
  <c r="G1305" i="91"/>
  <c r="E1304" i="91"/>
  <c r="G1304" i="91" s="1"/>
  <c r="G1303" i="91"/>
  <c r="B1302" i="91"/>
  <c r="E1302" i="91" s="1"/>
  <c r="G1302" i="91" s="1"/>
  <c r="E1301" i="91"/>
  <c r="G1301" i="91" s="1"/>
  <c r="B1301" i="91"/>
  <c r="B1300" i="91"/>
  <c r="E1300" i="91" s="1"/>
  <c r="G1300" i="91" s="1"/>
  <c r="B1299" i="91"/>
  <c r="E1299" i="91" s="1"/>
  <c r="G1299" i="91" s="1"/>
  <c r="B1298" i="91"/>
  <c r="E1298" i="91" s="1"/>
  <c r="G1298" i="91" s="1"/>
  <c r="E1297" i="91"/>
  <c r="G1297" i="91" s="1"/>
  <c r="B1297" i="91"/>
  <c r="B1296" i="91"/>
  <c r="E1296" i="91" s="1"/>
  <c r="G1296" i="91" s="1"/>
  <c r="E1294" i="91"/>
  <c r="G1294" i="91" s="1"/>
  <c r="E1293" i="91"/>
  <c r="G1293" i="91" s="1"/>
  <c r="G1291" i="91"/>
  <c r="E1290" i="91"/>
  <c r="G1290" i="91" s="1"/>
  <c r="G1289" i="91"/>
  <c r="E1289" i="91"/>
  <c r="G1288" i="91"/>
  <c r="E1288" i="91"/>
  <c r="E1287" i="91"/>
  <c r="G1287" i="91" s="1"/>
  <c r="E1286" i="91"/>
  <c r="G1286" i="91" s="1"/>
  <c r="G1285" i="91"/>
  <c r="E1284" i="91"/>
  <c r="G1284" i="91" s="1"/>
  <c r="G1283" i="91"/>
  <c r="B1282" i="91"/>
  <c r="E1282" i="91" s="1"/>
  <c r="G1282" i="91" s="1"/>
  <c r="B1281" i="91"/>
  <c r="E1281" i="91" s="1"/>
  <c r="G1281" i="91" s="1"/>
  <c r="B1280" i="91"/>
  <c r="E1280" i="91" s="1"/>
  <c r="G1280" i="91" s="1"/>
  <c r="B1279" i="91"/>
  <c r="E1279" i="91" s="1"/>
  <c r="G1279" i="91" s="1"/>
  <c r="B1278" i="91"/>
  <c r="E1278" i="91" s="1"/>
  <c r="G1278" i="91" s="1"/>
  <c r="B1277" i="91"/>
  <c r="E1277" i="91" s="1"/>
  <c r="G1277" i="91" s="1"/>
  <c r="B1276" i="91"/>
  <c r="E1276" i="91" s="1"/>
  <c r="G1276" i="91" s="1"/>
  <c r="E1274" i="91"/>
  <c r="G1274" i="91" s="1"/>
  <c r="E1273" i="91"/>
  <c r="G1273" i="91" s="1"/>
  <c r="G1271" i="91"/>
  <c r="E1270" i="91"/>
  <c r="G1270" i="91" s="1"/>
  <c r="E1269" i="91"/>
  <c r="G1269" i="91" s="1"/>
  <c r="E1268" i="91"/>
  <c r="G1268" i="91" s="1"/>
  <c r="E1267" i="91"/>
  <c r="G1267" i="91" s="1"/>
  <c r="E1266" i="91"/>
  <c r="G1266" i="91" s="1"/>
  <c r="G1265" i="91"/>
  <c r="E1264" i="91"/>
  <c r="G1264" i="91" s="1"/>
  <c r="G1263" i="91"/>
  <c r="B1262" i="91"/>
  <c r="E1262" i="91" s="1"/>
  <c r="G1262" i="91" s="1"/>
  <c r="E1261" i="91"/>
  <c r="G1261" i="91" s="1"/>
  <c r="B1261" i="91"/>
  <c r="B1260" i="91"/>
  <c r="E1260" i="91" s="1"/>
  <c r="G1260" i="91" s="1"/>
  <c r="E1259" i="91"/>
  <c r="G1259" i="91" s="1"/>
  <c r="B1259" i="91"/>
  <c r="B1258" i="91"/>
  <c r="E1258" i="91" s="1"/>
  <c r="G1258" i="91" s="1"/>
  <c r="E1257" i="91"/>
  <c r="G1257" i="91" s="1"/>
  <c r="B1257" i="91"/>
  <c r="B1256" i="91"/>
  <c r="E1256" i="91" s="1"/>
  <c r="G1256" i="91" s="1"/>
  <c r="E1254" i="91"/>
  <c r="G1254" i="91" s="1"/>
  <c r="E1253" i="91"/>
  <c r="G1253" i="91" s="1"/>
  <c r="G1251" i="91"/>
  <c r="G1250" i="91"/>
  <c r="E1250" i="91"/>
  <c r="G1249" i="91"/>
  <c r="E1249" i="91"/>
  <c r="E1248" i="91"/>
  <c r="G1248" i="91" s="1"/>
  <c r="E1247" i="91"/>
  <c r="G1247" i="91" s="1"/>
  <c r="G1246" i="91"/>
  <c r="E1246" i="91"/>
  <c r="E1245" i="91"/>
  <c r="G1245" i="91" s="1"/>
  <c r="G1244" i="91"/>
  <c r="E1243" i="91"/>
  <c r="G1243" i="91" s="1"/>
  <c r="G1242" i="91"/>
  <c r="B1241" i="91"/>
  <c r="E1241" i="91" s="1"/>
  <c r="G1241" i="91" s="1"/>
  <c r="E1240" i="91"/>
  <c r="G1240" i="91" s="1"/>
  <c r="B1240" i="91"/>
  <c r="B1239" i="91"/>
  <c r="E1239" i="91" s="1"/>
  <c r="G1239" i="91" s="1"/>
  <c r="B1238" i="91"/>
  <c r="E1238" i="91" s="1"/>
  <c r="G1238" i="91" s="1"/>
  <c r="B1237" i="91"/>
  <c r="E1237" i="91" s="1"/>
  <c r="G1237" i="91" s="1"/>
  <c r="E1236" i="91"/>
  <c r="G1236" i="91" s="1"/>
  <c r="B1236" i="91"/>
  <c r="B1235" i="91"/>
  <c r="E1235" i="91" s="1"/>
  <c r="G1235" i="91" s="1"/>
  <c r="E1234" i="91"/>
  <c r="G1234" i="91" s="1"/>
  <c r="B1234" i="91"/>
  <c r="E1232" i="91"/>
  <c r="G1232" i="91" s="1"/>
  <c r="E1231" i="91"/>
  <c r="G1231" i="91" s="1"/>
  <c r="G1229" i="91"/>
  <c r="E1228" i="91"/>
  <c r="G1228" i="91" s="1"/>
  <c r="E1227" i="91"/>
  <c r="G1227" i="91" s="1"/>
  <c r="E1226" i="91"/>
  <c r="G1226" i="91" s="1"/>
  <c r="E1225" i="91"/>
  <c r="G1225" i="91" s="1"/>
  <c r="E1224" i="91"/>
  <c r="G1224" i="91" s="1"/>
  <c r="G1223" i="91"/>
  <c r="G1222" i="91"/>
  <c r="E1222" i="91"/>
  <c r="G1221" i="91"/>
  <c r="B1220" i="91"/>
  <c r="E1220" i="91" s="1"/>
  <c r="G1220" i="91" s="1"/>
  <c r="B1219" i="91"/>
  <c r="E1219" i="91" s="1"/>
  <c r="G1219" i="91" s="1"/>
  <c r="E1218" i="91"/>
  <c r="G1218" i="91" s="1"/>
  <c r="B1218" i="91"/>
  <c r="B1217" i="91"/>
  <c r="E1217" i="91" s="1"/>
  <c r="G1217" i="91" s="1"/>
  <c r="E1216" i="91"/>
  <c r="G1216" i="91" s="1"/>
  <c r="B1216" i="91"/>
  <c r="B1215" i="91"/>
  <c r="E1215" i="91" s="1"/>
  <c r="G1215" i="91" s="1"/>
  <c r="E1214" i="91"/>
  <c r="G1214" i="91" s="1"/>
  <c r="B1214" i="91"/>
  <c r="E1212" i="91"/>
  <c r="G1212" i="91" s="1"/>
  <c r="E1211" i="91"/>
  <c r="G1211" i="91" s="1"/>
  <c r="G1209" i="91"/>
  <c r="E1208" i="91"/>
  <c r="G1208" i="91" s="1"/>
  <c r="E1207" i="91"/>
  <c r="G1207" i="91" s="1"/>
  <c r="E1206" i="91"/>
  <c r="G1206" i="91" s="1"/>
  <c r="E1205" i="91"/>
  <c r="G1205" i="91" s="1"/>
  <c r="E1204" i="91"/>
  <c r="G1204" i="91" s="1"/>
  <c r="E1203" i="91"/>
  <c r="G1203" i="91" s="1"/>
  <c r="G1202" i="91"/>
  <c r="G1201" i="91"/>
  <c r="E1201" i="91"/>
  <c r="G1200" i="91"/>
  <c r="C1199" i="91"/>
  <c r="B1199" i="91"/>
  <c r="E1199" i="91" s="1"/>
  <c r="G1199" i="91" s="1"/>
  <c r="C1198" i="91"/>
  <c r="B1198" i="91"/>
  <c r="E1198" i="91" s="1"/>
  <c r="G1198" i="91" s="1"/>
  <c r="C1197" i="91"/>
  <c r="B1197" i="91"/>
  <c r="E1197" i="91" s="1"/>
  <c r="G1197" i="91" s="1"/>
  <c r="C1196" i="91"/>
  <c r="B1196" i="91"/>
  <c r="E1196" i="91" s="1"/>
  <c r="G1196" i="91" s="1"/>
  <c r="C1195" i="91"/>
  <c r="B1195" i="91"/>
  <c r="E1195" i="91" s="1"/>
  <c r="G1195" i="91" s="1"/>
  <c r="C1194" i="91"/>
  <c r="B1194" i="91"/>
  <c r="E1194" i="91" s="1"/>
  <c r="G1194" i="91" s="1"/>
  <c r="C1193" i="91"/>
  <c r="B1193" i="91"/>
  <c r="E1193" i="91" s="1"/>
  <c r="G1193" i="91" s="1"/>
  <c r="C1192" i="91"/>
  <c r="B1192" i="91"/>
  <c r="E1192" i="91" s="1"/>
  <c r="G1192" i="91" s="1"/>
  <c r="E1190" i="91"/>
  <c r="G1190" i="91" s="1"/>
  <c r="E1189" i="91"/>
  <c r="G1189" i="91" s="1"/>
  <c r="G1187" i="91"/>
  <c r="G1186" i="91"/>
  <c r="E1186" i="91"/>
  <c r="G1185" i="91"/>
  <c r="E1185" i="91"/>
  <c r="E1184" i="91"/>
  <c r="G1184" i="91" s="1"/>
  <c r="E1183" i="91"/>
  <c r="G1183" i="91" s="1"/>
  <c r="G1182" i="91"/>
  <c r="E1182" i="91"/>
  <c r="G1181" i="91"/>
  <c r="E1180" i="91"/>
  <c r="G1180" i="91" s="1"/>
  <c r="G1179" i="91"/>
  <c r="B1178" i="91"/>
  <c r="E1178" i="91" s="1"/>
  <c r="G1178" i="91" s="1"/>
  <c r="B1177" i="91"/>
  <c r="E1177" i="91" s="1"/>
  <c r="G1177" i="91" s="1"/>
  <c r="B1176" i="91"/>
  <c r="E1176" i="91" s="1"/>
  <c r="G1176" i="91" s="1"/>
  <c r="E1175" i="91"/>
  <c r="G1175" i="91" s="1"/>
  <c r="B1175" i="91"/>
  <c r="B1174" i="91"/>
  <c r="E1174" i="91" s="1"/>
  <c r="G1174" i="91" s="1"/>
  <c r="B1173" i="91"/>
  <c r="E1173" i="91" s="1"/>
  <c r="G1173" i="91" s="1"/>
  <c r="B1172" i="91"/>
  <c r="E1172" i="91" s="1"/>
  <c r="G1172" i="91" s="1"/>
  <c r="E1170" i="91"/>
  <c r="G1170" i="91" s="1"/>
  <c r="E1169" i="91"/>
  <c r="G1169" i="91" s="1"/>
  <c r="G1167" i="91"/>
  <c r="E1166" i="91"/>
  <c r="G1166" i="91" s="1"/>
  <c r="E1165" i="91"/>
  <c r="G1165" i="91" s="1"/>
  <c r="G1164" i="91"/>
  <c r="E1164" i="91"/>
  <c r="E1163" i="91"/>
  <c r="G1163" i="91" s="1"/>
  <c r="G1162" i="91"/>
  <c r="E1162" i="91"/>
  <c r="E1161" i="91"/>
  <c r="G1161" i="91" s="1"/>
  <c r="G1160" i="91"/>
  <c r="G1159" i="91"/>
  <c r="E1159" i="91"/>
  <c r="G1158" i="91"/>
  <c r="B1157" i="91"/>
  <c r="E1157" i="91" s="1"/>
  <c r="G1157" i="91" s="1"/>
  <c r="E1156" i="91"/>
  <c r="G1156" i="91" s="1"/>
  <c r="B1156" i="91"/>
  <c r="G1155" i="91"/>
  <c r="B1155" i="91"/>
  <c r="E1155" i="91" s="1"/>
  <c r="E1154" i="91"/>
  <c r="G1154" i="91" s="1"/>
  <c r="B1154" i="91"/>
  <c r="B1153" i="91"/>
  <c r="E1153" i="91" s="1"/>
  <c r="G1153" i="91" s="1"/>
  <c r="E1152" i="91"/>
  <c r="G1152" i="91" s="1"/>
  <c r="B1152" i="91"/>
  <c r="B1151" i="91"/>
  <c r="E1151" i="91" s="1"/>
  <c r="G1151" i="91" s="1"/>
  <c r="E1150" i="91"/>
  <c r="G1150" i="91" s="1"/>
  <c r="B1150" i="91"/>
  <c r="E1148" i="91"/>
  <c r="G1148" i="91" s="1"/>
  <c r="E1147" i="91"/>
  <c r="G1147" i="91" s="1"/>
  <c r="G1145" i="91"/>
  <c r="E1144" i="91"/>
  <c r="G1144" i="91" s="1"/>
  <c r="E1143" i="91"/>
  <c r="G1143" i="91" s="1"/>
  <c r="E1142" i="91"/>
  <c r="G1142" i="91" s="1"/>
  <c r="G1141" i="91"/>
  <c r="E1141" i="91"/>
  <c r="E1140" i="91"/>
  <c r="G1140" i="91" s="1"/>
  <c r="G1139" i="91"/>
  <c r="G1138" i="91"/>
  <c r="E1138" i="91"/>
  <c r="G1137" i="91"/>
  <c r="B1136" i="91"/>
  <c r="E1136" i="91" s="1"/>
  <c r="G1136" i="91" s="1"/>
  <c r="B1135" i="91"/>
  <c r="E1135" i="91" s="1"/>
  <c r="G1135" i="91" s="1"/>
  <c r="B1134" i="91"/>
  <c r="E1134" i="91" s="1"/>
  <c r="G1134" i="91" s="1"/>
  <c r="B1133" i="91"/>
  <c r="E1133" i="91" s="1"/>
  <c r="G1133" i="91" s="1"/>
  <c r="B1132" i="91"/>
  <c r="E1132" i="91" s="1"/>
  <c r="G1132" i="91" s="1"/>
  <c r="B1131" i="91"/>
  <c r="E1131" i="91" s="1"/>
  <c r="G1131" i="91" s="1"/>
  <c r="B1130" i="91"/>
  <c r="E1130" i="91" s="1"/>
  <c r="G1130" i="91" s="1"/>
  <c r="E1128" i="91"/>
  <c r="G1128" i="91" s="1"/>
  <c r="E1127" i="91"/>
  <c r="G1127" i="91" s="1"/>
  <c r="G1125" i="91"/>
  <c r="G1124" i="91"/>
  <c r="E1124" i="91"/>
  <c r="E1123" i="91"/>
  <c r="G1123" i="91" s="1"/>
  <c r="E1122" i="91"/>
  <c r="G1122" i="91" s="1"/>
  <c r="E1121" i="91"/>
  <c r="G1121" i="91" s="1"/>
  <c r="E1120" i="91"/>
  <c r="G1120" i="91" s="1"/>
  <c r="E1119" i="91"/>
  <c r="G1119" i="91" s="1"/>
  <c r="G1118" i="91"/>
  <c r="E1117" i="91"/>
  <c r="G1117" i="91" s="1"/>
  <c r="G1116" i="91"/>
  <c r="B1115" i="91"/>
  <c r="E1115" i="91" s="1"/>
  <c r="G1115" i="91" s="1"/>
  <c r="B1114" i="91"/>
  <c r="E1114" i="91" s="1"/>
  <c r="G1114" i="91" s="1"/>
  <c r="E1113" i="91"/>
  <c r="G1113" i="91" s="1"/>
  <c r="B1113" i="91"/>
  <c r="B1112" i="91"/>
  <c r="E1112" i="91" s="1"/>
  <c r="G1112" i="91" s="1"/>
  <c r="B1111" i="91"/>
  <c r="E1111" i="91" s="1"/>
  <c r="G1111" i="91" s="1"/>
  <c r="B1110" i="91"/>
  <c r="E1110" i="91" s="1"/>
  <c r="G1110" i="91" s="1"/>
  <c r="B1109" i="91"/>
  <c r="E1109" i="91" s="1"/>
  <c r="G1109" i="91" s="1"/>
  <c r="B1108" i="91"/>
  <c r="E1108" i="91" s="1"/>
  <c r="G1108" i="91" s="1"/>
  <c r="E1106" i="91"/>
  <c r="G1106" i="91" s="1"/>
  <c r="E1105" i="91"/>
  <c r="G1105" i="91" s="1"/>
  <c r="G1103" i="91"/>
  <c r="G1102" i="91"/>
  <c r="E1102" i="91"/>
  <c r="E1101" i="91"/>
  <c r="G1101" i="91" s="1"/>
  <c r="E1100" i="91"/>
  <c r="G1100" i="91" s="1"/>
  <c r="G1099" i="91"/>
  <c r="E1099" i="91"/>
  <c r="E1098" i="91"/>
  <c r="G1098" i="91" s="1"/>
  <c r="G1097" i="91"/>
  <c r="E1096" i="91"/>
  <c r="G1096" i="91" s="1"/>
  <c r="G1095" i="91"/>
  <c r="B1094" i="91"/>
  <c r="E1094" i="91" s="1"/>
  <c r="G1094" i="91" s="1"/>
  <c r="B1093" i="91"/>
  <c r="E1093" i="91" s="1"/>
  <c r="G1093" i="91" s="1"/>
  <c r="B1092" i="91"/>
  <c r="E1092" i="91" s="1"/>
  <c r="G1092" i="91" s="1"/>
  <c r="E1091" i="91"/>
  <c r="G1091" i="91" s="1"/>
  <c r="B1091" i="91"/>
  <c r="E1090" i="91"/>
  <c r="G1090" i="91" s="1"/>
  <c r="B1090" i="91"/>
  <c r="E1089" i="91"/>
  <c r="G1089" i="91" s="1"/>
  <c r="B1089" i="91"/>
  <c r="B1088" i="91"/>
  <c r="E1088" i="91" s="1"/>
  <c r="G1088" i="91" s="1"/>
  <c r="E1086" i="91"/>
  <c r="G1086" i="91" s="1"/>
  <c r="E1085" i="91"/>
  <c r="G1085" i="91" s="1"/>
  <c r="G1083" i="91"/>
  <c r="E1082" i="91"/>
  <c r="G1082" i="91" s="1"/>
  <c r="G1081" i="91"/>
  <c r="E1081" i="91"/>
  <c r="E1080" i="91"/>
  <c r="G1080" i="91" s="1"/>
  <c r="G1079" i="91"/>
  <c r="E1079" i="91"/>
  <c r="G1078" i="91"/>
  <c r="E1078" i="91"/>
  <c r="G1077" i="91"/>
  <c r="G1076" i="91"/>
  <c r="E1076" i="91"/>
  <c r="G1075" i="91"/>
  <c r="B1074" i="91"/>
  <c r="E1074" i="91" s="1"/>
  <c r="G1074" i="91" s="1"/>
  <c r="E1073" i="91"/>
  <c r="G1073" i="91" s="1"/>
  <c r="B1073" i="91"/>
  <c r="B1072" i="91"/>
  <c r="E1072" i="91" s="1"/>
  <c r="G1072" i="91" s="1"/>
  <c r="E1071" i="91"/>
  <c r="G1071" i="91" s="1"/>
  <c r="B1071" i="91"/>
  <c r="G1070" i="91"/>
  <c r="B1070" i="91"/>
  <c r="E1070" i="91" s="1"/>
  <c r="E1069" i="91"/>
  <c r="G1069" i="91" s="1"/>
  <c r="B1069" i="91"/>
  <c r="B1068" i="91"/>
  <c r="E1068" i="91" s="1"/>
  <c r="G1068" i="91" s="1"/>
  <c r="E1066" i="91"/>
  <c r="G1066" i="91" s="1"/>
  <c r="E1065" i="91"/>
  <c r="G1065" i="91" s="1"/>
  <c r="G1063" i="91"/>
  <c r="E1062" i="91"/>
  <c r="G1062" i="91" s="1"/>
  <c r="E1061" i="91"/>
  <c r="G1061" i="91" s="1"/>
  <c r="G1060" i="91"/>
  <c r="E1060" i="91"/>
  <c r="E1059" i="91"/>
  <c r="G1059" i="91" s="1"/>
  <c r="E1058" i="91"/>
  <c r="G1058" i="91" s="1"/>
  <c r="G1057" i="91"/>
  <c r="E1056" i="91"/>
  <c r="G1056" i="91" s="1"/>
  <c r="G1055" i="91"/>
  <c r="B1054" i="91"/>
  <c r="E1054" i="91" s="1"/>
  <c r="G1054" i="91" s="1"/>
  <c r="B1053" i="91"/>
  <c r="E1053" i="91" s="1"/>
  <c r="G1053" i="91" s="1"/>
  <c r="B1052" i="91"/>
  <c r="E1052" i="91" s="1"/>
  <c r="G1052" i="91" s="1"/>
  <c r="B1051" i="91"/>
  <c r="E1051" i="91" s="1"/>
  <c r="G1051" i="91" s="1"/>
  <c r="B1050" i="91"/>
  <c r="E1050" i="91" s="1"/>
  <c r="G1050" i="91" s="1"/>
  <c r="E1049" i="91"/>
  <c r="G1049" i="91" s="1"/>
  <c r="B1049" i="91"/>
  <c r="B1048" i="91"/>
  <c r="E1048" i="91" s="1"/>
  <c r="G1048" i="91" s="1"/>
  <c r="E1046" i="91"/>
  <c r="G1046" i="91" s="1"/>
  <c r="E1045" i="91"/>
  <c r="G1045" i="91" s="1"/>
  <c r="G1043" i="91"/>
  <c r="E1042" i="91"/>
  <c r="G1042" i="91" s="1"/>
  <c r="E1041" i="91"/>
  <c r="G1041" i="91" s="1"/>
  <c r="E1040" i="91"/>
  <c r="G1040" i="91" s="1"/>
  <c r="E1039" i="91"/>
  <c r="G1039" i="91" s="1"/>
  <c r="G1038" i="91"/>
  <c r="E1038" i="91"/>
  <c r="G1037" i="91"/>
  <c r="E1036" i="91"/>
  <c r="G1036" i="91" s="1"/>
  <c r="G1035" i="91"/>
  <c r="B1034" i="91"/>
  <c r="E1034" i="91" s="1"/>
  <c r="G1034" i="91" s="1"/>
  <c r="B1033" i="91"/>
  <c r="E1033" i="91" s="1"/>
  <c r="G1033" i="91" s="1"/>
  <c r="E1032" i="91"/>
  <c r="G1032" i="91" s="1"/>
  <c r="B1032" i="91"/>
  <c r="B1031" i="91"/>
  <c r="E1031" i="91" s="1"/>
  <c r="G1031" i="91" s="1"/>
  <c r="B1030" i="91"/>
  <c r="E1030" i="91" s="1"/>
  <c r="G1030" i="91" s="1"/>
  <c r="B1029" i="91"/>
  <c r="E1029" i="91" s="1"/>
  <c r="G1029" i="91" s="1"/>
  <c r="B1028" i="91"/>
  <c r="E1028" i="91" s="1"/>
  <c r="G1028" i="91" s="1"/>
  <c r="E1026" i="91"/>
  <c r="G1026" i="91" s="1"/>
  <c r="E1025" i="91"/>
  <c r="G1025" i="91" s="1"/>
  <c r="G1023" i="91"/>
  <c r="G1022" i="91"/>
  <c r="G1021" i="91"/>
  <c r="G1020" i="91"/>
  <c r="G1019" i="91"/>
  <c r="G1018" i="91"/>
  <c r="B1017" i="91"/>
  <c r="E1017" i="91" s="1"/>
  <c r="G1017" i="91" s="1"/>
  <c r="B1016" i="91"/>
  <c r="E1016" i="91" s="1"/>
  <c r="G1016" i="91" s="1"/>
  <c r="B1015" i="91"/>
  <c r="E1015" i="91" s="1"/>
  <c r="G1015" i="91" s="1"/>
  <c r="E1013" i="91"/>
  <c r="G1013" i="91" s="1"/>
  <c r="E1012" i="91"/>
  <c r="G1012" i="91" s="1"/>
  <c r="G1010" i="91"/>
  <c r="G1009" i="91"/>
  <c r="G1008" i="91"/>
  <c r="G1007" i="91"/>
  <c r="G1006" i="91"/>
  <c r="G1005" i="91"/>
  <c r="G1004" i="91"/>
  <c r="E1003" i="91"/>
  <c r="G1003" i="91" s="1"/>
  <c r="B1003" i="91"/>
  <c r="B1002" i="91"/>
  <c r="E1002" i="91" s="1"/>
  <c r="G1002" i="91" s="1"/>
  <c r="B1001" i="91"/>
  <c r="E1001" i="91" s="1"/>
  <c r="G1001" i="91" s="1"/>
  <c r="B1000" i="91"/>
  <c r="E1000" i="91" s="1"/>
  <c r="G1000" i="91" s="1"/>
  <c r="E999" i="91"/>
  <c r="G999" i="91" s="1"/>
  <c r="B999" i="91"/>
  <c r="E998" i="91"/>
  <c r="G998" i="91" s="1"/>
  <c r="B998" i="91"/>
  <c r="E996" i="91"/>
  <c r="G996" i="91" s="1"/>
  <c r="E995" i="91"/>
  <c r="G995" i="91" s="1"/>
  <c r="G993" i="91"/>
  <c r="G992" i="91"/>
  <c r="G991" i="91"/>
  <c r="G990" i="91"/>
  <c r="G989" i="91"/>
  <c r="G988" i="91"/>
  <c r="G987" i="91"/>
  <c r="B986" i="91"/>
  <c r="E986" i="91" s="1"/>
  <c r="G986" i="91" s="1"/>
  <c r="B985" i="91"/>
  <c r="E985" i="91" s="1"/>
  <c r="G985" i="91" s="1"/>
  <c r="B984" i="91"/>
  <c r="E984" i="91" s="1"/>
  <c r="G984" i="91" s="1"/>
  <c r="B983" i="91"/>
  <c r="E983" i="91" s="1"/>
  <c r="G983" i="91" s="1"/>
  <c r="B982" i="91"/>
  <c r="E982" i="91" s="1"/>
  <c r="G982" i="91" s="1"/>
  <c r="B981" i="91"/>
  <c r="E981" i="91" s="1"/>
  <c r="G981" i="91" s="1"/>
  <c r="G979" i="91"/>
  <c r="G978" i="91"/>
  <c r="G977" i="91"/>
  <c r="B976" i="91"/>
  <c r="E976" i="91" s="1"/>
  <c r="G976" i="91" s="1"/>
  <c r="B975" i="91"/>
  <c r="E975" i="91" s="1"/>
  <c r="G975" i="91" s="1"/>
  <c r="G973" i="91"/>
  <c r="G972" i="91"/>
  <c r="G971" i="91"/>
  <c r="B970" i="91"/>
  <c r="E970" i="91" s="1"/>
  <c r="G970" i="91" s="1"/>
  <c r="B969" i="91"/>
  <c r="E969" i="91" s="1"/>
  <c r="G969" i="91" s="1"/>
  <c r="G967" i="91"/>
  <c r="G966" i="91"/>
  <c r="G965" i="91"/>
  <c r="B964" i="91"/>
  <c r="E964" i="91" s="1"/>
  <c r="G964" i="91" s="1"/>
  <c r="B963" i="91"/>
  <c r="E963" i="91" s="1"/>
  <c r="G963" i="91" s="1"/>
  <c r="G961" i="91"/>
  <c r="G960" i="91"/>
  <c r="G959" i="91"/>
  <c r="G958" i="91"/>
  <c r="B958" i="91"/>
  <c r="E958" i="91" s="1"/>
  <c r="B957" i="91"/>
  <c r="E957" i="91" s="1"/>
  <c r="G957" i="91" s="1"/>
  <c r="E955" i="91"/>
  <c r="G955" i="91" s="1"/>
  <c r="E954" i="91"/>
  <c r="G954" i="91" s="1"/>
  <c r="G952" i="91"/>
  <c r="G951" i="91"/>
  <c r="G950" i="91"/>
  <c r="G949" i="91"/>
  <c r="G948" i="91"/>
  <c r="G947" i="91"/>
  <c r="G946" i="91"/>
  <c r="G945" i="91"/>
  <c r="G944" i="91"/>
  <c r="G943" i="91"/>
  <c r="B942" i="91"/>
  <c r="E942" i="91" s="1"/>
  <c r="G942" i="91" s="1"/>
  <c r="E941" i="91"/>
  <c r="G941" i="91" s="1"/>
  <c r="B941" i="91"/>
  <c r="B940" i="91"/>
  <c r="E940" i="91" s="1"/>
  <c r="G940" i="91" s="1"/>
  <c r="B939" i="91"/>
  <c r="E939" i="91" s="1"/>
  <c r="G939" i="91" s="1"/>
  <c r="B938" i="91"/>
  <c r="E938" i="91" s="1"/>
  <c r="G938" i="91" s="1"/>
  <c r="E936" i="91"/>
  <c r="G936" i="91" s="1"/>
  <c r="E935" i="91"/>
  <c r="G935" i="91" s="1"/>
  <c r="G933" i="91"/>
  <c r="G932" i="91"/>
  <c r="G931" i="91"/>
  <c r="G930" i="91"/>
  <c r="G929" i="91"/>
  <c r="G928" i="91"/>
  <c r="G927" i="91"/>
  <c r="G926" i="91"/>
  <c r="G925" i="91"/>
  <c r="G924" i="91"/>
  <c r="G923" i="91"/>
  <c r="B922" i="91"/>
  <c r="E922" i="91" s="1"/>
  <c r="G922" i="91" s="1"/>
  <c r="B921" i="91"/>
  <c r="E921" i="91" s="1"/>
  <c r="G921" i="91" s="1"/>
  <c r="B920" i="91"/>
  <c r="E920" i="91" s="1"/>
  <c r="G920" i="91" s="1"/>
  <c r="E919" i="91"/>
  <c r="G919" i="91" s="1"/>
  <c r="B919" i="91"/>
  <c r="B918" i="91"/>
  <c r="E918" i="91" s="1"/>
  <c r="G918" i="91" s="1"/>
  <c r="B917" i="91"/>
  <c r="E917" i="91" s="1"/>
  <c r="G917" i="91" s="1"/>
  <c r="B916" i="91"/>
  <c r="E916" i="91" s="1"/>
  <c r="G916" i="91" s="1"/>
  <c r="E915" i="91"/>
  <c r="G915" i="91" s="1"/>
  <c r="B915" i="91"/>
  <c r="E913" i="91"/>
  <c r="G913" i="91" s="1"/>
  <c r="E912" i="91"/>
  <c r="G912" i="91" s="1"/>
  <c r="G910" i="91"/>
  <c r="G909" i="91"/>
  <c r="G908" i="91"/>
  <c r="G907" i="91"/>
  <c r="G906" i="91"/>
  <c r="G905" i="91"/>
  <c r="G904" i="91"/>
  <c r="G903" i="91"/>
  <c r="G902" i="91"/>
  <c r="G901" i="91"/>
  <c r="E900" i="91"/>
  <c r="G900" i="91" s="1"/>
  <c r="B900" i="91"/>
  <c r="E899" i="91"/>
  <c r="G899" i="91" s="1"/>
  <c r="B899" i="91"/>
  <c r="B898" i="91"/>
  <c r="E898" i="91" s="1"/>
  <c r="G898" i="91" s="1"/>
  <c r="E897" i="91"/>
  <c r="G897" i="91" s="1"/>
  <c r="B897" i="91"/>
  <c r="B896" i="91"/>
  <c r="E896" i="91" s="1"/>
  <c r="G896" i="91" s="1"/>
  <c r="E895" i="91"/>
  <c r="G895" i="91" s="1"/>
  <c r="B895" i="91"/>
  <c r="E894" i="91"/>
  <c r="G894" i="91" s="1"/>
  <c r="B894" i="91"/>
  <c r="E892" i="91"/>
  <c r="G892" i="91" s="1"/>
  <c r="E891" i="91"/>
  <c r="G891" i="91" s="1"/>
  <c r="G889" i="91"/>
  <c r="G888" i="91"/>
  <c r="G887" i="91"/>
  <c r="G886" i="91"/>
  <c r="G885" i="91"/>
  <c r="G884" i="91"/>
  <c r="G883" i="91"/>
  <c r="B882" i="91"/>
  <c r="E882" i="91" s="1"/>
  <c r="G882" i="91" s="1"/>
  <c r="B881" i="91"/>
  <c r="E881" i="91" s="1"/>
  <c r="G881" i="91" s="1"/>
  <c r="B880" i="91"/>
  <c r="E880" i="91" s="1"/>
  <c r="G880" i="91" s="1"/>
  <c r="B879" i="91"/>
  <c r="E879" i="91" s="1"/>
  <c r="G879" i="91" s="1"/>
  <c r="B878" i="91"/>
  <c r="E878" i="91" s="1"/>
  <c r="G878" i="91" s="1"/>
  <c r="E877" i="91"/>
  <c r="G877" i="91" s="1"/>
  <c r="B877" i="91"/>
  <c r="E875" i="91"/>
  <c r="G875" i="91" s="1"/>
  <c r="E874" i="91"/>
  <c r="G874" i="91" s="1"/>
  <c r="G872" i="91"/>
  <c r="G871" i="91"/>
  <c r="G870" i="91"/>
  <c r="G869" i="91"/>
  <c r="G868" i="91"/>
  <c r="G867" i="91"/>
  <c r="G866" i="91"/>
  <c r="G865" i="91"/>
  <c r="B864" i="91"/>
  <c r="E864" i="91" s="1"/>
  <c r="G864" i="91" s="1"/>
  <c r="B863" i="91"/>
  <c r="E863" i="91" s="1"/>
  <c r="G863" i="91" s="1"/>
  <c r="B862" i="91"/>
  <c r="E862" i="91" s="1"/>
  <c r="G862" i="91" s="1"/>
  <c r="B861" i="91"/>
  <c r="E861" i="91" s="1"/>
  <c r="G861" i="91" s="1"/>
  <c r="E859" i="91"/>
  <c r="G859" i="91" s="1"/>
  <c r="E858" i="91"/>
  <c r="G858" i="91" s="1"/>
  <c r="G856" i="91"/>
  <c r="G855" i="91"/>
  <c r="G854" i="91"/>
  <c r="G853" i="91"/>
  <c r="G852" i="91"/>
  <c r="G851" i="91"/>
  <c r="B850" i="91"/>
  <c r="E850" i="91" s="1"/>
  <c r="G850" i="91" s="1"/>
  <c r="E849" i="91"/>
  <c r="G849" i="91" s="1"/>
  <c r="B849" i="91"/>
  <c r="B848" i="91"/>
  <c r="E848" i="91" s="1"/>
  <c r="G848" i="91" s="1"/>
  <c r="B847" i="91"/>
  <c r="E847" i="91" s="1"/>
  <c r="G847" i="91" s="1"/>
  <c r="E845" i="91"/>
  <c r="G845" i="91" s="1"/>
  <c r="E844" i="91"/>
  <c r="G844" i="91" s="1"/>
  <c r="G842" i="91"/>
  <c r="B841" i="91"/>
  <c r="E841" i="91" s="1"/>
  <c r="G841" i="91" s="1"/>
  <c r="E839" i="91"/>
  <c r="G839" i="91" s="1"/>
  <c r="E838" i="91"/>
  <c r="G838" i="91" s="1"/>
  <c r="G836" i="91"/>
  <c r="B835" i="91"/>
  <c r="E835" i="91" s="1"/>
  <c r="G835" i="91" s="1"/>
  <c r="B834" i="91"/>
  <c r="E834" i="91" s="1"/>
  <c r="G834" i="91" s="1"/>
  <c r="E832" i="91"/>
  <c r="G832" i="91" s="1"/>
  <c r="E831" i="91"/>
  <c r="G831" i="91" s="1"/>
  <c r="G829" i="91"/>
  <c r="B828" i="91"/>
  <c r="E828" i="91" s="1"/>
  <c r="G828" i="91" s="1"/>
  <c r="E826" i="91"/>
  <c r="G826" i="91" s="1"/>
  <c r="E825" i="91"/>
  <c r="G825" i="91" s="1"/>
  <c r="G823" i="91"/>
  <c r="B822" i="91"/>
  <c r="E822" i="91" s="1"/>
  <c r="G822" i="91" s="1"/>
  <c r="E820" i="91"/>
  <c r="G820" i="91" s="1"/>
  <c r="B820" i="91"/>
  <c r="E818" i="91"/>
  <c r="G818" i="91" s="1"/>
  <c r="B818" i="91"/>
  <c r="E816" i="91"/>
  <c r="G816" i="91" s="1"/>
  <c r="E815" i="91"/>
  <c r="G815" i="91" s="1"/>
  <c r="G813" i="91"/>
  <c r="B812" i="91"/>
  <c r="E812" i="91" s="1"/>
  <c r="G812" i="91" s="1"/>
  <c r="E810" i="91"/>
  <c r="G810" i="91" s="1"/>
  <c r="E809" i="91"/>
  <c r="G809" i="91" s="1"/>
  <c r="G807" i="91"/>
  <c r="E806" i="91"/>
  <c r="G806" i="91" s="1"/>
  <c r="B806" i="91"/>
  <c r="E804" i="91"/>
  <c r="G804" i="91" s="1"/>
  <c r="E803" i="91"/>
  <c r="G803" i="91" s="1"/>
  <c r="G801" i="91"/>
  <c r="B800" i="91"/>
  <c r="E800" i="91" s="1"/>
  <c r="G800" i="91" s="1"/>
  <c r="E798" i="91"/>
  <c r="G798" i="91" s="1"/>
  <c r="E797" i="91"/>
  <c r="G797" i="91" s="1"/>
  <c r="G795" i="91"/>
  <c r="B794" i="91"/>
  <c r="E794" i="91" s="1"/>
  <c r="G794" i="91" s="1"/>
  <c r="B793" i="91"/>
  <c r="E793" i="91" s="1"/>
  <c r="G793" i="91" s="1"/>
  <c r="E791" i="91"/>
  <c r="G791" i="91" s="1"/>
  <c r="E790" i="91"/>
  <c r="G790" i="91" s="1"/>
  <c r="G788" i="91"/>
  <c r="B787" i="91"/>
  <c r="E787" i="91" s="1"/>
  <c r="G787" i="91" s="1"/>
  <c r="E785" i="91"/>
  <c r="G785" i="91" s="1"/>
  <c r="E784" i="91"/>
  <c r="G784" i="91" s="1"/>
  <c r="G782" i="91"/>
  <c r="E781" i="91"/>
  <c r="G781" i="91" s="1"/>
  <c r="B781" i="91"/>
  <c r="E779" i="91"/>
  <c r="G779" i="91" s="1"/>
  <c r="E778" i="91"/>
  <c r="G778" i="91" s="1"/>
  <c r="G776" i="91"/>
  <c r="B775" i="91"/>
  <c r="E775" i="91" s="1"/>
  <c r="G775" i="91" s="1"/>
  <c r="E773" i="91"/>
  <c r="G773" i="91" s="1"/>
  <c r="E772" i="91"/>
  <c r="G772" i="91" s="1"/>
  <c r="B770" i="91"/>
  <c r="E770" i="91" s="1"/>
  <c r="G770" i="91" s="1"/>
  <c r="E768" i="91"/>
  <c r="G768" i="91" s="1"/>
  <c r="E767" i="91"/>
  <c r="G767" i="91" s="1"/>
  <c r="E765" i="91"/>
  <c r="G765" i="91" s="1"/>
  <c r="E764" i="91"/>
  <c r="G764" i="91" s="1"/>
  <c r="G762" i="91"/>
  <c r="G761" i="91"/>
  <c r="G760" i="91"/>
  <c r="B759" i="91"/>
  <c r="E759" i="91" s="1"/>
  <c r="G759" i="91" s="1"/>
  <c r="E757" i="91"/>
  <c r="G757" i="91" s="1"/>
  <c r="E756" i="91"/>
  <c r="G756" i="91" s="1"/>
  <c r="G754" i="91"/>
  <c r="G753" i="91"/>
  <c r="G752" i="91"/>
  <c r="B751" i="91"/>
  <c r="E751" i="91" s="1"/>
  <c r="G751" i="91" s="1"/>
  <c r="E750" i="91"/>
  <c r="G750" i="91" s="1"/>
  <c r="B750" i="91"/>
  <c r="E748" i="91"/>
  <c r="G748" i="91" s="1"/>
  <c r="E747" i="91"/>
  <c r="G747" i="91" s="1"/>
  <c r="E745" i="91"/>
  <c r="G745" i="91" s="1"/>
  <c r="B745" i="91"/>
  <c r="E743" i="91"/>
  <c r="G743" i="91" s="1"/>
  <c r="E742" i="91"/>
  <c r="G742" i="91" s="1"/>
  <c r="G740" i="91"/>
  <c r="G739" i="91"/>
  <c r="G738" i="91"/>
  <c r="B737" i="91"/>
  <c r="E737" i="91" s="1"/>
  <c r="G737" i="91" s="1"/>
  <c r="E735" i="91"/>
  <c r="G735" i="91" s="1"/>
  <c r="E734" i="91"/>
  <c r="G734" i="91" s="1"/>
  <c r="B732" i="91"/>
  <c r="E732" i="91" s="1"/>
  <c r="G732" i="91" s="1"/>
  <c r="E730" i="91"/>
  <c r="G730" i="91" s="1"/>
  <c r="E729" i="91"/>
  <c r="G729" i="91" s="1"/>
  <c r="G727" i="91"/>
  <c r="G726" i="91"/>
  <c r="G725" i="91"/>
  <c r="G724" i="91"/>
  <c r="B723" i="91"/>
  <c r="E723" i="91" s="1"/>
  <c r="G723" i="91" s="1"/>
  <c r="B722" i="91"/>
  <c r="E722" i="91" s="1"/>
  <c r="G722" i="91" s="1"/>
  <c r="E720" i="91"/>
  <c r="G720" i="91" s="1"/>
  <c r="E719" i="91"/>
  <c r="G719" i="91" s="1"/>
  <c r="G717" i="91"/>
  <c r="G716" i="91"/>
  <c r="G715" i="91"/>
  <c r="G714" i="91"/>
  <c r="G713" i="91"/>
  <c r="G712" i="91"/>
  <c r="G711" i="91"/>
  <c r="G710" i="91"/>
  <c r="G709" i="91"/>
  <c r="G708" i="91"/>
  <c r="G707" i="91"/>
  <c r="G706" i="91"/>
  <c r="G705" i="91"/>
  <c r="G704" i="91"/>
  <c r="G703" i="91"/>
  <c r="G702" i="91"/>
  <c r="G701" i="91"/>
  <c r="G700" i="91"/>
  <c r="G699" i="91"/>
  <c r="G698" i="91"/>
  <c r="G697" i="91"/>
  <c r="G696" i="91"/>
  <c r="G695" i="91"/>
  <c r="G694" i="91"/>
  <c r="G693" i="91"/>
  <c r="E692" i="91"/>
  <c r="G692" i="91" s="1"/>
  <c r="G691" i="91"/>
  <c r="G690" i="91"/>
  <c r="G689" i="91"/>
  <c r="G688" i="91"/>
  <c r="E687" i="91"/>
  <c r="G687" i="91" s="1"/>
  <c r="E686" i="91"/>
  <c r="G686" i="91" s="1"/>
  <c r="B685" i="91"/>
  <c r="E685" i="91" s="1"/>
  <c r="G685" i="91" s="1"/>
  <c r="B684" i="91"/>
  <c r="E684" i="91" s="1"/>
  <c r="G684" i="91" s="1"/>
  <c r="E683" i="91"/>
  <c r="G683" i="91" s="1"/>
  <c r="B683" i="91"/>
  <c r="B682" i="91"/>
  <c r="E682" i="91" s="1"/>
  <c r="G682" i="91" s="1"/>
  <c r="E681" i="91"/>
  <c r="G681" i="91" s="1"/>
  <c r="B681" i="91"/>
  <c r="B680" i="91"/>
  <c r="E680" i="91" s="1"/>
  <c r="G680" i="91" s="1"/>
  <c r="B679" i="91"/>
  <c r="E679" i="91" s="1"/>
  <c r="G679" i="91" s="1"/>
  <c r="B678" i="91"/>
  <c r="E678" i="91" s="1"/>
  <c r="G678" i="91" s="1"/>
  <c r="E677" i="91"/>
  <c r="G677" i="91" s="1"/>
  <c r="B677" i="91"/>
  <c r="B676" i="91"/>
  <c r="E676" i="91" s="1"/>
  <c r="G676" i="91" s="1"/>
  <c r="B675" i="91"/>
  <c r="E675" i="91" s="1"/>
  <c r="G675" i="91" s="1"/>
  <c r="B674" i="91"/>
  <c r="E674" i="91" s="1"/>
  <c r="G674" i="91" s="1"/>
  <c r="E672" i="91"/>
  <c r="G672" i="91" s="1"/>
  <c r="E671" i="91"/>
  <c r="G671" i="91" s="1"/>
  <c r="G669" i="91"/>
  <c r="G668" i="91"/>
  <c r="G667" i="91"/>
  <c r="G666" i="91"/>
  <c r="G665" i="91"/>
  <c r="G664" i="91"/>
  <c r="G663" i="91"/>
  <c r="G662" i="91"/>
  <c r="G661" i="91"/>
  <c r="G660" i="91"/>
  <c r="G659" i="91"/>
  <c r="G658" i="91"/>
  <c r="G657" i="91"/>
  <c r="G656" i="91"/>
  <c r="G655" i="91"/>
  <c r="G654" i="91"/>
  <c r="E653" i="91"/>
  <c r="G653" i="91" s="1"/>
  <c r="B653" i="91"/>
  <c r="B652" i="91"/>
  <c r="E652" i="91" s="1"/>
  <c r="G652" i="91" s="1"/>
  <c r="B651" i="91"/>
  <c r="E651" i="91" s="1"/>
  <c r="G651" i="91" s="1"/>
  <c r="B650" i="91"/>
  <c r="E650" i="91" s="1"/>
  <c r="G650" i="91" s="1"/>
  <c r="B649" i="91"/>
  <c r="E649" i="91" s="1"/>
  <c r="G649" i="91" s="1"/>
  <c r="B648" i="91"/>
  <c r="E648" i="91" s="1"/>
  <c r="G648" i="91" s="1"/>
  <c r="E647" i="91"/>
  <c r="G647" i="91" s="1"/>
  <c r="B647" i="91"/>
  <c r="B646" i="91"/>
  <c r="E646" i="91" s="1"/>
  <c r="G646" i="91" s="1"/>
  <c r="E645" i="91"/>
  <c r="G645" i="91" s="1"/>
  <c r="B645" i="91"/>
  <c r="E642" i="91"/>
  <c r="G642" i="91" s="1"/>
  <c r="E641" i="91"/>
  <c r="G641" i="91" s="1"/>
  <c r="G639" i="91"/>
  <c r="G638" i="91"/>
  <c r="G637" i="91"/>
  <c r="B636" i="91"/>
  <c r="E636" i="91" s="1"/>
  <c r="G636" i="91" s="1"/>
  <c r="E634" i="91"/>
  <c r="G634" i="91" s="1"/>
  <c r="E633" i="91"/>
  <c r="G633" i="91" s="1"/>
  <c r="G631" i="91"/>
  <c r="G630" i="91"/>
  <c r="G629" i="91"/>
  <c r="G628" i="91"/>
  <c r="G627" i="91"/>
  <c r="G626" i="91"/>
  <c r="G625" i="91"/>
  <c r="G624" i="91"/>
  <c r="B623" i="91"/>
  <c r="E623" i="91" s="1"/>
  <c r="G623" i="91" s="1"/>
  <c r="E622" i="91"/>
  <c r="G622" i="91" s="1"/>
  <c r="B622" i="91"/>
  <c r="B621" i="91"/>
  <c r="E621" i="91" s="1"/>
  <c r="G621" i="91" s="1"/>
  <c r="B620" i="91"/>
  <c r="E620" i="91" s="1"/>
  <c r="G620" i="91" s="1"/>
  <c r="G618" i="91"/>
  <c r="E618" i="91"/>
  <c r="E617" i="91"/>
  <c r="G617" i="91" s="1"/>
  <c r="G615" i="91"/>
  <c r="G614" i="91"/>
  <c r="G613" i="91"/>
  <c r="G612" i="91"/>
  <c r="G611" i="91"/>
  <c r="G610" i="91"/>
  <c r="G609" i="91"/>
  <c r="G608" i="91"/>
  <c r="B607" i="91"/>
  <c r="E607" i="91" s="1"/>
  <c r="G607" i="91" s="1"/>
  <c r="B606" i="91"/>
  <c r="E606" i="91" s="1"/>
  <c r="G606" i="91" s="1"/>
  <c r="B605" i="91"/>
  <c r="E605" i="91" s="1"/>
  <c r="G605" i="91" s="1"/>
  <c r="B604" i="91"/>
  <c r="E604" i="91" s="1"/>
  <c r="G604" i="91" s="1"/>
  <c r="G602" i="91"/>
  <c r="G601" i="91"/>
  <c r="G600" i="91"/>
  <c r="E599" i="91"/>
  <c r="G599" i="91" s="1"/>
  <c r="B599" i="91"/>
  <c r="B598" i="91"/>
  <c r="E598" i="91" s="1"/>
  <c r="G598" i="91" s="1"/>
  <c r="G596" i="91"/>
  <c r="G595" i="91"/>
  <c r="G594" i="91"/>
  <c r="B593" i="91"/>
  <c r="E593" i="91" s="1"/>
  <c r="G593" i="91" s="1"/>
  <c r="E592" i="91"/>
  <c r="G592" i="91" s="1"/>
  <c r="B592" i="91"/>
  <c r="G590" i="91"/>
  <c r="G589" i="91"/>
  <c r="G588" i="91"/>
  <c r="G587" i="91"/>
  <c r="G586" i="91"/>
  <c r="G585" i="91"/>
  <c r="G584" i="91"/>
  <c r="G583" i="91"/>
  <c r="G582" i="91"/>
  <c r="G581" i="91"/>
  <c r="B580" i="91"/>
  <c r="E580" i="91" s="1"/>
  <c r="G580" i="91" s="1"/>
  <c r="B579" i="91"/>
  <c r="E579" i="91" s="1"/>
  <c r="G579" i="91" s="1"/>
  <c r="B578" i="91"/>
  <c r="E578" i="91" s="1"/>
  <c r="G578" i="91" s="1"/>
  <c r="B577" i="91"/>
  <c r="E577" i="91" s="1"/>
  <c r="G577" i="91" s="1"/>
  <c r="B576" i="91"/>
  <c r="E576" i="91" s="1"/>
  <c r="G576" i="91" s="1"/>
  <c r="G574" i="91"/>
  <c r="G573" i="91"/>
  <c r="G572" i="91"/>
  <c r="G571" i="91"/>
  <c r="G570" i="91"/>
  <c r="G569" i="91"/>
  <c r="E568" i="91"/>
  <c r="G568" i="91" s="1"/>
  <c r="B568" i="91"/>
  <c r="B567" i="91"/>
  <c r="E567" i="91" s="1"/>
  <c r="G567" i="91" s="1"/>
  <c r="B566" i="91"/>
  <c r="E566" i="91" s="1"/>
  <c r="G566" i="91" s="1"/>
  <c r="G563" i="91"/>
  <c r="G562" i="91"/>
  <c r="G561" i="91"/>
  <c r="G560" i="91"/>
  <c r="G559" i="91"/>
  <c r="G558" i="91"/>
  <c r="G557" i="91"/>
  <c r="E556" i="91"/>
  <c r="G556" i="91" s="1"/>
  <c r="B556" i="91"/>
  <c r="B555" i="91"/>
  <c r="E555" i="91" s="1"/>
  <c r="G555" i="91" s="1"/>
  <c r="E553" i="91"/>
  <c r="G553" i="91" s="1"/>
  <c r="E552" i="91"/>
  <c r="G552" i="91" s="1"/>
  <c r="G550" i="91"/>
  <c r="G549" i="91"/>
  <c r="G548" i="91"/>
  <c r="G547" i="91"/>
  <c r="G546" i="91"/>
  <c r="G545" i="91"/>
  <c r="G544" i="91"/>
  <c r="G543" i="91"/>
  <c r="G542" i="91"/>
  <c r="G541" i="91"/>
  <c r="B540" i="91"/>
  <c r="E540" i="91" s="1"/>
  <c r="G540" i="91" s="1"/>
  <c r="B539" i="91"/>
  <c r="E539" i="91" s="1"/>
  <c r="G539" i="91" s="1"/>
  <c r="B538" i="91"/>
  <c r="E538" i="91" s="1"/>
  <c r="G538" i="91" s="1"/>
  <c r="B537" i="91"/>
  <c r="E537" i="91" s="1"/>
  <c r="G537" i="91" s="1"/>
  <c r="B536" i="91"/>
  <c r="E536" i="91" s="1"/>
  <c r="G536" i="91" s="1"/>
  <c r="B535" i="91"/>
  <c r="E535" i="91" s="1"/>
  <c r="G535" i="91" s="1"/>
  <c r="G533" i="91"/>
  <c r="G532" i="91"/>
  <c r="G531" i="91"/>
  <c r="E529" i="91"/>
  <c r="G529" i="91" s="1"/>
  <c r="B529" i="91"/>
  <c r="G527" i="91"/>
  <c r="G526" i="91"/>
  <c r="G525" i="91"/>
  <c r="B523" i="91"/>
  <c r="E523" i="91" s="1"/>
  <c r="G523" i="91" s="1"/>
  <c r="E521" i="91"/>
  <c r="G521" i="91" s="1"/>
  <c r="E520" i="91"/>
  <c r="G520" i="91" s="1"/>
  <c r="G518" i="91"/>
  <c r="E517" i="91"/>
  <c r="G517" i="91" s="1"/>
  <c r="E516" i="91"/>
  <c r="G516" i="91" s="1"/>
  <c r="E515" i="91"/>
  <c r="G515" i="91" s="1"/>
  <c r="E514" i="91"/>
  <c r="G514" i="91" s="1"/>
  <c r="E513" i="91"/>
  <c r="G513" i="91" s="1"/>
  <c r="E512" i="91"/>
  <c r="G512" i="91" s="1"/>
  <c r="E510" i="91"/>
  <c r="G510" i="91" s="1"/>
  <c r="E509" i="91"/>
  <c r="G509" i="91" s="1"/>
  <c r="B509" i="91"/>
  <c r="B508" i="91"/>
  <c r="E508" i="91" s="1"/>
  <c r="G508" i="91" s="1"/>
  <c r="B507" i="91"/>
  <c r="E507" i="91" s="1"/>
  <c r="G507" i="91" s="1"/>
  <c r="B506" i="91"/>
  <c r="E506" i="91" s="1"/>
  <c r="G506" i="91" s="1"/>
  <c r="B505" i="91"/>
  <c r="E505" i="91" s="1"/>
  <c r="G505" i="91" s="1"/>
  <c r="E504" i="91"/>
  <c r="G504" i="91" s="1"/>
  <c r="B504" i="91"/>
  <c r="B503" i="91"/>
  <c r="E503" i="91" s="1"/>
  <c r="G503" i="91" s="1"/>
  <c r="B502" i="91"/>
  <c r="E502" i="91" s="1"/>
  <c r="G502" i="91" s="1"/>
  <c r="E500" i="91"/>
  <c r="G500" i="91" s="1"/>
  <c r="E499" i="91"/>
  <c r="G499" i="91" s="1"/>
  <c r="G497" i="91"/>
  <c r="E496" i="91"/>
  <c r="G496" i="91" s="1"/>
  <c r="E495" i="91"/>
  <c r="G495" i="91" s="1"/>
  <c r="E494" i="91"/>
  <c r="G494" i="91" s="1"/>
  <c r="E493" i="91"/>
  <c r="G493" i="91" s="1"/>
  <c r="E492" i="91"/>
  <c r="G492" i="91" s="1"/>
  <c r="E491" i="91"/>
  <c r="G491" i="91" s="1"/>
  <c r="E489" i="91"/>
  <c r="G489" i="91" s="1"/>
  <c r="B488" i="91"/>
  <c r="E488" i="91" s="1"/>
  <c r="G488" i="91" s="1"/>
  <c r="E487" i="91"/>
  <c r="G487" i="91" s="1"/>
  <c r="B487" i="91"/>
  <c r="B486" i="91"/>
  <c r="E486" i="91" s="1"/>
  <c r="G486" i="91" s="1"/>
  <c r="B485" i="91"/>
  <c r="E485" i="91" s="1"/>
  <c r="G485" i="91" s="1"/>
  <c r="B484" i="91"/>
  <c r="E484" i="91" s="1"/>
  <c r="G484" i="91" s="1"/>
  <c r="B483" i="91"/>
  <c r="E483" i="91" s="1"/>
  <c r="G483" i="91" s="1"/>
  <c r="E482" i="91"/>
  <c r="G482" i="91" s="1"/>
  <c r="B482" i="91"/>
  <c r="B481" i="91"/>
  <c r="E481" i="91" s="1"/>
  <c r="G481" i="91" s="1"/>
  <c r="E479" i="91"/>
  <c r="G479" i="91" s="1"/>
  <c r="E478" i="91"/>
  <c r="G478" i="91" s="1"/>
  <c r="G476" i="91"/>
  <c r="E475" i="91"/>
  <c r="G475" i="91" s="1"/>
  <c r="E474" i="91"/>
  <c r="G474" i="91" s="1"/>
  <c r="E473" i="91"/>
  <c r="G473" i="91" s="1"/>
  <c r="E472" i="91"/>
  <c r="G472" i="91" s="1"/>
  <c r="G471" i="91"/>
  <c r="G470" i="91"/>
  <c r="B469" i="91"/>
  <c r="E469" i="91" s="1"/>
  <c r="G469" i="91" s="1"/>
  <c r="B468" i="91"/>
  <c r="E468" i="91" s="1"/>
  <c r="G468" i="91" s="1"/>
  <c r="B467" i="91"/>
  <c r="E467" i="91" s="1"/>
  <c r="G467" i="91" s="1"/>
  <c r="B466" i="91"/>
  <c r="E466" i="91" s="1"/>
  <c r="G466" i="91" s="1"/>
  <c r="B465" i="91"/>
  <c r="E465" i="91" s="1"/>
  <c r="G465" i="91" s="1"/>
  <c r="E464" i="91"/>
  <c r="G464" i="91" s="1"/>
  <c r="B464" i="91"/>
  <c r="E462" i="91"/>
  <c r="G462" i="91" s="1"/>
  <c r="E461" i="91"/>
  <c r="G461" i="91" s="1"/>
  <c r="G459" i="91"/>
  <c r="E458" i="91"/>
  <c r="G458" i="91" s="1"/>
  <c r="E457" i="91"/>
  <c r="G457" i="91" s="1"/>
  <c r="E456" i="91"/>
  <c r="G456" i="91" s="1"/>
  <c r="E455" i="91"/>
  <c r="G455" i="91" s="1"/>
  <c r="E454" i="91"/>
  <c r="G454" i="91" s="1"/>
  <c r="E453" i="91"/>
  <c r="G453" i="91" s="1"/>
  <c r="E452" i="91"/>
  <c r="G452" i="91" s="1"/>
  <c r="E451" i="91"/>
  <c r="G451" i="91" s="1"/>
  <c r="B450" i="91"/>
  <c r="E450" i="91" s="1"/>
  <c r="G450" i="91" s="1"/>
  <c r="B449" i="91"/>
  <c r="E449" i="91" s="1"/>
  <c r="G449" i="91" s="1"/>
  <c r="B448" i="91"/>
  <c r="E448" i="91" s="1"/>
  <c r="G448" i="91" s="1"/>
  <c r="B447" i="91"/>
  <c r="E447" i="91" s="1"/>
  <c r="G447" i="91" s="1"/>
  <c r="E446" i="91"/>
  <c r="G446" i="91" s="1"/>
  <c r="B446" i="91"/>
  <c r="B445" i="91"/>
  <c r="E445" i="91" s="1"/>
  <c r="G445" i="91" s="1"/>
  <c r="B444" i="91"/>
  <c r="E444" i="91" s="1"/>
  <c r="G444" i="91" s="1"/>
  <c r="B443" i="91"/>
  <c r="E443" i="91" s="1"/>
  <c r="G443" i="91" s="1"/>
  <c r="E441" i="91"/>
  <c r="G441" i="91" s="1"/>
  <c r="E440" i="91"/>
  <c r="G440" i="91" s="1"/>
  <c r="G438" i="91"/>
  <c r="E437" i="91"/>
  <c r="G437" i="91" s="1"/>
  <c r="E436" i="91"/>
  <c r="G436" i="91" s="1"/>
  <c r="E435" i="91"/>
  <c r="G435" i="91" s="1"/>
  <c r="E434" i="91"/>
  <c r="G434" i="91" s="1"/>
  <c r="E433" i="91"/>
  <c r="G433" i="91" s="1"/>
  <c r="E432" i="91"/>
  <c r="G432" i="91" s="1"/>
  <c r="E431" i="91"/>
  <c r="G431" i="91" s="1"/>
  <c r="E430" i="91"/>
  <c r="G430" i="91" s="1"/>
  <c r="B429" i="91"/>
  <c r="E429" i="91" s="1"/>
  <c r="G429" i="91" s="1"/>
  <c r="E428" i="91"/>
  <c r="G428" i="91" s="1"/>
  <c r="B428" i="91"/>
  <c r="B427" i="91"/>
  <c r="E427" i="91" s="1"/>
  <c r="G427" i="91" s="1"/>
  <c r="B426" i="91"/>
  <c r="E426" i="91" s="1"/>
  <c r="G426" i="91" s="1"/>
  <c r="B425" i="91"/>
  <c r="E425" i="91" s="1"/>
  <c r="G425" i="91" s="1"/>
  <c r="B424" i="91"/>
  <c r="E424" i="91" s="1"/>
  <c r="G424" i="91" s="1"/>
  <c r="E423" i="91"/>
  <c r="G423" i="91" s="1"/>
  <c r="B423" i="91"/>
  <c r="B422" i="91"/>
  <c r="E422" i="91" s="1"/>
  <c r="G422" i="91" s="1"/>
  <c r="E420" i="91"/>
  <c r="G420" i="91" s="1"/>
  <c r="E419" i="91"/>
  <c r="G419" i="91" s="1"/>
  <c r="G417" i="91"/>
  <c r="G416" i="91"/>
  <c r="G415" i="91"/>
  <c r="G414" i="91"/>
  <c r="G413" i="91"/>
  <c r="G412" i="91"/>
  <c r="G411" i="91"/>
  <c r="B410" i="91"/>
  <c r="E410" i="91" s="1"/>
  <c r="G410" i="91" s="1"/>
  <c r="B409" i="91"/>
  <c r="E409" i="91" s="1"/>
  <c r="G409" i="91" s="1"/>
  <c r="B408" i="91"/>
  <c r="E408" i="91" s="1"/>
  <c r="G408" i="91" s="1"/>
  <c r="E407" i="91"/>
  <c r="G407" i="91" s="1"/>
  <c r="B407" i="91"/>
  <c r="B406" i="91"/>
  <c r="E406" i="91" s="1"/>
  <c r="G406" i="91" s="1"/>
  <c r="B405" i="91"/>
  <c r="E405" i="91" s="1"/>
  <c r="G405" i="91" s="1"/>
  <c r="E403" i="91"/>
  <c r="G403" i="91" s="1"/>
  <c r="E402" i="91"/>
  <c r="G402" i="91" s="1"/>
  <c r="G400" i="91"/>
  <c r="G399" i="91"/>
  <c r="G398" i="91"/>
  <c r="G397" i="91"/>
  <c r="G396" i="91"/>
  <c r="G395" i="91"/>
  <c r="G394" i="91"/>
  <c r="G393" i="91"/>
  <c r="G392" i="91"/>
  <c r="B391" i="91"/>
  <c r="E391" i="91" s="1"/>
  <c r="G391" i="91" s="1"/>
  <c r="B390" i="91"/>
  <c r="E390" i="91" s="1"/>
  <c r="G390" i="91" s="1"/>
  <c r="B389" i="91"/>
  <c r="E389" i="91" s="1"/>
  <c r="G389" i="91" s="1"/>
  <c r="B388" i="91"/>
  <c r="E388" i="91" s="1"/>
  <c r="G388" i="91" s="1"/>
  <c r="B387" i="91"/>
  <c r="E387" i="91" s="1"/>
  <c r="G387" i="91" s="1"/>
  <c r="B386" i="91"/>
  <c r="E386" i="91" s="1"/>
  <c r="G386" i="91" s="1"/>
  <c r="B385" i="91"/>
  <c r="E385" i="91" s="1"/>
  <c r="G385" i="91" s="1"/>
  <c r="E384" i="91"/>
  <c r="G384" i="91" s="1"/>
  <c r="B384" i="91"/>
  <c r="E382" i="91"/>
  <c r="G382" i="91" s="1"/>
  <c r="E381" i="91"/>
  <c r="G381" i="91" s="1"/>
  <c r="G379" i="91"/>
  <c r="G378" i="91"/>
  <c r="G377" i="91"/>
  <c r="G376" i="91"/>
  <c r="G375" i="91"/>
  <c r="G374" i="91"/>
  <c r="G373" i="91"/>
  <c r="G372" i="91"/>
  <c r="G371" i="91"/>
  <c r="B370" i="91"/>
  <c r="E370" i="91" s="1"/>
  <c r="G370" i="91" s="1"/>
  <c r="B369" i="91"/>
  <c r="E369" i="91" s="1"/>
  <c r="G369" i="91" s="1"/>
  <c r="E368" i="91"/>
  <c r="G368" i="91" s="1"/>
  <c r="B368" i="91"/>
  <c r="B367" i="91"/>
  <c r="E367" i="91" s="1"/>
  <c r="G367" i="91" s="1"/>
  <c r="B366" i="91"/>
  <c r="E366" i="91" s="1"/>
  <c r="G366" i="91" s="1"/>
  <c r="E365" i="91"/>
  <c r="G365" i="91" s="1"/>
  <c r="B365" i="91"/>
  <c r="B364" i="91"/>
  <c r="E364" i="91" s="1"/>
  <c r="G364" i="91" s="1"/>
  <c r="B363" i="91"/>
  <c r="E363" i="91" s="1"/>
  <c r="G363" i="91" s="1"/>
  <c r="E361" i="91"/>
  <c r="G361" i="91" s="1"/>
  <c r="E360" i="91"/>
  <c r="G360" i="91" s="1"/>
  <c r="G358" i="91"/>
  <c r="G357" i="91"/>
  <c r="G356" i="91"/>
  <c r="G355" i="91"/>
  <c r="G354" i="91"/>
  <c r="G353" i="91"/>
  <c r="G352" i="91"/>
  <c r="G351" i="91"/>
  <c r="G350" i="91"/>
  <c r="E349" i="91"/>
  <c r="G349" i="91" s="1"/>
  <c r="B349" i="91"/>
  <c r="B348" i="91"/>
  <c r="E348" i="91" s="1"/>
  <c r="G348" i="91" s="1"/>
  <c r="B347" i="91"/>
  <c r="E347" i="91" s="1"/>
  <c r="G347" i="91" s="1"/>
  <c r="B346" i="91"/>
  <c r="E346" i="91" s="1"/>
  <c r="G346" i="91" s="1"/>
  <c r="B345" i="91"/>
  <c r="E345" i="91" s="1"/>
  <c r="G345" i="91" s="1"/>
  <c r="E344" i="91"/>
  <c r="G344" i="91" s="1"/>
  <c r="B344" i="91"/>
  <c r="B343" i="91"/>
  <c r="E343" i="91" s="1"/>
  <c r="G343" i="91" s="1"/>
  <c r="B342" i="91"/>
  <c r="E342" i="91" s="1"/>
  <c r="G342" i="91" s="1"/>
  <c r="E340" i="91"/>
  <c r="G340" i="91" s="1"/>
  <c r="E339" i="91"/>
  <c r="G339" i="91" s="1"/>
  <c r="G337" i="91"/>
  <c r="G336" i="91"/>
  <c r="G335" i="91"/>
  <c r="G334" i="91"/>
  <c r="G333" i="91"/>
  <c r="G332" i="91"/>
  <c r="G331" i="91"/>
  <c r="G330" i="91"/>
  <c r="G329" i="91"/>
  <c r="B328" i="91"/>
  <c r="E328" i="91" s="1"/>
  <c r="G328" i="91" s="1"/>
  <c r="B327" i="91"/>
  <c r="E327" i="91" s="1"/>
  <c r="G327" i="91" s="1"/>
  <c r="B326" i="91"/>
  <c r="E326" i="91" s="1"/>
  <c r="G326" i="91" s="1"/>
  <c r="B325" i="91"/>
  <c r="E325" i="91" s="1"/>
  <c r="G325" i="91" s="1"/>
  <c r="B324" i="91"/>
  <c r="E324" i="91" s="1"/>
  <c r="G324" i="91" s="1"/>
  <c r="B323" i="91"/>
  <c r="E323" i="91" s="1"/>
  <c r="G323" i="91" s="1"/>
  <c r="E322" i="91"/>
  <c r="G322" i="91" s="1"/>
  <c r="B322" i="91"/>
  <c r="B321" i="91"/>
  <c r="E321" i="91" s="1"/>
  <c r="G321" i="91" s="1"/>
  <c r="E319" i="91"/>
  <c r="G319" i="91" s="1"/>
  <c r="E318" i="91"/>
  <c r="G318" i="91" s="1"/>
  <c r="G316" i="91"/>
  <c r="G315" i="91"/>
  <c r="G314" i="91"/>
  <c r="G313" i="91"/>
  <c r="G312" i="91"/>
  <c r="G311" i="91"/>
  <c r="G310" i="91"/>
  <c r="G309" i="91"/>
  <c r="G308" i="91"/>
  <c r="B307" i="91"/>
  <c r="E307" i="91" s="1"/>
  <c r="G307" i="91" s="1"/>
  <c r="B306" i="91"/>
  <c r="E306" i="91" s="1"/>
  <c r="G306" i="91" s="1"/>
  <c r="B305" i="91"/>
  <c r="E305" i="91" s="1"/>
  <c r="G305" i="91" s="1"/>
  <c r="B304" i="91"/>
  <c r="E304" i="91" s="1"/>
  <c r="G304" i="91" s="1"/>
  <c r="B303" i="91"/>
  <c r="E303" i="91" s="1"/>
  <c r="G303" i="91" s="1"/>
  <c r="E302" i="91"/>
  <c r="G302" i="91" s="1"/>
  <c r="B302" i="91"/>
  <c r="B301" i="91"/>
  <c r="E301" i="91" s="1"/>
  <c r="G301" i="91" s="1"/>
  <c r="B300" i="91"/>
  <c r="E300" i="91" s="1"/>
  <c r="G300" i="91" s="1"/>
  <c r="E298" i="91"/>
  <c r="G298" i="91" s="1"/>
  <c r="E297" i="91"/>
  <c r="G297" i="91" s="1"/>
  <c r="G295" i="91"/>
  <c r="E294" i="91"/>
  <c r="G294" i="91" s="1"/>
  <c r="E293" i="91"/>
  <c r="G293" i="91" s="1"/>
  <c r="E292" i="91"/>
  <c r="G292" i="91" s="1"/>
  <c r="E291" i="91"/>
  <c r="G291" i="91" s="1"/>
  <c r="G290" i="91"/>
  <c r="G289" i="91"/>
  <c r="G288" i="91"/>
  <c r="B287" i="91"/>
  <c r="E287" i="91" s="1"/>
  <c r="G287" i="91" s="1"/>
  <c r="B286" i="91"/>
  <c r="E286" i="91" s="1"/>
  <c r="G286" i="91" s="1"/>
  <c r="B285" i="91"/>
  <c r="E285" i="91" s="1"/>
  <c r="G285" i="91" s="1"/>
  <c r="B284" i="91"/>
  <c r="E284" i="91" s="1"/>
  <c r="G284" i="91" s="1"/>
  <c r="B283" i="91"/>
  <c r="E283" i="91" s="1"/>
  <c r="G283" i="91" s="1"/>
  <c r="B282" i="91"/>
  <c r="E282" i="91" s="1"/>
  <c r="G282" i="91" s="1"/>
  <c r="E280" i="91"/>
  <c r="G280" i="91" s="1"/>
  <c r="E279" i="91"/>
  <c r="G279" i="91" s="1"/>
  <c r="G277" i="91"/>
  <c r="G276" i="91"/>
  <c r="G275" i="91"/>
  <c r="G274" i="91"/>
  <c r="G273" i="91"/>
  <c r="G272" i="91"/>
  <c r="G271" i="91"/>
  <c r="E270" i="91"/>
  <c r="G270" i="91" s="1"/>
  <c r="B270" i="91"/>
  <c r="B269" i="91"/>
  <c r="E269" i="91" s="1"/>
  <c r="G269" i="91" s="1"/>
  <c r="B268" i="91"/>
  <c r="E268" i="91" s="1"/>
  <c r="G268" i="91" s="1"/>
  <c r="B267" i="91"/>
  <c r="E267" i="91" s="1"/>
  <c r="G267" i="91" s="1"/>
  <c r="B266" i="91"/>
  <c r="E266" i="91" s="1"/>
  <c r="G266" i="91" s="1"/>
  <c r="B265" i="91"/>
  <c r="E265" i="91" s="1"/>
  <c r="G265" i="91" s="1"/>
  <c r="E263" i="91"/>
  <c r="G263" i="91" s="1"/>
  <c r="E262" i="91"/>
  <c r="G262" i="91" s="1"/>
  <c r="G260" i="91"/>
  <c r="G259" i="91"/>
  <c r="G258" i="91"/>
  <c r="G257" i="91"/>
  <c r="G256" i="91"/>
  <c r="G255" i="91"/>
  <c r="G254" i="91"/>
  <c r="G253" i="91"/>
  <c r="G252" i="91"/>
  <c r="B251" i="91"/>
  <c r="E251" i="91" s="1"/>
  <c r="G251" i="91" s="1"/>
  <c r="B250" i="91"/>
  <c r="E250" i="91" s="1"/>
  <c r="G250" i="91" s="1"/>
  <c r="B249" i="91"/>
  <c r="E249" i="91" s="1"/>
  <c r="G249" i="91" s="1"/>
  <c r="B248" i="91"/>
  <c r="E248" i="91" s="1"/>
  <c r="G248" i="91" s="1"/>
  <c r="B247" i="91"/>
  <c r="E247" i="91" s="1"/>
  <c r="G247" i="91" s="1"/>
  <c r="B246" i="91"/>
  <c r="E246" i="91" s="1"/>
  <c r="G246" i="91" s="1"/>
  <c r="B245" i="91"/>
  <c r="E245" i="91" s="1"/>
  <c r="G245" i="91" s="1"/>
  <c r="B244" i="91"/>
  <c r="E244" i="91" s="1"/>
  <c r="G244" i="91" s="1"/>
  <c r="E242" i="91"/>
  <c r="G242" i="91" s="1"/>
  <c r="E241" i="91"/>
  <c r="G241" i="91" s="1"/>
  <c r="G239" i="91"/>
  <c r="G238" i="91"/>
  <c r="G237" i="91"/>
  <c r="G236" i="91"/>
  <c r="G235" i="91"/>
  <c r="G234" i="91"/>
  <c r="G233" i="91"/>
  <c r="G232" i="91"/>
  <c r="G231" i="91"/>
  <c r="E230" i="91"/>
  <c r="G230" i="91" s="1"/>
  <c r="B230" i="91"/>
  <c r="B229" i="91"/>
  <c r="E229" i="91" s="1"/>
  <c r="G229" i="91" s="1"/>
  <c r="B228" i="91"/>
  <c r="E228" i="91" s="1"/>
  <c r="G228" i="91" s="1"/>
  <c r="B227" i="91"/>
  <c r="E227" i="91" s="1"/>
  <c r="G227" i="91" s="1"/>
  <c r="B226" i="91"/>
  <c r="E226" i="91" s="1"/>
  <c r="G226" i="91" s="1"/>
  <c r="E225" i="91"/>
  <c r="G225" i="91" s="1"/>
  <c r="B225" i="91"/>
  <c r="B224" i="91"/>
  <c r="E224" i="91" s="1"/>
  <c r="G224" i="91" s="1"/>
  <c r="B223" i="91"/>
  <c r="E223" i="91" s="1"/>
  <c r="G223" i="91" s="1"/>
  <c r="E221" i="91"/>
  <c r="G221" i="91" s="1"/>
  <c r="E220" i="91"/>
  <c r="G220" i="91" s="1"/>
  <c r="G218" i="91"/>
  <c r="E217" i="91"/>
  <c r="G217" i="91" s="1"/>
  <c r="E216" i="91"/>
  <c r="G216" i="91" s="1"/>
  <c r="E215" i="91"/>
  <c r="G215" i="91" s="1"/>
  <c r="E214" i="91"/>
  <c r="G214" i="91" s="1"/>
  <c r="G213" i="91"/>
  <c r="G212" i="91"/>
  <c r="G211" i="91"/>
  <c r="B210" i="91"/>
  <c r="E210" i="91" s="1"/>
  <c r="G210" i="91" s="1"/>
  <c r="B209" i="91"/>
  <c r="E209" i="91" s="1"/>
  <c r="G209" i="91" s="1"/>
  <c r="E208" i="91"/>
  <c r="G208" i="91" s="1"/>
  <c r="B208" i="91"/>
  <c r="B207" i="91"/>
  <c r="E207" i="91" s="1"/>
  <c r="G207" i="91" s="1"/>
  <c r="B206" i="91"/>
  <c r="E206" i="91" s="1"/>
  <c r="G206" i="91" s="1"/>
  <c r="B205" i="91"/>
  <c r="E205" i="91" s="1"/>
  <c r="G205" i="91" s="1"/>
  <c r="E203" i="91"/>
  <c r="G203" i="91" s="1"/>
  <c r="E202" i="91"/>
  <c r="G202" i="91" s="1"/>
  <c r="G200" i="91"/>
  <c r="G199" i="91"/>
  <c r="G198" i="91"/>
  <c r="G197" i="91"/>
  <c r="G196" i="91"/>
  <c r="G195" i="91"/>
  <c r="G194" i="91"/>
  <c r="G193" i="91"/>
  <c r="G192" i="91"/>
  <c r="B191" i="91"/>
  <c r="E191" i="91" s="1"/>
  <c r="G191" i="91" s="1"/>
  <c r="B190" i="91"/>
  <c r="E190" i="91" s="1"/>
  <c r="G190" i="91" s="1"/>
  <c r="B189" i="91"/>
  <c r="E189" i="91" s="1"/>
  <c r="G189" i="91" s="1"/>
  <c r="B188" i="91"/>
  <c r="E188" i="91" s="1"/>
  <c r="G188" i="91" s="1"/>
  <c r="B187" i="91"/>
  <c r="E187" i="91" s="1"/>
  <c r="G187" i="91" s="1"/>
  <c r="B186" i="91"/>
  <c r="E186" i="91" s="1"/>
  <c r="G186" i="91" s="1"/>
  <c r="E185" i="91"/>
  <c r="G185" i="91" s="1"/>
  <c r="B185" i="91"/>
  <c r="B184" i="91"/>
  <c r="E184" i="91" s="1"/>
  <c r="G184" i="91" s="1"/>
  <c r="E182" i="91"/>
  <c r="G182" i="91" s="1"/>
  <c r="E181" i="91"/>
  <c r="G181" i="91" s="1"/>
  <c r="G179" i="91"/>
  <c r="E178" i="91"/>
  <c r="G178" i="91" s="1"/>
  <c r="G177" i="91"/>
  <c r="E177" i="91"/>
  <c r="E176" i="91"/>
  <c r="G176" i="91" s="1"/>
  <c r="E175" i="91"/>
  <c r="G175" i="91" s="1"/>
  <c r="G174" i="91"/>
  <c r="G173" i="91"/>
  <c r="G172" i="91"/>
  <c r="E171" i="91"/>
  <c r="G171" i="91" s="1"/>
  <c r="B171" i="91"/>
  <c r="B170" i="91"/>
  <c r="E170" i="91" s="1"/>
  <c r="G170" i="91" s="1"/>
  <c r="B169" i="91"/>
  <c r="E169" i="91" s="1"/>
  <c r="G169" i="91" s="1"/>
  <c r="E168" i="91"/>
  <c r="G168" i="91" s="1"/>
  <c r="B168" i="91"/>
  <c r="B167" i="91"/>
  <c r="E167" i="91" s="1"/>
  <c r="G167" i="91" s="1"/>
  <c r="B166" i="91"/>
  <c r="E166" i="91" s="1"/>
  <c r="G166" i="91" s="1"/>
  <c r="E164" i="91"/>
  <c r="G164" i="91" s="1"/>
  <c r="E163" i="91"/>
  <c r="G163" i="91" s="1"/>
  <c r="G161" i="91"/>
  <c r="G160" i="91"/>
  <c r="G159" i="91"/>
  <c r="G158" i="91"/>
  <c r="G157" i="91"/>
  <c r="G156" i="91"/>
  <c r="G155" i="91"/>
  <c r="E154" i="91"/>
  <c r="E490" i="91" s="1"/>
  <c r="G490" i="91" s="1"/>
  <c r="G153" i="91"/>
  <c r="B152" i="91"/>
  <c r="E152" i="91" s="1"/>
  <c r="G152" i="91" s="1"/>
  <c r="E151" i="91"/>
  <c r="G151" i="91" s="1"/>
  <c r="B151" i="91"/>
  <c r="B150" i="91"/>
  <c r="E150" i="91" s="1"/>
  <c r="G150" i="91" s="1"/>
  <c r="E149" i="91"/>
  <c r="G149" i="91" s="1"/>
  <c r="B149" i="91"/>
  <c r="B148" i="91"/>
  <c r="E148" i="91" s="1"/>
  <c r="G148" i="91" s="1"/>
  <c r="B147" i="91"/>
  <c r="E147" i="91" s="1"/>
  <c r="G147" i="91" s="1"/>
  <c r="E146" i="91"/>
  <c r="G146" i="91" s="1"/>
  <c r="B146" i="91"/>
  <c r="B145" i="91"/>
  <c r="E145" i="91" s="1"/>
  <c r="G145" i="91" s="1"/>
  <c r="E143" i="91"/>
  <c r="G143" i="91" s="1"/>
  <c r="E142" i="91"/>
  <c r="G142" i="91" s="1"/>
  <c r="G140" i="91"/>
  <c r="G139" i="91"/>
  <c r="G138" i="91"/>
  <c r="G137" i="91"/>
  <c r="G136" i="91"/>
  <c r="G135" i="91"/>
  <c r="G134" i="91"/>
  <c r="E133" i="91"/>
  <c r="E511" i="91" s="1"/>
  <c r="G511" i="91" s="1"/>
  <c r="G132" i="91"/>
  <c r="B131" i="91"/>
  <c r="E131" i="91" s="1"/>
  <c r="G131" i="91" s="1"/>
  <c r="B130" i="91"/>
  <c r="E130" i="91" s="1"/>
  <c r="G130" i="91" s="1"/>
  <c r="B129" i="91"/>
  <c r="E129" i="91" s="1"/>
  <c r="G129" i="91" s="1"/>
  <c r="E128" i="91"/>
  <c r="G128" i="91" s="1"/>
  <c r="B128" i="91"/>
  <c r="B127" i="91"/>
  <c r="E127" i="91" s="1"/>
  <c r="G127" i="91" s="1"/>
  <c r="E126" i="91"/>
  <c r="G126" i="91" s="1"/>
  <c r="B126" i="91"/>
  <c r="B125" i="91"/>
  <c r="E125" i="91" s="1"/>
  <c r="G125" i="91" s="1"/>
  <c r="B124" i="91"/>
  <c r="E124" i="91" s="1"/>
  <c r="G124" i="91" s="1"/>
  <c r="E122" i="91"/>
  <c r="G122" i="91" s="1"/>
  <c r="E121" i="91"/>
  <c r="G121" i="91" s="1"/>
  <c r="G119" i="91"/>
  <c r="B118" i="91"/>
  <c r="E118" i="91" s="1"/>
  <c r="G118" i="91" s="1"/>
  <c r="E116" i="91"/>
  <c r="G116" i="91" s="1"/>
  <c r="E115" i="91"/>
  <c r="G115" i="91" s="1"/>
  <c r="G113" i="91"/>
  <c r="B112" i="91"/>
  <c r="E112" i="91" s="1"/>
  <c r="G112" i="91" s="1"/>
  <c r="E110" i="91"/>
  <c r="G110" i="91" s="1"/>
  <c r="E109" i="91"/>
  <c r="G109" i="91" s="1"/>
  <c r="G107" i="91"/>
  <c r="E106" i="91"/>
  <c r="G106" i="91" s="1"/>
  <c r="B106" i="91"/>
  <c r="E104" i="91"/>
  <c r="G104" i="91" s="1"/>
  <c r="E103" i="91"/>
  <c r="G103" i="91" s="1"/>
  <c r="G101" i="91"/>
  <c r="B100" i="91"/>
  <c r="E100" i="91" s="1"/>
  <c r="G100" i="91" s="1"/>
  <c r="E98" i="91"/>
  <c r="G98" i="91" s="1"/>
  <c r="E97" i="91"/>
  <c r="G97" i="91" s="1"/>
  <c r="G95" i="91"/>
  <c r="B94" i="91"/>
  <c r="E94" i="91" s="1"/>
  <c r="G94" i="91" s="1"/>
  <c r="E92" i="91"/>
  <c r="G92" i="91" s="1"/>
  <c r="E91" i="91"/>
  <c r="G91" i="91" s="1"/>
  <c r="G89" i="91"/>
  <c r="E88" i="91"/>
  <c r="G88" i="91" s="1"/>
  <c r="B88" i="91"/>
  <c r="E86" i="91"/>
  <c r="G86" i="91" s="1"/>
  <c r="E85" i="91"/>
  <c r="G85" i="91" s="1"/>
  <c r="G83" i="91"/>
  <c r="B82" i="91"/>
  <c r="E82" i="91" s="1"/>
  <c r="G82" i="91" s="1"/>
  <c r="E80" i="91"/>
  <c r="G80" i="91" s="1"/>
  <c r="E79" i="91"/>
  <c r="G79" i="91" s="1"/>
  <c r="G77" i="91"/>
  <c r="B76" i="91"/>
  <c r="E76" i="91" s="1"/>
  <c r="G76" i="91" s="1"/>
  <c r="E74" i="91"/>
  <c r="G74" i="91" s="1"/>
  <c r="E73" i="91"/>
  <c r="G73" i="91" s="1"/>
  <c r="G71" i="91"/>
  <c r="B70" i="91"/>
  <c r="E70" i="91" s="1"/>
  <c r="G70" i="91" s="1"/>
  <c r="E68" i="91"/>
  <c r="G68" i="91" s="1"/>
  <c r="E67" i="91"/>
  <c r="G67" i="91" s="1"/>
  <c r="G65" i="91"/>
  <c r="B64" i="91"/>
  <c r="E64" i="91" s="1"/>
  <c r="G64" i="91" s="1"/>
  <c r="E62" i="91"/>
  <c r="G62" i="91" s="1"/>
  <c r="E61" i="91"/>
  <c r="G61" i="91" s="1"/>
  <c r="G59" i="91"/>
  <c r="B58" i="91"/>
  <c r="E58" i="91" s="1"/>
  <c r="G58" i="91" s="1"/>
  <c r="E56" i="91"/>
  <c r="G56" i="91" s="1"/>
  <c r="E55" i="91"/>
  <c r="G55" i="91" s="1"/>
  <c r="G53" i="91"/>
  <c r="B52" i="91"/>
  <c r="E52" i="91" s="1"/>
  <c r="G52" i="91" s="1"/>
  <c r="E50" i="91"/>
  <c r="G50" i="91" s="1"/>
  <c r="E49" i="91"/>
  <c r="G49" i="91" s="1"/>
  <c r="G47" i="91"/>
  <c r="B46" i="91"/>
  <c r="E46" i="91" s="1"/>
  <c r="G46" i="91" s="1"/>
  <c r="E44" i="91"/>
  <c r="G44" i="91" s="1"/>
  <c r="E43" i="91"/>
  <c r="G43" i="91" s="1"/>
  <c r="G41" i="91"/>
  <c r="B40" i="91"/>
  <c r="E40" i="91" s="1"/>
  <c r="G40" i="91" s="1"/>
  <c r="E38" i="91"/>
  <c r="G38" i="91" s="1"/>
  <c r="E37" i="91"/>
  <c r="G37" i="91" s="1"/>
  <c r="G35" i="91"/>
  <c r="G34" i="91"/>
  <c r="B33" i="91"/>
  <c r="E33" i="91" s="1"/>
  <c r="G33" i="91" s="1"/>
  <c r="G31" i="91"/>
  <c r="G30" i="91"/>
  <c r="G29" i="91"/>
  <c r="G28" i="91"/>
  <c r="G27" i="91"/>
  <c r="E26" i="91"/>
  <c r="G26" i="91" s="1"/>
  <c r="G25" i="91"/>
  <c r="G24" i="91"/>
  <c r="G23" i="91"/>
  <c r="G22" i="91"/>
  <c r="G21" i="91"/>
  <c r="G20" i="91"/>
  <c r="G19" i="91"/>
  <c r="G18" i="91"/>
  <c r="G17" i="91"/>
  <c r="G16" i="91"/>
  <c r="G15" i="91"/>
  <c r="G14" i="91"/>
  <c r="G13" i="91"/>
  <c r="G12" i="91"/>
  <c r="B11" i="91"/>
  <c r="E11" i="91" s="1"/>
  <c r="G11" i="91" s="1"/>
  <c r="B10" i="91"/>
  <c r="E10" i="91" s="1"/>
  <c r="G10" i="91" s="1"/>
  <c r="E9" i="91"/>
  <c r="G9" i="91" s="1"/>
  <c r="B9" i="91"/>
  <c r="B8" i="91"/>
  <c r="E8" i="91" s="1"/>
  <c r="G8" i="91" s="1"/>
  <c r="B7" i="91"/>
  <c r="E7" i="91" s="1"/>
  <c r="G7" i="91" s="1"/>
  <c r="E6" i="91"/>
  <c r="G6" i="91" s="1"/>
  <c r="B6" i="91"/>
  <c r="B5" i="91"/>
  <c r="E5" i="91" s="1"/>
  <c r="G5" i="91" s="1"/>
  <c r="B4" i="91"/>
  <c r="E4" i="91" s="1"/>
  <c r="G4" i="91" s="1"/>
  <c r="G154" i="91" l="1"/>
  <c r="G133" i="91"/>
</calcChain>
</file>

<file path=xl/sharedStrings.xml><?xml version="1.0" encoding="utf-8"?>
<sst xmlns="http://schemas.openxmlformats.org/spreadsheetml/2006/main" count="22650" uniqueCount="5583">
  <si>
    <t>№ п/п</t>
  </si>
  <si>
    <t>Вид работ</t>
  </si>
  <si>
    <t>кг</t>
  </si>
  <si>
    <t>м2</t>
  </si>
  <si>
    <t>Ед. изм.</t>
  </si>
  <si>
    <t>Норма расхода</t>
  </si>
  <si>
    <t>к Договору подряда № от г.</t>
  </si>
  <si>
    <t>ПОДРЯДЧИК:</t>
  </si>
  <si>
    <t>________________/</t>
  </si>
  <si>
    <t>УТВЕРЖДАЮ:</t>
  </si>
  <si>
    <t>Приложение №</t>
  </si>
  <si>
    <t>Примечание</t>
  </si>
  <si>
    <t>Кол-во с учетом нормы расхода</t>
  </si>
  <si>
    <t>Кол-во</t>
  </si>
  <si>
    <t>1</t>
  </si>
  <si>
    <t>2</t>
  </si>
  <si>
    <t>3</t>
  </si>
  <si>
    <t>Всего кол-во</t>
  </si>
  <si>
    <t>шт</t>
  </si>
  <si>
    <t>Длина воздуховода, м.п.</t>
  </si>
  <si>
    <t>Сечение воздуховода, м2</t>
  </si>
  <si>
    <t>Наименование</t>
  </si>
  <si>
    <t>Ед.изм</t>
  </si>
  <si>
    <t>Всего</t>
  </si>
  <si>
    <t>СЕКЦИЯ 1.1</t>
  </si>
  <si>
    <t>Система ПВ1.1</t>
  </si>
  <si>
    <t>Воздуховод из оцинкованной стали δ=0,8мм 150×150</t>
  </si>
  <si>
    <t>В стоимость работ входит крепление воздуховодов, фассоных элементов, решеток, сеток и т.д.</t>
  </si>
  <si>
    <t>Воздуховод из оцинкованной стали δ=0,8мм 250×250</t>
  </si>
  <si>
    <t>Воздуховод из оцинкованной стали δ=0,8мм 300×300</t>
  </si>
  <si>
    <t>Воздуховод из оцинкованной стали δ=0,8мм 400×200</t>
  </si>
  <si>
    <t>Воздуховод из оцинкованной стали δ=0,8мм 500×300</t>
  </si>
  <si>
    <t>Воздуховод из оцинкованной стали δ=0,8мм 500×400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</si>
  <si>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</si>
  <si>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125</t>
    </r>
  </si>
  <si>
    <t>Отвод из оцинкованной стали δ=0,8мм 300×300</t>
  </si>
  <si>
    <t>Отвод из оцинкованной стали δ=0,8мм 500×300</t>
  </si>
  <si>
    <t>Отвод из оцинкованной стали δ=0,8мм 400×200</t>
  </si>
  <si>
    <t>Отвод из оцинкованной стали δ=0,8мм Ø125</t>
  </si>
  <si>
    <t>Отвод из оцинкованной стали δ=0,8мм Ø100</t>
  </si>
  <si>
    <t>В стоимость работ входит крепление воздуховодов, фассоных элементов, решеток и т.д.</t>
  </si>
  <si>
    <t>Переход из оцинкованной стали δ=0,8мм 300×300× (500×300)</t>
  </si>
  <si>
    <t>В стоимость работ входит крепления изоляции</t>
  </si>
  <si>
    <t>Переход из оцинкованной стали δ=0,8мм 500×300× (400×200)</t>
  </si>
  <si>
    <t>Переход из оцинкованной стали δ=0,8мм 400×200×(Ø125)</t>
  </si>
  <si>
    <t>Переход из оцинкованной стали δ=0,8мм Ø125×(Ø100)</t>
  </si>
  <si>
    <t>Переход из оцинкованной стали δ=0,8мм 500×300× (250×250)</t>
  </si>
  <si>
    <t>Врезка из оцинкованной стали δ=0,8мм 500×300</t>
  </si>
  <si>
    <t>Врезка из оцинкованной стали δ=0,8мм 600×200</t>
  </si>
  <si>
    <t>Тройник из оцинкованной стали δ=0,8мм Ø100×(Ø100)×Ø100</t>
  </si>
  <si>
    <t>Сетка №10 в рамке Ø100</t>
  </si>
  <si>
    <t>Сетка №10 в рамке 200×200</t>
  </si>
  <si>
    <t>Сетка №10 в рамке 500×250</t>
  </si>
  <si>
    <t>Сетка №10 в рамке 600×200</t>
  </si>
  <si>
    <t>Решетка АЛН 500×400</t>
  </si>
  <si>
    <t>Решетка АМН 150×150</t>
  </si>
  <si>
    <t>Маты базальтовой ваты фольгированные, δ=50мм, EI150</t>
  </si>
  <si>
    <t>Система В1.1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</si>
  <si>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160</t>
    </r>
  </si>
  <si>
    <t>Отвод из оцинкованной стали δ=0,8мм Ø160</t>
  </si>
  <si>
    <t>Сетка №10 в рамке Ø160</t>
  </si>
  <si>
    <t>Система огнезащиты ET ВЕНТ EI30:</t>
  </si>
  <si>
    <t>МБОР-5Ф</t>
  </si>
  <si>
    <t>Плазас</t>
  </si>
  <si>
    <t>Система В1.2</t>
  </si>
  <si>
    <t>Система В1.3</t>
  </si>
  <si>
    <t>Система В1.4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</si>
  <si>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  <r>
      <rPr>
        <sz val="10"/>
        <color theme="1"/>
        <rFont val="Times New Roman"/>
        <family val="1"/>
        <charset val="204"/>
      </rPr>
      <t/>
    </r>
  </si>
  <si>
    <t xml:space="preserve">Отвод из оцинкованной стали δ=0,8мм  200×150 </t>
  </si>
  <si>
    <t>Система В1.5</t>
  </si>
  <si>
    <t>Система В1.6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</si>
  <si>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200×200 </t>
    </r>
  </si>
  <si>
    <t xml:space="preserve">Отвод из оцинкованной стали δ=0,8мм 200×200 </t>
  </si>
  <si>
    <t>Система В1.7</t>
  </si>
  <si>
    <t>Система В1.8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</si>
  <si>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 xml:space="preserve">300×200 </t>
    </r>
  </si>
  <si>
    <t xml:space="preserve">Отвод из оцинкованной стали δ=0,8мм 300×200 </t>
  </si>
  <si>
    <t>Система В1.9</t>
  </si>
  <si>
    <t>Система В1.10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</si>
  <si>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200</t>
    </r>
  </si>
  <si>
    <t>Отвод из оцинкованной стали δ=0,8мм Ø200</t>
  </si>
  <si>
    <t>Система В1.11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</si>
  <si>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Ø125</t>
    </r>
  </si>
  <si>
    <t>Система В1.12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</si>
  <si>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</t>
    </r>
    <r>
      <rPr>
        <sz val="10"/>
        <rFont val="Times New Roman"/>
        <family val="1"/>
        <charset val="204"/>
      </rPr>
      <t xml:space="preserve">0×150 </t>
    </r>
  </si>
  <si>
    <t xml:space="preserve">Отвод из оцинкованной стали δ=0,8мм 150×150 </t>
  </si>
  <si>
    <t>Система В1.13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</si>
  <si>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Ø125</t>
    </r>
  </si>
  <si>
    <t>Система В1.14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</si>
  <si>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</si>
  <si>
    <t>Система В1.15</t>
  </si>
  <si>
    <t xml:space="preserve">Система ВЕ 1.1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</si>
  <si>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</si>
  <si>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Ø160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</si>
  <si>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300×200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</si>
  <si>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400×200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</si>
  <si>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500×200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</si>
  <si>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600×200 </t>
    </r>
  </si>
  <si>
    <t>Sпов.отвода 100</t>
  </si>
  <si>
    <t>Sпов.отвода 125</t>
  </si>
  <si>
    <t>Переход из оцинкованной стали δ=0,8мм Ø125×Ø160</t>
  </si>
  <si>
    <t>Sпов.перех 125х160</t>
  </si>
  <si>
    <t>Переход из оцинкованной стали δ=0,8мм Ø160×(200×200)</t>
  </si>
  <si>
    <t>Переход из оцинкованной стали δ=0,8мм 200×200×(300×200)</t>
  </si>
  <si>
    <t>Длина переходов может быть любой, но существуют рекомендации по длине переходов: </t>
  </si>
  <si>
    <t>Переход из оцинкованной стали δ=0,8мм 300×200× (400×200)</t>
  </si>
  <si>
    <t>L = 300 мм, если периметр перехода составляет до 2500 мм; L = 500 мм, если периметр перехода составляет более 2500 мм.</t>
  </si>
  <si>
    <t xml:space="preserve">Переход из оцинкованной стали δ=0,8мм 400×200×(500×200) </t>
  </si>
  <si>
    <t>Переход из оцинкованной стали δ=0,8мм 500×200×(600×200)</t>
  </si>
  <si>
    <t>Решетка регулируемая 2525РРП</t>
  </si>
  <si>
    <t xml:space="preserve">Система ВЕ 1.2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</si>
  <si>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</si>
  <si>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</si>
  <si>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</si>
  <si>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</si>
  <si>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600×150</t>
    </r>
  </si>
  <si>
    <t>Переход из оцинкованной стали δ=0,8мм Ø160×(200×150)</t>
  </si>
  <si>
    <t>Переход из оцинкованной стали δ=0,8мм 200×150×(300×150)</t>
  </si>
  <si>
    <t>Переход из оцинкованной стали δ=0,8мм 300×150× (400×150)</t>
  </si>
  <si>
    <t xml:space="preserve">Переход из оцинкованной стали δ=0,8мм 400×150×(500×150) </t>
  </si>
  <si>
    <t>Переход из оцинкованной стали δ=0,8мм 500×150×(600×150)</t>
  </si>
  <si>
    <t>Система ВЕ 1.3</t>
  </si>
  <si>
    <t>Отвод из оцинкованной стали δ=0,8мм 400×150</t>
  </si>
  <si>
    <t>Система ВЕ 1.4</t>
  </si>
  <si>
    <t>Система ВЕ 1.5</t>
  </si>
  <si>
    <t>Система ВЕ 1.6</t>
  </si>
  <si>
    <t>Система ВЕ 1.7</t>
  </si>
  <si>
    <t>Система ВЕ 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</si>
  <si>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</si>
  <si>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250×150</t>
    </r>
  </si>
  <si>
    <t>Переход из оцинкованной стали δ=0,8мм Ø100×Ø125</t>
  </si>
  <si>
    <t>Переход из оцинкованной стали δ=0,8мм Ø125×(150×150)</t>
  </si>
  <si>
    <t>Переход из оцинкованной стали δ=0,8мм 150×150×(200×150)</t>
  </si>
  <si>
    <t>Переход из оцинкованной стали δ=0,8мм 200×150×(250×150)</t>
  </si>
  <si>
    <t>Переход из оцинкованной стали δ=0,8мм 250×150×(300×150)</t>
  </si>
  <si>
    <t>Решетка регулируемая 2020РРП</t>
  </si>
  <si>
    <t>Система ВЕ 1.9</t>
  </si>
  <si>
    <t>Система ВЕ 1.10</t>
  </si>
  <si>
    <t>Система ВЕ 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</si>
  <si>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</si>
  <si>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</si>
  <si>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</si>
  <si>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</si>
  <si>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600×200</t>
    </r>
  </si>
  <si>
    <t>Переход из оцинкованной стали δ=0,8мм 300×200×(400×200)</t>
  </si>
  <si>
    <t>Переход из оцинкованной стали δ=0,8мм 400×200×(500×200)</t>
  </si>
  <si>
    <t>Система ВЕ 1.12</t>
  </si>
  <si>
    <t>Система ВЕ 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</si>
  <si>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</si>
  <si>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</si>
  <si>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</si>
  <si>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</si>
  <si>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300×300</t>
    </r>
  </si>
  <si>
    <t>Переход из оцинкованной стали δ=0,8мм Ø160×(150×200)</t>
  </si>
  <si>
    <t>Переход из оцинкованной стали δ=0,8мм 150×200×(150×300)</t>
  </si>
  <si>
    <t>Переход из оцинкованной стали δ=0,8мм 150×300×(200×300)</t>
  </si>
  <si>
    <t xml:space="preserve">Переход из оцинкованной стали δ=0,8мм 200×300×(250×300) </t>
  </si>
  <si>
    <t>Переход из оцинкованной стали δ=0,8мм 250×300×(300×300)</t>
  </si>
  <si>
    <t>Система ВЕ 1.14</t>
  </si>
  <si>
    <t>Система ВЕ 1.15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</si>
  <si>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250×200</t>
    </r>
  </si>
  <si>
    <t>Переход из оцинкованной стали δ=0,8мм 150×150×(150×200)</t>
  </si>
  <si>
    <t>Переход из оцинкованной стали δ=0,8мм 150×200×(200×200)</t>
  </si>
  <si>
    <t>Переход из оцинкованной стали δ=0,8мм 200×200×(250×200)</t>
  </si>
  <si>
    <t>Система ВЕ 1.16</t>
  </si>
  <si>
    <t>Система ВЕ 1.17</t>
  </si>
  <si>
    <t>Система ВЕ 1.18</t>
  </si>
  <si>
    <t>Система ВЕ 1.19</t>
  </si>
  <si>
    <t xml:space="preserve">Система ВЕ 1.20 </t>
  </si>
  <si>
    <t>Система ВЕ 1.21</t>
  </si>
  <si>
    <t>Сетка №10 в рамке Ø125</t>
  </si>
  <si>
    <t>Узел прохода УП1-1-0-125-700</t>
  </si>
  <si>
    <t>Маты минераловатные δ=50мм ТЕХ МАТ</t>
  </si>
  <si>
    <t>Защитное покрытие для минераловатных матов ROCKprotect</t>
  </si>
  <si>
    <t>Система ВЕ 1.22</t>
  </si>
  <si>
    <t>Маты минераловатные δ=50мм ТЕХ МАТ ROCKWOOL</t>
  </si>
  <si>
    <t>Система ВД1.1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</si>
  <si>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</si>
  <si>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600×700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</si>
  <si>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</si>
  <si>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</si>
  <si>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1200×350</t>
    </r>
  </si>
  <si>
    <t>Воздуховод из оцинкованной стали δ=0,8мм Ø710</t>
  </si>
  <si>
    <t>Врезка из оцинкованной стали δ=0,8мм 800×600</t>
  </si>
  <si>
    <t>Отвод из оцинкованной стали δ=0,8мм 1200×350</t>
  </si>
  <si>
    <t>Отвод из оцинкованной стали δ=0,8мм 700×600</t>
  </si>
  <si>
    <t>Переход из оцинкованной стали δ=0,8мм 700×600×(Ø710)</t>
  </si>
  <si>
    <t>Переход из оцинкованной стали δ=0,8мм 800×600×(Ø710)</t>
  </si>
  <si>
    <t>Переход из оцинкованной стали δ=0,8мм 600×350×(1200×350)</t>
  </si>
  <si>
    <t>Переход из оцинкованной стали δ=0,8мм 1200×350×(700×600)</t>
  </si>
  <si>
    <t>Сталь оцинкованная δ=0,55мм</t>
  </si>
  <si>
    <t>Сетка №10 в рамке 600×350</t>
  </si>
  <si>
    <t>Решетка Рсп- 1200×350</t>
  </si>
  <si>
    <t>Система ПД1.1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</si>
  <si>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600×600</t>
    </r>
  </si>
  <si>
    <t>Воздуховод из оцинкованной стали δ=0,8мм Ø450</t>
  </si>
  <si>
    <t>Врезка из оцинкованной стали δ=0,8мм 600×600</t>
  </si>
  <si>
    <t>Отвод из оцинкованной стали δ=0,8мм 600×600</t>
  </si>
  <si>
    <t>Отвод из оцинкованной стали δ=0,8мм Ø450</t>
  </si>
  <si>
    <t>Переход из оцинкованной стали δ=0,8мм 600×600×(Ø450)</t>
  </si>
  <si>
    <t>Решетка Рсп- 600×700</t>
  </si>
  <si>
    <t>Сетка с козырьком D450</t>
  </si>
  <si>
    <t>Система ПД1.2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</si>
  <si>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</si>
  <si>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1000×400</t>
    </r>
  </si>
  <si>
    <t>Воздуховод из оцинкованной стали δ=0,8мм Ø630</t>
  </si>
  <si>
    <t>Отвод из оцинкованной стали δ=0,8мм 1000×400</t>
  </si>
  <si>
    <t>Отвод из оцинкованной стали δ=0,8мм Ø630</t>
  </si>
  <si>
    <t>Переход из оцинкованной стали δ=0,8мм 1000×400×(Ø630)</t>
  </si>
  <si>
    <t>Врезка из оцинкованной стали δ=0,8мм 600×500</t>
  </si>
  <si>
    <t>Решетка Рсп- 600×500</t>
  </si>
  <si>
    <t>Система ПД1.3, ПД1.4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</si>
  <si>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</si>
  <si>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1100×400</t>
    </r>
  </si>
  <si>
    <t>Воздуховод из оцинкованной стали δ=0,8мм Ø500</t>
  </si>
  <si>
    <t>Воздуховод из оцинкованной стали δ=0,8мм 600×300</t>
  </si>
  <si>
    <t>Отвод из оцинкованной стали δ=0,8мм 1100×400</t>
  </si>
  <si>
    <t>Отвод из оцинкованной стали δ=0,8мм 600×300</t>
  </si>
  <si>
    <t>Отвод из оцинкованной стали δ=0,8мм Ø500</t>
  </si>
  <si>
    <t>Врезка из оцинкованной стали δ=0,8мм 600×300</t>
  </si>
  <si>
    <t>Переход из оцинкованной стали δ=0,8мм 1100×400×(400×1000)</t>
  </si>
  <si>
    <t>Переход из оцинкованной стали δ=0,8мм 400×1000×(Ø500)</t>
  </si>
  <si>
    <t>Решетка Рсп- 1100×600</t>
  </si>
  <si>
    <t>Сетка с козырьком D500</t>
  </si>
  <si>
    <t>Маты базальтовой ваты фольгированные, δ=50мм, EI150 ТЕХ МАТ ROCKWOOL</t>
  </si>
  <si>
    <t>Система ПД1.5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</si>
  <si>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1000×600</t>
    </r>
  </si>
  <si>
    <t>Отвод из оцинкованной стали δ=0,8мм Ø710</t>
  </si>
  <si>
    <t>Переход из оцинкованной стали δ=0,8мм 1000×600×(Ø710)</t>
  </si>
  <si>
    <t>Сетка с козырьком D710</t>
  </si>
  <si>
    <t>Система ПД1.6</t>
  </si>
  <si>
    <t>Система ПД1.7, ПД1.8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</si>
  <si>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</si>
  <si>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</si>
  <si>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1000×500</t>
    </r>
  </si>
  <si>
    <t>Отвод из оцинкованной стали δ=0,8мм 700×500</t>
  </si>
  <si>
    <t>Отвод из оцинкованной стали δ=0,8мм 500×250</t>
  </si>
  <si>
    <t>Переход из оцинкованной стали δ=0,8мм 1000×500×(700×500)</t>
  </si>
  <si>
    <t>Переход из оцинкованной стали δ=0,8мм 700×500×(Ø500)</t>
  </si>
  <si>
    <t>Переход из оцинкованной стали δ=0,8мм Ø500×(800×500)</t>
  </si>
  <si>
    <t>Врезка из оцинкованной стали δ=0,8мм 500×250</t>
  </si>
  <si>
    <t>Решетка Рсп-1000×500</t>
  </si>
  <si>
    <t>Решетка Рсп-600×1000</t>
  </si>
  <si>
    <t>Система огнезащиты ET ВЕНТ EI60:</t>
  </si>
  <si>
    <t>Система ПД1.9, ПД1.10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</si>
  <si>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800×400</t>
    </r>
  </si>
  <si>
    <t>Воздуховод  из оцинкованной стали δ=0,8мм Ø500</t>
  </si>
  <si>
    <t>Отвод из оцинкованной стали δ=0,8мм 800×400</t>
  </si>
  <si>
    <t>Переход из оцинкованной стали δ=0,8мм 1000×500×(800×400)</t>
  </si>
  <si>
    <t>Переход из оцинкованной стали δ=0,8мм 800×400×(700×500)</t>
  </si>
  <si>
    <t>Переход из оцинкованной стали δ=0,8мм Ø500×(Ø800×400)</t>
  </si>
  <si>
    <t>Решетка Рсп- 1000×500</t>
  </si>
  <si>
    <t>Система ПД1.11</t>
  </si>
  <si>
    <t>Отвод из оцинкованной стали δ=0,8мм 500×200</t>
  </si>
  <si>
    <t>Переход из оцинкованной стали δ=0,8мм 500×200×(600×300)</t>
  </si>
  <si>
    <t>Решетка Рсп-500×300</t>
  </si>
  <si>
    <t>СЕКЦИЯ 1.2</t>
  </si>
  <si>
    <t>Система П2.1</t>
  </si>
  <si>
    <t xml:space="preserve">Воздуховод из оцинкованной стали δ=0,7мм 300×200 </t>
  </si>
  <si>
    <t xml:space="preserve">Воздуховод из оцинкованной стали δ=0,7мм 400×200 </t>
  </si>
  <si>
    <t xml:space="preserve">Воздуховод из оцинкованной стали δ=0,7мм 500×300 </t>
  </si>
  <si>
    <t>Воздуховод из оцинкованной стали δ=0,7мм 600×350</t>
  </si>
  <si>
    <t>Воздуховод из оцинкованной стали δ=0,7мм 800×200</t>
  </si>
  <si>
    <t xml:space="preserve">Воздуховод из оцинкованной стали δ=0,7мм 500×200 </t>
  </si>
  <si>
    <t xml:space="preserve">Воздуховод из оцинкованной стали δ=0,7мм 200×200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</si>
  <si>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=0,55мм Ø160</t>
    </r>
  </si>
  <si>
    <t>Отвод из оцинкованной стали δ=0,7мм 500×300</t>
  </si>
  <si>
    <t>Врезка из оцинкованной стали δ=0,7мм 500×300</t>
  </si>
  <si>
    <t>Врезка из оцинкованной стали δ=0,7мм 500×200</t>
  </si>
  <si>
    <t>Переход из оцинкованной стали δ=0,7мм 800×200×(400×200)</t>
  </si>
  <si>
    <t>Переход из оцинкованной стали δ=0,7мм 400×200×(500×300)</t>
  </si>
  <si>
    <t>Переход из оцинкованной стали δ=0,7мм 500×300×(300×200)</t>
  </si>
  <si>
    <t>Переход из оцинкованной стали δ=0,7мм 500×200×(Ø160)</t>
  </si>
  <si>
    <t>Переход из оцинкованной стали δ=0,7мм Ø160×(200×200)</t>
  </si>
  <si>
    <t>Переход из оцинкованной стали δ=0,7мм 500×300×(600×350)</t>
  </si>
  <si>
    <t>Решетка АМН 200×200</t>
  </si>
  <si>
    <t>Решетка АМН 500×200</t>
  </si>
  <si>
    <t>Решетка АМН 800×200</t>
  </si>
  <si>
    <t>Решетка Рсп 200×200</t>
  </si>
  <si>
    <t>Решетка Рсп 300×200</t>
  </si>
  <si>
    <t>Решетка Рсп 400×200</t>
  </si>
  <si>
    <t>Система В2.1</t>
  </si>
  <si>
    <t>Воздуховод из оцинкованной стали δ=0,8мм 150×100</t>
  </si>
  <si>
    <t>Воздуховод из оцинкованной стали δ=0,8мм 150×160</t>
  </si>
  <si>
    <t>Воздуховод из оцинкованной стали δ=0,8мм 200×100</t>
  </si>
  <si>
    <t>Воздуховод из оцинкованной стали δ=0,8мм 200×200</t>
  </si>
  <si>
    <t>Воздуховод из оцинкованной стали δ=0,8мм 300×150</t>
  </si>
  <si>
    <t>Воздуховод из оцинкованной стали δ=0,8мм 300×200</t>
  </si>
  <si>
    <t>Воздуховод из оцинкованной стали δ=0,8мм 600×200</t>
  </si>
  <si>
    <t>Воздуховод из оцинкованной стали δ=0,8мм Ø100</t>
  </si>
  <si>
    <t>Воздуховод из оцинкованной стали δ=0,8мм Ø125</t>
  </si>
  <si>
    <t>Воздуховод из оцинкованной стали δ=0,8мм Ø160</t>
  </si>
  <si>
    <t>Воздуховод из оцинкованной стали δ=0,8мм Ø200</t>
  </si>
  <si>
    <t>Отвод из оцинкованной стали δ=0,8мм 200×100</t>
  </si>
  <si>
    <t>Отвод из оцинкованной стали δ=0,8мм 300×150</t>
  </si>
  <si>
    <t>Отвод из оцинкованной стали δ=0,8мм 150×100</t>
  </si>
  <si>
    <t>Тройник из оцинкованной стали δ=0,8мм Ø160×Ø125×Ø160</t>
  </si>
  <si>
    <t>Тройник из оцинкованной стали δ=0,8мм Ø160×Ø100×Ø160</t>
  </si>
  <si>
    <t>Тройник из оцинкованной стали δ=0,8мм Ø200×(150×100)×Ø200</t>
  </si>
  <si>
    <t>Тройник из оцинкованной стали δ=0,8мм Ø160×(150×100)×Ø160</t>
  </si>
  <si>
    <t>Тройник из оцинкованной стали δ=0,8мм (200×200)×Ø100×(200×200)</t>
  </si>
  <si>
    <t>Тройник из оцинкованной стали δ=0,8мм (300×150)×Ø100×(300×150)</t>
  </si>
  <si>
    <t>Тройник из оцинкованной стали δ=0,8мм (300×200)×Ø160×(300×200)</t>
  </si>
  <si>
    <t>Тройник из оцинкованной стали δ=0,8мм (300×200)×Ø100×(300×200)</t>
  </si>
  <si>
    <t xml:space="preserve">Врезка из оцинкованной стали δ=0,8мм 150×100 </t>
  </si>
  <si>
    <t xml:space="preserve">Врезка из оцинкованной стали δ=0,8мм 300×200 </t>
  </si>
  <si>
    <t xml:space="preserve">Врезка из оцинкованной стали δ=0,8мм 400×200 </t>
  </si>
  <si>
    <t>Переход из оцинкованной стали δ=0,8мм Ø125×(150×100)</t>
  </si>
  <si>
    <t>Переход из оцинкованной стали δ=0,8мм Ø160×(150×100)</t>
  </si>
  <si>
    <t>Переход из оцинкованной стали δ=0,8мм Ø100×(Ø160)</t>
  </si>
  <si>
    <t>Переход из оцинкованной стали δ=0,8мм Ø160×(Ø125)</t>
  </si>
  <si>
    <t>Переход из оцинкованной стали δ=0,8мм Ø160×(200×100)</t>
  </si>
  <si>
    <t>Переход из оцинкованной стали δ=0,8мм Ø160×(Ø200)</t>
  </si>
  <si>
    <t>Переход из оцинкованной стали δ=0,8мм Ø200×(200×200)</t>
  </si>
  <si>
    <t>Переход из оцинкованной стали δ=0,8мм 200×200×(300×150)</t>
  </si>
  <si>
    <t>Переход из оцинкованной стали δ=0,8мм 300×150×(300×200)</t>
  </si>
  <si>
    <t>Решетка нерегулируемая АЛН-300×200</t>
  </si>
  <si>
    <t>Решетка нерегулируемая АЛН-400×200</t>
  </si>
  <si>
    <t>Система В2.2</t>
  </si>
  <si>
    <t>Тройник из оцинкованной стали δ=0,8мм Ø100×Ø125×Ø100</t>
  </si>
  <si>
    <t>Система В2.3</t>
  </si>
  <si>
    <t>Система В2.4</t>
  </si>
  <si>
    <t>Тройник из оцинкованной стали δ=0,8мм Ø125×Ø125×Ø125</t>
  </si>
  <si>
    <t>Решетка наружная CG 125 Арктос</t>
  </si>
  <si>
    <t>Система В2.5</t>
  </si>
  <si>
    <t>Система В2.6</t>
  </si>
  <si>
    <t>Переход из оцинкованной стали δ=0,8мм Ø125×Ø100</t>
  </si>
  <si>
    <t>Система В2.7</t>
  </si>
  <si>
    <t>Решетка наружная CG 100 Арктос</t>
  </si>
  <si>
    <t>Сетка №10 в рамке Ø100 Арктос</t>
  </si>
  <si>
    <t>Система огнезащиты ET ВЕНТ EI150:</t>
  </si>
  <si>
    <t>МБОР-16Ф</t>
  </si>
  <si>
    <t>Система В2.8</t>
  </si>
  <si>
    <t>Система В2.9</t>
  </si>
  <si>
    <t>Система В2.10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</si>
  <si>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Ø200</t>
    </r>
  </si>
  <si>
    <t>Система В2.11</t>
  </si>
  <si>
    <t>Система В2.12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</si>
  <si>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150×250</t>
    </r>
  </si>
  <si>
    <t>Отвод из оцинкованной стали δ=0,8мм 250×150</t>
  </si>
  <si>
    <t>Система В2.13</t>
  </si>
  <si>
    <t>Система В2.14</t>
  </si>
  <si>
    <t xml:space="preserve">Воздуховод из оцинкованной стали δ=0,8мм 200×200 </t>
  </si>
  <si>
    <t>Система В2.15</t>
  </si>
  <si>
    <t>Система В2.16</t>
  </si>
  <si>
    <t xml:space="preserve">Воздуховод из оцинкованной стали δ=0,8мм 200×250 </t>
  </si>
  <si>
    <t>Система В2.17</t>
  </si>
  <si>
    <t xml:space="preserve">Воздуховод из оцинкованной стали δ=0,8мм Ø125 </t>
  </si>
  <si>
    <t>Система В2.18</t>
  </si>
  <si>
    <t>Система В2.19</t>
  </si>
  <si>
    <t>Система В2.20</t>
  </si>
  <si>
    <t xml:space="preserve">Воздуховод из оцинкованной стали δ=0,8мм 200×300 </t>
  </si>
  <si>
    <t>Отвод из оцинкованной стали δ=0,8мм 300×200</t>
  </si>
  <si>
    <t>Система В2.21</t>
  </si>
  <si>
    <t>Система ВД2.1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</si>
  <si>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</si>
  <si>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Ø800</t>
    </r>
  </si>
  <si>
    <t>Отвод из оцинкованной стали δ=0,8мм 350×1200</t>
  </si>
  <si>
    <t>Врезка из оцинкованной стали δ=0,8мм 1100×400</t>
  </si>
  <si>
    <t>Переход из оцинкованной стали δ=0,8мм 1200×350×(Ø800)</t>
  </si>
  <si>
    <t>Решетка Рс-1100×400 Сигмавент</t>
  </si>
  <si>
    <t>Решетка Рс-1200×350 Сигмавент</t>
  </si>
  <si>
    <t>Система ВД2.2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</si>
  <si>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Ø710</t>
    </r>
  </si>
  <si>
    <t>Отвод из оцинкованной стали δ=0,8мм 600×350</t>
  </si>
  <si>
    <t>Врезка из оцинкованной стали δ=0,8мм 1200×350</t>
  </si>
  <si>
    <t>Переход из оцинкованной стали δ=0,8мм 1200×350×(600×350)</t>
  </si>
  <si>
    <t>Переход из оцинкованной стали δ=0,8мм 1200×350×(Ø710)</t>
  </si>
  <si>
    <t>Система ПД2.1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</si>
  <si>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400×900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</si>
  <si>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</si>
  <si>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</si>
  <si>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</si>
  <si>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</si>
  <si>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Ø450</t>
    </r>
  </si>
  <si>
    <t>Отвод из оцинкованной стали δ=0,8мм 400×900</t>
  </si>
  <si>
    <t>Переход из оцинкованной стали δ=0,8мм 500×800×(400×900)</t>
  </si>
  <si>
    <t>Переход из оцинкованной стали δ=0,8мм 400×900×(Ø450)</t>
  </si>
  <si>
    <t>Решетка Рс-500×1000 Сигмавент</t>
  </si>
  <si>
    <t>Решетка Рс-900×600 Сигмавент</t>
  </si>
  <si>
    <t>Система ПД2.2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</si>
  <si>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300×1200</t>
    </r>
  </si>
  <si>
    <t>Отвод из оцинкованной стали δ=0,8мм 900×400</t>
  </si>
  <si>
    <t>Врезка из оцинкованной стали δ=0,8мм 900×400</t>
  </si>
  <si>
    <t>Врезка из оцинкованной стали δ=0,8мм 500×800</t>
  </si>
  <si>
    <t>Переход из оцинкованной стали δ=0,8мм 300×1200×(400×900)</t>
  </si>
  <si>
    <t>Система ПД2.3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</si>
  <si>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</si>
  <si>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</si>
  <si>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</si>
  <si>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</si>
  <si>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</si>
  <si>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1000×700</t>
    </r>
  </si>
  <si>
    <t>Отвод из оцинкованной стали δ=0,8мм 1000×700</t>
  </si>
  <si>
    <t>Переход из оцинкованной стали δ=0,8мм 350×500×(350×800)</t>
  </si>
  <si>
    <t>Переход из оцинкованной стали δ=0,8мм 350×800×(350×1000)</t>
  </si>
  <si>
    <t>Переход из оцинкованной стали δ=0,8мм 350×1000×(350×1200)</t>
  </si>
  <si>
    <t>Переход из оцинкованной стали δ=0,8мм 350×1200×(350×1400)</t>
  </si>
  <si>
    <t>Переход из оцинкованной стали δ=0,8мм 1000×700×(Ø630)</t>
  </si>
  <si>
    <t>Врезка из оцинкованной стали δ=0,8мм 1000×700</t>
  </si>
  <si>
    <t>Врезка из оцинкованной стали δ=0,8мм 500×500</t>
  </si>
  <si>
    <t>Сетка с козырьком D630</t>
  </si>
  <si>
    <t>Решетка Рсп-500×500</t>
  </si>
  <si>
    <t>Система ПД2.4, ПД2.5</t>
  </si>
  <si>
    <t>Воздуховод из оцинкованной стали δ=0,8мм 350×1200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</si>
  <si>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</si>
  <si>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1200×600</t>
    </r>
  </si>
  <si>
    <t>Врезка из оцинкованной стали δ=0,8мм 350×1200</t>
  </si>
  <si>
    <t>Врезка из оцинкованной стали δ=0,8мм 300×300</t>
  </si>
  <si>
    <t>Переход из оцинкованной стали δ=0,8мм 350×1200×(900×500)</t>
  </si>
  <si>
    <t>Переход из оцинкованной стали δ=0,8мм 900×500×(Ø500)</t>
  </si>
  <si>
    <t>Сетка с козырьком 600×300</t>
  </si>
  <si>
    <t>Решетка Рсп-1200×600</t>
  </si>
  <si>
    <t>Система ПД2.6</t>
  </si>
  <si>
    <t>Система ПД2.7</t>
  </si>
  <si>
    <t>Система ПД2.8</t>
  </si>
  <si>
    <t>Система ПД2.9</t>
  </si>
  <si>
    <t>Система ПД2.10, ПД2.11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</si>
  <si>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</si>
  <si>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</si>
  <si>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800×500</t>
    </r>
  </si>
  <si>
    <t>Переход из оцинкованной стали δ=0,8мм 400×1200×(700×500)</t>
  </si>
  <si>
    <t>Решетка Рсп 400×1200</t>
  </si>
  <si>
    <t>Система ПД2.12, ПД2.13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</si>
  <si>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250×500</t>
    </r>
  </si>
  <si>
    <t>Врезка из оцинкованной стали δ=0,8мм 1000×500</t>
  </si>
  <si>
    <t>Решетка Рсп 1000×500</t>
  </si>
  <si>
    <t>Система ПД2.14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</si>
  <si>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700×400</t>
    </r>
  </si>
  <si>
    <t>Отвод из оцинкованной стали δ=0,8мм 250×500</t>
  </si>
  <si>
    <t>Переход из оцинкованной стали δ=0,8мм 500×250×(250×500)</t>
  </si>
  <si>
    <t>Переход из оцинкованной стали δ=0,8мм 250×500×(700×400)</t>
  </si>
  <si>
    <t>Решетка Рсп 500×250</t>
  </si>
  <si>
    <t>Система ВЕ2.1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</si>
  <si>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250×350</t>
    </r>
  </si>
  <si>
    <t>Отвод из оцинкованной стали δ=0,8мм 250×350</t>
  </si>
  <si>
    <t>Переход из оцинкованной стали δ=0,8мм Ø125×(Ø160)</t>
  </si>
  <si>
    <t>Переход из оцинкованной стали δ=0,8мм 200×200×(250×250)</t>
  </si>
  <si>
    <t>Переход из оцинкованной стали δ=0,8мм 250×250×(250×300)</t>
  </si>
  <si>
    <t>Переход из оцинкованной стали δ=0,8мм 250×300×(250×350)</t>
  </si>
  <si>
    <t>Система ВЕ2.2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</si>
  <si>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</si>
  <si>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300×250</t>
    </r>
  </si>
  <si>
    <t>Отвод из оцинкованной стали δ=0,8мм 300×250</t>
  </si>
  <si>
    <r>
      <t>Переход из оцинкованной стали δ=0,8мм Ø160×(200×</t>
    </r>
    <r>
      <rPr>
        <sz val="11"/>
        <rFont val="Calibri"/>
        <family val="2"/>
        <charset val="204"/>
        <scheme val="minor"/>
      </rPr>
      <t>150</t>
    </r>
    <r>
      <rPr>
        <sz val="11"/>
        <rFont val="Calibri"/>
        <family val="2"/>
        <scheme val="minor"/>
      </rPr>
      <t>)</t>
    </r>
  </si>
  <si>
    <t>Переход из оцинкованной стали δ=0,8мм 200×150×(200×250)</t>
  </si>
  <si>
    <t>Переход из оцинкованной стали δ=0,8мм 200×250×(250×250)</t>
  </si>
  <si>
    <t>Переход из оцинкованной стали δ=0,8мм 250×250×(300×250)</t>
  </si>
  <si>
    <t>Система ВЕ2.3</t>
  </si>
  <si>
    <t>Система ВЕ2.4</t>
  </si>
  <si>
    <t>Отвод из оцинкованной стали δ=0,8мм 500×150</t>
  </si>
  <si>
    <t>Переход из оцинкованной стали δ=0,8мм 300×150×(400×150)</t>
  </si>
  <si>
    <t>Переход из оцинкованной стали δ=0,8мм 400×150×(500×150)</t>
  </si>
  <si>
    <t>Система ВЕ2.5</t>
  </si>
  <si>
    <t>Отвод из оцинкованной стали δ=0,8мм 600×150</t>
  </si>
  <si>
    <t>Система ВЕ2.6</t>
  </si>
  <si>
    <t>Система ВЕ2.7</t>
  </si>
  <si>
    <t>Система ВЕ2.8</t>
  </si>
  <si>
    <t>Система ВЕ2.9</t>
  </si>
  <si>
    <t>Система ВЕ2.10</t>
  </si>
  <si>
    <t>Система ВЕ2.11</t>
  </si>
  <si>
    <t>Система ВЕ2.12</t>
  </si>
  <si>
    <t>Система ВЕ2.13</t>
  </si>
  <si>
    <t>Система ВЕ2.14</t>
  </si>
  <si>
    <t>Система ВЕ2.15</t>
  </si>
  <si>
    <t>Система ВЕ2.16</t>
  </si>
  <si>
    <t>Система ВЕ2.17</t>
  </si>
  <si>
    <t>Система ВЕ2.18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</si>
  <si>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350×250</t>
    </r>
  </si>
  <si>
    <t>Отвод из оцинкованной стали δ=0,8мм 350×250</t>
  </si>
  <si>
    <t>Переход из оцинкованной стали δ=0,8мм 300×250×(350×250)</t>
  </si>
  <si>
    <t>Система ВЕ2.19</t>
  </si>
  <si>
    <t>Система ВЕ2.20</t>
  </si>
  <si>
    <t>Система ВЕ2.21</t>
  </si>
  <si>
    <t>Система ВЕ2.22</t>
  </si>
  <si>
    <t>Система ВЕ2.23</t>
  </si>
  <si>
    <t>Система ВЕ 2.24</t>
  </si>
  <si>
    <t>Система ВЕ 2.25</t>
  </si>
  <si>
    <t>Система ВЕ 2.26</t>
  </si>
  <si>
    <t>Система ВЕ 2.27</t>
  </si>
  <si>
    <t>Цена СМР за ед., руб.</t>
  </si>
  <si>
    <t>Стоимость СМР, руб.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</si>
  <si>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</si>
  <si>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</si>
  <si>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</si>
  <si>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</si>
  <si>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</si>
  <si>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</si>
  <si>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</si>
  <si>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</si>
  <si>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</si>
  <si>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</si>
  <si>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</si>
  <si>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</si>
  <si>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</si>
  <si>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</si>
  <si>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</si>
  <si>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</si>
  <si>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</si>
  <si>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</si>
  <si>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</si>
  <si>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</si>
  <si>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</si>
  <si>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</si>
  <si>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</si>
  <si>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</si>
  <si>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</si>
  <si>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</si>
  <si>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</si>
  <si>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</si>
  <si>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</si>
  <si>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</si>
  <si>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</si>
  <si>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</si>
  <si>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</si>
  <si>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</si>
  <si>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</si>
  <si>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</si>
  <si>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</si>
  <si>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</si>
  <si>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</si>
  <si>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</si>
  <si>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</si>
  <si>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</si>
  <si>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</si>
  <si>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</si>
  <si>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</si>
  <si>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</si>
  <si>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</si>
  <si>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</si>
  <si>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</si>
  <si>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</si>
  <si>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</si>
  <si>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</si>
  <si>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</si>
  <si>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</si>
  <si>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</si>
  <si>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</si>
  <si>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</si>
  <si>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</si>
  <si>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</si>
  <si>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</si>
  <si>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</si>
  <si>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</si>
  <si>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</si>
  <si>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</si>
  <si>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</si>
  <si>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</si>
  <si>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</si>
  <si>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Шт</t>
  </si>
  <si>
    <t>Площадь шт, м2</t>
  </si>
  <si>
    <t>м3</t>
  </si>
  <si>
    <t>р</t>
  </si>
  <si>
    <t>м</t>
  </si>
  <si>
    <t>Прокладка воздуховодов из оцинкованной стали, в т.ч. монтаж фасонных элементов</t>
  </si>
  <si>
    <t>В стоимость работ входит крепеж для воздуховодов, фассоных элементов</t>
  </si>
  <si>
    <t>В стоимость работ входит крепеж решеток</t>
  </si>
  <si>
    <t>Цена материалов за ед., руб.</t>
  </si>
  <si>
    <t>Стоимость материалов, руб.</t>
  </si>
  <si>
    <t>"____" ________________ 2026 года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</si>
  <si>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</si>
  <si>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Воздуховод из тонколистовой оцинкованной стали ⌀1000, b=1, класс герметичности A</t>
  </si>
  <si>
    <t xml:space="preserve">Воздуховод из тонколистовой оцинкованной стали 1200x300, b=0.9, класс герметичности A  </t>
  </si>
  <si>
    <t>Воздушный клапан общего назначения прямоугольный  ДК-300х100</t>
  </si>
  <si>
    <t>Воздушный клапан общего назначения прямоугольный  ДК-300х150</t>
  </si>
  <si>
    <t>Воздушный клапан общего назначения прямоугольный 300х200 ДК-300х200</t>
  </si>
  <si>
    <t>Врезка прямоугольная из оцинкованной стали 250x150-500x150, b=0.9, класс герметичности B</t>
  </si>
  <si>
    <t>Врезка прямоугольная из оцинкованной стали 250x200-700x250, b=0.9, класс герметичности B</t>
  </si>
  <si>
    <t>Врезка прямоугольная из оцинкованной стали 250x200-800x200, b=0.9, класс герметичности B</t>
  </si>
  <si>
    <t>Врезка прямоугольная из оцинкованной стали 250x200-1000x250, b=0.9, класс герметичности B</t>
  </si>
  <si>
    <t>Врезка прямоугольная из оцинкованной стали 250x200-1200x350, b=0.9, класс герметичности B</t>
  </si>
  <si>
    <t>Врезка прямоугольная из оцинкованной стали 250x200-1400x350, b=0.9, класс герметичности B</t>
  </si>
  <si>
    <t>Врезка прямоугольная из оцинкованной стали 250x200-1500x400, b=0.9, класс герметичности B</t>
  </si>
  <si>
    <t>Врезка прямоугольная из оцинкованной стали 300x100-400x100, b=0.9, класс герметичности B</t>
  </si>
  <si>
    <t>Врезка прямоугольная из оцинкованной стали 300x100-600x150, b=0.7, класс герметичности A</t>
  </si>
  <si>
    <t>Врезка прямоугольная из оцинкованной стали 300x150-600x150, b=0.7, класс герметичности A</t>
  </si>
  <si>
    <t>Врезка прямоугольная из оцинкованной стали 300x150-600x150, b=0.9, класс герметичности B</t>
  </si>
  <si>
    <t>Врезка прямоугольная из оцинкованной стали 300x150-800x200, b=0.7, класс герметичности A</t>
  </si>
  <si>
    <t>Врезка прямоугольная из оцинкованной стали 300x200-600x150, b=0.7, класс герметичности A</t>
  </si>
  <si>
    <t>Врезка прямоугольная из оцинкованной стали 300x200-800x200, b=0.7, класс герметичности A</t>
  </si>
  <si>
    <t>Врезка прямоугольная из оцинкованной стали 300x200-900x250, b=0.7, класс герметичности A</t>
  </si>
  <si>
    <t>Врезка прямоугольная из оцинкованной стали 300x200-1000x250, b=0.7, класс герметичности A</t>
  </si>
  <si>
    <t>Врезка прямоугольная из оцинкованной стали 300x200-1200x300, b=0.9, класс герметичности A</t>
  </si>
  <si>
    <t>Врезка прямоугольная из оцинкованной стали 1300x400-1650x600, b=0.9, класс герметичности B</t>
  </si>
  <si>
    <t>Врезка прямоугольная из оцинкованной стали 1400x350-1300x400, b=0.9, класс герметичности B</t>
  </si>
  <si>
    <t>Врезка прямоугольная из оцинкованной стали 1400x400-1650x600, b=0.9, класс герметичности B</t>
  </si>
  <si>
    <t>Врезка прямоугольная из оцинкованной стали 1500x400-1400x400, b=0.9, класс герметичности B</t>
  </si>
  <si>
    <t>высота</t>
  </si>
  <si>
    <t>длина воздуховода (м)</t>
  </si>
  <si>
    <t>шир</t>
  </si>
  <si>
    <t>Вентилятор радиальный дымоудаления   VTR-DU400-80F-15х15-HF-R-0-У2 NED</t>
  </si>
  <si>
    <t xml:space="preserve">Заглушка прямоугольная из оцинкованной стали 1000x250, b=0.9, класс герметичности B </t>
  </si>
  <si>
    <t>Заглушка прямоугольная из оцинкованной стали 1650x600, b=0.9, класс герметичности B</t>
  </si>
  <si>
    <t xml:space="preserve">Заглушка прямоугольная из оцинкованной стали 1400x400, b=0.9, класс герметичности B </t>
  </si>
  <si>
    <t xml:space="preserve">Заглушка прямоугольная из оцинкованной стали 400x100, b=0.9, класс герметичности B  </t>
  </si>
  <si>
    <t xml:space="preserve">Заглушка прямоугольная из оцинкованной стали 500x150, b=0.9, класс герметичности B </t>
  </si>
  <si>
    <t>Заглушка прямоугольная из оцинкованной стали 600x150, b=0.7, класс герметичности A</t>
  </si>
  <si>
    <t>Вытяжная установка В0.1 LITENED 90-50 G1.REZ.40-4x30.N</t>
  </si>
  <si>
    <t>Монтаж вытяжной установки</t>
  </si>
  <si>
    <t>Воздуховод из тонколистовой оцинкованной стали 1000х250, b=0.7, класс герметичности A</t>
  </si>
  <si>
    <t>Воздуховод из тонколистовой оцинкованной стали250х150, b=0.9, класс герметичности B</t>
  </si>
  <si>
    <t>Воздуховод из тонколистовой оцинкованной стали250х200, b=0.9, класс герметичности B</t>
  </si>
  <si>
    <t>Воздуховод из тонколистовой оцинкованной стали300х100, b=0.9, класс герметичности B</t>
  </si>
  <si>
    <t>Воздуховод из тонколистовой оцинкованной стали300х150, b=0.9, класс герметичности B</t>
  </si>
  <si>
    <t>Воздуховод из тонколистовой оцинкованной стали400х100, b=0.9, класс герметичности B</t>
  </si>
  <si>
    <t>Воздуховод из тонколистовой оцинкованной стали500х150, b=0.9, класс герметичности B</t>
  </si>
  <si>
    <t>Воздуховод из тонколистовой оцинкованной стали600х150, b=0.9, класс герметичности B</t>
  </si>
  <si>
    <t>Воздуховод из тонколистовой оцинкованной стали700х250, b=0.9, класс герметичности B</t>
  </si>
  <si>
    <t>Воздуховод из тонколистовой оцинкованной стали800х200, b=0.9, класс герметичности B</t>
  </si>
  <si>
    <t>Воздуховод из тонколистовой оцинкованной стали900х500, b=0.9, класс герметичности B</t>
  </si>
  <si>
    <t>Воздуховод из тонколистовой оцинкованной стали1000х250, b=0.9, класс герметичности B</t>
  </si>
  <si>
    <t>Воздуховод из тонколистовой оцинкованной стали1000х500, b=0.9, класс герметичности B</t>
  </si>
  <si>
    <t>Воздуховод из тонколистовой оцинкованной стали1200х350, b=0.9, класс герметичности B</t>
  </si>
  <si>
    <t>Воздуховод из тонколистовой оцинкованной стали1300х400, b=0.9, класс герметичности B</t>
  </si>
  <si>
    <t>Воздуховод из тонколистовой оцинкованной стали1400х350, b=0.9, класс герметичности B</t>
  </si>
  <si>
    <t>Воздуховод из тонколистовой оцинкованной стали1400х400, b=0.9, класс герметичности B</t>
  </si>
  <si>
    <t>Воздуховод из тонколистовой оцинкованной стали1500х400, b=0.9, класс герметичности B</t>
  </si>
  <si>
    <t>Воздуховод из тонколистовой оцинкованной стали1650х600, b=0.9, класс герметичности B</t>
  </si>
  <si>
    <t>Воздуховод из тонколистовой оцинкованной стали 300х100, b=0.7, класс герметичности A</t>
  </si>
  <si>
    <t>Воздуховод из тонколистовой оцинкованной стали 600х150, b=0.7, класс герметичности A</t>
  </si>
  <si>
    <t>Воздуховод из тонколистовой оцинкованной стали 300х150, b=0.7, класс герметичности A</t>
  </si>
  <si>
    <t>Воздуховод из тонколистовой оцинкованной стали 300х200, b=0.7, класс герметичности A</t>
  </si>
  <si>
    <t>Воздуховод из тонколистовой оцинкованной стали 800х200, b=0.7, класс герметичности A</t>
  </si>
  <si>
    <t>Воздуховод из тонколистовой оцинкованной стали 900х250, b=0.7, класс герметичности A</t>
  </si>
  <si>
    <t>Воздуховод из тонколистовой оцинкованной стали 900х500, b=0.7, класс герметичности A</t>
  </si>
  <si>
    <t>Зонт вентиляционный прямоугольный 800х500, исп. 2  ЗП 800х500</t>
  </si>
  <si>
    <t>Клапан защитный CZR CZR-800</t>
  </si>
  <si>
    <t>Клапан канальный противопожарный Сигмавент 900х500 Cигмавент-60-НО-900,000000х500,000000 х-BM-(220)-Мс-Кк</t>
  </si>
  <si>
    <t>Клапан канальный противопожарный Сигмавент 1000х250 Cигмавент-60-НО-1000,000000х250,000000 х-BM-(220)-Кк</t>
  </si>
  <si>
    <t>Клапан канальный противопожарный Сигмавент 1200х300 Cигмавент-60-НО-1200,000000х300,000000 х-BM-(220)-Кк</t>
  </si>
  <si>
    <t>Клапан канальный противопожарный Сигмавент 1400х350 Cигмавент-90-НЗ-1400,000000х350,00000 0х-BE-(220)-Кк</t>
  </si>
  <si>
    <t>Клапан канальный противопожарный Сигмавент 1500х400 Cигмавент-90-НЗ-1500,000000х400,00000 0х-BE-(220)-Кк</t>
  </si>
  <si>
    <t>Клапан канальный противопожарный с цилиндрическим корпусом Сигмавент 1000 Cигмавент-90-НЗ-1000,000000-BE-(220)- Мс-Кк</t>
  </si>
  <si>
    <t>Кожух двигателя KGD KGD-800</t>
  </si>
  <si>
    <t>Комбинированное покрытие на основе базальтового рулонного материала, кашированного алюминиевой фольгой, и клеевого состава, EI60, b=10 мм PRO-МБОР-VENT EI 60</t>
  </si>
  <si>
    <t>Комплект виброизоляторов из 4 шт. RVI-8 (ТИП1)</t>
  </si>
  <si>
    <t>Отвод прямоугольного воздуховода из оцинкованной стали 1.1° 100x300, b=0.7, класс герметичности A</t>
  </si>
  <si>
    <t>Отвод прямоугольного воздуховода из оцинкованной стали 4.09° 400x1500, b=0.9, класс герметичности B</t>
  </si>
  <si>
    <t>Отвод прямоугольного воздуховода из оцинкованной стали 5° 100x300, b=0.7, класс герметичности A</t>
  </si>
  <si>
    <t>Отвод прямоугольного воздуховода из оцинкованной стали 5° 250x1000, b=0.9, класс герметичности B</t>
  </si>
  <si>
    <t>Отвод прямоугольного воздуховода из оцинкованной стали 6.6° 150x600, b=0.7, класс герметичности A</t>
  </si>
  <si>
    <t>Отвод прямоугольного воздуховода из оцинкованной стали 7.61° 300x1200, b=0.9, класс герметичности A</t>
  </si>
  <si>
    <t>Отвод прямоугольного воздуховода из оцинкованной стали 7.74° 250x1000, b=0.9, класс герметичности B</t>
  </si>
  <si>
    <t>Отвод прямоугольного воздуховода из оцинкованной стали 10° 100x400, b=0.9, класс герметичности B</t>
  </si>
  <si>
    <t>Отвод прямоугольного воздуховода из оцинкованной стали 10° 200x800, b=0.9, класс герметичности B</t>
  </si>
  <si>
    <t>Отвод прямоугольного воздуховода из оцинкованной стали 10° 250x900, b=0.7, класс герметичности A</t>
  </si>
  <si>
    <t>Отвод прямоугольного воздуховода из оцинкованной стали 10° 250x1000, b=0.9, класс герметичности B</t>
  </si>
  <si>
    <t>Отвод прямоугольного воздуховода из оцинкованной стали 15.1° 150x500, b=0.9, класс герметичности B</t>
  </si>
  <si>
    <t>Отвод прямоугольного воздуховода из оцинкованной стали 15.91° 150x600, b=0.7, класс герметичности A</t>
  </si>
  <si>
    <t>Отвод прямоугольного воздуховода из оцинкованной стали 15° 200x800, b=0.7, класс герметичности A</t>
  </si>
  <si>
    <t>Отвод прямоугольного воздуховода из оцинкованной стали 15° 250x900, b=0.7, класс герметичности A</t>
  </si>
  <si>
    <t>Отвод прямоугольного воздуховода из оцинкованной стали 15° 250x1000, b=0.7, класс герметичности A</t>
  </si>
  <si>
    <t>Отвод прямоугольного воздуховода из оцинкованной стали 15° 350x1400, b=0.9, класс герметичности B</t>
  </si>
  <si>
    <t>Отвод прямоугольного воздуховода из оцинкованной стали 15° 400x1500, b=0.9, класс герметичности B</t>
  </si>
  <si>
    <t xml:space="preserve">Установка клапана противопожарного канального </t>
  </si>
  <si>
    <t xml:space="preserve">Установка воздушного клапана </t>
  </si>
  <si>
    <t>Отвод прямоугольного воздуховода из оцинкованной стали 17.69° 350x1200, b=0.9, класс герметичности B</t>
  </si>
  <si>
    <t>Отвод прямоугольного воздуховода из оцинкованной стали 20° 250x1000, b=0.9, класс герметичности B</t>
  </si>
  <si>
    <t>Отвод прямоугольного воздуховода из оцинкованной стали 22.5° 200x800, b=0.7, класс герметичности A</t>
  </si>
  <si>
    <t>Отвод прямоугольного воздуховода из оцинкованной стали 30° 250x1000, b=0.7, класс герметичности A</t>
  </si>
  <si>
    <t>Отвод прямоугольного воздуховода из оцинкованной стали 30° 400x1300, b=0.9, класс герметичности B</t>
  </si>
  <si>
    <t>Отвод прямоугольного воздуховода из оцинкованной стали 30° 400x1400, b=0.9, класс герметичности B</t>
  </si>
  <si>
    <t>Отвод прямоугольного воздуховода из оцинкованной стали 30° 600x1650, b=0.9, класс герметичности B</t>
  </si>
  <si>
    <t>Отвод прямоугольного воздуховода из оцинкованной стали 35° 1000x250, b=0.9, класс герметичности B</t>
  </si>
  <si>
    <t>Отвод прямоугольного воздуховода из оцинкованной стали 45° 500x150, b=0.9, класс герметичности B</t>
  </si>
  <si>
    <t>Отвод прямоугольного воздуховода из оцинкованной стали 45° 500x900, b=0.9, класс герметичности B</t>
  </si>
  <si>
    <t>Отвод прямоугольного воздуховода из оцинкованной стали 45° 500x1000, b=0.9, класс герметичности B</t>
  </si>
  <si>
    <t>Отвод прямоугольного воздуховода из оцинкованной стали 45° 800x200, b=0.7, класс герметичности A</t>
  </si>
  <si>
    <t>Отвод прямоугольного воздуховода из оцинкованной стали 45° 1200x300, b=0.9, класс герметичности A</t>
  </si>
  <si>
    <t>Отвод прямоугольного воздуховода из оцинкованной стали 45° 1650x600, b=0.9, класс герметичности B</t>
  </si>
  <si>
    <t>Отвод прямоугольного воздуховода из оцинкованной стали 55° 600x150, b=0.7, класс герметичности A</t>
  </si>
  <si>
    <t>Отвод прямоугольного воздуховода из оцинкованной стали 55° 800x200, b=0.7, класс герметичности A</t>
  </si>
  <si>
    <t>Отвод прямоугольного воздуховода из оцинкованной стали 88.9° 100x300, b=0.7, класс герметичности A</t>
  </si>
  <si>
    <t>Отвод прямоугольного воздуховода из оцинкованной стали 90° 200x300, b=0.7, класс герметичности A</t>
  </si>
  <si>
    <t>Отвод прямоугольного воздуховода из оцинкованной стали 90° 300x200, b=0.7, класс герметичности A</t>
  </si>
  <si>
    <t>Отвод прямоугольного воздуховода из оцинкованной стали 90° 500x900, b=0.7, класс герметичности A</t>
  </si>
  <si>
    <t>Отвод прямоугольного воздуховода из оцинкованной стали 90° 600x1650, b=0.9, класс герметичности B</t>
  </si>
  <si>
    <t>Отвод прямоугольного воздуховода из оцинкованной стали 90° 800x200, b=0.7, класс герметичности A</t>
  </si>
  <si>
    <t>Отвод прямоугольного воздуховода из оцинкованной стали 90° 900x250, b=0.7, класс герметичности A</t>
  </si>
  <si>
    <t>Отвод прямоугольного воздуховода из оцинкованной стали 90° 900x500, b=0.9, класс герметичности B</t>
  </si>
  <si>
    <t>Отвод прямоугольного воздуховода из оцинкованной стали 90° 1000x250, b=0.9, класс герметичности B</t>
  </si>
  <si>
    <t>Отвод прямоугольного воздуховода из оцинкованной стали 90° 1000x500, b=0.9, класс герметичности B</t>
  </si>
  <si>
    <t>Отвод прямоугольного воздуховода из оцинкованной стали 90° 1200x300, b=0.9, класс герметичности A</t>
  </si>
  <si>
    <t>Отвод прямоугольного воздуховода из оцинкованной стали 90° 1400x350, b=0.9, класс герметичности B</t>
  </si>
  <si>
    <t>Отвод прямоугольного воздуховода из оцинкованной стали 90° 1400x400, b=0.9, класс герметичности B</t>
  </si>
  <si>
    <t>Переход воздуховода с круглого на прямоугольное сечение из оцинкованной стали 1650x600-⌀1000, b=1, класс герметичности B</t>
  </si>
  <si>
    <t>Переход круглого сечения из оцинкованной стали ⌀1000-⌀710, b=1, класс герметичности A</t>
  </si>
  <si>
    <t>Переход прямоугольного сечения из оцинкованной стали 600x150-400x100, b=0.9, класс герметичности B</t>
  </si>
  <si>
    <t>Переход прямоугольного сечения из оцинкованной стали 700x250-500x150, b=0.9, класс герметичности B</t>
  </si>
  <si>
    <t>Переход прямоугольного сечения из оцинкованной стали 800x200-600x150, b=0.7, класс герметичности A</t>
  </si>
  <si>
    <t>Переход прямоугольного сечения из оцинкованной стали 800x200-600x150, b=0.9, класс герметичности B</t>
  </si>
  <si>
    <t>Переход прямоугольного сечения из оцинкованной стали 900x250-800x200, b=0.7, класс герметичности A</t>
  </si>
  <si>
    <t>Переход прямоугольного сечения из оцинкованной стали 1000x250-700x250, b=0.9, класс герметичности B</t>
  </si>
  <si>
    <t>Переход прямоугольного сечения из оцинкованной стали 1000x250-800x200, b=0.7, класс герметичности A</t>
  </si>
  <si>
    <t>Переход прямоугольного сечения из оцинкованной стали 1000x250-800x200, b=0.9, класс герметичности B</t>
  </si>
  <si>
    <t>Переход прямоугольного сечения из оцинкованной стали 1000x250-900x250, b=0.7, класс герметичности A</t>
  </si>
  <si>
    <t>Переход прямоугольного сечения из оцинкованной стали 1000x500-900x500, b=0.9, класс герметичности B</t>
  </si>
  <si>
    <t>Переход прямоугольного сечения из оцинкованной стали 1200x300-1000x250, b=0.9, класс герметичности A</t>
  </si>
  <si>
    <t>Переход прямоугольного сечения из оцинкованной стали 1200x350-1000x250, b=0.9, класс герметичности B</t>
  </si>
  <si>
    <t>Переход прямоугольного сечения из оцинкованной стали 1300x400-1000x250, b=0.9, класс герметичности B</t>
  </si>
  <si>
    <t>Переход прямоугольного сечения из оцинкованной стали 1400x350-1000x250, b=0.9, класс герметичности B</t>
  </si>
  <si>
    <t>Переход прямоугольного сечения из оцинкованной стали 1400x350-1200x350, b=0.9, класс герметичности B</t>
  </si>
  <si>
    <t>Переход прямоугольного сечения из оцинкованной стали 1500x400-1400x350, b=0.9, класс герметичности B</t>
  </si>
  <si>
    <t xml:space="preserve">Система В0.1/ДВ0.1 </t>
  </si>
  <si>
    <t>Общеобменная, противодымная  вентиляция</t>
  </si>
  <si>
    <t>Сетка стальная ячеистая 20х20</t>
  </si>
  <si>
    <t>Решетка РНСс 300x100  РНСс-300x100</t>
  </si>
  <si>
    <t>Решетка РНСс 300x150 РНСс-300x150</t>
  </si>
  <si>
    <t>Решетка РНСс 300x200 РНСс-300x200</t>
  </si>
  <si>
    <t>Тепло-огнезащита на основе базальтового рулонного материала, кашированного алюминиевой фольгой, и клеевого состава, EI150, b=50 мм PRO-VENT 50 мм (EI150)</t>
  </si>
  <si>
    <t>Теплоизоляционный материал BOS-VENT b=50 мм</t>
  </si>
  <si>
    <t>Тепло-огнезащита на основе базальтового рулонного материала, кашированного алюминиевой фольгой, и клеевого состава, PRO-VENT 50 мм (EI150)</t>
  </si>
  <si>
    <t>Тепло-огнезащита на основе базальтового рулонного материала, кашированного алюминиевой фольгой, и клеевого состава,PRO-VENT 50 мм (EI150) в защитном кожухе из оцинкованной стали</t>
  </si>
  <si>
    <t>Теплоизоляционный материал BOS-VENT b=50 мм с покрытием из наплавляемой кровельной мембраны Plastfoll Eco 2</t>
  </si>
  <si>
    <t>1.1.</t>
  </si>
  <si>
    <t>1.1.1.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</si>
  <si>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</si>
  <si>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</si>
  <si>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</si>
  <si>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</si>
  <si>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</si>
  <si>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</si>
  <si>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</si>
  <si>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</si>
  <si>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</si>
  <si>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</si>
  <si>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</si>
  <si>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</si>
  <si>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</si>
  <si>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</si>
  <si>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</si>
  <si>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</si>
  <si>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</si>
  <si>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</si>
  <si>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</si>
  <si>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</si>
  <si>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</si>
  <si>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</si>
  <si>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</si>
  <si>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</si>
  <si>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</si>
  <si>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</si>
  <si>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</si>
  <si>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</si>
  <si>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</si>
  <si>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</si>
  <si>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</si>
  <si>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</si>
  <si>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</si>
  <si>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</si>
  <si>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</si>
  <si>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</si>
  <si>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1.1.38</t>
  </si>
  <si>
    <t>1.1.39</t>
  </si>
  <si>
    <t>1.1.40</t>
  </si>
  <si>
    <t>1.1.41</t>
  </si>
  <si>
    <t>1.1.42</t>
  </si>
  <si>
    <t>1.1.43</t>
  </si>
  <si>
    <t>1.1.44</t>
  </si>
  <si>
    <t>1.1.45</t>
  </si>
  <si>
    <t>1.1.46</t>
  </si>
  <si>
    <t>1.1.47</t>
  </si>
  <si>
    <t>1.1.48</t>
  </si>
  <si>
    <t>1.1.49</t>
  </si>
  <si>
    <t>1.1.50</t>
  </si>
  <si>
    <t>1.1.51</t>
  </si>
  <si>
    <t>1.1.52</t>
  </si>
  <si>
    <t>1.1.53</t>
  </si>
  <si>
    <t>1.1.54</t>
  </si>
  <si>
    <t>1.1.55</t>
  </si>
  <si>
    <t>1.1.56</t>
  </si>
  <si>
    <t>1.1.57</t>
  </si>
  <si>
    <t>1.1.58</t>
  </si>
  <si>
    <t>1.1.59</t>
  </si>
  <si>
    <t>1.1.60</t>
  </si>
  <si>
    <t>1.1.61</t>
  </si>
  <si>
    <t>1.1.62</t>
  </si>
  <si>
    <t>1.1.63</t>
  </si>
  <si>
    <t>1.1.64</t>
  </si>
  <si>
    <t>1.1.65</t>
  </si>
  <si>
    <t>1.1.66</t>
  </si>
  <si>
    <t>1.1.67</t>
  </si>
  <si>
    <t>1.1.68</t>
  </si>
  <si>
    <t>1.1.69</t>
  </si>
  <si>
    <t>1.1.70</t>
  </si>
  <si>
    <t>1.1.71</t>
  </si>
  <si>
    <t>1.1.72</t>
  </si>
  <si>
    <t>1.1.73</t>
  </si>
  <si>
    <t>1.1.74</t>
  </si>
  <si>
    <t>1.1.75</t>
  </si>
  <si>
    <t>1.1.76</t>
  </si>
  <si>
    <t>1.1.77</t>
  </si>
  <si>
    <t>1.1.78</t>
  </si>
  <si>
    <t>1.1.79</t>
  </si>
  <si>
    <t>1.1.80</t>
  </si>
  <si>
    <t>1.1.81</t>
  </si>
  <si>
    <t>1.1.82</t>
  </si>
  <si>
    <t>1.1.83</t>
  </si>
  <si>
    <t>1.1.84</t>
  </si>
  <si>
    <t>1.1.85</t>
  </si>
  <si>
    <t>1.1.86</t>
  </si>
  <si>
    <t>1.1.87</t>
  </si>
  <si>
    <t>1.1.88</t>
  </si>
  <si>
    <t>1.1.89</t>
  </si>
  <si>
    <t>1.1.90</t>
  </si>
  <si>
    <t>1.1.91</t>
  </si>
  <si>
    <t>1.1.92</t>
  </si>
  <si>
    <t>1.1.93</t>
  </si>
  <si>
    <t>1.1.94</t>
  </si>
  <si>
    <t>1.1.95</t>
  </si>
  <si>
    <t>1.1.96</t>
  </si>
  <si>
    <t>1.1.97</t>
  </si>
  <si>
    <t>1.1.98</t>
  </si>
  <si>
    <t>1.1.99</t>
  </si>
  <si>
    <t>1.1.100</t>
  </si>
  <si>
    <t>1.1.101</t>
  </si>
  <si>
    <t>1.1.102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</si>
  <si>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</si>
  <si>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</si>
  <si>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</si>
  <si>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</si>
  <si>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</si>
  <si>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</si>
  <si>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</si>
  <si>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</si>
  <si>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</si>
  <si>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</si>
  <si>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</si>
  <si>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</si>
  <si>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1.1.115</t>
  </si>
  <si>
    <t>1.1.116</t>
  </si>
  <si>
    <t>1.1.117</t>
  </si>
  <si>
    <t>1.1.118</t>
  </si>
  <si>
    <t>1.1.119</t>
  </si>
  <si>
    <t>1.1.120</t>
  </si>
  <si>
    <t>1.1.121</t>
  </si>
  <si>
    <t>1.2.</t>
  </si>
  <si>
    <t>1.2.1</t>
  </si>
  <si>
    <t>1.2.2</t>
  </si>
  <si>
    <t>1.2.3</t>
  </si>
  <si>
    <t>1.3</t>
  </si>
  <si>
    <t>1.3.1</t>
  </si>
  <si>
    <t>1.3.2</t>
  </si>
  <si>
    <t>1.4</t>
  </si>
  <si>
    <t>1.5.1</t>
  </si>
  <si>
    <t>1.6</t>
  </si>
  <si>
    <t>1.4.1.</t>
  </si>
  <si>
    <t>1.5</t>
  </si>
  <si>
    <t>1.6.1.</t>
  </si>
  <si>
    <t>1.7</t>
  </si>
  <si>
    <t>1.7.1</t>
  </si>
  <si>
    <t>1.8</t>
  </si>
  <si>
    <t>1.8.1</t>
  </si>
  <si>
    <t>1.9</t>
  </si>
  <si>
    <t>1.9.1</t>
  </si>
  <si>
    <t>1.10</t>
  </si>
  <si>
    <t>1.10.1</t>
  </si>
  <si>
    <t>1.11</t>
  </si>
  <si>
    <t>1.11.1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</si>
  <si>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</si>
  <si>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</si>
  <si>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</si>
  <si>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</si>
  <si>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</si>
  <si>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</si>
  <si>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</si>
  <si>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</si>
  <si>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Система В0.12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</si>
  <si>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</si>
  <si>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</si>
  <si>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</si>
  <si>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</si>
  <si>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</si>
  <si>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</si>
  <si>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</si>
  <si>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</si>
  <si>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</si>
  <si>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</si>
  <si>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компл</t>
  </si>
  <si>
    <t>Воздуховод из тонколистовой оцинкованной стали ⌀100, b=0.5, класс герметичности A</t>
  </si>
  <si>
    <t>Воздуховод из тонколистовой оцинкованной стали ⌀160, b=0.5, класс герметичности A</t>
  </si>
  <si>
    <t>Воздуховод из тонколистовой оцинкованной стали, Ø⌀160, b=0.8, класс герметичности B</t>
  </si>
  <si>
    <t>Врезка круглая из оцинкованной стали ⌀100-⌀100, b=0.5, класс герметичности A</t>
  </si>
  <si>
    <t>Врезка круглая из оцинкованной стали ⌀160-⌀160, b=0.5, класс герметичности A</t>
  </si>
  <si>
    <t>Вытяжная установка В0.12  KVR 160/1</t>
  </si>
  <si>
    <t>Клапан канальный противопожарный с цилиндрическим корпусом Сигмавент 160 Cигмавент-60-НО-160,000000-BM-(220)-К к</t>
  </si>
  <si>
    <t>Комбинированное покрытие на основе базальтового рулонного материала, кашированного алюминиевой фольгой, и клеевого состава, EI30, b=5 мм PRO-МБОР-VENT EI 30</t>
  </si>
  <si>
    <t>Отвод круглого воздуховода из оцинкованной стали 90° ⌀100, b=0.5, класс герметичности A</t>
  </si>
  <si>
    <t>Отвод круглого воздуховода из оцинкованной стали 90° ⌀160, b=0.8, класс герметичности B</t>
  </si>
  <si>
    <t>Переход круглого сечения из оцинкованной стали ⌀160-⌀100, b=0.5, класс герметичности A</t>
  </si>
  <si>
    <t>Система В0.13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</si>
  <si>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</si>
  <si>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</si>
  <si>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</si>
  <si>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</si>
  <si>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</si>
  <si>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</si>
  <si>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</si>
  <si>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</si>
  <si>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</si>
  <si>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</si>
  <si>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2.2</t>
  </si>
  <si>
    <t>2.2.1</t>
  </si>
  <si>
    <t>2.3</t>
  </si>
  <si>
    <t>2.4</t>
  </si>
  <si>
    <t>2.3.1</t>
  </si>
  <si>
    <t>2.4.1</t>
  </si>
  <si>
    <t>3.2</t>
  </si>
  <si>
    <t>3.3</t>
  </si>
  <si>
    <t>3.4</t>
  </si>
  <si>
    <t>3.4.1</t>
  </si>
  <si>
    <t>3.3.1</t>
  </si>
  <si>
    <t>3.2.1</t>
  </si>
  <si>
    <t>Воздуховод из тонколистовой оцинкованной стали ⌀125, b=0.5, класс герметичности A</t>
  </si>
  <si>
    <t>Врезка круглая из оцинкованной стали ⌀100-⌀125, b=0.5, класс герметичности A</t>
  </si>
  <si>
    <t>Врезка круглая из оцинкованной стали ⌀100-⌀160, b=0.5, класс герметичности A</t>
  </si>
  <si>
    <t>Врезка круглая из оцинкованной стали ⌀125-⌀125, b=0.5, класс герметичности A</t>
  </si>
  <si>
    <t>Вытяжная установка В0.13  KVR 160/1</t>
  </si>
  <si>
    <t>Дроссель-клапан круглого сечения диаметром ф100 с ручным управлением Дроссель-клапан(КР)-ф100</t>
  </si>
  <si>
    <t>Отвод круглого воздуховода из оцинкованной стали 14.94° ⌀125, b=0.5, класс герметичности A</t>
  </si>
  <si>
    <t>Отвод круглого воздуховода из оцинкованной стали 45° ⌀100, b=0.5, класс герметичности A</t>
  </si>
  <si>
    <t>Отвод круглого воздуховода из оцинкованной стали 45° ⌀160, b=0.5, класс герметичности A</t>
  </si>
  <si>
    <t>Отвод круглого воздуховода из оцинкованной стали 90° ⌀125, b=0.5, класс герметичности A</t>
  </si>
  <si>
    <t>Отвод круглого воздуховода из оцинкованной стали 90° ⌀160, b=0.5, класс герметичности A</t>
  </si>
  <si>
    <t>Переход круглого сечения из оцинкованной стали ⌀125-⌀100, b=0.5, класс герметичности A</t>
  </si>
  <si>
    <t>Переход круглого сечения из оцинкованной стали ⌀160-⌀125, b=0.5, класс герметичности A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</si>
  <si>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</si>
  <si>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</si>
  <si>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</si>
  <si>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</si>
  <si>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</si>
  <si>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</si>
  <si>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</si>
  <si>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</si>
  <si>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</si>
  <si>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4.1</t>
  </si>
  <si>
    <t>Система В0.14</t>
  </si>
  <si>
    <t>Воздуховод из тонколистовой оцинкованной стали, Ø⌀100, b=0.8, класс герметичности B</t>
  </si>
  <si>
    <t>Отвод круглого воздуховода из оцинкованной стали 90° ⌀100, b=0.8, класс герметичности B</t>
  </si>
  <si>
    <t>Клапан канальный противопожарный с цилиндрическим корпусом Сигмавент 100</t>
  </si>
  <si>
    <t>Вытяжная установка В0.14 KVR 100/1</t>
  </si>
  <si>
    <t>4.1.1</t>
  </si>
  <si>
    <t>4.1.2</t>
  </si>
  <si>
    <t>4.1.6</t>
  </si>
  <si>
    <t>4.1.3</t>
  </si>
  <si>
    <t>4.1.4</t>
  </si>
  <si>
    <t>4.1.5</t>
  </si>
  <si>
    <t>4.2</t>
  </si>
  <si>
    <t>4.2.1</t>
  </si>
  <si>
    <t>4.3</t>
  </si>
  <si>
    <t>4.3.1.</t>
  </si>
  <si>
    <t>4.4</t>
  </si>
  <si>
    <t>4.4.1</t>
  </si>
  <si>
    <t>Система В0.15</t>
  </si>
  <si>
    <t>Вытяжная установка В0.15 KVR 100/1</t>
  </si>
  <si>
    <t>Клапан канальный противопожарный с цилиндрическим корпусом Сигмавент 100 Cигмавент-60-НО-100,000000-BM-(220)-К</t>
  </si>
  <si>
    <t>Воздуховод из тонколистовой оцинкованной стали ⌀100, b=0.8, класс герметичности B</t>
  </si>
  <si>
    <t>Пластиковый диффузор приточный ДП Ф100</t>
  </si>
  <si>
    <t>Система В0.16</t>
  </si>
  <si>
    <t>Вытяжная установка В0.16 KVR 100/1</t>
  </si>
  <si>
    <t>Клапан канальный противопожарный с цилиндрическим корпусом Сигмавент 100 Cигмавент-60-НО-100,000000-BM-(220)-Кк</t>
  </si>
  <si>
    <t>Отвод круглого воздуховода из оцинкованной стали 55° ⌀100, b=0.5, класс герметичности A</t>
  </si>
  <si>
    <t>Воздуховод из тонколистовой оцинкованной стали, Ø⌀100, b=0.5, класс герметичности A</t>
  </si>
  <si>
    <t>Ниппель круглого воздуховода из оцинкованной стали ⌀100, b=0.8, класс герметичности B</t>
  </si>
  <si>
    <t>Отвод круглого воздуховода из оцинкованной стали 34° ⌀100, b=0.8, класс герметичности B</t>
  </si>
  <si>
    <t>Отвод круглого воздуховода из оцинкованной стали 35° ⌀100, b=0.5, класс герметичности A</t>
  </si>
  <si>
    <t>Отвод круглого воздуховода из оцинкованной стали 45° ⌀100, b=0.8, класс герметичности B</t>
  </si>
  <si>
    <t>5.1</t>
  </si>
  <si>
    <t>5.1.1</t>
  </si>
  <si>
    <t>5.1.2</t>
  </si>
  <si>
    <t>5.1.3</t>
  </si>
  <si>
    <t>5.1.4</t>
  </si>
  <si>
    <t>5.1.5</t>
  </si>
  <si>
    <t>5.1.6</t>
  </si>
  <si>
    <t>5.2</t>
  </si>
  <si>
    <t>5.2.1</t>
  </si>
  <si>
    <t>5.3</t>
  </si>
  <si>
    <t>5.3.1</t>
  </si>
  <si>
    <t>5.4</t>
  </si>
  <si>
    <t>5.4.1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</si>
  <si>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</si>
  <si>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</si>
  <si>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</si>
  <si>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</si>
  <si>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</si>
  <si>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</si>
  <si>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</si>
  <si>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</si>
  <si>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</si>
  <si>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</si>
  <si>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</si>
  <si>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</si>
  <si>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6.2</t>
  </si>
  <si>
    <t>6.2.1</t>
  </si>
  <si>
    <t>6.3</t>
  </si>
  <si>
    <t>6.3.1</t>
  </si>
  <si>
    <t>6.4</t>
  </si>
  <si>
    <t>6.4.1</t>
  </si>
  <si>
    <t>Система В0.17</t>
  </si>
  <si>
    <t>7.1</t>
  </si>
  <si>
    <t>7.2</t>
  </si>
  <si>
    <t>7.2.1</t>
  </si>
  <si>
    <t>Вытяжная установка В0.17 KVR 100/1</t>
  </si>
  <si>
    <t>7.1.1</t>
  </si>
  <si>
    <t>7.1.2</t>
  </si>
  <si>
    <t>7.1.3</t>
  </si>
  <si>
    <t>7.1.4</t>
  </si>
  <si>
    <t>7.1.5</t>
  </si>
  <si>
    <t>7.3</t>
  </si>
  <si>
    <t>7.3.1</t>
  </si>
  <si>
    <t>7.4</t>
  </si>
  <si>
    <t>7.4.1</t>
  </si>
  <si>
    <t>Система В1а</t>
  </si>
  <si>
    <t>8.1</t>
  </si>
  <si>
    <t>8.1.1</t>
  </si>
  <si>
    <t>8.1.2</t>
  </si>
  <si>
    <t>8.1.3</t>
  </si>
  <si>
    <t>8.1.4</t>
  </si>
  <si>
    <t>8.1.5</t>
  </si>
  <si>
    <t>8.1.6</t>
  </si>
  <si>
    <t>Отвод круглого воздуховода из оцинкованной стали 45° ⌀160, b=0.8, класс герметичности B</t>
  </si>
  <si>
    <t>Клапан канальный противопожарный с цилиндрическим корпусом Сигмавент 160 Cигмавент-60-НО-160,000000-BM-(220)-Кк</t>
  </si>
  <si>
    <t>8.2</t>
  </si>
  <si>
    <t>8.2.1</t>
  </si>
  <si>
    <t>8.3</t>
  </si>
  <si>
    <t>8.3.1</t>
  </si>
  <si>
    <t>Система В1ж/ДВ2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</si>
  <si>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</si>
  <si>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</si>
  <si>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</si>
  <si>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</si>
  <si>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</si>
  <si>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</si>
  <si>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</si>
  <si>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</si>
  <si>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</si>
  <si>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</si>
  <si>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Воздуховод из тонколистовой оцинкованной стали300x200, b=0.9, класс герметичности B</t>
  </si>
  <si>
    <t>Воздуховод из тонколистовой оцинкованной стали500x200, b=0.9, класс герметичности B</t>
  </si>
  <si>
    <t>Воздуховод из тонколистовой оцинкованной стали1200x500, b=0.9, класс герметичности B</t>
  </si>
  <si>
    <t>Воздуховод из тонколистовой оцинкованной стали1200x1200, b=0.9, класс герметичности B</t>
  </si>
  <si>
    <t>Воздуховод из тонколистовой оцинкованной стали1400x400, b=0.9, класс герметичности A</t>
  </si>
  <si>
    <t>Воздуховод из тонколистовой оцинкованной стали1600x400, b=0.9, класс герметичности A</t>
  </si>
  <si>
    <t>Воздуховод из тонколистовой оцинкованной стали1800x600, b=0.9, класс герметичности B</t>
  </si>
  <si>
    <t>Воздуховод из тонколистовой оцинкованной стали2000x500, b=0.9, класс герметичности B</t>
  </si>
  <si>
    <t>Воздуховод из тонколистовой оцинкованной стали2200x550, b=1.2, класс герметичности A</t>
  </si>
  <si>
    <t>Воздуховод из тонколистовой оцинкованной стали2200x550, b=1.2, класс герметичности B</t>
  </si>
  <si>
    <t>Воздуховод из тонколистовой оцинкованной стали 300x200, b=0.7, класс герметичности A</t>
  </si>
  <si>
    <t>Воздуховод из тонколистовой оцинкованной стали 350x300, b=0.7, класс герметичности A</t>
  </si>
  <si>
    <t>Воздуховод из тонколистовой оцинкованной стали 500x200, b=0.7, класс герметичности A</t>
  </si>
  <si>
    <t>Воздуховод из тонколистовой оцинкованной стали 1250x750, b=0.9, класс герметичности A</t>
  </si>
  <si>
    <t>Воздуховод из тонколистовой оцинкованной стали 1400x750, b=0.9, класс герметичности A</t>
  </si>
  <si>
    <t>Воздуховод из тонколистовой оцинкованной стали, Ø⌀710, b=0.8, класс герметичности B</t>
  </si>
  <si>
    <t>Врезка круглая из оцинкованной стали ⌀100-300x200, b=0.7, класс герметичности A</t>
  </si>
  <si>
    <t>Врезка круглая из оцинкованной стали ⌀125-300x200, b=0.7, класс герметичности A</t>
  </si>
  <si>
    <t>Врезка прямоугольная из оцинкованной стали 200x300-550x2200, b=1.2, класс герметичности B</t>
  </si>
  <si>
    <t>Врезка прямоугольная из оцинкованной стали 350x1600-Сбойный элемент - ID 2084865</t>
  </si>
  <si>
    <t>Врезка прямоугольная из оцинкованной стали 350x1600-Сбойный элемент - ID 2084877</t>
  </si>
  <si>
    <t>Врезка прямоугольная из оцинкованной стали 350x1600-Сбойный элемент - ID 2084889</t>
  </si>
  <si>
    <t>Врезка прямоугольная из оцинкованной стали 350x1600-Сбойный элемент - ID 2084901</t>
  </si>
  <si>
    <t>Врезка прямоугольная из оцинкованной стали 350x1600-Сбойный элемент - ID 2084913</t>
  </si>
  <si>
    <t>Врезка прямоугольная из оцинкованной стали 350x1600-Сбойный элемент - ID 2084925</t>
  </si>
  <si>
    <t>Врезка прямоугольная из оцинкованной стали 350x1600-Сбойный элемент - ID 2084937</t>
  </si>
  <si>
    <t>Врезка прямоугольная из оцинкованной стали 350x1600-Сбойный элемент - ID 2084951</t>
  </si>
  <si>
    <t>Врезка прямоугольная из оцинкованной стали 350x1600-Сбойный элемент - ID 2084965</t>
  </si>
  <si>
    <t>Врезка прямоугольная из оцинкованной стали 350x1600-Сбойный элемент - ID 2084977</t>
  </si>
  <si>
    <t>Врезка прямоугольная из оцинкованной стали 350x1600-Сбойный элемент - ID 2084989</t>
  </si>
  <si>
    <t>Врезка прямоугольная из оцинкованной стали 350x1600-Сбойный элемент - ID 2085001</t>
  </si>
  <si>
    <t>Врезка прямоугольная из оцинкованной стали 350x1600-Сбойный элемент - ID 2085013</t>
  </si>
  <si>
    <t>Врезка прямоугольная из оцинкованной стали 350x1600-Сбойный элемент - ID 2085025</t>
  </si>
  <si>
    <t>Врезка прямоугольная из оцинкованной стали 350x1600-Сбойный элемент - ID 2085037</t>
  </si>
  <si>
    <t>Врезка прямоугольная из оцинкованной стали 350x1600-Сбойный элемент - ID 2085049</t>
  </si>
  <si>
    <t>Врезка прямоугольная из оцинкованной стали 350x1600-Сбойный элемент - ID 2085063</t>
  </si>
  <si>
    <t>Врезка прямоугольная из оцинкованной стали 350x1600-Сбойный элемент - ID 2085075</t>
  </si>
  <si>
    <t>Врезка прямоугольная из оцинкованной стали 350x1600-Сбойный элемент - ID 2085087</t>
  </si>
  <si>
    <t>Врезка прямоугольная из оцинкованной стали 350x1600-Сбойный элемент - ID 2085099</t>
  </si>
  <si>
    <t>Врезка прямоугольная из оцинкованной стали 350x1600-Сбойный элемент - ID 2085111</t>
  </si>
  <si>
    <t>Врезка прямоугольная из оцинкованной стали 350x1600-Сбойный элемент - ID 2665490</t>
  </si>
  <si>
    <t>Врезка прямоугольная из оцинкованной стали 350x1600-Сбойный элемент - ID 2666346</t>
  </si>
  <si>
    <t>Врезка прямоугольная из оцинкованной стали 500x200-350x300, b=0.7, класс герметичности A</t>
  </si>
  <si>
    <t>Врезка прямоугольная из оцинкованной стали 500x200-500x200, b=0.7, класс герметичности A</t>
  </si>
  <si>
    <t>Врезка прямоугольная из оцинкованной стали 550x2200-550x2200, b=1.2, класс герметичности B</t>
  </si>
  <si>
    <t>Врезка прямоугольная из оцинкованной стали 2200x550-1800x600, b=1.2, класс герметичности B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</si>
  <si>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</si>
  <si>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</si>
  <si>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</si>
  <si>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</si>
  <si>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</si>
  <si>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</si>
  <si>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</si>
  <si>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</si>
  <si>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9.1.18</t>
  </si>
  <si>
    <t>9.1.19</t>
  </si>
  <si>
    <t>9.1.20</t>
  </si>
  <si>
    <t>9.1.21</t>
  </si>
  <si>
    <t>9.1.22</t>
  </si>
  <si>
    <t>9.1.23</t>
  </si>
  <si>
    <t>9.1.24</t>
  </si>
  <si>
    <t>9.1.25</t>
  </si>
  <si>
    <t>9.1.26</t>
  </si>
  <si>
    <t>9.1.27</t>
  </si>
  <si>
    <t>9.1.28</t>
  </si>
  <si>
    <t>9.1.29</t>
  </si>
  <si>
    <t>9.1.30</t>
  </si>
  <si>
    <t>9.1.31</t>
  </si>
  <si>
    <t>9.1.32</t>
  </si>
  <si>
    <t>9.1.33</t>
  </si>
  <si>
    <t>9.1.34</t>
  </si>
  <si>
    <t>9.1.35</t>
  </si>
  <si>
    <t>9.1.36</t>
  </si>
  <si>
    <t>9.1.37</t>
  </si>
  <si>
    <t>9.1.38</t>
  </si>
  <si>
    <t>9.1.39</t>
  </si>
  <si>
    <t>9.1.40</t>
  </si>
  <si>
    <t>9.1.41</t>
  </si>
  <si>
    <t>9.1.42</t>
  </si>
  <si>
    <t>9.1.43</t>
  </si>
  <si>
    <t>9.1.44</t>
  </si>
  <si>
    <t>9.1.45</t>
  </si>
  <si>
    <t>9.1.46</t>
  </si>
  <si>
    <t>9.1.47</t>
  </si>
  <si>
    <t>9.1.48</t>
  </si>
  <si>
    <t>9.1.49</t>
  </si>
  <si>
    <t>9.1.50</t>
  </si>
  <si>
    <t>9.1.51</t>
  </si>
  <si>
    <t>Установка клапана противопожарного стенового</t>
  </si>
  <si>
    <t>Клапан канальный противопожарный Сигмавент 500х200 Cигмавент-60-НО-500,000000х200,000000 х-BM-(220)-Кк</t>
  </si>
  <si>
    <t xml:space="preserve">Установка обратного клапана </t>
  </si>
  <si>
    <t>Обратный клапан RSK</t>
  </si>
  <si>
    <t>Вытяжная установка В1ж AIRNED-M8 L/B1/H2/V1.1.P71.R-7,5x15REZ/H2/P5/K1/J</t>
  </si>
  <si>
    <t>Заглушка прямоугольная из оцинкованной стали 300x200, b=0.7, класс герметичности A</t>
  </si>
  <si>
    <t>Заглушка прямоугольная из оцинкованной стали 550x2200, b=1.2, класс герметичности B</t>
  </si>
  <si>
    <t>Заглушка прямоугольная из оцинкованной стали 1800x600, b=0.9, класс герметичности B</t>
  </si>
  <si>
    <t>Заглушка прямоугольная из оцинкованной стали 2000x500, b=0.9, класс герметичности B</t>
  </si>
  <si>
    <t>Зонт вентиляционный прямоугольный 1250х750, исп. 2 ЗП 1250х750</t>
  </si>
  <si>
    <t>Отвод круглого воздуховода из оцинкованной стали 45° ⌀125, b=0.5, класс герметичности A</t>
  </si>
  <si>
    <t>Отвод круглого воздуховода из оцинкованной стали 90.05° ⌀125, b=0.5, класс герметичности A</t>
  </si>
  <si>
    <t>Отвод прямоугольного воздуховода из оцинкованной стали 10° 500x2000, b=0.9,  класс герметичности B</t>
  </si>
  <si>
    <t>Отвод прямоугольного воздуховода из оцинкованной стали 30° 500x1200, b=0.9,  класс герметичности B</t>
  </si>
  <si>
    <t>Отвод прямоугольного воздуховода из оцинкованной стали 45° 750x1400, b=0.9,  класс герметичности A</t>
  </si>
  <si>
    <t>Отвод прямоугольного воздуховода из оцинкованной стали 90° 300x200, b=0.7,  класс герметичности A</t>
  </si>
  <si>
    <t>Отвод прямоугольного воздуховода из оцинкованной стали 90° 750x1400, b=0.9,  класс герметичности A</t>
  </si>
  <si>
    <t>Отвод прямоугольного воздуховода из оцинкованной стали 90° 1250x750, b=0.9,  класс герметичности A</t>
  </si>
  <si>
    <t>Переход воздуховода с круглого на прямоугольное сечение из оцинкованной стали 1200x500-⌀710, b=0.9, класс герметичности B</t>
  </si>
  <si>
    <t>Переход круглого сечения из оцинкованной стали ⌀710-⌀622, b=0.8, класс герметичности B</t>
  </si>
  <si>
    <t>Переход прямоугольного сечения из оцинкованной стали 350x300-300x200, b=0.7, класс герметичности A</t>
  </si>
  <si>
    <t>Переход прямоугольного сечения из оцинкованной стали 500x200-300x200, b=0.7, класс герметичности A</t>
  </si>
  <si>
    <t>Переход прямоугольного сечения из оцинкованной стали 550x2200-500x2000, b=1.2, класс герметичности B</t>
  </si>
  <si>
    <t>Переход прямоугольного сечения из оцинкованной стали 1200x1200-1800x600, b=0.9, класс герметичности B</t>
  </si>
  <si>
    <t>Переход прямоугольного сечения из оцинкованной стали 1400x750-1250x750, b=0.9, класс герметичности A</t>
  </si>
  <si>
    <t xml:space="preserve">Решетка Рсв 1400х400 </t>
  </si>
  <si>
    <t>Решетка Рсв 1600х400</t>
  </si>
  <si>
    <t>Клапан канальный противопожарный Сигмавент 300х200 Cигмавент-60-НО-300,000000х200,000000 х-BM-(220)-Кк</t>
  </si>
  <si>
    <t>Клапан канальный противопожарный с цилиндрическим корпусом Сигмавент 125 Cигмавент-60-НО-125,000000-BM-(220)-Кк</t>
  </si>
  <si>
    <t>Клапан канальный противопожарный с цилиндрическим корпусом Сигмавент 710 Cигмавент-90-НЗ-710,000000-BE-(220)-Мс-Кк</t>
  </si>
  <si>
    <t>Клапан стеновой противопожарный Сигмавент CЛ150 1400х400 (БФСУ) Cигмавент-120-Д-1400,000000х400,00000 0х(СЛ)-x150-(БФСУ)-BE-(220)-Кк</t>
  </si>
  <si>
    <t>Клапан стеновой противопожарный Сигмавент CЛ150 1400х400 (БФСУ) Cигмавент-120-1600,000000х400,000000 х(СЛ)-x150-(БФСУ)-BE-(220)-Кк</t>
  </si>
  <si>
    <t>Клапан защитный CZR-710</t>
  </si>
  <si>
    <t>Вентилятор радиальный дымоудаления VTR-DU400-71F-7.5х15-HF-R-0-У2</t>
  </si>
  <si>
    <t>Дроссель-клапан круглого сечения диаметром ф100 с ручным управлением</t>
  </si>
  <si>
    <t>Дроссель-клапан круглого сечения диаметром ф125 с ручным управлением</t>
  </si>
  <si>
    <t>Теплоизоляционный материал BOS-VENT b=50 мм с покрытием из наплавляемой кровельной мембраны Plastfoll Eco 2 BOS-VENT b=50 мм</t>
  </si>
  <si>
    <t xml:space="preserve"> В стоимость работ входит крепеж огнезащиты</t>
  </si>
  <si>
    <t>9.1.52</t>
  </si>
  <si>
    <t>9.1.53</t>
  </si>
  <si>
    <t>9.1.54</t>
  </si>
  <si>
    <t>9.1.55</t>
  </si>
  <si>
    <t>9.1.56</t>
  </si>
  <si>
    <t>9.1.57</t>
  </si>
  <si>
    <t>9.1.58</t>
  </si>
  <si>
    <t>9.1.59</t>
  </si>
  <si>
    <t>9.1.60</t>
  </si>
  <si>
    <t>9.1.61</t>
  </si>
  <si>
    <t>9.1.62</t>
  </si>
  <si>
    <t>9.1.63</t>
  </si>
  <si>
    <t>9.1.64</t>
  </si>
  <si>
    <t>9.1.65</t>
  </si>
  <si>
    <t>9.1.66</t>
  </si>
  <si>
    <t>9.1.67</t>
  </si>
  <si>
    <t>9.1.68</t>
  </si>
  <si>
    <t>9.1.69</t>
  </si>
  <si>
    <t>9.1.70</t>
  </si>
  <si>
    <t>9.1.71</t>
  </si>
  <si>
    <t>9.1.72</t>
  </si>
  <si>
    <t>9.1.73</t>
  </si>
  <si>
    <t>9.1.74</t>
  </si>
  <si>
    <t>9.1.75</t>
  </si>
  <si>
    <t>9.1.76</t>
  </si>
  <si>
    <t>9.2</t>
  </si>
  <si>
    <t>9.2.1</t>
  </si>
  <si>
    <t>9.2.2</t>
  </si>
  <si>
    <t>9.2.3</t>
  </si>
  <si>
    <t>9.2.4</t>
  </si>
  <si>
    <t>9.2.5</t>
  </si>
  <si>
    <t>9.3</t>
  </si>
  <si>
    <t>9.3.1</t>
  </si>
  <si>
    <t>9.3.2</t>
  </si>
  <si>
    <t>9.4</t>
  </si>
  <si>
    <t>9.4.1</t>
  </si>
  <si>
    <t>9.5</t>
  </si>
  <si>
    <t>9.5.1</t>
  </si>
  <si>
    <t>9.6</t>
  </si>
  <si>
    <t>9.6.1</t>
  </si>
  <si>
    <t>9.7</t>
  </si>
  <si>
    <t>9.7.1</t>
  </si>
  <si>
    <t>9.8</t>
  </si>
  <si>
    <t>9.8.1</t>
  </si>
  <si>
    <t>9.9</t>
  </si>
  <si>
    <t>9.9.1</t>
  </si>
  <si>
    <t xml:space="preserve"> Покрытие воздуховодов теплозащитное</t>
  </si>
  <si>
    <t>м.п.</t>
  </si>
  <si>
    <t>10.1</t>
  </si>
  <si>
    <t>Система В2.1ж/ДВ3</t>
  </si>
  <si>
    <t>Клапан защитный CZR-630</t>
  </si>
  <si>
    <t>Вытяжная установка В2.1ж AIRNED-M8 L/B1/H2/V1.1.P71.R-11x15REZ/H2/P5/K1/J2</t>
  </si>
  <si>
    <t>3.1.19</t>
  </si>
  <si>
    <t>Воздуховод из тонколистовой оцинкованной стали400x300, b=0.7, класс герметичности A</t>
  </si>
  <si>
    <t>Воздуховод из тонколистовой оцинкованной стали400x300, b=0.9, класс герметичности B</t>
  </si>
  <si>
    <t>Воздуховод из тонколистовой оцинкованной стали1200x350, b=0.9, класс герметичности A</t>
  </si>
  <si>
    <t>Воздуховод из тонколистовой оцинкованной стали1250x750, b=0.9, класс герметичности A</t>
  </si>
  <si>
    <t>Воздуховод из тонколистовой оцинкованной стали1300x1300, b=0.9, класс герметичности B</t>
  </si>
  <si>
    <t>Воздуховод из тонколистовой оцинкованной стали 300x150, b=0.7, класс герметичности A</t>
  </si>
  <si>
    <t>Воздуховод из тонколистовой оцинкованной стали 400x200, b=0.7, класс герметичности A</t>
  </si>
  <si>
    <t>Воздуховод из тонколистовой оцинкованной стали 400x300, b=0.7, класс герметичности A</t>
  </si>
  <si>
    <t>Воздуховод из тонколистовой оцинкованной стали 400x300, b=0.9, класс герметичности B</t>
  </si>
  <si>
    <t>Воздуховод из тонколистовой оцинкованной стали, Ø⌀630, b=0.8, класс герметичности B</t>
  </si>
  <si>
    <t>Врезка круглая из оцинкованной стали ⌀100-300x150, b=0.7, класс герметичности A</t>
  </si>
  <si>
    <t>Врезка круглая из оцинкованной стали ⌀100-400x200, b=0.7, класс герметичности A</t>
  </si>
  <si>
    <t>Врезка круглая из оцинкованной стали ⌀125-300x150, b=0.7, класс герметичности A</t>
  </si>
  <si>
    <t>Врезка круглая из оцинкованной стали ⌀125-400x200, b=0.7, класс герметичности A</t>
  </si>
  <si>
    <t>Врезка прямоугольная из оцинкованной стали 300x400-2200x550, b=1.2, класс герметичности B</t>
  </si>
  <si>
    <t>Врезка прямоугольная из оцинкованной стали 400x300-400x300, b=0.7, класс герметичности A</t>
  </si>
  <si>
    <t>Врезка прямоугольная из оцинкованной стали 2200x550-1300x1300, b=1.2, класс герметичности B</t>
  </si>
  <si>
    <t>Заглушка прямоугольная из оцинкованной стали 300x150, b=0.7, класс герметичности A</t>
  </si>
  <si>
    <t>Заглушка прямоугольная из оцинкованной стали 400x200, b=0.7, класс герметичности A</t>
  </si>
  <si>
    <t>Заглушка прямоугольная из оцинкованной стали 1300x1300, b=0.9, класс герметичности B</t>
  </si>
  <si>
    <t>Зонт вентиляционный прямоугольный 1250х750, исп. 2</t>
  </si>
  <si>
    <t>Отвод круглого воздуховода из оцинкованной стали 89.76° ⌀125, b=0.5, класс герметичности A</t>
  </si>
  <si>
    <t>Отвод прямоугольного воздуховода из оцинкованной стали 20° 550x2200, b=1.2,  класс герметичности B</t>
  </si>
  <si>
    <t>Отвод прямоугольного воздуховода из оцинкованной стали 90° 400x200, b=0.7,  класс герметичности A</t>
  </si>
  <si>
    <t>Отвод прямоугольного воздуховода из оцинкованной стали 90° 550x2200, b=1.2,  класс герметичности B</t>
  </si>
  <si>
    <t>Отвод прямоугольного воздуховода из оцинкованной стали 90° 750x1250, b=0.9,  класс герметичности A</t>
  </si>
  <si>
    <t>Переход круглого сечения из оцинкованной стали ⌀630-⌀560, b=0.8, класс герметичности B</t>
  </si>
  <si>
    <t>Переход прямоугольного сечения из оцинкованной стали 400x300-300x150, b=0.7, класс герметичности A</t>
  </si>
  <si>
    <t>Переход прямоугольного сечения из оцинкованной стали 400x300-400x200, b=0.7, класс герметичности A</t>
  </si>
  <si>
    <t>Переход прямоугольного сечения из оцинкованной стали 1300x1300-1200x1200, b=0.9, класс герметичности B</t>
  </si>
  <si>
    <t>Решетка Рсв 1200х350</t>
  </si>
  <si>
    <t>Вентилятор радиальный дымоудаления VTR-DU400-63F-4х15-HF-R-0-У2</t>
  </si>
  <si>
    <t>Кожух двигателя KGD-630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</si>
  <si>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</si>
  <si>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</si>
  <si>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</si>
  <si>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</si>
  <si>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</si>
  <si>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</si>
  <si>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</si>
  <si>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</si>
  <si>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</si>
  <si>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</si>
  <si>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</si>
  <si>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</si>
  <si>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</si>
  <si>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</si>
  <si>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</si>
  <si>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</si>
  <si>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</si>
  <si>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10.1.18</t>
  </si>
  <si>
    <t>10.1.19</t>
  </si>
  <si>
    <t>10.1.20</t>
  </si>
  <si>
    <t>10.1.21</t>
  </si>
  <si>
    <t>10.1.22</t>
  </si>
  <si>
    <t>10.1.23</t>
  </si>
  <si>
    <t>10.1.24</t>
  </si>
  <si>
    <t>10.1.25</t>
  </si>
  <si>
    <t>10.1.26</t>
  </si>
  <si>
    <t>10.1.27</t>
  </si>
  <si>
    <t>10.1.28</t>
  </si>
  <si>
    <t>10.1.29</t>
  </si>
  <si>
    <t>10.1.30</t>
  </si>
  <si>
    <t>10.1.31</t>
  </si>
  <si>
    <t>10.1.32</t>
  </si>
  <si>
    <t>10.1.33</t>
  </si>
  <si>
    <t>10.1.34</t>
  </si>
  <si>
    <t>10.1.35</t>
  </si>
  <si>
    <t>10.1.36</t>
  </si>
  <si>
    <t>10.1.37</t>
  </si>
  <si>
    <t>10.1.38</t>
  </si>
  <si>
    <t>10.1.39</t>
  </si>
  <si>
    <t>10.1.40</t>
  </si>
  <si>
    <t>10.1.41</t>
  </si>
  <si>
    <t>10.1.42</t>
  </si>
  <si>
    <t>10.1.43</t>
  </si>
  <si>
    <t>10.1.44</t>
  </si>
  <si>
    <t>10.1.45</t>
  </si>
  <si>
    <t>10.2</t>
  </si>
  <si>
    <t>10.2.1</t>
  </si>
  <si>
    <t>10.3</t>
  </si>
  <si>
    <t>10.3.1</t>
  </si>
  <si>
    <t>10.4</t>
  </si>
  <si>
    <t>10.4.1</t>
  </si>
  <si>
    <t>10.5</t>
  </si>
  <si>
    <t>10.5.1</t>
  </si>
  <si>
    <t>10.6</t>
  </si>
  <si>
    <t>10.6.1</t>
  </si>
  <si>
    <t>10.7</t>
  </si>
  <si>
    <t>10.7.1</t>
  </si>
  <si>
    <t>10.8</t>
  </si>
  <si>
    <t>Установка кожуха двигателя KGD</t>
  </si>
  <si>
    <t>10.9</t>
  </si>
  <si>
    <t>10.9.1</t>
  </si>
  <si>
    <t>10.10</t>
  </si>
  <si>
    <t>10.10.1</t>
  </si>
  <si>
    <t>10.8.1</t>
  </si>
  <si>
    <t xml:space="preserve">Установка вентилятора </t>
  </si>
  <si>
    <t xml:space="preserve">Установка защитного клапана </t>
  </si>
  <si>
    <t>Клапан канальный противопожарный Сигмавент 400х300</t>
  </si>
  <si>
    <t>Клапан канальный противопожарный с цилиндрическим корпусом Сигмавент 125</t>
  </si>
  <si>
    <t>Клапан канальный противопожарный с цилиндрическим корпусом Сигмавент 630</t>
  </si>
  <si>
    <t>Клапан стеновой противопожарный Сигмавент CЛ150 1200х350 (БФСУ)</t>
  </si>
  <si>
    <t>Тройник круглого воздуховода из оцинкованной стали ⌀125-⌀100, b=0.5, класс герметичности A</t>
  </si>
  <si>
    <t>10.6.2</t>
  </si>
  <si>
    <t>10.6.3</t>
  </si>
  <si>
    <t>10.6.4</t>
  </si>
  <si>
    <t>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</t>
  </si>
  <si>
    <t>Комплект виброизоляторов из 4 шт.</t>
  </si>
  <si>
    <t>10.10.2</t>
  </si>
  <si>
    <t>10.10.3</t>
  </si>
  <si>
    <t>Система В2.2ж</t>
  </si>
  <si>
    <t>Воздуховод из тонколистовой оцинкованной стали500x400, b=0.9, класс герметичности B</t>
  </si>
  <si>
    <t>Воздуховод из тонколистовой оцинкованной стали550x500, b=0.9, класс герметичности B</t>
  </si>
  <si>
    <t>Воздуховод из тонколистовой оцинкованной стали600x550, b=0.9, класс герметичности B</t>
  </si>
  <si>
    <t>Воздуховод из тонколистовой оцинкованной стали800x500, b=0.9, класс герметичности B</t>
  </si>
  <si>
    <t>Воздуховод из тонколистовой оцинкованной стали850x550, b=0.9, класс герметичности B</t>
  </si>
  <si>
    <t>Воздуховод из тонколистовой оцинкованной стали 800x500, b=0.7, класс герметичности A</t>
  </si>
  <si>
    <t>Врезка прямоугольная из оцинкованной стали 300x400-300x400, b=0.9, класс герметичности B</t>
  </si>
  <si>
    <t>Врезка прямоугольная из оцинкованной стали 300x400-500x400, b=0.9, класс герметичности B</t>
  </si>
  <si>
    <t>Врезка прямоугольная из оцинкованной стали 300x400-500x550, b=0.9, класс герметичности B</t>
  </si>
  <si>
    <t>Врезка прямоугольная из оцинкованной стали 300x400-600x550, b=0.9, класс герметичности B</t>
  </si>
  <si>
    <t xml:space="preserve"> Покрытие воздуховодов огнезащитные</t>
  </si>
  <si>
    <t>Заглушка прямоугольная из оцинкованной стали 300x400, b=0.9, класс герметичности B</t>
  </si>
  <si>
    <t>Зонт вентиляционный прямоугольный 800х500, исп. 2 ЗП 800х500</t>
  </si>
  <si>
    <t>Отвод прямоугольного воздуховода из оцинкованной стали 90° 500x800, b=0.7,  класс герметичности A</t>
  </si>
  <si>
    <t>Отвод прямоугольного воздуховода из оцинкованной стали 90° 550x850, b=0.9,  класс герметичности B</t>
  </si>
  <si>
    <t>Отвод прямоугольного воздуховода из оцинкованной стали 90° 850x550, b=0.9,  класс герметичности B</t>
  </si>
  <si>
    <t>Переход прямоугольного сечения из оцинкованной стали 500x400-300x400, b=0.9, класс герметичности B</t>
  </si>
  <si>
    <t>Переход прямоугольного сечения из оцинкованной стали 500x550-500x400, b=0.9, класс герметичности B</t>
  </si>
  <si>
    <t>Переход прямоугольного сечения из оцинкованной стали 550x850-800x500, b=0.9, класс герметичности B</t>
  </si>
  <si>
    <t>Переход прямоугольного сечения из оцинкованной стали 600x550-500x550, b=0.9, класс герметичности B</t>
  </si>
  <si>
    <t>Переход прямоугольного сечения из оцинкованной стали 850x550-600x550, b=0.9, класс герметичности B</t>
  </si>
  <si>
    <t>Клапан канальный противопожарный Сигмавент 800х500</t>
  </si>
  <si>
    <t>Теплоизоляционный материал BOS-VENT b=50 мм в защитном кожухе из оцинкованной стали</t>
  </si>
  <si>
    <t>Система В2.3ж</t>
  </si>
  <si>
    <t>11.1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</si>
  <si>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</si>
  <si>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</si>
  <si>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</si>
  <si>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</si>
  <si>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</si>
  <si>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</si>
  <si>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</si>
  <si>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</si>
  <si>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</si>
  <si>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</si>
  <si>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</si>
  <si>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</si>
  <si>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</si>
  <si>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</si>
  <si>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</si>
  <si>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</si>
  <si>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</si>
  <si>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</si>
  <si>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</si>
  <si>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</si>
  <si>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</si>
  <si>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11.1.22</t>
  </si>
  <si>
    <t>11.1.23</t>
  </si>
  <si>
    <t>11.1.24</t>
  </si>
  <si>
    <t>11.1.25</t>
  </si>
  <si>
    <t>11.1.26</t>
  </si>
  <si>
    <t>11.1.27</t>
  </si>
  <si>
    <t>11.1.28</t>
  </si>
  <si>
    <t>11.1.29</t>
  </si>
  <si>
    <t>11.1.30</t>
  </si>
  <si>
    <t>11.1.31</t>
  </si>
  <si>
    <t>11.1.32</t>
  </si>
  <si>
    <t>11.1.33</t>
  </si>
  <si>
    <t>11.1.34</t>
  </si>
  <si>
    <t>11.1.35</t>
  </si>
  <si>
    <t>11.1.36</t>
  </si>
  <si>
    <t>11.1.37</t>
  </si>
  <si>
    <t>11.1.38</t>
  </si>
  <si>
    <t>11.1.39</t>
  </si>
  <si>
    <t>11.1.40</t>
  </si>
  <si>
    <t>11.1.41</t>
  </si>
  <si>
    <t>11.1.42</t>
  </si>
  <si>
    <t>11.1.43</t>
  </si>
  <si>
    <t>11.1.44</t>
  </si>
  <si>
    <t>11.1.45</t>
  </si>
  <si>
    <t>11.1.46</t>
  </si>
  <si>
    <t>11.2</t>
  </si>
  <si>
    <t>11.2.1</t>
  </si>
  <si>
    <t>11.3</t>
  </si>
  <si>
    <t>11.3.1</t>
  </si>
  <si>
    <t>11.3.2</t>
  </si>
  <si>
    <t>11.3.3</t>
  </si>
  <si>
    <t>11.3.4</t>
  </si>
  <si>
    <t>код</t>
  </si>
  <si>
    <t>0.1.4.4.3.1.1.5.1</t>
  </si>
  <si>
    <t>Установка шумоглушителя</t>
  </si>
  <si>
    <t>Воздуховод из тонколистовой оцинкованной стали100x100, b=0.9, класс герметичности B</t>
  </si>
  <si>
    <t>Воздуховод из тонколистовой оцинкованной стали200x150, b=0.9, класс герметичности B</t>
  </si>
  <si>
    <t>Воздуховод из тонколистовой оцинкованной стали250x150, b=0.9, класс герметичности B</t>
  </si>
  <si>
    <t>Воздуховод из тонколистовой оцинкованной стали300x150, b=0.9, класс герметичности B</t>
  </si>
  <si>
    <t>Воздуховод из тонколистовой оцинкованной стали300x300, b=0.7, класс герметичности A</t>
  </si>
  <si>
    <t>Воздуховод из тонколистовой оцинкованной стали350x200, b=0.9, класс герметичности B</t>
  </si>
  <si>
    <t>Воздуховод из тонколистовой оцинкованной стали400x200, b=0.9, класс герметичности B</t>
  </si>
  <si>
    <t>Воздуховод из тонколистовой оцинкованной стали400x250, b=0.9, класс герметичности B</t>
  </si>
  <si>
    <t>Воздуховод из тонколистовой оцинкованной стали440x440, b=0.7, класс герметичности A</t>
  </si>
  <si>
    <t>Воздуховод из тонколистовой оцинкованной стали450x300, b=0.9, класс герметичности B</t>
  </si>
  <si>
    <t>Воздуховод из тонколистовой оцинкованной стали500x250, b=0.7, класс герметичности A</t>
  </si>
  <si>
    <t>Воздуховод из тонколистовой оцинкованной стали500x250, b=0.9, класс герметичности B</t>
  </si>
  <si>
    <t>Воздуховод из тонколистовой оцинкованной стали ⌀125, b=0.8, класс герметичности B</t>
  </si>
  <si>
    <t>Врезка круглая из оцинкованной стали ⌀125-300x450, b=0.9, класс герметичности B</t>
  </si>
  <si>
    <t>Врезка прямоугольная из оцинкованной стали 100x100-200x150, b=0.9, класс герметичности B</t>
  </si>
  <si>
    <t>Врезка прямоугольная из оцинкованной стали 100x100-250x150, b=0.9, класс герметичности B</t>
  </si>
  <si>
    <t>Врезка прямоугольная из оцинкованной стали 100x100-300x150, b=0.9, класс герметичности B</t>
  </si>
  <si>
    <t>Врезка прямоугольная из оцинкованной стали 100x100-350x200, b=0.9, класс герметичности B</t>
  </si>
  <si>
    <t>Врезка прямоугольная из оцинкованной стали 100x100-400x200, b=0.9, класс герметичности B</t>
  </si>
  <si>
    <t>Врезка прямоугольная из оцинкованной стали 100x100-400x250, b=0.9, класс герметичности B</t>
  </si>
  <si>
    <t>Врезка прямоугольная из оцинкованной стали 100x100-500x250, b=0.9, класс герметичности B</t>
  </si>
  <si>
    <t>Врезка прямоугольная из оцинкованной стали 300x300-300x450, b=0.9, класс герметичности B</t>
  </si>
  <si>
    <t>Врезка прямоугольная из оцинкованной стали 500x250-300x450, b=0.9, класс герметичности B</t>
  </si>
  <si>
    <t>Отвод круглого воздуховода из оцинкованной стали 90° ⌀125, b=0.8, класс герметичности B</t>
  </si>
  <si>
    <t>Переход прямоугольного сечения из оцинкованной стали 250x150-200x150, b=0.9, класс герметичности B</t>
  </si>
  <si>
    <t>Переход прямоугольного сечения из оцинкованной стали 300x150-250x150, b=0.9, класс герметичности B</t>
  </si>
  <si>
    <t>Переход прямоугольного сечения из оцинкованной стали 350x200-300x150, b=0.9, класс герметичности B</t>
  </si>
  <si>
    <t>Переход прямоугольного сечения из оцинкованной стали 400x200-350x200, b=0.9, класс герметичности B</t>
  </si>
  <si>
    <t>Переход прямоугольного сечения из оцинкованной стали 400x250-400x200, b=0.9, класс герметичности B</t>
  </si>
  <si>
    <t>Переход прямоугольного сечения из оцинкованной стали 440x440-300x300, b=0.7, класс герметичности A</t>
  </si>
  <si>
    <t>Переход прямоугольного сечения из оцинкованной стали 500x250-400x250, b=0.9, класс герметичности B</t>
  </si>
  <si>
    <t>Сетка стальная защитная на воздуховод</t>
  </si>
  <si>
    <t>Стакан монтажный KPN-56</t>
  </si>
  <si>
    <t>Шумоглушитель KNK 125/6</t>
  </si>
  <si>
    <t>Шумоглушитель NK 50-25/6</t>
  </si>
  <si>
    <t>11.4</t>
  </si>
  <si>
    <t>11.4.1</t>
  </si>
  <si>
    <t>11.4.2</t>
  </si>
  <si>
    <t>11.5</t>
  </si>
  <si>
    <t>11.5.1</t>
  </si>
  <si>
    <t>11.5.2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</si>
  <si>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</si>
  <si>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</si>
  <si>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</si>
  <si>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</si>
  <si>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</si>
  <si>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</si>
  <si>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</si>
  <si>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</si>
  <si>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</si>
  <si>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</si>
  <si>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</si>
  <si>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</si>
  <si>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</si>
  <si>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</si>
  <si>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</si>
  <si>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</si>
  <si>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</si>
  <si>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</si>
  <si>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</si>
  <si>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</si>
  <si>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</si>
  <si>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</si>
  <si>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</si>
  <si>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</si>
  <si>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</si>
  <si>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</si>
  <si>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12.1.26</t>
  </si>
  <si>
    <t>12.1.27</t>
  </si>
  <si>
    <t>12.1.28</t>
  </si>
  <si>
    <t>12.1.29</t>
  </si>
  <si>
    <t>12.1.30</t>
  </si>
  <si>
    <t>12.1.31</t>
  </si>
  <si>
    <t>12.1.32</t>
  </si>
  <si>
    <t>12.1.33</t>
  </si>
  <si>
    <t>12.1.34</t>
  </si>
  <si>
    <t>12.2</t>
  </si>
  <si>
    <t>12.2.1</t>
  </si>
  <si>
    <t>12.2.2</t>
  </si>
  <si>
    <t>12.2.3</t>
  </si>
  <si>
    <t>12.3</t>
  </si>
  <si>
    <t>22.3</t>
  </si>
  <si>
    <t>Вытяжной крышный вентилятор VRK 56/40-4D</t>
  </si>
  <si>
    <t>Заглушка прямоугольная из оцинкованной стали 200x150, b=0.9, класс герметичности B</t>
  </si>
  <si>
    <t>Заслонка регулирующая</t>
  </si>
  <si>
    <t>12.3.1</t>
  </si>
  <si>
    <t>12.3.2</t>
  </si>
  <si>
    <t>12.3.3</t>
  </si>
  <si>
    <t>12.4</t>
  </si>
  <si>
    <t>12.4.1</t>
  </si>
  <si>
    <t>Система В2а</t>
  </si>
  <si>
    <t>Клапан канальный противопожарный с цилиндрическим корпусом Сигмавент 125, Cигмавент-60-НО-125,000000-BM-(220)-К</t>
  </si>
  <si>
    <t>Система В3.1а</t>
  </si>
  <si>
    <t>13.1</t>
  </si>
  <si>
    <t>13.1.1</t>
  </si>
  <si>
    <t>13.1.2</t>
  </si>
  <si>
    <t>13.1.3</t>
  </si>
  <si>
    <t>13.1.4</t>
  </si>
  <si>
    <t>13.2</t>
  </si>
  <si>
    <t>13.2.1</t>
  </si>
  <si>
    <t>13.3</t>
  </si>
  <si>
    <t>13.3.1</t>
  </si>
  <si>
    <t>14.1</t>
  </si>
  <si>
    <t>14.1.1</t>
  </si>
  <si>
    <t>14.1.2</t>
  </si>
  <si>
    <t>14.1.3</t>
  </si>
  <si>
    <t>14.1.4</t>
  </si>
  <si>
    <t>14.2</t>
  </si>
  <si>
    <t>14.2.1</t>
  </si>
  <si>
    <t>14.3</t>
  </si>
  <si>
    <t>14.3.1</t>
  </si>
  <si>
    <t>Воздуховод из тонколистовой оцинкованной стали, Ø⌀125, b=0.8, класс герметичности B</t>
  </si>
  <si>
    <t>Отвод круглого воздуховода из оцинкованной стали 90° ⌀125</t>
  </si>
  <si>
    <t>Клапан канальный противопожарный с цилиндрическим корпусом Сигмавент 160, Cигмавент-60-НО-125,000000-BM-(220)-Кк</t>
  </si>
  <si>
    <t>Система В4.1а</t>
  </si>
  <si>
    <t>Система В3.2а</t>
  </si>
  <si>
    <t>15.1</t>
  </si>
  <si>
    <t>15.1.1.</t>
  </si>
  <si>
    <t>15.2</t>
  </si>
  <si>
    <t>15.2.1</t>
  </si>
  <si>
    <t>15.3</t>
  </si>
  <si>
    <t>15.3.1</t>
  </si>
  <si>
    <t>16.1</t>
  </si>
  <si>
    <t>16.1.1.</t>
  </si>
  <si>
    <t>16.2</t>
  </si>
  <si>
    <t>16.2.1</t>
  </si>
  <si>
    <t>16.3</t>
  </si>
  <si>
    <t>16.3.1</t>
  </si>
  <si>
    <t>Система В4.2а</t>
  </si>
  <si>
    <t>17.1</t>
  </si>
  <si>
    <t>17.1.1</t>
  </si>
  <si>
    <t>17.1.2</t>
  </si>
  <si>
    <t>17.1.3</t>
  </si>
  <si>
    <t>17.1.4</t>
  </si>
  <si>
    <t>Клапан канальный противопожарный с цилиндрическим корпусом Сигмавент 100, Cигмавент-60-НО-100,000000-BM-(220)-Кк</t>
  </si>
  <si>
    <t>17.1.5</t>
  </si>
  <si>
    <t>17.1.6</t>
  </si>
  <si>
    <t>17.2</t>
  </si>
  <si>
    <t>17.2.1</t>
  </si>
  <si>
    <t>17.3</t>
  </si>
  <si>
    <t>17.3.1</t>
  </si>
  <si>
    <t>Система В5.1а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</si>
  <si>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</si>
  <si>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</si>
  <si>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</si>
  <si>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</si>
  <si>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</si>
  <si>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</si>
  <si>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</si>
  <si>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</si>
  <si>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</si>
  <si>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18.3</t>
  </si>
  <si>
    <t>18.3.1</t>
  </si>
  <si>
    <t>19.1</t>
  </si>
  <si>
    <t>19.1.1</t>
  </si>
  <si>
    <t>19.1.2</t>
  </si>
  <si>
    <t>19.1.3</t>
  </si>
  <si>
    <t>19.1.7</t>
  </si>
  <si>
    <t>18.1.7</t>
  </si>
  <si>
    <t>19.2</t>
  </si>
  <si>
    <t>19.2.1</t>
  </si>
  <si>
    <t>19.3</t>
  </si>
  <si>
    <t>19.3.1</t>
  </si>
  <si>
    <t>Клапан канальный противопожарный с цилиндрическим корпусом Сигмавент 160</t>
  </si>
  <si>
    <t>Отвод круглого воздуховода из оцинкованной стали 17° ⌀100, b=0.8, класс герметичности B</t>
  </si>
  <si>
    <t>Отвод круглого воздуховода из оцинкованной стали 45.01° ⌀160, b=0.8, класс герметичности B</t>
  </si>
  <si>
    <t>Клапан канальный противопожарный с цилиндрическим корпусом Сигмавент 160, Cигмавент-60-НО-160,000000-BM-(220)-Кк</t>
  </si>
  <si>
    <t>Система В5.2а</t>
  </si>
  <si>
    <t>Система В6.1а</t>
  </si>
  <si>
    <t>20.1</t>
  </si>
  <si>
    <t>20.1.1</t>
  </si>
  <si>
    <t>20.1.2</t>
  </si>
  <si>
    <t>20.1.3</t>
  </si>
  <si>
    <t>20.1.4</t>
  </si>
  <si>
    <t>20.2</t>
  </si>
  <si>
    <t>20.2.1</t>
  </si>
  <si>
    <t>20.3</t>
  </si>
  <si>
    <t>20.3.1</t>
  </si>
  <si>
    <t>Система В6.2а</t>
  </si>
  <si>
    <t>21.1</t>
  </si>
  <si>
    <t>21.1.1</t>
  </si>
  <si>
    <t>21.1.2</t>
  </si>
  <si>
    <t>21.1.3</t>
  </si>
  <si>
    <t>21.1.4</t>
  </si>
  <si>
    <t>21.2</t>
  </si>
  <si>
    <t>21.2.1</t>
  </si>
  <si>
    <t>21.3</t>
  </si>
  <si>
    <t>21.3.1</t>
  </si>
  <si>
    <t>Система В7.1а</t>
  </si>
  <si>
    <t>Система В7.2а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</si>
  <si>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</si>
  <si>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</si>
  <si>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</si>
  <si>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</si>
  <si>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</si>
  <si>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</si>
  <si>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</si>
  <si>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</si>
  <si>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22.3.1</t>
  </si>
  <si>
    <t>23.1</t>
  </si>
  <si>
    <t>23.1.1</t>
  </si>
  <si>
    <t>23.1.2</t>
  </si>
  <si>
    <t>23.1.3</t>
  </si>
  <si>
    <t>23.1.4</t>
  </si>
  <si>
    <t>23.2</t>
  </si>
  <si>
    <t>23.2.1</t>
  </si>
  <si>
    <t>23.3</t>
  </si>
  <si>
    <t>23.3.1</t>
  </si>
  <si>
    <t>Система В8.1а</t>
  </si>
  <si>
    <t>Система В8.2а</t>
  </si>
  <si>
    <t>24.1</t>
  </si>
  <si>
    <t>24.1.1</t>
  </si>
  <si>
    <t>24.1.2</t>
  </si>
  <si>
    <t>24.1.3</t>
  </si>
  <si>
    <t>24.1.4</t>
  </si>
  <si>
    <t>24.2</t>
  </si>
  <si>
    <t>24.2.1</t>
  </si>
  <si>
    <t>24.3</t>
  </si>
  <si>
    <t>24.3.1</t>
  </si>
  <si>
    <t>25.1</t>
  </si>
  <si>
    <t>25.1.1</t>
  </si>
  <si>
    <t>25.1.2</t>
  </si>
  <si>
    <t>25.1.3</t>
  </si>
  <si>
    <t>25.1.4</t>
  </si>
  <si>
    <t>25.1.5</t>
  </si>
  <si>
    <t>25.2</t>
  </si>
  <si>
    <t>25.2.1</t>
  </si>
  <si>
    <t>25.3</t>
  </si>
  <si>
    <t>25.3.1</t>
  </si>
  <si>
    <t>Отвод круглого воздуховода из оцинкованной стали 45° ⌀125, b=0.8, класс герметичности B</t>
  </si>
  <si>
    <t>Клапан канальный противопожарный с цилиндрическим корпусом Сигмавент 125, Cигмавент-60-НО-125,000000-BM-(220)-Кк</t>
  </si>
  <si>
    <t>Система В9.1а</t>
  </si>
  <si>
    <t>Система В9.2а</t>
  </si>
  <si>
    <t>26.1</t>
  </si>
  <si>
    <t>26.2</t>
  </si>
  <si>
    <t>26.3</t>
  </si>
  <si>
    <t>27.1</t>
  </si>
  <si>
    <t>27.2</t>
  </si>
  <si>
    <t>27.3</t>
  </si>
  <si>
    <t>Система В10.1а</t>
  </si>
  <si>
    <t>Система В10.2а</t>
  </si>
  <si>
    <t>28.1</t>
  </si>
  <si>
    <t>28.2</t>
  </si>
  <si>
    <t>28.3</t>
  </si>
  <si>
    <t>29.1</t>
  </si>
  <si>
    <t>29.2</t>
  </si>
  <si>
    <t>29.3</t>
  </si>
  <si>
    <t>Система В11.1а</t>
  </si>
  <si>
    <t>30.1</t>
  </si>
  <si>
    <t>30.2</t>
  </si>
  <si>
    <t>30.3</t>
  </si>
  <si>
    <t>31.1</t>
  </si>
  <si>
    <t>31.2</t>
  </si>
  <si>
    <t>31.3</t>
  </si>
  <si>
    <t>Система В11.2а</t>
  </si>
  <si>
    <t>Система ВЕ1.2</t>
  </si>
  <si>
    <t>Система ВЕ1.1</t>
  </si>
  <si>
    <t>Установка Ротационно-динамического дефлектора</t>
  </si>
  <si>
    <t>Ротационно-динамический дефлектор</t>
  </si>
  <si>
    <t>Клапан канальный противопожарный Сигмавент 150х150, Cигмавент-60-НО-150,000000х150,000000х-BM-(220)</t>
  </si>
  <si>
    <t>Воздуховод из тонколистовой оцинкованной стали150x150, b=0.9, класс герметичности B</t>
  </si>
  <si>
    <t>Воздуховод из тонколистовой оцинкованной стали1200x300, b=0.9, класс герметичности B</t>
  </si>
  <si>
    <t>Врезка прямоугольная из оцинкованной стали 150x150-1200x300, b=0.9, класс герметичности B</t>
  </si>
  <si>
    <t>Заглушка прямоугольная из оцинкованной стали 1200x300, b=0.9, класс герметичности B</t>
  </si>
  <si>
    <t>Клапан канальный противопожарный Сигмавент 150х150, Cигмавент-60-НО-150,000000х150,000000х
-BM-(220)-Кк</t>
  </si>
  <si>
    <t>Клапан канальный противопожарный Сигмавент 150х150, Cигмавент-60-НО-150,000000х150,000000х-SVF-(220)-Кк</t>
  </si>
  <si>
    <t>Плоское основание</t>
  </si>
  <si>
    <t>Вентиляционная решетка АМР-К 150х100</t>
  </si>
  <si>
    <t>Система ВЕ3</t>
  </si>
  <si>
    <t>Отвод прямоугольного воздуховода из оцинкованной стали 90° 150x150, b=0.9,  класс герметичности B</t>
  </si>
  <si>
    <t>Отвод прямоугольного воздуховода из оцинкованной стали 90° 400x300, b=0.9,  класс герметичности B</t>
  </si>
  <si>
    <t>Переход с прямоугольного сечения на круглое</t>
  </si>
  <si>
    <t>Система ВЕ4</t>
  </si>
  <si>
    <t>Система ДВ1</t>
  </si>
  <si>
    <t>Кожух двигателя KGD, KGD-710</t>
  </si>
  <si>
    <t>Комплект виброизоляторов из 6 шт. RVI-7  (ТИП1)</t>
  </si>
  <si>
    <t xml:space="preserve">комплект </t>
  </si>
  <si>
    <t>Воздуховод из тонколистовой оцинкованной стали200x100, b=0.5, класс герметичности A</t>
  </si>
  <si>
    <t>Воздуховод из тонколистовой оцинкованной стали1350x400, b=0.9, класс герметичности A</t>
  </si>
  <si>
    <t>Воздуховод из тонколистовой оцинкованной стали1350x400, b=0.9, класс герметичности B</t>
  </si>
  <si>
    <t>Воздуховод из тонколистовой оцинкованной стали, Ø⌀800, b=1, класс герметичности B</t>
  </si>
  <si>
    <t>м.п</t>
  </si>
  <si>
    <t>Клапан канальный противопожарный Сигмавент 1350х400, Cигмавент-120-Д-1350,000000х400,000000 х(СЛ)-x150-(БФСУ)-BE-(220)-Кк</t>
  </si>
  <si>
    <t>Система ДП0.1</t>
  </si>
  <si>
    <t>Установка клапана обратного</t>
  </si>
  <si>
    <t>Комбинированное покрытие на основе базальтового рулонного материала, кашированного алюминиевой фольгой, и клеевого состава, EI60, b=10 мм, Cигмавент-90-НЗ-800,000000х800,000000 х-BE-(220)-Кк</t>
  </si>
  <si>
    <t>Установка защитного клапана</t>
  </si>
  <si>
    <t>Система ДП1</t>
  </si>
  <si>
    <t>Установка обратного клапана</t>
  </si>
  <si>
    <t>Отвод прямоугольного воздуховода из оцинкованной стали 90° 400x200, b=0.9,  класс герметичности B</t>
  </si>
  <si>
    <t>Переход прямоугольного сечения из оцинкованной стали 200x500-200x400, b=0.9, класс герметичности B</t>
  </si>
  <si>
    <t>Ротационно-динамический дефлектор, RDD-400</t>
  </si>
  <si>
    <t>Воздуховод из тонколистовой оцинкованной стали1000x400, b=0.7, класс герметичности A</t>
  </si>
  <si>
    <t>Воздуховод из тонколистовой оцинкованной стали1000x400, b=0.9, класс герметичности B</t>
  </si>
  <si>
    <t>Врезка прямоугольная из оцинкованной стали 1000x400-1000x400, b=0.9, класс герметичности B</t>
  </si>
  <si>
    <t>Заглушка прямоугольная из оцинкованной стали 1000x400, b=0.9, класс герметичности B</t>
  </si>
  <si>
    <t>Отвод прямоугольного воздуховода из оцинкованной стали 45° 1000x400, b=0.9,  класс герметичности B</t>
  </si>
  <si>
    <t>Отвод прямоугольного воздуховода из оцинкованной стали 90° 400x1000, b=0.9,  класс герметичности B</t>
  </si>
  <si>
    <t>Отвод прямоугольного воздуховода из оцинкованной стали 90° 1000x400, b=0.9,  класс герметичности B</t>
  </si>
  <si>
    <t>Переход воздуховода с круглого на прямоугольное сечение из оцинкованной стали 1000x400-⌀630, b=0.9, класс герметичности B</t>
  </si>
  <si>
    <t>Клапан защитный CZR CZR-710</t>
  </si>
  <si>
    <t>Вентилятор радиальный дымоудаления VTR-DU400-71H-3х10-HF-R-0-У2</t>
  </si>
  <si>
    <t>Клапан канальный противопожарный Сигмавент 1000х400, Cигмавент-90-НЗ-1000,000000х400,00000 0х-BE-(220)-Кк</t>
  </si>
  <si>
    <t>Клапан канальный противопожарный с цилиндрическим корпусом Сигмавент 630, Cигмавент-90-НЗ-630,000000-BE-(220)-Мс-Кк</t>
  </si>
  <si>
    <t>Вентиляционная решетка АМР-К 100х150</t>
  </si>
  <si>
    <t>Отвод прямоугольного воздуховода из оцинкованной стали 45° 100x200, b=0.5,  класс герметичности A</t>
  </si>
  <si>
    <t>Переход воздуховода с круглого на прямоугольное сечение из оцинкованной стали 1350x400-⌀800, b=0.9, класс герметичности B</t>
  </si>
  <si>
    <t>Переход круглого сечения из оцинкованной стали ⌀800-⌀710, b=0.8, класс герметичности B</t>
  </si>
  <si>
    <t>Решетка Рсв 1350х400</t>
  </si>
  <si>
    <t>Клапан канальный противопожарный Сигмавент 100х200, Cигмавент-60-НО-100,000000х200,000000х-SVF-(220)-Кк</t>
  </si>
  <si>
    <t>Клапан канальный противопожарный Сигмавент 1350х400, Cигмавент-60-НО-1350,000000х400,00000 0х-SVF-(220)-Мс-к-ВЗ</t>
  </si>
  <si>
    <t>Воздуховод из тонколистовой оцинкованной стали700x700, b=0.9, класс герметичности B</t>
  </si>
  <si>
    <t>Воздуховод из тонколистовой оцинкованной стали710x710, b=0.9, класс герметичности B</t>
  </si>
  <si>
    <t>Воздуховод из тонколистовой оцинкованной стали800x450, b=0.9, класс герметичности B</t>
  </si>
  <si>
    <t>Воздуховод из тонколистовой оцинкованной стали800x800, b=0.9, класс герметичности B</t>
  </si>
  <si>
    <t>Врезка прямоугольная из оцинкованной стали 710x710-800x800, b=0.9, класс герметичности B</t>
  </si>
  <si>
    <t>Вставка гибкая круглого сечения BINC, BINC-630-Т4</t>
  </si>
  <si>
    <t>Заглушка прямоугольная из оцинкованной стали 800x800, b=0.9, класс герметичности B</t>
  </si>
  <si>
    <t>Защитный козырек с сеткой  PVK</t>
  </si>
  <si>
    <t>Клапан канальный противопожарный Сигмавент 800х800</t>
  </si>
  <si>
    <t>Клапан обратный RVK</t>
  </si>
  <si>
    <t>Воздуховод из тонколистовой оцинкованной стали800x400, b=0.9, класс герметичности B</t>
  </si>
  <si>
    <t>Воздуховод из тонколистовой оцинкованной стали900x350, b=0.9, класс герметичности B</t>
  </si>
  <si>
    <t>Воздуховод из тонколистовой оцинкованной стали1000x250, b=0.9, класс герметичности B</t>
  </si>
  <si>
    <t>Воздуховод из тонколистовой оцинкованной стали 900x350, b=0.7, класс герметичности A</t>
  </si>
  <si>
    <t>Воздуховод из тонколистовой оцинкованной стали, Ø⌀500, b=0.8, класс герметичности B</t>
  </si>
  <si>
    <t>Врезка прямоугольная из оцинкованной стали 400x800-900x350, b=0.9, класс герметичности B</t>
  </si>
  <si>
    <t>Вставка гибкая круглого сечения BINC</t>
  </si>
  <si>
    <t>Заглушка прямоугольная из оцинкованной стали 900x350, b=0.7, класс герметичности A</t>
  </si>
  <si>
    <t>Клапан канальный противопожарный с цилиндрическим корпусом Сигмавент 500, Cигмавент-120-НЗ-500,000000-BE-(220)-Кк</t>
  </si>
  <si>
    <t>Клапан стеновой противопожарный Сигмавент СЛ150 800х400, Cигмавент-120-НЗ-800,000000х400,00000 0х(СЛ)-x150-BE-(220)-Кк</t>
  </si>
  <si>
    <t>Клапан обратный RVK, RVK-500</t>
  </si>
  <si>
    <t>Осевой вентилятор подпора VOC, VOC 50-2.2x30</t>
  </si>
  <si>
    <t>Система ДП3.1/ВЕ2.1</t>
  </si>
  <si>
    <t>Ротационно-динамический дефлектор RDD-500</t>
  </si>
  <si>
    <t>Система ДП6.1</t>
  </si>
  <si>
    <t>Система ДП6.2</t>
  </si>
  <si>
    <t>Установка осевого вентилятора</t>
  </si>
  <si>
    <t>Комбинированное покрытие на основе базальтового рулонного материала, кашированного алюминиевой фольгой, и клеевого состава, EI120, b=10 мм, PRO-МБОР-VENT EI 120</t>
  </si>
  <si>
    <t>Клапан канальный противопожарный с цилиндрическим корпусом Сигмавент 500, Cигмавент-120-НЗ-500,000000-BE-(220)-Мс-Кк</t>
  </si>
  <si>
    <t>Осевой вентилятор подпора VOC 63-5.5x30</t>
  </si>
  <si>
    <t>Клапан обратный RVK-500</t>
  </si>
  <si>
    <t>Осевой вентилятор подпора  VOC 50-2.2x30</t>
  </si>
  <si>
    <t>Система ДП6.3</t>
  </si>
  <si>
    <t>Система ДП6.4</t>
  </si>
  <si>
    <t>Система ДП6.5</t>
  </si>
  <si>
    <t>Система ДП6.6</t>
  </si>
  <si>
    <t>Отвод прямоугольного воздуховода из оцинкованной стали 20.01° 710x710, b=0.9,  класс герметичности B</t>
  </si>
  <si>
    <t>Отвод прямоугольного воздуховода из оцинкованной стали 20.01° 800x450, b=0.9,  класс герметичности B</t>
  </si>
  <si>
    <t>Отвод прямоугольного воздуховода из оцинкованной стали 30° 710x710, b=0.9,  класс герметичности B</t>
  </si>
  <si>
    <t>Отвод прямоугольного воздуховода из оцинкованной стали 45° 710x710, b=0.9,  класс герметичности B</t>
  </si>
  <si>
    <t>Отвод прямоугольного воздуховода из оцинкованной стали 45° 800x450, b=0.9,  класс герметичности B</t>
  </si>
  <si>
    <t>Отвод прямоугольного воздуховода из оцинкованной стали 90° 710x710, b=0.9,  класс герметичности B</t>
  </si>
  <si>
    <t>Отвод прямоугольного воздуховода из оцинкованной стали 90° 800x450, b=0.9,  класс герметичности B</t>
  </si>
  <si>
    <t>Отвод прямоугольного воздуховода из оцинкованной стали 90° 800x800, b=0.9,  класс герметичности B</t>
  </si>
  <si>
    <t>Переход воздуховода с круглого на прямоугольное сечение из оцинкованной стали 800x800-⌀630, b=0.9, класс герметичности B</t>
  </si>
  <si>
    <t>Переход воздуховода с круглого на прямоугольное сечение из оцинкованной стали 800x800-⌀710</t>
  </si>
  <si>
    <t>Переход прямоугольного сечения из оцинкованной стали 700x700-800x450, b=0.9, класс герметичности B</t>
  </si>
  <si>
    <t>Переход прямоугольного сечения из оцинкованной стали 710x710-700x700, b=0.9, класс герметичности B</t>
  </si>
  <si>
    <t>Переход прямоугольного сечения из оцинкованной стали 710x710-800x450, b=0.9, класс герметичности B</t>
  </si>
  <si>
    <t>Отвод круглого воздуховода из оцинкованной стали 45° ⌀500, b=0.8, класс герметичности</t>
  </si>
  <si>
    <t>Отвод круглого воздуховода из оцинкованной стали 90° ⌀500, b=0.8, класс герметичности</t>
  </si>
  <si>
    <t>Отвод прямоугольного воздуховода из оцинкованной стали 11.25° 250x1000, b=0.9,  класс герметичности B</t>
  </si>
  <si>
    <t>Отвод прямоугольного воздуховода из оцинкованной стали 90° 350x900, b=0.9,  класс герметичности B</t>
  </si>
  <si>
    <t>Отвод прямоугольного воздуховода из оцинкованной стали 90° 1000x250, b=0.9,  класс герметичности B</t>
  </si>
  <si>
    <t>Переход воздуховода с круглого на прямоугольное сечение из оцинкованной стали 1000x250-⌀500, b=0.9, класс герметичности B</t>
  </si>
  <si>
    <t>Переход прямоугольного сечения из оцинкованной стали 900x350-1000x250, b=0.9, класс герметичности B</t>
  </si>
  <si>
    <t>Воздуховод из тонколистовой оцинкованной стали1100x300, b=0.9, класс герметичности B</t>
  </si>
  <si>
    <t>Воздуховод из тонколистовой оцинкованной стали1100x350, b=0.9, класс герметичности A</t>
  </si>
  <si>
    <t>Врезка прямоугольная из оцинкованной стали 150x150-1100x300, b=0.9, класс герметичности B</t>
  </si>
  <si>
    <t>Заглушка прямоугольная из оцинкованной стали 1100x300, b=0.9, класс герметичности B</t>
  </si>
  <si>
    <t>Вентиляционная решетка</t>
  </si>
  <si>
    <t>Решетка Рсп 1100х350</t>
  </si>
  <si>
    <t>Клапан канальный противопожарный Сигмавент 1100х300, Cигмавент-60-НО-1100,000000х300,000000 х-SVF-(220)-Мс-к-ВЗ</t>
  </si>
  <si>
    <t>Клапан стеновой противопожарный Сигмавент СЛ150 1100х350</t>
  </si>
  <si>
    <t>Вентилятор осевой крышный (без крыши), VOP 56-3.0х30-AC-УХЛ</t>
  </si>
  <si>
    <t>Адаптер стакана монтажного MPK-500</t>
  </si>
  <si>
    <t>Комплект крыши VOP-N 56</t>
  </si>
  <si>
    <t>Плита опорная SPN-560-AC</t>
  </si>
  <si>
    <t>Стакан монтажный MSN-500-AC</t>
  </si>
  <si>
    <t>Клапан стеновой противопожарный Сигмавент С2 650х650, Cигмавент-120-НЗ-650,000000х650,000000 х220(СП)-SVE(220)</t>
  </si>
  <si>
    <t>Воздуховод из тонколистовой оцинкованной стали600x400, b=0.9, класс герметичности B</t>
  </si>
  <si>
    <t>Воздуховод из тонколистовой оцинкованной стали, Ø⌀400, b=0.8, класс герметичности B</t>
  </si>
  <si>
    <t>Отвод круглого воздуховода из оцинкованной стали 89.99° ⌀500, b=0.8, класс герметичности B</t>
  </si>
  <si>
    <t>Отвод прямоугольного воздуховода из оцинкованной стали 17.22° 400x500, b=0.9,  класс герметичности B</t>
  </si>
  <si>
    <t>Отвод прямоугольного воздуховода из оцинкованной стали 45.13° 400x600, b=0.9,  класс герметичности B</t>
  </si>
  <si>
    <t>Отвод прямоугольного воздуховода из оцинкованной стали 45° 400x600, b=0.9,  класс герметичности B</t>
  </si>
  <si>
    <t>Отвод прямоугольного воздуховода из оцинкованной стали 90° 500x400, b=0.9,  класс герметичности B</t>
  </si>
  <si>
    <t>Отвод прямоугольного воздуховода из оцинкованной стали 90° 600x400, b=0.9,  класс герметичности B</t>
  </si>
  <si>
    <t>Переход воздуховода с круглого на прямоугольное сечение из оцинкованной стали 500x400-⌀500, b=0.9, класс герметичности B</t>
  </si>
  <si>
    <t>Переход круглого сечения из оцинкованной стали ⌀500-⌀400, b=0.8, класс герметичности B</t>
  </si>
  <si>
    <t>Переход прямоугольного сечения из оцинкованной стали 600x400-500x400, b=0.9, класс герметичности B</t>
  </si>
  <si>
    <t>Решетка РНСс 600x400</t>
  </si>
  <si>
    <t>Отвод круглого воздуховода из оцинкованной стали 55° ⌀500, b=0.8, класс герметичности</t>
  </si>
  <si>
    <t>Отвод прямоугольного воздуховода из оцинкованной стали 90° 400x600, b=0.9,  класс герметичности B</t>
  </si>
  <si>
    <t>Клапан канальный противопожарный с цилиндрическим корпусом Сигмавент 500</t>
  </si>
  <si>
    <t>Воздуховод из тонколистовой оцинкованной стали800x200, b=0.9, класс герметичности B</t>
  </si>
  <si>
    <t>Воздуховод из тонколистовой оцинкованной стали, Ø⌀560, b=0.8, класс герметичности B</t>
  </si>
  <si>
    <t>Отвод круглого воздуховода из оцинкованной стали 45° ⌀560, b=0.8, класс герметичности</t>
  </si>
  <si>
    <t>Отвод круглого воздуховода из оцинкованной стали 90° ⌀560, b=0.8, класс герметичности</t>
  </si>
  <si>
    <t>Отвод прямоугольного воздуховода из оцинкованной стали 45° 200x800, b=0.9,  класс герметичности B</t>
  </si>
  <si>
    <t>Отвод прямоугольного воздуховода из оцинкованной стали 45° 600x400, b=0.9,  класс герметичности B</t>
  </si>
  <si>
    <t>Переход воздуховода с круглого на прямоугольное сечение из оцинкованной стали 600x400-⌀500, b=0.9, класс герметичности B</t>
  </si>
  <si>
    <t>Переход круглого сечения из оцинкованной стали ⌀560-⌀500, b=0.8, класс герметичности B</t>
  </si>
  <si>
    <t>Переход прямоугольного сечения из оцинкованной стали 600x400-800x200, b=0.9, класс герметичности B</t>
  </si>
  <si>
    <t>Клапан канальный противопожарный с цилиндрическим корпусом Сигмавент 560, Cигмавент-120-НЗ-560,000000-BE-(220)-Мс-Кк</t>
  </si>
  <si>
    <t>Система ДП6.7</t>
  </si>
  <si>
    <t>Защитный козырек с сеткой  PVK, VPN-560</t>
  </si>
  <si>
    <t>Клапан канальный противопожарный с цилиндрическим корпусом Сигмавент 560, Cигмавент-60-НЗ-560,000000-BE-(220)-Мс-Кк</t>
  </si>
  <si>
    <t>Система ДП6.8</t>
  </si>
  <si>
    <t>Система ДП7.1</t>
  </si>
  <si>
    <t>Клапан обратный RVK-630</t>
  </si>
  <si>
    <t>Система ДП7.2</t>
  </si>
  <si>
    <t>Клапан обратный RVK-400</t>
  </si>
  <si>
    <t>Осевой вентилятор подпора  VOC 40-2.2x30</t>
  </si>
  <si>
    <t>Воздуховод из тонколистовой оцинкованной стали400x400, b=0.9, класс герметичности B</t>
  </si>
  <si>
    <t>Воздуховод из тонколистовой оцинкованной стали900x250, b=0.9, класс герметичности B</t>
  </si>
  <si>
    <t>Воздуховод из тонколистовой оцинкованной стали ⌀400, b=0.6, класс герметичности A</t>
  </si>
  <si>
    <t>Отвод прямоугольного воздуховода из оцинкованной стали 5.36° 400x600, b=0.9,  класс герметичности B</t>
  </si>
  <si>
    <t>Отвод прямоугольного воздуховода из оцинкованной стали 24.3° 400x600, b=0.9,  класс герметичности B</t>
  </si>
  <si>
    <t>Отвод прямоугольного воздуховода из оцинкованной стали 30° 600x400, b=0.9,  класс герметичности B</t>
  </si>
  <si>
    <t>Отвод прямоугольного воздуховода из оцинкованной стали 45° 400x500, b=0.9,  класс герметичности B</t>
  </si>
  <si>
    <t>Отвод прямоугольного воздуховода из оцинкованной стали 45° 500x400, b=0.9,  класс герметичности B</t>
  </si>
  <si>
    <t>Отвод прямоугольного воздуховода из оцинкованной стали 90° 400x400, b=0.9,  класс герметичности B</t>
  </si>
  <si>
    <t>Переход прямоугольного сечения из оцинкованной стали 500x400-400x400, b=0.9, класс герметичности B</t>
  </si>
  <si>
    <t>Переход прямоугольного сечения из оцинкованной стали 600x400-900x250, b=0.9, класс герметичности B</t>
  </si>
  <si>
    <t>Клапан канальный противопожарный с цилиндрическим корпусом Сигмавент 560, Cигмавент-120-НЗ-560,000000-BE-(220)-Кк</t>
  </si>
  <si>
    <t>Воздуховод из тонколистовой оцинкованной стали700x250, b=0.9, класс герметичности B</t>
  </si>
  <si>
    <t>Отвод круглого воздуховода из оцинкованной стали 45° ⌀400, b=0.8, класс герметичности</t>
  </si>
  <si>
    <t>Отвод круглого воздуховода из оцинкованной стали 90° ⌀400, b=0.8, класс герметичности</t>
  </si>
  <si>
    <t>Отвод прямоугольного воздуховода из оцинкованной стали 45° 250x700, b=0.9,  класс герметичности B</t>
  </si>
  <si>
    <t>Отвод прямоугольного воздуховода из оцинкованной стали 90° 700x250, b=0.9,  класс герметичности B</t>
  </si>
  <si>
    <t>Переход воздуховода с круглого на прямоугольное сечение из оцинкованной стали 700x250-⌀400, b=0.9, класс герметичности B</t>
  </si>
  <si>
    <t>Решетка РНСс 650x1000</t>
  </si>
  <si>
    <t>Клапан канальный противопожарный с цилиндрическим корпусом Сигмавент 400, Cигмавент-120-НЗ-400,000000-BE-(220)-Кк</t>
  </si>
  <si>
    <r>
      <rPr>
        <sz val="11"/>
        <rFont val="Times New Roman"/>
        <family val="1"/>
        <charset val="204"/>
      </rPr>
      <t>Переход воздуховода с круглого на прямоугольное сечение из оцинкованной стали
⌀500-400x400, b=0.8, класс герметичности B</t>
    </r>
  </si>
  <si>
    <t>Система ДП7.3</t>
  </si>
  <si>
    <t>Защитный козырек с сеткой  PVK, VPN-630</t>
  </si>
  <si>
    <t>Клапан канальный противопожарный с цилиндрическим корпусом  Cигмавент-60-НЗ-630,000000-BE-(220)-Мс-Кк</t>
  </si>
  <si>
    <t>Клапан канальный противопожарный с цилиндрическим корпусом Cигмавент-60-НЗ-630,000000-BE-(220)-Мс-Кк</t>
  </si>
  <si>
    <t>Осевой вентилятор подпора  VOC 63-4x30</t>
  </si>
  <si>
    <t>Осевой вентилятор подпора VOC 63-4x30</t>
  </si>
  <si>
    <t>Система ДП7.4</t>
  </si>
  <si>
    <t>Система ДП9.1</t>
  </si>
  <si>
    <t>Защитный козырек с сеткой  VPN-500</t>
  </si>
  <si>
    <t>Вставка гибкая круглого сечения BINC-500-Т4</t>
  </si>
  <si>
    <t>Клапан канальный противопожарный с цилиндрическим корпусом Cигмавент-120-НЗ-500,000000-BE-(220)-Кк</t>
  </si>
  <si>
    <t>Осевой вентилятор подпора  VOC 50-3x30</t>
  </si>
  <si>
    <t>Система ДП9.2</t>
  </si>
  <si>
    <t>Осевой вентилятор подпора  VOC 50-4x30</t>
  </si>
  <si>
    <t>Система ДП9.3</t>
  </si>
  <si>
    <t>Клапан канальный противопожарный с цилиндрическим корпусом Сигмавент 630,Cигмавент-120-НЗ-630,000000-BE-(220)-К
к</t>
  </si>
  <si>
    <t>Воздуховод из тонколистовой оцинкованной стали600x250, b=0.9, класс герметичности B</t>
  </si>
  <si>
    <t>Отвод прямоугольного воздуховода из оцинкованной стали 5.71° 400x400, b=0.9, класс герметичности B</t>
  </si>
  <si>
    <t>Отвод прямоугольного воздуховода из оцинкованной стали 9° 400x400, b=0.9,  класс герметичности B</t>
  </si>
  <si>
    <t>Отвод прямоугольного воздуховода из оцинкованной стали 23.64° 400x400, b=0.9, класс герметичности B</t>
  </si>
  <si>
    <t>Отвод прямоугольного воздуховода из оцинкованной стали 30° 400x400, b=0.9,  класс герметичности B</t>
  </si>
  <si>
    <t>Отвод прямоугольного воздуховода из оцинкованной стали 45° 400x400, b=0.9, класс герметичности B</t>
  </si>
  <si>
    <t>Отвод прямоугольного воздуховода из оцинкованной стали 81° 400x400, b=0.9, класс герметичности B</t>
  </si>
  <si>
    <t>Отвод прямоугольного воздуховода из оцинкованной стали 90° 600x250, b=0.9,  класс герметичности B</t>
  </si>
  <si>
    <t>Переход воздуховода с круглого на прямоугольное сечение из оцинкованной стали 400x400-⌀400, b=0.9, класс герметичности B</t>
  </si>
  <si>
    <t>Переход прямоугольного сечения из оцинкованной стали 400x400-600x250, b=0.9, класс герметичности B</t>
  </si>
  <si>
    <t>Решетка РНСс 400x400</t>
  </si>
  <si>
    <t>Воздуховод из тонколистовой оцинкованной стали 900x400, b=0.9, класс герметичности B</t>
  </si>
  <si>
    <t>Воздуховод из тонколистовой оцинкованной стали ⌀500, b=0.8, класс герметичности B</t>
  </si>
  <si>
    <t>Воздуховод из тонколистовой оцинкованной стали ⌀710, b=0.8, класс герметичности B</t>
  </si>
  <si>
    <t>Врезка прямоугольная из оцинкованной стали 400x900-900x400, b=0.9, класс герметичности B</t>
  </si>
  <si>
    <t>Заглушка прямоугольная из оцинкованной стали 900x400, b=0.9, класс герметичности B</t>
  </si>
  <si>
    <t>Отвод прямоугольного воздуховода из оцинкованной стали 90° 400x900, b=0.9,  класс герметичности B</t>
  </si>
  <si>
    <t>Отвод прямоугольного воздуховода из оцинкованной стали 90° 900x400, b=0.9,  класс герметичности B</t>
  </si>
  <si>
    <t>Переход воздуховода с круглого на прямоугольное сечение из оцинкованной стали 900x400-⌀500, b=0.8, класс герметичности B</t>
  </si>
  <si>
    <t>Переход круглого сечения из оцинкованной стали ⌀710-⌀500, b=0.8, класс герметичности B</t>
  </si>
  <si>
    <t>Решетка Рсв 900х400</t>
  </si>
  <si>
    <t>Клапан стеновой противопожарный Сигмавент СЛ150 900х400, Cигмавент-120-НЗ-900,000000х400,00000 0х(СЛ)-x150-BE-(220)-Кк</t>
  </si>
  <si>
    <t>Воздуховод из тонколистовой оцинкованной стали900x400, b=0.9, класс герметичности B</t>
  </si>
  <si>
    <t>Врезка прямоугольная из оцинкованной стали 900x400-900x400, b=0.9, класс герметичности B</t>
  </si>
  <si>
    <t>Врезка прямоугольная из оцинкованной стали 1000x400-900x400, b=0.9, класс герметичности B</t>
  </si>
  <si>
    <t>Переход воздуховода с круглого на прямоугольное сечение из оцинкованной стали 400x1000-⌀500, b=0.9, класс герметичности B</t>
  </si>
  <si>
    <t>Решетка РНСс 900x400</t>
  </si>
  <si>
    <t>Клапан канальный противопожарный Сигмавент 900х400, Cигмавент-120-НЗ-900,000000х400,00000 0х-BE-(220)-Кк</t>
  </si>
  <si>
    <t>Воздуховод из тонколистовой оцинкованной стали1050x300, b=0.9, класс герметичности B</t>
  </si>
  <si>
    <t>Воздуховод из тонколистовой оцинкованной стали 800x400, b=0.9, класс герметичности B</t>
  </si>
  <si>
    <t>Врезка прямоугольная из оцинкованной стали 400x800-1050x300, b=0.9, класс герметичности B</t>
  </si>
  <si>
    <t>Заглушка прямоугольная из оцинкованной стали 1050x300, b=0.9, класс герметичности B</t>
  </si>
  <si>
    <t>Защитный козырек с сеткой  PVK, VPN-500</t>
  </si>
  <si>
    <t>Отвод круглого воздуховода из оцинкованной стали 90° ⌀630, b=0.8, класс герметичности</t>
  </si>
  <si>
    <t>Отвод прямоугольного воздуховода из оцинкованной стали 4.4° 300x1200, b=0.9, класс герметичности B</t>
  </si>
  <si>
    <t>Отвод прямоугольного воздуховода из оцинкованной стали 45° 900x400, b=0.9,  класс герметичности B</t>
  </si>
  <si>
    <t>Отвод прямоугольного воздуховода из оцинкованной стали 90° 300x1050, b=0.9,  класс герметичности B</t>
  </si>
  <si>
    <t>Отвод прямоугольного воздуховода из оцинкованной стали 90° 1050x300, b=0.9,  класс герметичности B</t>
  </si>
  <si>
    <t>Переход воздуховода с круглого на прямоугольное сечение из оцинкованной стали 1200x300-⌀630, b=0.9, класс герметичности B</t>
  </si>
  <si>
    <t>Переход круглого сечения из оцинкованной стали ⌀630-⌀500, b=0.8, класс герметичности B</t>
  </si>
  <si>
    <t>Переход прямоугольного сечения из оцинкованной стали 900x400-1050x300, b=0.9, класс герметичности B</t>
  </si>
  <si>
    <t>Переход прямоугольного сечения из оцинкованной стали 1200x300-900x400, b=0.9, класс герметичности B</t>
  </si>
  <si>
    <t>Решетка Рсв 800х400, Рсв-800х400</t>
  </si>
  <si>
    <t xml:space="preserve">Установка решеток </t>
  </si>
  <si>
    <t>Система П0.1</t>
  </si>
  <si>
    <t>Решетка РНСс 400x200</t>
  </si>
  <si>
    <t>Система П0.2/В0.2</t>
  </si>
  <si>
    <t>Система П0.3</t>
  </si>
  <si>
    <t xml:space="preserve">Монтаж приточно - вытяжной установки </t>
  </si>
  <si>
    <t>Система П0.4</t>
  </si>
  <si>
    <t xml:space="preserve">Монтаж приточной установки </t>
  </si>
  <si>
    <t>Приточная установка  П0.3 VRN 50-30/25R.2D</t>
  </si>
  <si>
    <t>Клапан канальный противопожарный Сигмавент 500х300, Cигмавент-90-НО-500,000000х300,000000 х-BM-(220)-Мс-Кк</t>
  </si>
  <si>
    <t>Теплоизоляционный материал BOS-VENT b=50 мм, BOS-VENT b=50 мм</t>
  </si>
  <si>
    <t>Система П0.5/В0.5</t>
  </si>
  <si>
    <t>Приточно-вытяжная установка П0.5/В0.5, VRN 50-30/25R.2D +  VRN 50-30/25R.2D</t>
  </si>
  <si>
    <t>Система П0.6/В0.6</t>
  </si>
  <si>
    <t>Приточно-вытяжная установка П0.6/В0.6, KVR 100/1 + KVR 100/1</t>
  </si>
  <si>
    <t>Комбинированное покрытие на основе базальтового рулонного материала, кашированного алюминиевой фольгой, и клеевого состава,  EI150, b=50 мм, PRO-VENT 50 мм (EI150)</t>
  </si>
  <si>
    <t>Осевой вентилятор подпора VOC, VOC 50-3x30</t>
  </si>
  <si>
    <t>Воздуховод из тонколистовой оцинкованной стали 600x200, b=0.7, класс герметичности A</t>
  </si>
  <si>
    <t>Воздуховод из тонколистовой оцинкованной стали 700x200, b=0.7, класс герметичности A</t>
  </si>
  <si>
    <t>Воздуховод из тонколистовой оцинкованной стали 900x250, b=0.7, класс герметичности A</t>
  </si>
  <si>
    <t>Воздуховод из тонколистовой оцинкованной стали 1000x250, b=0.7, класс герметичности A</t>
  </si>
  <si>
    <t>Воздуховод из тонколистовой оцинкованной стали 1200x350, b=0.9, класс герметичности A</t>
  </si>
  <si>
    <t>Воздуховод из тонколистовой оцинкованной стали 1300x350, b=0.9, класс герметичности A</t>
  </si>
  <si>
    <t>Врезка прямоугольная из оцинкованной стали 400x200-600x200, b=0.7, класс герметичности A</t>
  </si>
  <si>
    <t>Врезка прямоугольная из оцинкованной стали 400x200-700x200, b=0.7, класс герметичности A</t>
  </si>
  <si>
    <t>Врезка прямоугольная из оцинкованной стали 400x200-900x250, b=0.7, класс герметичности A</t>
  </si>
  <si>
    <t>Врезка прямоугольная из оцинкованной стали 400x200-1000x250, b=0.7, класс герметичности A</t>
  </si>
  <si>
    <t>Врезка прямоугольная из оцинкованной стали 800x500-1300x350, b=0.9, класс герметичности A</t>
  </si>
  <si>
    <t>Врезка прямоугольная из оцинкованной стали 1300x350-1200x350, b=0.9, класс герметичности A</t>
  </si>
  <si>
    <t>Врезка прямоугольная из оцинкованной стали 1300x350-1300x350, b=0.9, класс герметичности A</t>
  </si>
  <si>
    <t>Заглушка прямоугольная из оцинкованной стали 600x200, b=0.7, класс герметичности A</t>
  </si>
  <si>
    <t>Заглушка прямоугольная из оцинкованной стали 700x200, b=0.7, класс герметичности A</t>
  </si>
  <si>
    <t>Заглушка прямоугольная из оцинкованной стали 800x500, b=0.7, класс герметичности A</t>
  </si>
  <si>
    <t>Заглушка прямоугольная из оцинкованной стали 1300x350, b=0.9, класс герметичности A</t>
  </si>
  <si>
    <t>Отвод прямоугольного воздуховода из оцинкованной стали 9.5° 250x1000, b=0.7,  класс герметичности A</t>
  </si>
  <si>
    <t>Отвод прямоугольного воздуховода из оцинкованной стали 10° 250x1000, b=0.7,  класс герметичности A</t>
  </si>
  <si>
    <t>Отвод прямоугольного воздуховода из оцинкованной стали 15° 200x700, b=0.7,  класс герметичности A</t>
  </si>
  <si>
    <t>Отвод прямоугольного воздуховода из оцинкованной стали 15° 250x900, b=0.7,  класс герметичности A</t>
  </si>
  <si>
    <t>Отвод прямоугольного воздуховода из оцинкованной стали 30° 200x600, b=0.7,  класс герметичности A</t>
  </si>
  <si>
    <t>Отвод прямоугольного воздуховода из оцинкованной стали 30° 350x1300, b=0.9,  класс герметичности A</t>
  </si>
  <si>
    <t>Отвод прямоугольного воздуховода из оцинкованной стали 45° 1300x350, b=0.9,  класс герметичности A</t>
  </si>
  <si>
    <t>Отвод прямоугольного воздуховода из оцинкованной стали 90° 1000x250, b=0.7,  класс герметичности A</t>
  </si>
  <si>
    <t>Переход прямоугольного сечения из оцинкованной стали 900x250-600x200, b=0.7, класс герметичности A</t>
  </si>
  <si>
    <t>Переход прямоугольного сечения из оцинкованной стали 1000x250-700x200, b=0.7, класс герметичности A</t>
  </si>
  <si>
    <t>Переход прямоугольного сечения из оцинкованной стали 1200x350-900x250, b=0.9, класс герметичности A</t>
  </si>
  <si>
    <t>Переход прямоугольного сечения из оцинкованной стали 1200x350-1000x250, b=0.9, класс герметичности A</t>
  </si>
  <si>
    <t>Переход прямоугольного сечения из оцинкованной стали 1300x350-1300x350, b=0.9, класс герметичности A</t>
  </si>
  <si>
    <t>Вентиляционная решетка, АМР-К 400х200</t>
  </si>
  <si>
    <t>Клапан канальный противопожарный Сигмавент 800х500, Cигмавент-60-НО-800,000000х500,000000 х-BM-(220)-Кк</t>
  </si>
  <si>
    <t>Воздушный клапан общего назначения прямоугольный, ДК-400х200</t>
  </si>
  <si>
    <t>Приточная установка П0.1, LITENED 80-50 G1.REZ.40-4x30.R</t>
  </si>
  <si>
    <t>Приточно-вытяжная установка П0.2/В0.2 KVR 100/1 + KVR 100/1</t>
  </si>
  <si>
    <t>Теплоизоляционный материал  BOS-VENT b=50 мм</t>
  </si>
  <si>
    <t>Воздуховод из тонколистовой оцинкованной стали 250x100, b=0.5, класс герметичности A</t>
  </si>
  <si>
    <t>Воздуховод из тонколистовой оцинкованной стали 400x100, b=0.7, класс герметичности A</t>
  </si>
  <si>
    <t>Воздуховод из тонколистовой оцинкованной стали 400x150, b=0.7, класс герметичности A</t>
  </si>
  <si>
    <t>Воздуховод из тонколистовой оцинкованной стали 500x300, b=0.7, класс герметичности A</t>
  </si>
  <si>
    <t>Врезка прямоугольная из оцинкованной стали 150x100-200x100, b=0.5, класс герметичности A</t>
  </si>
  <si>
    <t>Врезка прямоугольная из оцинкованной стали 150x100-250x100, b=0.5, класс герметичности A</t>
  </si>
  <si>
    <t>Врезка прямоугольная из оцинкованной стали 150x100-400x100</t>
  </si>
  <si>
    <t>Врезка прямоугольная из оцинкованной стали 150x100-400x100, b=0.7, класс герметичности A</t>
  </si>
  <si>
    <t>Заглушка прямоугольная из оцинкованной стали 200x100, b=0.5, класс герметичности A</t>
  </si>
  <si>
    <t>Заглушка прямоугольная из оцинкованной стали 250x100, b=0.5, класс герметичности A</t>
  </si>
  <si>
    <t>Отвод прямоугольного воздуховода из оцинкованной стали 30° 100x400, b=0.7,  класс герметичности A</t>
  </si>
  <si>
    <t>Отвод прямоугольного воздуховода из оцинкованной стали 45° 100x400, b=0.7, класс герметичности A</t>
  </si>
  <si>
    <t>Отвод прямоугольного воздуховода из оцинкованной стали 45° 400x100, b=0.7, класс герметичности A</t>
  </si>
  <si>
    <t>Отвод прямоугольного воздуховода из оцинкованной стали 90° 400x100, b=0.7,  класс герметичности A</t>
  </si>
  <si>
    <t>Отвод прямоугольного воздуховода из оцинкованной стали 90° 500x300, b=0.7,  класс герметичности A</t>
  </si>
  <si>
    <t>Переход прямоугольного сечения из оцинкованной стали 400x100-200x100, b=0.5, класс герметичности A</t>
  </si>
  <si>
    <t>Переход прямоугольного сечения из оцинкованной стали 400x150-400x100, b=0.7, класс герметичности A</t>
  </si>
  <si>
    <t>Переход прямоугольного сечения из оцинкованной стали 500x300-400x150, b=0.7, класс герметичности A</t>
  </si>
  <si>
    <t>Тройник прямоугольного воздуховода из оцинкованной стали 400x150-250x100, b=0.7, класс герметичности A</t>
  </si>
  <si>
    <t>Клапан канальный противопожарный Сигмавент 400х150, Cигмавент-60-НО-400,000000х150,000000 х-BM-(220)-Кк</t>
  </si>
  <si>
    <t>Клапан канальный противопожарный Сигмавент 500х300, Cигмавент-60-НО-500,000000х300,000000 х-BM-(220)-Мс-Кк</t>
  </si>
  <si>
    <t>Воздуховод из тонколистовой оцинкованной стали 150x100, b=0.5, класс герметичности A</t>
  </si>
  <si>
    <t>Воздуховод из тонколистовой оцинкованной стали 200x100, b=0.5, класс герметичности A</t>
  </si>
  <si>
    <t>Воздуховод из тонколистовой оцинкованной стали 300x100, b=0.7, класс герметичности A</t>
  </si>
  <si>
    <t>Врезка прямоугольная из оцинкованной стали 150x100-300x100, b=0.7, класс герметичности A</t>
  </si>
  <si>
    <t>Врезка прямоугольная из оцинкованной стали 400x150-400x150, b=0.7, класс герметичности A</t>
  </si>
  <si>
    <t>Отвод прямоугольного воздуховода из оцинкованной стали 45° 100x300, b=0.7,  класс герметичности A</t>
  </si>
  <si>
    <t>Отвод прямоугольного воздуховода из оцинкованной стали 90° 150x400, b=0.7,  класс герметичности A</t>
  </si>
  <si>
    <t>Отвод прямоугольного воздуховода из оцинкованной стали 90° 300x100, b=0.7,  класс герметичности A</t>
  </si>
  <si>
    <t>Отвод прямоугольного воздуховода из оцинкованной стали 90° 300x500, b=0.7,  класс герметичности A</t>
  </si>
  <si>
    <t>Переход прямоугольного сечения из оцинкованной стали 300x100-200x100, b=0.5, класс герметичности A</t>
  </si>
  <si>
    <t>Переход прямоугольного сечения из оцинкованной стали 400x150-300x100, b=0.7, класс герметичности A</t>
  </si>
  <si>
    <t>Приточная установка П0.4, VRN 50-30/25R.2D</t>
  </si>
  <si>
    <t>Воздуховод из тонколистовой оцинкованной стали ⌀200, b=0.5, класс герметичности A</t>
  </si>
  <si>
    <t>Воздуховод из тонколистовой оцинкованной стали ⌀315, b=0.6, класс герметичности A</t>
  </si>
  <si>
    <t>Воздуховод из тонколистовой оцинкованной стали ⌀315, b=0.8, класс герметичности B</t>
  </si>
  <si>
    <t>Воздуховод из тонколистовой оцинкованной стали, Ø⌀315, b=0.8, класс герметичности B</t>
  </si>
  <si>
    <t>Врезка прямоугольная из оцинкованной стали 500x300-500x300, b=0.7, класс герметичности A</t>
  </si>
  <si>
    <t>Отвод круглого воздуховода из оцинкованной стали 18.43° ⌀315, b=0.8, класс герметичности B</t>
  </si>
  <si>
    <t>Отвод круглого воздуховода из оцинкованной стали 30° ⌀315, b=0.8, класс герметичности B</t>
  </si>
  <si>
    <t>Отвод круглого воздуховода из оцинкованной стали 40° ⌀315, b=0.6, класс герметичности A</t>
  </si>
  <si>
    <t>Отвод круглого воздуховода из оцинкованной стали 45° ⌀315, b=0.6, класс герметичности A</t>
  </si>
  <si>
    <t>Отвод круглого воздуховода из оцинкованной стали 45° ⌀315, b=0.8, класс герметичности B</t>
  </si>
  <si>
    <t>Отвод круглого воздуховода из оцинкованной стали 90° ⌀200, b=0.5, класс герметичности</t>
  </si>
  <si>
    <t>Отвод круглого воздуховода из оцинкованной стали 90° ⌀315, b=0.6, класс герметичности A</t>
  </si>
  <si>
    <t>Отвод круглого воздуховода из оцинкованной стали 90° ⌀315, b=0.8, класс герметичности B</t>
  </si>
  <si>
    <t>Отвод прямоугольного воздуховода из оцинкованной стали 30° 300x500, b=0.7,  класс герметичности A</t>
  </si>
  <si>
    <t>Переход воздуховода с круглого на прямоугольное сечение из оцинкованной стали 300x500-⌀315, b=0.6, класс герметичности A</t>
  </si>
  <si>
    <t>Переход воздуховода с круглого на прямоугольное сечение из оцинкованной стали 500x300-⌀315, b=0.8, класс герметичности B</t>
  </si>
  <si>
    <t>Переход круглого сечения из оцинкованной стали ⌀315-⌀200, b=0.6, класс герметичности A</t>
  </si>
  <si>
    <t>Клапан канальный противопожарный с цилиндрическим корпусом Сигмавент 315</t>
  </si>
  <si>
    <t>Система П0.7/В0.7</t>
  </si>
  <si>
    <t>Клапан канальный противопожарный с цилиндрическим корпусом Сигмавент 160, Cигмавент-60-НО-160,000000-BM-(220)-М
с-Кк</t>
  </si>
  <si>
    <t>Тепло-огнезащита на основе базальтового рулонного материала, кашированного алюминиевой фольгой, и клеевого состава, EI150, b=50 мм, PRO-VENT 50 мм (EI150)</t>
  </si>
  <si>
    <t>Приточно-вытяжная установка П0.7/В0.7, KVR 160/1 + KVR 160/1</t>
  </si>
  <si>
    <t>Система П0.8/В0.8</t>
  </si>
  <si>
    <t>Система П0.9/В0.9</t>
  </si>
  <si>
    <t>Система П0.10/В0.10</t>
  </si>
  <si>
    <t>Система П0.11</t>
  </si>
  <si>
    <t>Приточная установка П0.11, KVR 100/1</t>
  </si>
  <si>
    <t>Система П0.12</t>
  </si>
  <si>
    <t>Приточная установка П0.12, KVR 125/1</t>
  </si>
  <si>
    <t>Система П0.13</t>
  </si>
  <si>
    <t>Клапан канальный противопожарный с цилиндрическим корпусом Сигмавент 160, Cигмавент-60-НО-160,000000-BM-(220)-Мс-Кк</t>
  </si>
  <si>
    <t>Приточная установка П0.13, KVR 160/1</t>
  </si>
  <si>
    <t>Система П1/ДП2</t>
  </si>
  <si>
    <t>Приточная установка П1, LITENED 70-40 G1.REZ.31-1.1x30.R</t>
  </si>
  <si>
    <t>Клапан обратный RVK, RVK-560</t>
  </si>
  <si>
    <t>Осевой вентилятор подпора VOC 56-5.5x30</t>
  </si>
  <si>
    <t>Клапан канальный противопожарный с цилиндрическим корпусом Сигмавент 125, Cигмавент-60-НО-125,000000-BM-(220)-Мс-Кк</t>
  </si>
  <si>
    <t>Приточно-вытяжная установка П0.10/В0.10, KVR 100/1 + KVR 100/1</t>
  </si>
  <si>
    <t>Переход круглого сечения из оцинкованной стали ⌀200-⌀160, b=0.5, класс герметичности A</t>
  </si>
  <si>
    <t>Приточно-вытяжная установка П0.8/В0.8, KVR 200/1 + KVR 200/1</t>
  </si>
  <si>
    <t>Отвод круглого воздуховода из оцинкованной стали 9.56° ⌀125, b=0.5, класс герметичности A</t>
  </si>
  <si>
    <t>Переход круглого сечения из оцинкованной стали ⌀160-⌀125, b=0.8, класс герметичности B</t>
  </si>
  <si>
    <t>Приточно-вытяжная установка П0.9/В0.9, KVR 160/1 + KVR 160/1</t>
  </si>
  <si>
    <t>Отвод круглого воздуховода из оцинкованной стали 45° ⌀100, b=0.5, класс герметичности B</t>
  </si>
  <si>
    <t>Пластиковый диффузор вытяжной Ф125</t>
  </si>
  <si>
    <t>Пластиковый диффузор приточный</t>
  </si>
  <si>
    <t>Отвод круглого воздуховода из оцинкованной стали 9° ⌀100, b=0.5, класс герметичности A</t>
  </si>
  <si>
    <t>Воздуховод из тонколистовой оцинкованной стали, Ø⌀125, b=0.5, класс герметичности A</t>
  </si>
  <si>
    <t>Отвод круглого воздуховода из оцинкованной стали 89.26° ⌀125, b=0.8, класс герметичности B</t>
  </si>
  <si>
    <t>Воздуховод из тонколистовой оцинкованной стали, Ø⌀150, b=0.5, класс герметичности A</t>
  </si>
  <si>
    <t>Воздуховод из тонколистовой оцинкованной стали, Ø⌀150, b=0.8, класс герметичности B</t>
  </si>
  <si>
    <t>Врезка круглая из оцинкованной стали ⌀100-⌀100, b=0.8, класс герметичности B</t>
  </si>
  <si>
    <t>Врезка круглая из оцинкованной стали ⌀100-⌀150, b=0.5, класс герметичности A</t>
  </si>
  <si>
    <t>Отвод круглого воздуховода из оцинкованной стали 90° ⌀150, b=0.5, класс герметичности A</t>
  </si>
  <si>
    <t>Отвод круглого воздуховода из оцинкованной стали 90° ⌀150, b=0.8, класс герметичности B</t>
  </si>
  <si>
    <t>Отвод круглого воздуховода из оцинкованной стали 90° ⌀160</t>
  </si>
  <si>
    <t>Переход круглого сечения из оцинкованной стали ⌀125-⌀100, b=0.8, класс герметичности B</t>
  </si>
  <si>
    <t>Переход круглого сечения из оцинкованной стали ⌀150-⌀125, b=0.5, класс герметичности A</t>
  </si>
  <si>
    <t>Переход круглого сечения из оцинкованной стали ⌀160-⌀150, b=0.8, класс герметичности B</t>
  </si>
  <si>
    <t>Воздуховод из тонколистовой оцинкованной стали150x150, b=0.5, класс герметичности A</t>
  </si>
  <si>
    <t>Воздуховод из тонколистовой оцинкованной стали700x400, b=0.9, класс герметичности B</t>
  </si>
  <si>
    <t>Воздуховод из тонколистовой оцинкованной стали1300x350, b=0.9, класс герметичности B</t>
  </si>
  <si>
    <t>Воздуховод из тонколистовой оцинкованной стали1300x450, b=0.9, класс герметичности B</t>
  </si>
  <si>
    <t>Воздуховод из тонколистовой оцинкованной стали 700x400, b=0.7, класс герметичности A</t>
  </si>
  <si>
    <t>Врезка прямоугольная из оцинкованной стали 350x1300-450x1300, b=0.9, класс герметичности B</t>
  </si>
  <si>
    <t>Врезка прямоугольная из оцинкованной стали 700x400-700x400, b=0.9, класс герметичности B</t>
  </si>
  <si>
    <t>Врезка прямоугольная из оцинкованной стали 1300x450-1300x450, b=0.9, класс герметичности B</t>
  </si>
  <si>
    <t>Заглушка прямоугольная из оцинкованной стали 450x1300, b=0.9, класс герметичности B</t>
  </si>
  <si>
    <t>Заглушка прямоугольная из оцинкованной стали 1300x450, b=0.9, класс герметичности B</t>
  </si>
  <si>
    <t>Отвод прямоугольного воздуховода из оцинкованной стали 90° 450x1300, b=0.9,  класс герметичности B</t>
  </si>
  <si>
    <t>Переход воздуховода с круглого на прямоугольное сечение из оцинкованной стали 1300x450-⌀560, b=0.9, класс герметичности B</t>
  </si>
  <si>
    <t>Клапан канальный противопожарный Сигмавент 150х150, Cигмавент-60-НО-150,000000х150,000000х
-SVF-(220)-Кк</t>
  </si>
  <si>
    <t>Клапан канальный противопожарный Сигмавент 700х400, Cигмавент-60-НО-700,000000х400,000000 х-BM-(220)-Мс-Кк</t>
  </si>
  <si>
    <t>Клапан стеновой противопожарный Сигмавент СЛ150 1300х350, Cигмавент-120-НЗ-1300,000000х350,00000 0х(СЛ)-x150-SVE-(220)</t>
  </si>
  <si>
    <t>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</t>
  </si>
  <si>
    <t>Вентиляционная решетка, АМР-К 150х150</t>
  </si>
  <si>
    <t>Решетка Рсп 1300х350</t>
  </si>
  <si>
    <t>Система П2/ДП3.2</t>
  </si>
  <si>
    <t>Клапан канальный противопожарный Сигмавент 150х150, Cигмавент-60-НО-150,000000х150,000000х-BM-(220)-Кк</t>
  </si>
  <si>
    <t>Система ПЕ</t>
  </si>
  <si>
    <t>Общеобменная  вентиляция</t>
  </si>
  <si>
    <t>Установка решеток</t>
  </si>
  <si>
    <t>1.13</t>
  </si>
  <si>
    <t>1.13.1</t>
  </si>
  <si>
    <t>1.13.2</t>
  </si>
  <si>
    <t>1.13.3</t>
  </si>
  <si>
    <t xml:space="preserve">Итого </t>
  </si>
  <si>
    <t xml:space="preserve">Монтаж Вентилятора </t>
  </si>
  <si>
    <t>9.10</t>
  </si>
  <si>
    <t>9.10.1</t>
  </si>
  <si>
    <t>9.10.2</t>
  </si>
  <si>
    <t>0.1.4.4.3.2.3.2</t>
  </si>
  <si>
    <t>Воздуховод из тонколистовой оцинкованной стали1100x350, b=0.9, класс герметичности B</t>
  </si>
  <si>
    <t>Клапан стеновой противопожарный Сигмавент СЛ150 1100х350, Cигмавент-120-НЗ-1100,000000х350,00000 0х(СЛ)-x150-SVE-(220)</t>
  </si>
  <si>
    <t>Решетка Рсп 1100х350, Рсп-1100х350</t>
  </si>
  <si>
    <t>Клапан стеновой противопожарный Сигмавент СЛ150 300х200</t>
  </si>
  <si>
    <t>0.1.4.4.3.1.3</t>
  </si>
  <si>
    <t>0.1.4.4.3.2.3</t>
  </si>
  <si>
    <t>0.1.4.4.3.1.3.2.1</t>
  </si>
  <si>
    <t>0.1.4.4.3.2.1.3</t>
  </si>
  <si>
    <t>0.1.4.4.3.1.3.2.2</t>
  </si>
  <si>
    <t>0.1.4.4.3.2.2.2</t>
  </si>
  <si>
    <t>26.1.1</t>
  </si>
  <si>
    <t>26.1.4</t>
  </si>
  <si>
    <t>26.1.2</t>
  </si>
  <si>
    <t>26.1.3</t>
  </si>
  <si>
    <t>26.1.5</t>
  </si>
  <si>
    <t>26.2.1</t>
  </si>
  <si>
    <t>26.3.1</t>
  </si>
  <si>
    <t>27.1.1</t>
  </si>
  <si>
    <t>27.1.2</t>
  </si>
  <si>
    <t>27.1.3</t>
  </si>
  <si>
    <t>27.1.4</t>
  </si>
  <si>
    <t>27.1.5</t>
  </si>
  <si>
    <t>27.2.1</t>
  </si>
  <si>
    <t>27.3.1</t>
  </si>
  <si>
    <t>28.1.1</t>
  </si>
  <si>
    <t>28.1.2</t>
  </si>
  <si>
    <t>28.1.3</t>
  </si>
  <si>
    <t>28.1.4</t>
  </si>
  <si>
    <t>28.1.5</t>
  </si>
  <si>
    <t>28.2.1</t>
  </si>
  <si>
    <t>28.3.1</t>
  </si>
  <si>
    <t>29.1.1</t>
  </si>
  <si>
    <t>29.1.2</t>
  </si>
  <si>
    <t>29.1.3</t>
  </si>
  <si>
    <t>29.1.4</t>
  </si>
  <si>
    <t>29.1.5</t>
  </si>
  <si>
    <t>29.2.1</t>
  </si>
  <si>
    <t>29.3.1</t>
  </si>
  <si>
    <t>30.1.1</t>
  </si>
  <si>
    <t>30.1.4</t>
  </si>
  <si>
    <t>30.1.2</t>
  </si>
  <si>
    <t>30.1.3</t>
  </si>
  <si>
    <t>30.1.5</t>
  </si>
  <si>
    <t>30.2.1</t>
  </si>
  <si>
    <t>30.31</t>
  </si>
  <si>
    <t>31.1.1</t>
  </si>
  <si>
    <t>31.1.2</t>
  </si>
  <si>
    <t>31.1.3</t>
  </si>
  <si>
    <t>31.1.4</t>
  </si>
  <si>
    <t>31.1.5</t>
  </si>
  <si>
    <t>31.2.1</t>
  </si>
  <si>
    <t>31.3.1</t>
  </si>
  <si>
    <t>32.1</t>
  </si>
  <si>
    <t>32.1.1</t>
  </si>
  <si>
    <t>32.1.2</t>
  </si>
  <si>
    <t>32.1.3</t>
  </si>
  <si>
    <t>32.1.4</t>
  </si>
  <si>
    <t>32.2</t>
  </si>
  <si>
    <t>32.2.1</t>
  </si>
  <si>
    <t>32.2.2</t>
  </si>
  <si>
    <t>32.2.3</t>
  </si>
  <si>
    <t>32.3</t>
  </si>
  <si>
    <t>32.3.1</t>
  </si>
  <si>
    <t>32.4</t>
  </si>
  <si>
    <t>32.4.1</t>
  </si>
  <si>
    <t>32.4.2</t>
  </si>
  <si>
    <t>33.1</t>
  </si>
  <si>
    <t>33.1.1</t>
  </si>
  <si>
    <t>33.1.2</t>
  </si>
  <si>
    <t>33.1.3</t>
  </si>
  <si>
    <t>33.1.4</t>
  </si>
  <si>
    <t>33.1.5</t>
  </si>
  <si>
    <t>33.2</t>
  </si>
  <si>
    <t>33.2.1</t>
  </si>
  <si>
    <t>33.2.2</t>
  </si>
  <si>
    <t>33.2.3</t>
  </si>
  <si>
    <t>33.3</t>
  </si>
  <si>
    <t>33.4</t>
  </si>
  <si>
    <t>33.4.1</t>
  </si>
  <si>
    <t>33.4.2</t>
  </si>
  <si>
    <t>33.5</t>
  </si>
  <si>
    <t>33.5.1</t>
  </si>
  <si>
    <t>34.1</t>
  </si>
  <si>
    <t>34.1.1</t>
  </si>
  <si>
    <t>34.1.2</t>
  </si>
  <si>
    <t>34.1.3</t>
  </si>
  <si>
    <t>34.1.4</t>
  </si>
  <si>
    <t>34.2</t>
  </si>
  <si>
    <t>34.2.1</t>
  </si>
  <si>
    <t>34.3</t>
  </si>
  <si>
    <t>34.3.1</t>
  </si>
  <si>
    <t>35.1</t>
  </si>
  <si>
    <t>35.1.1</t>
  </si>
  <si>
    <t>35.3</t>
  </si>
  <si>
    <t>35.1.2</t>
  </si>
  <si>
    <t>35.1.3</t>
  </si>
  <si>
    <t>35.1.4</t>
  </si>
  <si>
    <t>35.1.5</t>
  </si>
  <si>
    <t>35.1.6</t>
  </si>
  <si>
    <t>35.2</t>
  </si>
  <si>
    <t>35.2.1</t>
  </si>
  <si>
    <t>35.3.1</t>
  </si>
  <si>
    <t>36.1</t>
  </si>
  <si>
    <t>36.1.1</t>
  </si>
  <si>
    <t>36.1.2</t>
  </si>
  <si>
    <t>36.1.3</t>
  </si>
  <si>
    <t>36.1.4</t>
  </si>
  <si>
    <t>36.1.5</t>
  </si>
  <si>
    <t>36.1.6</t>
  </si>
  <si>
    <t>36.1.7</t>
  </si>
  <si>
    <t>36.1.8</t>
  </si>
  <si>
    <t>36.1.9</t>
  </si>
  <si>
    <t>36.1.10</t>
  </si>
  <si>
    <t>36.2</t>
  </si>
  <si>
    <t>36.2.1</t>
  </si>
  <si>
    <t>36.3</t>
  </si>
  <si>
    <t>36.3.1</t>
  </si>
  <si>
    <t>36.4</t>
  </si>
  <si>
    <t>36.4.1</t>
  </si>
  <si>
    <t>36.4.2</t>
  </si>
  <si>
    <t>36.5</t>
  </si>
  <si>
    <t>36.5.1</t>
  </si>
  <si>
    <t>36.6</t>
  </si>
  <si>
    <t>36.6.1</t>
  </si>
  <si>
    <t>36.6.2</t>
  </si>
  <si>
    <t>37.1</t>
  </si>
  <si>
    <t>37.1.1</t>
  </si>
  <si>
    <t>37.1.2</t>
  </si>
  <si>
    <t>37.1.3</t>
  </si>
  <si>
    <t>37.1.4</t>
  </si>
  <si>
    <t>37.1.5</t>
  </si>
  <si>
    <t>37.1.6</t>
  </si>
  <si>
    <t>37.1.7</t>
  </si>
  <si>
    <t>37.1.8</t>
  </si>
  <si>
    <t>37.1.9</t>
  </si>
  <si>
    <t>37.2</t>
  </si>
  <si>
    <t>37.2.1</t>
  </si>
  <si>
    <t>37.2.2</t>
  </si>
  <si>
    <t>37.2.3</t>
  </si>
  <si>
    <t>37.3</t>
  </si>
  <si>
    <t>37.3.1</t>
  </si>
  <si>
    <t>37.3.2</t>
  </si>
  <si>
    <t>37.4</t>
  </si>
  <si>
    <t>37.4.1</t>
  </si>
  <si>
    <t>37.5</t>
  </si>
  <si>
    <t>37.5.1</t>
  </si>
  <si>
    <t>38.1</t>
  </si>
  <si>
    <t>38.1.1</t>
  </si>
  <si>
    <t>38.1.2</t>
  </si>
  <si>
    <t>38.1.3</t>
  </si>
  <si>
    <t>38.1.4</t>
  </si>
  <si>
    <t>38.1.5</t>
  </si>
  <si>
    <t>38.1.6</t>
  </si>
  <si>
    <t>38.1.7</t>
  </si>
  <si>
    <t>38.1.8</t>
  </si>
  <si>
    <t>38.1.9</t>
  </si>
  <si>
    <t>38.1.10</t>
  </si>
  <si>
    <t>38.1.11</t>
  </si>
  <si>
    <t>38.1.12</t>
  </si>
  <si>
    <t>38.1.13</t>
  </si>
  <si>
    <t>38.1.14</t>
  </si>
  <si>
    <t>38.1.15</t>
  </si>
  <si>
    <t>38.1.16</t>
  </si>
  <si>
    <t>38.1.17</t>
  </si>
  <si>
    <t>38.1.18</t>
  </si>
  <si>
    <t>38.1.19</t>
  </si>
  <si>
    <t>38.1.20</t>
  </si>
  <si>
    <t>38.1.21</t>
  </si>
  <si>
    <t>38.2</t>
  </si>
  <si>
    <t>38.2.1</t>
  </si>
  <si>
    <t>38.3</t>
  </si>
  <si>
    <t>38.3.1</t>
  </si>
  <si>
    <t>38.4</t>
  </si>
  <si>
    <t>38.4.1</t>
  </si>
  <si>
    <t>38.5</t>
  </si>
  <si>
    <t>38.5.1</t>
  </si>
  <si>
    <t>39.1</t>
  </si>
  <si>
    <t>39.1.1</t>
  </si>
  <si>
    <t>39.1.2</t>
  </si>
  <si>
    <t>39.1.3</t>
  </si>
  <si>
    <t>39.1.4</t>
  </si>
  <si>
    <t>39.1.5</t>
  </si>
  <si>
    <t>39.1.6</t>
  </si>
  <si>
    <t>39.1.7</t>
  </si>
  <si>
    <t>39.1.8</t>
  </si>
  <si>
    <t>39.1.9</t>
  </si>
  <si>
    <t>39.1.10</t>
  </si>
  <si>
    <t>39.1.11</t>
  </si>
  <si>
    <t>39.1.12</t>
  </si>
  <si>
    <t>39.1.13</t>
  </si>
  <si>
    <t>39.1.14</t>
  </si>
  <si>
    <t>39.1.15</t>
  </si>
  <si>
    <t>39.1.16</t>
  </si>
  <si>
    <t>39.2</t>
  </si>
  <si>
    <t>39.2.1</t>
  </si>
  <si>
    <t>39.2.2</t>
  </si>
  <si>
    <t>39.3</t>
  </si>
  <si>
    <t>39.3.1</t>
  </si>
  <si>
    <t>39.4</t>
  </si>
  <si>
    <t>39.4.1</t>
  </si>
  <si>
    <t>39.5</t>
  </si>
  <si>
    <t>39.5.1</t>
  </si>
  <si>
    <t>39.6</t>
  </si>
  <si>
    <t>39.6.1</t>
  </si>
  <si>
    <t>40.1</t>
  </si>
  <si>
    <t>40.1.1</t>
  </si>
  <si>
    <t>40.1.2</t>
  </si>
  <si>
    <t>40.1.3</t>
  </si>
  <si>
    <t>40.1.4</t>
  </si>
  <si>
    <t>40.1.5</t>
  </si>
  <si>
    <t>40.1.6</t>
  </si>
  <si>
    <t>40.2</t>
  </si>
  <si>
    <t>40.2.1</t>
  </si>
  <si>
    <t>40.2.2</t>
  </si>
  <si>
    <t>40.2.3</t>
  </si>
  <si>
    <t>40.2.4</t>
  </si>
  <si>
    <t>40.3</t>
  </si>
  <si>
    <t>40.3.1</t>
  </si>
  <si>
    <t>40.4</t>
  </si>
  <si>
    <t>40.4.1</t>
  </si>
  <si>
    <t>40.5</t>
  </si>
  <si>
    <t>40.5.1</t>
  </si>
  <si>
    <t>40.6</t>
  </si>
  <si>
    <t>40.6.1</t>
  </si>
  <si>
    <t>40.6.2</t>
  </si>
  <si>
    <t>0.1.4.4.3.1.3.3.1</t>
  </si>
  <si>
    <t>41.1</t>
  </si>
  <si>
    <t>41.1.1</t>
  </si>
  <si>
    <t>41.1.2</t>
  </si>
  <si>
    <t>41.1.3</t>
  </si>
  <si>
    <t>41.1.4</t>
  </si>
  <si>
    <t>41.1.5</t>
  </si>
  <si>
    <t>41.2</t>
  </si>
  <si>
    <t>41.2.1</t>
  </si>
  <si>
    <t>Противодымная вентиляция</t>
  </si>
  <si>
    <t>42.1</t>
  </si>
  <si>
    <t>42.1.1</t>
  </si>
  <si>
    <t>42.1.2</t>
  </si>
  <si>
    <t>42.1.3</t>
  </si>
  <si>
    <t>42.1.4</t>
  </si>
  <si>
    <t>42.1.5</t>
  </si>
  <si>
    <t>42.1.6</t>
  </si>
  <si>
    <t>42.1.7</t>
  </si>
  <si>
    <t>42.1.8</t>
  </si>
  <si>
    <t>42.1.9</t>
  </si>
  <si>
    <t>42.1.10</t>
  </si>
  <si>
    <t>42.1.11</t>
  </si>
  <si>
    <t>42.1.12</t>
  </si>
  <si>
    <t>42.1.13</t>
  </si>
  <si>
    <t>42.1.14</t>
  </si>
  <si>
    <t>42.1.15</t>
  </si>
  <si>
    <t>42.2</t>
  </si>
  <si>
    <t>42.2.1</t>
  </si>
  <si>
    <t>42.2.2</t>
  </si>
  <si>
    <t>42.3</t>
  </si>
  <si>
    <t>42.3.1</t>
  </si>
  <si>
    <t>42.4</t>
  </si>
  <si>
    <t>42.4.1</t>
  </si>
  <si>
    <t>42.5.1</t>
  </si>
  <si>
    <t>42.5</t>
  </si>
  <si>
    <t>43.1</t>
  </si>
  <si>
    <t>43.1.1</t>
  </si>
  <si>
    <t>43.1.2</t>
  </si>
  <si>
    <t>43.1.3</t>
  </si>
  <si>
    <t>43.1.4</t>
  </si>
  <si>
    <t>43.1.5</t>
  </si>
  <si>
    <t>43.2</t>
  </si>
  <si>
    <t>43.2.1</t>
  </si>
  <si>
    <t>44.1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</si>
  <si>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</si>
  <si>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</si>
  <si>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</si>
  <si>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</si>
  <si>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</si>
  <si>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</si>
  <si>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</si>
  <si>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</si>
  <si>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</si>
  <si>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</si>
  <si>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44.2</t>
  </si>
  <si>
    <t>44.2.1</t>
  </si>
  <si>
    <t>44.2.2</t>
  </si>
  <si>
    <t>44.3</t>
  </si>
  <si>
    <t>44.3.1</t>
  </si>
  <si>
    <t>44.4</t>
  </si>
  <si>
    <t>44.4.1</t>
  </si>
  <si>
    <t>44.5</t>
  </si>
  <si>
    <t>44.5.1</t>
  </si>
  <si>
    <t>44.6</t>
  </si>
  <si>
    <t>44.6.1</t>
  </si>
  <si>
    <t>45.1</t>
  </si>
  <si>
    <t>45.1.1</t>
  </si>
  <si>
    <t>45.1.2</t>
  </si>
  <si>
    <t>45.1.3</t>
  </si>
  <si>
    <t>45.1.4</t>
  </si>
  <si>
    <t>45.1.5</t>
  </si>
  <si>
    <t>45.2</t>
  </si>
  <si>
    <t>45.2.1</t>
  </si>
  <si>
    <t>46.1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</si>
  <si>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</si>
  <si>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</si>
  <si>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</si>
  <si>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</si>
  <si>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</si>
  <si>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</si>
  <si>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</si>
  <si>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</si>
  <si>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</si>
  <si>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</si>
  <si>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</si>
  <si>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</si>
  <si>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</si>
  <si>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</si>
  <si>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46.1.15</t>
  </si>
  <si>
    <t>46.1.16</t>
  </si>
  <si>
    <t>46.2</t>
  </si>
  <si>
    <t>46.2.1</t>
  </si>
  <si>
    <t>46.2.2</t>
  </si>
  <si>
    <t>46.3</t>
  </si>
  <si>
    <t>46.3.1</t>
  </si>
  <si>
    <t>46.4</t>
  </si>
  <si>
    <t>46.4.1</t>
  </si>
  <si>
    <t>46.5</t>
  </si>
  <si>
    <t>46.5.1</t>
  </si>
  <si>
    <t>46.6</t>
  </si>
  <si>
    <t>46.6.1</t>
  </si>
  <si>
    <t>47.1</t>
  </si>
  <si>
    <t>47.1.1</t>
  </si>
  <si>
    <t>47.2</t>
  </si>
  <si>
    <t>47.2.1</t>
  </si>
  <si>
    <t>47.3</t>
  </si>
  <si>
    <t>47.3.1</t>
  </si>
  <si>
    <t>47.4</t>
  </si>
  <si>
    <t>47.4.1</t>
  </si>
  <si>
    <t>47.5</t>
  </si>
  <si>
    <t>47.5.1</t>
  </si>
  <si>
    <t>48.1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</si>
  <si>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</si>
  <si>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</si>
  <si>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</si>
  <si>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</si>
  <si>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</si>
  <si>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</si>
  <si>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</si>
  <si>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</si>
  <si>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</si>
  <si>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</si>
  <si>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48.1.11</t>
  </si>
  <si>
    <t>48.1.12</t>
  </si>
  <si>
    <t>48.1.13</t>
  </si>
  <si>
    <t>48.1.14</t>
  </si>
  <si>
    <t>48.1.15</t>
  </si>
  <si>
    <t>48.1.16</t>
  </si>
  <si>
    <t>48.1.17</t>
  </si>
  <si>
    <t>48.1.18</t>
  </si>
  <si>
    <t>48.1.19</t>
  </si>
  <si>
    <t>48.1.20</t>
  </si>
  <si>
    <t>48.1.21</t>
  </si>
  <si>
    <t>48.1.22</t>
  </si>
  <si>
    <t>48.1.23</t>
  </si>
  <si>
    <t>48.1.24</t>
  </si>
  <si>
    <t>48.1.25</t>
  </si>
  <si>
    <t>48.2</t>
  </si>
  <si>
    <t>48.2.1</t>
  </si>
  <si>
    <t>48.3</t>
  </si>
  <si>
    <t>48.3.1</t>
  </si>
  <si>
    <t>48.3.2</t>
  </si>
  <si>
    <t>48.4</t>
  </si>
  <si>
    <t>48.4.1</t>
  </si>
  <si>
    <t>48.5</t>
  </si>
  <si>
    <t>48.5.1</t>
  </si>
  <si>
    <t>49.1</t>
  </si>
  <si>
    <t>49.1.1</t>
  </si>
  <si>
    <t>49.2</t>
  </si>
  <si>
    <t>49.2.1</t>
  </si>
  <si>
    <t>49.3</t>
  </si>
  <si>
    <t>49.3.1</t>
  </si>
  <si>
    <t>49.4</t>
  </si>
  <si>
    <t>49.4.1</t>
  </si>
  <si>
    <t>49.5</t>
  </si>
  <si>
    <t>49.5.1</t>
  </si>
  <si>
    <t>50.1</t>
  </si>
  <si>
    <t>50.1.1</t>
  </si>
  <si>
    <t>50.1.2</t>
  </si>
  <si>
    <t>50.1.3</t>
  </si>
  <si>
    <t>50.1.4</t>
  </si>
  <si>
    <t>50.1.5</t>
  </si>
  <si>
    <t>50.1.6</t>
  </si>
  <si>
    <t>50.1.7</t>
  </si>
  <si>
    <t>50.1.8</t>
  </si>
  <si>
    <t>50.2</t>
  </si>
  <si>
    <t>50.2.1</t>
  </si>
  <si>
    <t>50.3</t>
  </si>
  <si>
    <t>50.3.1</t>
  </si>
  <si>
    <t>50.4</t>
  </si>
  <si>
    <t>50.4.1</t>
  </si>
  <si>
    <t>50.4.2</t>
  </si>
  <si>
    <t>50.5</t>
  </si>
  <si>
    <t>50.5.1</t>
  </si>
  <si>
    <t>50.6</t>
  </si>
  <si>
    <t>50.6.1</t>
  </si>
  <si>
    <t>51.1</t>
  </si>
  <si>
    <t>51.1.1</t>
  </si>
  <si>
    <t>51.2</t>
  </si>
  <si>
    <t>51.2.1</t>
  </si>
  <si>
    <t>52.2</t>
  </si>
  <si>
    <t>56.2</t>
  </si>
  <si>
    <t>54.2</t>
  </si>
  <si>
    <t>53.2</t>
  </si>
  <si>
    <t>57.2</t>
  </si>
  <si>
    <t>59.2</t>
  </si>
  <si>
    <t>55.2</t>
  </si>
  <si>
    <t>51.3</t>
  </si>
  <si>
    <t>51.3.1</t>
  </si>
  <si>
    <t>51.4</t>
  </si>
  <si>
    <t>52.4</t>
  </si>
  <si>
    <t>51.4.1</t>
  </si>
  <si>
    <t>52.4.2</t>
  </si>
  <si>
    <t>51.5</t>
  </si>
  <si>
    <t>51.5.1</t>
  </si>
  <si>
    <t>52.1</t>
  </si>
  <si>
    <t>52.1.1</t>
  </si>
  <si>
    <t>52.1.2</t>
  </si>
  <si>
    <t>52.1.3</t>
  </si>
  <si>
    <t>52.1.4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</si>
  <si>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</si>
  <si>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</si>
  <si>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</si>
  <si>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</si>
  <si>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</si>
  <si>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</si>
  <si>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</si>
  <si>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</si>
  <si>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</si>
  <si>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52.1.15</t>
  </si>
  <si>
    <t>52.1.16</t>
  </si>
  <si>
    <t>52.1.17</t>
  </si>
  <si>
    <t>52.2.1</t>
  </si>
  <si>
    <t>52.3.1</t>
  </si>
  <si>
    <t>52.4.1</t>
  </si>
  <si>
    <t>52.5</t>
  </si>
  <si>
    <t>52.5.1</t>
  </si>
  <si>
    <t>52.6</t>
  </si>
  <si>
    <t>52.6.1</t>
  </si>
  <si>
    <t>53.1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</si>
  <si>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</si>
  <si>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</si>
  <si>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</si>
  <si>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</si>
  <si>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</si>
  <si>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</si>
  <si>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</si>
  <si>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</si>
  <si>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53.1.9</t>
  </si>
  <si>
    <t>53.1.10</t>
  </si>
  <si>
    <t>53.1.11</t>
  </si>
  <si>
    <t>53.1.12</t>
  </si>
  <si>
    <t>53.2.1</t>
  </si>
  <si>
    <t>53.3</t>
  </si>
  <si>
    <t>53.3.1</t>
  </si>
  <si>
    <t>53.4</t>
  </si>
  <si>
    <t>53.4.1</t>
  </si>
  <si>
    <t>53.5</t>
  </si>
  <si>
    <t>53.5.1</t>
  </si>
  <si>
    <t>53.5.2</t>
  </si>
  <si>
    <t>53.6</t>
  </si>
  <si>
    <t>53.6.1</t>
  </si>
  <si>
    <t>53.7</t>
  </si>
  <si>
    <t>53.7.1</t>
  </si>
  <si>
    <t>54.1</t>
  </si>
  <si>
    <t>54.1.1</t>
  </si>
  <si>
    <t>54.1.2</t>
  </si>
  <si>
    <t>54.1.3</t>
  </si>
  <si>
    <t>54.1.4</t>
  </si>
  <si>
    <t>54.1.5</t>
  </si>
  <si>
    <t>54.1.6</t>
  </si>
  <si>
    <t>54.1.7</t>
  </si>
  <si>
    <t>54.1.8</t>
  </si>
  <si>
    <t>54.1.9</t>
  </si>
  <si>
    <t>54.1.10</t>
  </si>
  <si>
    <t>54.1.11</t>
  </si>
  <si>
    <t>54.1.12</t>
  </si>
  <si>
    <t>54.1.13</t>
  </si>
  <si>
    <t>54.1.14</t>
  </si>
  <si>
    <t>54.1.15</t>
  </si>
  <si>
    <t>54.1.16</t>
  </si>
  <si>
    <t>54.1.17</t>
  </si>
  <si>
    <t>54.1.18</t>
  </si>
  <si>
    <t>54.2.1</t>
  </si>
  <si>
    <t>54.3</t>
  </si>
  <si>
    <t>54.3.1</t>
  </si>
  <si>
    <t>54.4</t>
  </si>
  <si>
    <t>54.4.1</t>
  </si>
  <si>
    <t>54.4.2</t>
  </si>
  <si>
    <t>54.4.3</t>
  </si>
  <si>
    <t>54.5</t>
  </si>
  <si>
    <t>54.5.1</t>
  </si>
  <si>
    <t>54.6</t>
  </si>
  <si>
    <t>54.6.1</t>
  </si>
  <si>
    <t>55.1</t>
  </si>
  <si>
    <t>55.1.1</t>
  </si>
  <si>
    <t>55.1.2</t>
  </si>
  <si>
    <t>55.1.3</t>
  </si>
  <si>
    <t>55.1.4</t>
  </si>
  <si>
    <t>55.1.5</t>
  </si>
  <si>
    <t>55.1.6</t>
  </si>
  <si>
    <t>55.1.7</t>
  </si>
  <si>
    <t>55.1.8</t>
  </si>
  <si>
    <t>55.1.9</t>
  </si>
  <si>
    <t>55.1.10</t>
  </si>
  <si>
    <t>55.1.11</t>
  </si>
  <si>
    <t>55.1.12</t>
  </si>
  <si>
    <t>55.1.13</t>
  </si>
  <si>
    <t>55.1.14</t>
  </si>
  <si>
    <t>55.1.15</t>
  </si>
  <si>
    <t>55.1.16</t>
  </si>
  <si>
    <t>55.1.17</t>
  </si>
  <si>
    <t>55.1.18</t>
  </si>
  <si>
    <t>55.1.19</t>
  </si>
  <si>
    <t>55.1.20</t>
  </si>
  <si>
    <t>55.2.1</t>
  </si>
  <si>
    <t>55.3</t>
  </si>
  <si>
    <t>55.3.1</t>
  </si>
  <si>
    <t>55.4</t>
  </si>
  <si>
    <t>55.4.1</t>
  </si>
  <si>
    <t>55.6</t>
  </si>
  <si>
    <t>55.6.1</t>
  </si>
  <si>
    <t>55.7</t>
  </si>
  <si>
    <t>55.7.1</t>
  </si>
  <si>
    <t>55.7.2</t>
  </si>
  <si>
    <t>55.8</t>
  </si>
  <si>
    <t>55.8.1</t>
  </si>
  <si>
    <t>55.9</t>
  </si>
  <si>
    <t>55.9.1</t>
  </si>
  <si>
    <t>56.1</t>
  </si>
  <si>
    <t>56.1.1</t>
  </si>
  <si>
    <t>56.1.2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</si>
  <si>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</si>
  <si>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</si>
  <si>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</si>
  <si>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</si>
  <si>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</si>
  <si>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</si>
  <si>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</si>
  <si>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</si>
  <si>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</si>
  <si>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</si>
  <si>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</si>
  <si>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</si>
  <si>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56.1.15</t>
  </si>
  <si>
    <t>56.1.16</t>
  </si>
  <si>
    <t>56.1.17</t>
  </si>
  <si>
    <t>56.1.18</t>
  </si>
  <si>
    <t>56.1.19</t>
  </si>
  <si>
    <t>56.1.20</t>
  </si>
  <si>
    <t>56.1.21</t>
  </si>
  <si>
    <t>56.1.22</t>
  </si>
  <si>
    <t>56.1.23</t>
  </si>
  <si>
    <t>56.1.24</t>
  </si>
  <si>
    <t>56.1.25</t>
  </si>
  <si>
    <t>56.1.26</t>
  </si>
  <si>
    <t>56.1.27</t>
  </si>
  <si>
    <t>56.1.28</t>
  </si>
  <si>
    <t>56.1.29</t>
  </si>
  <si>
    <t>56.1.30</t>
  </si>
  <si>
    <t>56.1.31</t>
  </si>
  <si>
    <t>56.1.32</t>
  </si>
  <si>
    <t>56.1.33</t>
  </si>
  <si>
    <t>56.2.1</t>
  </si>
  <si>
    <t>56.2.2</t>
  </si>
  <si>
    <t>56.3</t>
  </si>
  <si>
    <t>56.3.1</t>
  </si>
  <si>
    <t>56.4</t>
  </si>
  <si>
    <t>56.4.1</t>
  </si>
  <si>
    <t>56.5</t>
  </si>
  <si>
    <t>56.5.1</t>
  </si>
  <si>
    <t>56.6</t>
  </si>
  <si>
    <t>56.6.1</t>
  </si>
  <si>
    <t>57.1</t>
  </si>
  <si>
    <t>57.1.1</t>
  </si>
  <si>
    <t>57.1.2</t>
  </si>
  <si>
    <t>57.1.3</t>
  </si>
  <si>
    <t>57.1.4</t>
  </si>
  <si>
    <t>57.1.5</t>
  </si>
  <si>
    <t>57.1.6</t>
  </si>
  <si>
    <t>57.2.1</t>
  </si>
  <si>
    <t>57.3</t>
  </si>
  <si>
    <t>57.3.1</t>
  </si>
  <si>
    <t>57.4</t>
  </si>
  <si>
    <t>57.4.1</t>
  </si>
  <si>
    <t>57.5</t>
  </si>
  <si>
    <t>57.5.1</t>
  </si>
  <si>
    <t>58.1</t>
  </si>
  <si>
    <t>58.1.1</t>
  </si>
  <si>
    <t>58.1.2</t>
  </si>
  <si>
    <t>58.1.3</t>
  </si>
  <si>
    <t>58.1.4</t>
  </si>
  <si>
    <t>58.1.5</t>
  </si>
  <si>
    <t>58.1.6</t>
  </si>
  <si>
    <t>58.1.7</t>
  </si>
  <si>
    <t>58.1.8</t>
  </si>
  <si>
    <t>58.1.9</t>
  </si>
  <si>
    <t>58.1.10</t>
  </si>
  <si>
    <t>58.1.11</t>
  </si>
  <si>
    <t>58.1.12</t>
  </si>
  <si>
    <t>58.1.13</t>
  </si>
  <si>
    <t>58.1.14</t>
  </si>
  <si>
    <t>58.1.15</t>
  </si>
  <si>
    <t>58.1.16</t>
  </si>
  <si>
    <t>58.1.17</t>
  </si>
  <si>
    <t>58.1.18</t>
  </si>
  <si>
    <t>58.1.19</t>
  </si>
  <si>
    <t>58.1.20</t>
  </si>
  <si>
    <t>58.2</t>
  </si>
  <si>
    <t>58.4</t>
  </si>
  <si>
    <t>58.2.1</t>
  </si>
  <si>
    <t>58.2.2</t>
  </si>
  <si>
    <t>58.3</t>
  </si>
  <si>
    <t>58.3.1</t>
  </si>
  <si>
    <t>58.4.1</t>
  </si>
  <si>
    <t>59.1</t>
  </si>
  <si>
    <t>59.1.1</t>
  </si>
  <si>
    <t>59.1.2</t>
  </si>
  <si>
    <t>59.1.3</t>
  </si>
  <si>
    <t>59.1.4</t>
  </si>
  <si>
    <t>59.1.5</t>
  </si>
  <si>
    <t>59.1.6</t>
  </si>
  <si>
    <t>59.1.7</t>
  </si>
  <si>
    <t>59.1.8</t>
  </si>
  <si>
    <t>59.1.9</t>
  </si>
  <si>
    <t>59.1.10</t>
  </si>
  <si>
    <t>59.1.11</t>
  </si>
  <si>
    <t>59.1.12</t>
  </si>
  <si>
    <t>59.1.13</t>
  </si>
  <si>
    <t>59.1.14</t>
  </si>
  <si>
    <t>59.1.15</t>
  </si>
  <si>
    <t>59.1.16</t>
  </si>
  <si>
    <t>59.1.17</t>
  </si>
  <si>
    <t>59.2.1</t>
  </si>
  <si>
    <t>59.2.2</t>
  </si>
  <si>
    <t>59.3</t>
  </si>
  <si>
    <t>59.3.1</t>
  </si>
  <si>
    <t>59.4</t>
  </si>
  <si>
    <t>59.4.1</t>
  </si>
  <si>
    <t>59.5</t>
  </si>
  <si>
    <t>59.5.1</t>
  </si>
  <si>
    <t>60.1</t>
  </si>
  <si>
    <t>60.1.1</t>
  </si>
  <si>
    <t>60.1.2</t>
  </si>
  <si>
    <t>60.1.3</t>
  </si>
  <si>
    <t>60.1.4</t>
  </si>
  <si>
    <t>60.1.5</t>
  </si>
  <si>
    <t>60.1.6</t>
  </si>
  <si>
    <t>60.1.7</t>
  </si>
  <si>
    <t>60.1.8</t>
  </si>
  <si>
    <t>60.1.9</t>
  </si>
  <si>
    <t>60.1.10</t>
  </si>
  <si>
    <t>60.1.11</t>
  </si>
  <si>
    <t>60.1.12</t>
  </si>
  <si>
    <t>60.1.13</t>
  </si>
  <si>
    <t>60.1.14</t>
  </si>
  <si>
    <t>60.1.15</t>
  </si>
  <si>
    <t>60.1.16</t>
  </si>
  <si>
    <t>60.1.17</t>
  </si>
  <si>
    <t>60.1.18</t>
  </si>
  <si>
    <t>60.1.19</t>
  </si>
  <si>
    <t>60.1.20</t>
  </si>
  <si>
    <t>60.1.21</t>
  </si>
  <si>
    <t>60.2</t>
  </si>
  <si>
    <t>60.2.1</t>
  </si>
  <si>
    <t>60.2.2</t>
  </si>
  <si>
    <t>60.3</t>
  </si>
  <si>
    <t>60.3.1</t>
  </si>
  <si>
    <t>60.4</t>
  </si>
  <si>
    <t>60.4.1</t>
  </si>
  <si>
    <t>60.5</t>
  </si>
  <si>
    <t>60.5.1</t>
  </si>
  <si>
    <t>61.1</t>
  </si>
  <si>
    <t>61.2</t>
  </si>
  <si>
    <t>61.3</t>
  </si>
  <si>
    <t>61.4</t>
  </si>
  <si>
    <t>61.5</t>
  </si>
  <si>
    <t>61.6</t>
  </si>
  <si>
    <t>61.7</t>
  </si>
  <si>
    <t>61.2.1</t>
  </si>
  <si>
    <t>61.3.1</t>
  </si>
  <si>
    <t>61.4.1</t>
  </si>
  <si>
    <t>61.5.1</t>
  </si>
  <si>
    <t>62.1</t>
  </si>
  <si>
    <t>62.1.1</t>
  </si>
  <si>
    <t>62.1.2</t>
  </si>
  <si>
    <t>62.1.3</t>
  </si>
  <si>
    <t>62.1.4</t>
  </si>
  <si>
    <t>62.1.5</t>
  </si>
  <si>
    <t>62.1.6</t>
  </si>
  <si>
    <t>62.2</t>
  </si>
  <si>
    <t>62.2.1</t>
  </si>
  <si>
    <t>62.2.2</t>
  </si>
  <si>
    <t>62.3</t>
  </si>
  <si>
    <t>62.3.1</t>
  </si>
  <si>
    <t>62.4</t>
  </si>
  <si>
    <t>62.4.1</t>
  </si>
  <si>
    <t>62.5</t>
  </si>
  <si>
    <t>62.5.1</t>
  </si>
  <si>
    <t>63.1</t>
  </si>
  <si>
    <t>63.1.1</t>
  </si>
  <si>
    <t>63.1.2</t>
  </si>
  <si>
    <t>63.1.3</t>
  </si>
  <si>
    <t>63.1.4</t>
  </si>
  <si>
    <t>63.1.5</t>
  </si>
  <si>
    <t>63.1.6</t>
  </si>
  <si>
    <t>63.1.7</t>
  </si>
  <si>
    <t>63.1.8</t>
  </si>
  <si>
    <t>63.1.9</t>
  </si>
  <si>
    <t>63.2</t>
  </si>
  <si>
    <t>63.2.1</t>
  </si>
  <si>
    <t>63.2.2</t>
  </si>
  <si>
    <t>63.3</t>
  </si>
  <si>
    <t>63.3.1</t>
  </si>
  <si>
    <t>63.4</t>
  </si>
  <si>
    <t>63.4.1</t>
  </si>
  <si>
    <t>63.5</t>
  </si>
  <si>
    <t>63.5.1</t>
  </si>
  <si>
    <t>64.1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</si>
  <si>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</si>
  <si>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</si>
  <si>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</si>
  <si>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</si>
  <si>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</si>
  <si>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</si>
  <si>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</si>
  <si>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</si>
  <si>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64.1.9</t>
  </si>
  <si>
    <t>64.1.10</t>
  </si>
  <si>
    <t>64.1.11</t>
  </si>
  <si>
    <t>64.1.12</t>
  </si>
  <si>
    <t>64.1.13</t>
  </si>
  <si>
    <t>64.2</t>
  </si>
  <si>
    <t>64.2.1</t>
  </si>
  <si>
    <t>64.2.2</t>
  </si>
  <si>
    <t>64.3</t>
  </si>
  <si>
    <t>64.3.1</t>
  </si>
  <si>
    <t>64.4</t>
  </si>
  <si>
    <t>64.4.1</t>
  </si>
  <si>
    <t>64.5</t>
  </si>
  <si>
    <t>64.5.1</t>
  </si>
  <si>
    <t>65.1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</si>
  <si>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</si>
  <si>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</si>
  <si>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</si>
  <si>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</si>
  <si>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</si>
  <si>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</si>
  <si>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</si>
  <si>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</si>
  <si>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</si>
  <si>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65.2</t>
  </si>
  <si>
    <t>65.2.1</t>
  </si>
  <si>
    <t>65.3</t>
  </si>
  <si>
    <t>65.3.1</t>
  </si>
  <si>
    <t>65.4</t>
  </si>
  <si>
    <t>65.4.1</t>
  </si>
  <si>
    <t>65.5</t>
  </si>
  <si>
    <t>65.5.1</t>
  </si>
  <si>
    <t>66.1</t>
  </si>
  <si>
    <t>66.1.1</t>
  </si>
  <si>
    <t>66.1.2</t>
  </si>
  <si>
    <t>66.1.3</t>
  </si>
  <si>
    <t>66.1.4</t>
  </si>
  <si>
    <t>66.1.5</t>
  </si>
  <si>
    <t>66.2</t>
  </si>
  <si>
    <t>66.2.1</t>
  </si>
  <si>
    <t>66.3</t>
  </si>
  <si>
    <t>66.3.1</t>
  </si>
  <si>
    <t>67.1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</si>
  <si>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</si>
  <si>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</si>
  <si>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</si>
  <si>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</si>
  <si>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</si>
  <si>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</si>
  <si>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</si>
  <si>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</si>
  <si>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</si>
  <si>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</si>
  <si>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67.1.11</t>
  </si>
  <si>
    <t>67.1.12</t>
  </si>
  <si>
    <t>67.1.13</t>
  </si>
  <si>
    <t>67.1.14</t>
  </si>
  <si>
    <t>67.2</t>
  </si>
  <si>
    <t>67.2.1</t>
  </si>
  <si>
    <t>67.2.2</t>
  </si>
  <si>
    <t>67.3</t>
  </si>
  <si>
    <t>67.3.1</t>
  </si>
  <si>
    <t>67.4</t>
  </si>
  <si>
    <t>67.4.1</t>
  </si>
  <si>
    <t>67.5</t>
  </si>
  <si>
    <t>67.5.1</t>
  </si>
  <si>
    <t>68.1</t>
  </si>
  <si>
    <t>68.1.1</t>
  </si>
  <si>
    <t>68.1.2</t>
  </si>
  <si>
    <t>68.1.3</t>
  </si>
  <si>
    <t>68.1.4</t>
  </si>
  <si>
    <t>68.1.5</t>
  </si>
  <si>
    <t>68.1.6</t>
  </si>
  <si>
    <t>68.1.7</t>
  </si>
  <si>
    <t>68.1.8</t>
  </si>
  <si>
    <t>68.1.9</t>
  </si>
  <si>
    <t>68.1.10</t>
  </si>
  <si>
    <t>68.1.11</t>
  </si>
  <si>
    <t>68.1.12</t>
  </si>
  <si>
    <t>68.1.13</t>
  </si>
  <si>
    <t>68.1.14</t>
  </si>
  <si>
    <t>68.1.15</t>
  </si>
  <si>
    <t>68.1.16</t>
  </si>
  <si>
    <t>68.1.17</t>
  </si>
  <si>
    <t>68.1.18</t>
  </si>
  <si>
    <t>68.1.19</t>
  </si>
  <si>
    <t>68.1.20</t>
  </si>
  <si>
    <t>68.1.21</t>
  </si>
  <si>
    <t>68.2</t>
  </si>
  <si>
    <t>68.2.1</t>
  </si>
  <si>
    <t>68.2.2</t>
  </si>
  <si>
    <t>68.3</t>
  </si>
  <si>
    <t>68.3.1</t>
  </si>
  <si>
    <t>68.4</t>
  </si>
  <si>
    <t>68.4.1</t>
  </si>
  <si>
    <t>68.5</t>
  </si>
  <si>
    <t>68.5.1</t>
  </si>
  <si>
    <t>69.1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</si>
  <si>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</si>
  <si>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</si>
  <si>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</si>
  <si>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</si>
  <si>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</si>
  <si>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</si>
  <si>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</si>
  <si>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</si>
  <si>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</si>
  <si>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</si>
  <si>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</si>
  <si>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</si>
  <si>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</si>
  <si>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</si>
  <si>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69.1.15</t>
  </si>
  <si>
    <t>69.2</t>
  </si>
  <si>
    <t>69.2.1</t>
  </si>
  <si>
    <t>69.2.2</t>
  </si>
  <si>
    <t>69.2.3</t>
  </si>
  <si>
    <t>69.2.4</t>
  </si>
  <si>
    <t>69.2.5</t>
  </si>
  <si>
    <t>69.3</t>
  </si>
  <si>
    <t>69.3.1</t>
  </si>
  <si>
    <t>69.4</t>
  </si>
  <si>
    <t>69.4.1</t>
  </si>
  <si>
    <t>69.5</t>
  </si>
  <si>
    <t>69.5.1</t>
  </si>
  <si>
    <t>69.6</t>
  </si>
  <si>
    <t>69.6.1</t>
  </si>
  <si>
    <t>69.7</t>
  </si>
  <si>
    <t>69.7.1</t>
  </si>
  <si>
    <t>69.7.2</t>
  </si>
  <si>
    <t>69.8</t>
  </si>
  <si>
    <t>69.8.1</t>
  </si>
  <si>
    <t>69.8.2</t>
  </si>
  <si>
    <t>69.9</t>
  </si>
  <si>
    <t>69.9.1</t>
  </si>
  <si>
    <t>70.1</t>
  </si>
  <si>
    <t>70.1.1</t>
  </si>
  <si>
    <t>70.1.2</t>
  </si>
  <si>
    <t>70.1.3</t>
  </si>
  <si>
    <t>70.1.4</t>
  </si>
  <si>
    <t>70.2</t>
  </si>
  <si>
    <t>70.2.1</t>
  </si>
  <si>
    <t>70.2.2</t>
  </si>
  <si>
    <t>70.2.3</t>
  </si>
  <si>
    <t>70.3</t>
  </si>
  <si>
    <t>70.3.1</t>
  </si>
  <si>
    <t>70.4</t>
  </si>
  <si>
    <t>70.4.1</t>
  </si>
  <si>
    <t>70.4.2</t>
  </si>
  <si>
    <t>70.5</t>
  </si>
  <si>
    <t>70.5.1</t>
  </si>
  <si>
    <t>70.5.2</t>
  </si>
  <si>
    <t>71.1</t>
  </si>
  <si>
    <t>71.1.1</t>
  </si>
  <si>
    <t>71.2</t>
  </si>
  <si>
    <t>71.2.1</t>
  </si>
  <si>
    <t>42.6</t>
  </si>
  <si>
    <t>42.6.1</t>
  </si>
  <si>
    <t>48.6</t>
  </si>
  <si>
    <t>48.6.1</t>
  </si>
  <si>
    <t>0.1.4.4.3.1.2.1.2</t>
  </si>
  <si>
    <t>0.1.4.4.3.1.1.1.3</t>
  </si>
  <si>
    <t>0.1.4.4.3.1.1.1.1</t>
  </si>
  <si>
    <t>0.1.4.4.3.1.1.1.2</t>
  </si>
  <si>
    <t>Жаростойкая мастика "Kleber", расход клея 1,0кг/м²</t>
  </si>
  <si>
    <t>Жаростойкая мастика "Kleber", расход клея 2,0кг/м²</t>
  </si>
  <si>
    <t>Жаростойкая мастика "Kleber", расход клея 0,7кг/м²</t>
  </si>
  <si>
    <t>3.4.2</t>
  </si>
  <si>
    <t>4.4.2</t>
  </si>
  <si>
    <t>Жаростойкая мастика "Kleber", расход клея 2кг/м²</t>
  </si>
  <si>
    <t>6.4.2</t>
  </si>
  <si>
    <t>2.4.2</t>
  </si>
  <si>
    <t>5.4.2</t>
  </si>
  <si>
    <t>7.4.2</t>
  </si>
  <si>
    <t>8.3.2</t>
  </si>
  <si>
    <t>10.10.4</t>
  </si>
  <si>
    <t>11.5.3</t>
  </si>
  <si>
    <t>11.5.4</t>
  </si>
  <si>
    <t>12.4.2</t>
  </si>
  <si>
    <t>13.2.2</t>
  </si>
  <si>
    <t>14.2.2</t>
  </si>
  <si>
    <t>15.2.2</t>
  </si>
  <si>
    <t>16.2.2</t>
  </si>
  <si>
    <t>17.2.2</t>
  </si>
  <si>
    <t>18.2.2</t>
  </si>
  <si>
    <t>19.2.2</t>
  </si>
  <si>
    <t>20.2.2</t>
  </si>
  <si>
    <t>21.2.2</t>
  </si>
  <si>
    <t>22.2.2</t>
  </si>
  <si>
    <t>23.2.2</t>
  </si>
  <si>
    <t>24.2.2</t>
  </si>
  <si>
    <t>25.2.2</t>
  </si>
  <si>
    <t>26.2.2</t>
  </si>
  <si>
    <t>27.2.2</t>
  </si>
  <si>
    <t>28.2.2</t>
  </si>
  <si>
    <t>29.2.2</t>
  </si>
  <si>
    <t>30.2.2</t>
  </si>
  <si>
    <t>31.2.2</t>
  </si>
  <si>
    <t>32.3.2</t>
  </si>
  <si>
    <t>34.2.2</t>
  </si>
  <si>
    <t>35.2.2</t>
  </si>
  <si>
    <t>36.6.3</t>
  </si>
  <si>
    <t>36.6.4</t>
  </si>
  <si>
    <t>37.3.3</t>
  </si>
  <si>
    <t>38.4.2</t>
  </si>
  <si>
    <t>39.4.2</t>
  </si>
  <si>
    <t>40.4.2</t>
  </si>
  <si>
    <t>42.3.2</t>
  </si>
  <si>
    <t>Жаростойкая мастика "Kleber", расход клея 1,2кг/м²</t>
  </si>
  <si>
    <t>44.3.2</t>
  </si>
  <si>
    <t>46.3.2</t>
  </si>
  <si>
    <t>47.5.2</t>
  </si>
  <si>
    <t>48.4.2</t>
  </si>
  <si>
    <t>49.5.2</t>
  </si>
  <si>
    <t>50.5.2</t>
  </si>
  <si>
    <t>51.5.2</t>
  </si>
  <si>
    <t>52.5.2</t>
  </si>
  <si>
    <t>53.6.2</t>
  </si>
  <si>
    <t>54.5.2</t>
  </si>
  <si>
    <t>55.8.2</t>
  </si>
  <si>
    <t>57.4.2</t>
  </si>
  <si>
    <t>59.5.2</t>
  </si>
  <si>
    <t>Жаростойкая мастика "Kleber", расход клея 0,7 кг/м²</t>
  </si>
  <si>
    <t>60.5.2</t>
  </si>
  <si>
    <t>61.5.2</t>
  </si>
  <si>
    <t>62.5.2</t>
  </si>
  <si>
    <t>63.5.2</t>
  </si>
  <si>
    <t>64.5.2</t>
  </si>
  <si>
    <t>65.5.2</t>
  </si>
  <si>
    <t>67.5.2</t>
  </si>
  <si>
    <t>68.5.2</t>
  </si>
  <si>
    <t>Жаростойкая мастика "Kleber", расход клея 1 кг/м²</t>
  </si>
  <si>
    <t>69.7.3</t>
  </si>
  <si>
    <t>70.4.3</t>
  </si>
  <si>
    <t>В стоимость работ по монтажу оборудования и материалов входит крепеж</t>
  </si>
  <si>
    <t>Примечание:</t>
  </si>
  <si>
    <t>В стоимость работ по устройству защитного покрытия, изоляции входит крепеж</t>
  </si>
  <si>
    <t xml:space="preserve">В стоимость работ по монтажу зонтов, козырьков входит крепеж. </t>
  </si>
  <si>
    <t>Стоимость работ  включает: механизмы, все сопутствующие работы и материалы, расходные материалы необходимые для полного комплекса выполнения работ, доставку, подъем и разгрузку материалов, комплекс работ по клинигу.</t>
  </si>
  <si>
    <t>Подрядчик на момент предоставления коммерческого предложения ознакомился с нормами расхода на материалы и претензий не имеет.</t>
  </si>
  <si>
    <t>Пусконаладочные работы</t>
  </si>
  <si>
    <t>72</t>
  </si>
  <si>
    <t>комплекс</t>
  </si>
  <si>
    <t>72.1</t>
  </si>
  <si>
    <t>Установка защитного козырька</t>
  </si>
  <si>
    <t>38.6</t>
  </si>
  <si>
    <t>38.6.1</t>
  </si>
  <si>
    <t>50.7</t>
  </si>
  <si>
    <t>50.7.1</t>
  </si>
  <si>
    <t>37.4.2</t>
  </si>
  <si>
    <t>36.3.2</t>
  </si>
  <si>
    <t>40.5.2</t>
  </si>
  <si>
    <t>42.7</t>
  </si>
  <si>
    <t>42.7.1</t>
  </si>
  <si>
    <t>44.7</t>
  </si>
  <si>
    <t>44.7.1</t>
  </si>
  <si>
    <t>47.6</t>
  </si>
  <si>
    <t>47.6.1</t>
  </si>
  <si>
    <t xml:space="preserve">Защитный козырек с сеткой  PVK </t>
  </si>
  <si>
    <t>48.7</t>
  </si>
  <si>
    <t>48.7.1</t>
  </si>
  <si>
    <t>49.6</t>
  </si>
  <si>
    <t>49.6.1</t>
  </si>
  <si>
    <t>51.6</t>
  </si>
  <si>
    <t>51.6.1</t>
  </si>
  <si>
    <t>52.7</t>
  </si>
  <si>
    <t>52.7.1</t>
  </si>
  <si>
    <t>53.8</t>
  </si>
  <si>
    <t>53.8.1</t>
  </si>
  <si>
    <t>54.7</t>
  </si>
  <si>
    <t>54.7.1</t>
  </si>
  <si>
    <t>65.6</t>
  </si>
  <si>
    <t>Установка диффузора</t>
  </si>
  <si>
    <t>65.6.1</t>
  </si>
  <si>
    <t>65.6.2</t>
  </si>
  <si>
    <t>69.10</t>
  </si>
  <si>
    <t>69.10.1</t>
  </si>
  <si>
    <t>Комплекс работ по прокладке общеобменной и противодымной вентиляции.</t>
  </si>
  <si>
    <t>0.1.4.9.1</t>
  </si>
  <si>
    <t>Услуги Башенного крана</t>
  </si>
  <si>
    <t>73</t>
  </si>
  <si>
    <t>73.1</t>
  </si>
  <si>
    <t>час</t>
  </si>
  <si>
    <t>Аренда башенного крана ( 25 дней по 8 часов в день )</t>
  </si>
  <si>
    <t>периметр, длина окр</t>
  </si>
  <si>
    <t>Вентиляционная решетка  АМР-К 300х150</t>
  </si>
  <si>
    <t>р/м</t>
  </si>
  <si>
    <t>Общий итог</t>
  </si>
  <si>
    <t>Сумма по полю Кол-во с учетом нормы расхода</t>
  </si>
  <si>
    <t>Итог</t>
  </si>
  <si>
    <t>Общая стоимость работ</t>
  </si>
  <si>
    <t>  в т.ч. НДС 22%  </t>
  </si>
  <si>
    <t>37</t>
  </si>
  <si>
    <t>39.3.2</t>
  </si>
  <si>
    <t>40.1.7</t>
  </si>
  <si>
    <t>40.1.8</t>
  </si>
  <si>
    <t>40.1.9</t>
  </si>
  <si>
    <t>40.1.10</t>
  </si>
  <si>
    <t>40.1.11</t>
  </si>
  <si>
    <t>40.1.12</t>
  </si>
  <si>
    <t>40.1.13</t>
  </si>
  <si>
    <t>40.1.14</t>
  </si>
  <si>
    <t>40.4.3</t>
  </si>
  <si>
    <t>40.7</t>
  </si>
  <si>
    <t>40.7.1</t>
  </si>
  <si>
    <t>41.3</t>
  </si>
  <si>
    <t>Осевой вентилятор подпора VOC 50-3x30</t>
  </si>
  <si>
    <t>комплект</t>
  </si>
  <si>
    <t xml:space="preserve">Монтаж металлоконструкций </t>
  </si>
  <si>
    <t>43.4</t>
  </si>
  <si>
    <t>43.4.1</t>
  </si>
  <si>
    <t>43.4.2</t>
  </si>
  <si>
    <t>0.1.4.4.3.1.1.1</t>
  </si>
  <si>
    <t>0.1.4.4.3.1.4</t>
  </si>
  <si>
    <t>Прокладка воздуховодов из оцинкованной стали, в т.ч. монтаж фасонных элементов (включает стоимость креплений)</t>
  </si>
  <si>
    <t>0.1.4.4.3.2.2.1</t>
  </si>
  <si>
    <t>Монтаж металлоконструкций для крепления воздуховодов и оборудования</t>
  </si>
  <si>
    <t>Комплект виброизоляторов из 6 шт.</t>
  </si>
  <si>
    <t>9.11</t>
  </si>
  <si>
    <t>9.11.2</t>
  </si>
  <si>
    <t>9.11.3</t>
  </si>
  <si>
    <t>Автоматика</t>
  </si>
  <si>
    <t>Комплекс работ по автоматике</t>
  </si>
  <si>
    <t>В комплекте, согласно листам подбора NED</t>
  </si>
  <si>
    <t>Комплекс  оборудования по автоматике</t>
  </si>
  <si>
    <t>на объекте: "Жилой дом со встроенными помещениями общественного назначения и подземным паркингом по улице Восточная  г. Екатеринбург"</t>
  </si>
  <si>
    <t>Система ПЕ_ЛШ3, ПЕ_ЛШ2, ПЕ_ЛШ1</t>
  </si>
  <si>
    <t>Клапан стеновой противопожарный Сигмавент C150 500х250 Cигмавент-120-Д-500,000000х250,000000х(С)-x150-SVE-(220)-Мс</t>
  </si>
  <si>
    <t>Решетка Рс 500х250</t>
  </si>
  <si>
    <t>Общеобменная  вентиляция корпус 1</t>
  </si>
  <si>
    <t>1.2</t>
  </si>
  <si>
    <t>1.3.1.</t>
  </si>
  <si>
    <t>Система ПЕ колясочная</t>
  </si>
  <si>
    <t>Клапан канальный противопожарный с цилиндрическим корпусом Сигмавент 125, Cигмавент-60-НО-125,000000(220)-Кк</t>
  </si>
  <si>
    <t>2.3.2</t>
  </si>
  <si>
    <t>Система ПЕ ПУИ (0.14), ПЕ ПУИ (0.13)</t>
  </si>
  <si>
    <t>Клапан канальный противопожарный с цилиндрическим корпусом Сигмавент 100 Cигмавент-60-НО-100,000000-BM-(220)-К к</t>
  </si>
  <si>
    <t>3.3.2</t>
  </si>
  <si>
    <t>Система ПВ0.5</t>
  </si>
  <si>
    <t>Монтаж приточно - вытяжной установки</t>
  </si>
  <si>
    <t>Приточно-вытяжная установка с рециркуляцией П0.5-В0.5, KVR 160/1 + KVR 160/1</t>
  </si>
  <si>
    <t>Отвод круглого воздуховода из оцинкованной стали 15° ⌀125, b=0.8, класс герметичности B</t>
  </si>
  <si>
    <t>Отвод круглого воздуховода из оцинкованной стали 45° ⌀125</t>
  </si>
  <si>
    <t>Клапан канальный противопожарный с цилиндрическим корпусом Сигмавент 125, Cигмавент-90-НО-125,000000(220)-Кк</t>
  </si>
  <si>
    <t>Воздуховод из тонколистовой оцинкованной стали 450x250, b=0.7, класс герметичности A</t>
  </si>
  <si>
    <t>Воздуховод из тонколистовой оцинкованной стали 500x450, b=0.7, класс герметичности A</t>
  </si>
  <si>
    <t>Воздуховод из тонколистовой оцинкованной стали 600x300</t>
  </si>
  <si>
    <t>Воздуховод из тонколистовой оцинкованной стали 600x300, b=0.7, класс герметичности A</t>
  </si>
  <si>
    <t>Воздуховод из тонколистовой оцинкованной стали 600x300, b=0.9, класс герметичности B</t>
  </si>
  <si>
    <t>Воздуховод из тонколистовой оцинкованной стали 600x450</t>
  </si>
  <si>
    <t>Воздуховод из тонколистовой оцинкованной стали 600x450, b=0.7, класс герметичности A</t>
  </si>
  <si>
    <t>Воздуховод из тонколистовой оцинкованной стали 600x450, b=0.9, класс герметичности B</t>
  </si>
  <si>
    <t>Отвод прямоугольного воздуховода из оцинкованной стали 13.22° 600x300, b=0.9, класс герметичности B</t>
  </si>
  <si>
    <t>Отвод прямоугольного воздуховода из оцинкованной стали 29° 300x600, b=0.7, класс герметичности A</t>
  </si>
  <si>
    <t>Отвод прямоугольного воздуховода из оцинкованной стали 29° 300x600, b=0.9, класс герметичности B</t>
  </si>
  <si>
    <t>Отвод прямоугольного воздуховода из оцинкованной стали 45° 300x600, b=0.9, класс герметичности B</t>
  </si>
  <si>
    <t>Отвод прямоугольного воздуховода из оцинкованной стали 45° 450x600, b=0.7, класс герметичности A</t>
  </si>
  <si>
    <t>Отвод прямоугольного воздуховода из оцинкованной стали 45° 450x600, b=0.9, класс герметичности B</t>
  </si>
  <si>
    <t>Отвод прямоугольного воздуховода из оцинкованной стали 75° 600x450, b=0.7, класс герметичности A</t>
  </si>
  <si>
    <t>Отвод прямоугольного воздуховода из оцинкованной стали 90° 300x600, b=0.7, класс герметичности A</t>
  </si>
  <si>
    <t>Отвод прямоугольного воздуховода из оцинкованной стали 90° 600x300</t>
  </si>
  <si>
    <t>Отвод прямоугольного воздуховода из оцинкованной стали 90° 600x300, b=0.7, класс герметичности A</t>
  </si>
  <si>
    <t>Отвод прямоугольного воздуховода из оцинкованной стали 90° 600x300, b=0.9, класс герметичности B</t>
  </si>
  <si>
    <t>Отвод прямоугольного воздуховода из оцинкованной стали 90° 600x450</t>
  </si>
  <si>
    <t>Отвод прямоугольного воздуховода из оцинкованной стали 90° 600x450, b=0.7, класс герметичности A</t>
  </si>
  <si>
    <t>Переход прямоугольного сечения из оцинкованной стали 500x450-250x450, b=0.7, класс герметичности A</t>
  </si>
  <si>
    <t>Переход прямоугольного сечения из оцинкованной стали 600x300-600x300, b=0.9, класс герметичности B</t>
  </si>
  <si>
    <t>Переход прямоугольного сечения из оцинкованной стали 600x450-500x450, b=0.7, класс герметичности A</t>
  </si>
  <si>
    <t>Переход прямоугольного сечения из оцинкованной стали 600x450-600x300</t>
  </si>
  <si>
    <t>Переход прямоугольного сечения из оцинкованной стали 600x450-600x300, b=0.7, класс герметичности A</t>
  </si>
  <si>
    <t>Переход прямоугольного сечения из оцинкованной стали 600x450-600x300, b=0.9, класс герметичности B</t>
  </si>
  <si>
    <t>Клапан канальный противопожарный Сигмавент 600х300, Cигмавент-90-НО-600,000000х300,000000х-BM-(220)-Кк</t>
  </si>
  <si>
    <t>Клапан канальный противопожарный Сигмавент 600х450, Cигмавент-90-НО-600,000000х450,000000х-BM-(220)-Кк</t>
  </si>
  <si>
    <t>Приточно-вытяжная установка с рециркуляцией П0.4-В0.4,  VR 60-30/28.4D +  VR 60-30/28.4D</t>
  </si>
  <si>
    <t>Решетка РНСс-500x300</t>
  </si>
  <si>
    <t>Заглушка прямоугольная из оцинкованной стали 250x450, b=0.7, класс герметичности A</t>
  </si>
  <si>
    <t>Система П1.2.1ж</t>
  </si>
  <si>
    <t>Воздуховод из тонколистовой оцинкованной стали 500x300, b=0.9, класс герметичности B</t>
  </si>
  <si>
    <t>Воздуховод из тонколистовой оцинкованной стали 550x200, b=0.7, класс герметичности A</t>
  </si>
  <si>
    <t>Воздуховод из тонколистовой оцинкованной стали 700x300, b=0.7, класс герметичности A</t>
  </si>
  <si>
    <t>Врезка прямоугольная из оцинкованной стали 200x100-500x300, b=0.9, класс герметичности B</t>
  </si>
  <si>
    <t>Врезка прямоугольная из оцинкованной стали 500x300-700x300, b=0.7, класс герметичности A</t>
  </si>
  <si>
    <t>Заглушка прямоугольная из оцинкованной стали 700x300, b=0.7, класс герметичности A</t>
  </si>
  <si>
    <t>Отвод прямоугольного воздуховода из оцинкованной стали 90° 200x550, b=0.7, класс герметичности A</t>
  </si>
  <si>
    <t>Отвод прямоугольного воздуховода из оцинкованной стали 90° 300x500, b=0.7, класс герметичности A</t>
  </si>
  <si>
    <t>Отвод прямоугольного воздуховода из оцинкованной стали 90° 500x300, b=0.7, класс герметичности A</t>
  </si>
  <si>
    <t>Отвод прямоугольного воздуховода из оцинкованной стали 90° 500x300, b=0.9, класс герметичности B</t>
  </si>
  <si>
    <t>Переход прямоугольного сечения из оцинкованной стали 500x300-550x200, b=0.7, класс герметичности A</t>
  </si>
  <si>
    <t>Переход прямоугольного сечения из оцинкованной стали 700x400-500x300, b=0.9, класс герметичности B</t>
  </si>
  <si>
    <t>Переход прямоугольного сечения из оцинкованной стали 700x400-700x300, b=0.7, класс герметичности A</t>
  </si>
  <si>
    <t>Монтаж приточной установки</t>
  </si>
  <si>
    <t>Приточная установка П1.2.1ж,  VRN 70-40/31R.2D</t>
  </si>
  <si>
    <t>Клапан канальный противопожарный Сигмавент 200х100, Cигмавент-90-НО-200,000000х100,000000х-BM-(220)-Кк</t>
  </si>
  <si>
    <t>Клапан канальный противопожарный Сигмавент 500х300, Cигмавент-90-НО-500,000000х300,000000х-BM-(220)-Кк</t>
  </si>
  <si>
    <t>Комбинированное покрытие на основе базальтового рулонного материала, кашированного алюминиевой фольгой, и клеевого состава, EI60, b=5 мм, PRO-МБОР-VENT EI 60</t>
  </si>
  <si>
    <t>Решетка АМР-К 200х100</t>
  </si>
  <si>
    <t>Воздушный клапан общего назначения прямоугольный, ДК-200х100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</si>
  <si>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</si>
  <si>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</si>
  <si>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</si>
  <si>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</si>
  <si>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</si>
  <si>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</si>
  <si>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</si>
  <si>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</si>
  <si>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</si>
  <si>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</si>
  <si>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</si>
  <si>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</si>
  <si>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</si>
  <si>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</si>
  <si>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</si>
  <si>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</si>
  <si>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</si>
  <si>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</si>
  <si>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</si>
  <si>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</si>
  <si>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</si>
  <si>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</si>
  <si>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</si>
  <si>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</si>
  <si>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5.1.23</t>
  </si>
  <si>
    <t>5.1.24</t>
  </si>
  <si>
    <t>5.1.25</t>
  </si>
  <si>
    <t>5.1.26</t>
  </si>
  <si>
    <t>5.1.27</t>
  </si>
  <si>
    <t>5.1.28</t>
  </si>
  <si>
    <t>5.1.29</t>
  </si>
  <si>
    <t>5.5</t>
  </si>
  <si>
    <t>5.5.1</t>
  </si>
  <si>
    <t>5.5.2</t>
  </si>
  <si>
    <t>6.1.12</t>
  </si>
  <si>
    <t>6.1.13</t>
  </si>
  <si>
    <t>6.1.14</t>
  </si>
  <si>
    <t>6.1.15</t>
  </si>
  <si>
    <t>6.1.16</t>
  </si>
  <si>
    <t>6.1.17</t>
  </si>
  <si>
    <t>6.5</t>
  </si>
  <si>
    <t>6.5.1</t>
  </si>
  <si>
    <t>6.5.2</t>
  </si>
  <si>
    <t>6.5.3</t>
  </si>
  <si>
    <t>6.5.4</t>
  </si>
  <si>
    <t>6.5.5</t>
  </si>
  <si>
    <t>6.5.6</t>
  </si>
  <si>
    <t>6.6.</t>
  </si>
  <si>
    <t>6.6.1</t>
  </si>
  <si>
    <t>Система П1.1.2ж</t>
  </si>
  <si>
    <t>Ниппель круглого воздуховода из оцинкованной стали ⌀315, b=0.6, класс герметичности A</t>
  </si>
  <si>
    <t>Приточная установка П1.1.2ж, KVR 315/1</t>
  </si>
  <si>
    <t>Клапан канальный противопожарный с цилиндрическим корпусом Сигмавент 315, Cигмавент-90-НО-315,000000-BM-(220)-Кк</t>
  </si>
  <si>
    <t>7.1.6</t>
  </si>
  <si>
    <t>7.1.7</t>
  </si>
  <si>
    <t>7.1.8</t>
  </si>
  <si>
    <t>7.3.2</t>
  </si>
  <si>
    <t>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"Kleber", расход клея 2,8кг/м²</t>
  </si>
  <si>
    <t>7.4.3</t>
  </si>
  <si>
    <t>7.4.4</t>
  </si>
  <si>
    <t>7.4.5</t>
  </si>
  <si>
    <t>7.4.6</t>
  </si>
  <si>
    <t>7.5</t>
  </si>
  <si>
    <t>7.5.1</t>
  </si>
  <si>
    <t>Система П1.1.1ж</t>
  </si>
  <si>
    <t>Врезка круглая из оцинкованной стали ⌀315-⌀315, b=0.8, класс герметичности B</t>
  </si>
  <si>
    <t>Заглушка круглая из оцинкованной стали ⌀315, b=0.8, класс герметичности B</t>
  </si>
  <si>
    <t>8.3.3</t>
  </si>
  <si>
    <t>8.3.4</t>
  </si>
  <si>
    <t>8.1.7</t>
  </si>
  <si>
    <t>8.1.8</t>
  </si>
  <si>
    <t>8.4</t>
  </si>
  <si>
    <t>8.4.1</t>
  </si>
  <si>
    <t>Приточная установка П1.1.1ж, KVR 315/1</t>
  </si>
  <si>
    <t>Воздуховод из тонколистовой оцинкованной стали 250x200, b=0.9, класс герметичности B</t>
  </si>
  <si>
    <t>Воздуховод из тонколистовой оцинкованной стали 250x250, b=0.9, класс герметичности B</t>
  </si>
  <si>
    <t>Воздуховод из тонколистовой оцинкованной стали 300x250, b=0.9, класс герметичности B</t>
  </si>
  <si>
    <t>Воздуховод из тонколистовой оцинкованной стали 300x300, b=0.9, класс герметичности B</t>
  </si>
  <si>
    <t>Воздуховод из тонколистовой оцинкованной стали 400x250, b=0.9, класс герметичности B</t>
  </si>
  <si>
    <t>Воздуховод из тонколистовой оцинкованной стали 600x250, b=0.9, класс герметичности B</t>
  </si>
  <si>
    <t>Воздуховод из тонколистовой оцинкованной стали 650x300, b=0.9, класс герметичности B</t>
  </si>
  <si>
    <t>Воздуховод из тонколистовой оцинкованной стали 800x300, b=0.9, класс герметичности B</t>
  </si>
  <si>
    <t>Воздуховод из тонколистовой оцинкованной стали 950x450, b=0.9, класс герметичности B</t>
  </si>
  <si>
    <t>Воздуховод из тонколистовой оцинкованной стали 1050x450, b=0.9, класс герметичности B</t>
  </si>
  <si>
    <t>Врезка прямоугольная из оцинкованной стали 300x250-200x250, b=0.9, класс герметичности B</t>
  </si>
  <si>
    <t>Врезка прямоугольная из оцинкованной стали 300x250-250x250, b=0.9, класс герметичности B</t>
  </si>
  <si>
    <t>Врезка прямоугольная из оцинкованной стали 300x250-250x300, b=0.9, класс герметичности B</t>
  </si>
  <si>
    <t>Врезка прямоугольная из оцинкованной стали 300x250-300x300, b=0.9, класс герметичности B</t>
  </si>
  <si>
    <t>Врезка прямоугольная из оцинкованной стали 300x250-400x250, b=0.9, класс герметичности B</t>
  </si>
  <si>
    <t>Врезка прямоугольная из оцинкованной стали 300x250-400x300, b=0.9, класс герметичности B</t>
  </si>
  <si>
    <t>Врезка прямоугольная из оцинкованной стали 300x250-500x300, b=0.9, класс герметичности B</t>
  </si>
  <si>
    <t>Врезка прямоугольная из оцинкованной стали 300x250-600x250, b=0.9, класс герметичности B</t>
  </si>
  <si>
    <t>Врезка прямоугольная из оцинкованной стали 300x250-650x300, b=0.9, класс герметичности B</t>
  </si>
  <si>
    <t>Врезка прямоугольная из оцинкованной стали 300x250-800x300, b=0.9, класс герметичности B</t>
  </si>
  <si>
    <t>Врезка прямоугольная из оцинкованной стали 300x250-950x450, b=0.9, класс герметичности B</t>
  </si>
  <si>
    <t>Врезка прямоугольная из оцинкованной стали 300x250-1050x450, b=0.9, класс герметичности B</t>
  </si>
  <si>
    <t>Врезка прямоугольная из оцинкованной стали 300x250-1150x450, b=0.9, класс герметичности B</t>
  </si>
  <si>
    <t>Врезка прямоугольная из оцинкованной стали 600x250-950x450, b=0.9, класс герметичности B</t>
  </si>
  <si>
    <t>Врезка прямоугольная из оцинкованной стали 800x300-950x450, b=0.9, класс герметичности B</t>
  </si>
  <si>
    <t>Заглушка прямоугольная из оцинкованной стали 200x250, b=0.9, класс герметичности B</t>
  </si>
  <si>
    <t>Заглушка прямоугольная из оцинкованной стали 250x250, b=0.9, класс герметичности B</t>
  </si>
  <si>
    <t>Заглушка прямоугольная из оцинкованной стали 950x450, b=0.9, класс герметичности B</t>
  </si>
  <si>
    <t>Отвод прямоугольного воздуховода из оцинкованной стали 30° 300x300, b=0.9, класс герметичности B</t>
  </si>
  <si>
    <t>Отвод прямоугольного воздуховода из оцинкованной стали 45° 300x650, b=0.9, класс герметичности B</t>
  </si>
  <si>
    <t>Отвод прямоугольного воздуховода из оцинкованной стали 45° 500x300, b=0.9, класс герметичности B</t>
  </si>
  <si>
    <t>Отвод прямоугольного воздуховода из оцинкованной стали 75° 200x250, b=0.9, класс герметичности B</t>
  </si>
  <si>
    <t>Отвод прямоугольного воздуховода из оцинкованной стали 90° 400x250, b=0.9, класс герметичности B</t>
  </si>
  <si>
    <t>Отвод прямоугольного воздуховода из оцинкованной стали 90° 800x300, b=0.9, класс герметичности B</t>
  </si>
  <si>
    <t>Отвод прямоугольного воздуховода из оцинкованной стали 90° 1150x450, b=0.9, класс герметичности B</t>
  </si>
  <si>
    <t>Переход прямоугольного сечения 300x300-250x300, b=0.9, класс герметичности B</t>
  </si>
  <si>
    <t>Переход прямоугольного сечения 400x250-250x250, b=0.9, класс герметичности B</t>
  </si>
  <si>
    <t>Переход прямоугольного сечения 400x300-300x300, b=0.9, класс герметичности B</t>
  </si>
  <si>
    <t>Переход прямоугольного сечения 500x300-400x300, b=0.9, класс герметичности B</t>
  </si>
  <si>
    <t>Переход прямоугольного сечения 600x250-400x250, b=0.9, класс герметичности B</t>
  </si>
  <si>
    <t>Переход прямоугольного сечения 650x300-500x300, b=0.9, класс герметичности B</t>
  </si>
  <si>
    <t>Переход прямоугольного сечения 800x300-650x300, b=0.9, класс герметичности B</t>
  </si>
  <si>
    <t>Переход прямоугольного сечения 1050x450-950x450, b=0.9, класс герметичности B</t>
  </si>
  <si>
    <t>Переход прямоугольного сечения 1150x450-1050x450, b=0.9, класс герметичности B</t>
  </si>
  <si>
    <t>Переход прямоугольного сечения из оцинкованной стали 250x300-200x250, b=0.9, класс герметичности B</t>
  </si>
  <si>
    <t>Решетка РНСс 300x1000</t>
  </si>
  <si>
    <t>Воздушный клапан общего назначения прямоугольный ДК-300х250</t>
  </si>
  <si>
    <t>Воздушный клапан общего назначения прямоугольный ДК-600х250</t>
  </si>
  <si>
    <t>Воздушный клапан общего назначения прямоугольный ДК-800х300</t>
  </si>
  <si>
    <t>Комбинированное покрытие на основе базальтового рулонного материала, кашированного алюминиевой фольгой, и клеевого состава, EI30, b=10 мм с защитным кожухом из оцинкованной стали PRO-МБОР-VENT EI 60</t>
  </si>
  <si>
    <t>Система ДП1.6.2</t>
  </si>
  <si>
    <t>Отвод круглого воздуховода из оцинкованной стали 90° ⌀400, b=0.6, класс герметичности A</t>
  </si>
  <si>
    <t>Отвод прямоугольного воздуховода из оцинкованной стали 90° 400x550, b=0.7, класс герметичности A</t>
  </si>
  <si>
    <t>Отвод прямоугольного воздуховода из оцинкованной стали 90° 550x400, b=0.7, класс герметичности A</t>
  </si>
  <si>
    <t>Переход воздуховода с круглого на прямоугольное сечение из оцинкованной стали 550x400-⌀400, b=0.7, класс герметичности A</t>
  </si>
  <si>
    <t>Осевой вентилятор подпора VOC 40-2.2x30</t>
  </si>
  <si>
    <t>Клапан канальный противопожарный Сигмавент КЛ 550х400, Cигмавент-90-НЗ550,000000х400,000000х(КЛ)--ВН-BE-(220)-Кк</t>
  </si>
  <si>
    <t>Клапан канальный противопожарный с цилиндрическим корпусом Сигмавент 400, Cигмавент-90-НЗ-400,000000(220)-Кк</t>
  </si>
  <si>
    <t>Комбинированное покрытие на основе базальтового рулонного материала, кашированного алюминиевой фольгой, и клеевого состава, EI20, b=10 мм, PRO-МБОР-VENT EI 120 (10 мм)</t>
  </si>
  <si>
    <t>Защитный козырек с сеткой  VPN-400</t>
  </si>
  <si>
    <t>Система ДП1.6.1</t>
  </si>
  <si>
    <t>Воздуховод из тонколистовой оцинкованной стали 550x550, b=0.7, класс герметичности A</t>
  </si>
  <si>
    <t>Клапан обратный  RVN-A-500-AC</t>
  </si>
  <si>
    <t>Вентилятор осевой крышный (без крыши),VOP 50-2.2х30-AC-УХЛ</t>
  </si>
  <si>
    <t>Комбинированное покрытие на основе базальтового рулонного материала, кашированного алюминиевой фольгой, и клеевого состава, EI120, b=10 мм, PRO-МБОР-VENT EI 120 (10 мм)</t>
  </si>
  <si>
    <t>Клапан стеновой противопожарный Сигмавент С2 550х550, Cигмавент-120-НЗ-550,000000х550,000000х220(СП)-BE(220)-Мс-Кк</t>
  </si>
  <si>
    <t>Адаптер стакана монтажного MPK-450</t>
  </si>
  <si>
    <t>Комплект крыши VOP-N 50</t>
  </si>
  <si>
    <t>Плита опорная SPN-500-AC</t>
  </si>
  <si>
    <t>Стакан монтажный MSN-450-AC</t>
  </si>
  <si>
    <t>Система ДП1.5.6</t>
  </si>
  <si>
    <t>Воздуховод из тонколистовой оцинкованной стали 650x350, b=0.7, класс герметичности A</t>
  </si>
  <si>
    <t>Заглушка прямоугольная из оцинкованной стали 650x350, b=0.7, класс герметичности A</t>
  </si>
  <si>
    <t>Отвод круглого воздуховода из оцинкованной стали 90° ⌀500, b=0.7, класс герметичности A</t>
  </si>
  <si>
    <t>Отвод прямоугольного воздуховода из оцинкованной стали 15° 650x350, b=0.7, класс герметичности A</t>
  </si>
  <si>
    <t>Отвод прямоугольного воздуховода из оцинкованной стали 15° 900x350, b=0.7, класс герметичности A</t>
  </si>
  <si>
    <t>Отвод прямоугольного воздуховода из оцинкованной стали 45° 350x650, b=0.7, класс герметичности A</t>
  </si>
  <si>
    <t>Отвод прямоугольного воздуховода из оцинкованной стали 45° 350x900, b=0.7, класс герметичности A</t>
  </si>
  <si>
    <t>Отвод прямоугольного воздуховода из оцинкованной стали 90° 350x650, b=0.7, класс герметичности A</t>
  </si>
  <si>
    <t>Отвод прямоугольного воздуховода из оцинкованной стали 90° 650x350, b=0.7, класс герметичности A</t>
  </si>
  <si>
    <t>Отвод прямоугольного воздуховода из оцинкованной стали 90° 900x350, b=0.7, класс герметичности A</t>
  </si>
  <si>
    <t>Переход воздуховода с круглого на прямоугольное сечение из оцинкованной стали 650x350-⌀500, b=0.7, класс герметичности A</t>
  </si>
  <si>
    <t>Переход прямоугольного сечения 900x350-650x350, b=0.7, класс герметичности A</t>
  </si>
  <si>
    <t>Комбинированное покрытие на основе базальтового рулонного материала, кашированного алюминиевой фольгой, и клеевого состава, EI120, b=10 мм с защитным кожухом из оцинкованной стали PRO-МБОР-VENT EI 120 (10 мм)</t>
  </si>
  <si>
    <t>Клапан канальный противопожарный Сигмавент КЛ 900х350, Cигмавент-120-НЗ900,000000х350,000000х(КЛ)--СН-BE-(220)-Кк</t>
  </si>
  <si>
    <t>Клапан канальный противопожарный с цилиндрическим корпусом Сигмавент 500, Cигмавент-120-НЗ-500,000000(220)-Кк</t>
  </si>
  <si>
    <t>Решетка Рс 900х350</t>
  </si>
  <si>
    <t>Система ДП1.5.5</t>
  </si>
  <si>
    <t>Вентилятор осевой крышный (без крыши), VOP 50-3.0х30-AC-УХЛ</t>
  </si>
  <si>
    <t>Клапан обратный для крышного вентилятора, RVN-A-500-AC</t>
  </si>
  <si>
    <t>Система ДП1.5.4</t>
  </si>
  <si>
    <t>Врезка круглая из оцинкованной стали ⌀500-650x350, b=0.7, класс герметичности A</t>
  </si>
  <si>
    <t>Врезка круглая из оцинкованной стали ⌀500-⌀500, b=0.7, класс герметичности A</t>
  </si>
  <si>
    <t>Врезка прямоугольная из оцинкованной стали 650x350-650x350, b=0.7, класс герметичности A</t>
  </si>
  <si>
    <t>Заглушка круглая из оцинкованной стали ⌀500, b=0.7, класс герметичности A</t>
  </si>
  <si>
    <t>Отвод прямоугольного воздуховода из оцинкованной стали 45° 250x850, b=0.7, класс герметичности A</t>
  </si>
  <si>
    <t>Отвод прямоугольного воздуховода из оцинкованной стали 90° 250x850, b=0.7, класс герметичности A</t>
  </si>
  <si>
    <t>Отвод прямоугольного воздуховода из оцинкованной стали 90° 850x250, b=0.7, класс герметичности A</t>
  </si>
  <si>
    <t>Переход прямоугольного сечения 650x350-850x250, b=0.7, класс герметичности A</t>
  </si>
  <si>
    <t>Система ДП1.5.3</t>
  </si>
  <si>
    <t>Система ДП1.5.2</t>
  </si>
  <si>
    <t>Врезка прямоугольная из оцинкованной стали 900x350-650x350, b=0.7, класс герметичности A</t>
  </si>
  <si>
    <t>Отвод прямоугольного воздуховода из оцинкованной стали 30° 650x350, b=0.7, класс герметичности A</t>
  </si>
  <si>
    <t>Отвод прямоугольного воздуховода из оцинкованной стали 90.03° 850x250, b=0.7, класс герметичности A</t>
  </si>
  <si>
    <t>Переход прямоугольного сечения из оцинкованной стали 650x350-850x250, b=0.7, класс герметичности A</t>
  </si>
  <si>
    <t>Система ДП1.5.1</t>
  </si>
  <si>
    <t>Система ДП1.4.2</t>
  </si>
  <si>
    <t>Врезка прямоугольного сечения 250x250-250x100, b=0.5, класс герметичности A</t>
  </si>
  <si>
    <t>Отвод прямоугольного воздуховода из оцинкованной стали 45° 250x250, b=0.5, класс герметичности A</t>
  </si>
  <si>
    <t>Отвод прямоугольного воздуховода из оцинкованной стали 90° 250x250, b=0.5, класс герметичности A</t>
  </si>
  <si>
    <t>Переход прямоугольного сечения из оцинкованной стали 400x200-250x250, b=0.5, класс герметичности A</t>
  </si>
  <si>
    <t>Клапан канальный противопожарный Сигмавент КС 250х250, Cигмавент-120-НЗ250,000000х250,000000х(КС)--ВН-BE-(220)-Кк</t>
  </si>
  <si>
    <t>Комбинированное покрытие на основе базальтового рулонного материала, кашированного алюминиевой фольгой, и клеевого состава, EI60, b=5 мм,  в комплекте с жаростойкой мастикой "Kleber"</t>
  </si>
  <si>
    <t>Жаростойкая мастика "Kleber", расход клея 2,8кг/м²</t>
  </si>
  <si>
    <t>Решетка Рс 300х250</t>
  </si>
  <si>
    <t>Решетка Рсв 250х250</t>
  </si>
  <si>
    <t>Система ДП1.4.1</t>
  </si>
  <si>
    <t>Вентиляционная установка,  VRN 40-20/18.2D</t>
  </si>
  <si>
    <t>Воздуховод из тонколистовой оцинкованной стали 300x250, b=0.5, класс герметичности A</t>
  </si>
  <si>
    <t>Врезка прямоугольная из оцинкованной стали 250x250-300x250</t>
  </si>
  <si>
    <t>Врезка прямоугольная из оцинкованной стали 250x250-300x250, b=0.5, класс герметичности A</t>
  </si>
  <si>
    <t>Врезка прямоугольная из оцинкованной стали 250x300-300x250</t>
  </si>
  <si>
    <t>Заглушка прямоугольная из оцинкованной стали 300x250, b=0.5, класс герметичности A</t>
  </si>
  <si>
    <t>Отвод прямоугольного воздуховода из оцинкованной стали 60° 250x250, b=0.5, класс герметичности A</t>
  </si>
  <si>
    <t>Отвод прямоугольного воздуховода из оцинкованной стали 89.99° 250x250</t>
  </si>
  <si>
    <t>Вентиляционная установка  VRN 40-20/18.2D</t>
  </si>
  <si>
    <t>Клапан канальный противопожарный Сигмавент КЛ 400х200, Cигмавент-90-НЗ400,000000х200,000000х(КЛ)--СН-BE-(220)-Кк</t>
  </si>
  <si>
    <t>Клапан стеновой противопожарный Сигмавент C150 300х250, Cигмавент-120-НЗ-250,000000х300,000000х(С)-x150-BE-(220)-Кк</t>
  </si>
  <si>
    <t>Система ДП1.3.2,  ДП1.3.1</t>
  </si>
  <si>
    <t>Воздуховод из тонколистовой оцинкованной стали 950x400, b=0.7, класс герметичности A</t>
  </si>
  <si>
    <t>Воздуховод из тонколистовой оцинкованной стали 950x500, b=0.7, класс герметичности A</t>
  </si>
  <si>
    <t>Воздуховод из тонколистовой оцинкованной стали 1050x300, b=0.9, класс герметичности A</t>
  </si>
  <si>
    <t>Воздуховод из тонколистовой оцинкованной стали ⌀630, b=0.7, класс герметичности A</t>
  </si>
  <si>
    <t>Врезка прямоугольная из оцинкованной стали 300x1050-1050x300, b=0.9, класс герметичности A</t>
  </si>
  <si>
    <t>Врезка прямоугольная из оцинкованной стали 500x950-1050x300, b=0.9, класс герметичности A</t>
  </si>
  <si>
    <t>Врезка прямоугольная из оцинкованной стали 1050x300-800x400, b=0.9, класс герметичности A</t>
  </si>
  <si>
    <t>Врезка прямоугольного сечения 500x950-1050x300, b=0.9, класс герметичности A</t>
  </si>
  <si>
    <t>Заглушка прямоугольная из оцинкованной стали 950x400, b=0.7, класс герметичности A</t>
  </si>
  <si>
    <t>Заглушка прямоугольная из оцинкованной стали 1050x300, b=0.9, класс герметичности A</t>
  </si>
  <si>
    <t>Отвод прямоугольного воздуховода из оцинкованной стали 45° 300x1050, b=0.9, класс герметичности A</t>
  </si>
  <si>
    <t>Отвод прямоугольного воздуховода из оцинкованной стали 60° 1050x300, b=0.9, класс герметичности A</t>
  </si>
  <si>
    <t>Отвод прямоугольного воздуховода из оцинкованной стали 90° 300x1050, b=0.9, класс герметичности A</t>
  </si>
  <si>
    <t>Отвод прямоугольного воздуховода из оцинкованной стали 90° 400x800, b=0.7, класс герметичности A</t>
  </si>
  <si>
    <t>Отвод прямоугольного воздуховода из оцинкованной стали 90° 400x950, b=0.7, класс герметичности A</t>
  </si>
  <si>
    <t>Отвод прямоугольного воздуховода из оцинкованной стали 90° 950x400, b=0.7, класс герметичности A</t>
  </si>
  <si>
    <t>Отвод прямоугольного воздуховода из оцинкованной стали 90° 1050x300, b=0.9, класс герметичности A</t>
  </si>
  <si>
    <t>Переход воздуховода с круглого на прямоугольное сечение из оцинкованной стали 1050x300-⌀630, b=0.9, класс герметичности A</t>
  </si>
  <si>
    <t>Переход прямоугольного сечения 950x400-1050x300, b=0.7, класс герметичности A</t>
  </si>
  <si>
    <t>Переход прямоугольного сечения из оцинкованной стали 800x400-1050x300, b=0.9, класс герметичности A</t>
  </si>
  <si>
    <t>Клапан канальный противопожарный с цилиндрическим корпусом  Cигмавент-60-НЗ-630,000000-BE-(220)-Кк</t>
  </si>
  <si>
    <t>Клапан стеновой противопожарный Сигмавент СЛ150 950х500, Cигмавент-120-НЗ-950,000000х500,000000х(СЛ)-x150-BE-(220)-Кк</t>
  </si>
  <si>
    <t>Осевой вентилятор подпора VOC 63-7.5x30</t>
  </si>
  <si>
    <t>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оцинкованном стали,  в комплекте с жаростойкой мастикой "Kleber", PRO-МБОР-VENT EI 60</t>
  </si>
  <si>
    <t>Комбинированное покрытие на основе базальтового рулонного материала, кашированного алюминиевой фольгой, и клеевого состава, EI60, b=5 мм,  в комплекте с жаростойкой мастикой "Kleber", PRO-МБОР-VENT EI 60</t>
  </si>
  <si>
    <t>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"Kleber", PRO-МБОР-VENT EI 180</t>
  </si>
  <si>
    <t>Жаростойкая мастика "Kleber"</t>
  </si>
  <si>
    <t>Решетка Рсв 950х500</t>
  </si>
  <si>
    <t>Система ДП1.2.1</t>
  </si>
  <si>
    <t>Воздуховод из тонколистовой оцинкованной стали 750x400, b=0.7, класс герметичности A</t>
  </si>
  <si>
    <t>Воздуховод из тонколистовой оцинкованной стали 1000x300, b=0.7, класс герметичности A</t>
  </si>
  <si>
    <t>Врезка прямоугольная из оцинкованной стали 100x200-1000x300, b=0.7, класс герметичности A</t>
  </si>
  <si>
    <t>Врезка прямоугольная из оцинкованной стали 300x500-1000x300, b=0.7, класс герметичности A</t>
  </si>
  <si>
    <t>Врезка прямоугольная из оцинкованной стали 400x750-1000x300, b=0.7, класс герметичности A</t>
  </si>
  <si>
    <t>Заглушка прямоугольная из оцинкованной стали 1000x300, b=0.7, класс герметичности A</t>
  </si>
  <si>
    <t>Отвод прямоугольного воздуховода из оцинкованной стали 45° 300x1000, b=0.7, класс герметичности A</t>
  </si>
  <si>
    <t>Отвод прямоугольного воздуховода из оцинкованной стали 90° 300x1000, b=0.7, класс герметичности A</t>
  </si>
  <si>
    <t>Переход воздуховода с круглого на прямоугольное сечение из оцинкованной стали ⌀630-1000x300, b=0.7, класс герметичности A</t>
  </si>
  <si>
    <t>Переход круглого сечения из оцинкованной стали ⌀630-⌀500, b=0.7, класс герметичности A</t>
  </si>
  <si>
    <t>Решетка Рсв 750х400</t>
  </si>
  <si>
    <t>Клапан стеновой противопожарный Сигмавент СЛ150 750х400, Cигмавент-120-НЗ-750,000000х400,000000х(СЛ)-x150-BE-(220)-Кк</t>
  </si>
  <si>
    <t>Система ДП1.1.2</t>
  </si>
  <si>
    <t>Воздуховод из тонколистовой оцинкованной стали ⌀450, b=0.6, класс герметичности A</t>
  </si>
  <si>
    <t>Врезка круглая из оцинкованной стали ⌀315-950x400, b=0.7, класс герметичности A</t>
  </si>
  <si>
    <t>Врезка прямоугольная из оцинкованной стали 100x200-950x400, b=0.7, класс герметичности A</t>
  </si>
  <si>
    <t>Врезка прямоугольная из оцинкованной стали 350x800-950x400, b=0.7, класс герметичности A</t>
  </si>
  <si>
    <t>Отвод прямоугольного воздуховода из оцинкованной стали 45° 400x950, b=0.7, класс герметичности A</t>
  </si>
  <si>
    <t>Переход воздуховода с круглого на прямоугольное сечение из оцинкованной стали 950x400-⌀630, b=0.7, класс герметичности A</t>
  </si>
  <si>
    <t>Переход круглого сечения из оцинкованной стали ⌀630-⌀450, b=0.7, класс герметичности A</t>
  </si>
  <si>
    <t>Решетка Рс 800х350</t>
  </si>
  <si>
    <t>Клапан стеновой противопожарный Сигмавент C150 800х350, Cигмавент-120-НЗ-800,000000х350,000000х(С)-x150-BE-(220)-Кк</t>
  </si>
  <si>
    <t>Защитный козырек с сеткой  PVK, VPN-450</t>
  </si>
  <si>
    <t>Осевой вентилятор подпора VOC 45-2.2x30</t>
  </si>
  <si>
    <t>Система ДП1.1.1</t>
  </si>
  <si>
    <t>Воздуховод из тонколистовой оцинкованной стали 950x300, b=0.7, класс герметичности A</t>
  </si>
  <si>
    <t>Воздуховод из тонколистовой оцинкованной стали 950x350, b=0.7, класс герметичности A</t>
  </si>
  <si>
    <t>Врезка круглая из оцинкованной стали ⌀315-750x300, b=0.7, класс герметичности A</t>
  </si>
  <si>
    <t>Врезка прямоугольная из оцинкованной стали 300x750-950x400</t>
  </si>
  <si>
    <t>Врезка прямоугольная из оцинкованной стали 450x750-400x750, b=0.7, класс герметичности A</t>
  </si>
  <si>
    <t>Врезка прямоугольная из оцинкованной стали 950x300-950x400, b=0.7, класс герметичности A</t>
  </si>
  <si>
    <t>Врезка прямоугольная из оцинкованной стали 950x350-300x950, b=0.7, класс герметичности A</t>
  </si>
  <si>
    <t>Заглушка прямоугольная из оцинкованной стали 300x950, b=0.7, класс герметичности A</t>
  </si>
  <si>
    <t>Заглушка прямоугольная из оцинкованной стали 400x750, b=0.7, класс герметичности A</t>
  </si>
  <si>
    <t>Врезка круглая из оцинкованной стали ⌀315-⌀500, b=0.7, класс герметичности A</t>
  </si>
  <si>
    <t>Отвод прямоугольного воздуховода из оцинкованной стали 30° 750x300, b=0.7, класс герметичности A</t>
  </si>
  <si>
    <t>Отвод прямоугольного воздуховода из оцинкованной стали 45.01° 400x750, b=0.7, класс герметичности A</t>
  </si>
  <si>
    <t>Отвод прямоугольного воздуховода из оцинкованной стали 45° 400x750, b=0.7, класс герметичности A</t>
  </si>
  <si>
    <t>Отвод прямоугольного воздуховода из оцинкованной стали 60° 750x300, b=0.7, класс герметичности A</t>
  </si>
  <si>
    <t>Отвод прямоугольного воздуховода из оцинкованной стали 89.77° 750x400, b=0.7, класс герметичности A</t>
  </si>
  <si>
    <t>Отвод прямоугольного воздуховода из оцинкованной стали 89.84° 750x400, b=0.7, класс герметичности A</t>
  </si>
  <si>
    <t>Отвод прямоугольного воздуховода из оцинкованной стали 90° 300x750, b=0.7, класс герметичности A</t>
  </si>
  <si>
    <t>Отвод прямоугольного воздуховода из оцинкованной стали 90° 400x750, b=0.7, класс герметичности A</t>
  </si>
  <si>
    <t>Переход воздуховода с круглого на прямоугольное сечение из оцинкованной стали 750x300-⌀500, b=0.7, класс герметичности A</t>
  </si>
  <si>
    <t>Решетка Рс 950х350</t>
  </si>
  <si>
    <t>Решетка Рсв 750х450</t>
  </si>
  <si>
    <t>Клапан канальный противопожарный с цилиндрическим корпусом Сигмавент 500, Cигмавент-90-НЗ-500,000000-BE-(220)-Кк</t>
  </si>
  <si>
    <t>Клапан стеновой противопожарный Сигмавент C150 950х350, Cигмавент-120-НЗ-950,000000х350,000000х(С)-x150-BE-(220)-Кк</t>
  </si>
  <si>
    <t>Клапан стеновой противопожарный Сигмавент СЛ150 750х450, Cигмавент-120-НЗ-750,000000х450,000000х(СЛ)-x150-BE-(220)-Кк</t>
  </si>
  <si>
    <t>Клапан канальный противопожарный с цилиндрическим корпусом Сигмавент 500,Cигмавент-90-НЗ-500,000000-BE-(220)-Кк</t>
  </si>
  <si>
    <t>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"Kleber",PRO-МБОР-VENT EI 180</t>
  </si>
  <si>
    <t>Жаростойкая мастика "Kleber", расход клея2,8кг/м²</t>
  </si>
  <si>
    <t>Система ДП0.1.1</t>
  </si>
  <si>
    <t>Защитный козырек с сеткой  VPN-560</t>
  </si>
  <si>
    <t>Комбинированное покрытие на основе базальтового рулонного материала, кашированного алюминиевой фольгой, и клеевого состава, EI90, b=8 мм,  в комплекте с жаростойкой мастикой "Kleber", PRO-МБОР-VENT EI 60</t>
  </si>
  <si>
    <t>Клапан канальный противопожарный с цилиндрическим корпусом Сигмавент 560, Cигмавент-90-НЗ-560,000000(220)-Кк</t>
  </si>
  <si>
    <t>Воздуховод из тонколистовой оцинкованной стали 1200x500, b=0.9, класс герметичности A</t>
  </si>
  <si>
    <t>Воздуховод из тонколистовой оцинкованной стали 2400x1200, b=1.2, класс герметичности A</t>
  </si>
  <si>
    <t>Врезка круглая из оцинкованной стали ⌀560-500x1200, b=0.9, класс герметичности A</t>
  </si>
  <si>
    <t>Врезка круглая из оцинкованной стали ⌀560-⌀560, b=0.7, класс герметичности A</t>
  </si>
  <si>
    <t>Врезка прямоугольная из оцинкованной стали 2400x1200-500x1200, b=1.2, класс герметичности A</t>
  </si>
  <si>
    <t>Заглушка круглая из оцинкованной стали ⌀560, b=0.7, класс герметичности A</t>
  </si>
  <si>
    <t>Заглушка прямоугольная из оцинкованной стали 500x1200, b=0.9, класс герметичности A</t>
  </si>
  <si>
    <t>Отвод круглого воздуховода из оцинкованной стали 90° ⌀560, b=0.7, класс герметичности A</t>
  </si>
  <si>
    <t>Система ДВ1.2</t>
  </si>
  <si>
    <t>Воздуховод из тонколистовой оцинкованной стали 900x700, b=0.7, класс герметичности A</t>
  </si>
  <si>
    <t>Воздуховод из тонколистовой оцинкованной стали 1150x700, b=0.9, класс герметичности A</t>
  </si>
  <si>
    <t>Воздуховод из тонколистовой оцинкованной стали 1400x400, b=0.9, класс герметичности A</t>
  </si>
  <si>
    <t>Воздуховод из тонколистовой оцинкованной стали 1400x500, b=0.9, класс герметичности A</t>
  </si>
  <si>
    <t>Воздуховод из тонколистовой оцинкованной стали 1500x400, b=0.9, класс герметичности A</t>
  </si>
  <si>
    <t>Врезка прямоугольная из оцинкованной стали 150x200-1400x500, b=0.9, класс герметичности A</t>
  </si>
  <si>
    <t>Врезка прямоугольная из оцинкованной стали 200x200-1400x500, b=0.9, класс герметичности A</t>
  </si>
  <si>
    <t>Врезка прямоугольная из оцинкованной стали 250x300-1400x500, b=0.9, класс герметичности A</t>
  </si>
  <si>
    <t>Врезка прямоугольная из оцинкованной стали 300x1150-1400x500, b=0.9, класс герметичности A</t>
  </si>
  <si>
    <t>Врезка прямоугольная из оцинкованной стали 900x700-1500x400, b=0.9, класс герметичности A</t>
  </si>
  <si>
    <t>Врезка прямоугольная из оцинкованной стали 1150x700-900x700, b=0.9, класс герметичности A</t>
  </si>
  <si>
    <t>Заглушка прямоугольная из оцинкованной стали 1400x500, b=0.9, класс герметичности A</t>
  </si>
  <si>
    <t>Заглушка прямоугольная из оцинкованной стали 1500x400, b=0.9, класс герметичности A</t>
  </si>
  <si>
    <t>Отвод прямоугольного воздуховода из оцинкованной стали 75° 900x700, b=0.7, класс герметичности A</t>
  </si>
  <si>
    <t>Отвод прямоугольного воздуховода из оцинкованной стали 90° 400x1400, b=0.9, класс герметичности A</t>
  </si>
  <si>
    <t>Отвод прямоугольного воздуховода из оцинкованной стали 90° 700x900, b=0.7, класс герметичности A</t>
  </si>
  <si>
    <t>Переход воздуховода с круглого на прямоугольное сечение из оцинкованной стали 900x700-⌀630, b=0.7, класс герметичности A</t>
  </si>
  <si>
    <t>Переход круглого сечения ⌀630-⌀622, b=0.7, класс герметичности A</t>
  </si>
  <si>
    <t>Переход прямоугольного сечения из оцинкованной стали 1400x500-1400x400, b=0.9, класс герметичности A</t>
  </si>
  <si>
    <t>Переход прямоугольного сечения из оцинкованной стали 1500x400-1400x400, b=0.9, класс герметичности A</t>
  </si>
  <si>
    <t>Клапан защитный  CZR-710</t>
  </si>
  <si>
    <t>Вентилятор радиальный дымоудаления, VTR-DU400-71F-7.5х15-HF-L-0-У2</t>
  </si>
  <si>
    <t>Комбинированное покрытие на основе базальтового рулонного материала, кашированного алюминиевой фольгой, и клеевого состава, EI30, b=5 мм в защитном кожухе из оцинкованном стали</t>
  </si>
  <si>
    <t>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оцинкованном стали,  в комплекте с жаростойкой мастикой "Kleber", расход клея 1,0кг/м²</t>
  </si>
  <si>
    <t>Клапан стеновой противопожарный Сигмавент С 1150х300, Cигмавент-120-Д-1150,000000х300,000000х(С)--BE-(220)-Кк</t>
  </si>
  <si>
    <t>Клапан стеновой противопожарный Сигмавент С 1150х300, Cигмавент-120-Д-1150,000000х300,000000х(С)-BE-(220)-Кк</t>
  </si>
  <si>
    <t>Клапан канальный противопожарный с цилиндрическим корпусом Сигмавент 630,Cигмавент-90-НЗ-630,000000-BE-(220)-Мс-Кк
к</t>
  </si>
  <si>
    <t>Комплект виброизоляторов из 6 шт., RVI-7  (ТИП1)</t>
  </si>
  <si>
    <t>Ниппель круглого воздуховода ⌀125, b=0.8, класс герметичности B</t>
  </si>
  <si>
    <t>Система ДВ1.1</t>
  </si>
  <si>
    <t>Воздуховод из тонколистовой оцинкованной стали 800x450, b=0.7, класс герметичности A</t>
  </si>
  <si>
    <t>Воздуховод из тонколистовой оцинкованной стали 850x400, b=0.7, класс герметичности A</t>
  </si>
  <si>
    <t>Воздуховод из тонколистовой оцинкованной стали 900x450, b=0.7, класс герметичности A</t>
  </si>
  <si>
    <t>Воздуховод из тонколистовой оцинкованной стали 1100x700, b=0.9, класс герметичности A</t>
  </si>
  <si>
    <t>Воздуховод из тонколистовой оцинкованной стали ⌀800, b=0.7, класс герметичности A</t>
  </si>
  <si>
    <t>Врезка прямоугольная из оцинкованной стали 150x200-1400x400, b=0.9, класс герметичности A</t>
  </si>
  <si>
    <t>Врезка прямоугольная из оцинкованной стали 150x250-1400x400, b=0.9, класс герметичности A</t>
  </si>
  <si>
    <t>Врезка прямоугольная из оцинкованной стали 150x300-1400x400, b=0.9, класс герметичности A</t>
  </si>
  <si>
    <t>Врезка прямоугольная из оцинкованной стали 200x200-1400x400, b=0.9, класс герметичности A</t>
  </si>
  <si>
    <t>Врезка прямоугольная из оцинкованной стали 300x1150-1400x400, b=0.9, класс герметичности A</t>
  </si>
  <si>
    <t>Врезка прямоугольная из оцинкованной стали 400x850-900x450, b=0.7, класс герметичности A</t>
  </si>
  <si>
    <t>Врезка прямоугольная из оцинкованной стали 450x900-1400x400, b=0.9, класс герметичности A</t>
  </si>
  <si>
    <t>Врезка прямоугольная из оцинкованной стали 1100x700-1500x400, b=0.9, класс герметичности A</t>
  </si>
  <si>
    <t>Заглушка прямоугольная из оцинкованной стали 900x450, b=0.7, класс герметичности A</t>
  </si>
  <si>
    <t>Заглушка прямоугольная из оцинкованной стали 1400x400, b=0.9, класс герметичности A</t>
  </si>
  <si>
    <t>Отвод прямоугольного воздуховода из оцинкованной стали 45° 400x1500, b=0.9, класс герметичности A</t>
  </si>
  <si>
    <t>Отвод прямоугольного воздуховода из оцинкованной стали 45° 450x900, b=0.7, класс герметичности A</t>
  </si>
  <si>
    <t>Отвод прямоугольного воздуховода из оцинкованной стали 90° 400x1500, b=0.9, класс герметичности A</t>
  </si>
  <si>
    <t>Отвод прямоугольного воздуховода из оцинкованной стали 90° 450x900, b=0.7, класс герметичности A</t>
  </si>
  <si>
    <t>Отвод прямоугольного воздуховода из оцинкованной стали 90° 900x450, b=0.7, класс герметичности A</t>
  </si>
  <si>
    <t>Переход воздуховода с круглого на прямоугольное сечение из оцинкованной стали 1500x400-⌀800, b=0.9, класс герметичности A</t>
  </si>
  <si>
    <t>Переход круглого сечения ⌀800-⌀622, b=0.7, класс герметичности A</t>
  </si>
  <si>
    <t>Решетка Рс 850х400</t>
  </si>
  <si>
    <t>Решетка Рсв 800х450</t>
  </si>
  <si>
    <t>Клапан канальный противопожарный Сигмавент КЛ 800х450, Cигмавент-90-Д800,000000х450,000000х(КЛ)--СН-BE-(220)-Кк</t>
  </si>
  <si>
    <t>Клапан канальный противопожарный с цилиндрическим корпусом Сигмавент 800, Cигмавент-90-НЗ-800,000000-BE-(220)-Мс-Кк</t>
  </si>
  <si>
    <t>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 из оцинкованном стали,  в комплекте с жаростойкой мастикой "Kleber", расход клея 2,8кг/м²</t>
  </si>
  <si>
    <t>Кожух двигателя  KGD-710</t>
  </si>
  <si>
    <t>Врезка прямоугольного сечения 800x450, b=0.7, класс герметичности A</t>
  </si>
  <si>
    <t>Клапан стеновой противопожарный Сигмавент C150 850х400, Cигмавент-120-Д-850,000000х400,000000х(С)-x150-BE-(220)-Кк</t>
  </si>
  <si>
    <t>Система ДВ0.1</t>
  </si>
  <si>
    <t>Воздуховод из тонколистовой оцинкованной стали 550x300, b=0.7, класс герметичности A</t>
  </si>
  <si>
    <t>Воздуховод из тонколистовой оцинкованной стали 700x500, b=0.7, класс герметичности A</t>
  </si>
  <si>
    <t>Воздуховод из тонколистовой оцинкованной стали 1000x500, b=0.7, класс герметичности A</t>
  </si>
  <si>
    <t>Воздуховод из тонколистовой оцинкованной стали 1100x400, b=0.9, класс герметичности A</t>
  </si>
  <si>
    <t>Воздуховод из тонколистовой оцинкованной стали 1200x1100, b=0.9, класс герметичности A</t>
  </si>
  <si>
    <t>Воздуховод из тонколистовой оцинкованной стали 1550x550, b=0.9, класс герметичности A</t>
  </si>
  <si>
    <t>Воздуховод из тонколистовой оцинкованной стали 2000x500, b=0.9, класс герметичности A</t>
  </si>
  <si>
    <t>Воздуховод из тонколистовой оцинкованной стали 2200x550, b=1.2, класс герметичности A</t>
  </si>
  <si>
    <t>Воздуховод из тонколистовой оцинкованной стали 2400x600, b=1.2, класс герметичности A</t>
  </si>
  <si>
    <t>Врезка прямоугольная из оцинкованной стали 200x200-2200x550, b=1.2, класс герметичности A</t>
  </si>
  <si>
    <t>Врезка прямоугольная из оцинкованной стали 500x250-2200x550, b=1.2, класс герметичности A</t>
  </si>
  <si>
    <t>Врезка прямоугольная из оцинкованной стали 500x1000-850x400, b=0.7, класс герметичности A</t>
  </si>
  <si>
    <t>Врезка прямоугольная из оцинкованной стали 500x1000-1550x550, b=0.9, класс герметичности A</t>
  </si>
  <si>
    <t>Врезка прямоугольная из оцинкованной стали 550x300-2200x550, b=1.2, класс герметичности A</t>
  </si>
  <si>
    <t>Врезка прямоугольная из оцинкованной стали 550x2200-2400x600, b=1.2, класс герметичности A</t>
  </si>
  <si>
    <t>Врезка прямоугольная из оцинкованной стали 700x500-1550x550, b=0.9, класс герметичности A</t>
  </si>
  <si>
    <t>Врезка прямоугольная из оцинкованной стали 1100x400-2000x500, b=0.9, класс герметичности A</t>
  </si>
  <si>
    <t>Врезка прямоугольная из оцинкованной стали 1200x1100-2000x500, b=0.9, класс герметичности A</t>
  </si>
  <si>
    <t>Врезка прямоугольная из оцинкованной стали 1550x550-2200x550, b=1.2, класс герметичности A</t>
  </si>
  <si>
    <t>Заглушка прямоугольная из оцинкованной стали 850x400, b=0.7, класс герметичности A</t>
  </si>
  <si>
    <t>Заглушка прямоугольная из оцинкованной стали 2000x500, b=0.9, класс герметичности A</t>
  </si>
  <si>
    <t>Заглушка прямоугольная из оцинкованной стали 2400x600, b=1.2, класс герметичности A</t>
  </si>
  <si>
    <t>Отвод прямоугольного воздуховода из оцинкованной стали 15° 1550x550, b=0.9, класс герметичности A</t>
  </si>
  <si>
    <t>Отвод прямоугольного воздуховода из оцинкованной стали 15° 2200x550, b=1.2, класс герметичности A</t>
  </si>
  <si>
    <t>Отвод прямоугольного воздуховода из оцинкованной стали 30° 850x400, b=0.7, класс герметичности A</t>
  </si>
  <si>
    <t>Отвод прямоугольного воздуховода из оцинкованной стали 75° 850x400, b=0.7, класс герметичности A</t>
  </si>
  <si>
    <t>Отвод прямоугольного воздуховода из оцинкованной стали 90° 500x2000, b=0.9, класс герметичности A</t>
  </si>
  <si>
    <t>Отвод прямоугольного воздуховода из оцинкованной стали 90° 850x400, b=0.7, класс герметичности A</t>
  </si>
  <si>
    <t>Отвод прямоугольного воздуховода из оцинкованной стали 90° 1100x1200, b=0.9, класс герметичности A</t>
  </si>
  <si>
    <t>Отвод прямоугольного воздуховода из оцинкованной стали 90° 1200x1100, b=0.9, класс герметичности A</t>
  </si>
  <si>
    <t>Переход воздуховода с круглого на прямоугольное сечение из оцинкованной стали 1100x1200-⌀1000, b=1, класс герметичности A</t>
  </si>
  <si>
    <t>Переход прямоугольного сечения из оцинкованной стали 1550x550-850x400, b=0.9, класс герметичности A</t>
  </si>
  <si>
    <t>Переход прямоугольного сечения из оцинкованной стали 2200x550-1550x550, b=1.2, класс герметичности A</t>
  </si>
  <si>
    <t>Переход прямоугольного сечения из оцинкованной стали 2400x600-2000x500, b=1.2, класс герметичности A</t>
  </si>
  <si>
    <t>Вентилятор радиальный дымоудаления, VTR-DU400-112H-30х10-HF-L-0-У2</t>
  </si>
  <si>
    <t>Комплект виброизоляторов из 6 шт., RVI-11  (ТИП1)</t>
  </si>
  <si>
    <t>Решетка РНСс-500x1000</t>
  </si>
  <si>
    <t>Клапан защитный  CZR-1120</t>
  </si>
  <si>
    <t>Кожух двигателя  KGD-1120</t>
  </si>
  <si>
    <t>Жаростойкая мастика "Kleber", расход клея  1,0кг/м²</t>
  </si>
  <si>
    <t>Комбинированное покрытие на основе базальтового рулонного материала, кашированного алюминиевой фольгой, и клеевого состава, EI30, b=5 мм в защитном кожухе из оцинкованном стали, PRO-МБОР-VENT EI 30</t>
  </si>
  <si>
    <t>Комбинированное покрытие на основе базальтового рулонного материала, кашированного алюминиевой фольгой, и клеевого состава, EI150, b=5 мм в защитном кожухе из оцинкованном стали,  в комплекте с жаростойкой мастикой "Kleber", PRO-МБОР-VENT EI 150</t>
  </si>
  <si>
    <t>Комбинированное покрытие на основе базальтового рулонного материала, кашированного алюминиевой фольгой, и клеевого состава, EI150, b=13 мм,  в комплекте с жаростойкой мастикой "Kleber", PRO-МБОР-VENT EI 150</t>
  </si>
  <si>
    <t>Клапан канальный противопожарный Сигмавент КЛ 1550х550, Cигмавент-90-НЗ1550,000000х550,000000х(КЛ)--СН-BE-(220)-Кк</t>
  </si>
  <si>
    <t>Клапан канальный противопожарный Сигмавент КЛ 1550х550, Cигмавент-90-Д1550,000000х550,000000х(КЛ)--СН-BE-(220)-Кк</t>
  </si>
  <si>
    <t>Клапан канальный противопожарный с цилиндрическим корпусом Cигмавент-90-НЗ-1000,000000-BE-(220)-Мс-Кк</t>
  </si>
  <si>
    <t>Воздуховод из тонколистовой оцинкованной стали 2200x1000, b=1.2, класс герметичности A</t>
  </si>
  <si>
    <t>Воздуховод из тонколистовой оцинкованной стали 5000x1200, b=1.2, класс герметичности A</t>
  </si>
  <si>
    <t>Врезка прямоугольная из оцинкованной стали 2200x1000-2200x1000, b=1.2, класс герметичности A</t>
  </si>
  <si>
    <t>Врезка прямоугольного сечения 1000x2200-2200x1000, b=1.2, класс герметичности A</t>
  </si>
  <si>
    <t>Заглушка для прямоугольного воздуховода 2200x1000, b=1.2, класс герметичности A</t>
  </si>
  <si>
    <t>Воздухозаборная шахта, колясочная</t>
  </si>
  <si>
    <t>Клапан канальный противопожарный с цилиндрическим корпусом , Cигмавент-60-НО-125,000000(220)-Кк</t>
  </si>
  <si>
    <t>Комбинированное покрытие на основе базальтового рулонного материала, кашированного алюминиевой фольгой, и клеевого состава, EI150, b=13 мм,  в комплекте с жаростойкой мастикой "Kleber",PRO-МБОР-VENT EI 150</t>
  </si>
  <si>
    <t>Комбинированное покрытие на основе базальтового рулонного материала, кашированного алюминиевой фольгой, и клеевого состава, EI30, b=5 мм,  в комплекте с жаростойкой мастикой "Kleber",PRO-МБОР-VENT EI 30</t>
  </si>
  <si>
    <t>Врезка прямоугольного сечения 2200x1000, b=1.2, класс герметичности A</t>
  </si>
  <si>
    <t>Система ВЕ ПУИ (0.14), ВЕ ПУИ (0.13), ВЕ2.5</t>
  </si>
  <si>
    <t>Отвод круглого воздуховода 90°из оцинкованной стали ⌀100, b=0.5, класс герметичности A</t>
  </si>
  <si>
    <t>Клапан канальный противопожарный с цилиндрическим корпусом , Cигмавент-60-НО-100,000000-BM-(220)-Кк</t>
  </si>
  <si>
    <t>Комбинированное покрытие на основе базальтового рулонного материала, кашированного алюминиевой фольгой, и клеевого состава, EI30, b=5 мм,  в комплекте с жаростойкой мастикой "Kleber", PRO-МБОР-VENT EI 30</t>
  </si>
  <si>
    <t>Вентиляционная решетка, АМР-К 200х100</t>
  </si>
  <si>
    <t>Воздуховод из тонколистовой оцинкованной стали 200x100, b=0.9, класс герметичности B</t>
  </si>
  <si>
    <t>Воздуховод из тонколистовой оцинкованной стали 200x200, b=0.9, класс герметичности B</t>
  </si>
  <si>
    <t>Воздуховод из тонколистовой оцинкованной стали 350x300, b=0.9, класс герметичности B</t>
  </si>
  <si>
    <t>Воздуховод из тонколистовой оцинкованной стали 350x350, b=0.9, класс герметичности B</t>
  </si>
  <si>
    <t>Воздуховод из тонколистовой оцинкованной стали 450x300, b=0.7, класс герметичности A</t>
  </si>
  <si>
    <t>Воздуховод из тонколистовой оцинкованной стали 450x300, b=0.9, класс герметичности B</t>
  </si>
  <si>
    <t>Врезка прямоугольная из оцинкованной стали 100x200-200x200, b=0.9, класс герметичности B</t>
  </si>
  <si>
    <t>Врезка прямоугольная из оцинкованной стали 100x200-250x200, b=0.9, класс герметичности B</t>
  </si>
  <si>
    <t>Врезка прямоугольная из оцинкованной стали 100x200-250x250, b=0.9, класс герметичности B</t>
  </si>
  <si>
    <t>Врезка прямоугольная из оцинкованной стали 100x200-300x250, b=0.9, класс герметичности B</t>
  </si>
  <si>
    <t>Врезка прямоугольная из оцинкованной стали 100x200-300x300, b=0.9, класс герметичности B</t>
  </si>
  <si>
    <t>Врезка прямоугольная из оцинкованной стали 100x200-350x300, b=0.9, класс герметичности B</t>
  </si>
  <si>
    <t>Врезка прямоугольная из оцинкованной стали 100x200-350x350, b=0.9, класс герметичности B</t>
  </si>
  <si>
    <t>Врезка прямоугольная из оцинкованной стали 100x200-450x300, b=0.9, класс герметичности B</t>
  </si>
  <si>
    <t>Заглушка прямоугольная из оцинкованной стали 200x200, b=0.9, класс герметичности B</t>
  </si>
  <si>
    <t>Отвод прямоугольного воздуховода из оцинкованной стали 45° 300x450, b=0.7, класс герметичности A</t>
  </si>
  <si>
    <t>Отвод прямоугольного воздуховода из оцинкованной стали 90° 300x450, b=0.7, класс герметичности A</t>
  </si>
  <si>
    <t>Переход прямоугольного сечения из оцинкованной стали 250x200-200x200, b=0.9, класс герметичности B</t>
  </si>
  <si>
    <t>Переход прямоугольного сечения из оцинкованной стали 250x250-250x200, b=0.9, класс герметичности B</t>
  </si>
  <si>
    <t>Переход прямоугольного сечения из оцинкованной стали 300x250-250x250, b=0.9, класс герметичности B</t>
  </si>
  <si>
    <t>Переход прямоугольного сечения из оцинкованной стали 300x300-300x250, b=0.9, класс герметичности B</t>
  </si>
  <si>
    <t>Переход прямоугольного сечения из оцинкованной стали 350x300-300x300, b=0.9, класс герметичности B</t>
  </si>
  <si>
    <t>Переход прямоугольного сечения из оцинкованной стали 350x350-350x300, b=0.9, класс герметичности B</t>
  </si>
  <si>
    <t>Переход прямоугольного сечения из оцинкованной стали 450x300-350x350, b=0.9, класс герметичности B</t>
  </si>
  <si>
    <t>Воздуховод из тонколистовой оцинкованной стали 200x150, b=0.9, класс герметичности B</t>
  </si>
  <si>
    <t>Воздуховод из тонколистовой оцинкованной стали 350x250, b=0.9, класс герметичности B</t>
  </si>
  <si>
    <t>Врезка прямоугольная из оцинкованной стали 100x200-100x200, b=0.9, класс герметичности B</t>
  </si>
  <si>
    <t>Врезка прямоугольная из оцинкованной стали 100x200-150x200, b=0.9, класс герметичности B</t>
  </si>
  <si>
    <t>Врезка прямоугольная из оцинкованной стали 100x200-250x300, b=0.9, класс герметичности B</t>
  </si>
  <si>
    <t>Врезка прямоугольная из оцинкованной стали 100x200-250x350, b=0.9, класс герметичности B</t>
  </si>
  <si>
    <t>Врезка прямоугольная из оцинкованной стали 100x200-250x400, b=0.9, класс герметичности B</t>
  </si>
  <si>
    <t>Заглушка прямоугольная из оцинкованной стали 100x200, b=0.9, класс герметичности B</t>
  </si>
  <si>
    <t>Переход прямоугольного сечения из оцинкованной стали 150x200-100x200, b=0.9, класс герметичности B</t>
  </si>
  <si>
    <t>Переход прямоугольного сечения из оцинкованной стали 200x200-150x200, b=0.9, класс герметичности B</t>
  </si>
  <si>
    <t>Переход прямоугольного сечения из оцинкованной стали 250x300-250x250, b=0.9, класс герметичности B</t>
  </si>
  <si>
    <t>Переход прямоугольного сечения из оцинкованной стали 250x350-250x300, b=0.9, класс герметичности B</t>
  </si>
  <si>
    <t>Переход прямоугольного сечения из оцинкованной стали 250x400-250x350, b=0.9, класс герметичности B</t>
  </si>
  <si>
    <t>Система В1.7.2а, В1.7.1а</t>
  </si>
  <si>
    <t>Воздуховод из тонколистовой оцинкованной стали ⌀200, b=0.8, класс герметичности B</t>
  </si>
  <si>
    <t>Ниппель круглого воздуховода ⌀100, b=0.8, класс герметичности B</t>
  </si>
  <si>
    <t>Ниппель круглого воздуховода ⌀200, b=0.8, класс герметичности B</t>
  </si>
  <si>
    <t>Отвод круглого воздуховода из оцинкованной стали 90° ⌀200, b=0.5, класс герметичности A</t>
  </si>
  <si>
    <t>Клапан канальный противопожарный с цилиндрическим корпусом Сигмавент 200, Cигмавент-60-НО-200,000000-BM-(220)-Кк</t>
  </si>
  <si>
    <t>Система В1.6.2а, В1.6.1а</t>
  </si>
  <si>
    <t>Отвод прямоугольного воздуховода из оцинкованной стали 90° 250x300, b=0.9, класс герметичности B</t>
  </si>
  <si>
    <t>Отвод прямоугольного воздуховода из оцинкованной стали 90° 300x250, b=0.9, класс герметичности B</t>
  </si>
  <si>
    <t>Клапан канальный противопожарный Сигмавент 300х250, Cигмавент-60-НО-300,000000х250,000000х-BM-(220)-Кк</t>
  </si>
  <si>
    <t>Система В1.5.2а, В1.5.1а</t>
  </si>
  <si>
    <t>Система В1.4.2а, В1.4.1а</t>
  </si>
  <si>
    <t>Отвод прямоугольного воздуховода из оцинкованной стали 90° 200x250, b=0.9, класс герметичности B</t>
  </si>
  <si>
    <t>Клапан канальный противопожарный Сигмавент 200х250, Cигмавент-60-НО-200,000000х250,000000х-BM-(220)-Кк</t>
  </si>
  <si>
    <t>Система В1.3.2а, В1.3.1а</t>
  </si>
  <si>
    <t>Система В1.2ж</t>
  </si>
  <si>
    <t>Воздуховод из тонколистовой оцинкованной стали 150x150, b=0.9, класс герметичности B</t>
  </si>
  <si>
    <t>Воздуховод из тонколистовой оцинкованной стали 1000x700, b=0.7, класс герметичности A</t>
  </si>
  <si>
    <t>Воздуховод из тонколистовой оцинкованной стали 1000x1000, b=0.7, класс герметичности A</t>
  </si>
  <si>
    <t>Врезка круглая из оцинкованной стали ⌀125-150x150, b=0.9, класс герметичности B</t>
  </si>
  <si>
    <t>Врезка круглая из оцинкованной стали ⌀125-200x150, b=0.9, класс герметичности B</t>
  </si>
  <si>
    <t>Врезка круглая из оцинкованной стали ⌀125-200x200, b=0.9, класс герметичности B</t>
  </si>
  <si>
    <t>Врезка круглая из оцинкованной стали ⌀125-250x200, b=0.9, класс герметичности B</t>
  </si>
  <si>
    <t>Врезка круглая из оцинкованной стали ⌀125-300x250, b=0.9, класс герметичности B</t>
  </si>
  <si>
    <t>Врезка прямоугольная из оцинкованной стали 200x150-200x150, b=0.5, класс герметичности A</t>
  </si>
  <si>
    <t>Врезка прямоугольная из оцинкованной стали 200x200-200x200, b=0.5, класс герметичности A</t>
  </si>
  <si>
    <t>Врезка прямоугольная из оцинкованной стали 200x200-200x200, b=0.9, класс герметичности B</t>
  </si>
  <si>
    <t>Врезка прямоугольная из оцинкованной стали 300x250-300x250, b=0.7, класс герметичности A</t>
  </si>
  <si>
    <t>Врезка прямоугольная из оцинкованной стали 300x250-300x250, b=0.9, класс герметичности B</t>
  </si>
  <si>
    <t>Заглушка прямоугольная из оцинкованной стали 150x150, b=0.9, класс герметичности B</t>
  </si>
  <si>
    <t>Заглушка прямоугольная из оцинкованной стали 200x150, b=0.5, класс герметичности A</t>
  </si>
  <si>
    <t>Заглушка прямоугольная из оцинкованной стали 200x200, b=0.5, класс герметичности A</t>
  </si>
  <si>
    <t>Заглушка прямоугольная из оцинкованной стали 300x250, b=0.7, класс герметичности A</t>
  </si>
  <si>
    <t>Заглушка прямоугольная из оцинкованной стали 300x250, b=0.9, класс герметичности B</t>
  </si>
  <si>
    <t>81</t>
  </si>
  <si>
    <t>150</t>
  </si>
  <si>
    <t>185</t>
  </si>
  <si>
    <t>Отвод круглого воздуховода из оцинкованной стали 15° ⌀125, b=0.5, класс герметичности A</t>
  </si>
  <si>
    <t>Отвод круглого воздуховода из оцинкованной стали 30° ⌀125, b=0.8, класс герметичности B</t>
  </si>
  <si>
    <t>Отвод круглого воздуховода из оцинкованной стали 75° ⌀125, b=0.5, класс герметичности A</t>
  </si>
  <si>
    <t>Отвод прямоугольного воздуховода из оцинкованной стали 15° 200x150, b=0.9, класс герметичности B</t>
  </si>
  <si>
    <t>Отвод прямоугольного воздуховода из оцинкованной стали 15° 200x200, b=0.9, класс герметичности B</t>
  </si>
  <si>
    <t>Отвод прямоугольного воздуховода из оцинкованной стали 15° 300x250, b=0.9, класс герметичности B</t>
  </si>
  <si>
    <t>Отвод прямоугольного воздуховода из оцинкованной стали 45° 150x150, b=0.9, класс герметичности B</t>
  </si>
  <si>
    <t>Отвод прямоугольного воздуховода из оцинкованной стали 45° 1150x700, b=0.9, класс герметичности A</t>
  </si>
  <si>
    <t>Отвод прямоугольного воздуховода из оцинкованной стали 90° 150x150, b=0.9, класс герметичности B</t>
  </si>
  <si>
    <t>Отвод прямоугольного воздуховода из оцинкованной стали 90° 200x150, b=0.9, класс герметичности B</t>
  </si>
  <si>
    <t>Отвод прямоугольного воздуховода из оцинкованной стали 90° 200x200, b=0.9, класс герметичности B</t>
  </si>
  <si>
    <t>Отвод прямоугольного воздуховода из оцинкованной стали 90° 700x1000, b=0.7, класс герметичности A</t>
  </si>
  <si>
    <t>Переход прямоугольного сечения из оцинкованной стали 200x200-150x150, b=0.9, класс герметичности B</t>
  </si>
  <si>
    <t>Переход прямоугольного сечения из оцинкованной стали 300x250-250x200, b=0.9, класс герметичности B</t>
  </si>
  <si>
    <t>Переход прямоугольного сечения из оцинкованной стали 1000x1000-1150x700, b=0.9, класс герметичности A</t>
  </si>
  <si>
    <t>91</t>
  </si>
  <si>
    <t>Жаростойкая мастика "Kleber", расход клея 1кг/м²</t>
  </si>
  <si>
    <t>Обратный клапан RSK ГОСТ 14918-80</t>
  </si>
  <si>
    <t xml:space="preserve">Монтаж вытяжной установки </t>
  </si>
  <si>
    <t>Вытяжная установка В1.2ж, AIRNED-M6 L/B1/H2/V1.1.P63.R-5,5x15REZ/H2/P5/K1/J2</t>
  </si>
  <si>
    <t>Система В1.2.2а, В1.2.1а</t>
  </si>
  <si>
    <t>Воздуховод из тонколистовой оцинкованной стали ⌀160, b=0.8, класс герметичности B</t>
  </si>
  <si>
    <t>Система В1.1ж</t>
  </si>
  <si>
    <t>Воздуховод из тонколистовой оцинкованной стали 250x150, b=0.9, класс герметичности B</t>
  </si>
  <si>
    <t>Воздуховод из тонколистовой оцинкованной стали 300x150, b=0.9, класс герметичности B</t>
  </si>
  <si>
    <t>28.5</t>
  </si>
  <si>
    <t>Воздушный клапан общего назначения прямоугольный, ДК-300х150</t>
  </si>
  <si>
    <t>Врезка круглая из оцинкованной стали ⌀125-250x150, b=0.9, класс герметичности B</t>
  </si>
  <si>
    <t>Врезка круглая из оцинкованной стали ⌀125-300x150, b=0.9, класс герметичности B</t>
  </si>
  <si>
    <t>Врезка прямоугольная из оцинкованной стали 250x150-250x150, b=0.5, класс герметичности A</t>
  </si>
  <si>
    <t>Врезка прямоугольная из оцинкованной стали 250x150-250x150, b=0.9, класс герметичности B</t>
  </si>
  <si>
    <t>Врезка прямоугольная из оцинкованной стали 300x150-300x150, b=0.7, класс герметичности A</t>
  </si>
  <si>
    <t>Врезка прямоугольная из оцинкованной стали 300x150-300x150, b=0.9, класс герметичности B</t>
  </si>
  <si>
    <t>Врезка прямоугольного сечения 200x150-200x150, b=0.5, класс герметичности A</t>
  </si>
  <si>
    <t>Врезка прямоугольного сечения 200x150-200x150, b=0.9, класс герметичности B</t>
  </si>
  <si>
    <t>160</t>
  </si>
  <si>
    <t>Заглушка для прямоугольного воздуховода 300x150, b=0.7, класс герметичности A</t>
  </si>
  <si>
    <t>Заглушка прямоугольная из оцинкованной стали 250x150, b=0.5, класс герметичности A</t>
  </si>
  <si>
    <t>Заглушка прямоугольная из оцинкованной стали 250x150, b=0.9, класс герметичности B</t>
  </si>
  <si>
    <t>Заглушка прямоугольная из оцинкованной стали 300x150, b=0.9, класс герметичности B</t>
  </si>
  <si>
    <t>Отвод прямоугольного воздуховода из оцинкованной стали 45° 700x1100, b=0.9, класс герметичности A</t>
  </si>
  <si>
    <t>Отвод прямоугольного воздуховода из оцинкованной стали 90° 700x1100, b=0.9, класс герметичности A</t>
  </si>
  <si>
    <t>Переход прямоугольного сечения из оцинкованной стали 200x150-150x150, b=0.9, класс герметичности B</t>
  </si>
  <si>
    <t>Переход прямоугольного сечения из оцинкованной стали 300x150-200x150, b=0.9, класс герметичности B</t>
  </si>
  <si>
    <t>Переход прямоугольного сечения из оцинкованной стали 1000x1000-1100x700, b=0.9, класс герметичности A</t>
  </si>
  <si>
    <t>132</t>
  </si>
  <si>
    <t>Клапан канальный противопожарный Сигмавент 200х150, Cигмавент-60-НО-200,000000х150,000000х-BM-(220)</t>
  </si>
  <si>
    <t>Клапан канальный противопожарный Сигмавент 200х200, Cигмавент-90-НО-200,000000х200,000000х-BM-(220)-Кк</t>
  </si>
  <si>
    <t>Клапан канальный противопожарный Сигмавент 250х150, Cигмавент-90-НО-250,000000х150,000000х-BM-(220)-Кк</t>
  </si>
  <si>
    <t>Клапан канальный противопожарный Сигмавент 300х150, Cигмавент-90-НО-300,000000х150,000000х-BM-(220)-Кк</t>
  </si>
  <si>
    <t>Клапан канальный противопожарный Сигмавент 1100х700, Cигмавент-90-НО-1100,000000х700,000000х-BM-(220)-Мс-Кк</t>
  </si>
  <si>
    <t>Вытяжная установка В1.1ж, AIRNED-M6 L/B1/H2/V1.1.P63.R-5,5x15REZ/H2/P5/K1/J2</t>
  </si>
  <si>
    <t>Клапан канальный противопожарный Сигмавент 200х150, Cигмавент-90-НО-200,000000х150,000000х-BM-(220)-Кк</t>
  </si>
  <si>
    <t>Клапан канальный противопожарный Сигмавент 300х250, Cигмавент-90-НО-300,000000х250,000000х-BM-(220)-Кк</t>
  </si>
  <si>
    <t>Клапан канальный противопожарный Сигмавент 1150х700, Cигмавент-90-НО-1150,000000х700,000000х-BM-(220)-Мс-Кк</t>
  </si>
  <si>
    <t>Система В1.1.2а, В1.1.1а</t>
  </si>
  <si>
    <t>Клапан канальный противопожарный с цилиндрическим корпусом Сигмавент 160,Cигмавент-60-НО-160,000000-BM-(220)-Кк</t>
  </si>
  <si>
    <t>Система В0.3</t>
  </si>
  <si>
    <t>Ниппель круглого воздуховода из оцинкованной стали ⌀160, b=0.5, класс герметичности A</t>
  </si>
  <si>
    <t>Отвод круглого воздуховода из оцинкованной стали 30° ⌀160, b=0.5, класс герметичности A</t>
  </si>
  <si>
    <t>Вытяжная установка В0.3.1, KVR 160/1</t>
  </si>
  <si>
    <t>Система В0.1</t>
  </si>
  <si>
    <t>Воздуховод из тонколистовой оцинкованной стали 300x200, b=0.9, класс герметичности B</t>
  </si>
  <si>
    <t>Воздуховод из тонколистовой оцинкованной стали 450x200, b=0.9, класс герметичности B</t>
  </si>
  <si>
    <t>Воздуховод из тонколистовой оцинкованной стали 450x250, b=0.9, класс герметичности B</t>
  </si>
  <si>
    <t>Воздуховод из тонколистовой оцинкованной стали 500x250, b=0.9, класс герметичности B</t>
  </si>
  <si>
    <t>Воздуховод из тонколистовой оцинкованной стали 550x250, b=0.9, класс герметичности B</t>
  </si>
  <si>
    <t>Воздуховод из тонколистовой оцинкованной стали 550x300, b=0.9, класс герметичности B</t>
  </si>
  <si>
    <t>Воздуховод из тонколистовой оцинкованной стали 700x500, b=0.9, класс герметичности B</t>
  </si>
  <si>
    <t>Воздуховод из тонколистовой оцинкованной стали 750x350, b=0.9, класс герметичности B</t>
  </si>
  <si>
    <t>Врезка прямоугольная из оцинкованной стали 200x200-250x200, b=0.9, класс герметичности B</t>
  </si>
  <si>
    <t>Врезка прямоугольная из оцинкованной стали 200x200-300x200, b=0.9, класс герметичности B</t>
  </si>
  <si>
    <t>Врезка прямоугольная из оцинкованной стали 200x200-300x250, b=0.9, класс герметичности B</t>
  </si>
  <si>
    <t>Врезка прямоугольная из оцинкованной стали 200x200-350x250, b=0.9, класс герметичности B</t>
  </si>
  <si>
    <t>Врезка прямоугольная из оцинкованной стали 200x200-350x300, b=0.9, класс герметичности B</t>
  </si>
  <si>
    <t>Врезка прямоугольная из оцинкованной стали 200x200-400x250, b=0.9, класс герметичности B</t>
  </si>
  <si>
    <t>Врезка прямоугольная из оцинкованной стали 200x200-450x250, b=0.9, класс герметичности B</t>
  </si>
  <si>
    <t>Врезка прямоугольная из оцинкованной стали 200x200-500x250, b=0.9, класс герметичности B</t>
  </si>
  <si>
    <t>Врезка прямоугольная из оцинкованной стали 200x200-500x300, b=0.9, класс герметичности B</t>
  </si>
  <si>
    <t>Врезка прямоугольная из оцинкованной стали 200x200-550x250, b=0.9, класс герметичности B</t>
  </si>
  <si>
    <t>Врезка прямоугольная из оцинкованной стали 200x200-550x300, b=0.9, класс герметичности B</t>
  </si>
  <si>
    <t>Врезка прямоугольная из оцинкованной стали 200x200-600x300, b=0.9, класс герметичности B</t>
  </si>
  <si>
    <t>Врезка прямоугольная из оцинкованной стали 250x200-300x200, b=0.9, класс герметичности B</t>
  </si>
  <si>
    <t>Врезка прямоугольная из оцинкованной стали 250x200-450x200, b=0.9, класс герметичности B</t>
  </si>
  <si>
    <t>Врезка прямоугольная из оцинкованной стали 350x250-500x250, b=0.9, класс герметичности B</t>
  </si>
  <si>
    <t>Врезка прямоугольная из оцинкованной стали 350x300-750x350, b=0.9, класс герметичности B</t>
  </si>
  <si>
    <t>Врезка прямоугольная из оцинкованной стали 450x200-750x350, b=0.9, класс герметичности B</t>
  </si>
  <si>
    <t>Врезка прямоугольная из оцинкованной стали 600x300-750x350, b=0.9, класс герметичности B</t>
  </si>
  <si>
    <t>Заглушка прямоугольная из оцинкованной стали 250x200, b=0.9, класс герметичности B</t>
  </si>
  <si>
    <t>Заглушка прямоугольная из оцинкованной стали 500x250, b=0.9, класс герметичности B</t>
  </si>
  <si>
    <t>Заглушка прямоугольная из оцинкованной стали 750x350, b=0.9, класс герметичности B</t>
  </si>
  <si>
    <t>Отвод прямоугольного воздуховода из оцинкованной стали 30° 200x200, b=0.9, класс герметичности B</t>
  </si>
  <si>
    <t>Отвод прямоугольного воздуховода из оцинкованной стали 30° 350x250, b=0.9, класс герметичности B</t>
  </si>
  <si>
    <t>Отвод прямоугольного воздуховода из оцинкованной стали 30° 450x250, b=0.9, класс герметичности B</t>
  </si>
  <si>
    <t>Отвод прямоугольного воздуховода из оцинкованной стали 45° 200x200, b=0.9, класс герметичности B</t>
  </si>
  <si>
    <t>Отвод прямоугольного воздуховода из оцинкованной стали 45° 200x250, b=0.9, класс герметичности B</t>
  </si>
  <si>
    <t>Отвод прямоугольного воздуховода из оцинкованной стали 45° 200x450, b=0.9, класс герметичности B</t>
  </si>
  <si>
    <t>Отвод прямоугольного воздуховода из оцинкованной стали 45° 250x400, b=0.9, класс герметичности B</t>
  </si>
  <si>
    <t>Отвод прямоугольного воздуховода из оцинкованной стали 45° 250x450, b=0.9, класс герметичности B</t>
  </si>
  <si>
    <t>Отвод прямоугольного воздуховода из оцинкованной стали 45° 250x500, b=0.9, класс герметичности B</t>
  </si>
  <si>
    <t>Отвод прямоугольного воздуховода из оцинкованной стали 45° 250x550, b=0.9, класс герметичности B</t>
  </si>
  <si>
    <t>Отвод прямоугольного воздуховода из оцинкованной стали 45° 300x550, b=0.9, класс герметичности B</t>
  </si>
  <si>
    <t>Отвод прямоугольного воздуховода из оцинкованной стали 45° 350x250, b=0.9, класс герметичности B</t>
  </si>
  <si>
    <t>Отвод прямоугольного воздуховода из оцинкованной стали 60° 200x200, b=0.9, класс герметичности B</t>
  </si>
  <si>
    <t>Отвод прямоугольного воздуховода из оцинкованной стали 75° 700x500, b=0.9, класс герметичности B</t>
  </si>
  <si>
    <t>Отвод прямоугольного воздуховода из оцинкованной стали 90° 250x200, b=0.9, класс герметичности B</t>
  </si>
  <si>
    <t>Отвод прямоугольного воздуховода из оцинкованной стали 90° 250x350, b=0.9, класс герметичности B</t>
  </si>
  <si>
    <t>Отвод прямоугольного воздуховода из оцинкованной стали 90° 250x450, b=0.9, класс герметичности B</t>
  </si>
  <si>
    <t>Отвод прямоугольного воздуховода из оцинкованной стали 90° 350x250, b=0.9, класс герметичности B</t>
  </si>
  <si>
    <t>Отвод прямоугольного воздуховода из оцинкованной стали 90° 400x1100, b=0.9, класс герметичности A</t>
  </si>
  <si>
    <t>Отвод прямоугольного воздуховода из оцинкованной стали 90° 500x250, b=0.9, класс герметичности B</t>
  </si>
  <si>
    <t>Отвод прямоугольного воздуховода из оцинкованной стали 90° 500x800, b=0.7, класс герметичности A</t>
  </si>
  <si>
    <t>Отвод прямоугольного воздуховода из оцинкованной стали 90° 550x250, b=0.9, класс герметичности B</t>
  </si>
  <si>
    <t>Отвод прямоугольного воздуховода из оцинкованной стали 90° 700x500, b=0.9, класс герметичности B</t>
  </si>
  <si>
    <t>Отвод прямоугольного воздуховода из оцинкованной стали 90° 750x350, b=0.9, класс герметичности B</t>
  </si>
  <si>
    <t>Отвод прямоугольного воздуховода из оцинкованной стали 90° 1100x400, b=0.9, класс герметичности A</t>
  </si>
  <si>
    <t>Переход прямоугольного сечения 300x200-200x200, b=0.9, класс герметичности B</t>
  </si>
  <si>
    <t>Переход прямоугольного сечения 350x250-300x200, b=0.9, класс герметичности B</t>
  </si>
  <si>
    <t>Переход прямоугольного сечения 550x300-550x250, b=0.9, класс герметичности B</t>
  </si>
  <si>
    <t>Переход прямоугольного сечения из оцинкованной стали 300x200-250x200, b=0.9, класс герметичности B</t>
  </si>
  <si>
    <t>Переход прямоугольного сечения из оцинкованной стали 350x250-250x200, b=0.9, класс герметичности B</t>
  </si>
  <si>
    <t>Переход прямоугольного сечения из оцинкованной стали 350x300-300x250, b=0.9, класс герметичности B</t>
  </si>
  <si>
    <t>Переход прямоугольного сечения из оцинкованной стали 400x250-300x250, b=0.9, класс герметичности B</t>
  </si>
  <si>
    <t>Переход прямоугольного сечения из оцинкованной стали 450x200-300x200, b=0.9, класс герметичности B</t>
  </si>
  <si>
    <t>Переход прямоугольного сечения из оцинкованной стали 450x250-350x250, b=0.9, класс герметичности B</t>
  </si>
  <si>
    <t>Переход прямоугольного сечения из оцинкованной стали 500x300-500x250, b=0.9, класс герметичности B</t>
  </si>
  <si>
    <t>Переход прямоугольного сечения из оцинкованной стали 550x250-450x250, b=0.9, класс герметичности B</t>
  </si>
  <si>
    <t>Переход прямоугольного сечения из оцинкованной стали 600x300-500x300, b=0.9, класс герметичности B</t>
  </si>
  <si>
    <t>Переход прямоугольного сечения из оцинкованной стали 700x500-750x350, b=0.9, класс герметичности B</t>
  </si>
  <si>
    <t>Переход прямоугольного сечения из оцинкованной стали 1100x400-800x500, b=0.9, класс герметичности A</t>
  </si>
  <si>
    <t>Воздушный клапан общего назначения прямоугольный ДК-350х250</t>
  </si>
  <si>
    <t>Воздушный клапан общего назначения прямоугольный ДК-400х200</t>
  </si>
  <si>
    <t>Воздушный клапан общего назначения прямоугольный ДК-500х300</t>
  </si>
  <si>
    <t>Воздушный клапан общего назначения прямоугольный ДК-600х350</t>
  </si>
  <si>
    <t>Воздушный клапан общего назначения прямоугольный ДК-700х250</t>
  </si>
  <si>
    <t>Воздушный клапан общего назначения прямоугольный ДК-150х150</t>
  </si>
  <si>
    <t>Клапан канальный противопожарный Сигмавент 500х250, Cигмавент-90-НО-500,000000х250,000000х-BM-(220)-Кк</t>
  </si>
  <si>
    <t>Клапан канальный противопожарный Сигмавент 550х300, Cигмавент-90-НО-550,000000х300,000000х-BM-(220)-Кк</t>
  </si>
  <si>
    <t>Клапан канальный противопожарный Сигмавент 700х500, Cигмавент-90-НО-700,000000х500,000000х-BM-(220)-Кк</t>
  </si>
  <si>
    <t>Клапан канальный противопожарный Сигмавент 1100х400, Cигмавент-90-НО-1100,000000х400,000000х-BM-(220)-Мс-Кк</t>
  </si>
  <si>
    <t>Вытяжная установка В0.1   LITENED 80-50 G1.REZ.40-4x30.R</t>
  </si>
  <si>
    <t xml:space="preserve">Аренда башенного крана </t>
  </si>
  <si>
    <t>Решетка РНСс 200x200</t>
  </si>
  <si>
    <t>Решетка РНСс 250x200</t>
  </si>
  <si>
    <t>Система ПВ0.4</t>
  </si>
  <si>
    <t>Клапан канальный противопожарный , Cигмавент-60-НО-100,000000х200,000000х-BM-(220)-Кк</t>
  </si>
  <si>
    <t>Клапан канальный противопожарный С, Cигмавент-60-НО-100,000000х200,000000х-BM-(220)-Кк</t>
  </si>
  <si>
    <t>10.3.2</t>
  </si>
  <si>
    <t>10.4.2</t>
  </si>
  <si>
    <t>12.4.3</t>
  </si>
  <si>
    <t>12.4.4</t>
  </si>
  <si>
    <t>12.4.5</t>
  </si>
  <si>
    <t>12.5</t>
  </si>
  <si>
    <t>12.5.1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</si>
  <si>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</si>
  <si>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</si>
  <si>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</si>
  <si>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</si>
  <si>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</si>
  <si>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</si>
  <si>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</si>
  <si>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</si>
  <si>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</si>
  <si>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>13.1.14</t>
  </si>
  <si>
    <t>13.1.15</t>
  </si>
  <si>
    <t>13.3.2</t>
  </si>
  <si>
    <t>13.4</t>
  </si>
  <si>
    <t>13.4.1</t>
  </si>
  <si>
    <t>13.5</t>
  </si>
  <si>
    <t>13.5.1</t>
  </si>
  <si>
    <t>13.6</t>
  </si>
  <si>
    <t>13.6.1</t>
  </si>
  <si>
    <t>14.4</t>
  </si>
  <si>
    <t>14.4.1</t>
  </si>
  <si>
    <t>14.4.2</t>
  </si>
  <si>
    <t>14.5</t>
  </si>
  <si>
    <t>14.5.1</t>
  </si>
  <si>
    <t>14.5.2</t>
  </si>
  <si>
    <t>14.5.3</t>
  </si>
  <si>
    <t>14.5.4</t>
  </si>
  <si>
    <t>14.5.5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</si>
  <si>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</si>
  <si>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</si>
  <si>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</si>
  <si>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</si>
  <si>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</si>
  <si>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</si>
  <si>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</si>
  <si>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</si>
  <si>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</si>
  <si>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</si>
  <si>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</si>
  <si>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</si>
  <si>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</si>
  <si>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</si>
  <si>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</si>
  <si>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15.1.16</t>
  </si>
  <si>
    <t>15.1.17</t>
  </si>
  <si>
    <t>15.1.18</t>
  </si>
  <si>
    <t>15.1.19</t>
  </si>
  <si>
    <t>15.3.2</t>
  </si>
  <si>
    <t>15.4</t>
  </si>
  <si>
    <t>15.4.1</t>
  </si>
  <si>
    <t>15.5</t>
  </si>
  <si>
    <t>15.5.1</t>
  </si>
  <si>
    <t>15.6</t>
  </si>
  <si>
    <t>15.6.1</t>
  </si>
  <si>
    <t>16.1.1</t>
  </si>
  <si>
    <t>16.3.2</t>
  </si>
  <si>
    <t>16.4</t>
  </si>
  <si>
    <t>16.4.1</t>
  </si>
  <si>
    <t>16.4.2</t>
  </si>
  <si>
    <t>16.4.3</t>
  </si>
  <si>
    <t>16.4.4</t>
  </si>
  <si>
    <t>16.4.5</t>
  </si>
  <si>
    <t>16.5</t>
  </si>
  <si>
    <t>26.5</t>
  </si>
  <si>
    <t>16.5.1</t>
  </si>
  <si>
    <t>17.1.7</t>
  </si>
  <si>
    <t>17.1.8</t>
  </si>
  <si>
    <t>17.1.9</t>
  </si>
  <si>
    <t>17.1.10</t>
  </si>
  <si>
    <t>17.1.11</t>
  </si>
  <si>
    <t>17.1.12</t>
  </si>
  <si>
    <t>17.1.13</t>
  </si>
  <si>
    <t>17.1.14</t>
  </si>
  <si>
    <t>17.1.15</t>
  </si>
  <si>
    <t>17.1.16</t>
  </si>
  <si>
    <t>17.1.17</t>
  </si>
  <si>
    <t>17.3.2</t>
  </si>
  <si>
    <t>17.4</t>
  </si>
  <si>
    <t>17.4.1</t>
  </si>
  <si>
    <t>17.5</t>
  </si>
  <si>
    <t>17.5.1</t>
  </si>
  <si>
    <t>17.6</t>
  </si>
  <si>
    <t>17.6.1</t>
  </si>
  <si>
    <t>18.3.2</t>
  </si>
  <si>
    <t>18.3.3</t>
  </si>
  <si>
    <t>18.3.4</t>
  </si>
  <si>
    <t>18.3.5</t>
  </si>
  <si>
    <t>18.4</t>
  </si>
  <si>
    <t>18.4.1</t>
  </si>
  <si>
    <t>18.5</t>
  </si>
  <si>
    <t>18.5.1</t>
  </si>
  <si>
    <t>18.5.2</t>
  </si>
  <si>
    <t>19.1.4</t>
  </si>
  <si>
    <t>19.1.5</t>
  </si>
  <si>
    <t>19.1.6</t>
  </si>
  <si>
    <t>19.1.8</t>
  </si>
  <si>
    <t>19.3.2</t>
  </si>
  <si>
    <t>19.3.3</t>
  </si>
  <si>
    <t>19.3.4</t>
  </si>
  <si>
    <t>19.4</t>
  </si>
  <si>
    <t>19.4.1</t>
  </si>
  <si>
    <t>19.4.2</t>
  </si>
  <si>
    <t>19.5</t>
  </si>
  <si>
    <t>19.5.1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</si>
  <si>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</si>
  <si>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</si>
  <si>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</si>
  <si>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</si>
  <si>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</si>
  <si>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</si>
  <si>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</si>
  <si>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</si>
  <si>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</si>
  <si>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</si>
  <si>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20.4</t>
  </si>
  <si>
    <t>20.4.1</t>
  </si>
  <si>
    <t>20.5</t>
  </si>
  <si>
    <t>20.5.1</t>
  </si>
  <si>
    <t>20.5.2</t>
  </si>
  <si>
    <t>20.5.3</t>
  </si>
  <si>
    <t>20.5.4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</si>
  <si>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</si>
  <si>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</si>
  <si>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</si>
  <si>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</si>
  <si>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</si>
  <si>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</si>
  <si>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</si>
  <si>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</si>
  <si>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</si>
  <si>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</si>
  <si>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</si>
  <si>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</si>
  <si>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</si>
  <si>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21.1.18</t>
  </si>
  <si>
    <t>21.1.19</t>
  </si>
  <si>
    <t>21.1.20</t>
  </si>
  <si>
    <t>21.1.21</t>
  </si>
  <si>
    <t>21.1.22</t>
  </si>
  <si>
    <t>21.4</t>
  </si>
  <si>
    <t>21.4.1</t>
  </si>
  <si>
    <t>21.5</t>
  </si>
  <si>
    <t>21.5.1</t>
  </si>
  <si>
    <t>21.5.2</t>
  </si>
  <si>
    <t>21.5.3</t>
  </si>
  <si>
    <t>21.5.4</t>
  </si>
  <si>
    <t>21.5.5</t>
  </si>
  <si>
    <t>21.5.6</t>
  </si>
  <si>
    <t>21.6</t>
  </si>
  <si>
    <t>21.6.1</t>
  </si>
  <si>
    <t>21.7</t>
  </si>
  <si>
    <t>21.7.1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</si>
  <si>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</si>
  <si>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</si>
  <si>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</si>
  <si>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</si>
  <si>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</si>
  <si>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</si>
  <si>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</si>
  <si>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</si>
  <si>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22.1.14</t>
  </si>
  <si>
    <t>22.1.15</t>
  </si>
  <si>
    <t>22.4</t>
  </si>
  <si>
    <t>22.4.1</t>
  </si>
  <si>
    <t>22.4.2</t>
  </si>
  <si>
    <t>22.5</t>
  </si>
  <si>
    <t>22.5.1</t>
  </si>
  <si>
    <t>22.5.2</t>
  </si>
  <si>
    <t>22.5.3</t>
  </si>
  <si>
    <t>22.5.4</t>
  </si>
  <si>
    <t>22.6</t>
  </si>
  <si>
    <t>22.6.1</t>
  </si>
  <si>
    <t>23.1.5</t>
  </si>
  <si>
    <t>23.1.6</t>
  </si>
  <si>
    <t>23.1.7</t>
  </si>
  <si>
    <t>23.1.8</t>
  </si>
  <si>
    <t>23.1.9</t>
  </si>
  <si>
    <t>23.1.10</t>
  </si>
  <si>
    <t>23.1.11</t>
  </si>
  <si>
    <t>23.1.12</t>
  </si>
  <si>
    <t>23.1.13</t>
  </si>
  <si>
    <t>23.1.14</t>
  </si>
  <si>
    <t>23.1.15</t>
  </si>
  <si>
    <t>23.1.16</t>
  </si>
  <si>
    <t>23.4</t>
  </si>
  <si>
    <t>23.4.1</t>
  </si>
  <si>
    <t>23.4.2</t>
  </si>
  <si>
    <t>23.5</t>
  </si>
  <si>
    <t>23.5.1</t>
  </si>
  <si>
    <t>23.5.2</t>
  </si>
  <si>
    <t>23.5.3</t>
  </si>
  <si>
    <t>23.5.4</t>
  </si>
  <si>
    <t>23.6</t>
  </si>
  <si>
    <t>23.6.1</t>
  </si>
  <si>
    <t>24.1.5</t>
  </si>
  <si>
    <t>24.1.6</t>
  </si>
  <si>
    <t>24.1.7</t>
  </si>
  <si>
    <t>24.1.8</t>
  </si>
  <si>
    <t>24.1.9</t>
  </si>
  <si>
    <t>24.1.10</t>
  </si>
  <si>
    <t>24.1.11</t>
  </si>
  <si>
    <t>24.1.12</t>
  </si>
  <si>
    <t>24.1.13</t>
  </si>
  <si>
    <t>24.1.14</t>
  </si>
  <si>
    <t>24.1.15</t>
  </si>
  <si>
    <t>24.1.16</t>
  </si>
  <si>
    <t>24.1.17</t>
  </si>
  <si>
    <t>24.1.18</t>
  </si>
  <si>
    <t>24.1.19</t>
  </si>
  <si>
    <t>24.1.20</t>
  </si>
  <si>
    <t>24.1.21</t>
  </si>
  <si>
    <t>24.1.22</t>
  </si>
  <si>
    <t>24.1.23</t>
  </si>
  <si>
    <t>24.1.24</t>
  </si>
  <si>
    <t>24.1.25</t>
  </si>
  <si>
    <t>24.1.26</t>
  </si>
  <si>
    <t>24.1.27</t>
  </si>
  <si>
    <t>24.1.28</t>
  </si>
  <si>
    <t>24.1.29</t>
  </si>
  <si>
    <t>24.1.30</t>
  </si>
  <si>
    <t>24.1.31</t>
  </si>
  <si>
    <t>24.1.32</t>
  </si>
  <si>
    <t>24.1.33</t>
  </si>
  <si>
    <t>24.1.34</t>
  </si>
  <si>
    <t>24.1.35</t>
  </si>
  <si>
    <t>24.1.36</t>
  </si>
  <si>
    <t>24.1.37</t>
  </si>
  <si>
    <t>24.4</t>
  </si>
  <si>
    <t>24.4.1</t>
  </si>
  <si>
    <t>24.4.2</t>
  </si>
  <si>
    <t>24.5</t>
  </si>
  <si>
    <t>24.5.1</t>
  </si>
  <si>
    <t>24.5.2</t>
  </si>
  <si>
    <t>24.5.3</t>
  </si>
  <si>
    <t>24.6</t>
  </si>
  <si>
    <t>24.6.1</t>
  </si>
  <si>
    <t>24.6.2</t>
  </si>
  <si>
    <t>24.7</t>
  </si>
  <si>
    <t>24.7.1</t>
  </si>
  <si>
    <t>24.8</t>
  </si>
  <si>
    <t>24.8.1</t>
  </si>
  <si>
    <t>25.1.6</t>
  </si>
  <si>
    <t>25.1.7</t>
  </si>
  <si>
    <t>25.1.8</t>
  </si>
  <si>
    <t>25.1.9</t>
  </si>
  <si>
    <t>25.1.10</t>
  </si>
  <si>
    <t>25.4</t>
  </si>
  <si>
    <t>25.4.1</t>
  </si>
  <si>
    <t>25.5</t>
  </si>
  <si>
    <t>25.5.1</t>
  </si>
  <si>
    <t>25.5.2</t>
  </si>
  <si>
    <t>25.5.3</t>
  </si>
  <si>
    <t>25.5.4</t>
  </si>
  <si>
    <t>25.6</t>
  </si>
  <si>
    <t>25.6.1</t>
  </si>
  <si>
    <t>26.1.6</t>
  </si>
  <si>
    <t>26.1.7</t>
  </si>
  <si>
    <t>26.1.8</t>
  </si>
  <si>
    <t>26.1.9</t>
  </si>
  <si>
    <t>26.1.10</t>
  </si>
  <si>
    <t>26.1.11</t>
  </si>
  <si>
    <t>26.1.12</t>
  </si>
  <si>
    <t>26.1.13</t>
  </si>
  <si>
    <t>26.1.14</t>
  </si>
  <si>
    <t>26.1.15</t>
  </si>
  <si>
    <t>26.1.16</t>
  </si>
  <si>
    <t>26.1.17</t>
  </si>
  <si>
    <t>26.1.18</t>
  </si>
  <si>
    <t>26.1.19</t>
  </si>
  <si>
    <t>26.1.20</t>
  </si>
  <si>
    <t>26.1.21</t>
  </si>
  <si>
    <t>26.1.22</t>
  </si>
  <si>
    <t>26.1.23</t>
  </si>
  <si>
    <t>26.1.24</t>
  </si>
  <si>
    <t>26.1.25</t>
  </si>
  <si>
    <t>26.1.26</t>
  </si>
  <si>
    <t>26.1.27</t>
  </si>
  <si>
    <t>26.6</t>
  </si>
  <si>
    <t>26.3.2</t>
  </si>
  <si>
    <t>26.4</t>
  </si>
  <si>
    <t>26.4.1</t>
  </si>
  <si>
    <t>26.5.1</t>
  </si>
  <si>
    <t>26.5.2</t>
  </si>
  <si>
    <t>26.5.3</t>
  </si>
  <si>
    <t>26.5.4</t>
  </si>
  <si>
    <t>26.5.5</t>
  </si>
  <si>
    <t>26.5.6</t>
  </si>
  <si>
    <t>26.6.1</t>
  </si>
  <si>
    <t>27.1.6</t>
  </si>
  <si>
    <t>27.1.7</t>
  </si>
  <si>
    <t>27.1.8</t>
  </si>
  <si>
    <t>27.1.9</t>
  </si>
  <si>
    <t>27.1.10</t>
  </si>
  <si>
    <t>27.1.11</t>
  </si>
  <si>
    <t>27.1.12</t>
  </si>
  <si>
    <t>27.1.13</t>
  </si>
  <si>
    <t>27.1.14</t>
  </si>
  <si>
    <t>27.1.15</t>
  </si>
  <si>
    <t>27.1.16</t>
  </si>
  <si>
    <t>27.1.17</t>
  </si>
  <si>
    <t>27.1.18</t>
  </si>
  <si>
    <t>27.1.19</t>
  </si>
  <si>
    <t>27.1.20</t>
  </si>
  <si>
    <t>27.1.21</t>
  </si>
  <si>
    <t>27.1.22</t>
  </si>
  <si>
    <t>27.1.23</t>
  </si>
  <si>
    <t>27.1.24</t>
  </si>
  <si>
    <t>27.1.25</t>
  </si>
  <si>
    <t>27.1.26</t>
  </si>
  <si>
    <t>27.1.27</t>
  </si>
  <si>
    <t>27.1.28</t>
  </si>
  <si>
    <t>27.1.29</t>
  </si>
  <si>
    <t>27.1.30</t>
  </si>
  <si>
    <t>27.1.31</t>
  </si>
  <si>
    <t>27.1.32</t>
  </si>
  <si>
    <t>27.3.2</t>
  </si>
  <si>
    <t>27.4</t>
  </si>
  <si>
    <t>27.4.1</t>
  </si>
  <si>
    <t>27.4.2</t>
  </si>
  <si>
    <t>27.5</t>
  </si>
  <si>
    <t>27.5.1</t>
  </si>
  <si>
    <t>27.5.2</t>
  </si>
  <si>
    <t>27.5.3</t>
  </si>
  <si>
    <t>27.5.4</t>
  </si>
  <si>
    <t>27.6</t>
  </si>
  <si>
    <t>27.6.1</t>
  </si>
  <si>
    <t>27.7</t>
  </si>
  <si>
    <t>27.7.1</t>
  </si>
  <si>
    <t>27.7.2</t>
  </si>
  <si>
    <t>27.7.3</t>
  </si>
  <si>
    <t>28.1.6</t>
  </si>
  <si>
    <t>28.1.7</t>
  </si>
  <si>
    <t>28.1.8</t>
  </si>
  <si>
    <t>28.1.9</t>
  </si>
  <si>
    <t>28.1.10</t>
  </si>
  <si>
    <t>28.1.11</t>
  </si>
  <si>
    <t>28.1.12</t>
  </si>
  <si>
    <t>28.1.13</t>
  </si>
  <si>
    <t>28.1.14</t>
  </si>
  <si>
    <t>28.1.15</t>
  </si>
  <si>
    <t>28.1.16</t>
  </si>
  <si>
    <t>28.1.17</t>
  </si>
  <si>
    <t>28.1.18</t>
  </si>
  <si>
    <t>28.1.19</t>
  </si>
  <si>
    <t>28.1.20</t>
  </si>
  <si>
    <t>28.1.21</t>
  </si>
  <si>
    <t>28.1.22</t>
  </si>
  <si>
    <t>28.1.23</t>
  </si>
  <si>
    <t>28.1.24</t>
  </si>
  <si>
    <t>28.1.25</t>
  </si>
  <si>
    <t>28.1.26</t>
  </si>
  <si>
    <t>28.1.27</t>
  </si>
  <si>
    <t>28.1.28</t>
  </si>
  <si>
    <t>28.1.29</t>
  </si>
  <si>
    <t>28.1.30</t>
  </si>
  <si>
    <t>28.1.31</t>
  </si>
  <si>
    <t>28.1.32</t>
  </si>
  <si>
    <t>28.1.33</t>
  </si>
  <si>
    <t>28.1.34</t>
  </si>
  <si>
    <t>28.1.35</t>
  </si>
  <si>
    <t>28.1.36</t>
  </si>
  <si>
    <t>28.1.37</t>
  </si>
  <si>
    <t>28.1.38</t>
  </si>
  <si>
    <t>28.1.39</t>
  </si>
  <si>
    <t>28.2.3</t>
  </si>
  <si>
    <t>28.3.2</t>
  </si>
  <si>
    <t>28.3.3</t>
  </si>
  <si>
    <t>28.4</t>
  </si>
  <si>
    <t>28.4.1</t>
  </si>
  <si>
    <t>28.4.2</t>
  </si>
  <si>
    <t>28.4.3</t>
  </si>
  <si>
    <t>28.4.4</t>
  </si>
  <si>
    <t>28.4.5</t>
  </si>
  <si>
    <t>28.4.6</t>
  </si>
  <si>
    <t>28.4.7</t>
  </si>
  <si>
    <t>28.4.8</t>
  </si>
  <si>
    <t>28.5.1</t>
  </si>
  <si>
    <t>28.6</t>
  </si>
  <si>
    <t>28.6.1</t>
  </si>
  <si>
    <t>29.1.6</t>
  </si>
  <si>
    <t>29.1.7</t>
  </si>
  <si>
    <t>29.1.8</t>
  </si>
  <si>
    <t>29.3.2</t>
  </si>
  <si>
    <t>29.3.3</t>
  </si>
  <si>
    <t>29.3.4</t>
  </si>
  <si>
    <t>30.1.6</t>
  </si>
  <si>
    <t>30.3.1</t>
  </si>
  <si>
    <t>30.3.2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</si>
  <si>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</si>
  <si>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</si>
  <si>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</si>
  <si>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</si>
  <si>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</si>
  <si>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</si>
  <si>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</si>
  <si>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</si>
  <si>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</si>
  <si>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</si>
  <si>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</si>
  <si>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</si>
  <si>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31.1.18</t>
  </si>
  <si>
    <t>31.1.19</t>
  </si>
  <si>
    <t>31.1.20</t>
  </si>
  <si>
    <t>31.1.21</t>
  </si>
  <si>
    <t>31.1.22</t>
  </si>
  <si>
    <t>31.1.23</t>
  </si>
  <si>
    <t>31.1.24</t>
  </si>
  <si>
    <t>31.1.25</t>
  </si>
  <si>
    <t>31.1.26</t>
  </si>
  <si>
    <t>31.1.27</t>
  </si>
  <si>
    <t>31.1.28</t>
  </si>
  <si>
    <t>31.1.29</t>
  </si>
  <si>
    <t>31.1.30</t>
  </si>
  <si>
    <t>31.3.2</t>
  </si>
  <si>
    <t>31.3.3</t>
  </si>
  <si>
    <t>31.3.4</t>
  </si>
  <si>
    <t>31.4</t>
  </si>
  <si>
    <t>31.4.1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</si>
  <si>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</si>
  <si>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</si>
  <si>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</si>
  <si>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</si>
  <si>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</si>
  <si>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</si>
  <si>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</si>
  <si>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</si>
  <si>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</si>
  <si>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</si>
  <si>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</si>
  <si>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</si>
  <si>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</si>
  <si>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32.1.18</t>
  </si>
  <si>
    <t>32.1.19</t>
  </si>
  <si>
    <t>32.1.20</t>
  </si>
  <si>
    <t>32.1.21</t>
  </si>
  <si>
    <t>32.1.22</t>
  </si>
  <si>
    <t>32.1.23</t>
  </si>
  <si>
    <t>32.1.24</t>
  </si>
  <si>
    <t>32.1.25</t>
  </si>
  <si>
    <t>32.1.26</t>
  </si>
  <si>
    <t>32.1.27</t>
  </si>
  <si>
    <t>43.3</t>
  </si>
  <si>
    <t>32.3.3</t>
  </si>
  <si>
    <t>32.3.4</t>
  </si>
  <si>
    <t>33.1.6</t>
  </si>
  <si>
    <t>33.1.7</t>
  </si>
  <si>
    <t>33.1.8</t>
  </si>
  <si>
    <t>33.1.9</t>
  </si>
  <si>
    <t>33.3.1</t>
  </si>
  <si>
    <t>33.3.2</t>
  </si>
  <si>
    <t>33.3.3</t>
  </si>
  <si>
    <t>33.3.4</t>
  </si>
  <si>
    <t>34.1.5</t>
  </si>
  <si>
    <t>34.1.6</t>
  </si>
  <si>
    <t>34.1.7</t>
  </si>
  <si>
    <t>34.1.8</t>
  </si>
  <si>
    <t>34.3.2</t>
  </si>
  <si>
    <t>35.1.7</t>
  </si>
  <si>
    <t>35.3.2</t>
  </si>
  <si>
    <t>36.2.2</t>
  </si>
  <si>
    <t>38.2.2</t>
  </si>
  <si>
    <t>38.1.22</t>
  </si>
  <si>
    <t>38.1.23</t>
  </si>
  <si>
    <t>38.1.24</t>
  </si>
  <si>
    <t>38.1.25</t>
  </si>
  <si>
    <t>38.1.26</t>
  </si>
  <si>
    <t>38.1.27</t>
  </si>
  <si>
    <t>38.1.28</t>
  </si>
  <si>
    <t>38.1.29</t>
  </si>
  <si>
    <t>38.1.30</t>
  </si>
  <si>
    <t>38.1.31</t>
  </si>
  <si>
    <t>38.1.32</t>
  </si>
  <si>
    <t>38.1.33</t>
  </si>
  <si>
    <t>38.1.34</t>
  </si>
  <si>
    <t>38.1.35</t>
  </si>
  <si>
    <t>38.1.36</t>
  </si>
  <si>
    <t>38.1.37</t>
  </si>
  <si>
    <t>38.1.38</t>
  </si>
  <si>
    <t>38.1.39</t>
  </si>
  <si>
    <t>38.1.40</t>
  </si>
  <si>
    <t>38.1.41</t>
  </si>
  <si>
    <t>38.1.42</t>
  </si>
  <si>
    <t>38.1.43</t>
  </si>
  <si>
    <t>38.1.44</t>
  </si>
  <si>
    <t>38.1.45</t>
  </si>
  <si>
    <t>38.1.46</t>
  </si>
  <si>
    <t>38.1.47</t>
  </si>
  <si>
    <t>38.1.48</t>
  </si>
  <si>
    <t>38.1.49</t>
  </si>
  <si>
    <t>38.1.50</t>
  </si>
  <si>
    <t>38.1.51</t>
  </si>
  <si>
    <t>38.1.52</t>
  </si>
  <si>
    <t>38.1.53</t>
  </si>
  <si>
    <t>38.2.3</t>
  </si>
  <si>
    <t>38.2.4</t>
  </si>
  <si>
    <t>38.2.5</t>
  </si>
  <si>
    <t>38.4.3</t>
  </si>
  <si>
    <t>38.4.4</t>
  </si>
  <si>
    <t>38.4.5</t>
  </si>
  <si>
    <t>38.4.6</t>
  </si>
  <si>
    <t>38.5.2</t>
  </si>
  <si>
    <t>38.5.3</t>
  </si>
  <si>
    <t>40.1.15</t>
  </si>
  <si>
    <t>40.1.16</t>
  </si>
  <si>
    <t>40.1.17</t>
  </si>
  <si>
    <t>40.1.18</t>
  </si>
  <si>
    <t>40.1.19</t>
  </si>
  <si>
    <t>40.1.20</t>
  </si>
  <si>
    <t>40.1.21</t>
  </si>
  <si>
    <t>40.1.22</t>
  </si>
  <si>
    <t>40.1.23</t>
  </si>
  <si>
    <t>40.1.24</t>
  </si>
  <si>
    <t>40.1.25</t>
  </si>
  <si>
    <t>40.1.26</t>
  </si>
  <si>
    <t>40.1.27</t>
  </si>
  <si>
    <t>40.1.28</t>
  </si>
  <si>
    <t>40.1.29</t>
  </si>
  <si>
    <t>40.1.30</t>
  </si>
  <si>
    <t>40.1.31</t>
  </si>
  <si>
    <t>40.1.32</t>
  </si>
  <si>
    <t>40.1.33</t>
  </si>
  <si>
    <t>40.1.34</t>
  </si>
  <si>
    <t>40.1.35</t>
  </si>
  <si>
    <t>40.1.36</t>
  </si>
  <si>
    <t>40.1.37</t>
  </si>
  <si>
    <t>40.1.38</t>
  </si>
  <si>
    <t>40.1.39</t>
  </si>
  <si>
    <t>40.1.40</t>
  </si>
  <si>
    <t>40.1.41</t>
  </si>
  <si>
    <t>40.1.42</t>
  </si>
  <si>
    <t>40.1.43</t>
  </si>
  <si>
    <t>40.1.44</t>
  </si>
  <si>
    <t>40.1.45</t>
  </si>
  <si>
    <t>40.1.46</t>
  </si>
  <si>
    <t>40.1.47</t>
  </si>
  <si>
    <t>40.1.48</t>
  </si>
  <si>
    <t>40.1.49</t>
  </si>
  <si>
    <t>40.1.50</t>
  </si>
  <si>
    <t>40.1.51</t>
  </si>
  <si>
    <t>40.1.52</t>
  </si>
  <si>
    <t>40.2.5</t>
  </si>
  <si>
    <t>40.2.6</t>
  </si>
  <si>
    <t>40.4.4</t>
  </si>
  <si>
    <t>40.4.5</t>
  </si>
  <si>
    <t>40.4.6</t>
  </si>
  <si>
    <t>40.5.3</t>
  </si>
  <si>
    <t>40.5.4</t>
  </si>
  <si>
    <t>41.1.6</t>
  </si>
  <si>
    <t>41.1.7</t>
  </si>
  <si>
    <t>41.2.2</t>
  </si>
  <si>
    <t>41.3.1</t>
  </si>
  <si>
    <t>41.3.2</t>
  </si>
  <si>
    <t>42.3.3</t>
  </si>
  <si>
    <t>42.3.4</t>
  </si>
  <si>
    <t>43.1.6</t>
  </si>
  <si>
    <t>43.1.7</t>
  </si>
  <si>
    <t>43.1.8</t>
  </si>
  <si>
    <t>43.1.9</t>
  </si>
  <si>
    <t>43.1.10</t>
  </si>
  <si>
    <t>43.1.11</t>
  </si>
  <si>
    <t>43.1.12</t>
  </si>
  <si>
    <t>43.1.13</t>
  </si>
  <si>
    <t>43.1.14</t>
  </si>
  <si>
    <t>43.1.15</t>
  </si>
  <si>
    <t>43.1.16</t>
  </si>
  <si>
    <t>43.1.17</t>
  </si>
  <si>
    <t>43.1.18</t>
  </si>
  <si>
    <t>43.1.19</t>
  </si>
  <si>
    <t>43.1.20</t>
  </si>
  <si>
    <t>43.1.21</t>
  </si>
  <si>
    <t>43.1.22</t>
  </si>
  <si>
    <t>43.1.23</t>
  </si>
  <si>
    <t>43.1.24</t>
  </si>
  <si>
    <t>43.1.25</t>
  </si>
  <si>
    <t>43.1.26</t>
  </si>
  <si>
    <t>43.1.27</t>
  </si>
  <si>
    <t>43.1.28</t>
  </si>
  <si>
    <t>43.1.29</t>
  </si>
  <si>
    <t>43.1.30</t>
  </si>
  <si>
    <t>43.1.31</t>
  </si>
  <si>
    <t>43.1.32</t>
  </si>
  <si>
    <t>43.1.33</t>
  </si>
  <si>
    <t>43.1.34</t>
  </si>
  <si>
    <t>43.1.35</t>
  </si>
  <si>
    <t>43.1.36</t>
  </si>
  <si>
    <t>43.1.37</t>
  </si>
  <si>
    <t>43.1.38</t>
  </si>
  <si>
    <t>43.1.39</t>
  </si>
  <si>
    <t>43.1.40</t>
  </si>
  <si>
    <t>43.1.41</t>
  </si>
  <si>
    <t>43.1.42</t>
  </si>
  <si>
    <t>43.1.43</t>
  </si>
  <si>
    <t>43.1.44</t>
  </si>
  <si>
    <t>43.1.45</t>
  </si>
  <si>
    <t>43.1.46</t>
  </si>
  <si>
    <t>43.1.47</t>
  </si>
  <si>
    <t>43.1.48</t>
  </si>
  <si>
    <t>43.1.49</t>
  </si>
  <si>
    <t>43.1.50</t>
  </si>
  <si>
    <t>43.1.51</t>
  </si>
  <si>
    <t>43.1.52</t>
  </si>
  <si>
    <t>43.1.53</t>
  </si>
  <si>
    <t>43.1.54</t>
  </si>
  <si>
    <t>43.1.55</t>
  </si>
  <si>
    <t>43.1.56</t>
  </si>
  <si>
    <t>43.1.57</t>
  </si>
  <si>
    <t>43.1.58</t>
  </si>
  <si>
    <t>43.1.59</t>
  </si>
  <si>
    <t>43.1.60</t>
  </si>
  <si>
    <t>43.1.61</t>
  </si>
  <si>
    <t>43.1.62</t>
  </si>
  <si>
    <t>43.1.63</t>
  </si>
  <si>
    <t>43.1.64</t>
  </si>
  <si>
    <t>43.1.65</t>
  </si>
  <si>
    <t>43.1.66</t>
  </si>
  <si>
    <t>43.1.67</t>
  </si>
  <si>
    <t>43.1.68</t>
  </si>
  <si>
    <t>43.1.69</t>
  </si>
  <si>
    <t>43.1.70</t>
  </si>
  <si>
    <t>43.1.71</t>
  </si>
  <si>
    <t>43.1.72</t>
  </si>
  <si>
    <t>43.1.73</t>
  </si>
  <si>
    <t>43.1.74</t>
  </si>
  <si>
    <t>43.1.75</t>
  </si>
  <si>
    <t>43.1.76</t>
  </si>
  <si>
    <t>43.1.77</t>
  </si>
  <si>
    <t>43.1.78</t>
  </si>
  <si>
    <t>43.1.79</t>
  </si>
  <si>
    <t>43.1.80</t>
  </si>
  <si>
    <t>43.1.81</t>
  </si>
  <si>
    <t>43.1.82</t>
  </si>
  <si>
    <t>43.1.83</t>
  </si>
  <si>
    <t>43.1.84</t>
  </si>
  <si>
    <t>43.1.85</t>
  </si>
  <si>
    <t>43.1.86</t>
  </si>
  <si>
    <t>43.1.87</t>
  </si>
  <si>
    <t>43.1.88</t>
  </si>
  <si>
    <t>43.1.89</t>
  </si>
  <si>
    <t>43.2.2</t>
  </si>
  <si>
    <t>43.2.3</t>
  </si>
  <si>
    <t>43.2.4</t>
  </si>
  <si>
    <t>43.3.1</t>
  </si>
  <si>
    <t>43.3.2</t>
  </si>
  <si>
    <t>43.3.3</t>
  </si>
  <si>
    <t>43.3.4</t>
  </si>
  <si>
    <t>43.3.5</t>
  </si>
  <si>
    <t>43.3.6</t>
  </si>
  <si>
    <t>43.3.7</t>
  </si>
  <si>
    <t>43.3.8</t>
  </si>
  <si>
    <t>43.4.3</t>
  </si>
  <si>
    <t>43.4.4</t>
  </si>
  <si>
    <t>43.4.5</t>
  </si>
  <si>
    <t>43.5</t>
  </si>
  <si>
    <t>43.5.1</t>
  </si>
  <si>
    <t>43.5.2</t>
  </si>
  <si>
    <t>43.6</t>
  </si>
  <si>
    <t>43.6.1</t>
  </si>
  <si>
    <t>Воздушный клапан общего назначения прямоугольный ДК-200х200</t>
  </si>
  <si>
    <t>Воздушный клапан общего назначения прямоугольный ДК-300х150</t>
  </si>
  <si>
    <t>Осевой вентилятор подпора VOC 50-2.2x30</t>
  </si>
  <si>
    <t>Ведомость договорной цены № 1</t>
  </si>
  <si>
    <t>Общеобменная  вентиляция корпус 2</t>
  </si>
  <si>
    <t>Воздуховод из тонколистовой оцинкованной стали ⌀100, b=0.5</t>
  </si>
  <si>
    <t>Клапан канальный противопожарный с цилиндрическим корпусом Сигмавент 100,  Cигмавент-60-НО-100,000000-BM-(220)-Кк</t>
  </si>
  <si>
    <t>Система ПЕ кладовые К42,К46,  К6,К43,К45</t>
  </si>
  <si>
    <t>Система ПЕ Коридор 022</t>
  </si>
  <si>
    <t>Воздуховод из тонколистовой оцинкованной стали ⌀125, b=0.5</t>
  </si>
  <si>
    <t>Система ПЕ К44,024(ПУИ)</t>
  </si>
  <si>
    <t>Система ПВ2.1м</t>
  </si>
  <si>
    <t>Система ПЕ (025), ПЕ (015)</t>
  </si>
  <si>
    <t>Воздуховод из тонколистовой оцинкованной стали ⌀110, b=0.5</t>
  </si>
  <si>
    <t>Настенная приточно-вытяжная установка,  FUNAI FUJI ERW-150X.P</t>
  </si>
  <si>
    <t>Система ПВ0.8</t>
  </si>
  <si>
    <t>Воздуховод из тонколистовой оцинкованной стали 250x150, b=0.5</t>
  </si>
  <si>
    <t>Воздуховод из тонколистовой оцинкованной стали ⌀250, b=0.6</t>
  </si>
  <si>
    <t>Врезка круглая из оцинкованной стали ⌀250-⌀250, b=0.6</t>
  </si>
  <si>
    <t>Отвод круглого воздуховода из оцинкованной стали 35° ⌀250</t>
  </si>
  <si>
    <t>Отвод круглого воздуховода из оцинкованной стали 45° ⌀250, b=0.8</t>
  </si>
  <si>
    <t>Отвод круглого воздуховода из оцинкованной стали 90° ⌀250, b=0.6</t>
  </si>
  <si>
    <t>Отвод прямоугольного воздуховода из оцинкованной стали 45° 150x250, b=0.9</t>
  </si>
  <si>
    <t>Отвод прямоугольного воздуховода из оцинкованной стали 90° 150x250, b=0.9</t>
  </si>
  <si>
    <t>Отвод прямоугольного воздуховода из оцинкованной стали 90° 250x150, b=0.9</t>
  </si>
  <si>
    <t>Переход воздуховода с круглого на прямоугольное сечение из оцинкованной стали ⌀250-250x150, b=0.9</t>
  </si>
  <si>
    <t>Переход круглого сечения из оцинкованной стали ⌀250-⌀200, b=0.6</t>
  </si>
  <si>
    <t>Переход круглого сечения ⌀250-⌀200, b=0.6</t>
  </si>
  <si>
    <t>Пластиковый диффузор ДПУ-М 250</t>
  </si>
  <si>
    <t>Клапан канальный противопожарный с цилиндрическим корпусом Сигмавент 250,  Cигмавент-90-НО-250-BM-(220)-Кк</t>
  </si>
  <si>
    <t>Комбинированное покрытие на основе базальтового рулонного материала, кашированного алюминиевой фольгой, и клеевого состава, EI30, b=5 мм</t>
  </si>
  <si>
    <t>Комбинированное покрытие на основе базальтового рулонного материала, кашированного алюминиевой фольгой, и клеевого состава, EI60, b=5 мм</t>
  </si>
  <si>
    <t>Комбинированное покрытие на основе базальтового рулонного материала, кашированного алюминиевой фольгой, и клеевого состава, EI60, b=5 мм, PRO-МБОР-VENT EI60</t>
  </si>
  <si>
    <t>Комбинированное покрытие на основе базальтового рулонного материала, кашированного алюминиевой фольгой, и клеевого состава, EI30, b=5 мм, PRO-МБОР-VENT EI30</t>
  </si>
  <si>
    <t>Приточно-вытяжная установка П0.8-В0.8,  KVR 200/1 + KVR 200/1</t>
  </si>
  <si>
    <t>Система ПВ0.7</t>
  </si>
  <si>
    <t>Тепло-огнезащитное покрытие на основе базальтового рулонного материала, кашированного алюминиевой фольгой, и клеевого состава, EI150, b=50 мм, PRO-VENT 50 мм (EI150)</t>
  </si>
  <si>
    <t>Воздуховод из тонколистовой оцинкованной стали 300x200, b=0.7</t>
  </si>
  <si>
    <t>Воздуховод из тонколистовой оцинкованной стали 400x150, b=0.7</t>
  </si>
  <si>
    <t>Воздуховод из тонколистовой оцинкованной стали ⌀315, b=0.6</t>
  </si>
  <si>
    <t>Врезка круглая из оцинкованной стали ⌀315-⌀315, b=0.6</t>
  </si>
  <si>
    <t>Врезка прямоугольная из оцинкованной стали 400x150-⌀315</t>
  </si>
  <si>
    <t>Заглушка круглая из оцинкованной стали ⌀315</t>
  </si>
  <si>
    <t>Отвод круглого воздуховода из оцинкованной стали 45° ⌀315, b=0.6</t>
  </si>
  <si>
    <t>Отвод круглого воздуховода из оцинкованной стали 90° ⌀315, b=0.6</t>
  </si>
  <si>
    <t>Отвод прямоугольного воздуховода из оцинкованной стали 20° 200x300</t>
  </si>
  <si>
    <t>Отвод прямоугольного воздуховода из оцинкованной стали 40° 300x200</t>
  </si>
  <si>
    <t>Отвод прямоугольного воздуховода из оцинкованной стали 45° 150x400</t>
  </si>
  <si>
    <t>Отвод прямоугольного воздуховода из оцинкованной стали 45° 200x300, b=0.7</t>
  </si>
  <si>
    <t>Отвод прямоугольного воздуховода из оцинкованной стали 45° 300x200</t>
  </si>
  <si>
    <t>Отвод прямоугольного воздуховода из оцинкованной стали 90° 300x200</t>
  </si>
  <si>
    <t>Отвод прямоугольного воздуховода из оцинкованной стали 90° 400x150</t>
  </si>
  <si>
    <t>Переход воздуховода с круглого на прямоугольное сечение из оцинкованной стали 300x200-⌀250, b=0.7</t>
  </si>
  <si>
    <t>Переход круглого сечения из оцинкованной стали ⌀315-⌀250, b=0.6</t>
  </si>
  <si>
    <t>Переход прямоугольного сечения из оцинкованной стали 300x200-400x150</t>
  </si>
  <si>
    <t>Система ПВ0.6</t>
  </si>
  <si>
    <t>Комбинированное покрытие на основе базальтового рулонного материала, кашированного алюминиевой фольгой, и клеевого состава, EI30, b=5 мм, PRO-МБОР-VENT EI60</t>
  </si>
  <si>
    <t>Клапан канальный противопожарный с цилиндрическим корпусом Сигмавент 100, Cигмавент-60-НО-100-BM-(220)-Кк</t>
  </si>
  <si>
    <t>Система ПВ0.2</t>
  </si>
  <si>
    <t>Система П2.2ж</t>
  </si>
  <si>
    <t xml:space="preserve"> Покрытие воздуховодов теплоизоляционные</t>
  </si>
  <si>
    <t>Система П2.1ж</t>
  </si>
  <si>
    <t>Воздуховод из тонколистовой оцинкованной стали 800x500, b=0.7</t>
  </si>
  <si>
    <t>Воздуховод из тонколистовой оцинкованной стали 800x650, b=0.7</t>
  </si>
  <si>
    <t>Воздуховод из тонколистовой оцинкованной стали 1000x300, b=0.7</t>
  </si>
  <si>
    <t>Воздуховод из тонколистовой оцинкованной стали 1150x450, b=0.9</t>
  </si>
  <si>
    <t>Врезка прямоугольная из оцинкованной стали 750x700-800x500</t>
  </si>
  <si>
    <t>Заглушка прямоугольная из оцинкованной стали 800x500</t>
  </si>
  <si>
    <t>Отвод прямоугольного воздуховода из оцинкованной стали 45° 800x650</t>
  </si>
  <si>
    <t>Отвод прямоугольного воздуховода из оцинкованной стали 90° 650x800</t>
  </si>
  <si>
    <t>Отвод прямоугольного воздуховода из оцинкованной стали 90° 700x750</t>
  </si>
  <si>
    <t>Отвод прямоугольного воздуховода из оцинкованной стали 90° 1000x300, b=0.9</t>
  </si>
  <si>
    <t>Переход прямоугольного сечения из оцинкованной стали 750x700-1000x300</t>
  </si>
  <si>
    <t>Переход прямоугольного сечения из оцинкованной стали 800x650-800x500</t>
  </si>
  <si>
    <t>Переход прямоугольного сечения из оцинкованной стали 1150x450-1000x300, b=0.9</t>
  </si>
  <si>
    <t>Клапан канальный противопожарный Сигмавент 300х200, Cигмавент-90-НО-300х200х-BM-(220)-Кк</t>
  </si>
  <si>
    <t>Приточно-вытяжная установка П0.7-В0.7, KVR 315/1 + KVR 250/1</t>
  </si>
  <si>
    <t>Ниппель круглого воздуховода из оцинкованной стали ⌀100, b=0.8</t>
  </si>
  <si>
    <t>Отвод круглого воздуховода из оцинкованной стали 45° ⌀100, b=0.5</t>
  </si>
  <si>
    <t>Отвод круглого воздуховода из оцинкованной стали 45° ⌀100, b=0.8</t>
  </si>
  <si>
    <t>Отвод круглого воздуховода из оцинкованной стали 90° ⌀100, b=0.8</t>
  </si>
  <si>
    <t>Отвод круглого воздуховода из оцинкованной стали 90° ⌀125, b=0.5</t>
  </si>
  <si>
    <t>Переход круглого сечения из оцинкованной стали ⌀160-⌀125, b=0.5</t>
  </si>
  <si>
    <t>Переход круглого сечения ⌀125-⌀100, b=0.5</t>
  </si>
  <si>
    <t>Переход круглого сечения ⌀160-⌀100, b=0.5</t>
  </si>
  <si>
    <t>Приточно-вытяжная установка П0.6-В0.6, KVR 160/1 + KVR 125/1</t>
  </si>
  <si>
    <t>Отвод круглого воздуховода из оцинкованной стали 90° ⌀100</t>
  </si>
  <si>
    <t>Отвод круглого воздуховода из оцинкованной стали 90° ⌀100, b=0.5</t>
  </si>
  <si>
    <t>Клапан канальный противопожарный с цилиндрическим корпусом Сигмавент 100, Cигмавент-90-НО-100,000000-BM-(220)-Кк</t>
  </si>
  <si>
    <t>Приточно-вытяжная установка П0.2-В0.2, KVR 125/1 + KVR 100/1</t>
  </si>
  <si>
    <t>Воздуховод из тонколистовой оцинкованной стали 200x100, b=0.5</t>
  </si>
  <si>
    <t>Врезка круглая из оцинкованной стали ⌀315-⌀315, b=0.8</t>
  </si>
  <si>
    <t>Заглушка круглая из оцинкованной стали ⌀315, b=0.8</t>
  </si>
  <si>
    <t>Ниппель круглого воздуховода ⌀315, b=0.8</t>
  </si>
  <si>
    <t>Отвод круглого воздуховода из оцинкованной стали 45° ⌀315, b=0.8</t>
  </si>
  <si>
    <t>Отвод круглого воздуховода из оцинкованной стали 90° ⌀315, b=0.8</t>
  </si>
  <si>
    <t>Клапан канальный противопожарный Сигмавент 100х200, Cигмавент-90-НО-100х200х-BM-(220)-Кк</t>
  </si>
  <si>
    <t>Клапан канальный противопожарный с цилиндрическим корпусом Сигмавент 315, Cигмавент-90-НО-315-BM-(220)-Кк</t>
  </si>
  <si>
    <t>Приточная установка П2.2ж, KVR 315/1</t>
  </si>
  <si>
    <t>Комбинированное покрытие на основе базальтового рулонного материала, кашированного алюминиевой фольгой, и клеевого состава, EI180, b=13 мм, PRO-МБОР-VENT EI 180</t>
  </si>
  <si>
    <t>Теплоизоляционный материал BOS-VENT b=50 мм с покрытием из наплавляемой кровельной мембраны Plastfoll Eco 2, BOS-VENT b=50 мм</t>
  </si>
  <si>
    <t>Воздуховод из тонколистовой оцинкованной стали ⌀200, b=0.5</t>
  </si>
  <si>
    <t>Отвод круглого воздуховода из оцинкованной стали 45° ⌀200, b=0.8</t>
  </si>
  <si>
    <t>Отвод круглого воздуховода из оцинкованной стали 90° ⌀200, b=0.8</t>
  </si>
  <si>
    <t>Клапан канальный противопожарный Сигмавент 200х100, Cигмавент-90-НО-100х200х-BM-(220)-Кк</t>
  </si>
  <si>
    <t>Клапан канальный противопожарный с цилиндрическим корпусом Сигмавент 200, Cигмавент-90-НО-100х200х-BM-(220)-Кк</t>
  </si>
  <si>
    <t>Приточная установка П2.1ж, KVR 200/1</t>
  </si>
  <si>
    <t>Воздуховод из тонколистовой оцинкованной стали 200x150, b=0.5</t>
  </si>
  <si>
    <t>Воздуховод из тонколистовой оцинкованной стали 250x250, b=0.5</t>
  </si>
  <si>
    <t>Воздуховод из тонколистовой оцинкованной стали 300x250, b=0.7</t>
  </si>
  <si>
    <t>Воздуховод из тонколистовой оцинкованной стали 400x250, b=0.7</t>
  </si>
  <si>
    <t>Воздуховод из тонколистовой оцинкованной стали 500x300, b=0.7</t>
  </si>
  <si>
    <t>Врезка прямоугольная из оцинкованной стали 300x250-250x250, b=0.9</t>
  </si>
  <si>
    <t>Врезка прямоугольного сечения 250x250-400x250, b=0.9</t>
  </si>
  <si>
    <t>Врезка прямоугольного сечения 300x250-300x250, b=0.9</t>
  </si>
  <si>
    <t>Отвод прямоугольного воздуховода из оцинкованной стали 45° 250x300, b=0.9</t>
  </si>
  <si>
    <t>Отвод прямоугольного воздуховода из оцинкованной стали 45° 250x400, b=0.9</t>
  </si>
  <si>
    <t>Отвод прямоугольного воздуховода из оцинкованной стали 45° 300x250, b=0.9</t>
  </si>
  <si>
    <t>Отвод прямоугольного воздуховода из оцинкованной стали 90° 200x150</t>
  </si>
  <si>
    <t>Отвод прямоугольного воздуховода из оцинкованной стали 90° 250x250, b=0.9</t>
  </si>
  <si>
    <t>Отвод прямоугольного воздуховода из оцинкованной стали 90° 400x250, b=0.9</t>
  </si>
  <si>
    <t>Переход прямоугольного сечения из оцинкованной стали 200x150-200x150</t>
  </si>
  <si>
    <t>Переход прямоугольного сечения из оцинкованной стали 250x250-200x150</t>
  </si>
  <si>
    <t>Переход прямоугольного сечения из оцинкованной стали 300x250-250x250, b=0.9</t>
  </si>
  <si>
    <t>Переход прямоугольного сечения из оцинкованной стали 400x250-300x250, b=0.9</t>
  </si>
  <si>
    <t>Переход прямоугольного сечения из оцинкованной стали 500x300-400x250, b=0.9</t>
  </si>
  <si>
    <t>Клапан канальный противопожарный Сигмавент 400х250, Cигмавент-90-НО-400,000000х250,000000 х-BM-(220)-Кк</t>
  </si>
  <si>
    <t>Воздушный клапан общего назначения прямоугольный ДК-250х250</t>
  </si>
  <si>
    <t>Приточная установка П0.3 VRN 50-30/22R.2D</t>
  </si>
  <si>
    <t>Вентиляционная решетка АМР-К 200х150</t>
  </si>
  <si>
    <t>Вентиляционная решетка АМР-К 250х250</t>
  </si>
  <si>
    <t>Вентиляционная решетка АМР-К 300х250</t>
  </si>
  <si>
    <t>Воздуховод из тонколистовой оцинкованной стали 750x700, b=0.7</t>
  </si>
  <si>
    <t>Клапан канальный противопожарный Сигмавент 800х650, Cигмавент-90-НО-800,000000х650,000000 х-BM-(220)-Кк</t>
  </si>
  <si>
    <t>Приточная установка П0.1 LITENED 80-50 G1.REZ.35-2.2x30.R</t>
  </si>
  <si>
    <t>Мусорокамера (001), Колясочная 005</t>
  </si>
  <si>
    <t>Кладовые К44,024(ПУИ), Кладовые К43,К45, Кладовые К42,К46</t>
  </si>
  <si>
    <t>Плита опорная SPN-630</t>
  </si>
  <si>
    <t>Система ДП2.6</t>
  </si>
  <si>
    <t>Воздуховод из тонколистовой оцинкованной стали 800x800, b=0.9</t>
  </si>
  <si>
    <t>Клапан стеновой противопожарный Сигмавент С2 800х800,  Сигмавент-120-НЗ-800х800х220(СП)-BE(22 0)-Мс-Кк</t>
  </si>
  <si>
    <t>Клапан обратный для крышного вентилятора RVN-A-630</t>
  </si>
  <si>
    <t>Комбинированное покрытие на основе базальтового рулонного материала, кашированного алюминиевой фольгой, и клеевого состава EI120, b=10 мм, PRO-МБОР-VENT EI 120 (10 мм)</t>
  </si>
  <si>
    <t>Вентилятор осевой крышный (без крыши), VOP 63-4.0х30-УХЛ</t>
  </si>
  <si>
    <t>Стакан монтажный MSN-560</t>
  </si>
  <si>
    <t>Клапан обратный для крышного вентилятора RVN-A-710</t>
  </si>
  <si>
    <t>Вентилятор осевой крышный (без крыши), VOP 71-5.5х30-УХЛ</t>
  </si>
  <si>
    <t>Плита опорная SPN-710</t>
  </si>
  <si>
    <t>Комплект крыши для VOP-N 71</t>
  </si>
  <si>
    <t>Комплект крыши  для VOP-N 63</t>
  </si>
  <si>
    <t>Адаптер стакана монтажного MPK-560</t>
  </si>
  <si>
    <t>Система ДП2.5.2, ДП2.5.1</t>
  </si>
  <si>
    <t>Система ДП2.4</t>
  </si>
  <si>
    <t>Монтаж вентиляционной установки</t>
  </si>
  <si>
    <t>Вентиляционная установка, VR 40-20/20.4D</t>
  </si>
  <si>
    <t>Решетка Рсв 300х250</t>
  </si>
  <si>
    <t>Воздуховод из тонколистовой оцинкованной стали 200x200, b=0.5</t>
  </si>
  <si>
    <t>Врезка прямоугольная из оцинкованной стали 200x200-300x250, b=0.9</t>
  </si>
  <si>
    <t>Врезка прямоугольная из оцинкованной стали 250x300-300x250, b=0.9</t>
  </si>
  <si>
    <t>Врезка прямоугольная из оцинкованной стали 300x250-300x250, b=0.9</t>
  </si>
  <si>
    <t>Заглушка прямоугольная из оцинкованной стали 300x250, b=0.9</t>
  </si>
  <si>
    <t>Отвод прямоугольного воздуховода из оцинкованной стали 45° 200x200, b=0.9</t>
  </si>
  <si>
    <t>Отвод прямоугольного воздуховода из оцинкованной стали 90° 200x200, b=0.9</t>
  </si>
  <si>
    <t>Отвод прямоугольного воздуховода из оцинкованной стали 90° 250x300, b=0.9</t>
  </si>
  <si>
    <t>Отвод прямоугольного воздуховода из оцинкованной стали 90° 300x250, b=0.9</t>
  </si>
  <si>
    <t>Переход прямоугольного сечения 400x200-300x250, b=0.9</t>
  </si>
  <si>
    <t>Клапан стеновой противопожарный Сигмавент С 300х250</t>
  </si>
  <si>
    <t>Клапан канальный противопожарный Сигмавент КС 300х250, Cигмавент-120-НЗ-300х250х(КС)--СН-BE-(220)-Кк</t>
  </si>
  <si>
    <t>Клапан канальный противопожарный Сигмавент КС 300х250, Cигмавент-120-НЗ-300х250х(КС)-ВН-BE-( 220)-Кк</t>
  </si>
  <si>
    <t>Система ДП2.3</t>
  </si>
  <si>
    <t>Клапан стеновой противопожарный Сигмавент СЛ150 850х550, Cигмавент-120-НЗ-850,000000х550,000000 х(СЛ)-x150-BE-(220)-Кк</t>
  </si>
  <si>
    <t>Комбинированное покрытие на основе базальтового рулонного материала, кашированного алюминиевой фольгой, и клеевого состава, EI180, b=13 мм, в защитном кожухе PRO-МБОР-VENT EI 180</t>
  </si>
  <si>
    <t>Переход воздуховода с круглого на прямоугольное сечение из оцинкованной стали ⌀800-900x500, b=0.9</t>
  </si>
  <si>
    <t>Система ДП2.2</t>
  </si>
  <si>
    <t>Система ДП0.1.2</t>
  </si>
  <si>
    <t>Отвод круглого воздуховода из оцинкованной стали 90° ⌀500, b=0.8</t>
  </si>
  <si>
    <t>Отвод круглого воздуховода из оцинкованной стали 90° ⌀560, b=0.8</t>
  </si>
  <si>
    <t>Отвод прямоугольного воздуховода из оцинкованной стали 35° 850x250</t>
  </si>
  <si>
    <t>Отвод прямоугольного воздуховода из оцинкованной стали 45° 250x850</t>
  </si>
  <si>
    <t>Отвод прямоугольного воздуховода из оцинкованной стали 45° 250x850, b=0.9</t>
  </si>
  <si>
    <t>Отвод прямоугольного воздуховода из оцинкованной стали 45° 550x500, b=0.9</t>
  </si>
  <si>
    <t>Отвод прямоугольного воздуховода из оцинкованной стали 45° 750x300, b=0.9</t>
  </si>
  <si>
    <t>Отвод прямоугольного воздуховода из оцинкованной стали 45° 850x250, b=0.9</t>
  </si>
  <si>
    <t>Отвод прямоугольного воздуховода из оцинкованной стали 90° 250x850, b=0.7</t>
  </si>
  <si>
    <t>Отвод прямоугольного воздуховода из оцинкованной стали 90° 250x850, b=0.9</t>
  </si>
  <si>
    <t>Отвод прямоугольного воздуховода из оцинкованной стали 90° 250x1000, b=0.9</t>
  </si>
  <si>
    <t>Отвод прямоугольного воздуховода из оцинкованной стали 90° 300x750, b=0.9</t>
  </si>
  <si>
    <t>Отвод прямоугольного воздуховода из оцинкованной стали 90° 400x550, b=0.9</t>
  </si>
  <si>
    <t>Отвод прямоугольного воздуховода из оцинкованной стали 90° 550x400, b=0.9</t>
  </si>
  <si>
    <t>Отвод прямоугольного воздуховода из оцинкованной стали 90° 850x250</t>
  </si>
  <si>
    <t>Отвод прямоугольного воздуховода из оцинкованной стали 90° 850x250, b=0.9</t>
  </si>
  <si>
    <t>Переход воздуховода с круглого на прямоугольное сечение из оцинкованной стали 750x300-⌀500, b=0.9</t>
  </si>
  <si>
    <t>Переход прямоугольного сечения из оцинкованной стали 550x550-550x500</t>
  </si>
  <si>
    <t>Переход прямоугольного сечения из оцинкованной стали 750x300-850x250, b=0.9</t>
  </si>
  <si>
    <t>Переход прямоугольного сечения из оцинкованной стали 1000x250-750x300, b=0.9</t>
  </si>
  <si>
    <t>Воздуховод из тонколистовой оцинкованной стали 700x550, b=0.7</t>
  </si>
  <si>
    <t>Воздуховод из тонколистовой оцинкованной стали 850x550, b=0.7</t>
  </si>
  <si>
    <t>Воздуховод из тонколистовой оцинкованной стали 900x500, b=0.7</t>
  </si>
  <si>
    <t>Воздуховод из тонколистовой оцинкованной стали 900x500, b=0.9</t>
  </si>
  <si>
    <t>Воздуховод из тонколистовой оцинкованной стали 900x550, b=0.7</t>
  </si>
  <si>
    <t>Воздуховод из тонколистовой оцинкованной стали ⌀630, b=0.8</t>
  </si>
  <si>
    <t>Воздуховод из тонколистовой оцинкованной стали ⌀800, b=0.8</t>
  </si>
  <si>
    <t>Врезка прямоугольная из оцинкованной стали 550x850-550x900, b=0.9</t>
  </si>
  <si>
    <t>Врезка прямоугольная из оцинкованной стали 700x550-550x900, b=0.9</t>
  </si>
  <si>
    <t>Заглушка прямоугольная из оцинкованной стали 550x900, b=0.9</t>
  </si>
  <si>
    <t>Отвод прямоугольного воздуховода из оцинкованной стали 45° 500x900, b=0.9</t>
  </si>
  <si>
    <t>Отвод прямоугольного воздуховода из оцинкованной стали 90° 500x900, b=0.9</t>
  </si>
  <si>
    <t>Переход круглого сечения из оцинкованной стали ⌀800-⌀630, b=0.8</t>
  </si>
  <si>
    <t>Переход прямоугольного сечения из оцинкованной стали 550x900-500x900, b=0.9</t>
  </si>
  <si>
    <t>Клапан стеновой противопожарный Сигмавент C150 550х700 (БФСУ), Cигмавент-120-НЗ-550х700х(С)-x150-(БФС У)-BE-(220)-Кк</t>
  </si>
  <si>
    <t>Решетка Рсп 550х700</t>
  </si>
  <si>
    <t>Воздуховод из тонколистовой оцинкованной стали 550x400, b=0.7</t>
  </si>
  <si>
    <t>Воздуховод из тонколистовой оцинкованной стали 550x500, b=0.7</t>
  </si>
  <si>
    <t>Воздуховод из тонколистовой оцинкованной стали 750x300, b=0.7</t>
  </si>
  <si>
    <t>Воздуховод из тонколистовой оцинкованной стали 750x450, b=0.7</t>
  </si>
  <si>
    <t>Воздуховод из тонколистовой оцинкованной стали 850x250, b=0.7</t>
  </si>
  <si>
    <t>Воздуховод из тонколистовой оцинкованной стали 1000x250, b=0.7</t>
  </si>
  <si>
    <t>Воздуховод из тонколистовой оцинкованной стали 1150x300, b=0.9</t>
  </si>
  <si>
    <t>Воздуховод из тонколистовой оцинкованной стали 1200x600, b=0.9</t>
  </si>
  <si>
    <t>Воздуховод из тонколистовой оцинкованной стали 2100x1200, b=1.2</t>
  </si>
  <si>
    <t>Воздуховод из тонколистовой оцинкованной стали ⌀500, b=0.7</t>
  </si>
  <si>
    <t>Воздуховод из тонколистовой оцинкованной стали ⌀560, b=0.7</t>
  </si>
  <si>
    <t>Врезка круглая из оцинкованной стали ⌀200-850x250, b=0.9</t>
  </si>
  <si>
    <t>Врезка круглая из оцинкованной стали ⌀200-⌀500</t>
  </si>
  <si>
    <t>Врезка круглая из оцинкованной стали ⌀560-500x550</t>
  </si>
  <si>
    <t>Врезка прямоугольная из оцинкованной стали 100x200-250x1000, b=0.9</t>
  </si>
  <si>
    <t>Врезка прямоугольная из оцинкованной стали 450x750-250x1000, b=0.9</t>
  </si>
  <si>
    <t>Врезка прямоугольная из оцинкованной стали 550x400-850x250, b=0.7</t>
  </si>
  <si>
    <t>Врезка прямоугольная из оцинкованной стали 850x250-850x250</t>
  </si>
  <si>
    <t>Врезка прямоугольная из оцинкованной стали 1150x300-400x550, b=0.9</t>
  </si>
  <si>
    <t>Врезка прямоугольная из оцинкованной стали 2100x1200-600x1200</t>
  </si>
  <si>
    <t>Заглушка прямоугольная из оцинкованной стали 250x1000, b=0.9</t>
  </si>
  <si>
    <t>Заглушка прямоугольная из оцинкованной стали 400x550, b=0.9</t>
  </si>
  <si>
    <t>Заглушка прямоугольная из оцинкованной стали 500x550</t>
  </si>
  <si>
    <t>Заглушка прямоугольная из оцинкованной стали 600x1200, b=0.9</t>
  </si>
  <si>
    <t>Заглушка прямоугольная из оцинкованной стали 850x250</t>
  </si>
  <si>
    <t>Комбинированное покрытие на основе базальтового рулонного материала, кашированного алюминиевой фольгой, и клеевого состава, EI150, b=13 мм, PRO-МБОР-VENT EI 150</t>
  </si>
  <si>
    <t>Клапан канальный противопожарный с цилиндрическим корпусом Сигмавент 560, Cигмавент-90-НЗ-560-BE-(220)-Кк</t>
  </si>
  <si>
    <t>Воздуховод из тонколистовой оцинкованной стали 800x350, b=0.7</t>
  </si>
  <si>
    <t>Воздуховод из тонколистовой оцинкованной стали 800x400, b=0.7</t>
  </si>
  <si>
    <t>Воздуховод из тонколистовой оцинкованной стали 800x400, b=0.9</t>
  </si>
  <si>
    <t>Воздуховод из тонколистовой оцинкованной стали 900x350, b=0.7</t>
  </si>
  <si>
    <t>Воздуховод из тонколистовой оцинкованной стали ⌀500, b=0.8</t>
  </si>
  <si>
    <t>Врезка круглая из оцинкованной стали ⌀315-350x900, b=0.9</t>
  </si>
  <si>
    <t>Врезка прямоугольная из оцинкованной стали 100x200-350x900, b=0.9</t>
  </si>
  <si>
    <t>Врезка прямоугольная из оцинкованной стали 350x800-350x900</t>
  </si>
  <si>
    <t>Система ДП2.1</t>
  </si>
  <si>
    <t>Врезка прямоугольная из оцинкованной стали 350x800-350x900, b=0.9</t>
  </si>
  <si>
    <t>Заглушка прямоугольная из оцинкованной стали 350x900, b=0.9</t>
  </si>
  <si>
    <t>Отвод круглого воздуховода из оцинкованной стали 45° ⌀630, b=0.8</t>
  </si>
  <si>
    <t>Отвод прямоугольного воздуховода из оцинкованной стали 90° 400x800, b=0.9</t>
  </si>
  <si>
    <t>Переход воздуховода с круглого на прямоугольное сечение из оцинкованной стали 800x400-⌀630, b=0.9</t>
  </si>
  <si>
    <t>Переход круглого сечения из оцинкованной стали ⌀630-⌀500, b=0.8</t>
  </si>
  <si>
    <t>Переход прямоугольного сечения из оцинкованной стали 400x800-350x900, b=0.9</t>
  </si>
  <si>
    <t>Клапан стеновой противопожарный Сигмавент С 800х350, Cигмавент-90-НЗ-800,000000х350,000000 х(С)--BE-(220)-Кк</t>
  </si>
  <si>
    <t>Клапан стеновой противопожарный Сигмавент С 800х350, Cигмавент-120-НЗ-800,000000х350,000000 х(С)--BE-(220)</t>
  </si>
  <si>
    <t>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кожухе, PRO-МБОР-VENT EI 180 в кожухе</t>
  </si>
  <si>
    <t>Клапан канальный противопожарный с цилиндрическим корпусом Сигмавент 630, Cигмавент-90-НЗ-630,000000-BE-(220)-М</t>
  </si>
  <si>
    <t>Система ДВ2.2</t>
  </si>
  <si>
    <t>Решетка Рсв 800х350</t>
  </si>
  <si>
    <t>Воздуховод из тонколистовой оцинкованной стали 150x150, b=0.5</t>
  </si>
  <si>
    <t>Воздуховод из тонколистовой оцинкованной стали 700x400, b=0.9</t>
  </si>
  <si>
    <t>Воздуховод из тонколистовой оцинкованной стали 1050x300, b=0.9</t>
  </si>
  <si>
    <t>Воздуховод из тонколистовой оцинкованной стали 1400x400, b=0.9</t>
  </si>
  <si>
    <t>Врезка прямоугольная из оцинкованной стали 150x150-400x1400, b=0.9</t>
  </si>
  <si>
    <t>Врезка прямоугольная из оцинкованной стали 150x200-400x1400, b=0.9</t>
  </si>
  <si>
    <t>Врезка прямоугольная из оцинкованной стали 300x200-1050x300, b=0.9</t>
  </si>
  <si>
    <t>Врезка прямоугольная из оцинкованной стали 300x1050-400x1400, b=0.9</t>
  </si>
  <si>
    <t>Врезка прямоугольная из оцинкованной стали 700x400-1400x400, b=0.9</t>
  </si>
  <si>
    <t>Заглушка прямоугольная из оцинкованной стали 400x1400, b=0.9</t>
  </si>
  <si>
    <t>Клапан канальный противопожарный Сигмавент КС 1050х300, Cигмавент-120-НЗ1050,000000х300,000000 х(КС)--ВН-BE-(220)-Кк</t>
  </si>
  <si>
    <t>Клапан защитный CZR, CZR-710</t>
  </si>
  <si>
    <t>Отвод прямоугольного воздуховода из оцинкованной стали 45° 400x1400</t>
  </si>
  <si>
    <t>Отвод прямоугольного воздуховода из оцинкованной стали 45° 400x1400, b=0.9</t>
  </si>
  <si>
    <t>Отвод прямоугольного воздуховода из оцинкованной стали 90° 400x1400, b=0.9</t>
  </si>
  <si>
    <t>Переход воздуховода с круглого на прямоугольное сечение из оцинкованной стали 1400x400-⌀800</t>
  </si>
  <si>
    <t>Переход круглого сечения из оцинкованной стали ⌀800-⌀622, b=0.8</t>
  </si>
  <si>
    <t>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оцинкованной стали, PRO-МБОР-VENT EI 60 в кожухе</t>
  </si>
  <si>
    <t>Система ДВ2.1</t>
  </si>
  <si>
    <t>Клапан защитный CZR, CZR-900</t>
  </si>
  <si>
    <t>Кожух двигателя KGD, KGD-900</t>
  </si>
  <si>
    <t>Клапан стеновой противопожарный Сигмавент С 1150х300, Cигмавент-90-НЗ-1150,000000х300,000000 х(С)--BE-(220)</t>
  </si>
  <si>
    <t>Клапан стеновой противопожарный Сигмавент С 1150х300, Cигмавент-90-НЗ-1150,000000х300,000000 х(С)--BE-(220)-Кк</t>
  </si>
  <si>
    <t>Клапан стеновой противопожарный Сигмавент С 1150х300, Cигмавент-90-НЗ-1150х300х(С)--BE-(220)</t>
  </si>
  <si>
    <t>Воздуховод из тонколистовой оцинкованной стали 300x150, b=0.7</t>
  </si>
  <si>
    <t>Воздуховод из тонколистовой оцинкованной стали 1200x400, b=0.9</t>
  </si>
  <si>
    <t>Врезка прямоугольная из оцинкованной стали 150x300-400x1200, b=0.9</t>
  </si>
  <si>
    <t>Врезка прямоугольная из оцинкованной стали 300x1050-400x1200, b=0.9</t>
  </si>
  <si>
    <t>Врезка прямоугольная из оцинкованной стали 300x1150-400x1200, b=0.9</t>
  </si>
  <si>
    <t>Врезка прямоугольная из оцинкованной стали 900x350-1200x400, b=0.9</t>
  </si>
  <si>
    <t>Врезка прямоугольная из оцинкованной стали 1150x300-1150x300, b=0.9</t>
  </si>
  <si>
    <t>Заглушка прямоугольная из оцинкованной стали 400x1200, b=0.9</t>
  </si>
  <si>
    <t>Заглушка прямоугольная из оцинкованной стали 1150x300, b=0.9</t>
  </si>
  <si>
    <t>Комбинированное покрытие на основе базальтового рулонного материала, кашированного алюминиевой фольгой, и клеевого состава, EI180, b=13 мм</t>
  </si>
  <si>
    <t>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</t>
  </si>
  <si>
    <t>Вентилятор радиальный дымоудаления VTR-DU400-90H-11х10-HF-L-0-У2</t>
  </si>
  <si>
    <t>Комплект виброизоляторов из 5 шт., RVI-9  (ТИП1)</t>
  </si>
  <si>
    <t>Отвод прямоугольного воздуховода из оцинкованной стали 90° 400x800, b=0.7</t>
  </si>
  <si>
    <t>Отвод прямоугольного воздуховода из оцинкованной стали 90° 800x400</t>
  </si>
  <si>
    <t>Система ВЕ_ЛШ, воздухозабор</t>
  </si>
  <si>
    <t>Клапан стеновой противопожарный Сигмавент C150 500х250, Cигмавент-120-НЗ-500х250х(С)-x150-(БФС У)-BE-(220)-Кк</t>
  </si>
  <si>
    <t>ВЕ кладовые</t>
  </si>
  <si>
    <t>Отвод круглого воздуховода из оцинкованной стали 45° ⌀800, b=0.8</t>
  </si>
  <si>
    <t>Отвод круглого воздуховода из оцинкованной стали 90° ⌀800, b=0.8</t>
  </si>
  <si>
    <t>Отвод прямоугольного воздуховода из оцинкованной стали 30° 400x800</t>
  </si>
  <si>
    <t>Отвод прямоугольного воздуховода из оцинкованной стали 45° 300x1050, b=0.9</t>
  </si>
  <si>
    <t>Отвод прямоугольного воздуховода из оцинкованной стали 45° 1050x300, b=0.9</t>
  </si>
  <si>
    <t>Отвод прямоугольного воздуховода из оцинкованной стали 45° 1150x300, b=0.9</t>
  </si>
  <si>
    <t>Отвод прямоугольного воздуховода из оцинкованной стали 90° 300x1150, b=0.9</t>
  </si>
  <si>
    <t>Отвод прямоугольного воздуховода из оцинкованной стали 90° 400x800</t>
  </si>
  <si>
    <t>Отвод прямоугольного воздуховода из оцинкованной стали 90° 400x1200, b=0.9</t>
  </si>
  <si>
    <t>Отвод прямоугольного воздуховода из оцинкованной стали 90° 800x400, b=0.7</t>
  </si>
  <si>
    <t>Отвод прямоугольного воздуховода из оцинкованной стали 90° 1050x300, b=0.9</t>
  </si>
  <si>
    <r>
      <rPr>
        <sz val="11"/>
        <rFont val="Times New Roman"/>
        <family val="1"/>
        <charset val="204"/>
      </rPr>
      <t>Переход воздуховода с круглого на прямоугольное сечение из оцинкованной стали
⌀800-1200x400, b=0.9</t>
    </r>
  </si>
  <si>
    <t>Переход прямоугольного сечения из оцинкованной стали 800x400-1050x300</t>
  </si>
  <si>
    <t>Переход прямоугольного сечения из оцинкованной стали 1150x300-800x400, b=0.9</t>
  </si>
  <si>
    <t>Решетка Рсв 1150х300</t>
  </si>
  <si>
    <t>Воздуховод из тонколистовой оцинкованной стали 1000x800, b=0.7</t>
  </si>
  <si>
    <t>Воздуховод из тонколистовой оцинкованной стали 1600x1000, b=0.9</t>
  </si>
  <si>
    <t>Воздуховод из тонколистовой оцинкованной стали 500x250, b=0.7</t>
  </si>
  <si>
    <t>Заглушка для прямоугольного воздуховода 800x1000</t>
  </si>
  <si>
    <t>Врезка прямоугольного сечения 1600x1000-800x1000</t>
  </si>
  <si>
    <t>Система В2.6.2а, В2.6.1а</t>
  </si>
  <si>
    <t>Система В2.5.2а, В2.5.1а</t>
  </si>
  <si>
    <t>Воздуховод из тонколистовой оцинкованной стали 350x200, b=0.7</t>
  </si>
  <si>
    <t>Воздуховод из тонколистовой оцинкованной стали 350x200, b=0.9</t>
  </si>
  <si>
    <t>Отвод прямоугольного воздуховода из оцинкованной стали 45.01° 200x350, b=0.9</t>
  </si>
  <si>
    <t>Отвод прямоугольного воздуховода из оцинкованной стали 45.19° 200x350, b=0.9</t>
  </si>
  <si>
    <t>Отвод прямоугольного воздуховода из оцинкованной стали 90° 200x350, b=0.9</t>
  </si>
  <si>
    <t>Отвод прямоугольного воздуховода из оцинкованной стали 90° 350x200, b=0.9</t>
  </si>
  <si>
    <t>Система В2.4.2а, В2.4.1а</t>
  </si>
  <si>
    <t>Отвод круглого воздуховода из оцинкованной стали 34° ⌀100, b=0.8</t>
  </si>
  <si>
    <t>Отвод круглого воздуховода из оцинкованной стали 45° ⌀100</t>
  </si>
  <si>
    <t>Воздуховод из тонколистовой оцинкованной стали 250x200, b=0.5</t>
  </si>
  <si>
    <t>Воздуховод из тонколистовой оцинкованной стали 350x150, b=0.7</t>
  </si>
  <si>
    <t>Отвод прямоугольного воздуховода из оцинкованной стали 45° 200x250</t>
  </si>
  <si>
    <t>Отвод прямоугольного воздуховода из оцинкованной стали 45° 200x250, b=0.9</t>
  </si>
  <si>
    <t>Отвод прямоугольного воздуховода из оцинкованной стали 45° 250x200</t>
  </si>
  <si>
    <t>Отвод прямоугольного воздуховода из оцинкованной стали 45° 250x200, b=0.9</t>
  </si>
  <si>
    <t>Отвод прямоугольного воздуховода из оцинкованной стали 90° 200x250</t>
  </si>
  <si>
    <t>Отвод прямоугольного воздуховода из оцинкованной стали 90° 200x250, b=0.9</t>
  </si>
  <si>
    <t>Отвод прямоугольного воздуховода из оцинкованной стали 90° 250x200</t>
  </si>
  <si>
    <t>Отвод прямоугольного воздуховода из оцинкованной стали 90° 250x200, b=0.9</t>
  </si>
  <si>
    <t>Переход прямоугольного сечения из оцинкованной стали 250x200-200x250, b=0.9</t>
  </si>
  <si>
    <t>Переход прямоугольного сечения из оцинкованной стали 350x150-250x200</t>
  </si>
  <si>
    <t>Воздуховод из тонколистовой оцинкованной стали 300x300, b=0.7</t>
  </si>
  <si>
    <t>Воздуховод из тонколистовой оцинкованной стали 350x350, b=0.7</t>
  </si>
  <si>
    <t>Воздуховод из тонколистовой оцинкованной стали 445x445, b=0.7</t>
  </si>
  <si>
    <t>Воздуховод из тонколистовой оцинкованной стали 450x350, b=0.7</t>
  </si>
  <si>
    <t>Врезка прямоугольная из оцинкованной стали 100x200-200x200</t>
  </si>
  <si>
    <t>Врезка прямоугольная из оцинкованной стали 100x200-250x250</t>
  </si>
  <si>
    <t>Врезка прямоугольная из оцинкованной стали 100x200-300x300</t>
  </si>
  <si>
    <t>Врезка прямоугольная из оцинкованной стали 100x200-350x350</t>
  </si>
  <si>
    <t>Врезка прямоугольная из оцинкованной стали 100x200-350x450</t>
  </si>
  <si>
    <t>Врезка прямоугольная из оцинкованной стали 150x250-300x300</t>
  </si>
  <si>
    <t>Врезка прямоугольная из оцинкованной стали 200x100-250x150</t>
  </si>
  <si>
    <t>Заглушка прямоугольная из оцинкованной стали 100x200, b=0.9</t>
  </si>
  <si>
    <t>Заглушка прямоугольная из оцинкованной стали 200x200, b=0.9</t>
  </si>
  <si>
    <t>Отвод прямоугольного воздуховода из оцинкованной стали 45° 250x150</t>
  </si>
  <si>
    <t>Отвод прямоугольного воздуховода из оцинкованной стали 90.02° 150x250</t>
  </si>
  <si>
    <t>Отвод прямоугольного воздуховода из оцинкованной стали 90° 250x150</t>
  </si>
  <si>
    <t>Переход прямоугольного сечения из оцинкованной стали 150x250-100x200</t>
  </si>
  <si>
    <t>Переход прямоугольного сечения из оцинкованной стали 250x250-200x200</t>
  </si>
  <si>
    <t>Переход прямоугольного сечения из оцинкованной стали 300x300-250x250</t>
  </si>
  <si>
    <t>Переход прямоугольного сечения из оцинкованной стали 350x350-300x300</t>
  </si>
  <si>
    <t>Переход прямоугольного сечения из оцинкованной стали 350x450-350x350</t>
  </si>
  <si>
    <t>Переход прямоугольного сечения из оцинкованной стали 445x445-350x450</t>
  </si>
  <si>
    <t xml:space="preserve">Установка крышного вентилятора </t>
  </si>
  <si>
    <t>Клапан канальный противопожарный Сигмавент 200х100, Cигмавент-60-НО-200х100х-BM-(220)-Кк</t>
  </si>
  <si>
    <t>Клапан канальный противопожарный Сигмавент 250х150, Cигмавент-60-НО-250х150х-BM-(220)-Кк</t>
  </si>
  <si>
    <t>Клапан обратный для крышного вентилятора, TOS 56</t>
  </si>
  <si>
    <t>Вытяжной крышный вентилятор, VRK 56/40-4D</t>
  </si>
  <si>
    <t>Стакан монтажный с шумоглушением, KPN-S-56</t>
  </si>
  <si>
    <t>Воздуховод из тонколистовой оцинкованной стали 700x400, b=0.7</t>
  </si>
  <si>
    <t>Врезка круглая из оцинкованной стали ⌀125-150x150, b=0.9</t>
  </si>
  <si>
    <t>Врезка круглая из оцинкованной стали ⌀125-200x150, b=0.9</t>
  </si>
  <si>
    <t>Врезка круглая из оцинкованной стали ⌀125-300x200, b=0.9</t>
  </si>
  <si>
    <t>Врезка круглая из оцинкованной стали ⌀125-⌀125, b=0.5</t>
  </si>
  <si>
    <t>Врезка круглого воздуховода ⌀125-⌀125, b=0.5</t>
  </si>
  <si>
    <t>Врезка прямоугольная из оцинкованной стали 100x200-100x200, b=0.9</t>
  </si>
  <si>
    <t>Врезка прямоугольная из оцинкованной стали 100x200-150x250, b=0.9</t>
  </si>
  <si>
    <t>Заглушка прямоугольная из оцинкованной стали 150x150, b=0.9</t>
  </si>
  <si>
    <t>Заглушка прямоугольная из оцинкованной стали 200x150, b=0.9</t>
  </si>
  <si>
    <t>Заглушка прямоугольная из оцинкованной стали 300x200, b=0.9</t>
  </si>
  <si>
    <t>Отвод круглого воздуховода 90° ⌀125, b=0.8</t>
  </si>
  <si>
    <t>Отвод круглого воздуховода из оцинкованной стали 45° ⌀125, b=0.5</t>
  </si>
  <si>
    <t>Отвод круглого воздуховода из оцинкованной стали 45° ⌀125, b=0.8</t>
  </si>
  <si>
    <t>Отвод круглого воздуховода из оцинкованной стали 90° ⌀125, b=0.8</t>
  </si>
  <si>
    <t>Отвод прямоугольного воздуховода из оцинкованной стали 45° 200x300, b=0.9</t>
  </si>
  <si>
    <t>Отвод прямоугольного воздуховода из оцинкованной стали 45° 300x200, b=0.9</t>
  </si>
  <si>
    <t>Отвод прямоугольного воздуховода из оцинкованной стали 45° 400x700, b=0.9</t>
  </si>
  <si>
    <t>Отвод прямоугольного воздуховода из оцинкованной стали 90° 200x150, b=0.9</t>
  </si>
  <si>
    <t>Отвод прямоугольного воздуховода из оцинкованной стали 90° 400x700, b=0.7</t>
  </si>
  <si>
    <t>Отвод прямоугольного воздуховода из оцинкованной стали 90° 700x400, b=0.9</t>
  </si>
  <si>
    <t>Переход круглого сечения ⌀125-⌀125</t>
  </si>
  <si>
    <t>Соединитель для круглых каналов пластиковый 125</t>
  </si>
  <si>
    <t>Сетка стальная защитная на воздуховод ДПУ-М Ø125</t>
  </si>
  <si>
    <r>
      <t>Комбинированное покрытие на основе базальтового рулонного материала, кашированного алюминиевой фольгой, и клеевого состава, EI30, b=5 мм,</t>
    </r>
    <r>
      <rPr>
        <b/>
        <sz val="11"/>
        <rFont val="Times New Roman"/>
        <family val="1"/>
        <charset val="204"/>
      </rPr>
      <t>PRO-МБОР-VENT EI30</t>
    </r>
  </si>
  <si>
    <t>Клапан канальный противопожарный Сигмавент 200х300,Cигмавент-60-НО-200,000000х300,000000 х-BM-(220)-Кк</t>
  </si>
  <si>
    <t>Клапан канальный противопожарный Сигмавент 700х400, Cигмавент-90-НО-700,000000х400,000000 х-BM-(220)-Мс-Кк</t>
  </si>
  <si>
    <t>Обратный клапан RSK, ГОСТ 14918-80</t>
  </si>
  <si>
    <t>Ниппель круглого воздуховода ⌀125, b=0.5</t>
  </si>
  <si>
    <t>Клапан канальный противопожарный Сигмавент 150х150, Cигмавент-90-НО-150х150х-BM-(220)-Кк</t>
  </si>
  <si>
    <t>Клапан канальный противопожарный Сигмавент 150х200, Cигмавент-90-НО-150х200х-BM-(220)-Кк</t>
  </si>
  <si>
    <t>Клапан канальный противопожарный Сигмавент 200х300, Cигмавент-60-НО-200х300х-BM-(220)</t>
  </si>
  <si>
    <t>Клапан канальный противопожарный Сигмавент 200х300, Cигмавент-90-НО-200,000000х300,000000 х-BM-(220)-Кк</t>
  </si>
  <si>
    <t>Клапан канальный противопожарный с цилиндрическим корпусом Сигмавент 125, Cигмавент-60-НО-125-BM-(220)-Кк</t>
  </si>
  <si>
    <t>Вытяжная установка В2.2ж, LITENED 70-40 G1.REZ.31-2.2x30.R</t>
  </si>
  <si>
    <t>Система В2.2.2а, В2.2.1а</t>
  </si>
  <si>
    <t>Вытяжная установка В2.2, KVR 100/1</t>
  </si>
  <si>
    <t>Пластиковый диффузор ДПУ-М 100</t>
  </si>
  <si>
    <t>Система В2.1ж</t>
  </si>
  <si>
    <t>Врезка круглого воздуховода ⌀125</t>
  </si>
  <si>
    <t>Врезка круглого воздуховода ⌀125, b=0.5</t>
  </si>
  <si>
    <t>Заглушка прямоугольная из оцинкованной стали 300x150</t>
  </si>
  <si>
    <t>Заглушка прямоугольная из оцинкованной стали 300x150, b=0.9</t>
  </si>
  <si>
    <t>Отвод прямоугольного воздуховода из оцинкованной стали 30° 350x900, b=0.9</t>
  </si>
  <si>
    <t>Отвод прямоугольного воздуховода из оцинкованной стали 90° 300x150</t>
  </si>
  <si>
    <t>Отвод круглого воздуховода 90° ⌀100, b=0.8</t>
  </si>
  <si>
    <t>Отвод круглого воздуховода 90° ⌀200, b=0.8</t>
  </si>
  <si>
    <t>Тройник круглого воздуховода из оцинкованной стали равнопроходной ⌀100, b=0.5</t>
  </si>
  <si>
    <t>Комбинированное покрытие на основе базальтового рулонного материала, кашированного алюминиевой фольгой, и клеевого состава, EI150, b=13 мм</t>
  </si>
  <si>
    <t>Клапан канальный противопожарный с цилиндрическим корпусом  Cигмавент-60-НО-100,000000-BM-(220)-Кк</t>
  </si>
  <si>
    <t>Врезка круглая из оцинкованной стали ⌀125-300x150, b=0.8</t>
  </si>
  <si>
    <t>Врезка круглая из оцинкованной стали ⌀125-300x150, b=0.9</t>
  </si>
  <si>
    <t>Врезка прямоугольная из оцинкованной стали 300x150-300x150</t>
  </si>
  <si>
    <t>Врезка прямоугольная из оцинкованной стали 300x150-300x150, b=0.9</t>
  </si>
  <si>
    <t>Врезка прямоугольного сечения 300x150-300x150, b=0.9</t>
  </si>
  <si>
    <t>Клапан канальный противопожарный Сигмавент 300х150, Cигмавент-60-НО-300,000000х150,000000-BM-(220)</t>
  </si>
  <si>
    <t>Клапан канальный противопожарный Сигмавент 300х150, Cигмавент-90-НО-300,000000х150,000000-BM-(220)-Кк</t>
  </si>
  <si>
    <t>Клапан канальный противопожарный Сигмавент 300х150, Cигмавент-90-НО-300х150х-BM-(220)-Кк</t>
  </si>
  <si>
    <t>Клапан канальный противопожарный Сигмавент 900х350, Cигмавент-90-НО-900,000000х350,000000 х-BM-(220)-Мс-Кк</t>
  </si>
  <si>
    <t>Клапан канальный противопожарный с цилиндрическим корпусом Сигмавент 125, Cигмавент-60-НО-125,000000-BM-(220)</t>
  </si>
  <si>
    <t>Вытяжная установка В2.1ж, LITENED 70-40 G1.REZ.35-2.2x30.R</t>
  </si>
  <si>
    <t>Система В2.1.2а, В2.1.1а</t>
  </si>
  <si>
    <t>Отвод прямоугольного воздуховода из оцинкованной стали 90° 300x150, b=0.9</t>
  </si>
  <si>
    <t>Отвод прямоугольного воздуховода из оцинкованной стали 90° 350x900, b=0.9</t>
  </si>
  <si>
    <t>Отвод прямоугольного воздуховода из оцинкованной стали 90° 900x350, b=0.9</t>
  </si>
  <si>
    <t>Переход прямоугольного сечения из оцинкованной стали 900x350-700x400, b=0.9</t>
  </si>
  <si>
    <t>Клапан канальный противопожарный с цилиндрическим корпусом Cигмавент-60-НО-100,000000-BM-(220)-Кк</t>
  </si>
  <si>
    <t>Клапан канальный противопожарный с цилиндрическим корпусом Cигмавент-60-НО-160,000000-BM-(220)-Кк</t>
  </si>
  <si>
    <t>Воздуховод из тонколистовой оцинкованной стали ⌀160, b=0.5</t>
  </si>
  <si>
    <t>Врезка круглого воздуховода ⌀160-⌀160, b=0.5</t>
  </si>
  <si>
    <t>Ниппель круглого воздуховода из оцинкованной стали ⌀160, b=0.8</t>
  </si>
  <si>
    <t>Отвод круглого воздуховода из оцинкованной стали 45° ⌀160, b=0.8</t>
  </si>
  <si>
    <t>Дроссель-клапан круглого сечения диаметром ф100 с ручным управлением, Дроссель-клапан(КР)-ф100</t>
  </si>
  <si>
    <t>Дроссель-клапан круглого сечения диаметром ф160 с ручным управлением, Дроссель-клапан(КР)-ф160</t>
  </si>
  <si>
    <t>Отвод круглого воздуховода из оцинкованной стали 90° ⌀160, b=0.5</t>
  </si>
  <si>
    <t>Отвод круглого воздуховода из оцинкованной стали 90° ⌀160, b=0.8</t>
  </si>
  <si>
    <t>Тройник круглого воздуховода из оцинкованной стали ⌀160-⌀100, b=0.5</t>
  </si>
  <si>
    <t>Вытяжная установка В2.1, KVR 160/1</t>
  </si>
  <si>
    <t>Пластиковый диффузор ДПУ-М 160</t>
  </si>
  <si>
    <t>Система В0.9</t>
  </si>
  <si>
    <t>Отвод круглого воздуховода 45° ⌀100, b=0.8</t>
  </si>
  <si>
    <t>Вытяжная установка В0.9, KVR 100/1</t>
  </si>
  <si>
    <t>Вытяжная установка В0.3, KVR 125/1</t>
  </si>
  <si>
    <t>Клапан канальный противопожарный с цилиндрическим корпусом Сигмавент 125,  Cигмавент-60-НО-100,000000-BM-(220)-Кк</t>
  </si>
  <si>
    <t>Клапан канальный противопожарный с цилиндрическим корпусом Сигмавент 125,  Cигмавент-90-125,000000-BM-(220)-Кк</t>
  </si>
  <si>
    <t>022(Коридор), 006(ПУИ)</t>
  </si>
  <si>
    <t>Воздухораспределители</t>
  </si>
  <si>
    <t>Система ДП2.5.1</t>
  </si>
  <si>
    <t>Монтаж тепловой завесы</t>
  </si>
  <si>
    <t>Тепловая завеса Тепломаш КЭВ-П5131A</t>
  </si>
  <si>
    <t>Врезка круглая из оцинкованной стали ⌀125-⌀125, b=0.8</t>
  </si>
  <si>
    <r>
      <t xml:space="preserve">Комбинированное покрытие на основе базальтового рулонного материала, кашированного алюминиевой фольгой, и клеевого состава, EI30, b=5 мм, </t>
    </r>
    <r>
      <rPr>
        <b/>
        <sz val="11"/>
        <rFont val="Times New Roman"/>
        <family val="1"/>
        <charset val="204"/>
      </rPr>
      <t>PRO-МБОР-VENT EI30</t>
    </r>
  </si>
  <si>
    <t>Решетка Рсв 300х1150</t>
  </si>
  <si>
    <t>Решетка Рсв 850х550</t>
  </si>
  <si>
    <t>Клапан обратный для крышного вентилятора, RVN-A-710</t>
  </si>
  <si>
    <t>Кровельные опоры FS.1125.0008.002, 4-1300x1300</t>
  </si>
  <si>
    <t>Кровельные опоры FS.1125.0008.003, 4-1000x1000</t>
  </si>
  <si>
    <t>Кровельные опоры FS.1125.0008.005, 9-1700x1500</t>
  </si>
  <si>
    <t>Кровельные опоры FS.1125.0008.008, 6-1200x3300</t>
  </si>
  <si>
    <t>0.1.4.4.3.2.3.1</t>
  </si>
  <si>
    <t>0.1.4.4.3.1.4.1.3</t>
  </si>
  <si>
    <t>0.1.4.4.3.1.2.2</t>
  </si>
  <si>
    <t>В стоимость работ по прокладке воздуховодов  и  фасонных элементов входит стоимость крепежного материала</t>
  </si>
  <si>
    <t>Генподрядчик:</t>
  </si>
  <si>
    <t>Субподрядчик:</t>
  </si>
  <si>
    <t>Подрядчик:</t>
  </si>
  <si>
    <t>ООО «Любимый город»</t>
  </si>
  <si>
    <t>Генеральный директор</t>
  </si>
  <si>
    <t>Директор</t>
  </si>
  <si>
    <t>45.3</t>
  </si>
  <si>
    <t>45.3.1</t>
  </si>
  <si>
    <t>45.3.2</t>
  </si>
  <si>
    <t>47.1.2</t>
  </si>
  <si>
    <t>47.4.2</t>
  </si>
  <si>
    <t>49.1.2</t>
  </si>
  <si>
    <t>49.1.3</t>
  </si>
  <si>
    <t>49.1.4</t>
  </si>
  <si>
    <t>49.1.5</t>
  </si>
  <si>
    <t>49.1.6</t>
  </si>
  <si>
    <t>49.1.7</t>
  </si>
  <si>
    <t>49.1.8</t>
  </si>
  <si>
    <t>49.1.9</t>
  </si>
  <si>
    <t>49.1.10</t>
  </si>
  <si>
    <t>49.1.11</t>
  </si>
  <si>
    <t>49.1.12</t>
  </si>
  <si>
    <t>49.1.13</t>
  </si>
  <si>
    <t>49.3.2</t>
  </si>
  <si>
    <t>49.3.3</t>
  </si>
  <si>
    <t>49.3.4</t>
  </si>
  <si>
    <t>49.3.5</t>
  </si>
  <si>
    <t>49.3.6</t>
  </si>
  <si>
    <t>50.1.9</t>
  </si>
  <si>
    <t>50.1.10</t>
  </si>
  <si>
    <t>50.1.11</t>
  </si>
  <si>
    <t>50.1.12</t>
  </si>
  <si>
    <t>50.1.13</t>
  </si>
  <si>
    <t>50.1.14</t>
  </si>
  <si>
    <t>50.1.15</t>
  </si>
  <si>
    <t>50.1.16</t>
  </si>
  <si>
    <t>50.1.17</t>
  </si>
  <si>
    <t>50.1.18</t>
  </si>
  <si>
    <t>50.1.19</t>
  </si>
  <si>
    <t>50.1.20</t>
  </si>
  <si>
    <t>50.4.3</t>
  </si>
  <si>
    <t>50.4.4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</si>
  <si>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</si>
  <si>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</si>
  <si>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</si>
  <si>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</si>
  <si>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</si>
  <si>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</si>
  <si>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</si>
  <si>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</si>
  <si>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</si>
  <si>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</si>
  <si>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52.2.2</t>
  </si>
  <si>
    <t>51.4.2</t>
  </si>
  <si>
    <t>51.4.3</t>
  </si>
  <si>
    <t>51.4.4</t>
  </si>
  <si>
    <t>52.1.5</t>
  </si>
  <si>
    <t>52.3</t>
  </si>
  <si>
    <t>52.4.3</t>
  </si>
  <si>
    <t>52.4.4</t>
  </si>
  <si>
    <t>53.2.2</t>
  </si>
  <si>
    <t>53.4.2</t>
  </si>
  <si>
    <t>53.4.3</t>
  </si>
  <si>
    <t>53.4.4</t>
  </si>
  <si>
    <t>53.4.5</t>
  </si>
  <si>
    <t>53.4.6</t>
  </si>
  <si>
    <t>54.2.2</t>
  </si>
  <si>
    <t>54.2.3</t>
  </si>
  <si>
    <t>54.4.4</t>
  </si>
  <si>
    <t>54.4.5</t>
  </si>
  <si>
    <t>54.4.6</t>
  </si>
  <si>
    <t>55.5</t>
  </si>
  <si>
    <t>55.5.1</t>
  </si>
  <si>
    <t>55.5.2</t>
  </si>
  <si>
    <t>55.5.3</t>
  </si>
  <si>
    <t>55.5.4</t>
  </si>
  <si>
    <t>55.6.2</t>
  </si>
  <si>
    <t>55.6.3</t>
  </si>
  <si>
    <t>56.4.2</t>
  </si>
  <si>
    <t>56.4.3</t>
  </si>
  <si>
    <t>56.4.4</t>
  </si>
  <si>
    <t>57.3.2</t>
  </si>
  <si>
    <t>58.3.2</t>
  </si>
  <si>
    <t>59.4.2</t>
  </si>
  <si>
    <t>59.5.3</t>
  </si>
  <si>
    <t>59.5.4</t>
  </si>
  <si>
    <t>59.5.5</t>
  </si>
  <si>
    <t>60.4.2</t>
  </si>
  <si>
    <t>60.5.3</t>
  </si>
  <si>
    <t>60.5.4</t>
  </si>
  <si>
    <t>60.5.5</t>
  </si>
  <si>
    <t>61.1.1</t>
  </si>
  <si>
    <t>61.1.2</t>
  </si>
  <si>
    <t>61.1.3</t>
  </si>
  <si>
    <t>61.1.4</t>
  </si>
  <si>
    <t>61.1.5</t>
  </si>
  <si>
    <t>61.1.6</t>
  </si>
  <si>
    <t>61.1.7</t>
  </si>
  <si>
    <t>61.1.8</t>
  </si>
  <si>
    <t>61.1.9</t>
  </si>
  <si>
    <t>61.1.10</t>
  </si>
  <si>
    <t>61.1.11</t>
  </si>
  <si>
    <t>61.1.12</t>
  </si>
  <si>
    <t>61.1.13</t>
  </si>
  <si>
    <t>61.2.2</t>
  </si>
  <si>
    <t>61.3.2</t>
  </si>
  <si>
    <t>62.4.2</t>
  </si>
  <si>
    <t>61.6.1</t>
  </si>
  <si>
    <t>62.1.7</t>
  </si>
  <si>
    <t>62.1.8</t>
  </si>
  <si>
    <t>62.1.9</t>
  </si>
  <si>
    <t>62.1.10</t>
  </si>
  <si>
    <t>62.1.11</t>
  </si>
  <si>
    <t>62.1.12</t>
  </si>
  <si>
    <t>62.1.13</t>
  </si>
  <si>
    <t>62.1.14</t>
  </si>
  <si>
    <t>62.1.15</t>
  </si>
  <si>
    <t>62.1.16</t>
  </si>
  <si>
    <t>62.4.3</t>
  </si>
  <si>
    <t>62.4.4</t>
  </si>
  <si>
    <t>62.6</t>
  </si>
  <si>
    <t>62.6.1</t>
  </si>
  <si>
    <t>62.7</t>
  </si>
  <si>
    <t>62.7.1</t>
  </si>
  <si>
    <t>63.1.10</t>
  </si>
  <si>
    <t>63.1.11</t>
  </si>
  <si>
    <t>63.1.12</t>
  </si>
  <si>
    <t>63.1.13</t>
  </si>
  <si>
    <t>63.1.14</t>
  </si>
  <si>
    <t>63.1.15</t>
  </si>
  <si>
    <t>63.1.16</t>
  </si>
  <si>
    <t>63.1.17</t>
  </si>
  <si>
    <t>63.1.18</t>
  </si>
  <si>
    <t>63.1.19</t>
  </si>
  <si>
    <t>63.1.20</t>
  </si>
  <si>
    <t>63.1.21</t>
  </si>
  <si>
    <t>63.1.22</t>
  </si>
  <si>
    <t>63.1.23</t>
  </si>
  <si>
    <t>63.1.24</t>
  </si>
  <si>
    <t>63.1.25</t>
  </si>
  <si>
    <t>63.1.26</t>
  </si>
  <si>
    <t>63.1.27</t>
  </si>
  <si>
    <t>63.3.2</t>
  </si>
  <si>
    <t>63.3.3</t>
  </si>
  <si>
    <t>63.3.4</t>
  </si>
  <si>
    <t>63.4.2</t>
  </si>
  <si>
    <t>63.6</t>
  </si>
  <si>
    <t>63.6.1</t>
  </si>
  <si>
    <t>63.6.2</t>
  </si>
  <si>
    <t>64.1.14</t>
  </si>
  <si>
    <t>64.1.15</t>
  </si>
  <si>
    <t>64.1.16</t>
  </si>
  <si>
    <t>64.1.17</t>
  </si>
  <si>
    <t>64.1.18</t>
  </si>
  <si>
    <t>64.1.19</t>
  </si>
  <si>
    <t>64.1.20</t>
  </si>
  <si>
    <t>64.1.21</t>
  </si>
  <si>
    <t>64.1.22</t>
  </si>
  <si>
    <t>64.1.23</t>
  </si>
  <si>
    <t>64.1.24</t>
  </si>
  <si>
    <t>64.1.25</t>
  </si>
  <si>
    <t>64.1.26</t>
  </si>
  <si>
    <t>64.1.27</t>
  </si>
  <si>
    <t>64.1.28</t>
  </si>
  <si>
    <t>64.1.29</t>
  </si>
  <si>
    <t>64.1.30</t>
  </si>
  <si>
    <t>64.1.31</t>
  </si>
  <si>
    <t>64.1.32</t>
  </si>
  <si>
    <t>65.3.2</t>
  </si>
  <si>
    <t>65.3.3</t>
  </si>
  <si>
    <t>65.4.2</t>
  </si>
  <si>
    <t>65.4.3</t>
  </si>
  <si>
    <t>65.4.4</t>
  </si>
  <si>
    <t>65.7</t>
  </si>
  <si>
    <t>65.7.1</t>
  </si>
  <si>
    <t>65.8</t>
  </si>
  <si>
    <t>65.8.1</t>
  </si>
  <si>
    <t>66.1.6</t>
  </si>
  <si>
    <t>66.1.7</t>
  </si>
  <si>
    <t>66.1.8</t>
  </si>
  <si>
    <t>66.1.9</t>
  </si>
  <si>
    <t>66.1.10</t>
  </si>
  <si>
    <t>66.1.11</t>
  </si>
  <si>
    <t>66.1.12</t>
  </si>
  <si>
    <t>66.1.13</t>
  </si>
  <si>
    <t>66.1.14</t>
  </si>
  <si>
    <t>66.1.15</t>
  </si>
  <si>
    <t>66.1.16</t>
  </si>
  <si>
    <t>66.1.17</t>
  </si>
  <si>
    <t>66.1.18</t>
  </si>
  <si>
    <t>66.1.19</t>
  </si>
  <si>
    <t>66.2.2</t>
  </si>
  <si>
    <t>66.2.3</t>
  </si>
  <si>
    <t>66.2.4</t>
  </si>
  <si>
    <t>66.2.5</t>
  </si>
  <si>
    <t>66.2.6</t>
  </si>
  <si>
    <t>66.3.2</t>
  </si>
  <si>
    <t>66.4</t>
  </si>
  <si>
    <t>66.4.1</t>
  </si>
  <si>
    <t>66.4.2</t>
  </si>
  <si>
    <t>66.4.3</t>
  </si>
  <si>
    <t>66.5</t>
  </si>
  <si>
    <t>66.5.1</t>
  </si>
  <si>
    <t>67.1.15</t>
  </si>
  <si>
    <t>67.1.16</t>
  </si>
  <si>
    <t>67.1.17</t>
  </si>
  <si>
    <t>67.1.18</t>
  </si>
  <si>
    <t>67.1.19</t>
  </si>
  <si>
    <t>67.1.20</t>
  </si>
  <si>
    <t>67.1.21</t>
  </si>
  <si>
    <t>67.1.22</t>
  </si>
  <si>
    <t>67.1.23</t>
  </si>
  <si>
    <t>67.1.24</t>
  </si>
  <si>
    <t>67.1.25</t>
  </si>
  <si>
    <t>67.1.26</t>
  </si>
  <si>
    <t>67.1.27</t>
  </si>
  <si>
    <t>67.1.28</t>
  </si>
  <si>
    <t>67.1.29</t>
  </si>
  <si>
    <t>67.1.30</t>
  </si>
  <si>
    <t>67.1.31</t>
  </si>
  <si>
    <t>67.2.3</t>
  </si>
  <si>
    <t>67.2.4</t>
  </si>
  <si>
    <t>67.4.2</t>
  </si>
  <si>
    <t>67.4.3</t>
  </si>
  <si>
    <t>67.6</t>
  </si>
  <si>
    <t>67.6.1</t>
  </si>
  <si>
    <t>67.6.2</t>
  </si>
  <si>
    <t>67.6.3</t>
  </si>
  <si>
    <t>67.7</t>
  </si>
  <si>
    <t>67.7.1</t>
  </si>
  <si>
    <t>70.1.5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</si>
  <si>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</si>
  <si>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</si>
  <si>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</si>
  <si>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</si>
  <si>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</si>
  <si>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</si>
  <si>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</si>
  <si>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</si>
  <si>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</si>
  <si>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72.2</t>
  </si>
  <si>
    <t>71.2.2</t>
  </si>
  <si>
    <t>71.2.3</t>
  </si>
  <si>
    <t>71.2.4</t>
  </si>
  <si>
    <t>71.2.5</t>
  </si>
  <si>
    <t>71.2.6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</si>
  <si>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</si>
  <si>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</si>
  <si>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</si>
  <si>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</si>
  <si>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</si>
  <si>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</si>
  <si>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</si>
  <si>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</si>
  <si>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</si>
  <si>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</si>
  <si>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72.1.11</t>
  </si>
  <si>
    <t>72.1.12</t>
  </si>
  <si>
    <t>72.1.13</t>
  </si>
  <si>
    <t>72.1.14</t>
  </si>
  <si>
    <t>72.1.15</t>
  </si>
  <si>
    <t>72.1.16</t>
  </si>
  <si>
    <t>72.1.17</t>
  </si>
  <si>
    <t>72.1.18</t>
  </si>
  <si>
    <t>72.1.19</t>
  </si>
  <si>
    <t>72.2.1</t>
  </si>
  <si>
    <t>72.2.2</t>
  </si>
  <si>
    <t>72.2.3</t>
  </si>
  <si>
    <t>72.2.4</t>
  </si>
  <si>
    <t>73.1.1</t>
  </si>
  <si>
    <t>73.1.2</t>
  </si>
  <si>
    <t>73.1.3</t>
  </si>
  <si>
    <t>73.1.4</t>
  </si>
  <si>
    <t>73.1.5</t>
  </si>
  <si>
    <t>73.1.6</t>
  </si>
  <si>
    <t>73.1.7</t>
  </si>
  <si>
    <t>73.1.8</t>
  </si>
  <si>
    <t>73.1.9</t>
  </si>
  <si>
    <t>73.1.10</t>
  </si>
  <si>
    <t>73.1.11</t>
  </si>
  <si>
    <t>73.1.12</t>
  </si>
  <si>
    <t>73.1.13</t>
  </si>
  <si>
    <t>73.1.14</t>
  </si>
  <si>
    <t>73.1.15</t>
  </si>
  <si>
    <t>73.1.16</t>
  </si>
  <si>
    <t>73.1.17</t>
  </si>
  <si>
    <t>73.1.18</t>
  </si>
  <si>
    <t>73.1.19</t>
  </si>
  <si>
    <t>73.1.20</t>
  </si>
  <si>
    <t>73.1.21</t>
  </si>
  <si>
    <t>73.1.22</t>
  </si>
  <si>
    <t>73.1.23</t>
  </si>
  <si>
    <t>73.1.24</t>
  </si>
  <si>
    <t>73.1.25</t>
  </si>
  <si>
    <t>73.1.26</t>
  </si>
  <si>
    <t>73.2</t>
  </si>
  <si>
    <t>73.2.1</t>
  </si>
  <si>
    <t>73.2.2</t>
  </si>
  <si>
    <t>73.2.3</t>
  </si>
  <si>
    <t>73.2.4</t>
  </si>
  <si>
    <t>73.3</t>
  </si>
  <si>
    <t>73.3.1</t>
  </si>
  <si>
    <t>73.4</t>
  </si>
  <si>
    <t>73.3.2</t>
  </si>
  <si>
    <t>73.4.1</t>
  </si>
  <si>
    <t>73.5</t>
  </si>
  <si>
    <t>73.5.1</t>
  </si>
  <si>
    <t>73.6</t>
  </si>
  <si>
    <t>73.6.1</t>
  </si>
  <si>
    <t>73.6.2</t>
  </si>
  <si>
    <t>73.7</t>
  </si>
  <si>
    <t>73.7.1</t>
  </si>
  <si>
    <t>74</t>
  </si>
  <si>
    <t>74.1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</si>
  <si>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</si>
  <si>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</si>
  <si>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</si>
  <si>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</si>
  <si>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</si>
  <si>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</si>
  <si>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</si>
  <si>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</si>
  <si>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74.1.9</t>
  </si>
  <si>
    <t>74.1.10</t>
  </si>
  <si>
    <t>74.1.11</t>
  </si>
  <si>
    <t>74.1.12</t>
  </si>
  <si>
    <t>74.1.13</t>
  </si>
  <si>
    <t>74.1.14</t>
  </si>
  <si>
    <t>74.1.15</t>
  </si>
  <si>
    <t>74.1.16</t>
  </si>
  <si>
    <t>74.1.17</t>
  </si>
  <si>
    <t>74.1.18</t>
  </si>
  <si>
    <t>74.1.19</t>
  </si>
  <si>
    <t>74.1.20</t>
  </si>
  <si>
    <t>74.1.21</t>
  </si>
  <si>
    <t>74.1.22</t>
  </si>
  <si>
    <t>74.1.23</t>
  </si>
  <si>
    <t>74.1.24</t>
  </si>
  <si>
    <t>74.1.25</t>
  </si>
  <si>
    <t>74.1.26</t>
  </si>
  <si>
    <t>74.1.27</t>
  </si>
  <si>
    <t>74.1.28</t>
  </si>
  <si>
    <t>74.1.29</t>
  </si>
  <si>
    <t>74.1.30</t>
  </si>
  <si>
    <t>74.1.31</t>
  </si>
  <si>
    <t>74.1.32</t>
  </si>
  <si>
    <t>74.1.33</t>
  </si>
  <si>
    <t>74.1.34</t>
  </si>
  <si>
    <t>74.2</t>
  </si>
  <si>
    <t>74.2.1</t>
  </si>
  <si>
    <t>74.2.2</t>
  </si>
  <si>
    <t>74.3</t>
  </si>
  <si>
    <t>74.3.1</t>
  </si>
  <si>
    <t>74.3.2</t>
  </si>
  <si>
    <t>74.4</t>
  </si>
  <si>
    <t>74.4.1</t>
  </si>
  <si>
    <t>74.4.6</t>
  </si>
  <si>
    <t>74.4.5</t>
  </si>
  <si>
    <t>74.4.2</t>
  </si>
  <si>
    <t>74.4.3</t>
  </si>
  <si>
    <t>74.4.4</t>
  </si>
  <si>
    <t>74.4.7</t>
  </si>
  <si>
    <t>74.4.8</t>
  </si>
  <si>
    <t>74.4.9</t>
  </si>
  <si>
    <t>74.5</t>
  </si>
  <si>
    <t>74.5.1</t>
  </si>
  <si>
    <t>74.6</t>
  </si>
  <si>
    <t>74.6.1</t>
  </si>
  <si>
    <t>75</t>
  </si>
  <si>
    <t>75.1</t>
  </si>
  <si>
    <t>75.1.1</t>
  </si>
  <si>
    <t>75.1.2</t>
  </si>
  <si>
    <t>75.1.3</t>
  </si>
  <si>
    <t>75.1.4</t>
  </si>
  <si>
    <t>75.1.5</t>
  </si>
  <si>
    <t>75.1.6</t>
  </si>
  <si>
    <t>75.1.7</t>
  </si>
  <si>
    <t>75.2</t>
  </si>
  <si>
    <t>75.2.1</t>
  </si>
  <si>
    <t>75.2.2</t>
  </si>
  <si>
    <t>76</t>
  </si>
  <si>
    <t>76.1</t>
  </si>
  <si>
    <t>76.1.1</t>
  </si>
  <si>
    <t>76.1.2</t>
  </si>
  <si>
    <t>76.1.3</t>
  </si>
  <si>
    <t>76.1.4</t>
  </si>
  <si>
    <t>76.1.5</t>
  </si>
  <si>
    <t>76.1.6</t>
  </si>
  <si>
    <t>76.1.7</t>
  </si>
  <si>
    <t>76.1.8</t>
  </si>
  <si>
    <t>76.2</t>
  </si>
  <si>
    <t>76.2.1</t>
  </si>
  <si>
    <t>76.2.2</t>
  </si>
  <si>
    <t>76.2.3</t>
  </si>
  <si>
    <t>76.2.4</t>
  </si>
  <si>
    <t>76.3</t>
  </si>
  <si>
    <t>76.3.1</t>
  </si>
  <si>
    <t>76.3.2</t>
  </si>
  <si>
    <t>76.4</t>
  </si>
  <si>
    <t>76.4.1</t>
  </si>
  <si>
    <t>76.5</t>
  </si>
  <si>
    <t>76.5.1</t>
  </si>
  <si>
    <t>76.6</t>
  </si>
  <si>
    <t>76.6.1</t>
  </si>
  <si>
    <t>77</t>
  </si>
  <si>
    <t>77.1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</si>
  <si>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</si>
  <si>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</si>
  <si>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</si>
  <si>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</si>
  <si>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</si>
  <si>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</si>
  <si>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</si>
  <si>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</si>
  <si>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</si>
  <si>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</si>
  <si>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</si>
  <si>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</si>
  <si>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</si>
  <si>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</si>
  <si>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</si>
  <si>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</si>
  <si>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</si>
  <si>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77.1.18</t>
  </si>
  <si>
    <t>77.1.19</t>
  </si>
  <si>
    <t>77.1.20</t>
  </si>
  <si>
    <t>77.1.21</t>
  </si>
  <si>
    <t>77.1.22</t>
  </si>
  <si>
    <t>77.1.23</t>
  </si>
  <si>
    <t>77.1.24</t>
  </si>
  <si>
    <t>77.1.25</t>
  </si>
  <si>
    <t>77.1.26</t>
  </si>
  <si>
    <t>77.1.27</t>
  </si>
  <si>
    <t>77.1.28</t>
  </si>
  <si>
    <t>77.1.29</t>
  </si>
  <si>
    <t>77.1.30</t>
  </si>
  <si>
    <t>77.2</t>
  </si>
  <si>
    <t>77.2.1</t>
  </si>
  <si>
    <t>77.2.2</t>
  </si>
  <si>
    <t>77.2.3</t>
  </si>
  <si>
    <t>77.2.4</t>
  </si>
  <si>
    <t>77.3</t>
  </si>
  <si>
    <t>77.3.1</t>
  </si>
  <si>
    <t>77.3.2</t>
  </si>
  <si>
    <t>77.4</t>
  </si>
  <si>
    <t>77.4.1</t>
  </si>
  <si>
    <t>77.4.2</t>
  </si>
  <si>
    <t>77.4.3</t>
  </si>
  <si>
    <t>77.4.4</t>
  </si>
  <si>
    <t>77.4.5</t>
  </si>
  <si>
    <t>77.4.6</t>
  </si>
  <si>
    <t>77.4.7</t>
  </si>
  <si>
    <t>77.5</t>
  </si>
  <si>
    <t>77.5.1</t>
  </si>
  <si>
    <t>77.6</t>
  </si>
  <si>
    <t>77.6.1</t>
  </si>
  <si>
    <t>77.7</t>
  </si>
  <si>
    <t>77.7.1</t>
  </si>
  <si>
    <t>78</t>
  </si>
  <si>
    <t>78.1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</si>
  <si>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</si>
  <si>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</si>
  <si>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</si>
  <si>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</si>
  <si>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</si>
  <si>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</si>
  <si>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</si>
  <si>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</si>
  <si>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78.2</t>
  </si>
  <si>
    <t>78.2.1</t>
  </si>
  <si>
    <t>78.2.2</t>
  </si>
  <si>
    <t>78.3</t>
  </si>
  <si>
    <t>78.3.1</t>
  </si>
  <si>
    <t>79</t>
  </si>
  <si>
    <t>79.1</t>
  </si>
  <si>
    <t>79.1.1</t>
  </si>
  <si>
    <t>79.1.2</t>
  </si>
  <si>
    <t>79.1.3</t>
  </si>
  <si>
    <t>79.1.4</t>
  </si>
  <si>
    <t>79.1.5</t>
  </si>
  <si>
    <t>79.1.6</t>
  </si>
  <si>
    <t>79.1.7</t>
  </si>
  <si>
    <t>79.1.8</t>
  </si>
  <si>
    <t>79.1.9</t>
  </si>
  <si>
    <t>79.1.10</t>
  </si>
  <si>
    <t>79.1.11</t>
  </si>
  <si>
    <t>79.1.12</t>
  </si>
  <si>
    <t>79.1.13</t>
  </si>
  <si>
    <t>79.2</t>
  </si>
  <si>
    <t>79.2.1</t>
  </si>
  <si>
    <t>79.2.2</t>
  </si>
  <si>
    <t>79.2.3</t>
  </si>
  <si>
    <t>79.2.4</t>
  </si>
  <si>
    <t>79.3</t>
  </si>
  <si>
    <t>79.3.1</t>
  </si>
  <si>
    <t>79.3.2</t>
  </si>
  <si>
    <t>79.4</t>
  </si>
  <si>
    <t>79.4.1</t>
  </si>
  <si>
    <t>79.4.2</t>
  </si>
  <si>
    <t>79.5</t>
  </si>
  <si>
    <t>79.5.1</t>
  </si>
  <si>
    <t>79.6</t>
  </si>
  <si>
    <t>79.6.1</t>
  </si>
  <si>
    <t>79.6.2</t>
  </si>
  <si>
    <t>80</t>
  </si>
  <si>
    <t>80.1</t>
  </si>
  <si>
    <t>80.1.1</t>
  </si>
  <si>
    <t>80.1.2</t>
  </si>
  <si>
    <t>80.1.3</t>
  </si>
  <si>
    <t>80.1.4</t>
  </si>
  <si>
    <t>80.1.5</t>
  </si>
  <si>
    <t>80.1.6</t>
  </si>
  <si>
    <t>80.1.7</t>
  </si>
  <si>
    <t>80.1.8</t>
  </si>
  <si>
    <t>80.1.9</t>
  </si>
  <si>
    <t>80.1.10</t>
  </si>
  <si>
    <t>80.2</t>
  </si>
  <si>
    <t>80.2.1</t>
  </si>
  <si>
    <t>80.2.2</t>
  </si>
  <si>
    <t>80.2.3</t>
  </si>
  <si>
    <t>80.2.4</t>
  </si>
  <si>
    <t>80.3</t>
  </si>
  <si>
    <t>80.3.1</t>
  </si>
  <si>
    <t>80.4</t>
  </si>
  <si>
    <t>80.4.1</t>
  </si>
  <si>
    <t>80.5</t>
  </si>
  <si>
    <t>80.5.1</t>
  </si>
  <si>
    <t>81.1</t>
  </si>
  <si>
    <t>81.1.1</t>
  </si>
  <si>
    <t>81.1.2</t>
  </si>
  <si>
    <t>81.1.3</t>
  </si>
  <si>
    <t>81.1.4</t>
  </si>
  <si>
    <t>81.1.5</t>
  </si>
  <si>
    <t>81.2</t>
  </si>
  <si>
    <t>81.2.1</t>
  </si>
  <si>
    <t>81.2.2</t>
  </si>
  <si>
    <t>81.3</t>
  </si>
  <si>
    <t>81.3.1</t>
  </si>
  <si>
    <t>81.3.2</t>
  </si>
  <si>
    <t>81.4</t>
  </si>
  <si>
    <t>81.4.1</t>
  </si>
  <si>
    <t>82</t>
  </si>
  <si>
    <t>82.1</t>
  </si>
  <si>
    <t>82.1.1</t>
  </si>
  <si>
    <t>82.1.3</t>
  </si>
  <si>
    <t>82.1.2</t>
  </si>
  <si>
    <t>82.2</t>
  </si>
  <si>
    <t>82.2.1</t>
  </si>
  <si>
    <t>82.2.2</t>
  </si>
  <si>
    <t>82.2.3</t>
  </si>
  <si>
    <t>82.2.4</t>
  </si>
  <si>
    <t>82.3</t>
  </si>
  <si>
    <t>82.3.1</t>
  </si>
  <si>
    <t>82.3.2</t>
  </si>
  <si>
    <t>83</t>
  </si>
  <si>
    <t>83.1</t>
  </si>
  <si>
    <t>83.1.1</t>
  </si>
  <si>
    <t>83.1.2</t>
  </si>
  <si>
    <t>83.1.3</t>
  </si>
  <si>
    <t>83.1.4</t>
  </si>
  <si>
    <t>83.1.5</t>
  </si>
  <si>
    <t>83.1.6</t>
  </si>
  <si>
    <t>84</t>
  </si>
  <si>
    <t>84.1</t>
  </si>
  <si>
    <t>84.1.1</t>
  </si>
  <si>
    <t>84.1.2</t>
  </si>
  <si>
    <t>84.1.3</t>
  </si>
  <si>
    <t>84.1.4</t>
  </si>
  <si>
    <t>84.1.5</t>
  </si>
  <si>
    <t>84.2</t>
  </si>
  <si>
    <t>84.2.1</t>
  </si>
  <si>
    <t>85</t>
  </si>
  <si>
    <t>85.1</t>
  </si>
  <si>
    <t>85.1.1</t>
  </si>
  <si>
    <t>85.1.2</t>
  </si>
  <si>
    <t>85.1.3</t>
  </si>
  <si>
    <t>85.1.4</t>
  </si>
  <si>
    <t>85.2</t>
  </si>
  <si>
    <t>85.2.1</t>
  </si>
  <si>
    <t>86</t>
  </si>
  <si>
    <t>86.1</t>
  </si>
  <si>
    <t>87</t>
  </si>
  <si>
    <t>87.1</t>
  </si>
  <si>
    <t>87.1.1</t>
  </si>
  <si>
    <t>88</t>
  </si>
  <si>
    <t>88.1</t>
  </si>
  <si>
    <t xml:space="preserve">Установка клапана противопожарного </t>
  </si>
  <si>
    <t>0.1.4.4.3.1.4.4</t>
  </si>
  <si>
    <t>1.1</t>
  </si>
  <si>
    <t>Пластиковый диффузор ДПУ-М 315</t>
  </si>
  <si>
    <t>(пусто)</t>
  </si>
  <si>
    <t>Комбинированное покрытие на основе базальтового рулонного материала, кашированного алюминиевой фольгой, и клеевого состава, EI30, b=5 мм,PRO-МБОР-VENT EI30</t>
  </si>
  <si>
    <t>Переход воздуховода с круглого на прямоугольное сечение из оцинкованной стали
⌀800-1200x400, b=0.9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</si>
</sst>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₽_-;\-* #,##0.00\ _₽_-;_-* &quot;-&quot;??\ _₽_-;_-@_-"/>
    <numFmt numFmtId="165" formatCode="#,##0.00\ _₽"/>
    <numFmt numFmtId="166" formatCode="0.0"/>
    <numFmt numFmtId="167" formatCode="0.000"/>
    <numFmt numFmtId="168" formatCode="#,##0.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8"/>
      <name val="Arial"/>
      <family val="2"/>
    </font>
    <font>
      <b/>
      <sz val="11"/>
      <color indexed="63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indexed="2"/>
      <name val="Times New Roman"/>
      <family val="1"/>
      <charset val="204"/>
    </font>
    <font>
      <b/>
      <sz val="12"/>
      <color indexed="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theme="9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  <border>
      <left style="thin">
        <color rgb="FFACC8BD"/>
      </left>
      <right style="thin">
        <color rgb="FFACC8BD"/>
      </right>
      <top/>
      <bottom style="thin">
        <color rgb="FFACC8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4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15" fillId="0" borderId="0"/>
    <xf numFmtId="164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5" fillId="0" borderId="0"/>
    <xf numFmtId="0" fontId="26" fillId="0" borderId="0"/>
    <xf numFmtId="0" fontId="2" fillId="0" borderId="0"/>
    <xf numFmtId="43" fontId="1" fillId="0" borderId="0" applyFont="0" applyFill="0" applyBorder="0" applyAlignment="0" applyProtection="0"/>
    <xf numFmtId="0" fontId="32" fillId="21" borderId="0" applyNumberFormat="0" applyBorder="0" applyAlignment="0" applyProtection="0"/>
  </cellStyleXfs>
  <cellXfs count="1007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 wrapText="1"/>
    </xf>
    <xf numFmtId="0" fontId="12" fillId="0" borderId="1" xfId="7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4" fontId="12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19" fillId="0" borderId="1" xfId="0" applyFont="1" applyBorder="1" applyAlignment="1">
      <alignment horizontal="right" vertical="center" wrapText="1"/>
    </xf>
    <xf numFmtId="0" fontId="19" fillId="4" borderId="1" xfId="0" applyFont="1" applyFill="1" applyBorder="1" applyAlignment="1">
      <alignment wrapText="1"/>
    </xf>
    <xf numFmtId="4" fontId="19" fillId="0" borderId="1" xfId="0" applyNumberFormat="1" applyFont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1" xfId="0" applyFont="1" applyBorder="1"/>
    <xf numFmtId="4" fontId="19" fillId="0" borderId="1" xfId="0" applyNumberFormat="1" applyFont="1" applyBorder="1"/>
    <xf numFmtId="4" fontId="19" fillId="0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/>
    </xf>
    <xf numFmtId="2" fontId="19" fillId="5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2" borderId="3" xfId="0" applyFont="1" applyFill="1" applyBorder="1" applyAlignment="1">
      <alignment horizontal="left" vertical="center" wrapText="1"/>
    </xf>
    <xf numFmtId="4" fontId="18" fillId="2" borderId="3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Fill="1"/>
    <xf numFmtId="4" fontId="19" fillId="0" borderId="0" xfId="0" applyNumberFormat="1" applyFont="1"/>
    <xf numFmtId="49" fontId="12" fillId="0" borderId="1" xfId="5" applyNumberFormat="1" applyFont="1" applyFill="1" applyBorder="1" applyAlignment="1">
      <alignment horizontal="center" vertical="center" wrapText="1"/>
    </xf>
    <xf numFmtId="49" fontId="12" fillId="6" borderId="1" xfId="5" applyNumberFormat="1" applyFont="1" applyFill="1" applyBorder="1" applyAlignment="1">
      <alignment horizontal="center" vertical="center" wrapText="1"/>
    </xf>
    <xf numFmtId="0" fontId="12" fillId="6" borderId="1" xfId="7" applyFont="1" applyFill="1" applyBorder="1" applyAlignment="1">
      <alignment horizontal="center" vertical="center" wrapText="1"/>
    </xf>
    <xf numFmtId="4" fontId="12" fillId="6" borderId="1" xfId="7" applyNumberFormat="1" applyFont="1" applyFill="1" applyBorder="1" applyAlignment="1">
      <alignment horizontal="center" vertical="center" wrapText="1"/>
    </xf>
    <xf numFmtId="49" fontId="13" fillId="0" borderId="1" xfId="5" applyNumberFormat="1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4" fontId="13" fillId="0" borderId="1" xfId="7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4" fontId="13" fillId="6" borderId="1" xfId="7" applyNumberFormat="1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center" vertical="center" wrapText="1"/>
    </xf>
    <xf numFmtId="4" fontId="13" fillId="8" borderId="1" xfId="7" applyNumberFormat="1" applyFont="1" applyFill="1" applyBorder="1" applyAlignment="1">
      <alignment horizontal="center" vertical="center" wrapText="1"/>
    </xf>
    <xf numFmtId="4" fontId="12" fillId="8" borderId="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165" fontId="11" fillId="0" borderId="0" xfId="0" applyNumberFormat="1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49" fontId="12" fillId="11" borderId="1" xfId="5" applyNumberFormat="1" applyFont="1" applyFill="1" applyBorder="1" applyAlignment="1">
      <alignment horizontal="center" vertical="center" wrapText="1"/>
    </xf>
    <xf numFmtId="0" fontId="12" fillId="11" borderId="1" xfId="7" applyFont="1" applyFill="1" applyBorder="1" applyAlignment="1">
      <alignment horizontal="center" vertical="center" wrapText="1"/>
    </xf>
    <xf numFmtId="4" fontId="12" fillId="11" borderId="1" xfId="7" applyNumberFormat="1" applyFont="1" applyFill="1" applyBorder="1" applyAlignment="1">
      <alignment horizontal="center" vertical="center" wrapText="1"/>
    </xf>
    <xf numFmtId="49" fontId="12" fillId="12" borderId="1" xfId="5" applyNumberFormat="1" applyFont="1" applyFill="1" applyBorder="1" applyAlignment="1">
      <alignment horizontal="center" vertical="center" wrapText="1"/>
    </xf>
    <xf numFmtId="0" fontId="13" fillId="12" borderId="1" xfId="7" applyFont="1" applyFill="1" applyBorder="1" applyAlignment="1">
      <alignment horizontal="center" vertical="center" wrapText="1"/>
    </xf>
    <xf numFmtId="4" fontId="13" fillId="12" borderId="1" xfId="7" applyNumberFormat="1" applyFont="1" applyFill="1" applyBorder="1" applyAlignment="1">
      <alignment horizontal="center" vertical="center" wrapText="1"/>
    </xf>
    <xf numFmtId="4" fontId="13" fillId="12" borderId="1" xfId="1" applyNumberFormat="1" applyFont="1" applyFill="1" applyBorder="1" applyAlignment="1">
      <alignment horizontal="center" vertical="center" wrapText="1"/>
    </xf>
    <xf numFmtId="49" fontId="13" fillId="12" borderId="1" xfId="5" applyNumberFormat="1" applyFont="1" applyFill="1" applyBorder="1" applyAlignment="1">
      <alignment horizontal="center" vertical="center" wrapText="1"/>
    </xf>
    <xf numFmtId="0" fontId="12" fillId="12" borderId="1" xfId="7" applyFont="1" applyFill="1" applyBorder="1" applyAlignment="1">
      <alignment horizontal="center" vertical="center" wrapText="1"/>
    </xf>
    <xf numFmtId="4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13" fillId="11" borderId="1" xfId="7" applyFont="1" applyFill="1" applyBorder="1" applyAlignment="1">
      <alignment horizontal="justify" vertical="center" wrapText="1"/>
    </xf>
    <xf numFmtId="0" fontId="13" fillId="6" borderId="1" xfId="7" applyFont="1" applyFill="1" applyBorder="1" applyAlignment="1">
      <alignment horizontal="justify" vertical="center" wrapText="1"/>
    </xf>
    <xf numFmtId="0" fontId="13" fillId="12" borderId="1" xfId="7" applyFont="1" applyFill="1" applyBorder="1" applyAlignment="1">
      <alignment horizontal="justify" vertical="center" wrapText="1"/>
    </xf>
    <xf numFmtId="0" fontId="12" fillId="0" borderId="1" xfId="7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2" fillId="0" borderId="1" xfId="7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166" fontId="12" fillId="0" borderId="1" xfId="7" applyNumberFormat="1" applyFont="1" applyFill="1" applyBorder="1" applyAlignment="1">
      <alignment horizontal="center" vertical="center" wrapText="1"/>
    </xf>
    <xf numFmtId="2" fontId="12" fillId="0" borderId="1" xfId="7" applyNumberFormat="1" applyFont="1" applyFill="1" applyBorder="1" applyAlignment="1">
      <alignment horizontal="center" vertical="center" wrapText="1"/>
    </xf>
    <xf numFmtId="1" fontId="12" fillId="0" borderId="1" xfId="7" applyNumberFormat="1" applyFont="1" applyFill="1" applyBorder="1" applyAlignment="1">
      <alignment horizontal="center" vertical="center" wrapText="1"/>
    </xf>
    <xf numFmtId="1" fontId="13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9" fontId="13" fillId="11" borderId="1" xfId="5" applyNumberFormat="1" applyFont="1" applyFill="1" applyBorder="1" applyAlignment="1">
      <alignment horizontal="center" vertical="center" wrapText="1"/>
    </xf>
    <xf numFmtId="0" fontId="13" fillId="11" borderId="1" xfId="7" applyFont="1" applyFill="1" applyBorder="1" applyAlignment="1">
      <alignment horizontal="center" vertical="center" wrapText="1"/>
    </xf>
    <xf numFmtId="1" fontId="13" fillId="11" borderId="1" xfId="7" applyNumberFormat="1" applyFont="1" applyFill="1" applyBorder="1" applyAlignment="1">
      <alignment horizontal="center" vertical="center" wrapText="1"/>
    </xf>
    <xf numFmtId="4" fontId="13" fillId="11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1" fillId="12" borderId="1" xfId="0" applyFont="1" applyFill="1" applyBorder="1" applyAlignment="1">
      <alignment horizontal="justify" vertical="center"/>
    </xf>
    <xf numFmtId="1" fontId="13" fillId="12" borderId="1" xfId="7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justify" vertical="center" wrapText="1"/>
    </xf>
    <xf numFmtId="1" fontId="12" fillId="12" borderId="1" xfId="7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166" fontId="13" fillId="12" borderId="1" xfId="7" applyNumberFormat="1" applyFont="1" applyFill="1" applyBorder="1" applyAlignment="1">
      <alignment horizontal="center" vertical="center" wrapText="1"/>
    </xf>
    <xf numFmtId="2" fontId="13" fillId="12" borderId="1" xfId="7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vertical="center" wrapText="1"/>
    </xf>
    <xf numFmtId="0" fontId="10" fillId="9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vertical="center" wrapText="1"/>
    </xf>
    <xf numFmtId="0" fontId="10" fillId="12" borderId="0" xfId="0" applyFont="1" applyFill="1" applyAlignment="1">
      <alignment horizontal="center" vertical="center" wrapText="1"/>
    </xf>
    <xf numFmtId="0" fontId="10" fillId="12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/>
    </xf>
    <xf numFmtId="0" fontId="12" fillId="11" borderId="1" xfId="7" applyNumberFormat="1" applyFont="1" applyFill="1" applyBorder="1" applyAlignment="1">
      <alignment horizontal="center" vertical="center" wrapText="1"/>
    </xf>
    <xf numFmtId="0" fontId="12" fillId="6" borderId="1" xfId="7" applyNumberFormat="1" applyFont="1" applyFill="1" applyBorder="1" applyAlignment="1">
      <alignment horizontal="center" vertical="center" wrapText="1"/>
    </xf>
    <xf numFmtId="0" fontId="13" fillId="12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2" fillId="11" borderId="1" xfId="1" applyNumberFormat="1" applyFont="1" applyFill="1" applyBorder="1" applyAlignment="1">
      <alignment horizontal="center" vertical="center" wrapText="1"/>
    </xf>
    <xf numFmtId="0" fontId="13" fillId="12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12" fillId="12" borderId="1" xfId="1" applyNumberFormat="1" applyFont="1" applyFill="1" applyBorder="1" applyAlignment="1">
      <alignment horizontal="center" vertical="center" wrapText="1"/>
    </xf>
    <xf numFmtId="0" fontId="13" fillId="0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49" fontId="12" fillId="0" borderId="3" xfId="5" applyNumberFormat="1" applyFont="1" applyFill="1" applyBorder="1" applyAlignment="1">
      <alignment horizontal="center" vertical="center" wrapText="1"/>
    </xf>
    <xf numFmtId="4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167" fontId="12" fillId="0" borderId="1" xfId="7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vertical="center" wrapText="1"/>
    </xf>
    <xf numFmtId="1" fontId="13" fillId="8" borderId="1" xfId="7" applyNumberFormat="1" applyFont="1" applyFill="1" applyBorder="1" applyAlignment="1">
      <alignment horizontal="center" vertical="center" wrapText="1"/>
    </xf>
    <xf numFmtId="0" fontId="12" fillId="8" borderId="1" xfId="7" applyNumberFormat="1" applyFont="1" applyFill="1" applyBorder="1" applyAlignment="1">
      <alignment horizontal="center" vertical="center" wrapText="1"/>
    </xf>
    <xf numFmtId="0" fontId="12" fillId="8" borderId="1" xfId="7" applyFont="1" applyFill="1" applyBorder="1" applyAlignment="1">
      <alignment horizontal="center" vertical="center" wrapText="1"/>
    </xf>
    <xf numFmtId="1" fontId="12" fillId="8" borderId="1" xfId="7" applyNumberFormat="1" applyFont="1" applyFill="1" applyBorder="1" applyAlignment="1">
      <alignment horizontal="center" vertical="center" wrapText="1"/>
    </xf>
    <xf numFmtId="167" fontId="12" fillId="8" borderId="1" xfId="7" applyNumberFormat="1" applyFont="1" applyFill="1" applyBorder="1" applyAlignment="1">
      <alignment horizontal="center" vertical="center" wrapText="1"/>
    </xf>
    <xf numFmtId="167" fontId="13" fillId="12" borderId="1" xfId="1" applyNumberFormat="1" applyFont="1" applyFill="1" applyBorder="1" applyAlignment="1">
      <alignment horizontal="center" vertical="center" wrapText="1"/>
    </xf>
    <xf numFmtId="2" fontId="13" fillId="12" borderId="1" xfId="1" applyNumberFormat="1" applyFont="1" applyFill="1" applyBorder="1" applyAlignment="1">
      <alignment horizontal="center" vertical="center" wrapText="1"/>
    </xf>
    <xf numFmtId="49" fontId="12" fillId="8" borderId="1" xfId="5" applyNumberFormat="1" applyFont="1" applyFill="1" applyBorder="1" applyAlignment="1">
      <alignment horizontal="center" vertical="center" wrapText="1"/>
    </xf>
    <xf numFmtId="2" fontId="12" fillId="8" borderId="1" xfId="7" applyNumberFormat="1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center" wrapText="1"/>
    </xf>
    <xf numFmtId="0" fontId="10" fillId="8" borderId="0" xfId="0" applyFont="1" applyFill="1" applyAlignment="1">
      <alignment horizontal="center" vertical="center" wrapText="1"/>
    </xf>
    <xf numFmtId="0" fontId="12" fillId="7" borderId="0" xfId="0" applyNumberFormat="1" applyFont="1" applyFill="1" applyAlignment="1">
      <alignment horizontal="center" vertical="center"/>
    </xf>
    <xf numFmtId="0" fontId="12" fillId="7" borderId="1" xfId="1" applyNumberFormat="1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/>
    </xf>
    <xf numFmtId="1" fontId="13" fillId="0" borderId="0" xfId="7" applyNumberFormat="1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1" fontId="16" fillId="0" borderId="6" xfId="0" applyNumberFormat="1" applyFont="1" applyBorder="1" applyAlignment="1">
      <alignment horizontal="center" vertical="center" shrinkToFit="1"/>
    </xf>
    <xf numFmtId="1" fontId="16" fillId="0" borderId="7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 shrinkToFit="1"/>
    </xf>
    <xf numFmtId="0" fontId="13" fillId="11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Border="1" applyAlignment="1">
      <alignment horizontal="center" vertical="top" shrinkToFit="1"/>
    </xf>
    <xf numFmtId="1" fontId="16" fillId="0" borderId="7" xfId="0" applyNumberFormat="1" applyFont="1" applyBorder="1" applyAlignment="1">
      <alignment horizontal="center" vertical="top" shrinkToFit="1"/>
    </xf>
    <xf numFmtId="0" fontId="12" fillId="0" borderId="1" xfId="7" applyFont="1" applyFill="1" applyBorder="1" applyAlignment="1">
      <alignment horizontal="center" wrapText="1"/>
    </xf>
    <xf numFmtId="0" fontId="13" fillId="12" borderId="1" xfId="7" applyFont="1" applyFill="1" applyBorder="1" applyAlignment="1">
      <alignment horizontal="center" wrapText="1"/>
    </xf>
    <xf numFmtId="0" fontId="13" fillId="0" borderId="1" xfId="7" applyFont="1" applyFill="1" applyBorder="1" applyAlignment="1">
      <alignment horizontal="center" wrapText="1"/>
    </xf>
    <xf numFmtId="0" fontId="12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" fontId="16" fillId="7" borderId="6" xfId="0" applyNumberFormat="1" applyFont="1" applyFill="1" applyBorder="1" applyAlignment="1">
      <alignment horizontal="center" vertical="center" shrinkToFit="1"/>
    </xf>
    <xf numFmtId="0" fontId="12" fillId="5" borderId="6" xfId="0" applyFont="1" applyFill="1" applyBorder="1" applyAlignment="1">
      <alignment vertical="top" wrapText="1"/>
    </xf>
    <xf numFmtId="1" fontId="12" fillId="0" borderId="0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center" shrinkToFit="1"/>
    </xf>
    <xf numFmtId="1" fontId="16" fillId="0" borderId="7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vertical="top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horizontal="center" vertical="center" shrinkToFit="1"/>
    </xf>
    <xf numFmtId="0" fontId="12" fillId="12" borderId="1" xfId="7" applyFont="1" applyFill="1" applyBorder="1" applyAlignment="1">
      <alignment horizontal="justify" vertical="center" wrapText="1"/>
    </xf>
    <xf numFmtId="1" fontId="16" fillId="0" borderId="6" xfId="0" applyNumberFormat="1" applyFont="1" applyFill="1" applyBorder="1" applyAlignment="1">
      <alignment horizontal="center" shrinkToFit="1"/>
    </xf>
    <xf numFmtId="0" fontId="12" fillId="12" borderId="6" xfId="0" applyFont="1" applyFill="1" applyBorder="1" applyAlignment="1">
      <alignment vertical="top" wrapText="1"/>
    </xf>
    <xf numFmtId="1" fontId="16" fillId="7" borderId="7" xfId="0" applyNumberFormat="1" applyFont="1" applyFill="1" applyBorder="1" applyAlignment="1">
      <alignment horizontal="center" vertical="center" shrinkToFit="1"/>
    </xf>
    <xf numFmtId="1" fontId="16" fillId="7" borderId="6" xfId="0" applyNumberFormat="1" applyFont="1" applyFill="1" applyBorder="1" applyAlignment="1">
      <alignment horizontal="center" shrinkToFit="1"/>
    </xf>
    <xf numFmtId="0" fontId="12" fillId="7" borderId="6" xfId="0" applyFont="1" applyFill="1" applyBorder="1" applyAlignment="1">
      <alignment horizontal="center" vertical="top" wrapText="1"/>
    </xf>
    <xf numFmtId="1" fontId="16" fillId="5" borderId="6" xfId="0" applyNumberFormat="1" applyFont="1" applyFill="1" applyBorder="1" applyAlignment="1">
      <alignment horizontal="center" vertical="top" shrinkToFit="1"/>
    </xf>
    <xf numFmtId="1" fontId="16" fillId="5" borderId="7" xfId="0" applyNumberFormat="1" applyFont="1" applyFill="1" applyBorder="1" applyAlignment="1">
      <alignment horizontal="center" vertical="top" shrinkToFit="1"/>
    </xf>
    <xf numFmtId="0" fontId="12" fillId="0" borderId="6" xfId="0" applyFont="1" applyFill="1" applyBorder="1" applyAlignment="1">
      <alignment horizontal="center" vertical="top" wrapText="1"/>
    </xf>
    <xf numFmtId="4" fontId="12" fillId="12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vertical="top" shrinkToFit="1"/>
    </xf>
    <xf numFmtId="0" fontId="10" fillId="12" borderId="1" xfId="0" applyNumberFormat="1" applyFont="1" applyFill="1" applyBorder="1" applyAlignment="1">
      <alignment horizontal="center" vertical="center"/>
    </xf>
    <xf numFmtId="0" fontId="12" fillId="12" borderId="1" xfId="0" applyNumberFormat="1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2" fillId="12" borderId="7" xfId="0" applyFont="1" applyFill="1" applyBorder="1" applyAlignment="1">
      <alignment vertical="top" wrapText="1"/>
    </xf>
    <xf numFmtId="1" fontId="16" fillId="12" borderId="1" xfId="0" applyNumberFormat="1" applyFont="1" applyFill="1" applyBorder="1" applyAlignment="1">
      <alignment vertical="top" shrinkToFit="1"/>
    </xf>
    <xf numFmtId="0" fontId="10" fillId="12" borderId="1" xfId="0" applyFont="1" applyFill="1" applyBorder="1" applyAlignment="1">
      <alignment horizontal="center" vertical="center"/>
    </xf>
    <xf numFmtId="1" fontId="16" fillId="12" borderId="6" xfId="0" applyNumberFormat="1" applyFont="1" applyFill="1" applyBorder="1" applyAlignment="1">
      <alignment vertical="top" shrinkToFit="1"/>
    </xf>
    <xf numFmtId="1" fontId="16" fillId="12" borderId="7" xfId="0" applyNumberFormat="1" applyFont="1" applyFill="1" applyBorder="1" applyAlignment="1">
      <alignment vertical="top" shrinkToFit="1"/>
    </xf>
    <xf numFmtId="1" fontId="16" fillId="12" borderId="0" xfId="0" applyNumberFormat="1" applyFont="1" applyFill="1" applyBorder="1" applyAlignment="1">
      <alignment vertical="top" shrinkToFit="1"/>
    </xf>
    <xf numFmtId="167" fontId="12" fillId="7" borderId="1" xfId="1" applyNumberFormat="1" applyFont="1" applyFill="1" applyBorder="1" applyAlignment="1">
      <alignment horizontal="center" vertical="center" wrapText="1"/>
    </xf>
    <xf numFmtId="1" fontId="17" fillId="12" borderId="0" xfId="0" applyNumberFormat="1" applyFont="1" applyFill="1" applyBorder="1" applyAlignment="1">
      <alignment vertical="top" shrinkToFi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3" fillId="12" borderId="1" xfId="0" applyFont="1" applyFill="1" applyBorder="1" applyAlignment="1">
      <alignment horizontal="center" vertical="top" wrapText="1"/>
    </xf>
    <xf numFmtId="2" fontId="16" fillId="0" borderId="6" xfId="0" applyNumberFormat="1" applyFont="1" applyBorder="1" applyAlignment="1">
      <alignment horizontal="center" vertical="top" shrinkToFit="1"/>
    </xf>
    <xf numFmtId="0" fontId="10" fillId="10" borderId="0" xfId="0" applyFont="1" applyFill="1" applyAlignment="1">
      <alignment horizontal="center" vertical="center"/>
    </xf>
    <xf numFmtId="0" fontId="12" fillId="10" borderId="1" xfId="7" applyFont="1" applyFill="1" applyBorder="1" applyAlignment="1">
      <alignment horizontal="center" vertical="center" wrapText="1"/>
    </xf>
    <xf numFmtId="4" fontId="12" fillId="10" borderId="1" xfId="7" applyNumberFormat="1" applyFont="1" applyFill="1" applyBorder="1" applyAlignment="1">
      <alignment horizontal="center" vertical="center" wrapText="1"/>
    </xf>
    <xf numFmtId="4" fontId="13" fillId="10" borderId="1" xfId="7" applyNumberFormat="1" applyFont="1" applyFill="1" applyBorder="1" applyAlignment="1">
      <alignment horizontal="center" vertical="center" wrapText="1"/>
    </xf>
    <xf numFmtId="0" fontId="13" fillId="10" borderId="1" xfId="7" applyFont="1" applyFill="1" applyBorder="1" applyAlignment="1">
      <alignment horizontal="center" vertical="center" wrapText="1"/>
    </xf>
    <xf numFmtId="1" fontId="13" fillId="10" borderId="1" xfId="7" applyNumberFormat="1" applyFont="1" applyFill="1" applyBorder="1" applyAlignment="1">
      <alignment horizontal="center" vertical="center" wrapText="1"/>
    </xf>
    <xf numFmtId="2" fontId="12" fillId="10" borderId="1" xfId="7" applyNumberFormat="1" applyFont="1" applyFill="1" applyBorder="1" applyAlignment="1">
      <alignment horizontal="center" vertical="center" wrapText="1"/>
    </xf>
    <xf numFmtId="167" fontId="12" fillId="10" borderId="1" xfId="7" applyNumberFormat="1" applyFont="1" applyFill="1" applyBorder="1" applyAlignment="1">
      <alignment horizontal="center" vertical="center" wrapText="1"/>
    </xf>
    <xf numFmtId="1" fontId="12" fillId="10" borderId="1" xfId="7" applyNumberFormat="1" applyFont="1" applyFill="1" applyBorder="1" applyAlignment="1">
      <alignment horizontal="center" vertical="center" wrapText="1"/>
    </xf>
    <xf numFmtId="167" fontId="13" fillId="10" borderId="1" xfId="7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/>
    </xf>
    <xf numFmtId="166" fontId="12" fillId="10" borderId="1" xfId="7" applyNumberFormat="1" applyFont="1" applyFill="1" applyBorder="1" applyAlignment="1">
      <alignment horizontal="center" vertical="center" wrapText="1"/>
    </xf>
    <xf numFmtId="2" fontId="13" fillId="10" borderId="1" xfId="7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top" shrinkToFit="1"/>
    </xf>
    <xf numFmtId="0" fontId="10" fillId="12" borderId="0" xfId="0" applyFont="1" applyFill="1" applyAlignment="1">
      <alignment vertical="center"/>
    </xf>
    <xf numFmtId="2" fontId="10" fillId="0" borderId="1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horizontal="center" vertical="top" shrinkToFit="1"/>
    </xf>
    <xf numFmtId="1" fontId="16" fillId="0" borderId="7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vertical="top" shrinkToFit="1"/>
    </xf>
    <xf numFmtId="1" fontId="16" fillId="10" borderId="6" xfId="0" applyNumberFormat="1" applyFont="1" applyFill="1" applyBorder="1" applyAlignment="1">
      <alignment horizontal="center" vertical="top" shrinkToFit="1"/>
    </xf>
    <xf numFmtId="4" fontId="10" fillId="0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top" shrinkToFit="1"/>
    </xf>
    <xf numFmtId="1" fontId="16" fillId="0" borderId="0" xfId="0" applyNumberFormat="1" applyFont="1" applyFill="1" applyBorder="1" applyAlignment="1">
      <alignment vertical="top" shrinkToFit="1"/>
    </xf>
    <xf numFmtId="0" fontId="12" fillId="12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 vertical="center"/>
    </xf>
    <xf numFmtId="0" fontId="12" fillId="8" borderId="6" xfId="0" applyFont="1" applyFill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7" borderId="6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3" fillId="12" borderId="6" xfId="0" applyFont="1" applyFill="1" applyBorder="1" applyAlignment="1">
      <alignment horizontal="justify" vertical="center" wrapText="1"/>
    </xf>
    <xf numFmtId="0" fontId="13" fillId="12" borderId="1" xfId="0" applyFont="1" applyFill="1" applyBorder="1" applyAlignment="1">
      <alignment horizontal="justify" vertical="center" wrapText="1"/>
    </xf>
    <xf numFmtId="1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3" xfId="1" applyNumberFormat="1" applyFont="1" applyFill="1" applyBorder="1" applyAlignment="1">
      <alignment horizontal="center" vertical="center" wrapText="1"/>
    </xf>
    <xf numFmtId="4" fontId="13" fillId="0" borderId="3" xfId="7" applyNumberFormat="1" applyFont="1" applyFill="1" applyBorder="1" applyAlignment="1">
      <alignment horizontal="center" vertical="center" wrapText="1"/>
    </xf>
    <xf numFmtId="0" fontId="12" fillId="8" borderId="1" xfId="1" applyNumberFormat="1" applyFont="1" applyFill="1" applyBorder="1" applyAlignment="1">
      <alignment horizontal="center" vertical="center" wrapText="1"/>
    </xf>
    <xf numFmtId="0" fontId="27" fillId="12" borderId="8" xfId="18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justify" vertical="center" wrapText="1"/>
    </xf>
    <xf numFmtId="0" fontId="27" fillId="12" borderId="1" xfId="18" applyFont="1" applyFill="1" applyBorder="1" applyAlignment="1">
      <alignment horizontal="left" vertical="center"/>
    </xf>
    <xf numFmtId="0" fontId="27" fillId="12" borderId="8" xfId="18" applyFont="1" applyFill="1" applyBorder="1" applyAlignment="1">
      <alignment horizontal="left" vertical="top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166" fontId="16" fillId="12" borderId="1" xfId="0" applyNumberFormat="1" applyFont="1" applyFill="1" applyBorder="1" applyAlignment="1">
      <alignment vertical="top" shrinkToFit="1"/>
    </xf>
    <xf numFmtId="0" fontId="12" fillId="0" borderId="6" xfId="0" applyFont="1" applyFill="1" applyBorder="1" applyAlignment="1">
      <alignment horizontal="center" vertical="center" wrapText="1"/>
    </xf>
    <xf numFmtId="2" fontId="16" fillId="12" borderId="7" xfId="0" applyNumberFormat="1" applyFont="1" applyFill="1" applyBorder="1" applyAlignment="1">
      <alignment vertical="top" shrinkToFit="1"/>
    </xf>
    <xf numFmtId="2" fontId="16" fillId="12" borderId="1" xfId="0" applyNumberFormat="1" applyFont="1" applyFill="1" applyBorder="1" applyAlignment="1">
      <alignment vertical="top" shrinkToFit="1"/>
    </xf>
    <xf numFmtId="49" fontId="13" fillId="8" borderId="1" xfId="5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wrapText="1"/>
    </xf>
    <xf numFmtId="1" fontId="16" fillId="8" borderId="6" xfId="0" applyNumberFormat="1" applyFont="1" applyFill="1" applyBorder="1" applyAlignment="1">
      <alignment horizontal="center" vertical="top" shrinkToFit="1"/>
    </xf>
    <xf numFmtId="1" fontId="16" fillId="8" borderId="6" xfId="0" applyNumberFormat="1" applyFont="1" applyFill="1" applyBorder="1" applyAlignment="1">
      <alignment vertical="top" shrinkToFit="1"/>
    </xf>
    <xf numFmtId="2" fontId="16" fillId="0" borderId="7" xfId="0" applyNumberFormat="1" applyFont="1" applyFill="1" applyBorder="1" applyAlignment="1">
      <alignment horizontal="center" vertical="top" shrinkToFit="1"/>
    </xf>
    <xf numFmtId="167" fontId="12" fillId="0" borderId="1" xfId="1" applyNumberFormat="1" applyFont="1" applyFill="1" applyBorder="1" applyAlignment="1">
      <alignment horizontal="center" vertical="center" wrapText="1"/>
    </xf>
    <xf numFmtId="0" fontId="12" fillId="4" borderId="1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center" wrapText="1"/>
    </xf>
    <xf numFmtId="1" fontId="16" fillId="0" borderId="7" xfId="0" applyNumberFormat="1" applyFont="1" applyFill="1" applyBorder="1" applyAlignment="1">
      <alignment horizontal="center" shrinkToFit="1"/>
    </xf>
    <xf numFmtId="1" fontId="16" fillId="0" borderId="7" xfId="0" applyNumberFormat="1" applyFont="1" applyFill="1" applyBorder="1" applyAlignment="1">
      <alignment vertical="top" shrinkToFit="1"/>
    </xf>
    <xf numFmtId="0" fontId="27" fillId="12" borderId="1" xfId="18" applyFont="1" applyFill="1" applyBorder="1" applyAlignment="1">
      <alignment horizontal="left" vertical="top"/>
    </xf>
    <xf numFmtId="0" fontId="10" fillId="0" borderId="0" xfId="0" applyFont="1" applyFill="1" applyAlignment="1">
      <alignment horizontal="justify" vertical="center" wrapText="1"/>
    </xf>
    <xf numFmtId="0" fontId="10" fillId="0" borderId="0" xfId="0" applyNumberFormat="1" applyFont="1" applyFill="1" applyAlignment="1">
      <alignment vertical="center" wrapText="1"/>
    </xf>
    <xf numFmtId="0" fontId="12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right" vertical="center" wrapText="1"/>
    </xf>
    <xf numFmtId="4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center" vertical="top" wrapText="1"/>
    </xf>
    <xf numFmtId="0" fontId="10" fillId="0" borderId="0" xfId="0" applyNumberFormat="1" applyFont="1" applyFill="1" applyAlignment="1">
      <alignment vertical="top" wrapText="1"/>
    </xf>
    <xf numFmtId="0" fontId="12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horizontal="left"/>
    </xf>
    <xf numFmtId="4" fontId="17" fillId="0" borderId="0" xfId="3" applyNumberFormat="1" applyFont="1" applyFill="1" applyAlignment="1">
      <alignment horizontal="left" vertical="top"/>
    </xf>
    <xf numFmtId="0" fontId="10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left" vertical="center"/>
    </xf>
    <xf numFmtId="4" fontId="16" fillId="0" borderId="0" xfId="3" applyNumberFormat="1" applyFont="1" applyFill="1" applyAlignment="1">
      <alignment horizontal="left" vertical="top"/>
    </xf>
    <xf numFmtId="4" fontId="16" fillId="0" borderId="2" xfId="3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NumberFormat="1" applyFont="1" applyFill="1"/>
    <xf numFmtId="4" fontId="12" fillId="0" borderId="0" xfId="0" applyNumberFormat="1" applyFont="1" applyFill="1" applyAlignment="1">
      <alignment horizontal="left"/>
    </xf>
    <xf numFmtId="4" fontId="12" fillId="0" borderId="0" xfId="3" applyNumberFormat="1" applyFont="1" applyFill="1" applyAlignment="1">
      <alignment horizontal="left"/>
    </xf>
    <xf numFmtId="0" fontId="10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justify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1" fontId="12" fillId="13" borderId="1" xfId="7" applyNumberFormat="1" applyFont="1" applyFill="1" applyBorder="1" applyAlignment="1">
      <alignment horizontal="center" vertical="center" wrapText="1"/>
    </xf>
    <xf numFmtId="4" fontId="12" fillId="13" borderId="1" xfId="7" applyNumberFormat="1" applyFont="1" applyFill="1" applyBorder="1" applyAlignment="1">
      <alignment horizontal="center" vertical="center" wrapText="1"/>
    </xf>
    <xf numFmtId="0" fontId="12" fillId="13" borderId="1" xfId="7" applyNumberFormat="1" applyFont="1" applyFill="1" applyBorder="1" applyAlignment="1">
      <alignment horizontal="center" vertical="center" wrapText="1"/>
    </xf>
    <xf numFmtId="2" fontId="12" fillId="12" borderId="1" xfId="7" applyNumberFormat="1" applyFont="1" applyFill="1" applyBorder="1" applyAlignment="1">
      <alignment horizontal="center" vertical="center" wrapText="1"/>
    </xf>
    <xf numFmtId="2" fontId="12" fillId="13" borderId="1" xfId="7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justify" vertical="center" wrapText="1"/>
    </xf>
    <xf numFmtId="2" fontId="12" fillId="14" borderId="1" xfId="7" applyNumberFormat="1" applyFont="1" applyFill="1" applyBorder="1" applyAlignment="1">
      <alignment horizontal="center" vertical="center" wrapText="1"/>
    </xf>
    <xf numFmtId="0" fontId="12" fillId="14" borderId="1" xfId="7" applyNumberFormat="1" applyFont="1" applyFill="1" applyBorder="1" applyAlignment="1">
      <alignment horizontal="center" vertical="center" wrapText="1"/>
    </xf>
    <xf numFmtId="2" fontId="29" fillId="0" borderId="0" xfId="17" applyNumberFormat="1" applyFont="1" applyAlignment="1">
      <alignment horizontal="left" vertical="center"/>
    </xf>
    <xf numFmtId="2" fontId="30" fillId="0" borderId="0" xfId="17" applyNumberFormat="1" applyFont="1" applyAlignment="1" applyProtection="1">
      <alignment vertical="center"/>
      <protection locked="0"/>
    </xf>
    <xf numFmtId="2" fontId="30" fillId="0" borderId="0" xfId="17" applyNumberFormat="1" applyFont="1" applyAlignment="1" applyProtection="1">
      <alignment vertical="center" wrapText="1"/>
      <protection locked="0"/>
    </xf>
    <xf numFmtId="2" fontId="30" fillId="0" borderId="0" xfId="17" applyNumberFormat="1" applyFont="1" applyAlignment="1" applyProtection="1">
      <alignment horizontal="center" vertical="center"/>
      <protection locked="0"/>
    </xf>
    <xf numFmtId="2" fontId="30" fillId="0" borderId="0" xfId="17" applyNumberFormat="1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27" fillId="0" borderId="1" xfId="18" applyFont="1" applyFill="1" applyBorder="1" applyAlignment="1">
      <alignment horizontal="left" vertical="center"/>
    </xf>
    <xf numFmtId="0" fontId="27" fillId="11" borderId="1" xfId="18" applyFont="1" applyFill="1" applyBorder="1" applyAlignment="1">
      <alignment horizontal="left" vertical="center"/>
    </xf>
    <xf numFmtId="0" fontId="11" fillId="11" borderId="1" xfId="0" applyFont="1" applyFill="1" applyBorder="1" applyAlignment="1">
      <alignment horizontal="justify" vertical="center" wrapText="1"/>
    </xf>
    <xf numFmtId="1" fontId="12" fillId="11" borderId="1" xfId="7" applyNumberFormat="1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vertical="center" wrapText="1"/>
    </xf>
    <xf numFmtId="2" fontId="29" fillId="15" borderId="0" xfId="17" applyNumberFormat="1" applyFont="1" applyFill="1" applyAlignment="1">
      <alignment horizontal="left" vertical="center"/>
    </xf>
    <xf numFmtId="2" fontId="29" fillId="15" borderId="0" xfId="17" applyNumberFormat="1" applyFont="1" applyFill="1" applyAlignment="1" applyProtection="1">
      <alignment vertical="center"/>
      <protection locked="0"/>
    </xf>
    <xf numFmtId="2" fontId="29" fillId="15" borderId="0" xfId="17" applyNumberFormat="1" applyFont="1" applyFill="1" applyAlignment="1" applyProtection="1">
      <alignment horizontal="center" vertical="center"/>
      <protection locked="0"/>
    </xf>
    <xf numFmtId="49" fontId="12" fillId="15" borderId="1" xfId="5" applyNumberFormat="1" applyFont="1" applyFill="1" applyBorder="1" applyAlignment="1">
      <alignment horizontal="center" vertical="center" wrapText="1"/>
    </xf>
    <xf numFmtId="49" fontId="13" fillId="15" borderId="1" xfId="5" applyNumberFormat="1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justify" vertical="center" wrapText="1"/>
    </xf>
    <xf numFmtId="0" fontId="12" fillId="15" borderId="1" xfId="7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horizontal="center" vertical="top" shrinkToFit="1"/>
    </xf>
    <xf numFmtId="0" fontId="13" fillId="15" borderId="1" xfId="7" applyFont="1" applyFill="1" applyBorder="1" applyAlignment="1">
      <alignment horizontal="center" wrapText="1"/>
    </xf>
    <xf numFmtId="0" fontId="13" fillId="15" borderId="1" xfId="7" applyFont="1" applyFill="1" applyBorder="1" applyAlignment="1">
      <alignment horizontal="center" vertical="center" wrapText="1"/>
    </xf>
    <xf numFmtId="4" fontId="12" fillId="15" borderId="1" xfId="7" applyNumberFormat="1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vertical="top" shrinkToFit="1"/>
    </xf>
    <xf numFmtId="1" fontId="12" fillId="15" borderId="1" xfId="7" applyNumberFormat="1" applyFont="1" applyFill="1" applyBorder="1" applyAlignment="1">
      <alignment horizontal="center" vertical="center" wrapText="1"/>
    </xf>
    <xf numFmtId="0" fontId="12" fillId="15" borderId="1" xfId="7" applyNumberFormat="1" applyFont="1" applyFill="1" applyBorder="1" applyAlignment="1">
      <alignment horizontal="center" vertical="center" wrapText="1"/>
    </xf>
    <xf numFmtId="0" fontId="12" fillId="15" borderId="1" xfId="1" applyNumberFormat="1" applyFont="1" applyFill="1" applyBorder="1" applyAlignment="1">
      <alignment horizontal="center" vertical="center" wrapText="1"/>
    </xf>
    <xf numFmtId="4" fontId="13" fillId="15" borderId="1" xfId="7" applyNumberFormat="1" applyFont="1" applyFill="1" applyBorder="1" applyAlignment="1">
      <alignment horizontal="center" vertical="center" wrapText="1"/>
    </xf>
    <xf numFmtId="0" fontId="10" fillId="15" borderId="0" xfId="0" applyFont="1" applyFill="1" applyAlignment="1">
      <alignment horizontal="center" vertical="center" wrapText="1"/>
    </xf>
    <xf numFmtId="0" fontId="10" fillId="15" borderId="0" xfId="0" applyFont="1" applyFill="1" applyAlignment="1">
      <alignment vertical="center" wrapText="1"/>
    </xf>
    <xf numFmtId="1" fontId="16" fillId="15" borderId="6" xfId="0" applyNumberFormat="1" applyFont="1" applyFill="1" applyBorder="1" applyAlignment="1">
      <alignment horizontal="center" shrinkToFit="1"/>
    </xf>
    <xf numFmtId="4" fontId="13" fillId="0" borderId="1" xfId="0" applyNumberFormat="1" applyFont="1" applyFill="1" applyBorder="1" applyAlignment="1">
      <alignment horizontal="center" vertical="center" wrapText="1"/>
    </xf>
    <xf numFmtId="2" fontId="30" fillId="0" borderId="0" xfId="17" applyNumberFormat="1" applyFont="1" applyFill="1" applyAlignment="1" applyProtection="1">
      <alignment vertical="center"/>
      <protection locked="0"/>
    </xf>
    <xf numFmtId="0" fontId="28" fillId="0" borderId="0" xfId="0" applyFont="1" applyFill="1" applyAlignment="1">
      <alignment vertical="center"/>
    </xf>
    <xf numFmtId="2" fontId="29" fillId="0" borderId="0" xfId="17" applyNumberFormat="1" applyFont="1" applyFill="1" applyAlignment="1" applyProtection="1">
      <alignment vertical="center"/>
      <protection locked="0"/>
    </xf>
    <xf numFmtId="49" fontId="13" fillId="0" borderId="0" xfId="5" applyNumberFormat="1" applyFont="1" applyFill="1" applyBorder="1" applyAlignment="1">
      <alignment horizontal="center" vertical="center" wrapText="1"/>
    </xf>
    <xf numFmtId="0" fontId="27" fillId="0" borderId="0" xfId="18" applyFont="1" applyFill="1" applyBorder="1" applyAlignment="1">
      <alignment horizontal="left" vertical="center"/>
    </xf>
    <xf numFmtId="49" fontId="12" fillId="0" borderId="0" xfId="5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3" fillId="0" borderId="0" xfId="7" applyFont="1" applyFill="1" applyBorder="1" applyAlignment="1">
      <alignment horizontal="center" vertical="center" wrapText="1"/>
    </xf>
    <xf numFmtId="0" fontId="12" fillId="0" borderId="0" xfId="7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" fontId="13" fillId="0" borderId="0" xfId="7" applyNumberFormat="1" applyFont="1" applyFill="1" applyBorder="1" applyAlignment="1">
      <alignment horizontal="center" vertical="center" wrapText="1"/>
    </xf>
    <xf numFmtId="4" fontId="12" fillId="0" borderId="0" xfId="7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11" borderId="10" xfId="19" applyFont="1" applyFill="1" applyBorder="1" applyAlignment="1" applyProtection="1">
      <alignment horizontal="center" vertical="center" wrapText="1"/>
      <protection locked="0"/>
    </xf>
    <xf numFmtId="0" fontId="13" fillId="11" borderId="10" xfId="19" applyFont="1" applyFill="1" applyBorder="1" applyAlignment="1" applyProtection="1">
      <alignment horizontal="left" vertical="center" wrapText="1"/>
      <protection locked="0"/>
    </xf>
    <xf numFmtId="0" fontId="10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vertical="center"/>
    </xf>
    <xf numFmtId="49" fontId="13" fillId="11" borderId="10" xfId="5" applyNumberFormat="1" applyFont="1" applyFill="1" applyBorder="1" applyAlignment="1">
      <alignment horizontal="center" vertical="center" wrapText="1"/>
    </xf>
    <xf numFmtId="49" fontId="12" fillId="11" borderId="10" xfId="5" applyNumberFormat="1" applyFont="1" applyFill="1" applyBorder="1" applyAlignment="1">
      <alignment horizontal="center" vertical="center" wrapText="1"/>
    </xf>
    <xf numFmtId="0" fontId="13" fillId="11" borderId="10" xfId="7" applyFont="1" applyFill="1" applyBorder="1" applyAlignment="1">
      <alignment horizontal="center" vertical="center" wrapText="1"/>
    </xf>
    <xf numFmtId="1" fontId="13" fillId="11" borderId="10" xfId="7" applyNumberFormat="1" applyFont="1" applyFill="1" applyBorder="1" applyAlignment="1">
      <alignment horizontal="center" vertical="center" wrapText="1"/>
    </xf>
    <xf numFmtId="1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1" applyNumberFormat="1" applyFont="1" applyFill="1" applyBorder="1" applyAlignment="1">
      <alignment horizontal="center" vertical="center" wrapText="1"/>
    </xf>
    <xf numFmtId="0" fontId="12" fillId="0" borderId="10" xfId="1" applyNumberFormat="1" applyFont="1" applyFill="1" applyBorder="1" applyAlignment="1">
      <alignment horizontal="center" vertical="center" wrapText="1"/>
    </xf>
    <xf numFmtId="49" fontId="13" fillId="16" borderId="10" xfId="5" applyNumberFormat="1" applyFont="1" applyFill="1" applyBorder="1" applyAlignment="1">
      <alignment horizontal="center" vertical="center" wrapText="1"/>
    </xf>
    <xf numFmtId="0" fontId="27" fillId="16" borderId="10" xfId="18" applyFont="1" applyFill="1" applyBorder="1" applyAlignment="1">
      <alignment horizontal="left" vertical="center"/>
    </xf>
    <xf numFmtId="49" fontId="12" fillId="16" borderId="10" xfId="5" applyNumberFormat="1" applyFont="1" applyFill="1" applyBorder="1" applyAlignment="1">
      <alignment horizontal="center" vertical="center" wrapText="1"/>
    </xf>
    <xf numFmtId="0" fontId="13" fillId="16" borderId="10" xfId="2" applyFont="1" applyFill="1" applyBorder="1" applyAlignment="1" applyProtection="1">
      <alignment horizontal="left" vertical="center" wrapText="1"/>
      <protection locked="0"/>
    </xf>
    <xf numFmtId="0" fontId="13" fillId="16" borderId="10" xfId="7" applyFont="1" applyFill="1" applyBorder="1" applyAlignment="1">
      <alignment horizontal="center" vertical="center" wrapText="1"/>
    </xf>
    <xf numFmtId="1" fontId="13" fillId="16" borderId="10" xfId="7" applyNumberFormat="1" applyFont="1" applyFill="1" applyBorder="1" applyAlignment="1">
      <alignment horizontal="center" vertical="center" wrapText="1"/>
    </xf>
    <xf numFmtId="1" fontId="12" fillId="16" borderId="10" xfId="7" applyNumberFormat="1" applyFont="1" applyFill="1" applyBorder="1" applyAlignment="1">
      <alignment horizontal="center" vertical="center" wrapText="1"/>
    </xf>
    <xf numFmtId="0" fontId="12" fillId="16" borderId="10" xfId="7" applyNumberFormat="1" applyFont="1" applyFill="1" applyBorder="1" applyAlignment="1">
      <alignment horizontal="center" vertical="center" wrapText="1"/>
    </xf>
    <xf numFmtId="0" fontId="10" fillId="16" borderId="0" xfId="0" applyFont="1" applyFill="1" applyAlignment="1">
      <alignment horizontal="center" vertical="center"/>
    </xf>
    <xf numFmtId="0" fontId="10" fillId="16" borderId="0" xfId="0" applyFont="1" applyFill="1" applyAlignment="1">
      <alignment vertical="center"/>
    </xf>
    <xf numFmtId="1" fontId="12" fillId="16" borderId="10" xfId="1" applyNumberFormat="1" applyFont="1" applyFill="1" applyBorder="1" applyAlignment="1">
      <alignment horizontal="center" vertical="center" wrapText="1"/>
    </xf>
    <xf numFmtId="4" fontId="13" fillId="0" borderId="10" xfId="7" applyNumberFormat="1" applyFont="1" applyFill="1" applyBorder="1" applyAlignment="1">
      <alignment horizontal="center" vertical="center" wrapText="1"/>
    </xf>
    <xf numFmtId="4" fontId="12" fillId="0" borderId="10" xfId="7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4" fontId="13" fillId="11" borderId="10" xfId="7" applyNumberFormat="1" applyFont="1" applyFill="1" applyBorder="1" applyAlignment="1">
      <alignment horizontal="center" vertical="center" wrapText="1"/>
    </xf>
    <xf numFmtId="4" fontId="12" fillId="11" borderId="10" xfId="7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vertical="center" wrapText="1"/>
    </xf>
    <xf numFmtId="4" fontId="13" fillId="16" borderId="10" xfId="7" applyNumberFormat="1" applyFont="1" applyFill="1" applyBorder="1" applyAlignment="1">
      <alignment horizontal="center" vertical="center" wrapText="1"/>
    </xf>
    <xf numFmtId="4" fontId="12" fillId="16" borderId="10" xfId="7" applyNumberFormat="1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vertical="center" wrapText="1"/>
    </xf>
    <xf numFmtId="1" fontId="13" fillId="12" borderId="1" xfId="1" applyNumberFormat="1" applyFont="1" applyFill="1" applyBorder="1" applyAlignment="1">
      <alignment horizontal="center" vertical="center" wrapText="1"/>
    </xf>
    <xf numFmtId="49" fontId="12" fillId="17" borderId="1" xfId="5" applyNumberFormat="1" applyFont="1" applyFill="1" applyBorder="1" applyAlignment="1">
      <alignment horizontal="center" vertical="center" wrapText="1"/>
    </xf>
    <xf numFmtId="0" fontId="13" fillId="17" borderId="1" xfId="7" applyFont="1" applyFill="1" applyBorder="1" applyAlignment="1">
      <alignment horizontal="justify" vertical="center" wrapText="1"/>
    </xf>
    <xf numFmtId="0" fontId="12" fillId="17" borderId="1" xfId="7" applyFont="1" applyFill="1" applyBorder="1" applyAlignment="1">
      <alignment horizontal="center" vertical="center" wrapText="1"/>
    </xf>
    <xf numFmtId="0" fontId="12" fillId="17" borderId="1" xfId="7" applyNumberFormat="1" applyFont="1" applyFill="1" applyBorder="1" applyAlignment="1">
      <alignment horizontal="center" vertical="center" wrapText="1"/>
    </xf>
    <xf numFmtId="0" fontId="12" fillId="17" borderId="1" xfId="1" applyNumberFormat="1" applyFont="1" applyFill="1" applyBorder="1" applyAlignment="1">
      <alignment horizontal="center" vertical="center" wrapText="1"/>
    </xf>
    <xf numFmtId="4" fontId="12" fillId="17" borderId="1" xfId="7" applyNumberFormat="1" applyFont="1" applyFill="1" applyBorder="1" applyAlignment="1">
      <alignment horizontal="center" vertical="center" wrapText="1"/>
    </xf>
    <xf numFmtId="4" fontId="13" fillId="17" borderId="1" xfId="7" applyNumberFormat="1" applyFont="1" applyFill="1" applyBorder="1" applyAlignment="1">
      <alignment horizontal="center" vertical="center" wrapText="1"/>
    </xf>
    <xf numFmtId="0" fontId="10" fillId="17" borderId="0" xfId="0" applyFont="1" applyFill="1" applyAlignment="1">
      <alignment horizontal="center" vertical="center" wrapText="1"/>
    </xf>
    <xf numFmtId="0" fontId="10" fillId="17" borderId="0" xfId="0" applyFont="1" applyFill="1" applyAlignment="1">
      <alignment vertical="center" wrapText="1"/>
    </xf>
    <xf numFmtId="49" fontId="12" fillId="17" borderId="1" xfId="5" applyNumberFormat="1" applyFont="1" applyFill="1" applyBorder="1" applyAlignment="1">
      <alignment vertical="center" wrapText="1"/>
    </xf>
    <xf numFmtId="0" fontId="11" fillId="17" borderId="0" xfId="0" applyFont="1" applyFill="1" applyAlignment="1">
      <alignment vertical="center"/>
    </xf>
    <xf numFmtId="0" fontId="12" fillId="17" borderId="1" xfId="7" applyFont="1" applyFill="1" applyBorder="1" applyAlignment="1">
      <alignment vertical="center" wrapText="1"/>
    </xf>
    <xf numFmtId="1" fontId="12" fillId="17" borderId="1" xfId="7" applyNumberFormat="1" applyFont="1" applyFill="1" applyBorder="1" applyAlignment="1">
      <alignment vertical="center" wrapText="1"/>
    </xf>
    <xf numFmtId="0" fontId="12" fillId="17" borderId="1" xfId="1" applyNumberFormat="1" applyFont="1" applyFill="1" applyBorder="1" applyAlignment="1">
      <alignment vertical="center" wrapText="1"/>
    </xf>
    <xf numFmtId="0" fontId="12" fillId="17" borderId="1" xfId="7" applyNumberFormat="1" applyFont="1" applyFill="1" applyBorder="1" applyAlignment="1">
      <alignment vertical="center" wrapText="1"/>
    </xf>
    <xf numFmtId="4" fontId="12" fillId="17" borderId="1" xfId="7" applyNumberFormat="1" applyFont="1" applyFill="1" applyBorder="1" applyAlignment="1">
      <alignment vertical="center" wrapText="1"/>
    </xf>
    <xf numFmtId="0" fontId="12" fillId="12" borderId="6" xfId="0" applyFont="1" applyFill="1" applyBorder="1" applyAlignment="1">
      <alignment horizontal="center" vertical="top" wrapText="1"/>
    </xf>
    <xf numFmtId="0" fontId="13" fillId="12" borderId="6" xfId="0" applyFont="1" applyFill="1" applyBorder="1" applyAlignment="1">
      <alignment horizontal="center" vertical="top" wrapText="1"/>
    </xf>
    <xf numFmtId="4" fontId="10" fillId="12" borderId="1" xfId="0" applyNumberFormat="1" applyFont="1" applyFill="1" applyBorder="1" applyAlignment="1">
      <alignment horizontal="center" vertical="center"/>
    </xf>
    <xf numFmtId="0" fontId="27" fillId="12" borderId="10" xfId="18" applyFont="1" applyFill="1" applyBorder="1" applyAlignment="1">
      <alignment horizontal="left" vertical="center"/>
    </xf>
    <xf numFmtId="49" fontId="13" fillId="12" borderId="10" xfId="5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vertical="center" wrapText="1"/>
    </xf>
    <xf numFmtId="0" fontId="13" fillId="0" borderId="1" xfId="0" applyFont="1" applyBorder="1" applyAlignment="1" applyProtection="1">
      <alignment horizontal="justify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1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vertical="center"/>
    </xf>
    <xf numFmtId="0" fontId="11" fillId="0" borderId="1" xfId="0" applyFont="1" applyBorder="1" applyAlignment="1" applyProtection="1">
      <alignment horizontal="justify" vertical="center"/>
    </xf>
    <xf numFmtId="0" fontId="11" fillId="0" borderId="1" xfId="0" applyFont="1" applyFill="1" applyBorder="1" applyAlignment="1" applyProtection="1">
      <alignment horizontal="center" vertical="center"/>
    </xf>
    <xf numFmtId="1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49" fontId="12" fillId="11" borderId="1" xfId="5" applyNumberFormat="1" applyFont="1" applyFill="1" applyBorder="1" applyAlignment="1" applyProtection="1">
      <alignment horizontal="center" vertical="center" wrapText="1"/>
    </xf>
    <xf numFmtId="49" fontId="12" fillId="11" borderId="1" xfId="5" applyNumberFormat="1" applyFont="1" applyFill="1" applyBorder="1" applyAlignment="1" applyProtection="1">
      <alignment vertical="center" wrapText="1"/>
    </xf>
    <xf numFmtId="0" fontId="13" fillId="11" borderId="1" xfId="7" applyFont="1" applyFill="1" applyBorder="1" applyAlignment="1" applyProtection="1">
      <alignment horizontal="justify" vertical="center" wrapText="1"/>
    </xf>
    <xf numFmtId="0" fontId="12" fillId="11" borderId="1" xfId="7" applyFont="1" applyFill="1" applyBorder="1" applyAlignment="1" applyProtection="1">
      <alignment horizontal="center" vertical="center" wrapText="1"/>
    </xf>
    <xf numFmtId="0" fontId="12" fillId="11" borderId="1" xfId="7" applyNumberFormat="1" applyFont="1" applyFill="1" applyBorder="1" applyAlignment="1" applyProtection="1">
      <alignment horizontal="center" vertical="center" wrapText="1"/>
    </xf>
    <xf numFmtId="0" fontId="12" fillId="11" borderId="1" xfId="1" applyNumberFormat="1" applyFont="1" applyFill="1" applyBorder="1" applyAlignment="1" applyProtection="1">
      <alignment horizontal="center" vertical="center" wrapText="1"/>
    </xf>
    <xf numFmtId="4" fontId="12" fillId="11" borderId="1" xfId="7" applyNumberFormat="1" applyFont="1" applyFill="1" applyBorder="1" applyAlignment="1" applyProtection="1">
      <alignment horizontal="center" vertical="center" wrapText="1"/>
    </xf>
    <xf numFmtId="49" fontId="12" fillId="6" borderId="1" xfId="5" applyNumberFormat="1" applyFont="1" applyFill="1" applyBorder="1" applyAlignment="1" applyProtection="1">
      <alignment horizontal="center" vertical="center" wrapText="1"/>
    </xf>
    <xf numFmtId="49" fontId="12" fillId="6" borderId="1" xfId="5" applyNumberFormat="1" applyFont="1" applyFill="1" applyBorder="1" applyAlignment="1" applyProtection="1">
      <alignment vertical="center" wrapText="1"/>
    </xf>
    <xf numFmtId="0" fontId="13" fillId="6" borderId="1" xfId="7" applyFont="1" applyFill="1" applyBorder="1" applyAlignment="1" applyProtection="1">
      <alignment horizontal="justify" vertical="center" wrapText="1"/>
    </xf>
    <xf numFmtId="0" fontId="12" fillId="6" borderId="1" xfId="7" applyFont="1" applyFill="1" applyBorder="1" applyAlignment="1" applyProtection="1">
      <alignment horizontal="center" vertical="center" wrapText="1"/>
    </xf>
    <xf numFmtId="0" fontId="12" fillId="6" borderId="1" xfId="7" applyNumberFormat="1" applyFont="1" applyFill="1" applyBorder="1" applyAlignment="1" applyProtection="1">
      <alignment horizontal="center" vertical="center" wrapText="1"/>
    </xf>
    <xf numFmtId="0" fontId="12" fillId="6" borderId="1" xfId="1" applyNumberFormat="1" applyFont="1" applyFill="1" applyBorder="1" applyAlignment="1" applyProtection="1">
      <alignment horizontal="center" vertical="center" wrapText="1"/>
    </xf>
    <xf numFmtId="4" fontId="12" fillId="6" borderId="1" xfId="7" applyNumberFormat="1" applyFont="1" applyFill="1" applyBorder="1" applyAlignment="1" applyProtection="1">
      <alignment horizontal="center" vertical="center" wrapText="1"/>
    </xf>
    <xf numFmtId="49" fontId="13" fillId="12" borderId="1" xfId="5" applyNumberFormat="1" applyFont="1" applyFill="1" applyBorder="1" applyAlignment="1" applyProtection="1">
      <alignment horizontal="center" vertical="center" wrapText="1"/>
    </xf>
    <xf numFmtId="0" fontId="13" fillId="12" borderId="1" xfId="7" applyFont="1" applyFill="1" applyBorder="1" applyAlignment="1" applyProtection="1">
      <alignment horizontal="justify" vertical="center" wrapText="1"/>
    </xf>
    <xf numFmtId="0" fontId="13" fillId="12" borderId="1" xfId="7" applyFont="1" applyFill="1" applyBorder="1" applyAlignment="1" applyProtection="1">
      <alignment horizontal="center" vertical="center" wrapText="1"/>
    </xf>
    <xf numFmtId="4" fontId="13" fillId="12" borderId="1" xfId="1" applyNumberFormat="1" applyFont="1" applyFill="1" applyBorder="1" applyAlignment="1" applyProtection="1">
      <alignment horizontal="center" vertical="center" wrapText="1"/>
    </xf>
    <xf numFmtId="0" fontId="13" fillId="12" borderId="1" xfId="1" applyNumberFormat="1" applyFont="1" applyFill="1" applyBorder="1" applyAlignment="1" applyProtection="1">
      <alignment horizontal="center" vertical="center" wrapText="1"/>
    </xf>
    <xf numFmtId="0" fontId="13" fillId="12" borderId="1" xfId="7" applyNumberFormat="1" applyFont="1" applyFill="1" applyBorder="1" applyAlignment="1" applyProtection="1">
      <alignment horizontal="center" vertical="center" wrapText="1"/>
    </xf>
    <xf numFmtId="0" fontId="12" fillId="12" borderId="1" xfId="1" applyNumberFormat="1" applyFont="1" applyFill="1" applyBorder="1" applyAlignment="1" applyProtection="1">
      <alignment horizontal="center" vertical="center" wrapText="1"/>
    </xf>
    <xf numFmtId="4" fontId="13" fillId="12" borderId="1" xfId="7" applyNumberFormat="1" applyFont="1" applyFill="1" applyBorder="1" applyAlignment="1" applyProtection="1">
      <alignment horizontal="center" vertical="center" wrapText="1"/>
    </xf>
    <xf numFmtId="4" fontId="12" fillId="12" borderId="1" xfId="7" applyNumberFormat="1" applyFont="1" applyFill="1" applyBorder="1" applyAlignment="1" applyProtection="1">
      <alignment horizontal="center" vertical="center" wrapText="1"/>
    </xf>
    <xf numFmtId="49" fontId="12" fillId="0" borderId="1" xfId="5" applyNumberFormat="1" applyFont="1" applyFill="1" applyBorder="1" applyAlignment="1" applyProtection="1">
      <alignment horizontal="center" vertical="center" wrapText="1"/>
    </xf>
    <xf numFmtId="49" fontId="12" fillId="0" borderId="1" xfId="5" applyNumberFormat="1" applyFont="1" applyFill="1" applyBorder="1" applyAlignment="1" applyProtection="1">
      <alignment vertical="center" wrapText="1"/>
    </xf>
    <xf numFmtId="0" fontId="12" fillId="0" borderId="1" xfId="7" applyFont="1" applyBorder="1" applyAlignment="1" applyProtection="1">
      <alignment horizontal="center" vertical="center" wrapText="1"/>
    </xf>
    <xf numFmtId="0" fontId="12" fillId="0" borderId="1" xfId="7" applyFont="1" applyFill="1" applyBorder="1" applyAlignment="1" applyProtection="1">
      <alignment horizontal="center" vertical="center" wrapText="1"/>
    </xf>
    <xf numFmtId="0" fontId="12" fillId="0" borderId="1" xfId="7" applyNumberFormat="1" applyFont="1" applyFill="1" applyBorder="1" applyAlignment="1" applyProtection="1">
      <alignment horizontal="center" vertical="center" wrapText="1"/>
    </xf>
    <xf numFmtId="0" fontId="12" fillId="0" borderId="1" xfId="1" applyNumberFormat="1" applyFont="1" applyFill="1" applyBorder="1" applyAlignment="1" applyProtection="1">
      <alignment horizontal="center" vertical="center" wrapText="1"/>
    </xf>
    <xf numFmtId="4" fontId="12" fillId="0" borderId="1" xfId="7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justify" vertical="center"/>
    </xf>
    <xf numFmtId="1" fontId="12" fillId="0" borderId="1" xfId="7" applyNumberFormat="1" applyFont="1" applyFill="1" applyBorder="1" applyAlignment="1" applyProtection="1">
      <alignment horizontal="center" vertical="center" wrapText="1"/>
    </xf>
    <xf numFmtId="4" fontId="13" fillId="0" borderId="1" xfId="7" applyNumberFormat="1" applyFont="1" applyFill="1" applyBorder="1" applyAlignment="1" applyProtection="1">
      <alignment horizontal="center" vertical="center" wrapText="1"/>
    </xf>
    <xf numFmtId="0" fontId="13" fillId="0" borderId="1" xfId="7" applyFont="1" applyFill="1" applyBorder="1" applyAlignment="1" applyProtection="1">
      <alignment horizontal="center" vertical="center" wrapText="1"/>
    </xf>
    <xf numFmtId="2" fontId="12" fillId="0" borderId="1" xfId="7" applyNumberFormat="1" applyFont="1" applyFill="1" applyBorder="1" applyAlignment="1" applyProtection="1">
      <alignment horizontal="center" vertical="center" wrapText="1"/>
    </xf>
    <xf numFmtId="166" fontId="12" fillId="0" borderId="1" xfId="7" applyNumberFormat="1" applyFont="1" applyFill="1" applyBorder="1" applyAlignment="1" applyProtection="1">
      <alignment horizontal="center" vertical="center" wrapText="1"/>
    </xf>
    <xf numFmtId="0" fontId="11" fillId="12" borderId="1" xfId="0" applyFont="1" applyFill="1" applyBorder="1" applyAlignment="1" applyProtection="1">
      <alignment horizontal="justify" vertical="center"/>
    </xf>
    <xf numFmtId="1" fontId="13" fillId="12" borderId="1" xfId="7" applyNumberFormat="1" applyFont="1" applyFill="1" applyBorder="1" applyAlignment="1" applyProtection="1">
      <alignment horizontal="center" vertical="center" wrapText="1"/>
    </xf>
    <xf numFmtId="0" fontId="27" fillId="12" borderId="1" xfId="18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horizontal="justify" vertical="center"/>
    </xf>
    <xf numFmtId="1" fontId="12" fillId="0" borderId="1" xfId="1" applyNumberFormat="1" applyFont="1" applyFill="1" applyBorder="1" applyAlignment="1" applyProtection="1">
      <alignment horizontal="center" vertical="center" wrapText="1"/>
    </xf>
    <xf numFmtId="49" fontId="12" fillId="12" borderId="1" xfId="5" applyNumberFormat="1" applyFont="1" applyFill="1" applyBorder="1" applyAlignment="1" applyProtection="1">
      <alignment horizontal="center" vertical="center" wrapText="1"/>
    </xf>
    <xf numFmtId="0" fontId="12" fillId="12" borderId="1" xfId="7" applyFont="1" applyFill="1" applyBorder="1" applyAlignment="1" applyProtection="1">
      <alignment horizontal="center" vertical="center" wrapText="1"/>
    </xf>
    <xf numFmtId="1" fontId="12" fillId="12" borderId="1" xfId="7" applyNumberFormat="1" applyFont="1" applyFill="1" applyBorder="1" applyAlignment="1" applyProtection="1">
      <alignment horizontal="center" vertical="center" wrapText="1"/>
    </xf>
    <xf numFmtId="0" fontId="12" fillId="12" borderId="1" xfId="7" applyNumberFormat="1" applyFont="1" applyFill="1" applyBorder="1" applyAlignment="1" applyProtection="1">
      <alignment horizontal="center" vertical="center" wrapText="1"/>
    </xf>
    <xf numFmtId="0" fontId="11" fillId="12" borderId="1" xfId="0" applyFont="1" applyFill="1" applyBorder="1" applyAlignment="1" applyProtection="1">
      <alignment horizontal="justify" vertical="center" wrapText="1"/>
    </xf>
    <xf numFmtId="0" fontId="10" fillId="0" borderId="1" xfId="0" applyFont="1" applyBorder="1" applyAlignment="1" applyProtection="1">
      <alignment horizontal="justify" vertical="center" wrapText="1"/>
    </xf>
    <xf numFmtId="49" fontId="13" fillId="11" borderId="1" xfId="5" applyNumberFormat="1" applyFont="1" applyFill="1" applyBorder="1" applyAlignment="1" applyProtection="1">
      <alignment horizontal="center" vertical="center" wrapText="1"/>
    </xf>
    <xf numFmtId="49" fontId="13" fillId="11" borderId="1" xfId="5" applyNumberFormat="1" applyFont="1" applyFill="1" applyBorder="1" applyAlignment="1" applyProtection="1">
      <alignment vertical="center" wrapText="1"/>
    </xf>
    <xf numFmtId="0" fontId="13" fillId="11" borderId="1" xfId="7" applyFont="1" applyFill="1" applyBorder="1" applyAlignment="1" applyProtection="1">
      <alignment horizontal="center" vertical="center" wrapText="1"/>
    </xf>
    <xf numFmtId="1" fontId="13" fillId="11" borderId="1" xfId="7" applyNumberFormat="1" applyFont="1" applyFill="1" applyBorder="1" applyAlignment="1" applyProtection="1">
      <alignment horizontal="center" vertical="center" wrapText="1"/>
    </xf>
    <xf numFmtId="0" fontId="13" fillId="11" borderId="1" xfId="1" applyNumberFormat="1" applyFont="1" applyFill="1" applyBorder="1" applyAlignment="1" applyProtection="1">
      <alignment horizontal="center" vertical="center" wrapText="1"/>
    </xf>
    <xf numFmtId="167" fontId="12" fillId="0" borderId="1" xfId="7" applyNumberFormat="1" applyFont="1" applyFill="1" applyBorder="1" applyAlignment="1" applyProtection="1">
      <alignment horizontal="center" vertical="center" wrapText="1"/>
    </xf>
    <xf numFmtId="49" fontId="13" fillId="0" borderId="1" xfId="5" applyNumberFormat="1" applyFont="1" applyFill="1" applyBorder="1" applyAlignment="1" applyProtection="1">
      <alignment horizontal="center" vertical="center" wrapText="1"/>
    </xf>
    <xf numFmtId="1" fontId="13" fillId="0" borderId="1" xfId="7" applyNumberFormat="1" applyFont="1" applyFill="1" applyBorder="1" applyAlignment="1" applyProtection="1">
      <alignment horizontal="center" vertical="center" wrapText="1"/>
    </xf>
    <xf numFmtId="167" fontId="13" fillId="0" borderId="1" xfId="7" applyNumberFormat="1" applyFont="1" applyFill="1" applyBorder="1" applyAlignment="1" applyProtection="1">
      <alignment horizontal="center" vertical="center" wrapText="1"/>
    </xf>
    <xf numFmtId="2" fontId="13" fillId="12" borderId="1" xfId="7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top" wrapText="1"/>
    </xf>
    <xf numFmtId="0" fontId="12" fillId="0" borderId="1" xfId="0" applyFont="1" applyFill="1" applyBorder="1" applyAlignment="1" applyProtection="1">
      <alignment horizontal="center" vertical="center" wrapText="1"/>
    </xf>
    <xf numFmtId="2" fontId="13" fillId="12" borderId="1" xfId="1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justify" vertical="center" wrapText="1"/>
    </xf>
    <xf numFmtId="0" fontId="12" fillId="0" borderId="1" xfId="0" applyFont="1" applyFill="1" applyBorder="1" applyAlignment="1" applyProtection="1">
      <alignment vertical="top" wrapText="1"/>
    </xf>
    <xf numFmtId="1" fontId="16" fillId="0" borderId="1" xfId="0" applyNumberFormat="1" applyFont="1" applyFill="1" applyBorder="1" applyAlignment="1" applyProtection="1">
      <alignment horizontal="center" vertical="center" shrinkToFit="1"/>
    </xf>
    <xf numFmtId="1" fontId="16" fillId="0" borderId="1" xfId="0" applyNumberFormat="1" applyFont="1" applyFill="1" applyBorder="1" applyAlignment="1" applyProtection="1">
      <alignment vertical="top" shrinkToFit="1"/>
    </xf>
    <xf numFmtId="0" fontId="12" fillId="0" borderId="1" xfId="0" applyFont="1" applyBorder="1" applyAlignment="1" applyProtection="1">
      <alignment horizontal="center" vertical="top" wrapText="1"/>
    </xf>
    <xf numFmtId="1" fontId="16" fillId="0" borderId="1" xfId="0" applyNumberFormat="1" applyFont="1" applyBorder="1" applyAlignment="1" applyProtection="1">
      <alignment horizontal="center" vertical="center" shrinkToFit="1"/>
    </xf>
    <xf numFmtId="2" fontId="13" fillId="0" borderId="1" xfId="7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justify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" fontId="10" fillId="0" borderId="1" xfId="0" applyNumberFormat="1" applyFont="1" applyBorder="1" applyAlignment="1" applyProtection="1">
      <alignment horizontal="center" vertical="center"/>
    </xf>
    <xf numFmtId="0" fontId="10" fillId="0" borderId="1" xfId="0" applyNumberFormat="1" applyFont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8" borderId="1" xfId="0" applyFont="1" applyFill="1" applyBorder="1" applyAlignment="1" applyProtection="1">
      <alignment horizontal="justify" vertical="center" wrapText="1"/>
    </xf>
    <xf numFmtId="0" fontId="13" fillId="0" borderId="1" xfId="7" applyNumberFormat="1" applyFont="1" applyFill="1" applyBorder="1" applyAlignment="1" applyProtection="1">
      <alignment horizontal="center" vertical="center" wrapText="1"/>
    </xf>
    <xf numFmtId="49" fontId="13" fillId="12" borderId="1" xfId="5" applyNumberFormat="1" applyFont="1" applyFill="1" applyBorder="1" applyAlignment="1" applyProtection="1">
      <alignment vertical="center" wrapText="1"/>
    </xf>
    <xf numFmtId="2" fontId="13" fillId="11" borderId="1" xfId="7" applyNumberFormat="1" applyFont="1" applyFill="1" applyBorder="1" applyAlignment="1" applyProtection="1">
      <alignment horizontal="center" vertical="center" wrapText="1"/>
    </xf>
    <xf numFmtId="1" fontId="10" fillId="0" borderId="1" xfId="0" applyNumberFormat="1" applyFont="1" applyFill="1" applyBorder="1" applyAlignment="1" applyProtection="1">
      <alignment horizontal="center" vertical="center"/>
    </xf>
    <xf numFmtId="166" fontId="13" fillId="0" borderId="1" xfId="7" applyNumberFormat="1" applyFont="1" applyFill="1" applyBorder="1" applyAlignment="1" applyProtection="1">
      <alignment horizontal="center" vertical="center" wrapText="1"/>
    </xf>
    <xf numFmtId="0" fontId="13" fillId="0" borderId="1" xfId="1" applyNumberFormat="1" applyFont="1" applyFill="1" applyBorder="1" applyAlignment="1" applyProtection="1">
      <alignment horizontal="center" vertical="center" wrapText="1"/>
    </xf>
    <xf numFmtId="49" fontId="13" fillId="0" borderId="1" xfId="5" applyNumberFormat="1" applyFont="1" applyFill="1" applyBorder="1" applyAlignment="1" applyProtection="1">
      <alignment vertical="center" wrapText="1"/>
    </xf>
    <xf numFmtId="166" fontId="16" fillId="0" borderId="1" xfId="0" applyNumberFormat="1" applyFont="1" applyFill="1" applyBorder="1" applyAlignment="1" applyProtection="1">
      <alignment vertical="top" shrinkToFit="1"/>
    </xf>
    <xf numFmtId="2" fontId="16" fillId="0" borderId="1" xfId="0" applyNumberFormat="1" applyFont="1" applyFill="1" applyBorder="1" applyAlignment="1" applyProtection="1">
      <alignment horizontal="center" vertical="center" shrinkToFit="1"/>
    </xf>
    <xf numFmtId="49" fontId="12" fillId="8" borderId="1" xfId="5" applyNumberFormat="1" applyFont="1" applyFill="1" applyBorder="1" applyAlignment="1" applyProtection="1">
      <alignment horizontal="center" vertical="center" wrapText="1"/>
    </xf>
    <xf numFmtId="49" fontId="12" fillId="8" borderId="1" xfId="5" applyNumberFormat="1" applyFont="1" applyFill="1" applyBorder="1" applyAlignment="1" applyProtection="1">
      <alignment vertical="center" wrapText="1"/>
    </xf>
    <xf numFmtId="0" fontId="12" fillId="8" borderId="1" xfId="7" applyFont="1" applyFill="1" applyBorder="1" applyAlignment="1" applyProtection="1">
      <alignment horizontal="center" vertical="center" wrapText="1"/>
    </xf>
    <xf numFmtId="4" fontId="12" fillId="8" borderId="1" xfId="7" applyNumberFormat="1" applyFont="1" applyFill="1" applyBorder="1" applyAlignment="1" applyProtection="1">
      <alignment horizontal="center" vertical="center" wrapText="1"/>
    </xf>
    <xf numFmtId="0" fontId="12" fillId="8" borderId="1" xfId="7" applyNumberFormat="1" applyFont="1" applyFill="1" applyBorder="1" applyAlignment="1" applyProtection="1">
      <alignment horizontal="center" vertical="center" wrapText="1"/>
    </xf>
    <xf numFmtId="49" fontId="13" fillId="8" borderId="1" xfId="5" applyNumberFormat="1" applyFont="1" applyFill="1" applyBorder="1" applyAlignment="1" applyProtection="1">
      <alignment horizontal="center" vertical="center" wrapText="1"/>
    </xf>
    <xf numFmtId="1" fontId="16" fillId="8" borderId="1" xfId="0" applyNumberFormat="1" applyFont="1" applyFill="1" applyBorder="1" applyAlignment="1" applyProtection="1">
      <alignment horizontal="center" vertical="center" shrinkToFit="1"/>
    </xf>
    <xf numFmtId="1" fontId="12" fillId="8" borderId="1" xfId="7" applyNumberFormat="1" applyFont="1" applyFill="1" applyBorder="1" applyAlignment="1" applyProtection="1">
      <alignment horizontal="center" vertical="center" wrapText="1"/>
    </xf>
    <xf numFmtId="49" fontId="13" fillId="8" borderId="1" xfId="5" applyNumberFormat="1" applyFont="1" applyFill="1" applyBorder="1" applyAlignment="1" applyProtection="1">
      <alignment vertical="center" wrapText="1"/>
    </xf>
    <xf numFmtId="0" fontId="13" fillId="8" borderId="1" xfId="7" applyFont="1" applyFill="1" applyBorder="1" applyAlignment="1" applyProtection="1">
      <alignment horizontal="center" vertical="center" wrapText="1"/>
    </xf>
    <xf numFmtId="2" fontId="12" fillId="8" borderId="1" xfId="7" applyNumberFormat="1" applyFont="1" applyFill="1" applyBorder="1" applyAlignment="1" applyProtection="1">
      <alignment horizontal="center" vertical="center" wrapText="1"/>
    </xf>
    <xf numFmtId="0" fontId="10" fillId="8" borderId="1" xfId="0" applyFont="1" applyFill="1" applyBorder="1" applyProtection="1"/>
    <xf numFmtId="0" fontId="11" fillId="12" borderId="1" xfId="0" applyFont="1" applyFill="1" applyBorder="1" applyAlignment="1" applyProtection="1">
      <alignment horizontal="center" vertical="center" wrapText="1"/>
    </xf>
    <xf numFmtId="0" fontId="11" fillId="12" borderId="1" xfId="0" applyFont="1" applyFill="1" applyBorder="1" applyAlignment="1" applyProtection="1">
      <alignment vertical="center" wrapText="1"/>
    </xf>
    <xf numFmtId="0" fontId="13" fillId="0" borderId="1" xfId="7" applyFont="1" applyFill="1" applyBorder="1" applyAlignment="1" applyProtection="1">
      <alignment horizontal="center" wrapText="1"/>
    </xf>
    <xf numFmtId="1" fontId="12" fillId="10" borderId="1" xfId="7" applyNumberFormat="1" applyFont="1" applyFill="1" applyBorder="1" applyAlignment="1" applyProtection="1">
      <alignment horizontal="center" vertical="center" wrapText="1"/>
    </xf>
    <xf numFmtId="0" fontId="13" fillId="12" borderId="1" xfId="0" applyFont="1" applyFill="1" applyBorder="1" applyAlignment="1" applyProtection="1">
      <alignment horizontal="center" vertical="top" wrapText="1"/>
    </xf>
    <xf numFmtId="0" fontId="13" fillId="12" borderId="1" xfId="7" applyFont="1" applyFill="1" applyBorder="1" applyAlignment="1" applyProtection="1">
      <alignment horizontal="center" wrapText="1"/>
    </xf>
    <xf numFmtId="0" fontId="12" fillId="10" borderId="1" xfId="7" applyFont="1" applyFill="1" applyBorder="1" applyAlignment="1" applyProtection="1">
      <alignment horizontal="center" vertical="center" wrapText="1"/>
    </xf>
    <xf numFmtId="0" fontId="12" fillId="0" borderId="1" xfId="7" applyFont="1" applyFill="1" applyBorder="1" applyAlignment="1" applyProtection="1">
      <alignment horizontal="center" wrapText="1"/>
    </xf>
    <xf numFmtId="1" fontId="16" fillId="0" borderId="1" xfId="0" applyNumberFormat="1" applyFont="1" applyBorder="1" applyAlignment="1" applyProtection="1">
      <alignment horizontal="center" vertical="top" shrinkToFit="1"/>
    </xf>
    <xf numFmtId="0" fontId="12" fillId="12" borderId="1" xfId="0" applyFont="1" applyFill="1" applyBorder="1" applyAlignment="1" applyProtection="1">
      <alignment horizontal="center" vertical="top" wrapText="1"/>
    </xf>
    <xf numFmtId="0" fontId="10" fillId="12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vertical="center"/>
    </xf>
    <xf numFmtId="1" fontId="16" fillId="0" borderId="1" xfId="0" applyNumberFormat="1" applyFont="1" applyFill="1" applyBorder="1" applyAlignment="1" applyProtection="1">
      <alignment horizontal="center" vertical="top" shrinkToFit="1"/>
    </xf>
    <xf numFmtId="0" fontId="13" fillId="17" borderId="1" xfId="1" applyNumberFormat="1" applyFont="1" applyFill="1" applyBorder="1" applyAlignment="1" applyProtection="1">
      <alignment horizontal="center" vertical="center" wrapText="1"/>
    </xf>
    <xf numFmtId="0" fontId="27" fillId="0" borderId="1" xfId="18" applyFont="1" applyFill="1" applyBorder="1" applyAlignment="1" applyProtection="1">
      <alignment vertical="center"/>
    </xf>
    <xf numFmtId="4" fontId="12" fillId="11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6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12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12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11" borderId="1" xfId="7" applyNumberFormat="1" applyFont="1" applyFill="1" applyBorder="1" applyAlignment="1" applyProtection="1">
      <alignment horizontal="center" vertical="center" wrapText="1"/>
      <protection locked="0"/>
    </xf>
    <xf numFmtId="4" fontId="10" fillId="0" borderId="1" xfId="0" applyNumberFormat="1" applyFont="1" applyFill="1" applyBorder="1" applyAlignment="1" applyProtection="1">
      <alignment horizontal="center" vertical="center"/>
      <protection locked="0"/>
    </xf>
    <xf numFmtId="4" fontId="12" fillId="8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8" borderId="1" xfId="7" applyNumberFormat="1" applyFont="1" applyFill="1" applyBorder="1" applyAlignment="1" applyProtection="1">
      <alignment horizontal="center" vertical="center" wrapText="1"/>
      <protection locked="0"/>
    </xf>
    <xf numFmtId="4" fontId="10" fillId="1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12" borderId="1" xfId="0" applyFont="1" applyFill="1" applyBorder="1" applyAlignment="1" applyProtection="1">
      <alignment vertical="center" wrapText="1"/>
      <protection locked="0"/>
    </xf>
    <xf numFmtId="0" fontId="13" fillId="1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3" fillId="11" borderId="1" xfId="0" applyFont="1" applyFill="1" applyBorder="1" applyAlignment="1" applyProtection="1">
      <alignment vertical="center" wrapText="1"/>
      <protection locked="0"/>
    </xf>
    <xf numFmtId="3" fontId="13" fillId="0" borderId="1" xfId="7" applyNumberFormat="1" applyFont="1" applyFill="1" applyBorder="1" applyAlignment="1" applyProtection="1">
      <alignment horizontal="center" vertical="center" wrapText="1"/>
    </xf>
    <xf numFmtId="167" fontId="13" fillId="8" borderId="1" xfId="7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justify"/>
    </xf>
    <xf numFmtId="0" fontId="10" fillId="0" borderId="1" xfId="0" applyFont="1" applyBorder="1" applyAlignment="1">
      <alignment horizontal="justify"/>
    </xf>
    <xf numFmtId="167" fontId="12" fillId="8" borderId="1" xfId="7" applyNumberFormat="1" applyFont="1" applyFill="1" applyBorder="1" applyAlignment="1" applyProtection="1">
      <alignment horizontal="center" vertical="center" wrapText="1"/>
    </xf>
    <xf numFmtId="0" fontId="12" fillId="9" borderId="1" xfId="7" applyFont="1" applyFill="1" applyBorder="1" applyAlignment="1" applyProtection="1">
      <alignment horizontal="center" vertical="center" wrapText="1"/>
    </xf>
    <xf numFmtId="167" fontId="12" fillId="9" borderId="1" xfId="7" applyNumberFormat="1" applyFont="1" applyFill="1" applyBorder="1" applyAlignment="1" applyProtection="1">
      <alignment horizontal="center" vertical="center" wrapText="1"/>
    </xf>
    <xf numFmtId="49" fontId="12" fillId="18" borderId="1" xfId="5" applyNumberFormat="1" applyFont="1" applyFill="1" applyBorder="1" applyAlignment="1" applyProtection="1">
      <alignment vertical="center" wrapText="1"/>
    </xf>
    <xf numFmtId="0" fontId="10" fillId="8" borderId="1" xfId="0" applyFont="1" applyFill="1" applyBorder="1" applyAlignment="1">
      <alignment horizontal="justify"/>
    </xf>
    <xf numFmtId="0" fontId="13" fillId="20" borderId="1" xfId="7" applyFont="1" applyFill="1" applyBorder="1" applyAlignment="1" applyProtection="1">
      <alignment horizontal="center" vertical="center" wrapText="1"/>
    </xf>
    <xf numFmtId="0" fontId="10" fillId="19" borderId="1" xfId="0" applyFont="1" applyFill="1" applyBorder="1" applyAlignment="1">
      <alignment horizontal="justify"/>
    </xf>
    <xf numFmtId="166" fontId="13" fillId="0" borderId="1" xfId="7" applyNumberFormat="1" applyFont="1" applyFill="1" applyBorder="1" applyAlignment="1" applyProtection="1">
      <alignment horizontal="center" wrapText="1"/>
    </xf>
    <xf numFmtId="1" fontId="16" fillId="0" borderId="1" xfId="0" applyNumberFormat="1" applyFont="1" applyFill="1" applyBorder="1" applyAlignment="1" applyProtection="1">
      <alignment horizontal="center" shrinkToFit="1"/>
    </xf>
    <xf numFmtId="0" fontId="10" fillId="12" borderId="1" xfId="0" applyFont="1" applyFill="1" applyBorder="1" applyAlignment="1" applyProtection="1">
      <alignment horizontal="center" vertical="center" wrapText="1"/>
    </xf>
    <xf numFmtId="0" fontId="10" fillId="12" borderId="1" xfId="0" applyFont="1" applyFill="1" applyBorder="1" applyAlignment="1" applyProtection="1">
      <alignment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</xf>
    <xf numFmtId="2" fontId="13" fillId="0" borderId="1" xfId="7" applyNumberFormat="1" applyFont="1" applyFill="1" applyBorder="1" applyAlignment="1" applyProtection="1">
      <alignment horizontal="center" wrapText="1"/>
    </xf>
    <xf numFmtId="2" fontId="16" fillId="0" borderId="1" xfId="0" applyNumberFormat="1" applyFont="1" applyBorder="1" applyAlignment="1" applyProtection="1">
      <alignment horizontal="center" vertical="top" shrinkToFit="1"/>
    </xf>
    <xf numFmtId="0" fontId="10" fillId="0" borderId="1" xfId="0" applyFont="1" applyBorder="1" applyAlignment="1" applyProtection="1">
      <alignment vertical="center" wrapText="1"/>
    </xf>
    <xf numFmtId="4" fontId="1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11" borderId="1" xfId="0" applyFont="1" applyFill="1" applyBorder="1" applyAlignment="1" applyProtection="1">
      <alignment horizontal="center" vertical="center" wrapText="1"/>
    </xf>
    <xf numFmtId="0" fontId="10" fillId="11" borderId="1" xfId="0" applyFont="1" applyFill="1" applyBorder="1" applyAlignment="1" applyProtection="1">
      <alignment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vertical="center" wrapText="1"/>
    </xf>
    <xf numFmtId="0" fontId="10" fillId="8" borderId="1" xfId="0" applyFont="1" applyFill="1" applyBorder="1" applyProtection="1">
      <protection locked="0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vertical="center" wrapText="1"/>
    </xf>
    <xf numFmtId="0" fontId="11" fillId="20" borderId="1" xfId="0" applyFont="1" applyFill="1" applyBorder="1" applyAlignment="1" applyProtection="1">
      <alignment horizontal="center" vertical="center" wrapText="1"/>
    </xf>
    <xf numFmtId="0" fontId="11" fillId="2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12" fillId="5" borderId="1" xfId="0" applyFont="1" applyFill="1" applyBorder="1" applyAlignment="1" applyProtection="1">
      <alignment horizontal="justify" vertical="center" wrapText="1"/>
    </xf>
    <xf numFmtId="0" fontId="10" fillId="8" borderId="1" xfId="0" applyFont="1" applyFill="1" applyBorder="1" applyAlignment="1" applyProtection="1">
      <alignment horizontal="center" vertical="center" wrapText="1"/>
    </xf>
    <xf numFmtId="0" fontId="10" fillId="8" borderId="1" xfId="0" applyFont="1" applyFill="1" applyBorder="1" applyAlignment="1" applyProtection="1">
      <alignment vertical="center" wrapText="1"/>
    </xf>
    <xf numFmtId="166" fontId="16" fillId="0" borderId="1" xfId="0" applyNumberFormat="1" applyFont="1" applyFill="1" applyBorder="1" applyAlignment="1" applyProtection="1">
      <alignment horizontal="center" shrinkToFit="1"/>
    </xf>
    <xf numFmtId="166" fontId="16" fillId="0" borderId="1" xfId="0" applyNumberFormat="1" applyFont="1" applyFill="1" applyBorder="1" applyAlignment="1" applyProtection="1">
      <alignment horizontal="center" vertical="top" shrinkToFit="1"/>
    </xf>
    <xf numFmtId="0" fontId="10" fillId="4" borderId="1" xfId="0" applyFont="1" applyFill="1" applyBorder="1" applyAlignment="1">
      <alignment horizontal="justify"/>
    </xf>
    <xf numFmtId="2" fontId="16" fillId="0" borderId="1" xfId="0" applyNumberFormat="1" applyFont="1" applyFill="1" applyBorder="1" applyAlignment="1" applyProtection="1">
      <alignment horizontal="center" vertical="top" shrinkToFit="1"/>
    </xf>
    <xf numFmtId="2" fontId="16" fillId="0" borderId="1" xfId="0" applyNumberFormat="1" applyFont="1" applyFill="1" applyBorder="1" applyAlignment="1" applyProtection="1">
      <alignment vertical="top" shrinkToFit="1"/>
    </xf>
    <xf numFmtId="1" fontId="16" fillId="5" borderId="1" xfId="0" applyNumberFormat="1" applyFont="1" applyFill="1" applyBorder="1" applyAlignment="1" applyProtection="1">
      <alignment horizontal="center" vertical="top" shrinkToFit="1"/>
    </xf>
    <xf numFmtId="1" fontId="17" fillId="12" borderId="1" xfId="0" applyNumberFormat="1" applyFont="1" applyFill="1" applyBorder="1" applyAlignment="1" applyProtection="1">
      <alignment vertical="top" shrinkToFit="1"/>
    </xf>
    <xf numFmtId="49" fontId="13" fillId="16" borderId="1" xfId="5" applyNumberFormat="1" applyFont="1" applyFill="1" applyBorder="1" applyAlignment="1" applyProtection="1">
      <alignment horizontal="center" vertical="center" wrapText="1"/>
    </xf>
    <xf numFmtId="4" fontId="13" fillId="16" borderId="1" xfId="7" applyNumberFormat="1" applyFont="1" applyFill="1" applyBorder="1" applyAlignment="1" applyProtection="1">
      <alignment horizontal="center" vertical="center" wrapText="1"/>
      <protection locked="0"/>
    </xf>
    <xf numFmtId="0" fontId="13" fillId="16" borderId="1" xfId="0" applyFont="1" applyFill="1" applyBorder="1" applyAlignment="1" applyProtection="1">
      <alignment vertical="center" wrapText="1"/>
      <protection locked="0"/>
    </xf>
    <xf numFmtId="43" fontId="13" fillId="11" borderId="1" xfId="20" applyFont="1" applyFill="1" applyBorder="1" applyAlignment="1" applyProtection="1">
      <alignment horizontal="center" vertical="center" wrapText="1"/>
    </xf>
    <xf numFmtId="43" fontId="31" fillId="11" borderId="1" xfId="20" applyFont="1" applyFill="1" applyBorder="1" applyAlignment="1" applyProtection="1">
      <alignment horizontal="center" vertical="center" wrapText="1"/>
    </xf>
    <xf numFmtId="4" fontId="10" fillId="0" borderId="1" xfId="0" applyNumberFormat="1" applyFont="1" applyBorder="1" applyAlignment="1" applyProtection="1">
      <alignment horizontal="center" vertical="center"/>
    </xf>
    <xf numFmtId="0" fontId="10" fillId="10" borderId="1" xfId="0" applyFont="1" applyFill="1" applyBorder="1" applyAlignment="1" applyProtection="1">
      <alignment horizontal="center" vertical="center"/>
    </xf>
    <xf numFmtId="0" fontId="12" fillId="7" borderId="1" xfId="0" applyNumberFormat="1" applyFont="1" applyFill="1" applyBorder="1" applyAlignment="1" applyProtection="1">
      <alignment horizontal="center" vertical="center"/>
    </xf>
    <xf numFmtId="1" fontId="10" fillId="8" borderId="1" xfId="0" applyNumberFormat="1" applyFont="1" applyFill="1" applyBorder="1" applyAlignment="1" applyProtection="1">
      <alignment horizontal="center" vertical="center"/>
    </xf>
    <xf numFmtId="0" fontId="10" fillId="8" borderId="1" xfId="0" applyNumberFormat="1" applyFont="1" applyFill="1" applyBorder="1" applyAlignment="1" applyProtection="1">
      <alignment horizontal="center" vertical="center"/>
    </xf>
    <xf numFmtId="0" fontId="12" fillId="8" borderId="1" xfId="0" applyNumberFormat="1" applyFont="1" applyFill="1" applyBorder="1" applyAlignment="1" applyProtection="1">
      <alignment horizontal="center" vertical="center"/>
    </xf>
    <xf numFmtId="2" fontId="10" fillId="8" borderId="1" xfId="0" applyNumberFormat="1" applyFont="1" applyFill="1" applyBorder="1" applyAlignment="1">
      <alignment horizontal="center" vertical="center"/>
    </xf>
    <xf numFmtId="49" fontId="13" fillId="22" borderId="1" xfId="5" applyNumberFormat="1" applyFont="1" applyFill="1" applyBorder="1" applyAlignment="1" applyProtection="1">
      <alignment horizontal="center" vertical="center" wrapText="1"/>
    </xf>
    <xf numFmtId="49" fontId="13" fillId="22" borderId="1" xfId="5" applyNumberFormat="1" applyFont="1" applyFill="1" applyBorder="1" applyAlignment="1" applyProtection="1">
      <alignment vertical="center" wrapText="1"/>
    </xf>
    <xf numFmtId="0" fontId="13" fillId="22" borderId="1" xfId="7" applyFont="1" applyFill="1" applyBorder="1" applyAlignment="1" applyProtection="1">
      <alignment horizontal="justify" vertical="center" wrapText="1"/>
    </xf>
    <xf numFmtId="0" fontId="13" fillId="22" borderId="1" xfId="7" applyFont="1" applyFill="1" applyBorder="1" applyAlignment="1" applyProtection="1">
      <alignment horizontal="center" vertical="center" wrapText="1"/>
    </xf>
    <xf numFmtId="1" fontId="13" fillId="22" borderId="1" xfId="7" applyNumberFormat="1" applyFont="1" applyFill="1" applyBorder="1" applyAlignment="1" applyProtection="1">
      <alignment horizontal="center" vertical="center" wrapText="1"/>
    </xf>
    <xf numFmtId="0" fontId="13" fillId="22" borderId="1" xfId="1" applyNumberFormat="1" applyFont="1" applyFill="1" applyBorder="1" applyAlignment="1" applyProtection="1">
      <alignment horizontal="center" vertical="center" wrapText="1"/>
    </xf>
    <xf numFmtId="0" fontId="12" fillId="22" borderId="1" xfId="7" applyNumberFormat="1" applyFont="1" applyFill="1" applyBorder="1" applyAlignment="1" applyProtection="1">
      <alignment horizontal="center" vertical="center" wrapText="1"/>
    </xf>
    <xf numFmtId="0" fontId="12" fillId="22" borderId="1" xfId="1" applyNumberFormat="1" applyFont="1" applyFill="1" applyBorder="1" applyAlignment="1" applyProtection="1">
      <alignment horizontal="center" vertical="center" wrapText="1"/>
    </xf>
    <xf numFmtId="4" fontId="13" fillId="22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22" borderId="1" xfId="7" applyNumberFormat="1" applyFont="1" applyFill="1" applyBorder="1" applyAlignment="1" applyProtection="1">
      <alignment horizontal="center" vertical="center" wrapText="1"/>
    </xf>
    <xf numFmtId="0" fontId="10" fillId="22" borderId="1" xfId="0" applyFont="1" applyFill="1" applyBorder="1" applyAlignment="1" applyProtection="1">
      <alignment horizontal="center" vertical="center" wrapText="1"/>
    </xf>
    <xf numFmtId="0" fontId="10" fillId="22" borderId="1" xfId="0" applyFont="1" applyFill="1" applyBorder="1" applyAlignment="1" applyProtection="1">
      <alignment vertical="center" wrapText="1"/>
    </xf>
    <xf numFmtId="0" fontId="10" fillId="0" borderId="1" xfId="0" applyFont="1" applyFill="1" applyBorder="1" applyProtection="1">
      <protection locked="0"/>
    </xf>
    <xf numFmtId="2" fontId="12" fillId="0" borderId="1" xfId="0" applyNumberFormat="1" applyFont="1" applyFill="1" applyBorder="1" applyAlignment="1" applyProtection="1">
      <alignment vertical="top" wrapText="1"/>
    </xf>
    <xf numFmtId="0" fontId="10" fillId="0" borderId="1" xfId="21" applyNumberFormat="1" applyFont="1" applyFill="1" applyBorder="1" applyAlignment="1">
      <alignment horizontal="justify"/>
    </xf>
    <xf numFmtId="168" fontId="13" fillId="12" borderId="1" xfId="1" applyNumberFormat="1" applyFont="1" applyFill="1" applyBorder="1" applyAlignment="1" applyProtection="1">
      <alignment horizontal="center" vertical="center" wrapText="1"/>
    </xf>
    <xf numFmtId="168" fontId="12" fillId="0" borderId="1" xfId="0" applyNumberFormat="1" applyFont="1" applyFill="1" applyBorder="1" applyAlignment="1" applyProtection="1">
      <alignment vertical="top" wrapText="1"/>
    </xf>
    <xf numFmtId="168" fontId="16" fillId="0" borderId="1" xfId="0" applyNumberFormat="1" applyFont="1" applyFill="1" applyBorder="1" applyAlignment="1" applyProtection="1">
      <alignment vertical="top" shrinkToFit="1"/>
    </xf>
    <xf numFmtId="4" fontId="12" fillId="4" borderId="1" xfId="7" applyNumberFormat="1" applyFont="1" applyFill="1" applyBorder="1" applyAlignment="1" applyProtection="1">
      <alignment horizontal="center" vertical="center" wrapText="1"/>
    </xf>
    <xf numFmtId="2" fontId="11" fillId="23" borderId="1" xfId="0" applyNumberFormat="1" applyFont="1" applyFill="1" applyBorder="1" applyAlignment="1">
      <alignment horizontal="center" vertical="center"/>
    </xf>
    <xf numFmtId="0" fontId="27" fillId="11" borderId="1" xfId="18" applyFont="1" applyFill="1" applyBorder="1" applyAlignment="1">
      <alignment vertical="center"/>
    </xf>
    <xf numFmtId="0" fontId="27" fillId="0" borderId="1" xfId="18" applyFont="1" applyBorder="1" applyAlignment="1">
      <alignment vertical="center"/>
    </xf>
    <xf numFmtId="49" fontId="12" fillId="0" borderId="1" xfId="5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1" fontId="13" fillId="0" borderId="1" xfId="7" applyNumberFormat="1" applyFont="1" applyBorder="1" applyAlignment="1">
      <alignment horizontal="center" vertical="center" wrapText="1"/>
    </xf>
    <xf numFmtId="1" fontId="12" fillId="0" borderId="1" xfId="7" applyNumberFormat="1" applyFont="1" applyBorder="1" applyAlignment="1">
      <alignment horizontal="center" vertical="center" wrapText="1"/>
    </xf>
    <xf numFmtId="4" fontId="13" fillId="0" borderId="1" xfId="7" applyNumberFormat="1" applyFont="1" applyBorder="1" applyAlignment="1" applyProtection="1">
      <alignment horizontal="center" vertical="center" wrapText="1"/>
      <protection locked="0"/>
    </xf>
    <xf numFmtId="0" fontId="27" fillId="12" borderId="1" xfId="18" applyFont="1" applyFill="1" applyBorder="1" applyAlignment="1">
      <alignment vertical="center"/>
    </xf>
    <xf numFmtId="0" fontId="13" fillId="11" borderId="1" xfId="19" applyFont="1" applyFill="1" applyBorder="1" applyAlignment="1">
      <alignment vertical="center" wrapText="1"/>
    </xf>
    <xf numFmtId="0" fontId="13" fillId="11" borderId="1" xfId="19" applyFont="1" applyFill="1" applyBorder="1" applyAlignment="1">
      <alignment horizontal="left" vertical="center" wrapText="1"/>
    </xf>
    <xf numFmtId="2" fontId="12" fillId="10" borderId="1" xfId="0" applyNumberFormat="1" applyFont="1" applyFill="1" applyBorder="1" applyAlignment="1" applyProtection="1">
      <alignment vertical="top" wrapText="1"/>
    </xf>
    <xf numFmtId="2" fontId="16" fillId="10" borderId="1" xfId="0" applyNumberFormat="1" applyFont="1" applyFill="1" applyBorder="1" applyAlignment="1" applyProtection="1">
      <alignment vertical="top" shrinkToFit="1"/>
    </xf>
    <xf numFmtId="0" fontId="10" fillId="12" borderId="1" xfId="0" applyFont="1" applyFill="1" applyBorder="1" applyAlignment="1">
      <alignment vertical="center"/>
    </xf>
    <xf numFmtId="0" fontId="11" fillId="12" borderId="1" xfId="0" applyFont="1" applyFill="1" applyBorder="1"/>
    <xf numFmtId="0" fontId="10" fillId="0" borderId="1" xfId="0" applyFont="1" applyBorder="1" applyAlignment="1">
      <alignment vertical="center"/>
    </xf>
    <xf numFmtId="0" fontId="10" fillId="8" borderId="1" xfId="0" applyFont="1" applyFill="1" applyBorder="1"/>
    <xf numFmtId="0" fontId="10" fillId="11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vertical="center"/>
    </xf>
    <xf numFmtId="0" fontId="27" fillId="16" borderId="1" xfId="18" applyFont="1" applyFill="1" applyBorder="1" applyAlignment="1">
      <alignment vertical="center"/>
    </xf>
    <xf numFmtId="49" fontId="12" fillId="16" borderId="1" xfId="5" applyNumberFormat="1" applyFont="1" applyFill="1" applyBorder="1" applyAlignment="1">
      <alignment horizontal="center" vertical="center" wrapText="1"/>
    </xf>
    <xf numFmtId="0" fontId="13" fillId="16" borderId="1" xfId="2" applyFont="1" applyFill="1" applyBorder="1" applyAlignment="1">
      <alignment horizontal="left" vertical="center" wrapText="1"/>
    </xf>
    <xf numFmtId="0" fontId="13" fillId="16" borderId="1" xfId="7" applyFont="1" applyFill="1" applyBorder="1" applyAlignment="1">
      <alignment horizontal="center" vertical="center" wrapText="1"/>
    </xf>
    <xf numFmtId="1" fontId="13" fillId="16" borderId="1" xfId="7" applyNumberFormat="1" applyFont="1" applyFill="1" applyBorder="1" applyAlignment="1">
      <alignment horizontal="center" vertical="center" wrapText="1"/>
    </xf>
    <xf numFmtId="1" fontId="12" fillId="16" borderId="1" xfId="7" applyNumberFormat="1" applyFont="1" applyFill="1" applyBorder="1" applyAlignment="1">
      <alignment horizontal="center" vertical="center" wrapText="1"/>
    </xf>
    <xf numFmtId="0" fontId="12" fillId="16" borderId="1" xfId="7" applyFont="1" applyFill="1" applyBorder="1" applyAlignment="1">
      <alignment horizontal="center" vertical="center" wrapText="1"/>
    </xf>
    <xf numFmtId="4" fontId="12" fillId="16" borderId="1" xfId="7" applyNumberFormat="1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vertical="center"/>
    </xf>
    <xf numFmtId="49" fontId="12" fillId="10" borderId="1" xfId="5" applyNumberFormat="1" applyFont="1" applyFill="1" applyBorder="1" applyAlignment="1" applyProtection="1">
      <alignment horizontal="center" vertical="center" wrapText="1"/>
    </xf>
    <xf numFmtId="49" fontId="12" fillId="10" borderId="1" xfId="5" applyNumberFormat="1" applyFont="1" applyFill="1" applyBorder="1" applyAlignment="1" applyProtection="1">
      <alignment vertical="center" wrapText="1"/>
    </xf>
    <xf numFmtId="0" fontId="12" fillId="10" borderId="1" xfId="7" applyNumberFormat="1" applyFont="1" applyFill="1" applyBorder="1" applyAlignment="1" applyProtection="1">
      <alignment horizontal="center" vertical="center" wrapText="1"/>
    </xf>
    <xf numFmtId="4" fontId="12" fillId="10" borderId="1" xfId="7" applyNumberFormat="1" applyFont="1" applyFill="1" applyBorder="1" applyAlignment="1" applyProtection="1">
      <alignment horizontal="center" vertical="center" wrapText="1"/>
      <protection locked="0"/>
    </xf>
    <xf numFmtId="0" fontId="10" fillId="10" borderId="1" xfId="0" applyFont="1" applyFill="1" applyBorder="1" applyProtection="1">
      <protection locked="0"/>
    </xf>
    <xf numFmtId="0" fontId="10" fillId="10" borderId="1" xfId="0" applyFont="1" applyFill="1" applyBorder="1" applyAlignment="1" applyProtection="1">
      <alignment horizontal="center" vertical="center" wrapText="1"/>
    </xf>
    <xf numFmtId="0" fontId="10" fillId="10" borderId="1" xfId="0" applyFont="1" applyFill="1" applyBorder="1" applyAlignment="1" applyProtection="1">
      <alignment vertical="center" wrapText="1"/>
    </xf>
    <xf numFmtId="49" fontId="12" fillId="24" borderId="1" xfId="5" applyNumberFormat="1" applyFont="1" applyFill="1" applyBorder="1" applyAlignment="1" applyProtection="1">
      <alignment vertical="center" wrapText="1"/>
    </xf>
    <xf numFmtId="0" fontId="11" fillId="24" borderId="1" xfId="0" applyFont="1" applyFill="1" applyBorder="1" applyAlignment="1" applyProtection="1">
      <alignment vertical="center"/>
    </xf>
    <xf numFmtId="0" fontId="12" fillId="24" borderId="1" xfId="7" applyFont="1" applyFill="1" applyBorder="1" applyAlignment="1" applyProtection="1">
      <alignment vertical="center" wrapText="1"/>
    </xf>
    <xf numFmtId="1" fontId="12" fillId="24" borderId="1" xfId="7" applyNumberFormat="1" applyFont="1" applyFill="1" applyBorder="1" applyAlignment="1" applyProtection="1">
      <alignment vertical="center" wrapText="1"/>
    </xf>
    <xf numFmtId="0" fontId="12" fillId="24" borderId="1" xfId="1" applyNumberFormat="1" applyFont="1" applyFill="1" applyBorder="1" applyAlignment="1" applyProtection="1">
      <alignment vertical="center" wrapText="1"/>
    </xf>
    <xf numFmtId="0" fontId="12" fillId="24" borderId="1" xfId="7" applyNumberFormat="1" applyFont="1" applyFill="1" applyBorder="1" applyAlignment="1" applyProtection="1">
      <alignment vertical="center" wrapText="1"/>
    </xf>
    <xf numFmtId="4" fontId="12" fillId="24" borderId="1" xfId="7" applyNumberFormat="1" applyFont="1" applyFill="1" applyBorder="1" applyAlignment="1" applyProtection="1">
      <alignment vertical="center" wrapText="1"/>
      <protection locked="0"/>
    </xf>
    <xf numFmtId="4" fontId="12" fillId="24" borderId="1" xfId="7" applyNumberFormat="1" applyFont="1" applyFill="1" applyBorder="1" applyAlignment="1" applyProtection="1">
      <alignment vertical="center" wrapText="1"/>
    </xf>
    <xf numFmtId="0" fontId="10" fillId="24" borderId="1" xfId="0" applyFont="1" applyFill="1" applyBorder="1" applyAlignment="1" applyProtection="1">
      <alignment vertical="center" wrapText="1"/>
    </xf>
    <xf numFmtId="0" fontId="12" fillId="8" borderId="1" xfId="0" applyFont="1" applyFill="1" applyBorder="1" applyAlignment="1" applyProtection="1">
      <alignment horizontal="center" vertical="top" wrapText="1"/>
    </xf>
    <xf numFmtId="4" fontId="13" fillId="8" borderId="1" xfId="1" applyNumberFormat="1" applyFont="1" applyFill="1" applyBorder="1" applyAlignment="1" applyProtection="1">
      <alignment horizontal="center" vertical="center" wrapText="1"/>
    </xf>
    <xf numFmtId="4" fontId="13" fillId="6" borderId="1" xfId="7" applyNumberFormat="1" applyFont="1" applyFill="1" applyBorder="1" applyAlignment="1" applyProtection="1">
      <alignment horizontal="center" vertical="center" wrapText="1"/>
    </xf>
    <xf numFmtId="4" fontId="10" fillId="6" borderId="1" xfId="0" applyNumberFormat="1" applyFont="1" applyFill="1" applyBorder="1" applyAlignment="1" applyProtection="1">
      <alignment horizontal="center" vertical="center"/>
    </xf>
    <xf numFmtId="4" fontId="13" fillId="6" borderId="1" xfId="0" applyNumberFormat="1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/>
    </xf>
    <xf numFmtId="4" fontId="12" fillId="6" borderId="1" xfId="7" applyNumberFormat="1" applyFont="1" applyFill="1" applyBorder="1" applyAlignment="1" applyProtection="1">
      <alignment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justify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1" fontId="10" fillId="0" borderId="5" xfId="0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vertical="center" wrapText="1"/>
    </xf>
    <xf numFmtId="0" fontId="12" fillId="0" borderId="5" xfId="0" applyNumberFormat="1" applyFont="1" applyFill="1" applyBorder="1" applyAlignment="1" applyProtection="1">
      <alignment vertical="center" wrapText="1"/>
    </xf>
    <xf numFmtId="4" fontId="11" fillId="6" borderId="5" xfId="0" applyNumberFormat="1" applyFont="1" applyFill="1" applyBorder="1" applyAlignment="1" applyProtection="1">
      <alignment horizontal="center" vertical="center" wrapText="1"/>
    </xf>
    <xf numFmtId="4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justify" vertical="center"/>
    </xf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Protection="1"/>
    <xf numFmtId="1" fontId="12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4" fontId="12" fillId="0" borderId="0" xfId="0" applyNumberFormat="1" applyFont="1" applyFill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center" vertical="center"/>
    </xf>
    <xf numFmtId="4" fontId="10" fillId="6" borderId="0" xfId="0" applyNumberFormat="1" applyFont="1" applyFill="1" applyBorder="1" applyAlignment="1" applyProtection="1">
      <alignment horizontal="center" vertical="center"/>
    </xf>
    <xf numFmtId="4" fontId="12" fillId="0" borderId="0" xfId="3" applyNumberFormat="1" applyFont="1" applyFill="1" applyBorder="1" applyAlignment="1" applyProtection="1">
      <alignment horizontal="left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4" fontId="10" fillId="0" borderId="0" xfId="0" applyNumberFormat="1" applyFont="1" applyFill="1" applyBorder="1" applyAlignment="1" applyProtection="1">
      <alignment horizontal="center"/>
    </xf>
    <xf numFmtId="4" fontId="10" fillId="6" borderId="0" xfId="0" applyNumberFormat="1" applyFont="1" applyFill="1" applyBorder="1" applyAlignment="1" applyProtection="1">
      <alignment horizontal="center"/>
    </xf>
    <xf numFmtId="0" fontId="11" fillId="6" borderId="0" xfId="0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 vertical="center"/>
    </xf>
    <xf numFmtId="4" fontId="10" fillId="0" borderId="0" xfId="0" applyNumberFormat="1" applyFont="1" applyBorder="1" applyAlignment="1" applyProtection="1">
      <alignment vertical="center" wrapText="1"/>
    </xf>
    <xf numFmtId="0" fontId="11" fillId="0" borderId="0" xfId="0" applyFont="1" applyFill="1" applyBorder="1" applyAlignment="1" applyProtection="1">
      <alignment horizontal="center"/>
    </xf>
    <xf numFmtId="4" fontId="10" fillId="0" borderId="0" xfId="0" applyNumberFormat="1" applyFont="1" applyFill="1" applyBorder="1" applyAlignment="1" applyProtection="1">
      <alignment horizontal="center" vertical="center" wrapText="1"/>
    </xf>
    <xf numFmtId="4" fontId="11" fillId="0" borderId="5" xfId="0" applyNumberFormat="1" applyFont="1" applyFill="1" applyBorder="1" applyAlignment="1" applyProtection="1">
      <alignment horizontal="center" vertical="center" wrapText="1"/>
    </xf>
    <xf numFmtId="49" fontId="12" fillId="18" borderId="1" xfId="5" applyNumberFormat="1" applyFont="1" applyFill="1" applyBorder="1" applyAlignment="1" applyProtection="1">
      <alignment horizontal="center" vertical="center" wrapText="1"/>
    </xf>
    <xf numFmtId="0" fontId="13" fillId="18" borderId="1" xfId="7" applyFont="1" applyFill="1" applyBorder="1" applyAlignment="1" applyProtection="1">
      <alignment horizontal="justify" vertical="center" wrapText="1"/>
    </xf>
    <xf numFmtId="0" fontId="12" fillId="18" borderId="1" xfId="7" applyFont="1" applyFill="1" applyBorder="1" applyAlignment="1" applyProtection="1">
      <alignment horizontal="center" vertical="center" wrapText="1"/>
    </xf>
    <xf numFmtId="0" fontId="12" fillId="18" borderId="1" xfId="7" applyNumberFormat="1" applyFont="1" applyFill="1" applyBorder="1" applyAlignment="1" applyProtection="1">
      <alignment horizontal="center" vertical="center" wrapText="1"/>
    </xf>
    <xf numFmtId="0" fontId="12" fillId="18" borderId="1" xfId="1" applyNumberFormat="1" applyFont="1" applyFill="1" applyBorder="1" applyAlignment="1" applyProtection="1">
      <alignment horizontal="center" vertical="center" wrapText="1"/>
    </xf>
    <xf numFmtId="4" fontId="12" fillId="18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18" borderId="1" xfId="7" applyNumberFormat="1" applyFont="1" applyFill="1" applyBorder="1" applyAlignment="1" applyProtection="1">
      <alignment horizontal="center" vertical="center" wrapText="1"/>
    </xf>
    <xf numFmtId="0" fontId="10" fillId="18" borderId="1" xfId="0" applyFont="1" applyFill="1" applyBorder="1" applyAlignment="1" applyProtection="1">
      <alignment horizontal="center" vertical="center" wrapText="1"/>
    </xf>
    <xf numFmtId="0" fontId="10" fillId="18" borderId="1" xfId="0" applyFont="1" applyFill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justify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horizontal="right" vertical="center" wrapText="1"/>
    </xf>
    <xf numFmtId="4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 wrapText="1"/>
    </xf>
    <xf numFmtId="4" fontId="10" fillId="0" borderId="0" xfId="0" applyNumberFormat="1" applyFont="1" applyFill="1" applyBorder="1" applyAlignment="1" applyProtection="1">
      <alignment vertical="top" wrapText="1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center"/>
    </xf>
    <xf numFmtId="4" fontId="11" fillId="0" borderId="0" xfId="0" applyNumberFormat="1" applyFont="1" applyFill="1" applyBorder="1" applyAlignment="1" applyProtection="1">
      <alignment horizontal="left"/>
    </xf>
    <xf numFmtId="4" fontId="17" fillId="0" borderId="0" xfId="3" applyNumberFormat="1" applyFont="1" applyFill="1" applyBorder="1" applyAlignment="1" applyProtection="1">
      <alignment horizontal="left" vertical="top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Fill="1" applyBorder="1" applyAlignment="1" applyProtection="1">
      <alignment horizontal="left" vertical="center"/>
    </xf>
    <xf numFmtId="4" fontId="16" fillId="0" borderId="0" xfId="3" applyNumberFormat="1" applyFont="1" applyFill="1" applyBorder="1" applyAlignment="1" applyProtection="1">
      <alignment horizontal="left" vertical="top"/>
    </xf>
    <xf numFmtId="4" fontId="16" fillId="0" borderId="0" xfId="3" applyNumberFormat="1" applyFont="1" applyFill="1" applyBorder="1" applyAlignment="1" applyProtection="1">
      <alignment horizontal="left"/>
    </xf>
    <xf numFmtId="0" fontId="10" fillId="0" borderId="0" xfId="0" applyFont="1"/>
    <xf numFmtId="49" fontId="12" fillId="0" borderId="11" xfId="5" applyNumberFormat="1" applyFont="1" applyFill="1" applyBorder="1" applyAlignment="1" applyProtection="1">
      <alignment horizontal="center" vertical="center" wrapText="1"/>
    </xf>
    <xf numFmtId="0" fontId="12" fillId="0" borderId="12" xfId="7" applyFont="1" applyFill="1" applyBorder="1" applyAlignment="1" applyProtection="1">
      <alignment horizontal="center" vertical="center" wrapText="1"/>
    </xf>
    <xf numFmtId="0" fontId="13" fillId="12" borderId="3" xfId="7" applyFont="1" applyFill="1" applyBorder="1" applyAlignment="1" applyProtection="1">
      <alignment horizontal="justify" vertical="center" wrapText="1"/>
    </xf>
    <xf numFmtId="0" fontId="13" fillId="12" borderId="3" xfId="7" applyFont="1" applyFill="1" applyBorder="1" applyAlignment="1" applyProtection="1">
      <alignment horizontal="center" vertical="center" wrapText="1"/>
    </xf>
    <xf numFmtId="1" fontId="13" fillId="12" borderId="3" xfId="7" applyNumberFormat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justify" vertical="center"/>
    </xf>
    <xf numFmtId="0" fontId="12" fillId="0" borderId="5" xfId="7" applyFont="1" applyFill="1" applyBorder="1" applyAlignment="1" applyProtection="1">
      <alignment horizontal="center" vertical="center" wrapText="1"/>
    </xf>
    <xf numFmtId="2" fontId="16" fillId="0" borderId="5" xfId="0" applyNumberFormat="1" applyFont="1" applyFill="1" applyBorder="1" applyAlignment="1" applyProtection="1">
      <alignment horizontal="center" vertical="top" shrinkToFit="1"/>
    </xf>
    <xf numFmtId="0" fontId="12" fillId="0" borderId="5" xfId="7" applyFont="1" applyFill="1" applyBorder="1" applyAlignment="1" applyProtection="1">
      <alignment horizontal="center" wrapText="1"/>
    </xf>
    <xf numFmtId="0" fontId="10" fillId="0" borderId="1" xfId="0" applyFont="1" applyBorder="1"/>
    <xf numFmtId="0" fontId="10" fillId="0" borderId="0" xfId="0" applyFont="1" applyAlignment="1">
      <alignment horizontal="justify"/>
    </xf>
    <xf numFmtId="0" fontId="10" fillId="0" borderId="0" xfId="0" applyFont="1" applyAlignment="1">
      <alignment wrapText="1"/>
    </xf>
    <xf numFmtId="0" fontId="11" fillId="12" borderId="1" xfId="7" applyFont="1" applyFill="1" applyBorder="1" applyAlignment="1" applyProtection="1">
      <alignment horizontal="justify" vertical="center" wrapText="1"/>
    </xf>
    <xf numFmtId="0" fontId="12" fillId="0" borderId="13" xfId="0" applyFont="1" applyBorder="1" applyAlignment="1">
      <alignment horizontal="left" vertical="top" wrapText="1"/>
    </xf>
    <xf numFmtId="2" fontId="10" fillId="8" borderId="1" xfId="0" applyNumberFormat="1" applyFont="1" applyFill="1" applyBorder="1" applyAlignment="1" applyProtection="1">
      <alignment horizontal="center" vertical="center" wrapText="1"/>
    </xf>
    <xf numFmtId="4" fontId="12" fillId="7" borderId="1" xfId="7" applyNumberFormat="1" applyFont="1" applyFill="1" applyBorder="1" applyAlignment="1" applyProtection="1">
      <alignment horizontal="center" vertical="center" wrapText="1"/>
    </xf>
    <xf numFmtId="2" fontId="10" fillId="7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Alignment="1">
      <alignment horizontal="justify"/>
    </xf>
    <xf numFmtId="1" fontId="13" fillId="12" borderId="1" xfId="0" applyNumberFormat="1" applyFont="1" applyFill="1" applyBorder="1" applyAlignment="1" applyProtection="1">
      <alignment horizontal="center" vertical="top" wrapText="1"/>
    </xf>
    <xf numFmtId="0" fontId="12" fillId="0" borderId="13" xfId="0" applyFont="1" applyFill="1" applyBorder="1" applyAlignment="1">
      <alignment horizontal="left" vertical="top" wrapText="1"/>
    </xf>
    <xf numFmtId="0" fontId="10" fillId="0" borderId="14" xfId="0" applyFont="1" applyFill="1" applyBorder="1" applyAlignment="1">
      <alignment vertical="top" wrapText="1"/>
    </xf>
    <xf numFmtId="0" fontId="12" fillId="0" borderId="14" xfId="0" applyFont="1" applyFill="1" applyBorder="1" applyAlignment="1">
      <alignment vertical="top" wrapText="1"/>
    </xf>
    <xf numFmtId="0" fontId="12" fillId="8" borderId="13" xfId="0" applyFont="1" applyFill="1" applyBorder="1" applyAlignment="1">
      <alignment horizontal="left" vertical="top" wrapText="1"/>
    </xf>
    <xf numFmtId="0" fontId="12" fillId="0" borderId="14" xfId="0" applyFont="1" applyBorder="1" applyAlignment="1">
      <alignment vertical="top" wrapText="1"/>
    </xf>
    <xf numFmtId="0" fontId="12" fillId="4" borderId="13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1" fontId="13" fillId="8" borderId="1" xfId="7" applyNumberFormat="1" applyFont="1" applyFill="1" applyBorder="1" applyAlignment="1" applyProtection="1">
      <alignment horizontal="center" vertical="center" wrapText="1"/>
    </xf>
    <xf numFmtId="0" fontId="11" fillId="8" borderId="1" xfId="0" applyFont="1" applyFill="1" applyBorder="1" applyAlignment="1" applyProtection="1">
      <alignment horizontal="center" vertical="center" wrapText="1"/>
    </xf>
    <xf numFmtId="0" fontId="11" fillId="8" borderId="1" xfId="0" applyFont="1" applyFill="1" applyBorder="1" applyAlignment="1" applyProtection="1">
      <alignment vertical="center" wrapText="1"/>
    </xf>
    <xf numFmtId="49" fontId="12" fillId="12" borderId="11" xfId="5" applyNumberFormat="1" applyFont="1" applyFill="1" applyBorder="1" applyAlignment="1" applyProtection="1">
      <alignment horizontal="center" vertical="center" wrapText="1"/>
    </xf>
    <xf numFmtId="0" fontId="12" fillId="0" borderId="14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" fontId="16" fillId="0" borderId="5" xfId="0" applyNumberFormat="1" applyFont="1" applyFill="1" applyBorder="1" applyAlignment="1" applyProtection="1">
      <alignment horizontal="center" vertical="top" shrinkToFit="1"/>
    </xf>
    <xf numFmtId="4" fontId="12" fillId="14" borderId="1" xfId="7" applyNumberFormat="1" applyFont="1" applyFill="1" applyBorder="1" applyAlignment="1" applyProtection="1">
      <alignment horizontal="center" vertical="center" wrapText="1"/>
    </xf>
    <xf numFmtId="0" fontId="12" fillId="23" borderId="13" xfId="0" applyFont="1" applyFill="1" applyBorder="1" applyAlignment="1">
      <alignment horizontal="left" vertical="top" wrapText="1"/>
    </xf>
    <xf numFmtId="0" fontId="10" fillId="0" borderId="5" xfId="0" applyFont="1" applyFill="1" applyBorder="1" applyAlignment="1" applyProtection="1">
      <alignment horizontal="justify" vertical="center"/>
    </xf>
    <xf numFmtId="0" fontId="10" fillId="0" borderId="13" xfId="0" applyFont="1" applyFill="1" applyBorder="1" applyAlignment="1">
      <alignment horizontal="left" vertical="top" wrapText="1"/>
    </xf>
    <xf numFmtId="0" fontId="12" fillId="5" borderId="13" xfId="0" applyFont="1" applyFill="1" applyBorder="1" applyAlignment="1">
      <alignment horizontal="left" vertical="top" wrapText="1"/>
    </xf>
    <xf numFmtId="164" fontId="12" fillId="0" borderId="1" xfId="1" applyFont="1" applyFill="1" applyBorder="1" applyAlignment="1" applyProtection="1">
      <alignment vertical="center" wrapText="1"/>
    </xf>
    <xf numFmtId="4" fontId="12" fillId="5" borderId="1" xfId="7" applyNumberFormat="1" applyFont="1" applyFill="1" applyBorder="1" applyAlignment="1" applyProtection="1">
      <alignment horizontal="center" vertical="center" wrapText="1"/>
    </xf>
    <xf numFmtId="2" fontId="16" fillId="4" borderId="1" xfId="0" applyNumberFormat="1" applyFont="1" applyFill="1" applyBorder="1" applyAlignment="1" applyProtection="1">
      <alignment vertical="top" shrinkToFit="1"/>
    </xf>
    <xf numFmtId="0" fontId="12" fillId="0" borderId="13" xfId="0" applyFont="1" applyBorder="1" applyAlignment="1">
      <alignment horizontal="center" vertical="top" wrapText="1"/>
    </xf>
    <xf numFmtId="1" fontId="16" fillId="8" borderId="1" xfId="0" applyNumberFormat="1" applyFont="1" applyFill="1" applyBorder="1" applyAlignment="1" applyProtection="1">
      <alignment horizontal="center" vertical="top" shrinkToFit="1"/>
    </xf>
    <xf numFmtId="0" fontId="12" fillId="8" borderId="1" xfId="7" applyFont="1" applyFill="1" applyBorder="1" applyAlignment="1" applyProtection="1">
      <alignment horizontal="center" wrapText="1"/>
    </xf>
    <xf numFmtId="0" fontId="12" fillId="8" borderId="12" xfId="7" applyFont="1" applyFill="1" applyBorder="1" applyAlignment="1" applyProtection="1">
      <alignment horizontal="center" vertical="center" wrapText="1"/>
    </xf>
    <xf numFmtId="2" fontId="16" fillId="8" borderId="1" xfId="0" applyNumberFormat="1" applyFont="1" applyFill="1" applyBorder="1" applyAlignment="1" applyProtection="1">
      <alignment vertical="top" shrinkToFit="1"/>
    </xf>
    <xf numFmtId="0" fontId="11" fillId="12" borderId="1" xfId="0" applyFont="1" applyFill="1" applyBorder="1" applyAlignment="1">
      <alignment horizontal="center" vertical="center"/>
    </xf>
    <xf numFmtId="4" fontId="11" fillId="12" borderId="1" xfId="0" applyNumberFormat="1" applyFont="1" applyFill="1" applyBorder="1" applyAlignment="1" applyProtection="1">
      <alignment horizontal="center" vertical="center"/>
      <protection locked="0"/>
    </xf>
    <xf numFmtId="0" fontId="11" fillId="12" borderId="0" xfId="0" applyFont="1" applyFill="1" applyAlignment="1">
      <alignment horizontal="center" vertical="center"/>
    </xf>
    <xf numFmtId="0" fontId="11" fillId="12" borderId="0" xfId="0" applyFont="1" applyFill="1" applyAlignment="1">
      <alignment vertical="center"/>
    </xf>
    <xf numFmtId="1" fontId="10" fillId="1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1" fillId="12" borderId="1" xfId="0" applyFont="1" applyFill="1" applyBorder="1" applyAlignment="1">
      <alignment vertical="center"/>
    </xf>
    <xf numFmtId="0" fontId="10" fillId="8" borderId="0" xfId="0" applyFont="1" applyFill="1" applyAlignment="1">
      <alignment vertical="center"/>
    </xf>
    <xf numFmtId="0" fontId="10" fillId="8" borderId="1" xfId="0" applyFont="1" applyFill="1" applyBorder="1" applyAlignment="1">
      <alignment horizontal="center" vertical="center"/>
    </xf>
    <xf numFmtId="4" fontId="10" fillId="8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Alignment="1">
      <alignment horizontal="center" vertical="center"/>
    </xf>
    <xf numFmtId="0" fontId="11" fillId="11" borderId="15" xfId="0" applyFont="1" applyFill="1" applyBorder="1" applyAlignment="1">
      <alignment horizontal="left" vertical="top"/>
    </xf>
    <xf numFmtId="0" fontId="10" fillId="0" borderId="1" xfId="0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horizontal="justify" vertical="center"/>
    </xf>
    <xf numFmtId="2" fontId="30" fillId="0" borderId="0" xfId="17" applyNumberFormat="1" applyFont="1" applyAlignment="1">
      <alignment vertical="center"/>
    </xf>
    <xf numFmtId="2" fontId="30" fillId="0" borderId="0" xfId="17" applyNumberFormat="1" applyFont="1" applyAlignment="1">
      <alignment vertical="center" wrapText="1"/>
    </xf>
    <xf numFmtId="2" fontId="30" fillId="0" borderId="0" xfId="17" applyNumberFormat="1" applyFont="1" applyAlignment="1">
      <alignment horizontal="center" vertical="center"/>
    </xf>
    <xf numFmtId="2" fontId="29" fillId="15" borderId="0" xfId="17" applyNumberFormat="1" applyFont="1" applyFill="1" applyAlignment="1">
      <alignment vertical="center"/>
    </xf>
    <xf numFmtId="2" fontId="29" fillId="15" borderId="0" xfId="17" applyNumberFormat="1" applyFont="1" applyFill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3" fillId="0" borderId="0" xfId="4" applyFont="1" applyAlignment="1">
      <alignment vertical="top"/>
    </xf>
    <xf numFmtId="0" fontId="28" fillId="0" borderId="0" xfId="0" applyFont="1" applyAlignment="1">
      <alignment horizontal="center" vertical="top"/>
    </xf>
    <xf numFmtId="0" fontId="33" fillId="0" borderId="0" xfId="4" applyFont="1" applyAlignment="1">
      <alignment vertical="top" wrapText="1"/>
    </xf>
    <xf numFmtId="0" fontId="30" fillId="0" borderId="0" xfId="0" applyFont="1"/>
    <xf numFmtId="0" fontId="34" fillId="0" borderId="0" xfId="0" applyFont="1"/>
    <xf numFmtId="0" fontId="35" fillId="0" borderId="0" xfId="0" applyFont="1"/>
    <xf numFmtId="0" fontId="28" fillId="0" borderId="0" xfId="4" applyFont="1" applyAlignment="1">
      <alignment vertical="center"/>
    </xf>
    <xf numFmtId="0" fontId="28" fillId="0" borderId="0" xfId="4" applyFont="1" applyAlignment="1">
      <alignment vertical="top" wrapText="1"/>
    </xf>
    <xf numFmtId="0" fontId="28" fillId="0" borderId="0" xfId="4" applyFont="1" applyAlignment="1">
      <alignment vertical="top"/>
    </xf>
    <xf numFmtId="0" fontId="28" fillId="0" borderId="0" xfId="0" applyFont="1" applyAlignment="1">
      <alignment horizontal="right"/>
    </xf>
    <xf numFmtId="0" fontId="30" fillId="0" borderId="0" xfId="4" applyFont="1" applyAlignment="1">
      <alignment vertical="center"/>
    </xf>
    <xf numFmtId="4" fontId="30" fillId="0" borderId="0" xfId="4" applyNumberFormat="1" applyFont="1" applyAlignment="1">
      <alignment vertical="center"/>
    </xf>
    <xf numFmtId="0" fontId="28" fillId="0" borderId="0" xfId="0" applyFont="1"/>
    <xf numFmtId="0" fontId="30" fillId="0" borderId="0" xfId="4" applyFont="1" applyAlignment="1">
      <alignment horizontal="right" vertical="center"/>
    </xf>
    <xf numFmtId="0" fontId="28" fillId="0" borderId="0" xfId="0" applyFont="1" applyBorder="1"/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top"/>
    </xf>
    <xf numFmtId="0" fontId="28" fillId="0" borderId="0" xfId="0" applyFont="1" applyBorder="1" applyAlignment="1">
      <alignment horizontal="right"/>
    </xf>
    <xf numFmtId="0" fontId="10" fillId="0" borderId="0" xfId="0" applyFont="1" applyBorder="1" applyAlignment="1">
      <alignment vertical="center"/>
    </xf>
    <xf numFmtId="0" fontId="30" fillId="0" borderId="0" xfId="4" applyFont="1" applyBorder="1" applyAlignment="1">
      <alignment vertical="center"/>
    </xf>
    <xf numFmtId="4" fontId="30" fillId="0" borderId="0" xfId="4" applyNumberFormat="1" applyFont="1" applyBorder="1" applyAlignment="1">
      <alignment vertical="center"/>
    </xf>
    <xf numFmtId="0" fontId="30" fillId="0" borderId="0" xfId="4" applyFont="1" applyBorder="1" applyAlignment="1">
      <alignment horizontal="right" vertical="center"/>
    </xf>
    <xf numFmtId="0" fontId="30" fillId="0" borderId="0" xfId="4" applyFont="1" applyBorder="1" applyAlignment="1">
      <alignment horizontal="left" vertical="center"/>
    </xf>
    <xf numFmtId="0" fontId="30" fillId="0" borderId="0" xfId="0" applyFont="1" applyBorder="1"/>
    <xf numFmtId="0" fontId="30" fillId="0" borderId="0" xfId="4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top"/>
    </xf>
    <xf numFmtId="0" fontId="10" fillId="0" borderId="0" xfId="0" applyFont="1" applyBorder="1" applyAlignment="1" applyProtection="1">
      <alignment horizontal="justify" vertical="center"/>
    </xf>
    <xf numFmtId="0" fontId="10" fillId="12" borderId="0" xfId="0" applyFont="1" applyFill="1" applyBorder="1" applyAlignment="1" applyProtection="1">
      <alignment horizontal="center" vertical="center"/>
    </xf>
    <xf numFmtId="0" fontId="10" fillId="10" borderId="0" xfId="0" applyFont="1" applyFill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/>
    </xf>
    <xf numFmtId="0" fontId="10" fillId="0" borderId="0" xfId="0" applyNumberFormat="1" applyFont="1" applyBorder="1" applyAlignment="1" applyProtection="1">
      <alignment horizontal="center" vertical="center"/>
    </xf>
    <xf numFmtId="0" fontId="12" fillId="7" borderId="0" xfId="0" applyNumberFormat="1" applyFont="1" applyFill="1" applyBorder="1" applyAlignment="1" applyProtection="1">
      <alignment horizontal="center" vertical="center"/>
    </xf>
    <xf numFmtId="4" fontId="10" fillId="0" borderId="0" xfId="0" applyNumberFormat="1" applyFont="1" applyBorder="1" applyAlignment="1" applyProtection="1">
      <alignment horizontal="center" vertical="center"/>
    </xf>
    <xf numFmtId="0" fontId="10" fillId="8" borderId="0" xfId="0" applyFont="1" applyFill="1"/>
    <xf numFmtId="0" fontId="10" fillId="0" borderId="1" xfId="0" applyFont="1" applyFill="1" applyBorder="1"/>
    <xf numFmtId="49" fontId="13" fillId="17" borderId="1" xfId="5" applyNumberFormat="1" applyFont="1" applyFill="1" applyBorder="1" applyAlignment="1" applyProtection="1">
      <alignment horizontal="center" vertical="center" wrapText="1"/>
    </xf>
    <xf numFmtId="0" fontId="13" fillId="17" borderId="1" xfId="7" applyFont="1" applyFill="1" applyBorder="1" applyAlignment="1" applyProtection="1">
      <alignment horizontal="justify" vertical="center" wrapText="1"/>
    </xf>
    <xf numFmtId="0" fontId="13" fillId="17" borderId="1" xfId="7" applyFont="1" applyFill="1" applyBorder="1" applyAlignment="1" applyProtection="1">
      <alignment horizontal="center" vertical="center" wrapText="1"/>
    </xf>
    <xf numFmtId="1" fontId="13" fillId="17" borderId="1" xfId="7" applyNumberFormat="1" applyFont="1" applyFill="1" applyBorder="1" applyAlignment="1" applyProtection="1">
      <alignment horizontal="center" vertical="center" wrapText="1"/>
    </xf>
    <xf numFmtId="0" fontId="12" fillId="17" borderId="1" xfId="7" applyNumberFormat="1" applyFont="1" applyFill="1" applyBorder="1" applyAlignment="1" applyProtection="1">
      <alignment horizontal="center" vertical="center" wrapText="1"/>
    </xf>
    <xf numFmtId="0" fontId="12" fillId="17" borderId="1" xfId="1" applyNumberFormat="1" applyFont="1" applyFill="1" applyBorder="1" applyAlignment="1" applyProtection="1">
      <alignment horizontal="center" vertical="center" wrapText="1"/>
    </xf>
    <xf numFmtId="4" fontId="13" fillId="17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17" borderId="1" xfId="7" applyNumberFormat="1" applyFont="1" applyFill="1" applyBorder="1" applyAlignment="1" applyProtection="1">
      <alignment horizontal="center" vertical="center" wrapText="1"/>
    </xf>
    <xf numFmtId="4" fontId="13" fillId="17" borderId="1" xfId="7" applyNumberFormat="1" applyFont="1" applyFill="1" applyBorder="1" applyAlignment="1" applyProtection="1">
      <alignment horizontal="center" vertical="center" wrapText="1"/>
    </xf>
    <xf numFmtId="0" fontId="10" fillId="17" borderId="1" xfId="0" applyFont="1" applyFill="1" applyBorder="1" applyAlignment="1" applyProtection="1">
      <alignment horizontal="center" vertical="center" wrapText="1"/>
    </xf>
    <xf numFmtId="0" fontId="10" fillId="17" borderId="1" xfId="0" applyFont="1" applyFill="1" applyBorder="1" applyAlignment="1" applyProtection="1">
      <alignment vertical="center" wrapText="1"/>
    </xf>
    <xf numFmtId="0" fontId="11" fillId="12" borderId="16" xfId="0" applyFont="1" applyFill="1" applyBorder="1" applyAlignment="1">
      <alignment horizontal="left" vertical="top"/>
    </xf>
    <xf numFmtId="0" fontId="11" fillId="17" borderId="1" xfId="0" applyFont="1" applyFill="1" applyBorder="1" applyAlignment="1">
      <alignment horizontal="left" vertical="top"/>
    </xf>
    <xf numFmtId="0" fontId="0" fillId="0" borderId="0" xfId="0" pivotButton="1"/>
    <xf numFmtId="0" fontId="0" fillId="0" borderId="0" xfId="0" applyNumberFormat="1"/>
    <xf numFmtId="0" fontId="11" fillId="11" borderId="1" xfId="0" applyFont="1" applyFill="1" applyBorder="1" applyAlignment="1">
      <alignment vertical="center"/>
    </xf>
    <xf numFmtId="0" fontId="11" fillId="11" borderId="1" xfId="0" applyFont="1" applyFill="1" applyBorder="1" applyAlignment="1">
      <alignment horizontal="center" vertical="center"/>
    </xf>
    <xf numFmtId="0" fontId="11" fillId="11" borderId="1" xfId="0" applyFont="1" applyFill="1" applyBorder="1"/>
    <xf numFmtId="4" fontId="11" fillId="11" borderId="1" xfId="0" applyNumberFormat="1" applyFont="1" applyFill="1" applyBorder="1" applyAlignment="1" applyProtection="1">
      <alignment horizontal="center" vertical="center"/>
      <protection locked="0"/>
    </xf>
    <xf numFmtId="0" fontId="11" fillId="11" borderId="0" xfId="0" applyFont="1" applyFill="1" applyAlignment="1">
      <alignment horizontal="center" vertical="center"/>
    </xf>
    <xf numFmtId="0" fontId="11" fillId="11" borderId="0" xfId="0" applyFont="1" applyFill="1" applyAlignment="1">
      <alignment vertical="center"/>
    </xf>
    <xf numFmtId="0" fontId="13" fillId="12" borderId="17" xfId="7" applyFont="1" applyFill="1" applyBorder="1" applyAlignment="1" applyProtection="1">
      <alignment horizontal="justify" vertical="center" wrapText="1"/>
    </xf>
    <xf numFmtId="0" fontId="12" fillId="0" borderId="18" xfId="0" applyFont="1" applyFill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10" fillId="0" borderId="0" xfId="0" applyFont="1" applyFill="1"/>
    <xf numFmtId="0" fontId="12" fillId="10" borderId="13" xfId="0" applyFont="1" applyFill="1" applyBorder="1" applyAlignment="1">
      <alignment horizontal="left" vertical="top" wrapText="1"/>
    </xf>
    <xf numFmtId="0" fontId="10" fillId="15" borderId="1" xfId="0" applyFont="1" applyFill="1" applyBorder="1" applyAlignment="1">
      <alignment horizontal="justify"/>
    </xf>
    <xf numFmtId="0" fontId="12" fillId="15" borderId="1" xfId="7" applyFont="1" applyFill="1" applyBorder="1" applyAlignment="1" applyProtection="1">
      <alignment horizontal="center" vertical="center" wrapText="1"/>
    </xf>
    <xf numFmtId="2" fontId="12" fillId="15" borderId="1" xfId="7" applyNumberFormat="1" applyFont="1" applyFill="1" applyBorder="1" applyAlignment="1" applyProtection="1">
      <alignment horizontal="center" vertical="center" wrapText="1"/>
    </xf>
    <xf numFmtId="0" fontId="12" fillId="15" borderId="1" xfId="7" applyNumberFormat="1" applyFont="1" applyFill="1" applyBorder="1" applyAlignment="1" applyProtection="1">
      <alignment horizontal="center" vertical="center" wrapText="1"/>
    </xf>
    <xf numFmtId="0" fontId="10" fillId="15" borderId="0" xfId="0" applyFont="1" applyFill="1" applyAlignment="1">
      <alignment horizontal="justify"/>
    </xf>
    <xf numFmtId="0" fontId="30" fillId="0" borderId="0" xfId="4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/>
    <xf numFmtId="0" fontId="30" fillId="0" borderId="0" xfId="4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4" fontId="30" fillId="0" borderId="0" xfId="4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horizontal="right"/>
    </xf>
    <xf numFmtId="0" fontId="30" fillId="0" borderId="0" xfId="4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top"/>
    </xf>
    <xf numFmtId="49" fontId="12" fillId="3" borderId="1" xfId="5" applyNumberFormat="1" applyFont="1" applyFill="1" applyBorder="1" applyAlignment="1" applyProtection="1">
      <alignment horizontal="center" vertical="center" wrapText="1"/>
    </xf>
    <xf numFmtId="49" fontId="12" fillId="3" borderId="1" xfId="5" applyNumberFormat="1" applyFont="1" applyFill="1" applyBorder="1" applyAlignment="1" applyProtection="1">
      <alignment vertical="center" wrapText="1"/>
    </xf>
    <xf numFmtId="0" fontId="10" fillId="3" borderId="1" xfId="0" applyFont="1" applyFill="1" applyBorder="1" applyAlignment="1">
      <alignment horizontal="justify"/>
    </xf>
    <xf numFmtId="0" fontId="12" fillId="3" borderId="1" xfId="7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13" fillId="3" borderId="1" xfId="7" applyFont="1" applyFill="1" applyBorder="1" applyAlignment="1" applyProtection="1">
      <alignment horizontal="center" vertical="center" wrapText="1"/>
    </xf>
    <xf numFmtId="167" fontId="13" fillId="3" borderId="1" xfId="7" applyNumberFormat="1" applyFont="1" applyFill="1" applyBorder="1" applyAlignment="1" applyProtection="1">
      <alignment horizontal="center" vertical="center" wrapText="1"/>
    </xf>
    <xf numFmtId="49" fontId="13" fillId="3" borderId="1" xfId="5" applyNumberFormat="1" applyFont="1" applyFill="1" applyBorder="1" applyAlignment="1" applyProtection="1">
      <alignment vertical="center" wrapText="1"/>
    </xf>
    <xf numFmtId="49" fontId="13" fillId="3" borderId="1" xfId="5" applyNumberFormat="1" applyFont="1" applyFill="1" applyBorder="1" applyAlignment="1" applyProtection="1">
      <alignment horizontal="center" vertical="center" wrapText="1"/>
    </xf>
    <xf numFmtId="0" fontId="12" fillId="3" borderId="13" xfId="0" applyFont="1" applyFill="1" applyBorder="1" applyAlignment="1">
      <alignment horizontal="left" vertical="top" wrapText="1"/>
    </xf>
    <xf numFmtId="1" fontId="13" fillId="3" borderId="1" xfId="7" applyNumberFormat="1" applyFont="1" applyFill="1" applyBorder="1" applyAlignment="1" applyProtection="1">
      <alignment horizontal="center" vertical="center" wrapText="1"/>
    </xf>
    <xf numFmtId="4" fontId="12" fillId="3" borderId="1" xfId="7" applyNumberFormat="1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vertical="top" wrapText="1"/>
    </xf>
    <xf numFmtId="1" fontId="16" fillId="3" borderId="1" xfId="0" applyNumberFormat="1" applyFont="1" applyFill="1" applyBorder="1" applyAlignment="1" applyProtection="1">
      <alignment horizontal="center" shrinkToFit="1"/>
    </xf>
    <xf numFmtId="0" fontId="13" fillId="3" borderId="1" xfId="7" applyFont="1" applyFill="1" applyBorder="1" applyAlignment="1" applyProtection="1">
      <alignment horizontal="center" wrapText="1"/>
    </xf>
    <xf numFmtId="1" fontId="16" fillId="3" borderId="1" xfId="0" applyNumberFormat="1" applyFont="1" applyFill="1" applyBorder="1" applyAlignment="1" applyProtection="1">
      <alignment vertical="top" shrinkToFit="1"/>
    </xf>
    <xf numFmtId="1" fontId="16" fillId="3" borderId="1" xfId="0" applyNumberFormat="1" applyFont="1" applyFill="1" applyBorder="1" applyAlignment="1" applyProtection="1">
      <alignment horizontal="center" vertical="top" shrinkToFit="1"/>
    </xf>
    <xf numFmtId="0" fontId="12" fillId="3" borderId="1" xfId="7" applyNumberFormat="1" applyFont="1" applyFill="1" applyBorder="1" applyAlignment="1" applyProtection="1">
      <alignment horizontal="center" vertical="center" wrapText="1"/>
    </xf>
    <xf numFmtId="0" fontId="12" fillId="3" borderId="1" xfId="1" applyNumberFormat="1" applyFont="1" applyFill="1" applyBorder="1" applyAlignment="1" applyProtection="1">
      <alignment horizontal="center" vertical="center" wrapText="1"/>
    </xf>
    <xf numFmtId="4" fontId="13" fillId="3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3" borderId="1" xfId="7" applyNumberFormat="1" applyFont="1" applyFill="1" applyBorder="1" applyAlignment="1" applyProtection="1">
      <alignment horizontal="center" vertical="center" wrapText="1"/>
    </xf>
    <xf numFmtId="2" fontId="16" fillId="3" borderId="1" xfId="0" applyNumberFormat="1" applyFont="1" applyFill="1" applyBorder="1" applyAlignment="1" applyProtection="1">
      <alignment vertical="top" shrinkToFit="1"/>
    </xf>
    <xf numFmtId="1" fontId="12" fillId="3" borderId="1" xfId="7" applyNumberFormat="1" applyFont="1" applyFill="1" applyBorder="1" applyAlignment="1" applyProtection="1">
      <alignment horizontal="center" vertical="center" wrapText="1"/>
    </xf>
    <xf numFmtId="2" fontId="12" fillId="3" borderId="1" xfId="7" applyNumberFormat="1" applyFont="1" applyFill="1" applyBorder="1" applyAlignment="1" applyProtection="1">
      <alignment horizontal="center" vertical="center" wrapText="1"/>
    </xf>
    <xf numFmtId="1" fontId="16" fillId="3" borderId="1" xfId="0" applyNumberFormat="1" applyFont="1" applyFill="1" applyBorder="1" applyAlignment="1" applyProtection="1">
      <alignment horizontal="center" vertical="center" shrinkToFit="1"/>
    </xf>
    <xf numFmtId="4" fontId="12" fillId="3" borderId="1" xfId="7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justify" vertical="center" wrapText="1"/>
    </xf>
    <xf numFmtId="168" fontId="12" fillId="3" borderId="1" xfId="7" applyNumberFormat="1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Alignment="1" applyProtection="1">
      <alignment horizontal="center" wrapText="1"/>
    </xf>
    <xf numFmtId="0" fontId="10" fillId="3" borderId="0" xfId="0" applyFont="1" applyFill="1"/>
    <xf numFmtId="0" fontId="10" fillId="10" borderId="1" xfId="0" applyFont="1" applyFill="1" applyBorder="1" applyAlignment="1">
      <alignment horizontal="justify"/>
    </xf>
    <xf numFmtId="1" fontId="16" fillId="10" borderId="1" xfId="0" applyNumberFormat="1" applyFont="1" applyFill="1" applyBorder="1" applyAlignment="1" applyProtection="1">
      <alignment horizontal="center" vertical="top" shrinkToFit="1"/>
    </xf>
    <xf numFmtId="0" fontId="12" fillId="10" borderId="1" xfId="7" applyFont="1" applyFill="1" applyBorder="1" applyAlignment="1" applyProtection="1">
      <alignment horizontal="center" wrapText="1"/>
    </xf>
    <xf numFmtId="4" fontId="12" fillId="10" borderId="1" xfId="7" applyNumberFormat="1" applyFont="1" applyFill="1" applyBorder="1" applyAlignment="1" applyProtection="1">
      <alignment horizontal="center" vertical="center" wrapText="1"/>
    </xf>
    <xf numFmtId="1" fontId="16" fillId="10" borderId="1" xfId="0" applyNumberFormat="1" applyFont="1" applyFill="1" applyBorder="1" applyAlignment="1" applyProtection="1">
      <alignment vertical="top" shrinkToFit="1"/>
    </xf>
    <xf numFmtId="49" fontId="12" fillId="3" borderId="11" xfId="5" applyNumberFormat="1" applyFont="1" applyFill="1" applyBorder="1" applyAlignment="1" applyProtection="1">
      <alignment horizontal="center" vertical="center" wrapText="1"/>
    </xf>
    <xf numFmtId="0" fontId="12" fillId="3" borderId="12" xfId="7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horizontal="center"/>
    </xf>
    <xf numFmtId="0" fontId="13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4" fontId="10" fillId="0" borderId="0" xfId="0" applyNumberFormat="1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</xf>
    <xf numFmtId="0" fontId="13" fillId="0" borderId="0" xfId="5" applyFont="1" applyFill="1" applyBorder="1" applyAlignment="1" applyProtection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center" wrapText="1"/>
    </xf>
    <xf numFmtId="1" fontId="12" fillId="0" borderId="0" xfId="5" applyNumberFormat="1" applyFont="1" applyFill="1" applyBorder="1" applyAlignment="1" applyProtection="1">
      <alignment horizontal="center" vertical="center" wrapText="1"/>
    </xf>
    <xf numFmtId="4" fontId="10" fillId="0" borderId="0" xfId="0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4" fontId="11" fillId="0" borderId="5" xfId="0" applyNumberFormat="1" applyFont="1" applyFill="1" applyBorder="1" applyAlignment="1" applyProtection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wrapText="1"/>
    </xf>
    <xf numFmtId="0" fontId="19" fillId="0" borderId="5" xfId="0" applyFont="1" applyFill="1" applyBorder="1" applyAlignment="1">
      <alignment horizontal="left" wrapText="1"/>
    </xf>
    <xf numFmtId="0" fontId="19" fillId="0" borderId="4" xfId="0" applyFont="1" applyFill="1" applyBorder="1" applyAlignment="1">
      <alignment horizontal="left" wrapText="1"/>
    </xf>
    <xf numFmtId="2" fontId="19" fillId="0" borderId="3" xfId="0" applyNumberFormat="1" applyFont="1" applyFill="1" applyBorder="1" applyAlignment="1">
      <alignment horizontal="center" vertical="center" wrapText="1"/>
    </xf>
    <xf numFmtId="2" fontId="19" fillId="0" borderId="4" xfId="0" applyNumberFormat="1" applyFont="1" applyFill="1" applyBorder="1" applyAlignment="1">
      <alignment horizontal="center" vertical="center" wrapText="1"/>
    </xf>
    <xf numFmtId="2" fontId="19" fillId="0" borderId="5" xfId="0" applyNumberFormat="1" applyFont="1" applyFill="1" applyBorder="1" applyAlignment="1">
      <alignment horizontal="center" vertical="center" wrapText="1"/>
    </xf>
  </cellXfs>
  <cellStyles count="22">
    <cellStyle name="Обычный" xfId="0" builtinId="0"/>
    <cellStyle name="Обычный 2" xfId="2" xr:uid="{00000000-0005-0000-0000-000001000000}"/>
    <cellStyle name="Обычный 2 2" xfId="4" xr:uid="{00000000-0005-0000-0000-000002000000}"/>
    <cellStyle name="Обычный 2 2 2" xfId="13" xr:uid="{00000000-0005-0000-0000-000003000000}"/>
    <cellStyle name="Обычный 2 3" xfId="7" xr:uid="{00000000-0005-0000-0000-000004000000}"/>
    <cellStyle name="Обычный 2 4" xfId="11" xr:uid="{00000000-0005-0000-0000-000005000000}"/>
    <cellStyle name="Обычный 3" xfId="3" xr:uid="{00000000-0005-0000-0000-000006000000}"/>
    <cellStyle name="Обычный 3 2" xfId="12" xr:uid="{00000000-0005-0000-0000-000007000000}"/>
    <cellStyle name="Обычный 4" xfId="5" xr:uid="{00000000-0005-0000-0000-000008000000}"/>
    <cellStyle name="Обычный 4 2" xfId="6" xr:uid="{00000000-0005-0000-0000-000009000000}"/>
    <cellStyle name="Обычный 4 3" xfId="14" xr:uid="{00000000-0005-0000-0000-00000A000000}"/>
    <cellStyle name="Обычный 5" xfId="9" xr:uid="{00000000-0005-0000-0000-00000B000000}"/>
    <cellStyle name="Обычный 6" xfId="19" xr:uid="{6929546D-AC1C-4158-98BD-BB18D5571F86}"/>
    <cellStyle name="Обычный 9" xfId="17" xr:uid="{00000000-0005-0000-0000-00000C000000}"/>
    <cellStyle name="Обычный_Лист1" xfId="18" xr:uid="{E430916C-A331-4847-A041-4E97112D730B}"/>
    <cellStyle name="Плохой" xfId="21" builtinId="27"/>
    <cellStyle name="Финансовый" xfId="1" builtinId="3"/>
    <cellStyle name="Финансовый 2" xfId="8" xr:uid="{00000000-0005-0000-0000-00000E000000}"/>
    <cellStyle name="Финансовый 2 2" xfId="15" xr:uid="{00000000-0005-0000-0000-00000F000000}"/>
    <cellStyle name="Финансовый 3" xfId="10" xr:uid="{00000000-0005-0000-0000-000010000000}"/>
    <cellStyle name="Финансовый 3 2 2" xfId="20" xr:uid="{B5B4FA8E-48EC-4796-8C08-21C52EA1118C}"/>
    <cellStyle name="Финансовый 4" xfId="16" xr:uid="{00000000-0005-0000-0000-000011000000}"/>
  </cellStyles>
  <dxfs count="0"/>
  <tableStyles count="0" defaultTableStyle="TableStyleMedium2" defaultPivotStyle="PivotStyleLight16"/>
  <colors>
    <mruColors>
      <color rgb="FFFFFFCC"/>
      <color rgb="FF99FFCC"/>
      <color rgb="FFFF99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513556</xdr:colOff>
      <xdr:row>0</xdr:row>
      <xdr:rowOff>238125</xdr:rowOff>
    </xdr:from>
    <xdr:to>
      <xdr:col>24</xdr:col>
      <xdr:colOff>415130</xdr:colOff>
      <xdr:row>13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399" t="56118" r="17699" b="18045"/>
        <a:stretch/>
      </xdr:blipFill>
      <xdr:spPr>
        <a:xfrm>
          <a:off x="12705556" y="238125"/>
          <a:ext cx="9112249" cy="2638425"/>
        </a:xfrm>
        <a:prstGeom prst="rect">
          <a:avLst/>
        </a:prstGeom>
      </xdr:spPr>
    </xdr:pic>
    <xdr:clientData/>
  </xdr:twoCellAnchor>
  <xdr:twoCellAnchor editAs="oneCell">
    <xdr:from>
      <xdr:col>11</xdr:col>
      <xdr:colOff>127773</xdr:colOff>
      <xdr:row>17</xdr:row>
      <xdr:rowOff>116159</xdr:rowOff>
    </xdr:from>
    <xdr:to>
      <xdr:col>15</xdr:col>
      <xdr:colOff>260024</xdr:colOff>
      <xdr:row>24</xdr:row>
      <xdr:rowOff>141847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5648" y="3945209"/>
          <a:ext cx="2570651" cy="154968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309.699768055558" createdVersion="7" refreshedVersion="7" minRefreshableVersion="3" recordCount="2302" xr:uid="{B99C59A0-6CD0-4293-903B-2A41C4429227}">
  <cacheSource type="worksheet">
    <worksheetSource ref="A14:N2316" sheet="ВДЦ  вентиляция Вост расшитая  "/>
  </cacheSource>
  <cacheFields count="14">
    <cacheField name="№ п/п" numFmtId="0">
      <sharedItems containsBlank="1" containsMixedTypes="1" containsNumber="1" containsInteger="1" minValue="1" maxValue="1"/>
    </cacheField>
    <cacheField name="код" numFmtId="0">
      <sharedItems containsBlank="1" containsMixedTypes="1" containsNumber="1" containsInteger="1" minValue="1" maxValue="1"/>
    </cacheField>
    <cacheField name="р/м" numFmtId="0">
      <sharedItems containsBlank="1" containsMixedTypes="1" containsNumber="1" containsInteger="1" minValue="2" maxValue="2" count="4">
        <n v="2"/>
        <m/>
        <s v="р"/>
        <s v="м"/>
      </sharedItems>
    </cacheField>
    <cacheField name="Вид работ" numFmtId="0">
      <sharedItems containsMixedTypes="1" containsNumber="1" containsInteger="1" minValue="3" maxValue="3" count="1211">
        <n v="3"/>
        <s v="Общеобменная  вентиляция корпус 1"/>
        <s v="Система ПЕ_ЛШ3, ПЕ_ЛШ2, ПЕ_ЛШ1"/>
        <s v="Прокладка воздуховодов из оцинкованной стали, в т.ч. монтаж фасонных элементов (включает стоимость креплений)"/>
        <s v="Воздуховод из тонколистовой оцинкованной стали 500x250, b=0.7"/>
        <s v="Установка клапана противопожарного "/>
        <s v="Клапан стеновой противопожарный Сигмавент C150 500х250 Cигмавент-120-Д-500,000000х250,000000х(С)-x150-SVE-(220)-Мс"/>
        <s v="Установка решеток"/>
        <s v="Решетка Рс 500х250"/>
        <s v="Система ПЕ колясочная"/>
        <s v="Воздуховод из тонколистовой оцинкованной стали ⌀125, b=0.5"/>
        <s v="Сетка стальная ячеистая 20х20"/>
        <s v="Установка клапана противопожарного канального "/>
        <s v="Клапан канальный противопожарный с цилиндрическим корпусом Сигмавент 125, Cигмавент-60-НО-125,000000(220)-Кк"/>
        <s v=" Покрытие воздуховодов огнезащитные"/>
        <s v="Комбинированное покрытие на основе базальтового рулонного материала, кашированного алюминиевой фольгой, и клеевого состава, EI30, b=5 мм PRO-МБОР-VENT EI 30"/>
        <s v="Жаростойкая мастика &quot;Kleber&quot;, расход клея 0,7кг/м²"/>
        <s v="Система ПЕ ПУИ (0.14), ПЕ ПУИ (0.13)"/>
        <s v="Воздуховод из тонколистовой оцинкованной стали ⌀100, b=0.5"/>
        <s v="Воздуховод из тонколистовой оцинкованной стали ⌀100, b=0.8, класс герметичности B"/>
        <s v="Клапан канальный противопожарный с цилиндрическим корпусом Сигмавент 100 Cигмавент-60-НО-100,000000-BM-(220)-К к"/>
        <s v="Система ПВ0.5"/>
        <s v="Воздуховод из тонколистовой оцинкованной стали ⌀125, b=0.8, класс герметичности B"/>
        <s v="Воздуховод из тонколистовой оцинкованной стали ⌀160, b=0.5"/>
        <s v="Отвод круглого воздуховода из оцинкованной стали 15° ⌀125, b=0.8, класс герметичности B"/>
        <s v="Отвод круглого воздуховода из оцинкованной стали 45° ⌀125"/>
        <s v="Отвод круглого воздуховода из оцинкованной стали 45° ⌀125, b=0.8, класс герметичности B"/>
        <s v="Отвод круглого воздуховода из оцинкованной стали 90° ⌀125"/>
        <s v="Отвод круглого воздуховода из оцинкованной стали 90° ⌀125, b=0.5, класс герметичности A"/>
        <s v="Отвод круглого воздуховода из оцинкованной стали 90° ⌀125, b=0.8, класс герметичности B"/>
        <s v="Отвод круглого воздуховода из оцинкованной стали 90° ⌀160, b=0.5, класс герметичности A"/>
        <s v="Переход круглого сечения из оцинкованной стали ⌀160-⌀125, b=0.5, класс герметичности A"/>
        <s v="Монтаж приточно - вытяжной установки"/>
        <s v="Приточно-вытяжная установка с рециркуляцией П0.5-В0.5, KVR 160/1 + KVR 160/1"/>
        <s v="Клапан канальный противопожарный с цилиндрическим корпусом Сигмавент 125, Cигмавент-90-НО-125,000000(220)-Кк"/>
        <s v="Система ПВ0.4"/>
        <s v="Воздуховод из тонколистовой оцинкованной стали 450x250, b=0.7, класс герметичности A"/>
        <s v="Воздуховод из тонколистовой оцинкованной стали 500x450, b=0.7, класс герметичности A"/>
        <s v="Воздуховод из тонколистовой оцинкованной стали 600x300"/>
        <s v="Воздуховод из тонколистовой оцинкованной стали 600x300, b=0.7, класс герметичности A"/>
        <s v="Воздуховод из тонколистовой оцинкованной стали 600x300, b=0.9, класс герметичности B"/>
        <s v="Воздуховод из тонколистовой оцинкованной стали 600x450"/>
        <s v="Воздуховод из тонколистовой оцинкованной стали 600x450, b=0.7, класс герметичности A"/>
        <s v="Воздуховод из тонколистовой оцинкованной стали 600x450, b=0.9, класс герметичности B"/>
        <s v="Отвод прямоугольного воздуховода из оцинкованной стали 13.22° 600x300, b=0.9, класс герметичности B"/>
        <s v="Отвод прямоугольного воздуховода из оцинкованной стали 29° 300x600, b=0.7, класс герметичности A"/>
        <s v="Отвод прямоугольного воздуховода из оцинкованной стали 29° 300x600, b=0.9, класс герметичности B"/>
        <s v="Отвод прямоугольного воздуховода из оцинкованной стали 45° 300x600, b=0.9, класс герметичности B"/>
        <s v="Отвод прямоугольного воздуховода из оцинкованной стали 45° 450x600, b=0.7, класс герметичности A"/>
        <s v="Отвод прямоугольного воздуховода из оцинкованной стали 45° 450x600, b=0.9, класс герметичности B"/>
        <s v="Отвод прямоугольного воздуховода из оцинкованной стали 75° 600x450, b=0.7, класс герметичности A"/>
        <s v="Отвод прямоугольного воздуховода из оцинкованной стали 90° 300x600, b=0.7, класс герметичности A"/>
        <s v="Отвод прямоугольного воздуховода из оцинкованной стали 90° 600x300"/>
        <s v="Отвод прямоугольного воздуховода из оцинкованной стали 90° 600x300, b=0.7, класс герметичности A"/>
        <s v="Отвод прямоугольного воздуховода из оцинкованной стали 90° 600x300, b=0.9, класс герметичности B"/>
        <s v="Отвод прямоугольного воздуховода из оцинкованной стали 90° 600x450"/>
        <s v="Отвод прямоугольного воздуховода из оцинкованной стали 90° 600x450, b=0.7, класс герметичности A"/>
        <s v="Переход прямоугольного сечения из оцинкованной стали 500x450-250x450, b=0.7, класс герметичности A"/>
        <s v="Переход прямоугольного сечения из оцинкованной стали 600x300-600x300, b=0.9, класс герметичности B"/>
        <s v="Переход прямоугольного сечения из оцинкованной стали 600x450-500x450, b=0.7, класс герметичности A"/>
        <s v="Переход прямоугольного сечения из оцинкованной стали 600x450-600x300"/>
        <s v="Переход прямоугольного сечения из оцинкованной стали 600x450-600x300, b=0.7, класс герметичности A"/>
        <s v="Переход прямоугольного сечения из оцинкованной стали 600x450-600x300, b=0.9, класс герметичности B"/>
        <s v="Заглушка прямоугольная из оцинкованной стали 250x450, b=0.7, класс герметичности A"/>
        <s v="Решетка РНСс-500x300"/>
        <s v="Приточно-вытяжная установка с рециркуляцией П0.4-В0.4,  VR 60-30/28.4D +  VR 60-30/28.4D"/>
        <s v="Клапан канальный противопожарный Сигмавент 600х300, Cигмавент-90-НО-600,000000х300,000000х-BM-(220)-Кк"/>
        <s v="Клапан канальный противопожарный Сигмавент 600х450, Cигмавент-90-НО-600,000000х450,000000х-BM-(220)-Кк"/>
        <s v="Система П1.2.1ж"/>
        <s v="Воздуховод из тонколистовой оцинкованной стали 200x100, b=0.5"/>
        <s v="Воздуховод из тонколистовой оцинкованной стали 500x300, b=0.7"/>
        <s v="Воздуховод из тонколистовой оцинкованной стали 500x300, b=0.9, класс герметичности B"/>
        <s v="Воздуховод из тонколистовой оцинкованной стали 550x200, b=0.7, класс герметичности A"/>
        <s v="Воздуховод из тонколистовой оцинкованной стали 700x300, b=0.7, класс герметичности A"/>
        <s v="Воздуховод из тонколистовой оцинкованной стали 700x400, b=0.9"/>
        <s v="Врезка прямоугольная из оцинкованной стали 200x100-500x300, b=0.9, класс герметичности B"/>
        <s v="Врезка прямоугольная из оцинкованной стали 500x300-700x300, b=0.7, класс герметичности A"/>
        <s v="Заглушка прямоугольная из оцинкованной стали 700x300, b=0.7, класс герметичности A"/>
        <s v="Отвод прямоугольного воздуховода из оцинкованной стали 90° 200x550, b=0.7, класс герметичности A"/>
        <s v="Отвод прямоугольного воздуховода из оцинкованной стали 90° 300x500, b=0.7, класс герметичности A"/>
        <s v="Отвод прямоугольного воздуховода из оцинкованной стали 90° 500x300, b=0.7, класс герметичности A"/>
        <s v="Отвод прямоугольного воздуховода из оцинкованной стали 90° 500x300, b=0.9, класс герметичности B"/>
        <s v="Переход прямоугольного сечения из оцинкованной стали 500x300-550x200, b=0.7, класс герметичности A"/>
        <s v="Переход прямоугольного сечения из оцинкованной стали 700x400-500x300, b=0.9, класс герметичности B"/>
        <s v="Переход прямоугольного сечения из оцинкованной стали 700x400-700x300, b=0.7, класс герметичности A"/>
        <s v="Решетка АМР-К 200х100"/>
        <s v="Монтаж приточной установки"/>
        <s v="Приточная установка П1.2.1ж,  VRN 70-40/31R.2D"/>
        <s v="Клапан канальный противопожарный Сигмавент 200х100, Cигмавент-90-НО-200,000000х100,000000х-BM-(220)-Кк"/>
        <s v="Клапан канальный противопожарный Сигмавент 500х300, Cигмавент-90-НО-500,000000х300,000000х-BM-(220)-Кк"/>
        <s v="Комбинированное покрытие на основе базальтового рулонного материала, кашированного алюминиевой фольгой, и клеевого состава, EI60, b=5 мм, PRO-МБОР-VENT EI 60"/>
        <s v="Жаростойкая мастика &quot;Kleber&quot;, расход клея 1,0кг/м²"/>
        <s v="Тепло-огнезащитное покрытие на основе базальтового рулонного материала, кашированного алюминиевой фольгой, и клеевого состава, EI150, b=50 мм, PRO-VENT 50 мм (EI150)"/>
        <s v="Жаростойкая мастика &quot;Kleber&quot;, расход клея 2,0кг/м²"/>
        <s v="Установка воздушного клапана "/>
        <s v="Воздушный клапан общего назначения прямоугольный, ДК-200х100"/>
        <s v="Система П1.1.2ж"/>
        <s v="Воздуховод из тонколистовой оцинкованной стали ⌀315, b=0.6"/>
        <s v="Воздуховод из тонколистовой оцинкованной стали ⌀315, b=0.8, класс герметичности B"/>
        <s v="Отвод круглого воздуховода из оцинкованной стали 45° ⌀315, b=0.6, класс герметичности A"/>
        <s v="Отвод круглого воздуховода из оцинкованной стали 90° ⌀315, b=0.6, класс герметичности A"/>
        <s v="Отвод круглого воздуховода из оцинкованной стали 90° ⌀315, b=0.8, класс герметичности B"/>
        <s v="Ниппель круглого воздуховода из оцинкованной стали ⌀315, b=0.6, класс герметичности A"/>
        <s v="Приточная установка П1.1.2ж, KVR 315/1"/>
        <s v="Клапан канальный противопожарный с цилиндрическим корпусом Сигмавент 315, Cигмавент-90-НО-315,000000-BM-(220)-Кк"/>
        <s v="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&quot;Kleber&quot;, расход клея 2,8кг/м²"/>
        <s v="Жаростойкая мастика &quot;Kleber&quot;, расход клея 2кг/м²"/>
        <s v="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"/>
        <s v="Система П1.1.1ж"/>
        <s v="Врезка круглая из оцинкованной стали ⌀315-⌀315, b=0.8, класс герметичности B"/>
        <s v="Заглушка круглая из оцинкованной стали ⌀315, b=0.8, класс герметичности B"/>
        <s v="Отвод круглого воздуховода из оцинкованной стали 45° ⌀160, b=0.8, класс герметичности B"/>
        <s v="Отвод круглого воздуховода из оцинкованной стали 90° ⌀160, b=0.8, класс герметичности B"/>
        <s v="Приточная установка П1.1.1ж, KVR 315/1"/>
        <s v="Система П0.1"/>
        <s v="Воздуховод из тонколистовой оцинкованной стали 250x200, b=0.9, класс герметичности B"/>
        <s v="Воздуховод из тонколистовой оцинкованной стали 250x250, b=0.9, класс герметичности B"/>
        <s v="Воздуховод из тонколистовой оцинкованной стали 300x250, b=0.9, класс герметичности B"/>
        <s v="Воздуховод из тонколистовой оцинкованной стали 300x300, b=0.9, класс герметичности B"/>
        <s v="Воздуховод из тонколистовой оцинкованной стали 400x250, b=0.9, класс герметичности B"/>
        <s v="Воздуховод из тонколистовой оцинкованной стали 400x300, b=0.9, класс герметичности B"/>
        <s v="Воздуховод из тонколистовой оцинкованной стали 600x250, b=0.9, класс герметичности B"/>
        <s v="Воздуховод из тонколистовой оцинкованной стали 650x300, b=0.9, класс герметичности B"/>
        <s v="Воздуховод из тонколистовой оцинкованной стали 800x300, b=0.9, класс герметичности B"/>
        <s v="Воздуховод из тонколистовой оцинкованной стали 950x450, b=0.9, класс герметичности B"/>
        <s v="Воздуховод из тонколистовой оцинкованной стали 1050x450, b=0.9, класс герметичности B"/>
        <s v="Воздуховод из тонколистовой оцинкованной стали 1150x450, b=0.9"/>
        <s v="Врезка прямоугольная из оцинкованной стали 300x250-200x250, b=0.9, класс герметичности B"/>
        <s v="Врезка прямоугольная из оцинкованной стали 300x250-250x250, b=0.9, класс герметичности B"/>
        <s v="Врезка прямоугольная из оцинкованной стали 300x250-250x300, b=0.9, класс герметичности B"/>
        <s v="Врезка прямоугольная из оцинкованной стали 300x250-300x300, b=0.9, класс герметичности B"/>
        <s v="Врезка прямоугольная из оцинкованной стали 300x250-400x250, b=0.9, класс герметичности B"/>
        <s v="Врезка прямоугольная из оцинкованной стали 300x250-400x300, b=0.9, класс герметичности B"/>
        <s v="Врезка прямоугольная из оцинкованной стали 300x250-500x300, b=0.9, класс герметичности B"/>
        <s v="Врезка прямоугольная из оцинкованной стали 300x250-600x250, b=0.9, класс герметичности B"/>
        <s v="Врезка прямоугольная из оцинкованной стали 300x250-650x300, b=0.9, класс герметичности B"/>
        <s v="Врезка прямоугольная из оцинкованной стали 300x250-800x300, b=0.9, класс герметичности B"/>
        <s v="Врезка прямоугольная из оцинкованной стали 300x250-950x450, b=0.9, класс герметичности B"/>
        <s v="Врезка прямоугольная из оцинкованной стали 300x250-1050x450, b=0.9, класс герметичности B"/>
        <s v="Врезка прямоугольная из оцинкованной стали 300x250-1150x450, b=0.9, класс герметичности B"/>
        <s v="Врезка прямоугольная из оцинкованной стали 600x250-950x450, b=0.9, класс герметичности B"/>
        <s v="Врезка прямоугольная из оцинкованной стали 800x300-950x450, b=0.9, класс герметичности B"/>
        <s v="Заглушка прямоугольная из оцинкованной стали 200x250, b=0.9, класс герметичности B"/>
        <s v="Заглушка прямоугольная из оцинкованной стали 250x250, b=0.9, класс герметичности B"/>
        <s v="Заглушка прямоугольная из оцинкованной стали 950x450, b=0.9, класс герметичности B"/>
        <s v="Отвод прямоугольного воздуховода из оцинкованной стали 30° 300x300, b=0.9, класс герметичности B"/>
        <s v="Отвод прямоугольного воздуховода из оцинкованной стали 45° 300x650, b=0.9, класс герметичности B"/>
        <s v="Отвод прямоугольного воздуховода из оцинкованной стали 45° 500x300, b=0.9, класс герметичности B"/>
        <s v="Отвод прямоугольного воздуховода из оцинкованной стали 75° 200x250, b=0.9, класс герметичности B"/>
        <s v="Отвод прямоугольного воздуховода из оцинкованной стали 90° 400x250, b=0.9, класс герметичности B"/>
        <s v="Отвод прямоугольного воздуховода из оцинкованной стали 90° 800x300, b=0.9, класс герметичности B"/>
        <s v="Отвод прямоугольного воздуховода из оцинкованной стали 90° 1150x450, b=0.9, класс герметичности B"/>
        <s v="Переход прямоугольного сечения 300x300-250x300, b=0.9, класс герметичности B"/>
        <s v="Переход прямоугольного сечения 400x250-250x250, b=0.9, класс герметичности B"/>
        <s v="Переход прямоугольного сечения 400x300-300x300, b=0.9, класс герметичности B"/>
        <s v="Переход прямоугольного сечения 500x300-400x300, b=0.9, класс герметичности B"/>
        <s v="Переход прямоугольного сечения 600x250-400x250, b=0.9, класс герметичности B"/>
        <s v="Переход прямоугольного сечения 650x300-500x300, b=0.9, класс герметичности B"/>
        <s v="Переход прямоугольного сечения 800x300-650x300, b=0.9, класс герметичности B"/>
        <s v="Переход прямоугольного сечения 1050x450-950x450, b=0.9, класс герметичности B"/>
        <s v="Переход прямоугольного сечения 1150x450-1050x450, b=0.9, класс герметичности B"/>
        <s v="Переход прямоугольного сечения из оцинкованной стали 250x300-200x250, b=0.9, класс герметичности B"/>
        <s v="Воздушный клапан общего назначения прямоугольный ДК-300х250"/>
        <s v="Воздушный клапан общего назначения прямоугольный ДК-600х250"/>
        <s v="Воздушный клапан общего назначения прямоугольный ДК-800х300"/>
        <s v="Решетка РНСс 300x1000"/>
        <s v="Комбинированное покрытие на основе базальтового рулонного материала, кашированного алюминиевой фольгой, и клеевого состава, EI30, b=10 мм с защитным кожухом из оцинкованной стали PRO-МБОР-VENT EI 60"/>
        <s v="Система ДВ1"/>
        <s v="Воздуховод из тонколистовой оцинкованной стали1000x400, b=0.7, класс герметичности A"/>
        <s v="Воздуховод из тонколистовой оцинкованной стали1000x400, b=0.9, класс герметичности B"/>
        <s v="Воздуховод из тонколистовой оцинкованной стали, Ø⌀630, b=0.8, класс герметичности B"/>
        <s v="Врезка прямоугольная из оцинкованной стали 1000x400-1000x400, b=0.9, класс герметичности B"/>
        <s v="Заглушка прямоугольная из оцинкованной стали 1000x400, b=0.9, класс герметичности B"/>
        <s v="Отвод прямоугольного воздуховода из оцинкованной стали 45° 1000x400, b=0.9,  класс герметичности B"/>
        <s v="Отвод прямоугольного воздуховода из оцинкованной стали 90° 400x1000, b=0.9,  класс герметичности B"/>
        <s v="Отвод прямоугольного воздуховода из оцинкованной стали 90° 1000x400, b=0.9,  класс герметичности B"/>
        <s v="Переход воздуховода с круглого на прямоугольное сечение из оцинкованной стали 1000x400-⌀630, b=0.9, класс герметичности B"/>
        <s v="Установка защитного клапана"/>
        <s v="Клапан защитный CZR CZR-710"/>
        <s v="Установка вентилятора "/>
        <s v="Вентилятор радиальный дымоудаления VTR-DU400-71H-3х10-HF-R-0-У2"/>
        <s v="Комплект виброизоляторов из 6 шт. RVI-7  (ТИП1)"/>
        <s v="Клапан канальный противопожарный Сигмавент 1000х400, Cигмавент-90-НЗ-1000,000000х400,00000 0х-BE-(220)-Кк"/>
        <s v="Клапан канальный противопожарный с цилиндрическим корпусом Сигмавент 630, Cигмавент-90-НЗ-630,000000-BE-(220)-Мс-Кк"/>
        <s v="Установка кожуха двигателя KGD"/>
        <s v="Кожух двигателя KGD, KGD-710"/>
        <s v="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"/>
        <s v="Противодымная вентиляция"/>
        <s v="Система ДП1.6.2"/>
        <s v="Воздуховод из тонколистовой оцинкованной стали 550x400, b=0.7"/>
        <s v="Воздуховод из тонколистовой оцинкованной стали ⌀400, b=0.6, класс герметичности A"/>
        <s v="Отвод круглого воздуховода из оцинкованной стали 90° ⌀400, b=0.6, класс герметичности A"/>
        <s v="Отвод прямоугольного воздуховода из оцинкованной стали 90° 400x550, b=0.7, класс герметичности A"/>
        <s v="Отвод прямоугольного воздуховода из оцинкованной стали 90° 550x400, b=0.7, класс герметичности A"/>
        <s v="Переход воздуховода с круглого на прямоугольное сечение из оцинкованной стали 550x400-⌀400, b=0.7, класс герметичности A"/>
        <s v="Осевой вентилятор подпора VOC 40-2.2x30"/>
        <s v="Клапан канальный противопожарный Сигмавент КЛ 550х400, Cигмавент-90-НЗ550,000000х400,000000х(КЛ)--ВН-BE-(220)-Кк"/>
        <s v="Клапан канальный противопожарный с цилиндрическим корпусом Сигмавент 400, Cигмавент-90-НЗ-400,000000(220)-Кк"/>
        <s v="Комбинированное покрытие на основе базальтового рулонного материала, кашированного алюминиевой фольгой, и клеевого состава, EI20, b=10 мм, PRO-МБОР-VENT EI 120 (10 мм)"/>
        <s v="Установка защитного козырька"/>
        <s v="Защитный козырек с сеткой  VPN-400"/>
        <s v="Система ДП1.6.1"/>
        <s v="Воздуховод из тонколистовой оцинкованной стали 550x550, b=0.7, класс герметичности A"/>
        <s v="Комбинированное покрытие на основе базальтового рулонного материала, кашированного алюминиевой фольгой, и клеевого состава, EI120, b=10 мм, PRO-МБОР-VENT EI 120 (10 мм)"/>
        <s v="Установка обратного клапана "/>
        <s v="Клапан обратный  RVN-A-500-AC"/>
        <s v="Вентилятор осевой крышный (без крыши),VOP 50-2.2х30-AC-УХЛ"/>
        <s v="Адаптер стакана монтажного MPK-450"/>
        <s v="Комплект крыши VOP-N 50"/>
        <s v="Плита опорная SPN-500-AC"/>
        <s v="Стакан монтажный MSN-450-AC"/>
        <s v="Клапан стеновой противопожарный Сигмавент С2 550х550, Cигмавент-120-НЗ-550,000000х550,000000х220(СП)-BE(220)-Мс-Кк"/>
        <s v="Система ДП1.5.6"/>
        <s v="Воздуховод из тонколистовой оцинкованной стали 650x350, b=0.7, класс герметичности A"/>
        <s v="Воздуховод из тонколистовой оцинкованной стали 900x350, b=0.7"/>
        <s v="Воздуховод из тонколистовой оцинкованной стали ⌀500, b=0.7"/>
        <s v="Заглушка прямоугольная из оцинкованной стали 650x350, b=0.7, класс герметичности A"/>
        <s v="Отвод круглого воздуховода из оцинкованной стали 90° ⌀500, b=0.7, класс герметичности A"/>
        <s v="Отвод прямоугольного воздуховода из оцинкованной стали 15° 650x350, b=0.7, класс герметичности A"/>
        <s v="Отвод прямоугольного воздуховода из оцинкованной стали 15° 900x350, b=0.7, класс герметичности A"/>
        <s v="Отвод прямоугольного воздуховода из оцинкованной стали 45° 350x650, b=0.7, класс герметичности A"/>
        <s v="Отвод прямоугольного воздуховода из оцинкованной стали 45° 350x900, b=0.7, класс герметичности A"/>
        <s v="Отвод прямоугольного воздуховода из оцинкованной стали 90° 350x650, b=0.7, класс герметичности A"/>
        <s v="Отвод прямоугольного воздуховода из оцинкованной стали 90° 650x350, b=0.7, класс герметичности A"/>
        <s v="Отвод прямоугольного воздуховода из оцинкованной стали 90° 900x350, b=0.7, класс герметичности A"/>
        <s v="Переход воздуховода с круглого на прямоугольное сечение из оцинкованной стали 650x350-⌀500, b=0.7, класс герметичности A"/>
        <s v="Переход прямоугольного сечения 900x350-650x350, b=0.7, класс герметичности A"/>
        <s v="Клапан канальный противопожарный Сигмавент КЛ 900х350, Cигмавент-120-НЗ900,000000х350,000000х(КЛ)--СН-BE-(220)-Кк"/>
        <s v="Клапан канальный противопожарный с цилиндрическим корпусом Сигмавент 500, Cигмавент-120-НЗ-500,000000(220)-Кк"/>
        <s v="Комбинированное покрытие на основе базальтового рулонного материала, кашированного алюминиевой фольгой, и клеевого состава, EI120, b=10 мм с защитным кожухом из оцинкованной стали PRO-МБОР-VENT EI 120 (10 мм)"/>
        <s v="Жаростойкая мастика &quot;Kleber&quot;, расход клея 1,2кг/м²"/>
        <s v="Решетка Рс 900х350"/>
        <s v="Защитный козырек с сеткой  PVK, VPN-500"/>
        <s v="Осевой вентилятор подпора VOC 50-2.2x30"/>
        <s v="Система ДП1.5.5"/>
        <s v="Клапан обратный для крышного вентилятора, RVN-A-500-AC"/>
        <s v="Вентилятор осевой крышный (без крыши), VOP 50-3.0х30-AC-УХЛ"/>
        <s v="Система ДП1.5.4"/>
        <s v="Воздуховод из тонколистовой оцинкованной стали 850x250, b=0.7"/>
        <s v="Врезка круглая из оцинкованной стали ⌀500-650x350, b=0.7, класс герметичности A"/>
        <s v="Врезка круглая из оцинкованной стали ⌀500-⌀500, b=0.7, класс герметичности A"/>
        <s v="Врезка прямоугольная из оцинкованной стали 650x350-650x350, b=0.7, класс герметичности A"/>
        <s v="Заглушка круглая из оцинкованной стали ⌀500, b=0.7, класс герметичности A"/>
        <s v="Отвод прямоугольного воздуховода из оцинкованной стали 45° 250x850, b=0.7, класс герметичности A"/>
        <s v="Отвод прямоугольного воздуховода из оцинкованной стали 90° 250x850, b=0.7, класс герметичности A"/>
        <s v="Отвод прямоугольного воздуховода из оцинкованной стали 90° 850x250, b=0.7, класс герметичности A"/>
        <s v="Переход прямоугольного сечения 650x350-850x250, b=0.7, класс герметичности A"/>
        <s v="Комбинированное покрытие на основе базальтового рулонного материала, кашированного алюминиевой фольгой, и клеевого состава, EI120, b=10 мм, PRO-МБОР-VENT EI 120"/>
        <s v="Система ДП1.5.3"/>
        <s v="Система ДП1.5.2"/>
        <s v="Врезка прямоугольная из оцинкованной стали 900x350-650x350, b=0.7, класс герметичности A"/>
        <s v="Отвод прямоугольного воздуховода из оцинкованной стали 30° 650x350, b=0.7, класс герметичности A"/>
        <s v="Отвод прямоугольного воздуховода из оцинкованной стали 90.03° 850x250, b=0.7, класс герметичности A"/>
        <s v="Переход прямоугольного сечения из оцинкованной стали 650x350-850x250, b=0.7, класс герметичности A"/>
        <s v="Клапан канальный противопожарный с цилиндрическим корпусом Сигмавент 500, Cигмавент-120-НЗ-500,000000-BE-(220)-Кк"/>
        <s v="Система ДП1.5.1"/>
        <s v="Система ДП1.4.2"/>
        <s v="Воздуховод из тонколистовой оцинкованной стали 250x100, b=0.5, класс герметичности A"/>
        <s v="Воздуховод из тонколистовой оцинкованной стали 250x250, b=0.5"/>
        <s v="Врезка прямоугольного сечения 250x250-250x100, b=0.5, класс герметичности A"/>
        <s v="Заглушка прямоугольная из оцинкованной стали 250x100, b=0.5, класс герметичности A"/>
        <s v="Отвод прямоугольного воздуховода из оцинкованной стали 45° 250x250, b=0.5, класс герметичности A"/>
        <s v="Отвод прямоугольного воздуховода из оцинкованной стали 90° 250x250, b=0.5, класс герметичности A"/>
        <s v="Переход прямоугольного сечения из оцинкованной стали 400x200-250x250, b=0.5, класс герметичности A"/>
        <s v="Клапан канальный противопожарный Сигмавент КС 250х250, Cигмавент-120-НЗ250,000000х250,000000х(КС)--ВН-BE-(220)-Кк"/>
        <s v="Комбинированное покрытие на основе базальтового рулонного материала, кашированного алюминиевой фольгой, и клеевого состава, EI60, b=5 мм,  в комплекте с жаростойкой мастикой &quot;Kleber&quot;"/>
        <s v="Жаростойкая мастика &quot;Kleber&quot;, расход клея 2,8кг/м²"/>
        <s v="Решетка Рс 300х250"/>
        <s v="Решетка Рсв 250х250"/>
        <s v="Вентиляционная установка,  VRN 40-20/18.2D"/>
        <s v="Система ДП1.4.1"/>
        <s v="Воздуховод из тонколистовой оцинкованной стали 300x250, b=0.5, класс герметичности A"/>
        <s v="Воздуховод из тонколистовой оцинкованной стали 300x250, b=0.7"/>
        <s v="Воздуховод из тонколистовой оцинкованной стали 400x200, b=0.7, класс герметичности A"/>
        <s v="Врезка прямоугольная из оцинкованной стали 250x250-300x250"/>
        <s v="Врезка прямоугольная из оцинкованной стали 250x250-300x250, b=0.5, класс герметичности A"/>
        <s v="Врезка прямоугольная из оцинкованной стали 250x300-300x250"/>
        <s v="Заглушка прямоугольная из оцинкованной стали 300x250, b=0.5, класс герметичности A"/>
        <s v="Отвод прямоугольного воздуховода из оцинкованной стали 60° 250x250, b=0.5, класс герметичности A"/>
        <s v="Отвод прямоугольного воздуховода из оцинкованной стали 89.99° 250x250"/>
        <s v="Вентиляционная установка  VRN 40-20/18.2D"/>
        <s v="Клапан канальный противопожарный Сигмавент КЛ 400х200, Cигмавент-90-НЗ400,000000х200,000000х(КЛ)--СН-BE-(220)-Кк"/>
        <s v="Клапан стеновой противопожарный Сигмавент C150 300х250, Cигмавент-120-НЗ-250,000000х300,000000х(С)-x150-BE-(220)-Кк"/>
        <s v="Система ДП1.3.2,  ДП1.3.1"/>
        <s v="Воздуховод из тонколистовой оцинкованной стали 800x400, b=0.7"/>
        <s v="Воздуховод из тонколистовой оцинкованной стали 950x400, b=0.7, класс герметичности A"/>
        <s v="Воздуховод из тонколистовой оцинкованной стали 950x500, b=0.7, класс герметичности A"/>
        <s v="Воздуховод из тонколистовой оцинкованной стали 1050x300, b=0.9, класс герметичности A"/>
        <s v="Воздуховод из тонколистовой оцинкованной стали ⌀630, b=0.7, класс герметичности A"/>
        <s v="Врезка прямоугольная из оцинкованной стали 300x1050-1050x300, b=0.9, класс герметичности A"/>
        <s v="Врезка прямоугольная из оцинкованной стали 500x950-1050x300, b=0.9, класс герметичности A"/>
        <s v="Врезка прямоугольная из оцинкованной стали 1050x300-800x400, b=0.9, класс герметичности A"/>
        <s v="Врезка прямоугольного сечения 500x950-1050x300, b=0.9, класс герметичности A"/>
        <s v="Заглушка прямоугольная из оцинкованной стали 950x400, b=0.7, класс герметичности A"/>
        <s v="Заглушка прямоугольная из оцинкованной стали 1050x300, b=0.9, класс герметичности A"/>
        <s v="Отвод прямоугольного воздуховода из оцинкованной стали 45° 300x1050, b=0.9, класс герметичности A"/>
        <s v="Отвод прямоугольного воздуховода из оцинкованной стали 60° 1050x300, b=0.9, класс герметичности A"/>
        <s v="Отвод прямоугольного воздуховода из оцинкованной стали 90° 300x1050, b=0.9, класс герметичности A"/>
        <s v="Отвод прямоугольного воздуховода из оцинкованной стали 90° 400x800, b=0.7, класс герметичности A"/>
        <s v="Отвод прямоугольного воздуховода из оцинкованной стали 90° 400x950, b=0.7, класс герметичности A"/>
        <s v="Отвод прямоугольного воздуховода из оцинкованной стали 90° 950x400, b=0.7, класс герметичности A"/>
        <s v="Отвод прямоугольного воздуховода из оцинкованной стали 90° 1050x300, b=0.9, класс герметичности A"/>
        <s v="Переход воздуховода с круглого на прямоугольное сечение из оцинкованной стали 1050x300-⌀630, b=0.9, класс герметичности A"/>
        <s v="Переход прямоугольного сечения 950x400-1050x300, b=0.7, класс герметичности A"/>
        <s v="Переход прямоугольного сечения из оцинкованной стали 800x400-1050x300, b=0.9, класс герметичности A"/>
        <s v="Клапан канальный противопожарный с цилиндрическим корпусом  Cигмавент-60-НЗ-630,000000-BE-(220)-Мс-Кк"/>
        <s v="Клапан канальный противопожарный с цилиндрическим корпусом  Cигмавент-60-НЗ-630,000000-BE-(220)-Кк"/>
        <s v="Клапан стеновой противопожарный Сигмавент СЛ150 950х500, Cигмавент-120-НЗ-950,000000х500,000000х(СЛ)-x150-BE-(220)-Кк"/>
        <s v="Осевой вентилятор подпора VOC 63-7.5x30"/>
        <s v="Жаростойкая мастика &quot;Kleber&quot;"/>
        <s v="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&quot;Kleber&quot;, PRO-МБОР-VENT EI 180"/>
        <s v="Защитный козырек с сеткой  PVK, VPN-630"/>
        <s v="Решетка Рсв 950х500"/>
        <s v="Система ДП1.2.1"/>
        <s v="Воздуховод из тонколистовой оцинкованной стали 750x400, b=0.7, класс герметичности A"/>
        <s v="Воздуховод из тонколистовой оцинкованной стали 1000x300, b=0.7, класс герметичности A"/>
        <s v="Врезка прямоугольная из оцинкованной стали 100x200-1000x300, b=0.7, класс герметичности A"/>
        <s v="Врезка прямоугольная из оцинкованной стали 300x500-1000x300, b=0.7, класс герметичности A"/>
        <s v="Врезка прямоугольная из оцинкованной стали 400x750-1000x300, b=0.7, класс герметичности A"/>
        <s v="Заглушка прямоугольная из оцинкованной стали 1000x300, b=0.7, класс герметичности A"/>
        <s v="Отвод прямоугольного воздуховода из оцинкованной стали 45° 300x1000, b=0.7, класс герметичности A"/>
        <s v="Отвод прямоугольного воздуховода из оцинкованной стали 90° 300x1000, b=0.7, класс герметичности A"/>
        <s v="Переход воздуховода с круглого на прямоугольное сечение из оцинкованной стали ⌀630-1000x300, b=0.7, класс герметичности A"/>
        <s v="Переход круглого сечения из оцинкованной стали ⌀630-⌀500, b=0.7, класс герметичности A"/>
        <s v="Решетка Рсв 750х400"/>
        <s v="Осевой вентилятор подпора VOC 50-3x30"/>
        <s v="Клапан стеновой противопожарный Сигмавент СЛ150 750х400, Cигмавент-120-НЗ-750,000000х400,000000х(СЛ)-x150-BE-(220)-Кк"/>
        <s v="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м стали,  в комплекте с жаростойкой мастикой &quot;Kleber&quot;, PRO-МБОР-VENT EI 60"/>
        <s v="Система ДП1.1.2"/>
        <s v="Воздуховод из тонколистовой оцинкованной стали 800x350, b=0.7"/>
        <s v="Воздуховод из тонколистовой оцинкованной стали ⌀450, b=0.6, класс герметичности A"/>
        <s v="Врезка круглая из оцинкованной стали ⌀315-950x400, b=0.7, класс герметичности A"/>
        <s v="Врезка прямоугольная из оцинкованной стали 100x200-950x400, b=0.7, класс герметичности A"/>
        <s v="Врезка прямоугольная из оцинкованной стали 350x800-950x400, b=0.7, класс герметичности A"/>
        <s v="Отвод прямоугольного воздуховода из оцинкованной стали 45° 400x950, b=0.7, класс герметичности A"/>
        <s v="Переход воздуховода с круглого на прямоугольное сечение из оцинкованной стали 950x400-⌀630, b=0.7, класс герметичности A"/>
        <s v="Переход круглого сечения из оцинкованной стали ⌀630-⌀450, b=0.7, класс герметичности A"/>
        <s v="Решетка Рс 800х350"/>
        <s v="Осевой вентилятор подпора VOC 45-2.2x30"/>
        <s v="Клапан стеновой противопожарный Сигмавент C150 800х350, Cигмавент-120-НЗ-800,000000х350,000000х(С)-x150-BE-(220)-Кк"/>
        <s v="Защитный козырек с сеткой  PVK, VPN-450"/>
        <s v="Система ДП1.1.1"/>
        <s v="Воздуховод из тонколистовой оцинкованной стали 750x300, b=0.7"/>
        <s v="Воздуховод из тонколистовой оцинкованной стали 750x450, b=0.7"/>
        <s v="Воздуховод из тонколистовой оцинкованной стали 950x300, b=0.7, класс герметичности A"/>
        <s v="Воздуховод из тонколистовой оцинкованной стали 950x350, b=0.7, класс герметичности A"/>
        <s v="Врезка круглая из оцинкованной стали ⌀315-750x300, b=0.7, класс герметичности A"/>
        <s v="Врезка прямоугольная из оцинкованной стали 300x750-950x400"/>
        <s v="Врезка прямоугольная из оцинкованной стали 450x750-400x750, b=0.7, класс герметичности A"/>
        <s v="Врезка прямоугольная из оцинкованной стали 950x300-950x400, b=0.7, класс герметичности A"/>
        <s v="Врезка прямоугольная из оцинкованной стали 950x350-300x950, b=0.7, класс герметичности A"/>
        <s v="Врезка круглая из оцинкованной стали ⌀315-⌀500, b=0.7, класс герметичности A"/>
        <s v="Заглушка прямоугольная из оцинкованной стали 300x950, b=0.7, класс герметичности A"/>
        <s v="Заглушка прямоугольная из оцинкованной стали 400x750, b=0.7, класс герметичности A"/>
        <s v="Отвод прямоугольного воздуховода из оцинкованной стали 30° 750x300, b=0.7, класс герметичности A"/>
        <s v="Отвод прямоугольного воздуховода из оцинкованной стали 45.01° 400x750, b=0.7, класс герметичности A"/>
        <s v="Отвод прямоугольного воздуховода из оцинкованной стали 45° 400x750, b=0.7, класс герметичности A"/>
        <s v="Отвод прямоугольного воздуховода из оцинкованной стали 60° 750x300, b=0.7, класс герметичности A"/>
        <s v="Отвод прямоугольного воздуховода из оцинкованной стали 89.77° 750x400, b=0.7, класс герметичности A"/>
        <s v="Отвод прямоугольного воздуховода из оцинкованной стали 89.84° 750x400, b=0.7, класс герметичности A"/>
        <s v="Отвод прямоугольного воздуховода из оцинкованной стали 90° 300x750, b=0.7, класс герметичности A"/>
        <s v="Отвод прямоугольного воздуховода из оцинкованной стали 90° 400x750, b=0.7, класс герметичности A"/>
        <s v="Переход воздуховода с круглого на прямоугольное сечение из оцинкованной стали 750x300-⌀500, b=0.7, класс герметичности A"/>
        <s v="Решетка Рс 950х350"/>
        <s v="Решетка Рсв 750х450"/>
        <s v="Клапан канальный противопожарный с цилиндрическим корпусом Сигмавент 500,Cигмавент-90-НЗ-500,000000-BE-(220)-Кк"/>
        <s v="Клапан канальный противопожарный с цилиндрическим корпусом Сигмавент 500, Cигмавент-90-НЗ-500,000000-BE-(220)-Кк"/>
        <s v="Клапан стеновой противопожарный Сигмавент C150 950х350, Cигмавент-120-НЗ-950,000000х350,000000х(С)-x150-BE-(220)-Кк"/>
        <s v="Клапан стеновой противопожарный Сигмавент СЛ150 750х450, Cигмавент-120-НЗ-750,000000х450,000000х(СЛ)-x150-BE-(220)-Кк"/>
        <s v="Комбинированное покрытие на основе базальтового рулонного материала, кашированного алюминиевой фольгой, и клеевого состава, EI180, b=13 мм,  в комплекте с жаростойкой мастикой &quot;Kleber&quot;,PRO-МБОР-VENT EI 180"/>
        <s v="Жаростойкая мастика &quot;Kleber&quot;, расход клея2,8кг/м²"/>
        <s v="Клапан обратный RVK-500"/>
        <s v="Защитный козырек с сеткой  VPN-500"/>
        <s v="Система ДП0.1.1"/>
        <s v="Воздуховод из тонколистовой оцинкованной стали 1200x500, b=0.9, класс герметичности A"/>
        <s v="Воздуховод из тонколистовой оцинкованной стали 2400x1200, b=1.2, класс герметичности A"/>
        <s v="Воздуховод из тонколистовой оцинкованной стали ⌀560, b=0.7"/>
        <s v="Врезка круглая из оцинкованной стали ⌀560-500x1200, b=0.9, класс герметичности A"/>
        <s v="Врезка круглая из оцинкованной стали ⌀560-⌀560, b=0.7, класс герметичности A"/>
        <s v="Врезка прямоугольная из оцинкованной стали 2400x1200-500x1200, b=1.2, класс герметичности A"/>
        <s v="Заглушка круглая из оцинкованной стали ⌀560, b=0.7, класс герметичности A"/>
        <s v="Заглушка прямоугольная из оцинкованной стали 500x1200, b=0.9, класс герметичности A"/>
        <s v="Отвод круглого воздуховода из оцинкованной стали 90° ⌀560, b=0.7, класс герметичности A"/>
        <s v="Решетка РНСс 900x400"/>
        <s v="Осевой вентилятор подпора VOC 56-5.5x30"/>
        <s v="Клапан канальный противопожарный с цилиндрическим корпусом Сигмавент 560, Cигмавент-90-НЗ-560,000000(220)-Кк"/>
        <s v="Комбинированное покрытие на основе базальтового рулонного материала, кашированного алюминиевой фольгой, и клеевого состава, EI60, b=5 мм,  в комплекте с жаростойкой мастикой &quot;Kleber&quot;, PRO-МБОР-VENT EI 60"/>
        <s v="Комбинированное покрытие на основе базальтового рулонного материала, кашированного алюминиевой фольгой, и клеевого состава, EI90, b=8 мм,  в комплекте с жаростойкой мастикой &quot;Kleber&quot;, PRO-МБОР-VENT EI 60"/>
        <s v="Защитный козырек с сеткой  VPN-560"/>
        <s v="Система ДВ1.2"/>
        <s v="Воздуховод из тонколистовой оцинкованной стали 200x150, b=0.5"/>
        <s v="Воздуховод из тонколистовой оцинкованной стали 200x200, b=0.5"/>
        <s v="Воздуховод из тонколистовой оцинкованной стали 900x700, b=0.7, класс герметичности A"/>
        <s v="Воздуховод из тонколистовой оцинкованной стали 1150x300, b=0.9"/>
        <s v="Воздуховод из тонколистовой оцинкованной стали 1150x700, b=0.9, класс герметичности A"/>
        <s v="Воздуховод из тонколистовой оцинкованной стали 1400x400, b=0.9, класс герметичности A"/>
        <s v="Воздуховод из тонколистовой оцинкованной стали 1400x500, b=0.9, класс герметичности A"/>
        <s v="Воздуховод из тонколистовой оцинкованной стали 1500x400, b=0.9, класс герметичности A"/>
        <s v="Врезка прямоугольная из оцинкованной стали 150x200-1400x500, b=0.9, класс герметичности A"/>
        <s v="Врезка прямоугольная из оцинкованной стали 200x200-1400x500, b=0.9, класс герметичности A"/>
        <s v="Врезка прямоугольная из оцинкованной стали 250x300-1400x500, b=0.9, класс герметичности A"/>
        <s v="Врезка прямоугольная из оцинкованной стали 300x1150-1400x500, b=0.9, класс герметичности A"/>
        <s v="Врезка прямоугольная из оцинкованной стали 900x700-1500x400, b=0.9, класс герметичности A"/>
        <s v="Врезка прямоугольная из оцинкованной стали 1150x700-900x700, b=0.9, класс герметичности A"/>
        <s v="Заглушка прямоугольная из оцинкованной стали 1400x500, b=0.9, класс герметичности A"/>
        <s v="Заглушка прямоугольная из оцинкованной стали 1500x400, b=0.9, класс герметичности A"/>
        <s v="Отвод прямоугольного воздуховода из оцинкованной стали 75° 900x700, b=0.7, класс герметичности A"/>
        <s v="Отвод прямоугольного воздуховода из оцинкованной стали 90° 400x1400, b=0.9, класс герметичности A"/>
        <s v="Отвод прямоугольного воздуховода из оцинкованной стали 90° 700x900, b=0.7, класс герметичности A"/>
        <s v="Переход воздуховода с круглого на прямоугольное сечение из оцинкованной стали 900x700-⌀630, b=0.7, класс герметичности A"/>
        <s v="Переход круглого сечения ⌀630-⌀622, b=0.7, класс герметичности A"/>
        <s v="Переход прямоугольного сечения из оцинкованной стали 1400x500-1400x400, b=0.9, класс герметичности A"/>
        <s v="Переход прямоугольного сечения из оцинкованной стали 1500x400-1400x400, b=0.9, класс герметичности A"/>
        <s v="Ниппель круглого воздуховода ⌀125, b=0.8, класс герметичности B"/>
        <s v="Клапан стеновой противопожарный Сигмавент С 1150х300, Cигмавент-120-Д-1150,000000х300,000000х(С)-BE-(220)-Кк"/>
        <s v="Вентилятор радиальный дымоудаления, VTR-DU400-71F-7.5х15-HF-L-0-У2"/>
        <s v="Комплект виброизоляторов из 6 шт., RVI-7  (ТИП1)"/>
        <s v="Клапан канальный противопожарный с цилиндрическим корпусом Сигмавент 630,Cигмавент-90-НЗ-630,000000-BE-(220)-Мс-Кк_x000a_к"/>
        <s v="Комбинированное покрытие на основе базальтового рулонного материала, кашированного алюминиевой фольгой, и клеевого состава, EI30, b=5 мм в защитном кожухе из оцинкованном стали"/>
        <s v="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м стали,  в комплекте с жаростойкой мастикой &quot;Kleber&quot;, расход клея 1,0кг/м²"/>
        <s v="Клапан защитный  CZR-710"/>
        <s v="Система ДВ1.1"/>
        <s v="Воздуховод из тонколистовой оцинкованной стали 250x150, b=0.5"/>
        <s v="Воздуховод из тонколистовой оцинкованной стали 300x150, b=0.7"/>
        <s v="Воздуховод из тонколистовой оцинкованной стали 800x450, b=0.7, класс герметичности A"/>
        <s v="Воздуховод из тонколистовой оцинкованной стали 850x400, b=0.7, класс герметичности A"/>
        <s v="Воздуховод из тонколистовой оцинкованной стали 900x450, b=0.7, класс герметичности A"/>
        <s v="Воздуховод из тонколистовой оцинкованной стали 1100x700, b=0.9, класс герметичности A"/>
        <s v="Воздуховод из тонколистовой оцинкованной стали ⌀800, b=0.7, класс герметичности A"/>
        <s v="Врезка прямоугольная из оцинкованной стали 150x200-1400x400, b=0.9, класс герметичности A"/>
        <s v="Врезка прямоугольная из оцинкованной стали 150x250-1400x400, b=0.9, класс герметичности A"/>
        <s v="Врезка прямоугольная из оцинкованной стали 150x300-1400x400, b=0.9, класс герметичности A"/>
        <s v="Врезка прямоугольная из оцинкованной стали 200x200-1400x400, b=0.9, класс герметичности A"/>
        <s v="Врезка прямоугольная из оцинкованной стали 300x1150-1400x400, b=0.9, класс герметичности A"/>
        <s v="Врезка прямоугольная из оцинкованной стали 400x850-900x450, b=0.7, класс герметичности A"/>
        <s v="Врезка прямоугольная из оцинкованной стали 450x900-1400x400, b=0.9, класс герметичности A"/>
        <s v="Врезка прямоугольная из оцинкованной стали 1100x700-1500x400, b=0.9, класс герметичности A"/>
        <s v="Врезка прямоугольного сечения 800x450, b=0.7, класс герметичности A"/>
        <s v="Заглушка прямоугольная из оцинкованной стали 900x450, b=0.7, класс герметичности A"/>
        <s v="Заглушка прямоугольная из оцинкованной стали 1400x400, b=0.9, класс герметичности A"/>
        <s v="Отвод прямоугольного воздуховода из оцинкованной стали 45° 400x1500, b=0.9, класс герметичности A"/>
        <s v="Отвод прямоугольного воздуховода из оцинкованной стали 45° 450x900, b=0.7, класс герметичности A"/>
        <s v="Отвод прямоугольного воздуховода из оцинкованной стали 90° 400x1500, b=0.9, класс герметичности A"/>
        <s v="Отвод прямоугольного воздуховода из оцинкованной стали 90° 450x900, b=0.7, класс герметичности A"/>
        <s v="Отвод прямоугольного воздуховода из оцинкованной стали 90° 900x450, b=0.7, класс герметичности A"/>
        <s v="Переход воздуховода с круглого на прямоугольное сечение из оцинкованной стали 1500x400-⌀800, b=0.9, класс герметичности A"/>
        <s v="Переход круглого сечения ⌀800-⌀622, b=0.7, класс герметичности A"/>
        <s v="Решетка Рс 850х400"/>
        <s v="Решетка Рсв 800х450"/>
        <s v="Клапан канальный противопожарный Сигмавент КЛ 800х450, Cигмавент-90-Д800,000000х450,000000х(КЛ)--СН-BE-(220)-Кк"/>
        <s v="Клапан канальный противопожарный с цилиндрическим корпусом Сигмавент 800, Cигмавент-90-НЗ-800,000000-BE-(220)-Мс-Кк"/>
        <s v="Клапан стеновой противопожарный Сигмавент C150 850х400, Cигмавент-120-Д-850,000000х400,000000х(С)-x150-BE-(220)-Кк"/>
        <s v="Клапан стеновой противопожарный Сигмавент С 1150х300, Cигмавент-120-Д-1150,000000х300,000000х(С)--BE-(220)-Кк"/>
        <s v="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 из оцинкованном стали,  в комплекте с жаростойкой мастикой &quot;Kleber&quot;, расход клея 2,8кг/м²"/>
        <s v="Комплект виброизоляторов из 6 шт."/>
        <s v="Кожух двигателя  KGD-710"/>
        <s v="Система ДВ0.1"/>
        <s v="Воздуховод из тонколистовой оцинкованной стали 550x300, b=0.7, класс герметичности A"/>
        <s v="Воздуховод из тонколистовой оцинкованной стали 700x500, b=0.7, класс герметичности A"/>
        <s v="Воздуховод из тонколистовой оцинкованной стали 1000x500, b=0.7, класс герметичности A"/>
        <s v="Воздуховод из тонколистовой оцинкованной стали 1100x400, b=0.9, класс герметичности A"/>
        <s v="Воздуховод из тонколистовой оцинкованной стали 1200x1100, b=0.9, класс герметичности A"/>
        <s v="Воздуховод из тонколистовой оцинкованной стали 1550x550, b=0.9, класс герметичности A"/>
        <s v="Воздуховод из тонколистовой оцинкованной стали 2000x500, b=0.9, класс герметичности A"/>
        <s v="Воздуховод из тонколистовой оцинкованной стали 2200x550, b=1.2, класс герметичности A"/>
        <s v="Воздуховод из тонколистовой оцинкованной стали 2400x600, b=1.2, класс герметичности A"/>
        <s v="Воздуховод из тонколистовой оцинкованной стали ⌀1000, b=1, класс герметичности A"/>
        <s v="Врезка прямоугольная из оцинкованной стали 200x200-2200x550, b=1.2, класс герметичности A"/>
        <s v="Врезка прямоугольная из оцинкованной стали 500x250-2200x550, b=1.2, класс герметичности A"/>
        <s v="Врезка прямоугольная из оцинкованной стали 500x1000-850x400, b=0.7, класс герметичности A"/>
        <s v="Врезка прямоугольная из оцинкованной стали 500x1000-1550x550, b=0.9, класс герметичности A"/>
        <s v="Врезка прямоугольная из оцинкованной стали 550x300-2200x550, b=1.2, класс герметичности A"/>
        <s v="Врезка прямоугольная из оцинкованной стали 550x2200-2400x600, b=1.2, класс герметичности A"/>
        <s v="Врезка прямоугольная из оцинкованной стали 700x500-1550x550, b=0.9, класс герметичности A"/>
        <s v="Врезка прямоугольная из оцинкованной стали 1100x400-2000x500, b=0.9, класс герметичности A"/>
        <s v="Врезка прямоугольная из оцинкованной стали 1200x1100-2000x500, b=0.9, класс герметичности A"/>
        <s v="Врезка прямоугольная из оцинкованной стали 1550x550-2200x550, b=1.2, класс герметичности A"/>
        <s v="Заглушка прямоугольная из оцинкованной стали 850x400, b=0.7, класс герметичности A"/>
        <s v="Заглушка прямоугольная из оцинкованной стали 2000x500, b=0.9, класс герметичности A"/>
        <s v="Заглушка прямоугольная из оцинкованной стали 2400x600, b=1.2, класс герметичности A"/>
        <s v="Отвод прямоугольного воздуховода из оцинкованной стали 15° 1550x550, b=0.9, класс герметичности A"/>
        <s v="Отвод прямоугольного воздуховода из оцинкованной стали 15° 2200x550, b=1.2, класс герметичности A"/>
        <s v="Отвод прямоугольного воздуховода из оцинкованной стали 30° 850x400, b=0.7, класс герметичности A"/>
        <s v="Отвод прямоугольного воздуховода из оцинкованной стали 75° 850x400, b=0.7, класс герметичности A"/>
        <s v="Отвод прямоугольного воздуховода из оцинкованной стали 90° 500x2000, b=0.9, класс герметичности A"/>
        <s v="Отвод прямоугольного воздуховода из оцинкованной стали 90° 850x400, b=0.7, класс герметичности A"/>
        <s v="Отвод прямоугольного воздуховода из оцинкованной стали 90° 1100x1200, b=0.9, класс герметичности A"/>
        <s v="Отвод прямоугольного воздуховода из оцинкованной стали 90° 1200x1100, b=0.9, класс герметичности A"/>
        <s v="Переход воздуховода с круглого на прямоугольное сечение из оцинкованной стали 1100x1200-⌀1000, b=1, класс герметичности A"/>
        <s v="Переход прямоугольного сечения из оцинкованной стали 1550x550-850x400, b=0.9, класс герметичности A"/>
        <s v="Переход прямоугольного сечения из оцинкованной стали 2200x550-1550x550, b=1.2, класс герметичности A"/>
        <s v="Переход прямоугольного сечения из оцинкованной стали 2400x600-2000x500, b=1.2, класс герметичности A"/>
        <s v="Вентилятор радиальный дымоудаления, VTR-DU400-112H-30х10-HF-L-0-У2"/>
        <s v="Комплект виброизоляторов из 6 шт., RVI-11  (ТИП1)"/>
        <s v="Кожух двигателя  KGD-1120"/>
        <s v="Клапан канальный противопожарный Сигмавент КЛ 1550х550, Cигмавент-90-Д1550,000000х550,000000х(КЛ)--СН-BE-(220)-Кк"/>
        <s v="Клапан канальный противопожарный Сигмавент КЛ 1550х550, Cигмавент-90-НЗ1550,000000х550,000000х(КЛ)--СН-BE-(220)-Кк"/>
        <s v="Клапан канальный противопожарный с цилиндрическим корпусом Cигмавент-90-НЗ-1000,000000-BE-(220)-Мс-Кк"/>
        <s v="Комбинированное покрытие на основе базальтового рулонного материала, кашированного алюминиевой фольгой, и клеевого состава, EI30, b=5 мм в защитном кожухе из оцинкованном стали, PRO-МБОР-VENT EI 30"/>
        <s v="Жаростойкая мастика &quot;Kleber&quot;, расход клея  1,0кг/м²"/>
        <s v="Комбинированное покрытие на основе базальтового рулонного материала, кашированного алюминиевой фольгой, и клеевого состава, EI150, b=5 мм в защитном кожухе из оцинкованном стали,  в комплекте с жаростойкой мастикой &quot;Kleber&quot;, PRO-МБОР-VENT EI 150"/>
        <s v="Комбинированное покрытие на основе базальтового рулонного материала, кашированного алюминиевой фольгой, и клеевого состава, EI150, b=13 мм,  в комплекте с жаростойкой мастикой &quot;Kleber&quot;, PRO-МБОР-VENT EI 150"/>
        <s v="Решетка РНСс-500x1000"/>
        <s v="Клапан защитный  CZR-1120"/>
        <s v="Воздухозаборная шахта, колясочная"/>
        <s v="Воздуховод из тонколистовой оцинкованной стали 2200x1000, b=1.2, класс герметичности A"/>
        <s v="Воздуховод из тонколистовой оцинкованной стали 5000x1200, b=1.2, класс герметичности A"/>
        <s v="Врезка прямоугольная из оцинкованной стали 2200x1000-2200x1000, b=1.2, класс герметичности A"/>
        <s v="Врезка прямоугольного сечения 1000x2200-2200x1000, b=1.2, класс герметичности A"/>
        <s v="Врезка прямоугольного сечения 2200x1000, b=1.2, класс герметичности A"/>
        <s v="Заглушка для прямоугольного воздуховода 2200x1000, b=1.2, класс герметичности A"/>
        <s v="Клапан канальный противопожарный с цилиндрическим корпусом , Cигмавент-60-НО-125,000000(220)-Кк"/>
        <s v="Комбинированное покрытие на основе базальтового рулонного материала, кашированного алюминиевой фольгой, и клеевого состава, EI150, b=13 мм,  в комплекте с жаростойкой мастикой &quot;Kleber&quot;,PRO-МБОР-VENT EI 150"/>
        <s v="Комбинированное покрытие на основе базальтового рулонного материала, кашированного алюминиевой фольгой, и клеевого состава, EI30, b=5 мм,  в комплекте с жаростойкой мастикой &quot;Kleber&quot;,PRO-МБОР-VENT EI 30"/>
        <s v="Система ВЕ ПУИ (0.14), ВЕ ПУИ (0.13), ВЕ2.5"/>
        <s v="Отвод круглого воздуховода 90°из оцинкованной стали ⌀100, b=0.5, класс герметичности A"/>
        <s v="Отвод круглого воздуховода из оцинкованной стали 90° ⌀100, b=0.8, класс герметичности B"/>
        <s v="Клапан канальный противопожарный с цилиндрическим корпусом , Cигмавент-60-НО-100,000000-BM-(220)-Кк"/>
        <s v="Комбинированное покрытие на основе базальтового рулонного материала, кашированного алюминиевой фольгой, и клеевого состава, EI30, b=5 мм,  в комплекте с жаростойкой мастикой &quot;Kleber&quot;, PRO-МБОР-VENT EI 30"/>
        <s v="Система ВЕ1.2"/>
        <s v="Воздуховод из тонколистовой оцинкованной стали 200x100, b=0.9, класс герметичности B"/>
        <s v="Воздуховод из тонколистовой оцинкованной стали 200x200, b=0.9, класс герметичности B"/>
        <s v="Воздуховод из тонколистовой оцинкованной стали 350x300, b=0.9, класс герметичности B"/>
        <s v="Воздуховод из тонколистовой оцинкованной стали 350x350, b=0.9, класс герметичности B"/>
        <s v="Воздуховод из тонколистовой оцинкованной стали 450x300, b=0.7, класс герметичности A"/>
        <s v="Воздуховод из тонколистовой оцинкованной стали 450x300, b=0.9, класс герметичности B"/>
        <s v="Врезка прямоугольная из оцинкованной стали 100x200-200x200, b=0.9, класс герметичности B"/>
        <s v="Врезка прямоугольная из оцинкованной стали 100x200-250x200, b=0.9, класс герметичности B"/>
        <s v="Врезка прямоугольная из оцинкованной стали 100x200-250x250, b=0.9, класс герметичности B"/>
        <s v="Врезка прямоугольная из оцинкованной стали 100x200-300x250, b=0.9, класс герметичности B"/>
        <s v="Врезка прямоугольная из оцинкованной стали 100x200-300x300, b=0.9, класс герметичности B"/>
        <s v="Врезка прямоугольная из оцинкованной стали 100x200-350x300, b=0.9, класс герметичности B"/>
        <s v="Врезка прямоугольная из оцинкованной стали 100x200-350x350, b=0.9, класс герметичности B"/>
        <s v="Врезка прямоугольная из оцинкованной стали 100x200-450x300, b=0.9, класс герметичности B"/>
        <s v="Заглушка прямоугольная из оцинкованной стали 200x200, b=0.9, класс герметичности B"/>
        <s v="Отвод прямоугольного воздуховода из оцинкованной стали 45° 300x450, b=0.7, класс герметичности A"/>
        <s v="Отвод прямоугольного воздуховода из оцинкованной стали 90° 300x450, b=0.7, класс герметичности A"/>
        <s v="Переход прямоугольного сечения из оцинкованной стали 250x200-200x200, b=0.9, класс герметичности B"/>
        <s v="Переход прямоугольного сечения из оцинкованной стали 250x250-250x200, b=0.9, класс герметичности B"/>
        <s v="Переход прямоугольного сечения из оцинкованной стали 300x250-250x250, b=0.9, класс герметичности B"/>
        <s v="Переход прямоугольного сечения из оцинкованной стали 300x300-300x250, b=0.9, класс герметичности B"/>
        <s v="Переход прямоугольного сечения из оцинкованной стали 350x300-300x300, b=0.9, класс герметичности B"/>
        <s v="Переход прямоугольного сечения из оцинкованной стали 350x350-350x300, b=0.9, класс герметичности B"/>
        <s v="Переход прямоугольного сечения из оцинкованной стали 450x300-350x350, b=0.9, класс герметичности B"/>
        <s v="Клапан канальный противопожарный , Cигмавент-60-НО-100,000000х200,000000х-BM-(220)-Кк"/>
        <s v="Вентиляционная решетка, АМР-К 200х100"/>
        <s v="Система ВЕ1.1"/>
        <s v="Воздуховод из тонколистовой оцинкованной стали 200x150, b=0.9, класс герметичности B"/>
        <s v="Воздуховод из тонколистовой оцинкованной стали 350x250, b=0.9, класс герметичности B"/>
        <s v="Воздуховод из тонколистовой оцинкованной стали 400x250, b=0.7"/>
        <s v="Врезка прямоугольная из оцинкованной стали 100x200-100x200, b=0.9, класс герметичности B"/>
        <s v="Врезка прямоугольная из оцинкованной стали 100x200-150x200, b=0.9, класс герметичности B"/>
        <s v="Врезка прямоугольная из оцинкованной стали 100x200-250x300, b=0.9, класс герметичности B"/>
        <s v="Врезка прямоугольная из оцинкованной стали 100x200-250x350, b=0.9, класс герметичности B"/>
        <s v="Врезка прямоугольная из оцинкованной стали 100x200-250x400, b=0.9, класс герметичности B"/>
        <s v="Заглушка прямоугольная из оцинкованной стали 100x200, b=0.9, класс герметичности B"/>
        <s v="Переход прямоугольного сечения из оцинкованной стали 150x200-100x200, b=0.9, класс герметичности B"/>
        <s v="Переход прямоугольного сечения из оцинкованной стали 200x200-150x200, b=0.9, класс герметичности B"/>
        <s v="Переход прямоугольного сечения из оцинкованной стали 250x300-250x250, b=0.9, класс герметичности B"/>
        <s v="Переход прямоугольного сечения из оцинкованной стали 250x350-250x300, b=0.9, класс герметичности B"/>
        <s v="Переход прямоугольного сечения из оцинкованной стали 250x400-250x350, b=0.9, класс герметичности B"/>
        <s v="Клапан канальный противопожарный С, Cигмавент-60-НО-100,000000х200,000000х-BM-(220)-Кк"/>
        <s v="Система В1.7.2а, В1.7.1а"/>
        <s v="Воздуховод из тонколистовой оцинкованной стали ⌀200, b=0.5"/>
        <s v="Воздуховод из тонколистовой оцинкованной стали ⌀200, b=0.8, класс герметичности B"/>
        <s v="Ниппель круглого воздуховода ⌀100, b=0.8, класс герметичности B"/>
        <s v="Ниппель круглого воздуховода ⌀200, b=0.8, класс герметичности B"/>
        <s v="Отвод круглого воздуховода из оцинкованной стали 90° ⌀100, b=0.5, класс герметичности A"/>
        <s v="Отвод круглого воздуховода из оцинкованной стали 90° ⌀200, b=0.5, класс герметичности A"/>
        <s v="Клапан канальный противопожарный с цилиндрическим корпусом Сигмавент 100, Cигмавент-60-НО-100,000000-BM-(220)-Кк"/>
        <s v="Клапан канальный противопожарный с цилиндрическим корпусом Сигмавент 200, Cигмавент-60-НО-200,000000-BM-(220)-Кк"/>
        <s v="Система В1.6.2а, В1.6.1а"/>
        <s v="Отвод прямоугольного воздуховода из оцинкованной стали 90° 250x300, b=0.9, класс герметичности B"/>
        <s v="Отвод прямоугольного воздуховода из оцинкованной стали 90° 300x250, b=0.9, класс герметичности B"/>
        <s v="Клапан канальный противопожарный Сигмавент 300х250, Cигмавент-60-НО-300,000000х250,000000х-BM-(220)-Кк"/>
        <s v="Система В1.5.2а, В1.5.1а"/>
        <s v="Система В1.4.2а, В1.4.1а"/>
        <s v="Воздуховод из тонколистовой оцинкованной стали 250x200, b=0.5"/>
        <s v="Отвод прямоугольного воздуховода из оцинкованной стали 90° 200x250, b=0.9, класс герметичности B"/>
        <s v="Ниппель круглого воздуховода из оцинкованной стали ⌀100, b=0.8, класс герметичности B"/>
        <s v="Клапан канальный противопожарный Сигмавент 200х250, Cигмавент-60-НО-200,000000х250,000000х-BM-(220)-Кк"/>
        <s v="Система В1.3.2а, В1.3.1а"/>
        <s v="Система В1.2ж"/>
        <s v="Воздуховод из тонколистовой оцинкованной стали 150x150, b=0.9, класс герметичности B"/>
        <s v="Воздуховод из тонколистовой оцинкованной стали 1000x700, b=0.7, класс герметичности A"/>
        <s v="Воздуховод из тонколистовой оцинкованной стали 1000x1000, b=0.7, класс герметичности A"/>
        <s v="Врезка круглая из оцинкованной стали ⌀125-150x150, b=0.9, класс герметичности B"/>
        <s v="Врезка круглая из оцинкованной стали ⌀125-200x150, b=0.9, класс герметичности B"/>
        <s v="Врезка круглая из оцинкованной стали ⌀125-200x200, b=0.9, класс герметичности B"/>
        <s v="Врезка круглая из оцинкованной стали ⌀125-250x200, b=0.9, класс герметичности B"/>
        <s v="Врезка круглая из оцинкованной стали ⌀125-300x250, b=0.9, класс герметичности B"/>
        <s v="Врезка круглая из оцинкованной стали ⌀125-⌀125, b=0.5, класс герметичности A"/>
        <s v="Врезка прямоугольная из оцинкованной стали 200x150-200x150, b=0.5, класс герметичности A"/>
        <s v="Врезка прямоугольная из оцинкованной стали 200x200-200x200, b=0.5, класс герметичности A"/>
        <s v="Врезка прямоугольная из оцинкованной стали 200x200-200x200, b=0.9, класс герметичности B"/>
        <s v="Врезка прямоугольная из оцинкованной стали 300x250-300x250, b=0.7, класс герметичности A"/>
        <s v="Врезка прямоугольная из оцинкованной стали 300x250-300x250, b=0.9, класс герметичности B"/>
        <s v="Дроссель-клапан круглого сечения диаметром ф125 с ручным управлением"/>
        <s v="Заглушка прямоугольная из оцинкованной стали 150x150, b=0.9, класс герметичности B"/>
        <s v="Заглушка прямоугольная из оцинкованной стали 200x150, b=0.5, класс герметичности A"/>
        <s v="Заглушка прямоугольная из оцинкованной стали 200x150, b=0.9, класс герметичности B"/>
        <s v="Заглушка прямоугольная из оцинкованной стали 200x200, b=0.5, класс герметичности A"/>
        <s v="Заглушка прямоугольная из оцинкованной стали 300x250, b=0.7, класс герметичности A"/>
        <s v="Заглушка прямоугольная из оцинкованной стали 300x250, b=0.9, класс герметичности B"/>
        <s v="Отвод круглого воздуховода из оцинкованной стали 15° ⌀125, b=0.5, класс герметичности A"/>
        <s v="Отвод круглого воздуховода из оцинкованной стали 30° ⌀125, b=0.8, класс герметичности B"/>
        <s v="Отвод круглого воздуховода из оцинкованной стали 75° ⌀125, b=0.5, класс герметичности A"/>
        <s v="Отвод прямоугольного воздуховода из оцинкованной стали 15° 200x150, b=0.9, класс герметичности B"/>
        <s v="Отвод прямоугольного воздуховода из оцинкованной стали 15° 200x200, b=0.9, класс герметичности B"/>
        <s v="Отвод прямоугольного воздуховода из оцинкованной стали 15° 300x250, b=0.9, класс герметичности B"/>
        <s v="Отвод прямоугольного воздуховода из оцинкованной стали 45° 150x150, b=0.9, класс герметичности B"/>
        <s v="Отвод прямоугольного воздуховода из оцинкованной стали 45° 1150x700, b=0.9, класс герметичности A"/>
        <s v="Отвод прямоугольного воздуховода из оцинкованной стали 90° 150x150, b=0.9, класс герметичности B"/>
        <s v="Отвод прямоугольного воздуховода из оцинкованной стали 90° 200x150, b=0.9, класс герметичности B"/>
        <s v="Отвод прямоугольного воздуховода из оцинкованной стали 90° 200x200, b=0.9, класс герметичности B"/>
        <s v="Отвод прямоугольного воздуховода из оцинкованной стали 90° 700x1000, b=0.7, класс герметичности A"/>
        <s v="Переход прямоугольного сечения из оцинкованной стали 200x200-150x150, b=0.9, класс герметичности B"/>
        <s v="Переход прямоугольного сечения из оцинкованной стали 300x250-250x200, b=0.9, класс герметичности B"/>
        <s v="Переход прямоугольного сечения из оцинкованной стали 1000x1000-1150x700, b=0.9, класс герметичности A"/>
        <s v="Клапан канальный противопожарный Сигмавент 200х150, Cигмавент-90-НО-200,000000х150,000000х-BM-(220)-Кк"/>
        <s v="Клапан канальный противопожарный Сигмавент 200х200, Cигмавент-90-НО-200,000000х200,000000х-BM-(220)-Кк"/>
        <s v="Клапан канальный противопожарный Сигмавент 300х250, Cигмавент-90-НО-300,000000х250,000000х-BM-(220)-Кк"/>
        <s v="Клапан канальный противопожарный Сигмавент 1150х700, Cигмавент-90-НО-1150,000000х700,000000х-BM-(220)-Мс-Кк"/>
        <s v="Клапан канальный противопожарный с цилиндрическим корпусом Сигмавент 125, Cигмавент-60-НО-125,000000-BM-(220)-Кк"/>
        <s v="Монтаж вытяжной установки "/>
        <s v="Вытяжная установка В1.2ж, AIRNED-M6 L/B1/H2/V1.1.P63.R-5,5x15REZ/H2/P5/K1/J2"/>
        <s v="Жаростойкая мастика &quot;Kleber&quot;, расход клея 1кг/м²"/>
        <s v="Воздушный клапан общего назначения прямоугольный ДК-150х150"/>
        <s v="Воздушный клапан общего назначения прямоугольный ДК-200х200"/>
        <s v="Обратный клапан RSK ГОСТ 14918-80"/>
        <s v="Система В1.2.2а, В1.2.1а"/>
        <s v="Воздуховод из тонколистовой оцинкованной стали ⌀160, b=0.8, класс герметичности B"/>
        <s v="Отвод круглого воздуховода из оцинкованной стали 45° ⌀100, b=0.8, класс герметичности B"/>
        <s v="Клапан канальный противопожарный с цилиндрическим корпусом Сигмавент 160, Cигмавент-60-НО-160,000000-BM-(220)-Кк"/>
        <s v="Система В1.1ж"/>
        <s v="Воздуховод из тонколистовой оцинкованной стали 250x150, b=0.9, класс герметичности B"/>
        <s v="Воздуховод из тонколистовой оцинкованной стали 300x150, b=0.9, класс герметичности B"/>
        <s v="Врезка круглая из оцинкованной стали ⌀125-250x150, b=0.9, класс герметичности B"/>
        <s v="Врезка круглая из оцинкованной стали ⌀125-300x150, b=0.9, класс герметичности B"/>
        <s v="Врезка прямоугольная из оцинкованной стали 250x150-250x150, b=0.5, класс герметичности A"/>
        <s v="Врезка прямоугольная из оцинкованной стали 250x150-250x150, b=0.9, класс герметичности B"/>
        <s v="Врезка прямоугольная из оцинкованной стали 300x150-300x150, b=0.7, класс герметичности A"/>
        <s v="Врезка прямоугольная из оцинкованной стали 300x150-300x150, b=0.9, класс герметичности B"/>
        <s v="Врезка прямоугольного сечения 200x150-200x150, b=0.5, класс герметичности A"/>
        <s v="Врезка прямоугольного сечения 200x150-200x150, b=0.9, класс герметичности B"/>
        <s v="Заглушка для прямоугольного воздуховода 300x150, b=0.7, класс герметичности A"/>
        <s v="Заглушка прямоугольная из оцинкованной стали 250x150, b=0.5, класс герметичности A"/>
        <s v="Заглушка прямоугольная из оцинкованной стали 250x150, b=0.9, класс герметичности B"/>
        <s v="Заглушка прямоугольная из оцинкованной стали 300x150, b=0.7, класс герметичности A"/>
        <s v="Заглушка прямоугольная из оцинкованной стали 300x150, b=0.9, класс герметичности B"/>
        <s v="Отвод круглого воздуховода из оцинкованной стали 45° ⌀125, b=0.5, класс герметичности A"/>
        <s v="Отвод прямоугольного воздуховода из оцинкованной стали 45° 700x1100, b=0.9, класс герметичности A"/>
        <s v="Отвод прямоугольного воздуховода из оцинкованной стали 90° 700x1100, b=0.9, класс герметичности A"/>
        <s v="Переход прямоугольного сечения из оцинкованной стали 200x150-150x150, b=0.9, класс герметичности B"/>
        <s v="Переход прямоугольного сечения из оцинкованной стали 250x150-200x150, b=0.9, класс герметичности B"/>
        <s v="Переход прямоугольного сечения из оцинкованной стали 300x150-200x150, b=0.9, класс герметичности B"/>
        <s v="Переход прямоугольного сечения из оцинкованной стали 300x150-250x150, b=0.9, класс герметичности B"/>
        <s v="Переход прямоугольного сечения из оцинкованной стали 1000x1000-1100x700, b=0.9, класс герметичности A"/>
        <s v="Клапан канальный противопожарный Сигмавент 200х150, Cигмавент-60-НО-200,000000х150,000000х-BM-(220)"/>
        <s v="Клапан канальный противопожарный Сигмавент 250х150, Cигмавент-90-НО-250,000000х150,000000х-BM-(220)-Кк"/>
        <s v="Клапан канальный противопожарный Сигмавент 300х150, Cигмавент-90-НО-300,000000х150,000000х-BM-(220)-Кк"/>
        <s v="Клапан канальный противопожарный Сигмавент 1100х700, Cигмавент-90-НО-1100,000000х700,000000х-BM-(220)-Мс-Кк"/>
        <s v="Вытяжная установка В1.1ж, AIRNED-M6 L/B1/H2/V1.1.P63.R-5,5x15REZ/H2/P5/K1/J2"/>
        <s v="Воздушный клапан общего назначения прямоугольный ДК-300х150"/>
        <s v="Система В1.1.2а, В1.1.1а"/>
        <s v="Клапан канальный противопожарный с цилиндрическим корпусом Сигмавент 160,Cигмавент-60-НО-160,000000-BM-(220)-Кк"/>
        <s v="Система В0.3"/>
        <s v="Врезка круглая из оцинкованной стали ⌀160-⌀160, b=0.5, класс герметичности A"/>
        <s v="Ниппель круглого воздуховода из оцинкованной стали ⌀160, b=0.5, класс герметичности A"/>
        <s v="Отвод круглого воздуховода из оцинкованной стали 30° ⌀160, b=0.5, класс герметичности A"/>
        <s v="Отвод круглого воздуховода из оцинкованной стали 45° ⌀160, b=0.5, класс герметичности A"/>
        <s v="Вытяжная установка В0.3.1, KVR 160/1"/>
        <s v="Система В0.1"/>
        <s v="Воздуховод из тонколистовой оцинкованной стали 300x200, b=0.9, класс герметичности B"/>
        <s v="Воздуховод из тонколистовой оцинкованной стали 450x200, b=0.9, класс герметичности B"/>
        <s v="Воздуховод из тонколистовой оцинкованной стали 450x250, b=0.9, класс герметичности B"/>
        <s v="Воздуховод из тонколистовой оцинкованной стали 500x250, b=0.9, класс герметичности B"/>
        <s v="Воздуховод из тонколистовой оцинкованной стали 550x250, b=0.9, класс герметичности B"/>
        <s v="Воздуховод из тонколистовой оцинкованной стали 550x300, b=0.9, класс герметичности B"/>
        <s v="Воздуховод из тонколистовой оцинкованной стали 700x500, b=0.9, класс герметичности B"/>
        <s v="Воздуховод из тонколистовой оцинкованной стали 750x350, b=0.9, класс герметичности B"/>
        <s v="Воздуховод из тонколистовой оцинкованной стали 800x500, b=0.7"/>
        <s v="Врезка прямоугольная из оцинкованной стали 200x200-250x200, b=0.9, класс герметичности B"/>
        <s v="Врезка прямоугольная из оцинкованной стали 200x200-300x200, b=0.9, класс герметичности B"/>
        <s v="Врезка прямоугольная из оцинкованной стали 200x200-300x250, b=0.9, класс герметичности B"/>
        <s v="Врезка прямоугольная из оцинкованной стали 200x200-350x250, b=0.9, класс герметичности B"/>
        <s v="Врезка прямоугольная из оцинкованной стали 200x200-350x300, b=0.9, класс герметичности B"/>
        <s v="Врезка прямоугольная из оцинкованной стали 200x200-400x250, b=0.9, класс герметичности B"/>
        <s v="Врезка прямоугольная из оцинкованной стали 200x200-450x250, b=0.9, класс герметичности B"/>
        <s v="Врезка прямоугольная из оцинкованной стали 200x200-500x250, b=0.9, класс герметичности B"/>
        <s v="Врезка прямоугольная из оцинкованной стали 200x200-500x300, b=0.9, класс герметичности B"/>
        <s v="Врезка прямоугольная из оцинкованной стали 200x200-550x250, b=0.9, класс герметичности B"/>
        <s v="Врезка прямоугольная из оцинкованной стали 200x200-550x300, b=0.9, класс герметичности B"/>
        <s v="Врезка прямоугольная из оцинкованной стали 200x200-600x300, b=0.9, класс герметичности B"/>
        <s v="Врезка прямоугольная из оцинкованной стали 250x200-300x200, b=0.9, класс герметичности B"/>
        <s v="Врезка прямоугольная из оцинкованной стали 250x200-450x200, b=0.9, класс герметичности B"/>
        <s v="Врезка прямоугольная из оцинкованной стали 350x250-500x250, b=0.9, класс герметичности B"/>
        <s v="Врезка прямоугольная из оцинкованной стали 350x300-750x350, b=0.9, класс герметичности B"/>
        <s v="Врезка прямоугольная из оцинкованной стали 450x200-750x350, b=0.9, класс герметичности B"/>
        <s v="Врезка прямоугольная из оцинкованной стали 600x300-750x350, b=0.9, класс герметичности B"/>
        <s v="Заглушка прямоугольная из оцинкованной стали 250x200, b=0.9, класс герметичности B"/>
        <s v="Заглушка прямоугольная из оцинкованной стали 500x250, b=0.9, класс герметичности B"/>
        <s v="Заглушка прямоугольная из оцинкованной стали 750x350, b=0.9, класс герметичности B"/>
        <s v="Отвод прямоугольного воздуховода из оцинкованной стали 30° 200x200, b=0.9, класс герметичности B"/>
        <s v="Отвод прямоугольного воздуховода из оцинкованной стали 30° 350x250, b=0.9, класс герметичности B"/>
        <s v="Отвод прямоугольного воздуховода из оцинкованной стали 30° 450x250, b=0.9, класс герметичности B"/>
        <s v="Отвод прямоугольного воздуховода из оцинкованной стали 45° 200x200, b=0.9, класс герметичности B"/>
        <s v="Отвод прямоугольного воздуховода из оцинкованной стали 45° 200x250, b=0.9, класс герметичности B"/>
        <s v="Отвод прямоугольного воздуховода из оцинкованной стали 45° 200x450, b=0.9, класс герметичности B"/>
        <s v="Отвод прямоугольного воздуховода из оцинкованной стали 45° 250x400, b=0.9, класс герметичности B"/>
        <s v="Отвод прямоугольного воздуховода из оцинкованной стали 45° 250x450, b=0.9, класс герметичности B"/>
        <s v="Отвод прямоугольного воздуховода из оцинкованной стали 45° 250x500, b=0.9, класс герметичности B"/>
        <s v="Отвод прямоугольного воздуховода из оцинкованной стали 45° 250x550, b=0.9, класс герметичности B"/>
        <s v="Отвод прямоугольного воздуховода из оцинкованной стали 45° 300x550, b=0.9, класс герметичности B"/>
        <s v="Отвод прямоугольного воздуховода из оцинкованной стали 45° 350x250, b=0.9, класс герметичности B"/>
        <s v="Отвод прямоугольного воздуховода из оцинкованной стали 60° 200x200, b=0.9, класс герметичности B"/>
        <s v="Отвод прямоугольного воздуховода из оцинкованной стали 75° 700x500, b=0.9, класс герметичности B"/>
        <s v="Отвод прямоугольного воздуховода из оцинкованной стали 90° 250x200, b=0.9, класс герметичности B"/>
        <s v="Отвод прямоугольного воздуховода из оцинкованной стали 90° 250x350, b=0.9, класс герметичности B"/>
        <s v="Отвод прямоугольного воздуховода из оцинкованной стали 90° 250x450, b=0.9, класс герметичности B"/>
        <s v="Отвод прямоугольного воздуховода из оцинкованной стали 90° 350x250, b=0.9, класс герметичности B"/>
        <s v="Отвод прямоугольного воздуховода из оцинкованной стали 90° 400x1100, b=0.9, класс герметичности A"/>
        <s v="Отвод прямоугольного воздуховода из оцинкованной стали 90° 500x250, b=0.9, класс герметичности B"/>
        <s v="Отвод прямоугольного воздуховода из оцинкованной стали 90° 500x800, b=0.7, класс герметичности A"/>
        <s v="Отвод прямоугольного воздуховода из оцинкованной стали 90° 550x250, b=0.9, класс герметичности B"/>
        <s v="Отвод прямоугольного воздуховода из оцинкованной стали 90° 700x500, b=0.9, класс герметичности B"/>
        <s v="Отвод прямоугольного воздуховода из оцинкованной стали 90° 750x350, b=0.9, класс герметичности B"/>
        <s v="Отвод прямоугольного воздуховода из оцинкованной стали 90° 1100x400, b=0.9, класс герметичности A"/>
        <s v="Переход прямоугольного сечения 300x200-200x200, b=0.9, класс герметичности B"/>
        <s v="Переход прямоугольного сечения 350x250-300x200, b=0.9, класс герметичности B"/>
        <s v="Переход прямоугольного сечения 550x300-550x250, b=0.9, класс герметичности B"/>
        <s v="Переход прямоугольного сечения из оцинкованной стали 300x200-250x200, b=0.9, класс герметичности B"/>
        <s v="Переход прямоугольного сечения из оцинкованной стали 350x250-250x200, b=0.9, класс герметичности B"/>
        <s v="Переход прямоугольного сечения из оцинкованной стали 350x300-300x250, b=0.9, класс герметичности B"/>
        <s v="Переход прямоугольного сечения из оцинкованной стали 400x250-300x250, b=0.9, класс герметичности B"/>
        <s v="Переход прямоугольного сечения из оцинкованной стали 450x200-300x200, b=0.9, класс герметичности B"/>
        <s v="Переход прямоугольного сечения из оцинкованной стали 450x250-350x250, b=0.9, класс герметичности B"/>
        <s v="Переход прямоугольного сечения из оцинкованной стали 500x250-400x250, b=0.9, класс герметичности B"/>
        <s v="Переход прямоугольного сечения из оцинкованной стали 500x300-500x250, b=0.9, класс герметичности B"/>
        <s v="Переход прямоугольного сечения из оцинкованной стали 550x250-450x250, b=0.9, класс герметичности B"/>
        <s v="Переход прямоугольного сечения из оцинкованной стали 600x300-500x300, b=0.9, класс герметичности B"/>
        <s v="Переход прямоугольного сечения из оцинкованной стали 700x500-750x350, b=0.9, класс герметичности B"/>
        <s v="Переход прямоугольного сечения из оцинкованной стали 1100x400-800x500, b=0.9, класс герметичности A"/>
        <s v="Воздушный клапан общего назначения прямоугольный ДК-350х250"/>
        <s v="Воздушный клапан общего назначения прямоугольный ДК-400х200"/>
        <s v="Воздушный клапан общего назначения прямоугольный ДК-500х300"/>
        <s v="Воздушный клапан общего назначения прямоугольный ДК-600х350"/>
        <s v="Воздушный клапан общего назначения прямоугольный ДК-700х250"/>
        <s v="Клапан канальный противопожарный Сигмавент 500х250, Cигмавент-90-НО-500,000000х250,000000х-BM-(220)-Кк"/>
        <s v="Клапан канальный противопожарный Сигмавент 550х300, Cигмавент-90-НО-550,000000х300,000000х-BM-(220)-Кк"/>
        <s v="Клапан канальный противопожарный Сигмавент 700х500, Cигмавент-90-НО-700,000000х500,000000х-BM-(220)-Кк"/>
        <s v="Клапан канальный противопожарный Сигмавент 1100х400, Cигмавент-90-НО-1100,000000х400,000000х-BM-(220)-Мс-Кк"/>
        <s v="Решетка РНСс 200x200"/>
        <s v="Решетка РНСс 250x200"/>
        <s v="Вытяжная установка В0.1   LITENED 80-50 G1.REZ.40-4x30.R"/>
        <s v="Общеобменная  вентиляция корпус 2"/>
        <s v="Система ПЕ кладовые К42,К46,  К6,К43,К45"/>
        <s v="Клапан канальный противопожарный с цилиндрическим корпусом Сигмавент 100,  Cигмавент-60-НО-100,000000-BM-(220)-Кк"/>
        <s v="Система ПЕ Коридор 022"/>
        <s v="Система ПЕ К44,024(ПУИ)"/>
        <s v="Система ПЕ (025), ПЕ (015)"/>
        <s v="Система ПВ2.1м"/>
        <s v="Воздуховод из тонколистовой оцинкованной стали ⌀110, b=0.5"/>
        <s v="Настенная приточно-вытяжная установка,  FUNAI FUJI ERW-150X.P"/>
        <s v="Система ПВ0.8"/>
        <s v="Воздуховод из тонколистовой оцинкованной стали ⌀250, b=0.6"/>
        <s v="Врезка круглая из оцинкованной стали ⌀250-⌀250, b=0.6"/>
        <s v="Отвод круглого воздуховода из оцинкованной стали 35° ⌀250"/>
        <s v="Отвод круглого воздуховода из оцинкованной стали 45° ⌀250, b=0.8"/>
        <s v="Отвод круглого воздуховода из оцинкованной стали 90° ⌀250, b=0.6"/>
        <s v="Отвод прямоугольного воздуховода из оцинкованной стали 45° 150x250, b=0.9"/>
        <s v="Отвод прямоугольного воздуховода из оцинкованной стали 90° 150x250, b=0.9"/>
        <s v="Отвод прямоугольного воздуховода из оцинкованной стали 90° 250x150, b=0.9"/>
        <s v="Переход воздуховода с круглого на прямоугольное сечение из оцинкованной стали ⌀250-250x150, b=0.9"/>
        <s v="Переход круглого сечения из оцинкованной стали ⌀250-⌀200, b=0.6"/>
        <s v="Переход круглого сечения ⌀250-⌀200, b=0.6"/>
        <s v="Клапан канальный противопожарный с цилиндрическим корпусом Сигмавент 250,  Cигмавент-90-НО-250-BM-(220)-Кк"/>
        <s v="Комбинированное покрытие на основе базальтового рулонного материала, кашированного алюминиевой фольгой, и клеевого состава, EI30, b=5 мм, PRO-МБОР-VENT EI30"/>
        <s v="Приточно-вытяжная установка П0.8-В0.8,  KVR 200/1 + KVR 200/1"/>
        <s v="Установка диффузора"/>
        <s v="Пластиковый диффузор ДПУ-М 250"/>
        <s v="Система ПВ0.7"/>
        <s v="Воздуховод из тонколистовой оцинкованной стали 300x200, b=0.7"/>
        <s v="Воздуховод из тонколистовой оцинкованной стали 400x150, b=0.7"/>
        <s v="Врезка круглая из оцинкованной стали ⌀315-⌀315, b=0.6"/>
        <s v="Врезка прямоугольная из оцинкованной стали 400x150-⌀315"/>
        <s v="Заглушка круглая из оцинкованной стали ⌀315"/>
        <s v="Отвод круглого воздуховода из оцинкованной стали 45° ⌀315, b=0.6"/>
        <s v="Отвод круглого воздуховода из оцинкованной стали 90° ⌀315, b=0.6"/>
        <s v="Отвод прямоугольного воздуховода из оцинкованной стали 20° 200x300"/>
        <s v="Отвод прямоугольного воздуховода из оцинкованной стали 40° 300x200"/>
        <s v="Отвод прямоугольного воздуховода из оцинкованной стали 45° 150x400"/>
        <s v="Отвод прямоугольного воздуховода из оцинкованной стали 45° 200x300, b=0.7"/>
        <s v="Отвод прямоугольного воздуховода из оцинкованной стали 45° 300x200"/>
        <s v="Отвод прямоугольного воздуховода из оцинкованной стали 90° 300x200"/>
        <s v="Отвод прямоугольного воздуховода из оцинкованной стали 90° 400x150"/>
        <s v="Переход воздуховода с круглого на прямоугольное сечение из оцинкованной стали 300x200-⌀250, b=0.7"/>
        <s v="Переход круглого сечения из оцинкованной стали ⌀315-⌀250, b=0.6"/>
        <s v="Переход прямоугольного сечения из оцинкованной стали 300x200-400x150"/>
        <s v="Клапан канальный противопожарный Сигмавент 300х200, Cигмавент-90-НО-300х200х-BM-(220)-Кк"/>
        <s v="Комбинированное покрытие на основе базальтового рулонного материала, кашированного алюминиевой фольгой, и клеевого состава, EI60, b=5 мм, PRO-МБОР-VENT EI60"/>
        <s v="Приточно-вытяжная установка П0.7-В0.7, KVR 315/1 + KVR 250/1"/>
        <s v="Пластиковый диффузор ДПУ-М 315"/>
        <s v="Система ПВ0.6"/>
        <s v="Ниппель круглого воздуховода из оцинкованной стали ⌀100, b=0.8"/>
        <s v="Отвод круглого воздуховода из оцинкованной стали 45° ⌀100, b=0.5"/>
        <s v="Отвод круглого воздуховода из оцинкованной стали 45° ⌀100, b=0.8"/>
        <s v="Отвод круглого воздуховода из оцинкованной стали 90° ⌀100, b=0.8"/>
        <s v="Отвод круглого воздуховода из оцинкованной стали 90° ⌀125, b=0.5"/>
        <s v="Переход круглого сечения из оцинкованной стали ⌀160-⌀125, b=0.5"/>
        <s v="Переход круглого сечения ⌀125-⌀100, b=0.5"/>
        <s v="Переход круглого сечения ⌀160-⌀100, b=0.5"/>
        <s v="Клапан канальный противопожарный с цилиндрическим корпусом Сигмавент 100, Cигмавент-60-НО-100-BM-(220)-Кк"/>
        <s v="Приточно-вытяжная установка П0.6-В0.6, KVR 160/1 + KVR 125/1"/>
        <s v="Система ПВ0.2"/>
        <s v="Отвод круглого воздуховода из оцинкованной стали 90° ⌀100"/>
        <s v="Отвод круглого воздуховода из оцинкованной стали 90° ⌀100, b=0.5"/>
        <s v="Клапан канальный противопожарный с цилиндрическим корпусом Сигмавент 100, Cигмавент-90-НО-100,000000-BM-(220)-Кк"/>
        <s v="Приточно-вытяжная установка П0.2-В0.2, KVR 125/1 + KVR 100/1"/>
        <s v="Система П2.2ж"/>
        <s v="Врезка круглая из оцинкованной стали ⌀315-⌀315, b=0.8"/>
        <s v="Заглушка круглая из оцинкованной стали ⌀315, b=0.8"/>
        <s v="Ниппель круглого воздуховода ⌀315, b=0.8"/>
        <s v="Отвод круглого воздуховода из оцинкованной стали 45° ⌀315, b=0.8"/>
        <s v="Отвод круглого воздуховода из оцинкованной стали 90° ⌀315, b=0.8"/>
        <s v="Клапан канальный противопожарный Сигмавент 100х200, Cигмавент-90-НО-100х200х-BM-(220)-Кк"/>
        <s v="Клапан канальный противопожарный с цилиндрическим корпусом Сигмавент 315, Cигмавент-90-НО-315-BM-(220)-Кк"/>
        <s v="Приточная установка П2.2ж, KVR 315/1"/>
        <s v="Комбинированное покрытие на основе базальтового рулонного материала, кашированного алюминиевой фольгой, и клеевого состава, EI180, b=13 мм, PRO-МБОР-VENT EI 180"/>
        <s v=" Покрытие воздуховодов теплоизоляционные"/>
        <s v="Теплоизоляционный материал BOS-VENT b=50 мм с покрытием из наплавляемой кровельной мембраны Plastfoll Eco 2, BOS-VENT b=50 мм"/>
        <s v="Система П2.1ж"/>
        <s v="Отвод круглого воздуховода из оцинкованной стали 45° ⌀200, b=0.8"/>
        <s v="Отвод круглого воздуховода из оцинкованной стали 90° ⌀200, b=0.8"/>
        <s v="Клапан канальный противопожарный Сигмавент 200х100, Cигмавент-90-НО-100х200х-BM-(220)-Кк"/>
        <s v="Клапан канальный противопожарный с цилиндрическим корпусом Сигмавент 200, Cигмавент-90-НО-100х200х-BM-(220)-Кк"/>
        <s v="Приточная установка П2.1ж, KVR 200/1"/>
        <s v="Комбинированное покрытие на основе базальтового рулонного материала, кашированного алюминиевой фольгой, и клеевого состава, EI60, b=5 мм"/>
        <s v="Система П0.3"/>
        <s v="Врезка прямоугольная из оцинкованной стали 300x250-250x250, b=0.9"/>
        <s v="Врезка прямоугольного сечения 250x250-400x250, b=0.9"/>
        <s v="Врезка прямоугольного сечения 300x250-300x250, b=0.9"/>
        <s v="Отвод прямоугольного воздуховода из оцинкованной стали 45° 250x300, b=0.9"/>
        <s v="Отвод прямоугольного воздуховода из оцинкованной стали 45° 250x400, b=0.9"/>
        <s v="Отвод прямоугольного воздуховода из оцинкованной стали 45° 300x250, b=0.9"/>
        <s v="Отвод прямоугольного воздуховода из оцинкованной стали 90° 200x150"/>
        <s v="Отвод прямоугольного воздуховода из оцинкованной стали 90° 250x250, b=0.9"/>
        <s v="Отвод прямоугольного воздуховода из оцинкованной стали 90° 400x250, b=0.9"/>
        <s v="Переход прямоугольного сечения из оцинкованной стали 200x150-200x150"/>
        <s v="Переход прямоугольного сечения из оцинкованной стали 250x250-200x150"/>
        <s v="Переход прямоугольного сечения из оцинкованной стали 300x250-250x250, b=0.9"/>
        <s v="Переход прямоугольного сечения из оцинкованной стали 400x250-300x250, b=0.9"/>
        <s v="Переход прямоугольного сечения из оцинкованной стали 500x300-400x250, b=0.9"/>
        <s v="Клапан канальный противопожарный Сигмавент 400х250, Cигмавент-90-НО-400,000000х250,000000 х-BM-(220)-Кк"/>
        <s v="Воздушный клапан общего назначения прямоугольный ДК-250х250"/>
        <s v="Приточная установка П0.3 VRN 50-30/22R.2D"/>
        <s v="Вентиляционная решетка АМР-К 200х150"/>
        <s v="Вентиляционная решетка АМР-К 250х250"/>
        <s v="Вентиляционная решетка АМР-К 300х250"/>
        <s v="Воздуховод из тонколистовой оцинкованной стали 750x700, b=0.7"/>
        <s v="Воздуховод из тонколистовой оцинкованной стали 800x650, b=0.7"/>
        <s v="Воздуховод из тонколистовой оцинкованной стали 1000x300, b=0.7"/>
        <s v="Врезка прямоугольная из оцинкованной стали 750x700-800x500"/>
        <s v="Заглушка прямоугольная из оцинкованной стали 800x500"/>
        <s v="Отвод прямоугольного воздуховода из оцинкованной стали 45° 800x650"/>
        <s v="Отвод прямоугольного воздуховода из оцинкованной стали 90° 650x800"/>
        <s v="Отвод прямоугольного воздуховода из оцинкованной стали 90° 700x750"/>
        <s v="Отвод прямоугольного воздуховода из оцинкованной стали 90° 1000x300, b=0.9"/>
        <s v="Переход прямоугольного сечения из оцинкованной стали 750x700-1000x300"/>
        <s v="Переход прямоугольного сечения из оцинкованной стали 800x650-800x500"/>
        <s v="Переход прямоугольного сечения из оцинкованной стали 1150x450-1000x300, b=0.9"/>
        <s v="Клапан канальный противопожарный Сигмавент 800х650, Cигмавент-90-НО-800,000000х650,000000 х-BM-(220)-Кк"/>
        <s v="Приточная установка П0.1 LITENED 80-50 G1.REZ.35-2.2x30.R"/>
        <s v="Мусорокамера (001), Колясочная 005"/>
        <s v="Кладовые К44,024(ПУИ), Кладовые К43,К45, Кладовые К42,К46"/>
        <s v="Система ДП2.6"/>
        <s v="Воздуховод из тонколистовой оцинкованной стали 800x800, b=0.9"/>
        <s v="Клапан стеновой противопожарный Сигмавент С2 800х800,  Сигмавент-120-НЗ-800х800х220(СП)-BE(22 0)-Мс-Кк"/>
        <s v="Клапан обратный для крышного вентилятора RVN-A-630"/>
        <s v="Комбинированное покрытие на основе базальтового рулонного материала, кашированного алюминиевой фольгой, и клеевого состава EI120, b=10 мм, PRO-МБОР-VENT EI 120 (10 мм)"/>
        <s v="Вентилятор осевой крышный (без крыши), VOP 63-4.0х30-УХЛ"/>
        <s v="Комплект крыши  для VOP-N 63"/>
        <s v="Плита опорная SPN-630"/>
        <s v="Стакан монтажный MSN-560"/>
        <s v="Адаптер стакана монтажного MPK-560"/>
        <s v="Система ДП2.5.2, ДП2.5.1"/>
        <s v="Клапан обратный для крышного вентилятора RVN-A-710"/>
        <s v="Вентилятор осевой крышный (без крыши), VOP 71-5.5х30-УХЛ"/>
        <s v="Комплект крыши для VOP-N 71"/>
        <s v="Плита опорная SPN-710"/>
        <s v="Система ДП2.4"/>
        <s v="Врезка прямоугольная из оцинкованной стали 200x200-300x250, b=0.9"/>
        <s v="Врезка прямоугольная из оцинкованной стали 250x300-300x250, b=0.9"/>
        <s v="Врезка прямоугольная из оцинкованной стали 300x250-300x250, b=0.9"/>
        <s v="Заглушка прямоугольная из оцинкованной стали 300x250, b=0.9"/>
        <s v="Отвод прямоугольного воздуховода из оцинкованной стали 45° 200x200, b=0.9"/>
        <s v="Отвод прямоугольного воздуховода из оцинкованной стали 90° 200x200, b=0.9"/>
        <s v="Отвод прямоугольного воздуховода из оцинкованной стали 90° 250x300, b=0.9"/>
        <s v="Отвод прямоугольного воздуховода из оцинкованной стали 90° 300x250, b=0.9"/>
        <s v="Переход прямоугольного сечения 400x200-300x250, b=0.9"/>
        <s v="Клапан стеновой противопожарный Сигмавент С 300х250"/>
        <s v="Монтаж вентиляционной установки"/>
        <s v="Вентиляционная установка, VR 40-20/20.4D"/>
        <s v="Клапан канальный противопожарный Сигмавент КС 300х250, Cигмавент-120-НЗ-300х250х(КС)--СН-BE-(220)-Кк"/>
        <s v="Клапан канальный противопожарный Сигмавент КС 300х250, Cигмавент-120-НЗ-300х250х(КС)-ВН-BE-( 220)-Кк"/>
        <s v="Решетка Рсв 300х250"/>
        <s v="Система ДП2.3"/>
        <s v="Воздуховод из тонколистовой оцинкованной стали 700x550, b=0.7"/>
        <s v="Воздуховод из тонколистовой оцинкованной стали 850x550, b=0.7"/>
        <s v="Воздуховод из тонколистовой оцинкованной стали 900x500, b=0.7"/>
        <s v="Воздуховод из тонколистовой оцинкованной стали 900x500, b=0.9"/>
        <s v="Воздуховод из тонколистовой оцинкованной стали 900x550, b=0.7"/>
        <s v="Воздуховод из тонколистовой оцинкованной стали ⌀630, b=0.8"/>
        <s v="Воздуховод из тонколистовой оцинкованной стали ⌀800, b=0.8"/>
        <s v="Врезка прямоугольная из оцинкованной стали 550x850-550x900, b=0.9"/>
        <s v="Врезка прямоугольная из оцинкованной стали 700x550-550x900, b=0.9"/>
        <s v="Заглушка прямоугольная из оцинкованной стали 550x900, b=0.9"/>
        <s v="Отвод прямоугольного воздуховода из оцинкованной стали 45° 500x900, b=0.9"/>
        <s v="Отвод прямоугольного воздуховода из оцинкованной стали 90° 500x900, b=0.9"/>
        <s v="Переход воздуховода с круглого на прямоугольное сечение из оцинкованной стали ⌀800-900x500, b=0.9"/>
        <s v="Переход круглого сечения из оцинкованной стали ⌀800-⌀630, b=0.8"/>
        <s v="Переход прямоугольного сечения из оцинкованной стали 550x900-500x900, b=0.9"/>
        <s v="Клапан стеновой противопожарный Сигмавент C150 550х700 (БФСУ), Cигмавент-120-НЗ-550х700х(С)-x150-(БФС У)-BE-(220)-Кк"/>
        <s v="Клапан стеновой противопожарный Сигмавент СЛ150 850х550, Cигмавент-120-НЗ-850,000000х550,000000 х(СЛ)-x150-BE-(220)-Кк"/>
        <s v="Комбинированное покрытие на основе базальтового рулонного материала, кашированного алюминиевой фольгой, и клеевого состава, EI180, b=13 мм, в защитном кожухе PRO-МБОР-VENT EI 180"/>
        <s v="Решетка Рсп 550х700"/>
        <s v="Система ДП2.2"/>
        <s v="Воздуховод из тонколистовой оцинкованной стали 550x500, b=0.7"/>
        <s v="Воздуховод из тонколистовой оцинкованной стали 1000x250, b=0.7"/>
        <s v="Воздуховод из тонколистовой оцинкованной стали 1200x600, b=0.9"/>
        <s v="Воздуховод из тонколистовой оцинкованной стали 2100x1200, b=1.2"/>
        <s v="Врезка круглая из оцинкованной стали ⌀200-850x250, b=0.9"/>
        <s v="Врезка круглая из оцинкованной стали ⌀200-⌀500"/>
        <s v="Врезка круглая из оцинкованной стали ⌀560-500x550"/>
        <s v="Врезка прямоугольная из оцинкованной стали 100x200-250x1000, b=0.9"/>
        <s v="Врезка прямоугольная из оцинкованной стали 450x750-250x1000, b=0.9"/>
        <s v="Врезка прямоугольная из оцинкованной стали 550x400-850x250, b=0.7"/>
        <s v="Врезка прямоугольная из оцинкованной стали 850x250-850x250"/>
        <s v="Врезка прямоугольная из оцинкованной стали 1150x300-400x550, b=0.9"/>
        <s v="Врезка прямоугольная из оцинкованной стали 2100x1200-600x1200"/>
        <s v="Заглушка прямоугольная из оцинкованной стали 250x1000, b=0.9"/>
        <s v="Заглушка прямоугольная из оцинкованной стали 400x550, b=0.9"/>
        <s v="Заглушка прямоугольная из оцинкованной стали 500x550"/>
        <s v="Заглушка прямоугольная из оцинкованной стали 600x1200, b=0.9"/>
        <s v="Заглушка прямоугольная из оцинкованной стали 850x250"/>
        <s v="Комбинированное покрытие на основе базальтового рулонного материала, кашированного алюминиевой фольгой, и клеевого состава, EI150, b=13 мм, PRO-МБОР-VENT EI 150"/>
        <s v="Клапан канальный противопожарный с цилиндрическим корпусом Сигмавент 560, Cигмавент-90-НЗ-560-BE-(220)-Кк"/>
        <s v="Защитный козырек с сеткой  PVK, VPN-560"/>
        <s v="Система ДП0.1.2"/>
        <s v="Воздуховод из тонколистовой оцинкованной стали 800x400, b=0.9"/>
        <s v="Воздуховод из тонколистовой оцинкованной стали ⌀500, b=0.8"/>
        <s v="Врезка круглая из оцинкованной стали ⌀315-350x900, b=0.9"/>
        <s v="Врезка прямоугольная из оцинкованной стали 100x200-350x900, b=0.9"/>
        <s v="Врезка прямоугольная из оцинкованной стали 350x800-350x900"/>
        <s v="Отвод круглого воздуховода из оцинкованной стали 90° ⌀500, b=0.8"/>
        <s v="Отвод круглого воздуховода из оцинкованной стали 90° ⌀560, b=0.8"/>
        <s v="Отвод прямоугольного воздуховода из оцинкованной стали 35° 850x250"/>
        <s v="Отвод прямоугольного воздуховода из оцинкованной стали 45° 250x850"/>
        <s v="Отвод прямоугольного воздуховода из оцинкованной стали 45° 250x850, b=0.9"/>
        <s v="Отвод прямоугольного воздуховода из оцинкованной стали 45° 550x500, b=0.9"/>
        <s v="Отвод прямоугольного воздуховода из оцинкованной стали 45° 750x300, b=0.9"/>
        <s v="Отвод прямоугольного воздуховода из оцинкованной стали 45° 850x250, b=0.9"/>
        <s v="Отвод прямоугольного воздуховода из оцинкованной стали 90° 250x850, b=0.7"/>
        <s v="Отвод прямоугольного воздуховода из оцинкованной стали 90° 250x850, b=0.9"/>
        <s v="Отвод прямоугольного воздуховода из оцинкованной стали 90° 250x1000, b=0.9"/>
        <s v="Отвод прямоугольного воздуховода из оцинкованной стали 90° 300x750, b=0.9"/>
        <s v="Отвод прямоугольного воздуховода из оцинкованной стали 90° 400x550, b=0.9"/>
        <s v="Отвод прямоугольного воздуховода из оцинкованной стали 90° 550x400, b=0.9"/>
        <s v="Отвод прямоугольного воздуховода из оцинкованной стали 90° 850x250"/>
        <s v="Отвод прямоугольного воздуховода из оцинкованной стали 90° 850x250, b=0.9"/>
        <s v="Переход воздуховода с круглого на прямоугольное сечение из оцинкованной стали 750x300-⌀500, b=0.9"/>
        <s v="Переход прямоугольного сечения из оцинкованной стали 550x550-550x500"/>
        <s v="Переход прямоугольного сечения из оцинкованной стали 750x300-850x250, b=0.9"/>
        <s v="Переход прямоугольного сечения из оцинкованной стали 1000x250-750x300, b=0.9"/>
        <s v="Система ДП2.1"/>
        <s v="Врезка прямоугольная из оцинкованной стали 350x800-350x900, b=0.9"/>
        <s v="Заглушка прямоугольная из оцинкованной стали 350x900, b=0.9"/>
        <s v="Отвод круглого воздуховода из оцинкованной стали 45° ⌀630, b=0.8"/>
        <s v="Отвод прямоугольного воздуховода из оцинкованной стали 90° 400x800, b=0.9"/>
        <s v="Переход воздуховода с круглого на прямоугольное сечение из оцинкованной стали 800x400-⌀630, b=0.9"/>
        <s v="Переход круглого сечения из оцинкованной стали ⌀630-⌀500, b=0.8"/>
        <s v="Переход прямоугольного сечения из оцинкованной стали 400x800-350x900, b=0.9"/>
        <s v="Клапан стеновой противопожарный Сигмавент С 800х350, Cигмавент-90-НЗ-800,000000х350,000000 х(С)--BE-(220)-Кк"/>
        <s v="Клапан стеновой противопожарный Сигмавент С 800х350, Cигмавент-120-НЗ-800,000000х350,000000 х(С)--BE-(220)"/>
        <s v="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, PRO-МБОР-VENT EI 180 в кожухе"/>
        <s v="Клапан канальный противопожарный с цилиндрическим корпусом Сигмавент 630, Cигмавент-90-НЗ-630,000000-BE-(220)-М"/>
        <s v="Решетка Рсв 800х350"/>
        <s v="Система ДВ2.2"/>
        <s v="Воздуховод из тонколистовой оцинкованной стали 150x150, b=0.5"/>
        <s v="Воздуховод из тонколистовой оцинкованной стали 1050x300, b=0.9"/>
        <s v="Воздуховод из тонколистовой оцинкованной стали 1400x400, b=0.9"/>
        <s v="Врезка прямоугольная из оцинкованной стали 150x150-400x1400, b=0.9"/>
        <s v="Врезка прямоугольная из оцинкованной стали 150x200-400x1400, b=0.9"/>
        <s v="Врезка прямоугольная из оцинкованной стали 300x200-1050x300, b=0.9"/>
        <s v="Врезка прямоугольная из оцинкованной стали 300x1050-400x1400, b=0.9"/>
        <s v="Врезка прямоугольная из оцинкованной стали 700x400-1400x400, b=0.9"/>
        <s v="Заглушка прямоугольная из оцинкованной стали 400x1400, b=0.9"/>
        <s v="Отвод прямоугольного воздуховода из оцинкованной стали 45° 400x1400"/>
        <s v="Отвод прямоугольного воздуховода из оцинкованной стали 45° 400x1400, b=0.9"/>
        <s v="Отвод прямоугольного воздуховода из оцинкованной стали 90° 400x1400, b=0.9"/>
        <s v="Переход воздуховода с круглого на прямоугольное сечение из оцинкованной стали 1400x400-⌀800"/>
        <s v="Переход круглого сечения из оцинкованной стали ⌀800-⌀622, b=0.8"/>
        <s v="Комбинированное покрытие на основе базальтового рулонного материала, кашированного алюминиевой фольгой, и клеевого состава, EI30, b=5 мм, PRO-МБОР-VENT EI60"/>
        <s v="Комбинированное покрытие на основе базальтового рулонного материала, кашированного алюминиевой фольгой, и клеевого состава, EI60, b=5 мм в защитном кожухе из оцинкованной стали, PRO-МБОР-VENT EI 60 в кожухе"/>
        <s v="Клапан канальный противопожарный Сигмавент КС 1050х300, Cигмавент-120-НЗ1050,000000х300,000000 х(КС)--ВН-BE-(220)-Кк"/>
        <s v="Клапан защитный CZR, CZR-710"/>
        <s v="Система ДВ2.1"/>
        <s v="Воздуховод из тонколистовой оцинкованной стали 1200x400, b=0.9"/>
        <s v="Врезка прямоугольная из оцинкованной стали 150x300-400x1200, b=0.9"/>
        <s v="Врезка прямоугольная из оцинкованной стали 300x1050-400x1200, b=0.9"/>
        <s v="Врезка прямоугольная из оцинкованной стали 300x1150-400x1200, b=0.9"/>
        <s v="Врезка прямоугольная из оцинкованной стали 900x350-1200x400, b=0.9"/>
        <s v="Врезка прямоугольная из оцинкованной стали 1150x300-1150x300, b=0.9"/>
        <s v="Заглушка прямоугольная из оцинкованной стали 400x1200, b=0.9"/>
        <s v="Заглушка прямоугольная из оцинкованной стали 1150x300, b=0.9"/>
        <s v="Отвод круглого воздуховода из оцинкованной стали 45° ⌀800, b=0.8"/>
        <s v="Отвод круглого воздуховода из оцинкованной стали 90° ⌀800, b=0.8"/>
        <s v="Отвод прямоугольного воздуховода из оцинкованной стали 30° 400x800"/>
        <s v="Отвод прямоугольного воздуховода из оцинкованной стали 45° 300x1050, b=0.9"/>
        <s v="Отвод прямоугольного воздуховода из оцинкованной стали 45° 1050x300, b=0.9"/>
        <s v="Отвод прямоугольного воздуховода из оцинкованной стали 45° 1150x300, b=0.9"/>
        <s v="Отвод прямоугольного воздуховода из оцинкованной стали 90° 300x1150, b=0.9"/>
        <s v="Отвод прямоугольного воздуховода из оцинкованной стали 90° 400x800"/>
        <s v="Отвод прямоугольного воздуховода из оцинкованной стали 90° 400x800, b=0.7"/>
        <s v="Отвод прямоугольного воздуховода из оцинкованной стали 90° 400x1200, b=0.9"/>
        <s v="Отвод прямоугольного воздуховода из оцинкованной стали 90° 800x400"/>
        <s v="Отвод прямоугольного воздуховода из оцинкованной стали 90° 800x400, b=0.7"/>
        <s v="Отвод прямоугольного воздуховода из оцинкованной стали 90° 1050x300, b=0.9"/>
        <s v="Переход воздуховода с круглого на прямоугольное сечение из оцинкованной стали_x000a_⌀800-1200x400, b=0.9"/>
        <s v="Переход прямоугольного сечения из оцинкованной стали 800x400-1050x300"/>
        <s v="Переход прямоугольного сечения из оцинкованной стали 1150x300-800x400, b=0.9"/>
        <s v="Комбинированное покрытие на основе базальтового рулонного материала, кашированного алюминиевой фольгой, и клеевого состава, EI180, b=13 мм"/>
        <s v="Комбинированное покрытие на основе базальтового рулонного материала, кашированного алюминиевой фольгой, и клеевого состава, EI180, b=13 мм в защитном кожухе"/>
        <s v="Клапан стеновой противопожарный Сигмавент С 1150х300, Cигмавент-90-НЗ-1150,000000х300,000000 х(С)--BE-(220)"/>
        <s v="Клапан стеновой противопожарный Сигмавент С 1150х300, Cигмавент-90-НЗ-1150,000000х300,000000 х(С)--BE-(220)-Кк"/>
        <s v="Клапан стеновой противопожарный Сигмавент С 1150х300, Cигмавент-90-НЗ-1150х300х(С)--BE-(220)"/>
        <s v="Решетка Рсв 1150х300"/>
        <s v="Вентилятор радиальный дымоудаления VTR-DU400-90H-11х10-HF-L-0-У2"/>
        <s v="Кожух двигателя KGD, KGD-900"/>
        <s v="Комплект виброизоляторов из 5 шт., RVI-9  (ТИП1)"/>
        <s v="Клапан защитный CZR, CZR-900"/>
        <s v="Система ВЕ_ЛШ, воздухозабор"/>
        <s v="Воздуховод из тонколистовой оцинкованной стали 1000x800, b=0.7"/>
        <s v="Воздуховод из тонколистовой оцинкованной стали 1600x1000, b=0.9"/>
        <s v="Заглушка для прямоугольного воздуховода 800x1000"/>
        <s v="Врезка прямоугольного сечения 1600x1000-800x1000"/>
        <s v="Клапан стеновой противопожарный Сигмавент C150 500х250, Cигмавент-120-НЗ-500х250х(С)-x150-(БФС У)-BE-(220)-Кк"/>
        <s v="ВЕ кладовые"/>
        <s v="Система В2.6.2а, В2.6.1а"/>
        <s v="Система В2.5.2а, В2.5.1а"/>
        <s v="Воздуховод из тонколистовой оцинкованной стали 350x200, b=0.7"/>
        <s v="Воздуховод из тонколистовой оцинкованной стали 350x200, b=0.9"/>
        <s v="Отвод прямоугольного воздуховода из оцинкованной стали 45.01° 200x350, b=0.9"/>
        <s v="Отвод прямоугольного воздуховода из оцинкованной стали 45.19° 200x350, b=0.9"/>
        <s v="Отвод прямоугольного воздуховода из оцинкованной стали 90° 200x350, b=0.9"/>
        <s v="Отвод прямоугольного воздуховода из оцинкованной стали 90° 350x200, b=0.9"/>
        <s v="Система В2.4.2а, В2.4.1а"/>
        <s v="Воздуховод из тонколистовой оцинкованной стали 350x150, b=0.7"/>
        <s v="Отвод круглого воздуховода из оцинкованной стали 34° ⌀100, b=0.8"/>
        <s v="Отвод круглого воздуховода из оцинкованной стали 45° ⌀100"/>
        <s v="Отвод прямоугольного воздуховода из оцинкованной стали 45° 200x250"/>
        <s v="Отвод прямоугольного воздуховода из оцинкованной стали 45° 200x250, b=0.9"/>
        <s v="Отвод прямоугольного воздуховода из оцинкованной стали 45° 250x200"/>
        <s v="Отвод прямоугольного воздуховода из оцинкованной стали 45° 250x200, b=0.9"/>
        <s v="Отвод прямоугольного воздуховода из оцинкованной стали 90° 200x250"/>
        <s v="Отвод прямоугольного воздуховода из оцинкованной стали 90° 200x250, b=0.9"/>
        <s v="Отвод прямоугольного воздуховода из оцинкованной стали 90° 250x200"/>
        <s v="Отвод прямоугольного воздуховода из оцинкованной стали 90° 250x200, b=0.9"/>
        <s v="Переход прямоугольного сечения из оцинкованной стали 250x200-200x250, b=0.9"/>
        <s v="Переход прямоугольного сечения из оцинкованной стали 350x150-250x200"/>
        <s v="Система В2.3ж"/>
        <s v="Воздуховод из тонколистовой оцинкованной стали 300x300, b=0.7"/>
        <s v="Воздуховод из тонколистовой оцинкованной стали 350x350, b=0.7"/>
        <s v="Воздуховод из тонколистовой оцинкованной стали 445x445, b=0.7"/>
        <s v="Воздуховод из тонколистовой оцинкованной стали 450x350, b=0.7"/>
        <s v="Врезка прямоугольная из оцинкованной стали 100x200-200x200"/>
        <s v="Врезка прямоугольная из оцинкованной стали 100x200-250x250"/>
        <s v="Врезка прямоугольная из оцинкованной стали 100x200-300x300"/>
        <s v="Врезка прямоугольная из оцинкованной стали 100x200-350x350"/>
        <s v="Врезка прямоугольная из оцинкованной стали 100x200-350x450"/>
        <s v="Врезка прямоугольная из оцинкованной стали 150x250-300x300"/>
        <s v="Врезка прямоугольная из оцинкованной стали 200x100-250x150"/>
        <s v="Заглушка прямоугольная из оцинкованной стали 100x200, b=0.9"/>
        <s v="Заглушка прямоугольная из оцинкованной стали 200x200, b=0.9"/>
        <s v="Отвод прямоугольного воздуховода из оцинкованной стали 45° 250x150"/>
        <s v="Отвод прямоугольного воздуховода из оцинкованной стали 90.02° 150x250"/>
        <s v="Отвод прямоугольного воздуховода из оцинкованной стали 90° 250x150"/>
        <s v="Переход прямоугольного сечения из оцинкованной стали 150x250-100x200"/>
        <s v="Переход прямоугольного сечения из оцинкованной стали 250x250-200x200"/>
        <s v="Переход прямоугольного сечения из оцинкованной стали 300x300-250x250"/>
        <s v="Переход прямоугольного сечения из оцинкованной стали 350x350-300x300"/>
        <s v="Переход прямоугольного сечения из оцинкованной стали 350x450-350x350"/>
        <s v="Переход прямоугольного сечения из оцинкованной стали 445x445-350x450"/>
        <s v="Клапан канальный противопожарный Сигмавент 200х100, Cигмавент-60-НО-200х100х-BM-(220)-Кк"/>
        <s v="Клапан канальный противопожарный Сигмавент 250х150, Cигмавент-60-НО-250х150х-BM-(220)-Кк"/>
        <s v="Клапан обратный для крышного вентилятора, TOS 56"/>
        <s v="Воздушный клапан общего назначения прямоугольный, ДК-300х150"/>
        <s v="Установка крышного вентилятора "/>
        <s v="Вытяжной крышный вентилятор, VRK 56/40-4D"/>
        <s v="Стакан монтажный с шумоглушением, KPN-S-56"/>
        <s v="Система В2.2ж"/>
        <s v="Воздуховод из тонколистовой оцинкованной стали 700x400, b=0.7"/>
        <s v="Врезка круглая из оцинкованной стали ⌀125-150x150, b=0.9"/>
        <s v="Врезка круглая из оцинкованной стали ⌀125-200x150, b=0.9"/>
        <s v="Врезка круглая из оцинкованной стали ⌀125-300x200, b=0.9"/>
        <s v="Врезка круглая из оцинкованной стали ⌀125-⌀125, b=0.5"/>
        <s v="Врезка круглого воздуховода ⌀125-⌀125, b=0.5"/>
        <s v="Врезка прямоугольная из оцинкованной стали 100x200-100x200, b=0.9"/>
        <s v="Врезка прямоугольная из оцинкованной стали 100x200-150x250, b=0.9"/>
        <s v="Заглушка прямоугольная из оцинкованной стали 150x150, b=0.9"/>
        <s v="Заглушка прямоугольная из оцинкованной стали 200x150, b=0.9"/>
        <s v="Заглушка прямоугольная из оцинкованной стали 300x200, b=0.9"/>
        <s v="Отвод круглого воздуховода 90° ⌀125, b=0.8"/>
        <s v="Отвод круглого воздуховода из оцинкованной стали 45° ⌀125, b=0.5"/>
        <s v="Отвод круглого воздуховода из оцинкованной стали 45° ⌀125, b=0.8"/>
        <s v="Отвод круглого воздуховода из оцинкованной стали 90° ⌀125, b=0.8"/>
        <s v="Отвод прямоугольного воздуховода из оцинкованной стали 45° 200x300, b=0.9"/>
        <s v="Отвод прямоугольного воздуховода из оцинкованной стали 45° 300x200, b=0.9"/>
        <s v="Отвод прямоугольного воздуховода из оцинкованной стали 45° 400x700, b=0.9"/>
        <s v="Отвод прямоугольного воздуховода из оцинкованной стали 90° 200x150, b=0.9"/>
        <s v="Отвод прямоугольного воздуховода из оцинкованной стали 90° 400x700, b=0.7"/>
        <s v="Отвод прямоугольного воздуховода из оцинкованной стали 90° 700x400, b=0.9"/>
        <s v="Переход круглого сечения ⌀125-⌀125"/>
        <s v="Соединитель для круглых каналов пластиковый 125"/>
        <s v="Ниппель круглого воздуховода ⌀125, b=0.5"/>
        <s v="Сетка стальная защитная на воздуховод ДПУ-М Ø125"/>
        <s v="Комбинированное покрытие на основе базальтового рулонного материала, кашированного алюминиевой фольгой, и клеевого состава, EI30, b=5 мм,PRO-МБОР-VENT EI30"/>
        <s v="Клапан канальный противопожарный Сигмавент 150х150, Cигмавент-90-НО-150х150х-BM-(220)-Кк"/>
        <s v="Клапан канальный противопожарный Сигмавент 150х200, Cигмавент-90-НО-150х200х-BM-(220)-Кк"/>
        <s v="Клапан канальный противопожарный Сигмавент 200х300,Cигмавент-60-НО-200,000000х300,000000 х-BM-(220)-Кк"/>
        <s v="Клапан канальный противопожарный Сигмавент 200х300, Cигмавент-60-НО-200х300х-BM-(220)"/>
        <s v="Клапан канальный противопожарный Сигмавент 200х300, Cигмавент-90-НО-200,000000х300,000000 х-BM-(220)-Кк"/>
        <s v="Клапан канальный противопожарный Сигмавент 700х400, Cигмавент-90-НО-700,000000х400,000000 х-BM-(220)-Мс-Кк"/>
        <s v="Клапан канальный противопожарный с цилиндрическим корпусом Сигмавент 125, Cигмавент-60-НО-125-BM-(220)-Кк"/>
        <s v="Обратный клапан RSK, ГОСТ 14918-80"/>
        <s v="Вытяжная установка В2.2ж, LITENED 70-40 G1.REZ.31-2.2x30.R"/>
        <s v="Система В2.2.2а, В2.2.1а"/>
        <s v="Отвод круглого воздуховода 90° ⌀100, b=0.8"/>
        <s v="Отвод круглого воздуховода 90° ⌀200, b=0.8"/>
        <s v="Система В2.2"/>
        <s v="Дроссель-клапан круглого сечения диаметром ф100 с ручным управлением"/>
        <s v="Тройник круглого воздуховода из оцинкованной стали равнопроходной ⌀100, b=0.5"/>
        <s v="Комбинированное покрытие на основе базальтового рулонного материала, кашированного алюминиевой фольгой, и клеевого состава, EI150, b=13 мм"/>
        <s v="Клапан канальный противопожарный с цилиндрическим корпусом  Cигмавент-60-НО-100,000000-BM-(220)-Кк"/>
        <s v="Пластиковый диффузор ДПУ-М 100"/>
        <s v="Вытяжная установка В2.2, KVR 100/1"/>
        <s v="Система В2.1ж"/>
        <s v="Врезка круглая из оцинкованной стали ⌀125-300x150, b=0.8"/>
        <s v="Врезка круглая из оцинкованной стали ⌀125-300x150, b=0.9"/>
        <s v="Врезка круглого воздуховода ⌀125"/>
        <s v="Врезка круглого воздуховода ⌀125, b=0.5"/>
        <s v="Врезка прямоугольная из оцинкованной стали 300x150-300x150"/>
        <s v="Врезка прямоугольная из оцинкованной стали 300x150-300x150, b=0.9"/>
        <s v="Врезка прямоугольного сечения 300x150-300x150, b=0.9"/>
        <s v="Заглушка прямоугольная из оцинкованной стали 300x150"/>
        <s v="Заглушка прямоугольная из оцинкованной стали 300x150, b=0.9"/>
        <s v="Отвод прямоугольного воздуховода из оцинкованной стали 30° 350x900, b=0.9"/>
        <s v="Отвод прямоугольного воздуховода из оцинкованной стали 90° 300x150"/>
        <s v="Отвод прямоугольного воздуховода из оцинкованной стали 90° 300x150, b=0.9"/>
        <s v="Отвод прямоугольного воздуховода из оцинкованной стали 90° 350x900, b=0.9"/>
        <s v="Отвод прямоугольного воздуховода из оцинкованной стали 90° 900x350, b=0.9"/>
        <s v="Переход прямоугольного сечения из оцинкованной стали 900x350-700x400, b=0.9"/>
        <s v="Клапан канальный противопожарный Сигмавент 300х150, Cигмавент-60-НО-300,000000х150,000000-BM-(220)"/>
        <s v="Клапан канальный противопожарный Сигмавент 300х150, Cигмавент-90-НО-300,000000х150,000000-BM-(220)-Кк"/>
        <s v="Клапан канальный противопожарный Сигмавент 300х150, Cигмавент-90-НО-300х150х-BM-(220)-Кк"/>
        <s v="Клапан канальный противопожарный Сигмавент 900х350, Cигмавент-90-НО-900,000000х350,000000 х-BM-(220)-Мс-Кк"/>
        <s v="Клапан канальный противопожарный с цилиндрическим корпусом Сигмавент 125, Cигмавент-60-НО-125,000000-BM-(220)"/>
        <s v="Вытяжная установка В2.1ж, LITENED 70-40 G1.REZ.35-2.2x30.R"/>
        <s v="Система В2.1.2а, В2.1.1а"/>
        <s v="Система В2.1"/>
        <s v="Врезка круглого воздуховода ⌀160-⌀160, b=0.5"/>
        <s v="Ниппель круглого воздуховода из оцинкованной стали ⌀160, b=0.8"/>
        <s v="Отвод круглого воздуховода из оцинкованной стали 45° ⌀160, b=0.8"/>
        <s v="Дроссель-клапан круглого сечения диаметром ф100 с ручным управлением, Дроссель-клапан(КР)-ф100"/>
        <s v="Дроссель-клапан круглого сечения диаметром ф160 с ручным управлением, Дроссель-клапан(КР)-ф160"/>
        <s v="Отвод круглого воздуховода из оцинкованной стали 90° ⌀160, b=0.5"/>
        <s v="Отвод круглого воздуховода из оцинкованной стали 90° ⌀160, b=0.8"/>
        <s v="Тройник круглого воздуховода из оцинкованной стали ⌀160-⌀100, b=0.5"/>
        <s v="Клапан канальный противопожарный с цилиндрическим корпусом Cигмавент-60-НО-100,000000-BM-(220)-Кк"/>
        <s v="Клапан канальный противопожарный с цилиндрическим корпусом Cигмавент-60-НО-160,000000-BM-(220)-Кк"/>
        <s v="Вытяжная установка В2.1, KVR 160/1"/>
        <s v="Пластиковый диффузор ДПУ-М 160"/>
        <s v="Система В0.9"/>
        <s v="Отвод круглого воздуховода 45° ⌀100, b=0.8"/>
        <s v="Комбинированное покрытие на основе базальтового рулонного материала, кашированного алюминиевой фольгой, и клеевого состава, EI30, b=5 мм"/>
        <s v="Вытяжная установка В0.9, KVR 100/1"/>
        <s v="Врезка круглая из оцинкованной стали ⌀125-⌀125, b=0.8"/>
        <s v="Клапан канальный противопожарный с цилиндрическим корпусом Сигмавент 125,  Cигмавент-60-НО-100,000000-BM-(220)-Кк"/>
        <s v="Клапан канальный противопожарный с цилиндрическим корпусом Сигмавент 125,  Cигмавент-90-125,000000-BM-(220)-Кк"/>
        <s v="Вытяжная установка В0.3, KVR 125/1"/>
        <s v="022(Коридор), 006(ПУИ)"/>
        <s v="Воздухораспределители"/>
        <s v="Решетка Рсв 300х1150"/>
        <s v="Решетка Рсв 850х550"/>
        <s v="Сетка стальная защитная на воздуховод"/>
        <s v="Система ДП2.5.1"/>
        <s v="Клапан обратный для крышного вентилятора, RVN-A-710"/>
        <s v="Монтаж металлоконструкций "/>
        <s v="Монтаж металлоконструкций для крепления воздуховодов и оборудования"/>
        <s v="Кровельные опоры FS.1125.0008.002, 4-1300x1300"/>
        <s v="Кровельные опоры FS.1125.0008.003, 4-1000x1000"/>
        <s v="Кровельные опоры FS.1125.0008.005, 9-1700x1500"/>
        <s v="Кровельные опоры FS.1125.0008.008, 6-1200x3300"/>
        <s v="Монтаж тепловой завесы"/>
        <s v="Тепловая завеса Тепломаш КЭВ-П5131A"/>
        <s v="Пусконаладочные работы"/>
        <s v="Автоматика"/>
        <s v="Комплекс работ по автоматике"/>
        <s v="Комплекс  оборудования по автоматике"/>
        <s v="Услуги Башенного крана"/>
        <s v="Аренда башенного крана "/>
      </sharedItems>
    </cacheField>
    <cacheField name="Ед. изм." numFmtId="0">
      <sharedItems containsBlank="1" containsMixedTypes="1" containsNumber="1" containsInteger="1" minValue="4" maxValue="4" count="10">
        <n v="4"/>
        <m/>
        <s v="м2"/>
        <s v="м.п."/>
        <s v="шт"/>
        <s v="кг"/>
        <s v="комплект "/>
        <s v="комплект"/>
        <s v="комплекс"/>
        <s v="час"/>
      </sharedItems>
    </cacheField>
    <cacheField name="Шт" numFmtId="0">
      <sharedItems containsBlank="1" containsMixedTypes="1" containsNumber="1" minValue="0" maxValue="1050.239"/>
    </cacheField>
    <cacheField name="шир" numFmtId="0">
      <sharedItems containsString="0" containsBlank="1" containsNumber="1" minValue="0.15" maxValue="6"/>
    </cacheField>
    <cacheField name="высота" numFmtId="0">
      <sharedItems containsString="0" containsBlank="1" containsNumber="1" minValue="0.1" maxValue="7"/>
    </cacheField>
    <cacheField name="периметр, длина окр" numFmtId="0">
      <sharedItems containsString="0" containsBlank="1" containsNumber="1" minValue="0" maxValue="12.4"/>
    </cacheField>
    <cacheField name="длина воздуховода (м)" numFmtId="0">
      <sharedItems containsBlank="1" containsMixedTypes="1" containsNumber="1" minValue="0.01" maxValue="818.9"/>
    </cacheField>
    <cacheField name="Площадь шт, м2" numFmtId="0">
      <sharedItems containsString="0" containsBlank="1" containsNumber="1" minValue="3.9250000000000005E-3" maxValue="1071.04992982966"/>
    </cacheField>
    <cacheField name="Всего кол-во" numFmtId="0">
      <sharedItems containsBlank="1" containsMixedTypes="1" containsNumber="1" minValue="0" maxValue="1071.04992982966"/>
    </cacheField>
    <cacheField name="Норма расхода" numFmtId="0">
      <sharedItems containsString="0" containsBlank="1" containsNumber="1" minValue="0.7" maxValue="12"/>
    </cacheField>
    <cacheField name="Кол-во с учетом нормы расхода" numFmtId="0">
      <sharedItems containsString="0" containsBlank="1" containsNumber="1" minValue="0" maxValue="1377.6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02">
  <r>
    <n v="1"/>
    <n v="1"/>
    <x v="0"/>
    <x v="0"/>
    <x v="0"/>
    <n v="5"/>
    <n v="6"/>
    <n v="7"/>
    <n v="8"/>
    <n v="9"/>
    <n v="10"/>
    <n v="11"/>
    <n v="12"/>
    <n v="13"/>
  </r>
  <r>
    <m/>
    <m/>
    <x v="1"/>
    <x v="1"/>
    <x v="1"/>
    <m/>
    <m/>
    <m/>
    <m/>
    <m/>
    <m/>
    <m/>
    <m/>
    <m/>
  </r>
  <r>
    <s v="1"/>
    <m/>
    <x v="1"/>
    <x v="2"/>
    <x v="1"/>
    <m/>
    <m/>
    <m/>
    <m/>
    <m/>
    <m/>
    <m/>
    <m/>
    <m/>
  </r>
  <r>
    <s v="1.1"/>
    <s v="0.1.4.4.3.2.3"/>
    <x v="2"/>
    <x v="3"/>
    <x v="2"/>
    <m/>
    <m/>
    <m/>
    <m/>
    <m/>
    <n v="2.6999999999999997"/>
    <n v="2.6999999999999997"/>
    <n v="1"/>
    <n v="2.7"/>
  </r>
  <r>
    <s v="1.1.1."/>
    <m/>
    <x v="3"/>
    <x v="4"/>
    <x v="3"/>
    <m/>
    <n v="0.5"/>
    <n v="0.25"/>
    <n v="1.5"/>
    <n v="1.7999999999999998"/>
    <n v="2.6999999999999997"/>
    <n v="1.7999999999999998"/>
    <n v="1.1000000000000001"/>
    <n v="1.98"/>
  </r>
  <r>
    <s v="1.2"/>
    <s v="0.1.4.4.3.1.4.4"/>
    <x v="2"/>
    <x v="5"/>
    <x v="4"/>
    <n v="3"/>
    <m/>
    <m/>
    <m/>
    <m/>
    <m/>
    <n v="3"/>
    <n v="1"/>
    <n v="3"/>
  </r>
  <r>
    <s v="1.2.1"/>
    <m/>
    <x v="3"/>
    <x v="6"/>
    <x v="4"/>
    <n v="3"/>
    <m/>
    <m/>
    <m/>
    <m/>
    <m/>
    <n v="3"/>
    <n v="1"/>
    <n v="3"/>
  </r>
  <r>
    <s v="1.3"/>
    <s v="0.1.4.4.3.1.3.3.1"/>
    <x v="2"/>
    <x v="7"/>
    <x v="4"/>
    <n v="3"/>
    <m/>
    <m/>
    <m/>
    <m/>
    <m/>
    <n v="3"/>
    <n v="1"/>
    <n v="3"/>
  </r>
  <r>
    <s v="1.3.1."/>
    <m/>
    <x v="3"/>
    <x v="8"/>
    <x v="4"/>
    <n v="3"/>
    <m/>
    <m/>
    <m/>
    <m/>
    <m/>
    <n v="3"/>
    <n v="1"/>
    <n v="3"/>
  </r>
  <r>
    <s v="2"/>
    <m/>
    <x v="1"/>
    <x v="9"/>
    <x v="1"/>
    <m/>
    <m/>
    <m/>
    <m/>
    <m/>
    <m/>
    <m/>
    <m/>
    <m/>
  </r>
  <r>
    <s v="2.1"/>
    <s v="0.1.4.4.3.1.3"/>
    <x v="2"/>
    <x v="3"/>
    <x v="2"/>
    <m/>
    <m/>
    <m/>
    <m/>
    <m/>
    <n v="7.8500000000000014E-2"/>
    <n v="7.8500000000000014E-2"/>
    <n v="1"/>
    <n v="0.08"/>
  </r>
  <r>
    <s v="2.1.1"/>
    <m/>
    <x v="3"/>
    <x v="10"/>
    <x v="3"/>
    <m/>
    <m/>
    <m/>
    <m/>
    <n v="0.2"/>
    <n v="7.8500000000000014E-2"/>
    <n v="0.2"/>
    <n v="1"/>
    <n v="0.2"/>
  </r>
  <r>
    <s v="2.1.2"/>
    <m/>
    <x v="3"/>
    <x v="11"/>
    <x v="2"/>
    <n v="0.02"/>
    <m/>
    <m/>
    <m/>
    <m/>
    <m/>
    <n v="0.02"/>
    <n v="1"/>
    <n v="0.02"/>
  </r>
  <r>
    <s v="2.2"/>
    <s v="0.1.4.4.3.1.2.2"/>
    <x v="2"/>
    <x v="12"/>
    <x v="4"/>
    <n v="1"/>
    <m/>
    <m/>
    <m/>
    <m/>
    <m/>
    <n v="1"/>
    <n v="1"/>
    <n v="1"/>
  </r>
  <r>
    <s v="2.2.1"/>
    <m/>
    <x v="3"/>
    <x v="13"/>
    <x v="4"/>
    <n v="1"/>
    <m/>
    <m/>
    <m/>
    <m/>
    <m/>
    <n v="1"/>
    <n v="1"/>
    <n v="1"/>
  </r>
  <r>
    <s v="2.3"/>
    <s v="0.1.4.4.3.1.3.2.1"/>
    <x v="2"/>
    <x v="14"/>
    <x v="2"/>
    <n v="0.1"/>
    <m/>
    <m/>
    <m/>
    <m/>
    <m/>
    <n v="0.1"/>
    <n v="1"/>
    <n v="0.1"/>
  </r>
  <r>
    <s v="2.3.1"/>
    <m/>
    <x v="3"/>
    <x v="15"/>
    <x v="2"/>
    <n v="0.1"/>
    <m/>
    <m/>
    <m/>
    <m/>
    <m/>
    <n v="0.1"/>
    <n v="1.1000000000000001"/>
    <n v="0.11"/>
  </r>
  <r>
    <s v="2.3.2"/>
    <m/>
    <x v="3"/>
    <x v="16"/>
    <x v="5"/>
    <n v="0.1"/>
    <m/>
    <m/>
    <m/>
    <m/>
    <m/>
    <n v="0.1"/>
    <n v="0.7"/>
    <n v="7.0000000000000007E-2"/>
  </r>
  <r>
    <s v="3"/>
    <m/>
    <x v="1"/>
    <x v="17"/>
    <x v="1"/>
    <m/>
    <m/>
    <m/>
    <m/>
    <m/>
    <m/>
    <m/>
    <m/>
    <m/>
  </r>
  <r>
    <s v="3.1"/>
    <s v="0.1.4.4.3.1.3"/>
    <x v="2"/>
    <x v="3"/>
    <x v="2"/>
    <m/>
    <m/>
    <m/>
    <m/>
    <m/>
    <n v="0.12560000000000002"/>
    <n v="0.12560000000000002"/>
    <n v="1"/>
    <n v="0.13"/>
  </r>
  <r>
    <s v="3.1.1"/>
    <m/>
    <x v="3"/>
    <x v="18"/>
    <x v="3"/>
    <m/>
    <m/>
    <m/>
    <m/>
    <n v="0.2"/>
    <n v="6.2800000000000009E-2"/>
    <n v="0.2"/>
    <n v="1.1000000000000001"/>
    <n v="0.22"/>
  </r>
  <r>
    <s v="3.1.2"/>
    <m/>
    <x v="3"/>
    <x v="19"/>
    <x v="3"/>
    <m/>
    <m/>
    <m/>
    <m/>
    <n v="0.2"/>
    <n v="6.2800000000000009E-2"/>
    <n v="0.2"/>
    <n v="1.1000000000000001"/>
    <n v="0.22"/>
  </r>
  <r>
    <s v="3.1.3"/>
    <m/>
    <x v="3"/>
    <x v="11"/>
    <x v="2"/>
    <n v="0.04"/>
    <m/>
    <m/>
    <m/>
    <m/>
    <m/>
    <n v="0.04"/>
    <n v="1"/>
    <n v="0.04"/>
  </r>
  <r>
    <s v="3.2"/>
    <s v="0.1.4.4.3.1.2.2"/>
    <x v="2"/>
    <x v="12"/>
    <x v="4"/>
    <n v="2"/>
    <m/>
    <m/>
    <m/>
    <m/>
    <m/>
    <n v="2"/>
    <n v="1"/>
    <n v="2"/>
  </r>
  <r>
    <s v="3.2.1"/>
    <m/>
    <x v="3"/>
    <x v="20"/>
    <x v="4"/>
    <n v="2"/>
    <m/>
    <m/>
    <m/>
    <m/>
    <m/>
    <n v="2"/>
    <n v="1"/>
    <n v="2"/>
  </r>
  <r>
    <s v="3.3"/>
    <s v="0.1.4.4.3.1.3.2.1"/>
    <x v="2"/>
    <x v="14"/>
    <x v="2"/>
    <n v="0.2"/>
    <m/>
    <m/>
    <m/>
    <m/>
    <m/>
    <n v="0.2"/>
    <n v="1"/>
    <n v="0.2"/>
  </r>
  <r>
    <s v="3.3.1"/>
    <m/>
    <x v="3"/>
    <x v="15"/>
    <x v="2"/>
    <n v="0.2"/>
    <m/>
    <m/>
    <m/>
    <m/>
    <m/>
    <n v="0.2"/>
    <n v="1.1000000000000001"/>
    <n v="0.22"/>
  </r>
  <r>
    <s v="3.3.2"/>
    <m/>
    <x v="3"/>
    <x v="16"/>
    <x v="5"/>
    <n v="0.2"/>
    <m/>
    <m/>
    <m/>
    <m/>
    <m/>
    <n v="0"/>
    <n v="0.7"/>
    <n v="0"/>
  </r>
  <r>
    <s v="4"/>
    <m/>
    <x v="1"/>
    <x v="21"/>
    <x v="1"/>
    <m/>
    <m/>
    <m/>
    <m/>
    <m/>
    <m/>
    <m/>
    <m/>
    <m/>
  </r>
  <r>
    <s v="4.1"/>
    <s v="0.1.4.4.3.1.3"/>
    <x v="2"/>
    <x v="3"/>
    <x v="2"/>
    <m/>
    <m/>
    <m/>
    <m/>
    <m/>
    <n v="18.856284020853476"/>
    <n v="18.856284020853476"/>
    <n v="1"/>
    <n v="18.86"/>
  </r>
  <r>
    <s v="4.1.1"/>
    <m/>
    <x v="3"/>
    <x v="10"/>
    <x v="3"/>
    <m/>
    <m/>
    <m/>
    <m/>
    <n v="13.5"/>
    <n v="5.2987500000000001"/>
    <n v="13.5"/>
    <n v="1.1000000000000001"/>
    <n v="14.85"/>
  </r>
  <r>
    <s v="4.1.2"/>
    <m/>
    <x v="3"/>
    <x v="10"/>
    <x v="3"/>
    <m/>
    <m/>
    <m/>
    <m/>
    <n v="1.6"/>
    <n v="0.62800000000000011"/>
    <n v="1.6"/>
    <n v="1.1000000000000001"/>
    <n v="1.76"/>
  </r>
  <r>
    <s v="4.1.3"/>
    <m/>
    <x v="3"/>
    <x v="22"/>
    <x v="3"/>
    <m/>
    <m/>
    <m/>
    <m/>
    <n v="20.399999999999999"/>
    <n v="8.0069999999999997"/>
    <n v="20.399999999999999"/>
    <n v="1.1000000000000001"/>
    <n v="22.44"/>
  </r>
  <r>
    <s v="4.1.4"/>
    <m/>
    <x v="3"/>
    <x v="23"/>
    <x v="3"/>
    <m/>
    <m/>
    <m/>
    <m/>
    <n v="4.8"/>
    <n v="2.4115200000000003"/>
    <n v="4.8"/>
    <n v="1.1000000000000001"/>
    <n v="5.28"/>
  </r>
  <r>
    <s v="4.1.5"/>
    <m/>
    <x v="3"/>
    <x v="24"/>
    <x v="4"/>
    <s v="1"/>
    <m/>
    <m/>
    <m/>
    <m/>
    <n v="5.2120955567124178E-2"/>
    <s v="1"/>
    <n v="1"/>
    <n v="1"/>
  </r>
  <r>
    <s v="4.1.6"/>
    <m/>
    <x v="3"/>
    <x v="25"/>
    <x v="4"/>
    <s v="3"/>
    <m/>
    <m/>
    <m/>
    <m/>
    <n v="0.23346915108488314"/>
    <s v="3"/>
    <n v="1"/>
    <n v="3"/>
  </r>
  <r>
    <s v="4.1.7"/>
    <m/>
    <x v="3"/>
    <x v="26"/>
    <x v="4"/>
    <s v="3"/>
    <m/>
    <m/>
    <m/>
    <m/>
    <n v="0.23346915108488314"/>
    <s v="3"/>
    <n v="1"/>
    <n v="3"/>
  </r>
  <r>
    <s v="4.1.8"/>
    <m/>
    <x v="3"/>
    <x v="27"/>
    <x v="4"/>
    <s v="2"/>
    <m/>
    <m/>
    <m/>
    <m/>
    <n v="0.23275238510676602"/>
    <s v="2"/>
    <n v="1"/>
    <n v="2"/>
  </r>
  <r>
    <s v="4.1.9"/>
    <m/>
    <x v="3"/>
    <x v="28"/>
    <x v="4"/>
    <s v="1"/>
    <m/>
    <m/>
    <m/>
    <m/>
    <n v="0.11637619255338301"/>
    <s v="1"/>
    <n v="1"/>
    <n v="1"/>
  </r>
  <r>
    <s v="4.1.10"/>
    <m/>
    <x v="3"/>
    <x v="29"/>
    <x v="4"/>
    <s v="7"/>
    <m/>
    <m/>
    <m/>
    <m/>
    <n v="0.81463334787368102"/>
    <s v="7"/>
    <n v="1"/>
    <n v="7"/>
  </r>
  <r>
    <s v="4.1.11"/>
    <m/>
    <x v="3"/>
    <x v="30"/>
    <x v="4"/>
    <s v="2"/>
    <m/>
    <m/>
    <m/>
    <m/>
    <n v="0.35319283758276099"/>
    <s v="2"/>
    <n v="1"/>
    <n v="2"/>
  </r>
  <r>
    <s v="4.1.12"/>
    <m/>
    <x v="3"/>
    <x v="27"/>
    <x v="4"/>
    <n v="1"/>
    <m/>
    <m/>
    <m/>
    <m/>
    <n v="0.115"/>
    <n v="1"/>
    <n v="1"/>
    <n v="1"/>
  </r>
  <r>
    <s v="4.1.13"/>
    <m/>
    <x v="3"/>
    <x v="31"/>
    <x v="4"/>
    <s v="2"/>
    <m/>
    <m/>
    <m/>
    <m/>
    <n v="0.36"/>
    <s v="2"/>
    <n v="1"/>
    <n v="2"/>
  </r>
  <r>
    <s v="4.1.14"/>
    <m/>
    <x v="3"/>
    <x v="11"/>
    <x v="2"/>
    <n v="0.06"/>
    <m/>
    <m/>
    <m/>
    <m/>
    <m/>
    <n v="0.06"/>
    <n v="1"/>
    <n v="0.06"/>
  </r>
  <r>
    <s v="4.2"/>
    <s v="0.1.4.4.3.1.1.1.3"/>
    <x v="2"/>
    <x v="32"/>
    <x v="6"/>
    <n v="1"/>
    <m/>
    <m/>
    <m/>
    <m/>
    <m/>
    <n v="1"/>
    <n v="1"/>
    <n v="1"/>
  </r>
  <r>
    <s v="4.2.1"/>
    <m/>
    <x v="3"/>
    <x v="33"/>
    <x v="6"/>
    <n v="1"/>
    <m/>
    <m/>
    <m/>
    <m/>
    <m/>
    <n v="1"/>
    <n v="1"/>
    <n v="1"/>
  </r>
  <r>
    <s v="4.3"/>
    <s v="0.1.4.4.3.1.2.2"/>
    <x v="2"/>
    <x v="12"/>
    <x v="4"/>
    <n v="2"/>
    <m/>
    <m/>
    <m/>
    <m/>
    <m/>
    <n v="2"/>
    <n v="1"/>
    <n v="2"/>
  </r>
  <r>
    <s v="4.3.1."/>
    <m/>
    <x v="3"/>
    <x v="34"/>
    <x v="4"/>
    <n v="2"/>
    <m/>
    <m/>
    <m/>
    <m/>
    <m/>
    <n v="2"/>
    <n v="1"/>
    <n v="2"/>
  </r>
  <r>
    <s v="4.4"/>
    <s v="0.1.4.4.3.1.3.2.1"/>
    <x v="2"/>
    <x v="14"/>
    <x v="2"/>
    <n v="11.355"/>
    <m/>
    <m/>
    <m/>
    <m/>
    <n v="11.355"/>
    <n v="11.355"/>
    <n v="1"/>
    <n v="11.36"/>
  </r>
  <r>
    <s v="4.4.1"/>
    <m/>
    <x v="3"/>
    <x v="15"/>
    <x v="2"/>
    <n v="11.355"/>
    <m/>
    <m/>
    <m/>
    <m/>
    <n v="11.355"/>
    <n v="11.355"/>
    <n v="1.1000000000000001"/>
    <n v="12.49"/>
  </r>
  <r>
    <s v="4.4.2"/>
    <m/>
    <x v="3"/>
    <x v="16"/>
    <x v="5"/>
    <n v="11.355"/>
    <m/>
    <m/>
    <m/>
    <m/>
    <n v="11.355"/>
    <n v="11.355"/>
    <n v="0.7"/>
    <n v="7.95"/>
  </r>
  <r>
    <s v="5"/>
    <m/>
    <x v="1"/>
    <x v="35"/>
    <x v="1"/>
    <m/>
    <m/>
    <m/>
    <m/>
    <m/>
    <m/>
    <m/>
    <m/>
    <m/>
  </r>
  <r>
    <s v="5.1"/>
    <s v="0.1.4.4.3.1.3"/>
    <x v="2"/>
    <x v="3"/>
    <x v="2"/>
    <m/>
    <m/>
    <m/>
    <m/>
    <m/>
    <n v="102.52300500654677"/>
    <n v="102.52300500654677"/>
    <n v="1"/>
    <n v="102.52"/>
  </r>
  <r>
    <s v="5.1.1"/>
    <m/>
    <x v="3"/>
    <x v="36"/>
    <x v="3"/>
    <m/>
    <n v="0.45"/>
    <n v="0.25"/>
    <n v="1.4"/>
    <n v="3"/>
    <n v="4.1999999999999993"/>
    <n v="3"/>
    <n v="1.1000000000000001"/>
    <n v="3.3"/>
  </r>
  <r>
    <s v="5.1.2"/>
    <m/>
    <x v="3"/>
    <x v="37"/>
    <x v="3"/>
    <m/>
    <n v="0.5"/>
    <n v="0.45"/>
    <n v="1.9"/>
    <n v="3.9"/>
    <n v="7.4099999999999993"/>
    <n v="3.9"/>
    <n v="1.1000000000000001"/>
    <n v="4.29"/>
  </r>
  <r>
    <s v="5.1.3"/>
    <m/>
    <x v="3"/>
    <x v="38"/>
    <x v="3"/>
    <m/>
    <n v="0.6"/>
    <n v="0.3"/>
    <n v="1.7999999999999998"/>
    <n v="0.7"/>
    <n v="1.2599999999999998"/>
    <n v="0.7"/>
    <n v="1.1000000000000001"/>
    <n v="0.77"/>
  </r>
  <r>
    <s v="5.1.4"/>
    <m/>
    <x v="3"/>
    <x v="39"/>
    <x v="3"/>
    <m/>
    <n v="0.6"/>
    <n v="0.3"/>
    <n v="1.7999999999999998"/>
    <n v="6"/>
    <n v="10.799999999999999"/>
    <n v="6"/>
    <n v="1.1000000000000001"/>
    <n v="6.6"/>
  </r>
  <r>
    <s v="5.1.5"/>
    <m/>
    <x v="3"/>
    <x v="40"/>
    <x v="3"/>
    <m/>
    <n v="0.6"/>
    <n v="0.3"/>
    <n v="1.7999999999999998"/>
    <n v="15.4"/>
    <n v="27.72"/>
    <n v="15.4"/>
    <n v="1.1000000000000001"/>
    <n v="16.940000000000001"/>
  </r>
  <r>
    <s v="5.1.6"/>
    <m/>
    <x v="3"/>
    <x v="41"/>
    <x v="3"/>
    <m/>
    <n v="0.6"/>
    <n v="0.45"/>
    <n v="2.1"/>
    <n v="1"/>
    <n v="2.1"/>
    <n v="1"/>
    <n v="1.1000000000000001"/>
    <n v="1.1000000000000001"/>
  </r>
  <r>
    <s v="5.1.7"/>
    <m/>
    <x v="3"/>
    <x v="42"/>
    <x v="3"/>
    <m/>
    <n v="0.6"/>
    <n v="0.45"/>
    <n v="2.1"/>
    <n v="8.3000000000000007"/>
    <n v="17.430000000000003"/>
    <n v="8.3000000000000007"/>
    <n v="1.1000000000000001"/>
    <n v="9.1300000000000008"/>
  </r>
  <r>
    <s v="5.1.8"/>
    <m/>
    <x v="3"/>
    <x v="43"/>
    <x v="3"/>
    <m/>
    <n v="0.6"/>
    <n v="0.45"/>
    <n v="2.1"/>
    <n v="0.7"/>
    <n v="1.47"/>
    <n v="0.7"/>
    <n v="1.1000000000000001"/>
    <n v="0.77"/>
  </r>
  <r>
    <s v="5.1.9"/>
    <m/>
    <x v="3"/>
    <x v="44"/>
    <x v="4"/>
    <s v="1"/>
    <m/>
    <m/>
    <m/>
    <m/>
    <n v="0.42919112928274239"/>
    <s v="1"/>
    <n v="1"/>
    <n v="1"/>
  </r>
  <r>
    <s v="5.1.10"/>
    <m/>
    <x v="3"/>
    <x v="45"/>
    <x v="4"/>
    <s v="1"/>
    <m/>
    <m/>
    <m/>
    <m/>
    <n v="0.45331856086231198"/>
    <s v="1"/>
    <n v="1"/>
    <n v="1"/>
  </r>
  <r>
    <s v="5.1.11"/>
    <m/>
    <x v="3"/>
    <x v="46"/>
    <x v="4"/>
    <s v="1"/>
    <m/>
    <m/>
    <m/>
    <m/>
    <n v="0.45331856086231198"/>
    <s v="1"/>
    <n v="1"/>
    <n v="1"/>
  </r>
  <r>
    <s v="5.1.12"/>
    <m/>
    <x v="3"/>
    <x v="47"/>
    <x v="4"/>
    <s v="2"/>
    <m/>
    <m/>
    <m/>
    <m/>
    <n v="1.21"/>
    <s v="2"/>
    <n v="1"/>
    <n v="2"/>
  </r>
  <r>
    <s v="5.1.13"/>
    <m/>
    <x v="3"/>
    <x v="48"/>
    <x v="4"/>
    <s v="2"/>
    <m/>
    <m/>
    <m/>
    <m/>
    <n v="1.9044025288211772"/>
    <s v="2"/>
    <n v="1"/>
    <n v="2"/>
  </r>
  <r>
    <s v="5.1.14"/>
    <m/>
    <x v="3"/>
    <x v="49"/>
    <x v="4"/>
    <s v="4"/>
    <m/>
    <m/>
    <m/>
    <m/>
    <n v="3.81"/>
    <s v="4"/>
    <n v="1"/>
    <n v="4"/>
  </r>
  <r>
    <s v="5.1.15"/>
    <m/>
    <x v="3"/>
    <x v="50"/>
    <x v="4"/>
    <s v="1"/>
    <m/>
    <m/>
    <m/>
    <m/>
    <n v="0.88685834705770339"/>
    <s v="1"/>
    <n v="1"/>
    <n v="1"/>
  </r>
  <r>
    <s v="5.1.16"/>
    <m/>
    <x v="3"/>
    <x v="51"/>
    <x v="4"/>
    <s v="2"/>
    <m/>
    <m/>
    <m/>
    <m/>
    <n v="2.0564600329384879"/>
    <s v="2"/>
    <n v="1"/>
    <n v="2"/>
  </r>
  <r>
    <s v="5.1.17"/>
    <m/>
    <x v="3"/>
    <x v="52"/>
    <x v="4"/>
    <s v="1"/>
    <m/>
    <m/>
    <m/>
    <m/>
    <n v="1.876460032938488"/>
    <s v="1"/>
    <n v="1"/>
    <n v="1"/>
  </r>
  <r>
    <s v="5.1.18"/>
    <m/>
    <x v="3"/>
    <x v="53"/>
    <x v="4"/>
    <s v="1"/>
    <m/>
    <m/>
    <m/>
    <m/>
    <n v="1.876460032938488"/>
    <s v="1"/>
    <n v="1"/>
    <n v="1"/>
  </r>
  <r>
    <s v="5.1.19"/>
    <m/>
    <x v="3"/>
    <x v="54"/>
    <x v="4"/>
    <s v="1"/>
    <m/>
    <m/>
    <m/>
    <m/>
    <n v="1.88"/>
    <s v="1"/>
    <n v="1"/>
    <n v="1"/>
  </r>
  <r>
    <s v="5.1.20"/>
    <m/>
    <x v="3"/>
    <x v="55"/>
    <x v="4"/>
    <s v="1"/>
    <m/>
    <m/>
    <m/>
    <m/>
    <n v="2.1892033717615695"/>
    <s v="1"/>
    <n v="1"/>
    <n v="1"/>
  </r>
  <r>
    <s v="5.1.21"/>
    <m/>
    <x v="3"/>
    <x v="56"/>
    <x v="4"/>
    <s v="2"/>
    <m/>
    <m/>
    <m/>
    <m/>
    <n v="4.3784067435231391"/>
    <s v="2"/>
    <n v="1"/>
    <n v="2"/>
  </r>
  <r>
    <s v="5.1.22"/>
    <m/>
    <x v="3"/>
    <x v="57"/>
    <x v="4"/>
    <s v="2"/>
    <m/>
    <m/>
    <m/>
    <m/>
    <n v="1.0350000000000001"/>
    <s v="2"/>
    <n v="1"/>
    <n v="2"/>
  </r>
  <r>
    <s v="5.1.23"/>
    <m/>
    <x v="3"/>
    <x v="58"/>
    <x v="4"/>
    <s v="1"/>
    <m/>
    <m/>
    <m/>
    <m/>
    <n v="0.54"/>
    <s v="1"/>
    <n v="1"/>
    <n v="1"/>
  </r>
  <r>
    <s v="5.1.24"/>
    <m/>
    <x v="3"/>
    <x v="59"/>
    <x v="4"/>
    <s v="2"/>
    <m/>
    <m/>
    <m/>
    <m/>
    <n v="1.2074486277268397"/>
    <s v="2"/>
    <n v="1"/>
    <n v="2"/>
  </r>
  <r>
    <s v="5.1.25"/>
    <m/>
    <x v="3"/>
    <x v="60"/>
    <x v="4"/>
    <s v="1"/>
    <m/>
    <m/>
    <m/>
    <m/>
    <n v="0.59607950630558948"/>
    <s v="1"/>
    <n v="1"/>
    <n v="1"/>
  </r>
  <r>
    <s v="5.1.26"/>
    <m/>
    <x v="3"/>
    <x v="61"/>
    <x v="4"/>
    <s v="4"/>
    <m/>
    <m/>
    <m/>
    <m/>
    <n v="2.3843180252223579"/>
    <s v="4"/>
    <n v="1"/>
    <n v="4"/>
  </r>
  <r>
    <s v="5.1.27"/>
    <m/>
    <x v="3"/>
    <x v="62"/>
    <x v="4"/>
    <s v="1"/>
    <m/>
    <m/>
    <m/>
    <m/>
    <n v="0.59607950630558948"/>
    <s v="1"/>
    <n v="1"/>
    <n v="1"/>
  </r>
  <r>
    <s v="5.1.28"/>
    <m/>
    <x v="3"/>
    <x v="63"/>
    <x v="4"/>
    <n v="2"/>
    <m/>
    <m/>
    <m/>
    <m/>
    <n v="0.37"/>
    <n v="2"/>
    <n v="1"/>
    <n v="2"/>
  </r>
  <r>
    <s v="5.1.29"/>
    <m/>
    <x v="3"/>
    <x v="11"/>
    <x v="2"/>
    <n v="0.36"/>
    <m/>
    <m/>
    <m/>
    <m/>
    <m/>
    <n v="0.36"/>
    <n v="1"/>
    <n v="0.36"/>
  </r>
  <r>
    <s v="5.2"/>
    <s v="0.1.4.4.3.1.3.3.1"/>
    <x v="2"/>
    <x v="7"/>
    <x v="4"/>
    <n v="6"/>
    <m/>
    <m/>
    <m/>
    <m/>
    <m/>
    <n v="6"/>
    <n v="1"/>
    <n v="6"/>
  </r>
  <r>
    <s v="5.2.1"/>
    <m/>
    <x v="3"/>
    <x v="64"/>
    <x v="4"/>
    <n v="6"/>
    <m/>
    <m/>
    <m/>
    <m/>
    <m/>
    <n v="6"/>
    <n v="1"/>
    <n v="6"/>
  </r>
  <r>
    <s v="5.3"/>
    <s v="0.1.4.4.3.1.1.1"/>
    <x v="2"/>
    <x v="32"/>
    <x v="6"/>
    <n v="1"/>
    <m/>
    <m/>
    <m/>
    <m/>
    <m/>
    <n v="1"/>
    <n v="1"/>
    <n v="1"/>
  </r>
  <r>
    <s v="5.3.1"/>
    <m/>
    <x v="3"/>
    <x v="65"/>
    <x v="6"/>
    <n v="1"/>
    <m/>
    <m/>
    <m/>
    <m/>
    <m/>
    <n v="1"/>
    <n v="1"/>
    <n v="1"/>
  </r>
  <r>
    <s v="5.4"/>
    <s v="0.1.4.4.3.1.2.2"/>
    <x v="2"/>
    <x v="12"/>
    <x v="4"/>
    <n v="2"/>
    <m/>
    <m/>
    <m/>
    <m/>
    <m/>
    <n v="2"/>
    <n v="1"/>
    <n v="2"/>
  </r>
  <r>
    <s v="5.4.1"/>
    <m/>
    <x v="3"/>
    <x v="66"/>
    <x v="4"/>
    <n v="1"/>
    <m/>
    <m/>
    <m/>
    <m/>
    <m/>
    <n v="1"/>
    <n v="1"/>
    <n v="1"/>
  </r>
  <r>
    <s v="5.4.2"/>
    <m/>
    <x v="3"/>
    <x v="67"/>
    <x v="4"/>
    <n v="1"/>
    <m/>
    <m/>
    <m/>
    <m/>
    <m/>
    <n v="1"/>
    <n v="1"/>
    <n v="1"/>
  </r>
  <r>
    <s v="5.5"/>
    <s v="0.1.4.4.3.1.3.2.1"/>
    <x v="2"/>
    <x v="14"/>
    <x v="2"/>
    <n v="30.064"/>
    <m/>
    <m/>
    <m/>
    <m/>
    <n v="30.064"/>
    <n v="30.064"/>
    <n v="1"/>
    <n v="30.06"/>
  </r>
  <r>
    <s v="5.5.1"/>
    <m/>
    <x v="3"/>
    <x v="15"/>
    <x v="2"/>
    <n v="30.064"/>
    <m/>
    <m/>
    <m/>
    <m/>
    <n v="30.064"/>
    <n v="30.064"/>
    <n v="1.1000000000000001"/>
    <n v="33.07"/>
  </r>
  <r>
    <s v="5.5.2"/>
    <m/>
    <x v="3"/>
    <x v="16"/>
    <x v="5"/>
    <n v="30.064"/>
    <m/>
    <m/>
    <m/>
    <m/>
    <n v="30.064"/>
    <n v="30.064"/>
    <n v="0.7"/>
    <n v="21.04"/>
  </r>
  <r>
    <s v="6"/>
    <m/>
    <x v="1"/>
    <x v="68"/>
    <x v="1"/>
    <m/>
    <m/>
    <m/>
    <m/>
    <m/>
    <m/>
    <m/>
    <m/>
    <m/>
  </r>
  <r>
    <s v="6.1"/>
    <s v="0.1.4.4.3.1.3"/>
    <x v="2"/>
    <x v="3"/>
    <x v="2"/>
    <m/>
    <m/>
    <m/>
    <m/>
    <m/>
    <n v="26.970000000000002"/>
    <n v="26.970000000000002"/>
    <n v="1"/>
    <n v="26.97"/>
  </r>
  <r>
    <s v="6.1.1"/>
    <m/>
    <x v="3"/>
    <x v="69"/>
    <x v="3"/>
    <m/>
    <n v="0.2"/>
    <n v="0.1"/>
    <n v="0.60000000000000009"/>
    <n v="5.7"/>
    <n v="3.4200000000000008"/>
    <n v="5.7"/>
    <n v="1.1000000000000001"/>
    <n v="6.27"/>
  </r>
  <r>
    <s v="6.1.2"/>
    <m/>
    <x v="3"/>
    <x v="70"/>
    <x v="3"/>
    <m/>
    <n v="0.5"/>
    <n v="0.3"/>
    <n v="1.6"/>
    <n v="4.9000000000000004"/>
    <n v="7.8400000000000007"/>
    <n v="4.9000000000000004"/>
    <n v="1.1000000000000001"/>
    <n v="5.39"/>
  </r>
  <r>
    <s v="6.1.3"/>
    <m/>
    <x v="3"/>
    <x v="71"/>
    <x v="3"/>
    <m/>
    <n v="0.5"/>
    <n v="0.3"/>
    <n v="1.6"/>
    <n v="1.7"/>
    <n v="2.72"/>
    <n v="1.7"/>
    <n v="1.1000000000000001"/>
    <n v="1.87"/>
  </r>
  <r>
    <s v="6.1.4"/>
    <m/>
    <x v="3"/>
    <x v="72"/>
    <x v="3"/>
    <m/>
    <n v="0.55000000000000004"/>
    <n v="0.2"/>
    <n v="1.5"/>
    <n v="1.6"/>
    <n v="2.4000000000000004"/>
    <n v="1.6"/>
    <n v="1.1000000000000001"/>
    <n v="1.76"/>
  </r>
  <r>
    <s v="6.1.5"/>
    <m/>
    <x v="3"/>
    <x v="73"/>
    <x v="3"/>
    <m/>
    <n v="0.7"/>
    <n v="0.3"/>
    <n v="2"/>
    <n v="0.6"/>
    <n v="1.2"/>
    <n v="0.6"/>
    <n v="1.1000000000000001"/>
    <n v="0.66"/>
  </r>
  <r>
    <s v="6.1.6"/>
    <m/>
    <x v="3"/>
    <x v="74"/>
    <x v="3"/>
    <m/>
    <n v="0.7"/>
    <n v="0.4"/>
    <n v="2.2000000000000002"/>
    <n v="0.1"/>
    <n v="0.22000000000000003"/>
    <n v="0.1"/>
    <n v="1.1000000000000001"/>
    <n v="0.11"/>
  </r>
  <r>
    <s v="6.1.7"/>
    <m/>
    <x v="3"/>
    <x v="75"/>
    <x v="4"/>
    <s v="1"/>
    <m/>
    <m/>
    <m/>
    <m/>
    <n v="0.5"/>
    <s v="1"/>
    <n v="1"/>
    <n v="1"/>
  </r>
  <r>
    <s v="6.1.8"/>
    <m/>
    <x v="3"/>
    <x v="76"/>
    <x v="4"/>
    <s v="1"/>
    <m/>
    <m/>
    <m/>
    <m/>
    <n v="0.88"/>
    <s v="1"/>
    <n v="1"/>
    <n v="1"/>
  </r>
  <r>
    <s v="6.1.9"/>
    <m/>
    <x v="3"/>
    <x v="77"/>
    <x v="4"/>
    <s v="1"/>
    <m/>
    <m/>
    <m/>
    <m/>
    <n v="0.31"/>
    <s v="1"/>
    <n v="1"/>
    <n v="1"/>
  </r>
  <r>
    <s v="6.1.10"/>
    <m/>
    <x v="3"/>
    <x v="78"/>
    <x v="4"/>
    <s v="1"/>
    <m/>
    <m/>
    <m/>
    <m/>
    <n v="0.62"/>
    <s v="1"/>
    <n v="1"/>
    <n v="1"/>
  </r>
  <r>
    <s v="6.1.11"/>
    <m/>
    <x v="3"/>
    <x v="79"/>
    <x v="4"/>
    <s v="1"/>
    <m/>
    <m/>
    <m/>
    <m/>
    <n v="0.91"/>
    <s v="1"/>
    <n v="1"/>
    <n v="1"/>
  </r>
  <r>
    <s v="6.1.12"/>
    <m/>
    <x v="3"/>
    <x v="80"/>
    <x v="4"/>
    <s v="2"/>
    <m/>
    <m/>
    <m/>
    <m/>
    <n v="2.83"/>
    <s v="2"/>
    <n v="1"/>
    <n v="2"/>
  </r>
  <r>
    <s v="6.1.13"/>
    <m/>
    <x v="3"/>
    <x v="81"/>
    <x v="4"/>
    <s v="1"/>
    <m/>
    <m/>
    <m/>
    <m/>
    <n v="1.42"/>
    <s v="1"/>
    <n v="1"/>
    <n v="1"/>
  </r>
  <r>
    <s v="6.1.14"/>
    <m/>
    <x v="3"/>
    <x v="82"/>
    <x v="4"/>
    <s v="1"/>
    <m/>
    <m/>
    <m/>
    <m/>
    <n v="0.47"/>
    <s v="1"/>
    <n v="1"/>
    <n v="1"/>
  </r>
  <r>
    <s v="6.1.15"/>
    <m/>
    <x v="3"/>
    <x v="83"/>
    <x v="4"/>
    <s v="1"/>
    <m/>
    <m/>
    <m/>
    <m/>
    <n v="0.59"/>
    <s v="1"/>
    <n v="1"/>
    <n v="1"/>
  </r>
  <r>
    <s v="6.1.16"/>
    <m/>
    <x v="3"/>
    <x v="84"/>
    <x v="4"/>
    <s v="1"/>
    <m/>
    <m/>
    <m/>
    <m/>
    <n v="0.64"/>
    <s v="1"/>
    <n v="1"/>
    <n v="1"/>
  </r>
  <r>
    <s v="6.1.17"/>
    <m/>
    <x v="3"/>
    <x v="11"/>
    <x v="2"/>
    <n v="0.82"/>
    <m/>
    <m/>
    <m/>
    <m/>
    <m/>
    <n v="0.82"/>
    <n v="1"/>
    <n v="0.82"/>
  </r>
  <r>
    <s v="6.2"/>
    <s v="0.1.4.4.3.1.3.3.1"/>
    <x v="2"/>
    <x v="7"/>
    <x v="4"/>
    <n v="27"/>
    <m/>
    <m/>
    <m/>
    <m/>
    <m/>
    <n v="27"/>
    <n v="1"/>
    <n v="27"/>
  </r>
  <r>
    <s v="6.2.1"/>
    <m/>
    <x v="3"/>
    <x v="85"/>
    <x v="4"/>
    <n v="27"/>
    <m/>
    <m/>
    <m/>
    <m/>
    <m/>
    <n v="27"/>
    <n v="1"/>
    <n v="27"/>
  </r>
  <r>
    <s v="6.3"/>
    <s v="0.1.4.4.3.1.1.1.2"/>
    <x v="2"/>
    <x v="86"/>
    <x v="6"/>
    <n v="1"/>
    <m/>
    <m/>
    <m/>
    <m/>
    <m/>
    <n v="1"/>
    <n v="1"/>
    <n v="1"/>
  </r>
  <r>
    <s v="6.3.1"/>
    <m/>
    <x v="3"/>
    <x v="87"/>
    <x v="6"/>
    <n v="1"/>
    <m/>
    <m/>
    <m/>
    <m/>
    <m/>
    <n v="1"/>
    <n v="1"/>
    <n v="1"/>
  </r>
  <r>
    <s v="6.4"/>
    <s v="0.1.4.4.3.1.2.2"/>
    <x v="2"/>
    <x v="12"/>
    <x v="4"/>
    <n v="29"/>
    <m/>
    <m/>
    <m/>
    <m/>
    <m/>
    <n v="29"/>
    <n v="1"/>
    <n v="29"/>
  </r>
  <r>
    <s v="6.4.1"/>
    <m/>
    <x v="3"/>
    <x v="88"/>
    <x v="4"/>
    <n v="27"/>
    <m/>
    <m/>
    <m/>
    <m/>
    <m/>
    <n v="27"/>
    <n v="1"/>
    <n v="27"/>
  </r>
  <r>
    <s v="6.4.2"/>
    <m/>
    <x v="3"/>
    <x v="89"/>
    <x v="4"/>
    <n v="2"/>
    <m/>
    <m/>
    <m/>
    <m/>
    <m/>
    <n v="1"/>
    <n v="1"/>
    <n v="1"/>
  </r>
  <r>
    <s v="6.5"/>
    <s v="0.1.4.4.3.1.3.2.1"/>
    <x v="2"/>
    <x v="14"/>
    <x v="2"/>
    <n v="26.509999999999998"/>
    <m/>
    <m/>
    <m/>
    <m/>
    <n v="26.509999999999998"/>
    <n v="26.509999999999998"/>
    <n v="1"/>
    <n v="26.51"/>
  </r>
  <r>
    <s v="6.5.1"/>
    <m/>
    <x v="3"/>
    <x v="15"/>
    <x v="2"/>
    <n v="4.5599999999999996"/>
    <m/>
    <m/>
    <m/>
    <m/>
    <n v="4.5599999999999996"/>
    <n v="4.5599999999999996"/>
    <n v="1.1000000000000001"/>
    <n v="5.0199999999999996"/>
  </r>
  <r>
    <s v="6.5.2"/>
    <m/>
    <x v="3"/>
    <x v="16"/>
    <x v="5"/>
    <n v="4.5599999999999996"/>
    <m/>
    <m/>
    <m/>
    <m/>
    <n v="4.5599999999999996"/>
    <n v="4.5599999999999996"/>
    <n v="0.7"/>
    <n v="3.19"/>
  </r>
  <r>
    <s v="6.5.3"/>
    <m/>
    <x v="3"/>
    <x v="90"/>
    <x v="2"/>
    <n v="3"/>
    <m/>
    <m/>
    <m/>
    <m/>
    <n v="3"/>
    <n v="3"/>
    <n v="1.1000000000000001"/>
    <n v="3.3"/>
  </r>
  <r>
    <s v="6.5.4"/>
    <m/>
    <x v="3"/>
    <x v="91"/>
    <x v="5"/>
    <n v="3"/>
    <m/>
    <m/>
    <m/>
    <m/>
    <n v="3"/>
    <n v="3"/>
    <n v="1"/>
    <n v="3"/>
  </r>
  <r>
    <s v="6.5.5"/>
    <m/>
    <x v="3"/>
    <x v="92"/>
    <x v="2"/>
    <n v="18.95"/>
    <m/>
    <m/>
    <m/>
    <m/>
    <n v="18.95"/>
    <n v="18.95"/>
    <n v="1.1000000000000001"/>
    <n v="20.85"/>
  </r>
  <r>
    <s v="6.5.6"/>
    <m/>
    <x v="3"/>
    <x v="93"/>
    <x v="5"/>
    <n v="18.95"/>
    <m/>
    <m/>
    <m/>
    <m/>
    <n v="18.95"/>
    <n v="18.95"/>
    <n v="2"/>
    <n v="37.9"/>
  </r>
  <r>
    <s v="6.6."/>
    <s v="0.1.4.4.3.2.1.3"/>
    <x v="2"/>
    <x v="94"/>
    <x v="4"/>
    <n v="1"/>
    <m/>
    <m/>
    <m/>
    <m/>
    <m/>
    <n v="1"/>
    <n v="1"/>
    <n v="1"/>
  </r>
  <r>
    <s v="6.6.1"/>
    <m/>
    <x v="3"/>
    <x v="95"/>
    <x v="4"/>
    <n v="1"/>
    <m/>
    <m/>
    <m/>
    <m/>
    <m/>
    <n v="1"/>
    <n v="1"/>
    <n v="1"/>
  </r>
  <r>
    <s v="7"/>
    <m/>
    <x v="1"/>
    <x v="96"/>
    <x v="1"/>
    <m/>
    <m/>
    <m/>
    <m/>
    <m/>
    <m/>
    <m/>
    <m/>
    <m/>
  </r>
  <r>
    <s v="7.1"/>
    <s v="0.1.4.4.3.1.3"/>
    <x v="2"/>
    <x v="3"/>
    <x v="2"/>
    <n v="0"/>
    <m/>
    <m/>
    <m/>
    <m/>
    <n v="16.913320000000002"/>
    <n v="16.913320000000002"/>
    <n v="1"/>
    <n v="16.91"/>
  </r>
  <r>
    <s v="7.1.1"/>
    <m/>
    <x v="3"/>
    <x v="69"/>
    <x v="3"/>
    <m/>
    <n v="0.2"/>
    <n v="0.1"/>
    <n v="0.60000000000000009"/>
    <n v="11.2"/>
    <n v="6.7200000000000006"/>
    <n v="11.2"/>
    <n v="1.1000000000000001"/>
    <n v="12.32"/>
  </r>
  <r>
    <s v="7.1.2"/>
    <m/>
    <x v="3"/>
    <x v="97"/>
    <x v="3"/>
    <m/>
    <m/>
    <m/>
    <m/>
    <n v="4.0999999999999996"/>
    <n v="4.0553099999999995"/>
    <n v="4.0999999999999996"/>
    <n v="1.1000000000000001"/>
    <n v="4.51"/>
  </r>
  <r>
    <s v="7.1.3"/>
    <m/>
    <x v="3"/>
    <x v="98"/>
    <x v="3"/>
    <m/>
    <m/>
    <m/>
    <m/>
    <n v="1.1000000000000001"/>
    <n v="1.0880100000000001"/>
    <n v="1.1000000000000001"/>
    <n v="1.1000000000000001"/>
    <n v="1.21"/>
  </r>
  <r>
    <s v="7.1.4"/>
    <m/>
    <x v="3"/>
    <x v="99"/>
    <x v="4"/>
    <s v="1"/>
    <m/>
    <m/>
    <m/>
    <m/>
    <n v="0.34"/>
    <s v="1"/>
    <n v="1"/>
    <n v="1"/>
  </r>
  <r>
    <s v="7.1.5"/>
    <m/>
    <x v="3"/>
    <x v="100"/>
    <x v="4"/>
    <s v="5"/>
    <m/>
    <m/>
    <m/>
    <m/>
    <n v="2.94"/>
    <s v="5"/>
    <n v="1"/>
    <n v="5"/>
  </r>
  <r>
    <s v="7.1.6"/>
    <m/>
    <x v="3"/>
    <x v="101"/>
    <x v="4"/>
    <s v="3"/>
    <m/>
    <m/>
    <m/>
    <m/>
    <n v="1.77"/>
    <s v="3"/>
    <n v="1"/>
    <n v="3"/>
  </r>
  <r>
    <s v="7.1.7"/>
    <m/>
    <x v="3"/>
    <x v="102"/>
    <x v="4"/>
    <n v="1"/>
    <m/>
    <m/>
    <m/>
    <m/>
    <m/>
    <n v="1"/>
    <n v="1"/>
    <n v="1"/>
  </r>
  <r>
    <s v="7.1.8"/>
    <m/>
    <x v="3"/>
    <x v="11"/>
    <x v="2"/>
    <n v="0.72"/>
    <m/>
    <m/>
    <m/>
    <m/>
    <n v="0.72"/>
    <n v="0.72"/>
    <n v="1"/>
    <n v="0.72"/>
  </r>
  <r>
    <s v="7.2"/>
    <s v="0.1.4.4.3.1.1.1.2"/>
    <x v="2"/>
    <x v="86"/>
    <x v="6"/>
    <n v="1"/>
    <m/>
    <m/>
    <m/>
    <m/>
    <m/>
    <n v="1"/>
    <n v="1"/>
    <n v="1"/>
  </r>
  <r>
    <s v="7.2.1"/>
    <m/>
    <x v="3"/>
    <x v="103"/>
    <x v="6"/>
    <n v="1"/>
    <m/>
    <m/>
    <m/>
    <m/>
    <m/>
    <n v="1"/>
    <n v="1"/>
    <n v="1"/>
  </r>
  <r>
    <s v="7.3"/>
    <s v="0.1.4.4.3.1.2.2"/>
    <x v="2"/>
    <x v="12"/>
    <x v="4"/>
    <n v="30"/>
    <m/>
    <m/>
    <m/>
    <m/>
    <m/>
    <n v="30"/>
    <n v="1"/>
    <n v="30"/>
  </r>
  <r>
    <s v="7.3.1"/>
    <m/>
    <x v="3"/>
    <x v="88"/>
    <x v="4"/>
    <n v="28"/>
    <m/>
    <m/>
    <m/>
    <m/>
    <m/>
    <n v="28"/>
    <n v="1"/>
    <n v="28"/>
  </r>
  <r>
    <s v="7.3.2"/>
    <m/>
    <x v="3"/>
    <x v="104"/>
    <x v="4"/>
    <n v="2"/>
    <m/>
    <m/>
    <m/>
    <m/>
    <m/>
    <n v="2"/>
    <n v="1"/>
    <n v="2"/>
  </r>
  <r>
    <s v="7.4"/>
    <s v="0.1.4.4.3.1.3.2.1"/>
    <x v="2"/>
    <x v="14"/>
    <x v="2"/>
    <n v="16.78"/>
    <m/>
    <m/>
    <m/>
    <m/>
    <n v="16.78"/>
    <n v="16.78"/>
    <n v="1"/>
    <n v="16.78"/>
  </r>
  <r>
    <s v="7.4.1"/>
    <m/>
    <x v="3"/>
    <x v="15"/>
    <x v="2"/>
    <n v="2.78"/>
    <m/>
    <m/>
    <m/>
    <m/>
    <n v="2.78"/>
    <n v="2.78"/>
    <n v="1.1000000000000001"/>
    <n v="3.06"/>
  </r>
  <r>
    <s v="7.4.2"/>
    <m/>
    <x v="3"/>
    <x v="16"/>
    <x v="5"/>
    <n v="2.78"/>
    <m/>
    <m/>
    <m/>
    <m/>
    <n v="2.78"/>
    <n v="2.78"/>
    <n v="0.7"/>
    <n v="1.95"/>
  </r>
  <r>
    <s v="7.4.3"/>
    <m/>
    <x v="3"/>
    <x v="105"/>
    <x v="2"/>
    <n v="5.6"/>
    <m/>
    <m/>
    <m/>
    <m/>
    <n v="5.6"/>
    <n v="5.6"/>
    <n v="1.1000000000000001"/>
    <n v="6.16"/>
  </r>
  <r>
    <s v="7.4.4"/>
    <m/>
    <x v="3"/>
    <x v="106"/>
    <x v="5"/>
    <n v="5.6"/>
    <m/>
    <m/>
    <m/>
    <m/>
    <n v="5.6"/>
    <n v="5.6"/>
    <n v="2"/>
    <n v="11.2"/>
  </r>
  <r>
    <s v="7.4.5"/>
    <m/>
    <x v="3"/>
    <x v="107"/>
    <x v="2"/>
    <n v="8.4"/>
    <m/>
    <m/>
    <m/>
    <m/>
    <n v="8.4"/>
    <n v="8.4"/>
    <n v="1.1000000000000001"/>
    <n v="9.24"/>
  </r>
  <r>
    <s v="7.4.6"/>
    <m/>
    <x v="3"/>
    <x v="106"/>
    <x v="5"/>
    <n v="8.4"/>
    <m/>
    <m/>
    <m/>
    <m/>
    <n v="8.4"/>
    <n v="8.4"/>
    <n v="2"/>
    <n v="16.8"/>
  </r>
  <r>
    <s v="7.5"/>
    <s v="0.1.4.4.3.1.3.3.1"/>
    <x v="2"/>
    <x v="7"/>
    <x v="4"/>
    <n v="28"/>
    <m/>
    <m/>
    <m/>
    <m/>
    <m/>
    <n v="28"/>
    <n v="1"/>
    <n v="28"/>
  </r>
  <r>
    <s v="7.5.1"/>
    <m/>
    <x v="3"/>
    <x v="85"/>
    <x v="4"/>
    <n v="28"/>
    <m/>
    <m/>
    <m/>
    <m/>
    <m/>
    <n v="28"/>
    <n v="1"/>
    <n v="28"/>
  </r>
  <r>
    <s v="8"/>
    <m/>
    <x v="1"/>
    <x v="108"/>
    <x v="1"/>
    <m/>
    <m/>
    <m/>
    <m/>
    <m/>
    <m/>
    <m/>
    <m/>
    <m/>
  </r>
  <r>
    <s v="8.1"/>
    <s v="0.1.4.4.3.1.3"/>
    <x v="2"/>
    <x v="3"/>
    <x v="2"/>
    <n v="0"/>
    <m/>
    <m/>
    <m/>
    <m/>
    <n v="5.0942200000000009"/>
    <n v="5.0942200000000009"/>
    <n v="1"/>
    <n v="5.09"/>
  </r>
  <r>
    <s v="8.1.1"/>
    <m/>
    <x v="3"/>
    <x v="97"/>
    <x v="3"/>
    <m/>
    <m/>
    <m/>
    <m/>
    <s v="3"/>
    <n v="2.9673000000000003"/>
    <s v="3"/>
    <n v="1.1000000000000001"/>
    <n v="3.3"/>
  </r>
  <r>
    <s v="8.1.2"/>
    <m/>
    <x v="3"/>
    <x v="98"/>
    <x v="3"/>
    <m/>
    <m/>
    <m/>
    <m/>
    <n v="1.2"/>
    <n v="1.18692"/>
    <n v="1.2"/>
    <n v="1.1000000000000001"/>
    <n v="1.32"/>
  </r>
  <r>
    <s v="8.1.3"/>
    <m/>
    <x v="3"/>
    <x v="109"/>
    <x v="4"/>
    <n v="1"/>
    <m/>
    <m/>
    <m/>
    <m/>
    <n v="0.35"/>
    <n v="1"/>
    <n v="1"/>
    <n v="1"/>
  </r>
  <r>
    <s v="8.1.4"/>
    <m/>
    <x v="3"/>
    <x v="110"/>
    <x v="4"/>
    <n v="1"/>
    <m/>
    <m/>
    <m/>
    <m/>
    <n v="0.13"/>
    <n v="1"/>
    <n v="1"/>
    <n v="1"/>
  </r>
  <r>
    <s v="8.1.5"/>
    <m/>
    <x v="3"/>
    <x v="111"/>
    <x v="4"/>
    <s v="2"/>
    <m/>
    <m/>
    <m/>
    <m/>
    <n v="0.23"/>
    <s v="2"/>
    <n v="1"/>
    <n v="2"/>
  </r>
  <r>
    <s v="8.1.6"/>
    <m/>
    <x v="3"/>
    <x v="30"/>
    <x v="4"/>
    <s v="3"/>
    <m/>
    <m/>
    <m/>
    <m/>
    <n v="0.53"/>
    <s v="3"/>
    <n v="1"/>
    <n v="3"/>
  </r>
  <r>
    <s v="8.1.7"/>
    <m/>
    <x v="3"/>
    <x v="112"/>
    <x v="4"/>
    <s v="1"/>
    <m/>
    <m/>
    <m/>
    <m/>
    <n v="0.18"/>
    <s v="1"/>
    <n v="1"/>
    <n v="1"/>
  </r>
  <r>
    <s v="8.1.8"/>
    <m/>
    <x v="3"/>
    <x v="11"/>
    <x v="2"/>
    <n v="0.16"/>
    <m/>
    <m/>
    <m/>
    <m/>
    <m/>
    <n v="0.16"/>
    <n v="1"/>
    <n v="0.16"/>
  </r>
  <r>
    <s v="8.2"/>
    <s v="0.1.4.4.3.1.2.2"/>
    <x v="2"/>
    <x v="12"/>
    <x v="4"/>
    <n v="1"/>
    <m/>
    <m/>
    <m/>
    <m/>
    <m/>
    <n v="1"/>
    <n v="1"/>
    <n v="1"/>
  </r>
  <r>
    <s v="8.2.1"/>
    <m/>
    <x v="3"/>
    <x v="104"/>
    <x v="4"/>
    <n v="1"/>
    <m/>
    <m/>
    <m/>
    <m/>
    <m/>
    <n v="1"/>
    <n v="1"/>
    <n v="1"/>
  </r>
  <r>
    <s v="8.3"/>
    <s v="0.1.4.4.3.1.3.2.1"/>
    <x v="2"/>
    <x v="14"/>
    <x v="2"/>
    <n v="8.34"/>
    <m/>
    <m/>
    <m/>
    <m/>
    <n v="8.34"/>
    <n v="8.34"/>
    <n v="1"/>
    <n v="8.34"/>
  </r>
  <r>
    <s v="8.3.1"/>
    <m/>
    <x v="3"/>
    <x v="15"/>
    <x v="2"/>
    <n v="1.99"/>
    <m/>
    <m/>
    <m/>
    <m/>
    <n v="1.99"/>
    <n v="1.99"/>
    <n v="1.1000000000000001"/>
    <n v="2.19"/>
  </r>
  <r>
    <s v="8.3.2"/>
    <m/>
    <x v="3"/>
    <x v="16"/>
    <x v="5"/>
    <n v="1.99"/>
    <m/>
    <m/>
    <m/>
    <m/>
    <n v="1.99"/>
    <n v="1.99"/>
    <n v="0.7"/>
    <n v="1.39"/>
  </r>
  <r>
    <s v="8.3.3"/>
    <m/>
    <x v="3"/>
    <x v="92"/>
    <x v="2"/>
    <n v="6.35"/>
    <m/>
    <m/>
    <m/>
    <m/>
    <n v="6.35"/>
    <n v="6.35"/>
    <n v="1.1000000000000001"/>
    <n v="6.99"/>
  </r>
  <r>
    <s v="8.3.4"/>
    <m/>
    <x v="3"/>
    <x v="106"/>
    <x v="5"/>
    <n v="6.35"/>
    <m/>
    <m/>
    <m/>
    <m/>
    <n v="6.35"/>
    <n v="6.35"/>
    <n v="2"/>
    <n v="12.7"/>
  </r>
  <r>
    <s v="8.4"/>
    <s v="0.1.4.4.3.1.1.1.2"/>
    <x v="2"/>
    <x v="86"/>
    <x v="6"/>
    <n v="1"/>
    <m/>
    <m/>
    <m/>
    <m/>
    <m/>
    <n v="1"/>
    <n v="1"/>
    <n v="1"/>
  </r>
  <r>
    <s v="8.4.1"/>
    <m/>
    <x v="3"/>
    <x v="113"/>
    <x v="6"/>
    <n v="1"/>
    <m/>
    <m/>
    <m/>
    <m/>
    <m/>
    <n v="1"/>
    <n v="1"/>
    <n v="1"/>
  </r>
  <r>
    <s v="9"/>
    <m/>
    <x v="1"/>
    <x v="114"/>
    <x v="1"/>
    <m/>
    <m/>
    <m/>
    <m/>
    <m/>
    <m/>
    <m/>
    <m/>
    <m/>
  </r>
  <r>
    <s v="9.1"/>
    <s v="0.1.4.4.3.2.3.1"/>
    <x v="2"/>
    <x v="3"/>
    <x v="2"/>
    <n v="0"/>
    <m/>
    <m/>
    <m/>
    <m/>
    <n v="297.63229431658976"/>
    <n v="297.63229431658976"/>
    <n v="1"/>
    <n v="297.63"/>
  </r>
  <r>
    <s v="9.1.1"/>
    <m/>
    <x v="3"/>
    <x v="115"/>
    <x v="3"/>
    <m/>
    <n v="0.25"/>
    <n v="0.2"/>
    <n v="0.9"/>
    <n v="14.3"/>
    <n v="12.870000000000001"/>
    <n v="14.3"/>
    <n v="1.1000000000000001"/>
    <n v="15.73"/>
  </r>
  <r>
    <s v="9.1.2"/>
    <m/>
    <x v="3"/>
    <x v="116"/>
    <x v="3"/>
    <m/>
    <n v="0.25"/>
    <n v="0.25"/>
    <n v="1"/>
    <n v="3.1"/>
    <n v="3.1"/>
    <n v="3.1"/>
    <n v="1.1000000000000001"/>
    <n v="3.41"/>
  </r>
  <r>
    <s v="9.1.3"/>
    <m/>
    <x v="3"/>
    <x v="117"/>
    <x v="3"/>
    <m/>
    <n v="0.3"/>
    <n v="0.25"/>
    <n v="1.1000000000000001"/>
    <n v="11.4"/>
    <n v="12.540000000000001"/>
    <n v="11.4"/>
    <n v="1.1000000000000001"/>
    <n v="12.54"/>
  </r>
  <r>
    <s v="9.1.4"/>
    <m/>
    <x v="3"/>
    <x v="118"/>
    <x v="3"/>
    <m/>
    <n v="0.3"/>
    <n v="0.3"/>
    <n v="1.2"/>
    <n v="8.1999999999999993"/>
    <n v="9.8399999999999981"/>
    <n v="8.1999999999999993"/>
    <n v="1.1000000000000001"/>
    <n v="9.02"/>
  </r>
  <r>
    <s v="9.1.5"/>
    <m/>
    <x v="3"/>
    <x v="119"/>
    <x v="3"/>
    <m/>
    <n v="0.4"/>
    <n v="0.25"/>
    <n v="1.3"/>
    <n v="12.4"/>
    <n v="16.12"/>
    <n v="12.4"/>
    <n v="1.1000000000000001"/>
    <n v="13.64"/>
  </r>
  <r>
    <s v="9.1.6"/>
    <m/>
    <x v="3"/>
    <x v="120"/>
    <x v="3"/>
    <m/>
    <n v="0.4"/>
    <n v="0.3"/>
    <n v="1.4"/>
    <n v="6.8"/>
    <n v="9.52"/>
    <n v="6.8"/>
    <n v="1.1000000000000001"/>
    <n v="7.48"/>
  </r>
  <r>
    <s v="9.1.7"/>
    <m/>
    <x v="3"/>
    <x v="71"/>
    <x v="3"/>
    <m/>
    <n v="0.5"/>
    <n v="0.3"/>
    <n v="1.6"/>
    <n v="9.8000000000000007"/>
    <n v="15.680000000000001"/>
    <n v="9.8000000000000007"/>
    <n v="1.1000000000000001"/>
    <n v="10.78"/>
  </r>
  <r>
    <s v="9.1.8"/>
    <m/>
    <x v="3"/>
    <x v="121"/>
    <x v="3"/>
    <m/>
    <n v="0.6"/>
    <n v="0.25"/>
    <n v="1.7"/>
    <n v="8.4"/>
    <n v="14.28"/>
    <n v="8.4"/>
    <n v="1.1000000000000001"/>
    <n v="9.24"/>
  </r>
  <r>
    <s v="9.1.9"/>
    <m/>
    <x v="3"/>
    <x v="122"/>
    <x v="3"/>
    <m/>
    <n v="0.65"/>
    <n v="0.3"/>
    <n v="1.9"/>
    <n v="7.8"/>
    <n v="14.819999999999999"/>
    <n v="7.8"/>
    <n v="1.1000000000000001"/>
    <n v="8.58"/>
  </r>
  <r>
    <s v="9.1.10"/>
    <m/>
    <x v="3"/>
    <x v="123"/>
    <x v="3"/>
    <m/>
    <n v="0.8"/>
    <n v="0.3"/>
    <n v="2.2000000000000002"/>
    <n v="14.3"/>
    <n v="31.460000000000004"/>
    <n v="14.3"/>
    <n v="1.1000000000000001"/>
    <n v="15.73"/>
  </r>
  <r>
    <s v="9.1.11"/>
    <m/>
    <x v="3"/>
    <x v="124"/>
    <x v="3"/>
    <m/>
    <n v="0.95"/>
    <n v="0.45"/>
    <n v="2.8"/>
    <n v="6.3"/>
    <n v="17.639999999999997"/>
    <n v="6.3"/>
    <n v="1.1000000000000001"/>
    <n v="6.93"/>
  </r>
  <r>
    <s v="9.1.12"/>
    <m/>
    <x v="3"/>
    <x v="125"/>
    <x v="3"/>
    <m/>
    <n v="1.05"/>
    <n v="0.45"/>
    <n v="3"/>
    <n v="11"/>
    <n v="33"/>
    <n v="11"/>
    <n v="1.1000000000000001"/>
    <n v="12.1"/>
  </r>
  <r>
    <s v="9.1.13"/>
    <m/>
    <x v="3"/>
    <x v="126"/>
    <x v="3"/>
    <m/>
    <n v="1.1499999999999999"/>
    <n v="0.45"/>
    <n v="3.1999999999999997"/>
    <n v="22"/>
    <n v="70.399999999999991"/>
    <n v="22"/>
    <n v="1.1000000000000001"/>
    <n v="24.2"/>
  </r>
  <r>
    <s v="9.1.14"/>
    <m/>
    <x v="3"/>
    <x v="127"/>
    <x v="4"/>
    <s v="2"/>
    <m/>
    <m/>
    <m/>
    <m/>
    <n v="0.54"/>
    <s v="2"/>
    <n v="1"/>
    <n v="2"/>
  </r>
  <r>
    <s v="9.1.15"/>
    <m/>
    <x v="3"/>
    <x v="128"/>
    <x v="4"/>
    <s v="2"/>
    <m/>
    <m/>
    <m/>
    <m/>
    <n v="0.6"/>
    <s v="2"/>
    <n v="1"/>
    <n v="2"/>
  </r>
  <r>
    <s v="9.1.16"/>
    <m/>
    <x v="3"/>
    <x v="129"/>
    <x v="4"/>
    <s v="1"/>
    <m/>
    <m/>
    <m/>
    <m/>
    <n v="0.33"/>
    <s v="1"/>
    <n v="1"/>
    <n v="1"/>
  </r>
  <r>
    <s v="9.1.17"/>
    <m/>
    <x v="3"/>
    <x v="130"/>
    <x v="4"/>
    <s v="1"/>
    <m/>
    <m/>
    <m/>
    <m/>
    <n v="0.36"/>
    <s v="1"/>
    <n v="1"/>
    <n v="1"/>
  </r>
  <r>
    <s v="9.1.18"/>
    <m/>
    <x v="3"/>
    <x v="131"/>
    <x v="4"/>
    <s v="2"/>
    <m/>
    <m/>
    <m/>
    <m/>
    <n v="0.78"/>
    <s v="2"/>
    <n v="1"/>
    <n v="2"/>
  </r>
  <r>
    <s v="9.1.19"/>
    <m/>
    <x v="3"/>
    <x v="132"/>
    <x v="4"/>
    <s v="1"/>
    <m/>
    <m/>
    <m/>
    <m/>
    <n v="0.42"/>
    <s v="1"/>
    <n v="1"/>
    <n v="1"/>
  </r>
  <r>
    <s v="9.1.20"/>
    <m/>
    <x v="3"/>
    <x v="133"/>
    <x v="4"/>
    <s v="1"/>
    <m/>
    <m/>
    <m/>
    <m/>
    <n v="0.48"/>
    <s v="1"/>
    <n v="1"/>
    <n v="1"/>
  </r>
  <r>
    <s v="9.1.21"/>
    <m/>
    <x v="3"/>
    <x v="134"/>
    <x v="4"/>
    <s v="2"/>
    <m/>
    <m/>
    <m/>
    <m/>
    <n v="1.02"/>
    <s v="2"/>
    <n v="1"/>
    <n v="2"/>
  </r>
  <r>
    <s v="9.1.22"/>
    <m/>
    <x v="3"/>
    <x v="135"/>
    <x v="4"/>
    <s v="2"/>
    <m/>
    <m/>
    <m/>
    <m/>
    <n v="1.1399999999999999"/>
    <s v="2"/>
    <n v="1"/>
    <n v="2"/>
  </r>
  <r>
    <s v="9.1.23"/>
    <m/>
    <x v="3"/>
    <x v="136"/>
    <x v="4"/>
    <s v="2"/>
    <m/>
    <m/>
    <m/>
    <m/>
    <n v="1.32"/>
    <s v="2"/>
    <n v="1"/>
    <n v="2"/>
  </r>
  <r>
    <s v="9.1.24"/>
    <m/>
    <x v="3"/>
    <x v="137"/>
    <x v="4"/>
    <s v="2"/>
    <m/>
    <m/>
    <m/>
    <m/>
    <n v="1.68"/>
    <s v="2"/>
    <n v="1"/>
    <n v="2"/>
  </r>
  <r>
    <s v="9.1.25"/>
    <m/>
    <x v="3"/>
    <x v="138"/>
    <x v="4"/>
    <s v="2"/>
    <m/>
    <m/>
    <m/>
    <m/>
    <n v="1.8"/>
    <s v="2"/>
    <n v="1"/>
    <n v="2"/>
  </r>
  <r>
    <s v="9.1.26"/>
    <m/>
    <x v="3"/>
    <x v="139"/>
    <x v="4"/>
    <s v="2"/>
    <m/>
    <m/>
    <m/>
    <m/>
    <n v="1.92"/>
    <s v="2"/>
    <n v="1"/>
    <n v="2"/>
  </r>
  <r>
    <s v="9.1.27"/>
    <m/>
    <x v="3"/>
    <x v="140"/>
    <x v="4"/>
    <s v="1"/>
    <m/>
    <m/>
    <m/>
    <m/>
    <n v="0.84"/>
    <s v="1"/>
    <n v="1"/>
    <n v="1"/>
  </r>
  <r>
    <s v="9.1.28"/>
    <m/>
    <x v="3"/>
    <x v="141"/>
    <x v="4"/>
    <s v="1"/>
    <m/>
    <m/>
    <m/>
    <m/>
    <n v="0.84"/>
    <s v="1"/>
    <n v="1"/>
    <n v="1"/>
  </r>
  <r>
    <s v="9.1.29"/>
    <m/>
    <x v="3"/>
    <x v="142"/>
    <x v="4"/>
    <s v="1"/>
    <m/>
    <m/>
    <m/>
    <m/>
    <n v="9.5000000000000001E-2"/>
    <s v="1"/>
    <n v="1"/>
    <n v="1"/>
  </r>
  <r>
    <s v="9.1.30"/>
    <m/>
    <x v="3"/>
    <x v="143"/>
    <x v="4"/>
    <s v="1"/>
    <m/>
    <m/>
    <m/>
    <m/>
    <n v="0.1125"/>
    <s v="1"/>
    <n v="1"/>
    <n v="1"/>
  </r>
  <r>
    <s v="9.1.31"/>
    <m/>
    <x v="3"/>
    <x v="144"/>
    <x v="4"/>
    <s v="1"/>
    <m/>
    <m/>
    <m/>
    <m/>
    <n v="0.5675"/>
    <s v="1"/>
    <n v="1"/>
    <n v="1"/>
  </r>
  <r>
    <s v="9.1.32"/>
    <m/>
    <x v="3"/>
    <x v="145"/>
    <x v="4"/>
    <s v="1"/>
    <m/>
    <m/>
    <m/>
    <m/>
    <n v="0.30849555921538757"/>
    <s v="1"/>
    <n v="1"/>
    <n v="1"/>
  </r>
  <r>
    <s v="9.1.33"/>
    <m/>
    <x v="3"/>
    <x v="146"/>
    <x v="4"/>
    <s v="4"/>
    <m/>
    <m/>
    <m/>
    <m/>
    <n v="2.550707812546182"/>
    <s v="4"/>
    <n v="1"/>
    <n v="4"/>
  </r>
  <r>
    <s v="9.1.34"/>
    <m/>
    <x v="3"/>
    <x v="147"/>
    <x v="4"/>
    <s v="2"/>
    <m/>
    <m/>
    <m/>
    <m/>
    <n v="1.5766370614359173"/>
    <s v="2"/>
    <n v="1"/>
    <n v="2"/>
  </r>
  <r>
    <s v="9.1.35"/>
    <m/>
    <x v="3"/>
    <x v="148"/>
    <x v="4"/>
    <s v="1"/>
    <m/>
    <m/>
    <m/>
    <m/>
    <n v="0.32561944901923451"/>
    <s v="1"/>
    <n v="1"/>
    <n v="1"/>
  </r>
  <r>
    <s v="9.1.36"/>
    <m/>
    <x v="3"/>
    <x v="149"/>
    <x v="4"/>
    <s v="1"/>
    <m/>
    <m/>
    <m/>
    <m/>
    <n v="0.94681408993334626"/>
    <s v="1"/>
    <n v="1"/>
    <n v="1"/>
  </r>
  <r>
    <s v="9.1.37"/>
    <m/>
    <x v="3"/>
    <x v="150"/>
    <x v="4"/>
    <s v="1"/>
    <m/>
    <m/>
    <m/>
    <m/>
    <n v="3.0946015351590184"/>
    <s v="1"/>
    <n v="1"/>
    <n v="1"/>
  </r>
  <r>
    <s v="9.1.38"/>
    <m/>
    <x v="3"/>
    <x v="151"/>
    <x v="4"/>
    <s v="1"/>
    <m/>
    <m/>
    <m/>
    <m/>
    <n v="6.2605304826052182"/>
    <s v="1"/>
    <n v="1"/>
    <n v="1"/>
  </r>
  <r>
    <s v="9.1.39"/>
    <m/>
    <x v="3"/>
    <x v="152"/>
    <x v="4"/>
    <s v="1"/>
    <m/>
    <m/>
    <m/>
    <m/>
    <n v="0.34562391868188447"/>
    <s v="1"/>
    <n v="1"/>
    <n v="1"/>
  </r>
  <r>
    <s v="9.1.40"/>
    <m/>
    <x v="3"/>
    <x v="153"/>
    <x v="4"/>
    <s v="1"/>
    <m/>
    <m/>
    <m/>
    <m/>
    <n v="0.34961646096066229"/>
    <s v="1"/>
    <n v="1"/>
    <n v="1"/>
  </r>
  <r>
    <s v="9.1.41"/>
    <m/>
    <x v="3"/>
    <x v="154"/>
    <x v="4"/>
    <s v="1"/>
    <m/>
    <m/>
    <m/>
    <m/>
    <n v="0.39248287590894659"/>
    <s v="1"/>
    <n v="1"/>
    <n v="1"/>
  </r>
  <r>
    <s v="9.1.42"/>
    <m/>
    <x v="3"/>
    <x v="155"/>
    <x v="4"/>
    <s v="1"/>
    <m/>
    <m/>
    <m/>
    <m/>
    <n v="0.45248287590894659"/>
    <s v="1"/>
    <n v="1"/>
    <n v="1"/>
  </r>
  <r>
    <s v="9.1.43"/>
    <m/>
    <x v="3"/>
    <x v="156"/>
    <x v="4"/>
    <s v="1"/>
    <m/>
    <m/>
    <m/>
    <m/>
    <n v="0.45811388300841893"/>
    <s v="1"/>
    <n v="1"/>
    <n v="1"/>
  </r>
  <r>
    <s v="9.1.44"/>
    <m/>
    <x v="3"/>
    <x v="157"/>
    <x v="4"/>
    <s v="1"/>
    <m/>
    <m/>
    <m/>
    <m/>
    <n v="0.53053975315279467"/>
    <s v="1"/>
    <n v="1"/>
    <n v="1"/>
  </r>
  <r>
    <s v="9.1.45"/>
    <m/>
    <x v="3"/>
    <x v="158"/>
    <x v="4"/>
    <s v="1"/>
    <m/>
    <m/>
    <m/>
    <m/>
    <n v="0.62053975315279475"/>
    <s v="1"/>
    <n v="1"/>
    <n v="1"/>
  </r>
  <r>
    <s v="9.1.46"/>
    <m/>
    <x v="3"/>
    <x v="159"/>
    <x v="4"/>
    <s v="1"/>
    <m/>
    <m/>
    <m/>
    <m/>
    <n v="1.45224440295044"/>
    <s v="1"/>
    <n v="1"/>
    <n v="1"/>
  </r>
  <r>
    <s v="9.1.47"/>
    <m/>
    <x v="3"/>
    <x v="160"/>
    <x v="4"/>
    <s v="1"/>
    <m/>
    <m/>
    <m/>
    <m/>
    <n v="1.5522444029504401"/>
    <s v="1"/>
    <n v="1"/>
    <n v="1"/>
  </r>
  <r>
    <s v="9.1.48"/>
    <m/>
    <x v="3"/>
    <x v="161"/>
    <x v="4"/>
    <s v="1"/>
    <m/>
    <m/>
    <m/>
    <m/>
    <n v="0.3"/>
    <s v="1"/>
    <n v="1"/>
    <n v="1"/>
  </r>
  <r>
    <s v="9.5"/>
    <s v="0.1.4.4.3.2.1.3"/>
    <x v="2"/>
    <x v="94"/>
    <x v="4"/>
    <n v="24"/>
    <m/>
    <m/>
    <m/>
    <m/>
    <m/>
    <n v="24"/>
    <n v="1"/>
    <n v="24"/>
  </r>
  <r>
    <s v="9.5.1"/>
    <m/>
    <x v="3"/>
    <x v="162"/>
    <x v="4"/>
    <n v="22"/>
    <m/>
    <m/>
    <m/>
    <m/>
    <m/>
    <n v="22"/>
    <n v="1"/>
    <n v="22"/>
  </r>
  <r>
    <m/>
    <m/>
    <x v="3"/>
    <x v="163"/>
    <x v="4"/>
    <n v="1"/>
    <m/>
    <m/>
    <m/>
    <m/>
    <m/>
    <n v="1"/>
    <n v="1"/>
    <n v="1"/>
  </r>
  <r>
    <m/>
    <m/>
    <x v="3"/>
    <x v="164"/>
    <x v="4"/>
    <n v="1"/>
    <m/>
    <m/>
    <m/>
    <m/>
    <m/>
    <n v="1"/>
    <n v="1"/>
    <n v="1"/>
  </r>
  <r>
    <s v="9.10"/>
    <s v="0.1.4.4.3.1.3.3.1"/>
    <x v="2"/>
    <x v="7"/>
    <x v="4"/>
    <n v="22"/>
    <m/>
    <m/>
    <m/>
    <m/>
    <m/>
    <n v="22"/>
    <n v="1"/>
    <n v="22"/>
  </r>
  <r>
    <s v="9.10.1"/>
    <m/>
    <x v="3"/>
    <x v="165"/>
    <x v="4"/>
    <n v="22"/>
    <m/>
    <m/>
    <m/>
    <m/>
    <m/>
    <n v="22"/>
    <n v="1"/>
    <n v="22"/>
  </r>
  <r>
    <s v="9.11"/>
    <s v="0.1.4.4.3.1.3.2.1"/>
    <x v="2"/>
    <x v="14"/>
    <x v="2"/>
    <n v="244.71"/>
    <m/>
    <m/>
    <m/>
    <m/>
    <n v="244.71"/>
    <n v="244.71"/>
    <n v="1"/>
    <n v="244.71"/>
  </r>
  <r>
    <s v="9.11.2"/>
    <m/>
    <x v="3"/>
    <x v="166"/>
    <x v="2"/>
    <n v="244.71"/>
    <m/>
    <m/>
    <m/>
    <m/>
    <n v="244.71"/>
    <n v="244.71"/>
    <n v="1.1000000000000001"/>
    <n v="269.18"/>
  </r>
  <r>
    <s v="9.11.3"/>
    <m/>
    <x v="3"/>
    <x v="16"/>
    <x v="5"/>
    <n v="244.71"/>
    <m/>
    <m/>
    <m/>
    <m/>
    <n v="244.71"/>
    <n v="244.71"/>
    <n v="0.7"/>
    <n v="171.3"/>
  </r>
  <r>
    <s v="10"/>
    <m/>
    <x v="1"/>
    <x v="167"/>
    <x v="1"/>
    <m/>
    <m/>
    <m/>
    <m/>
    <m/>
    <m/>
    <m/>
    <m/>
    <m/>
  </r>
  <r>
    <s v="10.1"/>
    <s v="0.1.4.4.3.1.3"/>
    <x v="2"/>
    <x v="3"/>
    <x v="2"/>
    <n v="0"/>
    <m/>
    <m/>
    <m/>
    <m/>
    <n v="343.85455274611314"/>
    <n v="343.85455274611314"/>
    <n v="1"/>
    <n v="343.85"/>
  </r>
  <r>
    <s v="10.1.1"/>
    <m/>
    <x v="3"/>
    <x v="168"/>
    <x v="3"/>
    <m/>
    <n v="1"/>
    <n v="0.4"/>
    <n v="2.8"/>
    <n v="1"/>
    <n v="2.8"/>
    <n v="1"/>
    <n v="1.1000000000000001"/>
    <n v="1.1000000000000001"/>
  </r>
  <r>
    <s v="10.1.2"/>
    <m/>
    <x v="3"/>
    <x v="169"/>
    <x v="3"/>
    <m/>
    <n v="1"/>
    <n v="0.4"/>
    <n v="2.8"/>
    <n v="111.1"/>
    <n v="311.08"/>
    <n v="111.1"/>
    <n v="1.1000000000000001"/>
    <n v="122.21"/>
  </r>
  <r>
    <s v="10.1.3"/>
    <m/>
    <x v="3"/>
    <x v="170"/>
    <x v="3"/>
    <m/>
    <m/>
    <m/>
    <n v="0"/>
    <n v="0.81"/>
    <n v="1.6023420000000004"/>
    <n v="0.81"/>
    <n v="1.1000000000000001"/>
    <n v="0.89"/>
  </r>
  <r>
    <s v="10.1.4"/>
    <m/>
    <x v="3"/>
    <x v="171"/>
    <x v="4"/>
    <n v="3"/>
    <m/>
    <m/>
    <m/>
    <m/>
    <n v="3.78"/>
    <n v="3"/>
    <n v="1"/>
    <n v="3"/>
  </r>
  <r>
    <s v="10.1.5"/>
    <m/>
    <x v="3"/>
    <x v="172"/>
    <x v="4"/>
    <n v="2"/>
    <m/>
    <m/>
    <m/>
    <m/>
    <n v="1.08"/>
    <n v="2"/>
    <n v="1"/>
    <n v="2"/>
  </r>
  <r>
    <s v="10.1.6"/>
    <m/>
    <x v="3"/>
    <x v="173"/>
    <x v="4"/>
    <n v="2"/>
    <m/>
    <m/>
    <m/>
    <m/>
    <n v="5.2382297150257102"/>
    <n v="2"/>
    <n v="1"/>
    <n v="2"/>
  </r>
  <r>
    <s v="10.1.7"/>
    <m/>
    <x v="3"/>
    <x v="174"/>
    <x v="4"/>
    <n v="6"/>
    <m/>
    <m/>
    <m/>
    <m/>
    <n v="12.235751316061705"/>
    <n v="6"/>
    <n v="1"/>
    <n v="6"/>
  </r>
  <r>
    <s v="10.1.8"/>
    <m/>
    <x v="3"/>
    <x v="175"/>
    <x v="4"/>
    <n v="1"/>
    <m/>
    <m/>
    <m/>
    <m/>
    <n v="4.8182297150257103"/>
    <n v="1"/>
    <n v="1"/>
    <n v="1"/>
  </r>
  <r>
    <s v="10.1.9"/>
    <m/>
    <x v="3"/>
    <x v="176"/>
    <x v="4"/>
    <n v="1"/>
    <m/>
    <m/>
    <m/>
    <m/>
    <n v="1.22"/>
    <n v="1"/>
    <n v="1"/>
    <n v="1"/>
  </r>
  <r>
    <s v="10.1.10"/>
    <m/>
    <x v="3"/>
    <x v="11"/>
    <x v="2"/>
    <n v="0.8"/>
    <m/>
    <m/>
    <m/>
    <m/>
    <m/>
    <n v="0.8"/>
    <n v="1"/>
    <n v="0.8"/>
  </r>
  <r>
    <s v="10.2"/>
    <s v="0.1.4.4.3.2.1.3"/>
    <x v="2"/>
    <x v="177"/>
    <x v="4"/>
    <n v="1"/>
    <m/>
    <m/>
    <m/>
    <m/>
    <m/>
    <n v="1"/>
    <n v="1"/>
    <n v="1"/>
  </r>
  <r>
    <s v="10.2.1"/>
    <m/>
    <x v="3"/>
    <x v="178"/>
    <x v="4"/>
    <n v="1"/>
    <m/>
    <m/>
    <m/>
    <m/>
    <m/>
    <n v="1"/>
    <n v="1"/>
    <n v="1"/>
  </r>
  <r>
    <s v="10.3"/>
    <s v="0.1.4.4.3.1.2.1.2"/>
    <x v="2"/>
    <x v="179"/>
    <x v="6"/>
    <n v="1"/>
    <m/>
    <m/>
    <m/>
    <m/>
    <m/>
    <n v="1"/>
    <n v="1"/>
    <n v="1"/>
  </r>
  <r>
    <s v="10.3.1"/>
    <m/>
    <x v="3"/>
    <x v="180"/>
    <x v="6"/>
    <n v="1"/>
    <m/>
    <m/>
    <m/>
    <m/>
    <m/>
    <n v="1"/>
    <n v="1"/>
    <n v="1"/>
  </r>
  <r>
    <s v="10.3.2"/>
    <m/>
    <x v="3"/>
    <x v="181"/>
    <x v="6"/>
    <n v="1"/>
    <m/>
    <m/>
    <m/>
    <m/>
    <m/>
    <n v="1"/>
    <n v="1"/>
    <n v="1"/>
  </r>
  <r>
    <s v="10.4"/>
    <s v="0.1.4.4.3.1.2.2"/>
    <x v="2"/>
    <x v="12"/>
    <x v="4"/>
    <n v="2"/>
    <m/>
    <m/>
    <m/>
    <m/>
    <m/>
    <n v="2"/>
    <n v="1"/>
    <n v="2"/>
  </r>
  <r>
    <s v="10.4.1"/>
    <m/>
    <x v="3"/>
    <x v="182"/>
    <x v="4"/>
    <n v="1"/>
    <m/>
    <m/>
    <m/>
    <m/>
    <m/>
    <n v="1"/>
    <n v="1"/>
    <n v="1"/>
  </r>
  <r>
    <s v="10.4.2"/>
    <m/>
    <x v="3"/>
    <x v="183"/>
    <x v="4"/>
    <n v="1"/>
    <m/>
    <m/>
    <m/>
    <m/>
    <m/>
    <n v="1"/>
    <n v="1"/>
    <n v="1"/>
  </r>
  <r>
    <s v="10.5"/>
    <m/>
    <x v="2"/>
    <x v="184"/>
    <x v="4"/>
    <n v="1"/>
    <m/>
    <m/>
    <m/>
    <m/>
    <m/>
    <n v="1"/>
    <n v="1"/>
    <n v="1"/>
  </r>
  <r>
    <s v="10.5.1"/>
    <m/>
    <x v="3"/>
    <x v="185"/>
    <x v="4"/>
    <n v="1"/>
    <m/>
    <m/>
    <m/>
    <m/>
    <m/>
    <n v="1"/>
    <n v="1"/>
    <n v="1"/>
  </r>
  <r>
    <s v="10.6"/>
    <s v="0.1.4.4.3.1.3.2.1"/>
    <x v="2"/>
    <x v="14"/>
    <x v="2"/>
    <n v="329.28199999999998"/>
    <m/>
    <m/>
    <m/>
    <m/>
    <n v="329.28199999999998"/>
    <n v="329.28199999999998"/>
    <n v="1"/>
    <n v="329.28"/>
  </r>
  <r>
    <s v="10.6.1"/>
    <m/>
    <x v="3"/>
    <x v="15"/>
    <x v="2"/>
    <n v="318.69499999999999"/>
    <m/>
    <m/>
    <m/>
    <m/>
    <n v="318.69499999999999"/>
    <n v="318.69499999999999"/>
    <n v="1.1000000000000001"/>
    <n v="350.56"/>
  </r>
  <r>
    <s v="10.6.2"/>
    <m/>
    <x v="3"/>
    <x v="16"/>
    <x v="5"/>
    <n v="318.69499999999999"/>
    <m/>
    <m/>
    <m/>
    <m/>
    <n v="318.69499999999999"/>
    <n v="318.69499999999999"/>
    <n v="0.7"/>
    <n v="223.09"/>
  </r>
  <r>
    <s v="10.6.3"/>
    <m/>
    <x v="3"/>
    <x v="186"/>
    <x v="2"/>
    <n v="10.587"/>
    <m/>
    <m/>
    <m/>
    <m/>
    <n v="10.587"/>
    <n v="10.587"/>
    <n v="1.1000000000000001"/>
    <n v="11.65"/>
  </r>
  <r>
    <s v="10.6.4"/>
    <m/>
    <x v="3"/>
    <x v="91"/>
    <x v="5"/>
    <n v="10.587"/>
    <m/>
    <m/>
    <m/>
    <m/>
    <n v="10.587"/>
    <n v="10.587"/>
    <n v="1"/>
    <n v="10.59"/>
  </r>
  <r>
    <m/>
    <m/>
    <x v="1"/>
    <x v="187"/>
    <x v="1"/>
    <m/>
    <m/>
    <m/>
    <m/>
    <m/>
    <m/>
    <m/>
    <m/>
    <m/>
  </r>
  <r>
    <s v="11"/>
    <m/>
    <x v="1"/>
    <x v="188"/>
    <x v="1"/>
    <m/>
    <m/>
    <m/>
    <m/>
    <m/>
    <m/>
    <m/>
    <m/>
    <m/>
  </r>
  <r>
    <s v="11.1"/>
    <s v="0.1.4.4.3.1.3"/>
    <x v="2"/>
    <x v="3"/>
    <x v="2"/>
    <m/>
    <m/>
    <m/>
    <m/>
    <m/>
    <n v="20.083600000000001"/>
    <n v="20.083600000000001"/>
    <n v="1"/>
    <n v="20.079999999999998"/>
  </r>
  <r>
    <s v="11.1.1"/>
    <m/>
    <x v="3"/>
    <x v="189"/>
    <x v="3"/>
    <m/>
    <n v="0.55000000000000004"/>
    <n v="0.4"/>
    <n v="1.9000000000000001"/>
    <n v="5.0999999999999996"/>
    <n v="9.69"/>
    <n v="5.0999999999999996"/>
    <n v="1.1000000000000001"/>
    <n v="5.61"/>
  </r>
  <r>
    <s v="11.1.2"/>
    <m/>
    <x v="3"/>
    <x v="190"/>
    <x v="3"/>
    <m/>
    <m/>
    <m/>
    <m/>
    <n v="3.1"/>
    <n v="3.8936000000000006"/>
    <n v="3.1"/>
    <n v="1.1000000000000001"/>
    <n v="3.41"/>
  </r>
  <r>
    <s v="11.1.3"/>
    <m/>
    <x v="3"/>
    <x v="191"/>
    <x v="4"/>
    <n v="1"/>
    <m/>
    <m/>
    <m/>
    <m/>
    <n v="0.92"/>
    <n v="1"/>
    <n v="1"/>
    <n v="1"/>
  </r>
  <r>
    <s v="11.1.4"/>
    <m/>
    <x v="3"/>
    <x v="192"/>
    <x v="4"/>
    <n v="1"/>
    <m/>
    <m/>
    <m/>
    <m/>
    <n v="1.38"/>
    <n v="1"/>
    <n v="1"/>
    <n v="1"/>
  </r>
  <r>
    <s v="11.1.5"/>
    <m/>
    <x v="3"/>
    <x v="193"/>
    <x v="4"/>
    <n v="2"/>
    <m/>
    <m/>
    <m/>
    <m/>
    <n v="3.66"/>
    <n v="2"/>
    <n v="1"/>
    <n v="2"/>
  </r>
  <r>
    <s v="11.1.6"/>
    <m/>
    <x v="3"/>
    <x v="194"/>
    <x v="4"/>
    <n v="1"/>
    <m/>
    <m/>
    <m/>
    <m/>
    <n v="0.54"/>
    <n v="1"/>
    <n v="1"/>
    <n v="1"/>
  </r>
  <r>
    <s v="11.1.7"/>
    <m/>
    <x v="3"/>
    <x v="11"/>
    <x v="2"/>
    <n v="0.13"/>
    <m/>
    <m/>
    <m/>
    <m/>
    <m/>
    <n v="0.13"/>
    <n v="1"/>
    <n v="0.13"/>
  </r>
  <r>
    <s v="11.2"/>
    <s v="0.1.4.4.3.1.2.1.2"/>
    <x v="2"/>
    <x v="179"/>
    <x v="6"/>
    <n v="1"/>
    <m/>
    <m/>
    <m/>
    <m/>
    <m/>
    <n v="1"/>
    <n v="1"/>
    <n v="1"/>
  </r>
  <r>
    <s v="11.2.1"/>
    <m/>
    <x v="3"/>
    <x v="195"/>
    <x v="6"/>
    <n v="1"/>
    <m/>
    <m/>
    <m/>
    <m/>
    <m/>
    <n v="1"/>
    <n v="1"/>
    <n v="1"/>
  </r>
  <r>
    <s v="11.3"/>
    <s v="0.1.4.4.3.1.2.2"/>
    <x v="2"/>
    <x v="12"/>
    <x v="4"/>
    <n v="2"/>
    <m/>
    <m/>
    <m/>
    <m/>
    <m/>
    <n v="2"/>
    <n v="1"/>
    <n v="2"/>
  </r>
  <r>
    <s v="11.3.1"/>
    <m/>
    <x v="3"/>
    <x v="196"/>
    <x v="4"/>
    <n v="1"/>
    <m/>
    <m/>
    <m/>
    <m/>
    <m/>
    <n v="1"/>
    <n v="1"/>
    <n v="1"/>
  </r>
  <r>
    <s v="11.3.2"/>
    <m/>
    <x v="3"/>
    <x v="197"/>
    <x v="4"/>
    <n v="1"/>
    <m/>
    <m/>
    <m/>
    <m/>
    <m/>
    <n v="1"/>
    <n v="1"/>
    <n v="1"/>
  </r>
  <r>
    <s v="11.4"/>
    <s v="0.1.4.4.3.1.3.2.1"/>
    <x v="2"/>
    <x v="14"/>
    <x v="2"/>
    <n v="19.989999999999998"/>
    <m/>
    <m/>
    <m/>
    <m/>
    <n v="19.989999999999998"/>
    <n v="19.989999999999998"/>
    <n v="1"/>
    <n v="19.989999999999998"/>
  </r>
  <r>
    <s v="11.4.1"/>
    <m/>
    <x v="3"/>
    <x v="198"/>
    <x v="2"/>
    <n v="19.989999999999998"/>
    <m/>
    <m/>
    <m/>
    <m/>
    <n v="19.989999999999998"/>
    <n v="19.989999999999998"/>
    <n v="1.1000000000000001"/>
    <n v="21.99"/>
  </r>
  <r>
    <s v="11.4.2"/>
    <m/>
    <x v="3"/>
    <x v="16"/>
    <x v="5"/>
    <n v="19.989999999999998"/>
    <m/>
    <m/>
    <m/>
    <m/>
    <n v="19.989999999999998"/>
    <n v="19.989999999999998"/>
    <n v="0.7"/>
    <n v="13.99"/>
  </r>
  <r>
    <s v="11.5"/>
    <s v="0.1.4.4.3.1.4.1.3"/>
    <x v="2"/>
    <x v="199"/>
    <x v="4"/>
    <n v="1"/>
    <m/>
    <m/>
    <m/>
    <m/>
    <m/>
    <n v="1"/>
    <n v="1"/>
    <n v="1"/>
  </r>
  <r>
    <s v="11.5.1"/>
    <m/>
    <x v="3"/>
    <x v="200"/>
    <x v="4"/>
    <n v="1"/>
    <m/>
    <m/>
    <m/>
    <m/>
    <m/>
    <n v="1"/>
    <n v="1"/>
    <n v="1"/>
  </r>
  <r>
    <s v="12"/>
    <m/>
    <x v="1"/>
    <x v="201"/>
    <x v="1"/>
    <m/>
    <m/>
    <m/>
    <m/>
    <m/>
    <m/>
    <m/>
    <m/>
    <m/>
  </r>
  <r>
    <s v="12.1"/>
    <s v="0.1.4.4.3.1.3"/>
    <x v="2"/>
    <x v="3"/>
    <x v="2"/>
    <m/>
    <m/>
    <m/>
    <m/>
    <m/>
    <n v="0.22000000000000003"/>
    <n v="0.22000000000000003"/>
    <n v="1"/>
    <n v="0.22"/>
  </r>
  <r>
    <s v="12.1.1"/>
    <m/>
    <x v="3"/>
    <x v="202"/>
    <x v="3"/>
    <m/>
    <n v="0.55000000000000004"/>
    <n v="0.55000000000000004"/>
    <n v="2.2000000000000002"/>
    <n v="0.1"/>
    <n v="0.22000000000000003"/>
    <n v="0.1"/>
    <n v="1.1000000000000001"/>
    <n v="0.11"/>
  </r>
  <r>
    <s v="12.2"/>
    <s v="0.1.4.4.3.1.3.2.1"/>
    <x v="2"/>
    <x v="14"/>
    <x v="2"/>
    <n v="0.1"/>
    <m/>
    <m/>
    <m/>
    <m/>
    <n v="0.1"/>
    <n v="0.1"/>
    <n v="1"/>
    <n v="0.1"/>
  </r>
  <r>
    <s v="12.2.1"/>
    <m/>
    <x v="3"/>
    <x v="203"/>
    <x v="2"/>
    <n v="0.1"/>
    <m/>
    <m/>
    <m/>
    <m/>
    <n v="0.1"/>
    <n v="0.1"/>
    <n v="1.1000000000000001"/>
    <n v="0.11"/>
  </r>
  <r>
    <s v="12.2.2"/>
    <m/>
    <x v="3"/>
    <x v="16"/>
    <x v="5"/>
    <n v="0.1"/>
    <m/>
    <m/>
    <m/>
    <m/>
    <n v="0.1"/>
    <n v="0.1"/>
    <n v="0.7"/>
    <n v="7.0000000000000007E-2"/>
  </r>
  <r>
    <s v="12.3"/>
    <s v="0.1.4.4.3.2.1.3"/>
    <x v="2"/>
    <x v="204"/>
    <x v="4"/>
    <n v="1"/>
    <m/>
    <m/>
    <m/>
    <m/>
    <n v="1"/>
    <n v="1"/>
    <n v="1"/>
    <n v="1"/>
  </r>
  <r>
    <s v="12.3.1"/>
    <m/>
    <x v="3"/>
    <x v="205"/>
    <x v="4"/>
    <n v="1"/>
    <m/>
    <m/>
    <m/>
    <m/>
    <n v="1"/>
    <n v="1"/>
    <n v="1"/>
    <n v="1"/>
  </r>
  <r>
    <s v="12.4"/>
    <s v="0.1.4.4.3.1.2.1.2"/>
    <x v="2"/>
    <x v="179"/>
    <x v="6"/>
    <n v="1"/>
    <m/>
    <m/>
    <m/>
    <m/>
    <m/>
    <n v="1"/>
    <n v="1"/>
    <n v="1"/>
  </r>
  <r>
    <s v="12.4.1"/>
    <m/>
    <x v="3"/>
    <x v="206"/>
    <x v="6"/>
    <n v="1"/>
    <m/>
    <m/>
    <m/>
    <m/>
    <m/>
    <n v="1"/>
    <n v="1"/>
    <n v="1"/>
  </r>
  <r>
    <s v="12.4.2"/>
    <m/>
    <x v="3"/>
    <x v="207"/>
    <x v="4"/>
    <n v="1"/>
    <m/>
    <m/>
    <m/>
    <m/>
    <m/>
    <n v="1"/>
    <n v="1"/>
    <n v="1"/>
  </r>
  <r>
    <s v="12.4.3"/>
    <m/>
    <x v="3"/>
    <x v="208"/>
    <x v="4"/>
    <n v="1"/>
    <m/>
    <m/>
    <m/>
    <m/>
    <m/>
    <n v="1"/>
    <n v="1"/>
    <n v="1"/>
  </r>
  <r>
    <s v="12.4.4"/>
    <m/>
    <x v="3"/>
    <x v="209"/>
    <x v="4"/>
    <n v="1"/>
    <m/>
    <m/>
    <m/>
    <m/>
    <m/>
    <n v="1"/>
    <n v="1"/>
    <n v="1"/>
  </r>
  <r>
    <s v="12.4.5"/>
    <m/>
    <x v="3"/>
    <x v="210"/>
    <x v="4"/>
    <n v="1"/>
    <m/>
    <m/>
    <m/>
    <m/>
    <m/>
    <n v="1"/>
    <n v="1"/>
    <n v="1"/>
  </r>
  <r>
    <s v="12.5"/>
    <s v="0.1.4.4.3.1.4.4"/>
    <x v="2"/>
    <x v="5"/>
    <x v="4"/>
    <n v="1"/>
    <m/>
    <m/>
    <m/>
    <m/>
    <m/>
    <n v="1"/>
    <n v="1"/>
    <n v="1"/>
  </r>
  <r>
    <s v="12.5.1"/>
    <m/>
    <x v="3"/>
    <x v="211"/>
    <x v="4"/>
    <n v="1"/>
    <m/>
    <m/>
    <m/>
    <m/>
    <m/>
    <n v="1"/>
    <n v="1"/>
    <n v="1"/>
  </r>
  <r>
    <s v="13"/>
    <m/>
    <x v="1"/>
    <x v="212"/>
    <x v="1"/>
    <m/>
    <m/>
    <m/>
    <m/>
    <m/>
    <m/>
    <m/>
    <m/>
    <m/>
  </r>
  <r>
    <s v="13.1"/>
    <s v="0.1.4.4.3.1.3"/>
    <x v="2"/>
    <x v="3"/>
    <x v="2"/>
    <m/>
    <m/>
    <m/>
    <m/>
    <m/>
    <n v="192.19453218711359"/>
    <n v="192.19453218711359"/>
    <n v="1"/>
    <n v="192.19"/>
  </r>
  <r>
    <s v="13.1.1"/>
    <m/>
    <x v="3"/>
    <x v="213"/>
    <x v="3"/>
    <m/>
    <n v="0.65"/>
    <n v="0.35"/>
    <n v="2"/>
    <n v="63.2"/>
    <n v="126.4"/>
    <n v="63.2"/>
    <n v="1.1000000000000001"/>
    <n v="69.52"/>
  </r>
  <r>
    <s v="13.1.2"/>
    <m/>
    <x v="3"/>
    <x v="214"/>
    <x v="3"/>
    <m/>
    <n v="0.9"/>
    <n v="0.35"/>
    <n v="2.5"/>
    <n v="11.9"/>
    <n v="29.75"/>
    <n v="11.9"/>
    <n v="1.1000000000000001"/>
    <n v="13.09"/>
  </r>
  <r>
    <s v="13.1.3"/>
    <m/>
    <x v="3"/>
    <x v="215"/>
    <x v="3"/>
    <m/>
    <m/>
    <m/>
    <m/>
    <n v="3.4"/>
    <n v="5.3380000000000001"/>
    <n v="3.4"/>
    <n v="1.1000000000000001"/>
    <n v="3.74"/>
  </r>
  <r>
    <s v="13.1.4"/>
    <m/>
    <x v="3"/>
    <x v="216"/>
    <x v="4"/>
    <n v="1"/>
    <m/>
    <m/>
    <m/>
    <m/>
    <n v="0.33"/>
    <n v="1"/>
    <n v="1"/>
    <n v="1"/>
  </r>
  <r>
    <s v="13.1.5"/>
    <m/>
    <x v="3"/>
    <x v="217"/>
    <x v="4"/>
    <s v="3"/>
    <m/>
    <m/>
    <m/>
    <m/>
    <n v="4.17"/>
    <s v="3"/>
    <n v="1"/>
    <n v="3"/>
  </r>
  <r>
    <s v="13.1.6"/>
    <m/>
    <x v="3"/>
    <x v="218"/>
    <x v="4"/>
    <s v="1"/>
    <m/>
    <m/>
    <m/>
    <m/>
    <n v="0.64033920413889422"/>
    <s v="1"/>
    <n v="1"/>
    <n v="1"/>
  </r>
  <r>
    <s v="13.1.7"/>
    <m/>
    <x v="3"/>
    <x v="219"/>
    <x v="4"/>
    <s v="1"/>
    <m/>
    <m/>
    <m/>
    <m/>
    <n v="0.96404862254808621"/>
    <s v="1"/>
    <n v="1"/>
    <n v="1"/>
  </r>
  <r>
    <s v="13.1.8"/>
    <m/>
    <x v="3"/>
    <x v="220"/>
    <x v="4"/>
    <s v="4"/>
    <m/>
    <m/>
    <m/>
    <m/>
    <n v="2.999114857512855"/>
    <s v="4"/>
    <n v="1"/>
    <n v="4"/>
  </r>
  <r>
    <s v="13.1.9"/>
    <m/>
    <x v="3"/>
    <x v="221"/>
    <x v="4"/>
    <s v="2"/>
    <m/>
    <m/>
    <m/>
    <m/>
    <n v="1.8744467859455343"/>
    <s v="2"/>
    <n v="1"/>
    <n v="2"/>
  </r>
  <r>
    <s v="13.1.10"/>
    <m/>
    <x v="3"/>
    <x v="222"/>
    <x v="4"/>
    <s v="2"/>
    <m/>
    <m/>
    <m/>
    <m/>
    <n v="2.5991148575128546"/>
    <s v="2"/>
    <n v="1"/>
    <n v="2"/>
  </r>
  <r>
    <s v="13.1.11"/>
    <m/>
    <x v="3"/>
    <x v="223"/>
    <x v="4"/>
    <s v="5"/>
    <m/>
    <m/>
    <m/>
    <m/>
    <n v="11.710176124166829"/>
    <s v="5"/>
    <n v="1"/>
    <n v="5"/>
  </r>
  <r>
    <s v="13.1.12"/>
    <m/>
    <x v="3"/>
    <x v="224"/>
    <x v="4"/>
    <s v="1"/>
    <m/>
    <m/>
    <m/>
    <m/>
    <n v="3.9092917352885173"/>
    <s v="1"/>
    <n v="1"/>
    <n v="1"/>
  </r>
  <r>
    <s v="13.1.13"/>
    <m/>
    <x v="3"/>
    <x v="225"/>
    <x v="4"/>
    <s v="1"/>
    <m/>
    <m/>
    <m/>
    <m/>
    <n v="0.65"/>
    <s v="1"/>
    <n v="1"/>
    <n v="1"/>
  </r>
  <r>
    <s v="13.1.14"/>
    <m/>
    <x v="3"/>
    <x v="226"/>
    <x v="4"/>
    <s v="1"/>
    <m/>
    <m/>
    <m/>
    <m/>
    <n v="0.86"/>
    <s v="1"/>
    <n v="1"/>
    <n v="1"/>
  </r>
  <r>
    <s v="13.1.15"/>
    <m/>
    <x v="3"/>
    <x v="11"/>
    <x v="2"/>
    <n v="0.2"/>
    <m/>
    <m/>
    <m/>
    <m/>
    <m/>
    <n v="0.2"/>
    <n v="1"/>
    <n v="0.2"/>
  </r>
  <r>
    <s v="13.2"/>
    <s v="0.1.4.4.3.1.2.2"/>
    <x v="2"/>
    <x v="12"/>
    <x v="4"/>
    <n v="2"/>
    <m/>
    <m/>
    <m/>
    <m/>
    <m/>
    <n v="2"/>
    <n v="1"/>
    <n v="2"/>
  </r>
  <r>
    <s v="13.2.1"/>
    <m/>
    <x v="3"/>
    <x v="227"/>
    <x v="4"/>
    <n v="1"/>
    <m/>
    <m/>
    <m/>
    <m/>
    <m/>
    <n v="1"/>
    <n v="1"/>
    <n v="1"/>
  </r>
  <r>
    <s v="13.2.2"/>
    <m/>
    <x v="3"/>
    <x v="228"/>
    <x v="4"/>
    <n v="1"/>
    <m/>
    <m/>
    <m/>
    <m/>
    <m/>
    <n v="1"/>
    <n v="1"/>
    <n v="1"/>
  </r>
  <r>
    <s v="13.3"/>
    <s v="0.1.4.4.3.1.3.2.1"/>
    <x v="2"/>
    <x v="14"/>
    <x v="2"/>
    <n v="188.52"/>
    <m/>
    <m/>
    <m/>
    <m/>
    <n v="188.52"/>
    <n v="188.52"/>
    <n v="1"/>
    <n v="188.52"/>
  </r>
  <r>
    <s v="13.3.1"/>
    <m/>
    <x v="3"/>
    <x v="229"/>
    <x v="2"/>
    <n v="188.52"/>
    <m/>
    <m/>
    <m/>
    <m/>
    <n v="188.52"/>
    <n v="188.52"/>
    <n v="1.1000000000000001"/>
    <n v="207.37"/>
  </r>
  <r>
    <s v="13.3.2"/>
    <m/>
    <x v="3"/>
    <x v="230"/>
    <x v="5"/>
    <n v="188.52"/>
    <m/>
    <m/>
    <m/>
    <m/>
    <n v="188.52"/>
    <n v="188.52"/>
    <n v="1.2"/>
    <n v="226.22"/>
  </r>
  <r>
    <s v="13.4"/>
    <s v="0.1.4.4.3.1.3.3.1"/>
    <x v="2"/>
    <x v="7"/>
    <x v="4"/>
    <n v="1"/>
    <m/>
    <m/>
    <m/>
    <m/>
    <m/>
    <n v="1"/>
    <n v="1"/>
    <n v="1"/>
  </r>
  <r>
    <s v="13.4.1"/>
    <m/>
    <x v="3"/>
    <x v="231"/>
    <x v="4"/>
    <n v="1"/>
    <m/>
    <m/>
    <m/>
    <m/>
    <m/>
    <n v="1"/>
    <n v="1"/>
    <n v="1"/>
  </r>
  <r>
    <s v="13.5"/>
    <s v="0.1.4.4.3.1.4.1.3"/>
    <x v="2"/>
    <x v="199"/>
    <x v="4"/>
    <n v="1"/>
    <m/>
    <m/>
    <m/>
    <m/>
    <m/>
    <n v="1"/>
    <n v="1"/>
    <n v="1"/>
  </r>
  <r>
    <s v="13.5.1"/>
    <m/>
    <x v="3"/>
    <x v="232"/>
    <x v="4"/>
    <n v="1"/>
    <m/>
    <m/>
    <m/>
    <m/>
    <m/>
    <n v="1"/>
    <n v="1"/>
    <n v="1"/>
  </r>
  <r>
    <s v="13.6"/>
    <s v="0.1.4.4.3.1.2.1.2"/>
    <x v="2"/>
    <x v="179"/>
    <x v="6"/>
    <n v="1"/>
    <m/>
    <m/>
    <m/>
    <m/>
    <m/>
    <n v="1"/>
    <n v="1"/>
    <n v="1"/>
  </r>
  <r>
    <s v="13.6.1"/>
    <m/>
    <x v="3"/>
    <x v="233"/>
    <x v="6"/>
    <n v="1"/>
    <m/>
    <m/>
    <m/>
    <m/>
    <m/>
    <n v="1"/>
    <n v="1"/>
    <n v="1"/>
  </r>
  <r>
    <s v="14"/>
    <m/>
    <x v="1"/>
    <x v="234"/>
    <x v="1"/>
    <m/>
    <m/>
    <m/>
    <m/>
    <m/>
    <m/>
    <m/>
    <m/>
    <m/>
  </r>
  <r>
    <s v="14.1"/>
    <s v="0.1.4.4.3.1.3"/>
    <x v="2"/>
    <x v="3"/>
    <x v="2"/>
    <m/>
    <m/>
    <m/>
    <m/>
    <m/>
    <n v="0.22000000000000003"/>
    <n v="0.22000000000000003"/>
    <n v="1"/>
    <n v="0.22"/>
  </r>
  <r>
    <s v="14.1.1"/>
    <m/>
    <x v="3"/>
    <x v="202"/>
    <x v="1"/>
    <m/>
    <n v="0.55000000000000004"/>
    <n v="0.55000000000000004"/>
    <n v="2.2000000000000002"/>
    <n v="0.1"/>
    <n v="0.22000000000000003"/>
    <n v="0.1"/>
    <n v="1.1000000000000001"/>
    <n v="0.11000000000000001"/>
  </r>
  <r>
    <s v="14.2"/>
    <s v="0.1.4.4.3.1.4.4"/>
    <x v="2"/>
    <x v="5"/>
    <x v="4"/>
    <n v="1"/>
    <m/>
    <m/>
    <m/>
    <m/>
    <m/>
    <n v="1"/>
    <n v="1"/>
    <n v="1"/>
  </r>
  <r>
    <s v="14.2.1"/>
    <m/>
    <x v="3"/>
    <x v="211"/>
    <x v="4"/>
    <n v="1"/>
    <m/>
    <m/>
    <m/>
    <m/>
    <m/>
    <n v="1"/>
    <n v="1"/>
    <n v="1"/>
  </r>
  <r>
    <s v="14.3"/>
    <s v="0.1.4.4.3.2.1.3"/>
    <x v="2"/>
    <x v="204"/>
    <x v="4"/>
    <n v="1"/>
    <m/>
    <m/>
    <m/>
    <m/>
    <n v="1"/>
    <n v="1"/>
    <n v="1"/>
    <n v="1"/>
  </r>
  <r>
    <s v="14.3.1"/>
    <m/>
    <x v="3"/>
    <x v="235"/>
    <x v="4"/>
    <n v="1"/>
    <m/>
    <m/>
    <m/>
    <m/>
    <n v="1"/>
    <n v="1"/>
    <n v="1"/>
    <n v="1"/>
  </r>
  <r>
    <s v="14.4"/>
    <s v="0.1.4.4.3.1.3.2.1"/>
    <x v="2"/>
    <x v="14"/>
    <x v="2"/>
    <n v="0.2"/>
    <m/>
    <m/>
    <m/>
    <m/>
    <n v="0.2"/>
    <n v="0.2"/>
    <n v="1"/>
    <n v="0.2"/>
  </r>
  <r>
    <s v="14.4.1"/>
    <m/>
    <x v="3"/>
    <x v="229"/>
    <x v="2"/>
    <n v="0.2"/>
    <m/>
    <m/>
    <m/>
    <m/>
    <n v="0.2"/>
    <n v="0.2"/>
    <n v="1.1000000000000001"/>
    <n v="0.22"/>
  </r>
  <r>
    <s v="14.4.2"/>
    <m/>
    <x v="3"/>
    <x v="230"/>
    <x v="5"/>
    <n v="0.2"/>
    <m/>
    <m/>
    <m/>
    <m/>
    <n v="0.2"/>
    <n v="0.2"/>
    <n v="1.2"/>
    <n v="0.24"/>
  </r>
  <r>
    <s v="14.5"/>
    <s v="0.1.4.4.3.1.2.1.2"/>
    <x v="2"/>
    <x v="179"/>
    <x v="6"/>
    <n v="1"/>
    <m/>
    <m/>
    <m/>
    <m/>
    <m/>
    <n v="1"/>
    <n v="1"/>
    <n v="1"/>
  </r>
  <r>
    <s v="14.5.1"/>
    <m/>
    <x v="3"/>
    <x v="236"/>
    <x v="6"/>
    <n v="1"/>
    <m/>
    <m/>
    <m/>
    <m/>
    <m/>
    <n v="1"/>
    <n v="1"/>
    <n v="1"/>
  </r>
  <r>
    <s v="14.5.2"/>
    <m/>
    <x v="3"/>
    <x v="207"/>
    <x v="4"/>
    <n v="1"/>
    <m/>
    <m/>
    <m/>
    <m/>
    <m/>
    <n v="1"/>
    <n v="1"/>
    <n v="1"/>
  </r>
  <r>
    <s v="14.5.3"/>
    <m/>
    <x v="3"/>
    <x v="208"/>
    <x v="4"/>
    <n v="1"/>
    <m/>
    <m/>
    <m/>
    <m/>
    <m/>
    <n v="1"/>
    <n v="1"/>
    <n v="1"/>
  </r>
  <r>
    <s v="14.5.4"/>
    <m/>
    <x v="3"/>
    <x v="209"/>
    <x v="4"/>
    <n v="1"/>
    <m/>
    <m/>
    <m/>
    <m/>
    <m/>
    <n v="1"/>
    <n v="1"/>
    <n v="1"/>
  </r>
  <r>
    <s v="14.5.5"/>
    <m/>
    <x v="3"/>
    <x v="210"/>
    <x v="4"/>
    <n v="1"/>
    <m/>
    <m/>
    <m/>
    <m/>
    <m/>
    <n v="1"/>
    <n v="1"/>
    <n v="1"/>
  </r>
  <r>
    <s v="15"/>
    <m/>
    <x v="1"/>
    <x v="237"/>
    <x v="1"/>
    <m/>
    <m/>
    <m/>
    <m/>
    <m/>
    <m/>
    <m/>
    <m/>
    <m/>
  </r>
  <r>
    <s v="15.1"/>
    <s v="0.1.4.4.3.1.3"/>
    <x v="2"/>
    <x v="3"/>
    <x v="2"/>
    <m/>
    <m/>
    <m/>
    <m/>
    <m/>
    <n v="166.29340538702724"/>
    <n v="166.29340538702724"/>
    <n v="1"/>
    <n v="166.29"/>
  </r>
  <r>
    <s v="15.1.1"/>
    <m/>
    <x v="3"/>
    <x v="213"/>
    <x v="3"/>
    <m/>
    <n v="0.65"/>
    <n v="0.35"/>
    <n v="2"/>
    <n v="50.6"/>
    <n v="101.2"/>
    <n v="50.6"/>
    <n v="1.1000000000000001"/>
    <n v="55.66"/>
  </r>
  <r>
    <s v="15.1.2"/>
    <m/>
    <x v="3"/>
    <x v="238"/>
    <x v="3"/>
    <m/>
    <n v="0.85"/>
    <n v="0.25"/>
    <n v="2.2000000000000002"/>
    <n v="12.8"/>
    <n v="28.160000000000004"/>
    <n v="12.8"/>
    <n v="1.1000000000000001"/>
    <n v="14.08"/>
  </r>
  <r>
    <s v="15.1.3"/>
    <m/>
    <x v="3"/>
    <x v="214"/>
    <x v="3"/>
    <m/>
    <n v="0.9"/>
    <n v="0.35"/>
    <n v="2.5"/>
    <n v="0.3"/>
    <n v="0.75"/>
    <n v="0.3"/>
    <n v="1.1000000000000001"/>
    <n v="0.33"/>
  </r>
  <r>
    <s v="15.1.4"/>
    <m/>
    <x v="3"/>
    <x v="215"/>
    <x v="3"/>
    <m/>
    <m/>
    <m/>
    <m/>
    <n v="2"/>
    <n v="3.14"/>
    <n v="2"/>
    <n v="1.1000000000000001"/>
    <n v="2.2000000000000002"/>
  </r>
  <r>
    <s v="15.1.5"/>
    <m/>
    <x v="3"/>
    <x v="239"/>
    <x v="4"/>
    <s v="1"/>
    <m/>
    <m/>
    <m/>
    <m/>
    <n v="0.6"/>
    <s v="1"/>
    <n v="1"/>
    <n v="1"/>
  </r>
  <r>
    <s v="15.1.6"/>
    <m/>
    <x v="3"/>
    <x v="240"/>
    <x v="4"/>
    <s v="1"/>
    <m/>
    <m/>
    <m/>
    <m/>
    <n v="0.55000000000000004"/>
    <s v="1"/>
    <n v="1"/>
    <n v="1"/>
  </r>
  <r>
    <s v="15.1.7"/>
    <m/>
    <x v="3"/>
    <x v="241"/>
    <x v="4"/>
    <s v="1"/>
    <m/>
    <m/>
    <m/>
    <m/>
    <n v="0.6"/>
    <s v="1"/>
    <n v="1"/>
    <n v="1"/>
  </r>
  <r>
    <s v="15.1.8"/>
    <m/>
    <x v="3"/>
    <x v="242"/>
    <x v="4"/>
    <s v="1"/>
    <m/>
    <m/>
    <m/>
    <m/>
    <n v="0.27"/>
    <s v="1"/>
    <n v="1"/>
    <n v="1"/>
  </r>
  <r>
    <s v="15.1.9"/>
    <m/>
    <x v="3"/>
    <x v="216"/>
    <x v="4"/>
    <s v="2"/>
    <m/>
    <m/>
    <m/>
    <m/>
    <n v="0.66"/>
    <s v="2"/>
    <n v="1"/>
    <n v="2"/>
  </r>
  <r>
    <s v="15.1.10"/>
    <m/>
    <x v="3"/>
    <x v="217"/>
    <x v="4"/>
    <s v="3"/>
    <m/>
    <m/>
    <m/>
    <m/>
    <n v="4.17"/>
    <s v="3"/>
    <n v="1"/>
    <n v="3"/>
  </r>
  <r>
    <s v="15.1.11"/>
    <m/>
    <x v="3"/>
    <x v="243"/>
    <x v="4"/>
    <s v="2"/>
    <m/>
    <m/>
    <m/>
    <m/>
    <n v="1.3039379797371933"/>
    <s v="2"/>
    <n v="1"/>
    <n v="2"/>
  </r>
  <r>
    <s v="15.1.12"/>
    <m/>
    <x v="3"/>
    <x v="220"/>
    <x v="4"/>
    <s v="4"/>
    <m/>
    <m/>
    <m/>
    <m/>
    <n v="2.999114857512855"/>
    <s v="4"/>
    <n v="1"/>
    <n v="4"/>
  </r>
  <r>
    <s v="15.1.13"/>
    <m/>
    <x v="3"/>
    <x v="244"/>
    <x v="4"/>
    <s v="2"/>
    <m/>
    <m/>
    <m/>
    <m/>
    <n v="2.1678759594743866"/>
    <s v="2"/>
    <n v="1"/>
    <n v="2"/>
  </r>
  <r>
    <s v="15.1.14"/>
    <m/>
    <x v="3"/>
    <x v="222"/>
    <x v="4"/>
    <s v="1"/>
    <m/>
    <m/>
    <m/>
    <m/>
    <n v="1.2995574287564273"/>
    <s v="1"/>
    <n v="1"/>
    <n v="1"/>
  </r>
  <r>
    <s v="15.1.15"/>
    <m/>
    <x v="3"/>
    <x v="223"/>
    <x v="4"/>
    <s v="4"/>
    <m/>
    <m/>
    <m/>
    <m/>
    <n v="9.3681408993334632"/>
    <s v="4"/>
    <n v="1"/>
    <n v="4"/>
  </r>
  <r>
    <s v="15.1.16"/>
    <m/>
    <x v="3"/>
    <x v="245"/>
    <x v="4"/>
    <s v="2"/>
    <m/>
    <m/>
    <m/>
    <m/>
    <n v="6.5347782622129129"/>
    <s v="2"/>
    <n v="1"/>
    <n v="2"/>
  </r>
  <r>
    <s v="15.1.17"/>
    <m/>
    <x v="3"/>
    <x v="246"/>
    <x v="4"/>
    <s v="2"/>
    <m/>
    <m/>
    <m/>
    <m/>
    <n v="1.57"/>
    <s v="2"/>
    <n v="1"/>
    <n v="2"/>
  </r>
  <r>
    <s v="15.1.18"/>
    <m/>
    <x v="3"/>
    <x v="226"/>
    <x v="4"/>
    <s v="1"/>
    <m/>
    <m/>
    <m/>
    <m/>
    <n v="0.95"/>
    <s v="1"/>
    <n v="1"/>
    <n v="1"/>
  </r>
  <r>
    <s v="15.1.19"/>
    <m/>
    <x v="3"/>
    <x v="11"/>
    <x v="2"/>
    <n v="0.2"/>
    <m/>
    <m/>
    <m/>
    <m/>
    <m/>
    <n v="0.2"/>
    <n v="1"/>
    <n v="0.2"/>
  </r>
  <r>
    <s v="15.2"/>
    <s v="0.1.4.4.3.1.2.2"/>
    <x v="2"/>
    <x v="12"/>
    <x v="4"/>
    <n v="2"/>
    <m/>
    <m/>
    <m/>
    <m/>
    <m/>
    <n v="2"/>
    <n v="1"/>
    <n v="2"/>
  </r>
  <r>
    <s v="15.2.1"/>
    <m/>
    <x v="3"/>
    <x v="227"/>
    <x v="4"/>
    <n v="1"/>
    <m/>
    <m/>
    <m/>
    <m/>
    <m/>
    <n v="1"/>
    <n v="1"/>
    <n v="1"/>
  </r>
  <r>
    <s v="15.2.2"/>
    <m/>
    <x v="3"/>
    <x v="228"/>
    <x v="4"/>
    <n v="1"/>
    <m/>
    <m/>
    <m/>
    <m/>
    <m/>
    <n v="1"/>
    <n v="1"/>
    <n v="1"/>
  </r>
  <r>
    <s v="15.3"/>
    <s v="0.1.4.4.3.1.3.2.1"/>
    <x v="2"/>
    <x v="14"/>
    <x v="2"/>
    <n v="159.84"/>
    <m/>
    <m/>
    <m/>
    <m/>
    <n v="159.84"/>
    <n v="159.84"/>
    <n v="1"/>
    <n v="159.84"/>
  </r>
  <r>
    <s v="15.3.1"/>
    <m/>
    <x v="3"/>
    <x v="247"/>
    <x v="2"/>
    <n v="159.84"/>
    <m/>
    <m/>
    <m/>
    <m/>
    <n v="159.84"/>
    <n v="159.84"/>
    <n v="1.1000000000000001"/>
    <n v="175.82"/>
  </r>
  <r>
    <s v="15.3.2"/>
    <m/>
    <x v="3"/>
    <x v="230"/>
    <x v="5"/>
    <n v="159.84"/>
    <m/>
    <m/>
    <m/>
    <m/>
    <n v="159.84"/>
    <n v="159.84"/>
    <n v="1.2"/>
    <n v="191.81"/>
  </r>
  <r>
    <s v="15.4"/>
    <s v="0.1.4.4.3.1.2.1.2"/>
    <x v="2"/>
    <x v="179"/>
    <x v="6"/>
    <n v="1"/>
    <m/>
    <m/>
    <m/>
    <m/>
    <m/>
    <n v="1"/>
    <n v="1"/>
    <n v="1"/>
  </r>
  <r>
    <s v="15.4.1"/>
    <m/>
    <x v="3"/>
    <x v="233"/>
    <x v="6"/>
    <n v="1"/>
    <m/>
    <m/>
    <m/>
    <m/>
    <m/>
    <n v="1"/>
    <n v="1"/>
    <n v="1"/>
  </r>
  <r>
    <s v="15.5"/>
    <s v="0.1.4.4.3.1.3.3.1"/>
    <x v="2"/>
    <x v="7"/>
    <x v="4"/>
    <n v="1"/>
    <m/>
    <m/>
    <m/>
    <m/>
    <m/>
    <n v="1"/>
    <n v="1"/>
    <n v="1"/>
  </r>
  <r>
    <s v="15.5.1"/>
    <m/>
    <x v="3"/>
    <x v="231"/>
    <x v="4"/>
    <n v="1"/>
    <m/>
    <m/>
    <m/>
    <m/>
    <m/>
    <n v="1"/>
    <n v="1"/>
    <n v="1"/>
  </r>
  <r>
    <s v="15.6"/>
    <s v="0.1.4.4.3.1.4.1.3"/>
    <x v="2"/>
    <x v="199"/>
    <x v="4"/>
    <n v="1"/>
    <m/>
    <m/>
    <m/>
    <m/>
    <m/>
    <n v="1"/>
    <n v="1"/>
    <n v="1"/>
  </r>
  <r>
    <s v="15.6.1"/>
    <m/>
    <x v="3"/>
    <x v="232"/>
    <x v="4"/>
    <n v="1"/>
    <m/>
    <m/>
    <m/>
    <m/>
    <m/>
    <n v="1"/>
    <n v="1"/>
    <n v="1"/>
  </r>
  <r>
    <s v="16"/>
    <m/>
    <x v="1"/>
    <x v="248"/>
    <x v="1"/>
    <m/>
    <m/>
    <m/>
    <m/>
    <m/>
    <m/>
    <m/>
    <m/>
    <m/>
  </r>
  <r>
    <s v="16.1"/>
    <s v="0.1.4.4.3.1.3"/>
    <x v="2"/>
    <x v="3"/>
    <x v="2"/>
    <m/>
    <m/>
    <m/>
    <m/>
    <m/>
    <n v="0.22000000000000003"/>
    <n v="0.22000000000000003"/>
    <n v="1"/>
    <n v="0.22"/>
  </r>
  <r>
    <s v="16.1.1"/>
    <m/>
    <x v="3"/>
    <x v="202"/>
    <x v="3"/>
    <m/>
    <n v="0.55000000000000004"/>
    <n v="0.55000000000000004"/>
    <n v="2.2000000000000002"/>
    <n v="0.1"/>
    <n v="0.22000000000000003"/>
    <n v="0.1"/>
    <n v="1.1000000000000001"/>
    <n v="0.11000000000000001"/>
  </r>
  <r>
    <s v="16.2"/>
    <s v="0.1.4.4.3.2.1.3"/>
    <x v="2"/>
    <x v="204"/>
    <x v="4"/>
    <n v="1"/>
    <m/>
    <m/>
    <m/>
    <m/>
    <n v="1"/>
    <n v="1"/>
    <n v="1"/>
    <n v="1"/>
  </r>
  <r>
    <s v="16.2.1"/>
    <m/>
    <x v="3"/>
    <x v="205"/>
    <x v="4"/>
    <n v="1"/>
    <m/>
    <m/>
    <m/>
    <m/>
    <n v="1"/>
    <n v="1"/>
    <n v="1"/>
    <n v="1"/>
  </r>
  <r>
    <s v="16.3"/>
    <s v="0.1.4.4.3.1.3.2.1"/>
    <x v="2"/>
    <x v="14"/>
    <x v="2"/>
    <n v="0.2"/>
    <m/>
    <m/>
    <m/>
    <m/>
    <n v="0.2"/>
    <n v="0.2"/>
    <n v="1"/>
    <n v="0.2"/>
  </r>
  <r>
    <s v="16.3.1"/>
    <m/>
    <x v="3"/>
    <x v="229"/>
    <x v="2"/>
    <n v="0.2"/>
    <m/>
    <m/>
    <m/>
    <m/>
    <n v="0.2"/>
    <n v="0.2"/>
    <n v="1.1000000000000001"/>
    <n v="0.22"/>
  </r>
  <r>
    <s v="16.3.2"/>
    <m/>
    <x v="3"/>
    <x v="230"/>
    <x v="5"/>
    <n v="0.2"/>
    <m/>
    <m/>
    <m/>
    <m/>
    <n v="0.2"/>
    <n v="0.2"/>
    <n v="1.2"/>
    <n v="0.24"/>
  </r>
  <r>
    <s v="16.4"/>
    <s v="0.1.4.4.3.1.2.1.2"/>
    <x v="2"/>
    <x v="179"/>
    <x v="6"/>
    <n v="1"/>
    <m/>
    <m/>
    <m/>
    <m/>
    <m/>
    <n v="1"/>
    <n v="1"/>
    <n v="1"/>
  </r>
  <r>
    <s v="16.4.1"/>
    <m/>
    <x v="3"/>
    <x v="236"/>
    <x v="6"/>
    <n v="1"/>
    <m/>
    <m/>
    <m/>
    <m/>
    <m/>
    <n v="1"/>
    <n v="1"/>
    <n v="1"/>
  </r>
  <r>
    <s v="16.4.2"/>
    <m/>
    <x v="3"/>
    <x v="207"/>
    <x v="4"/>
    <n v="1"/>
    <m/>
    <m/>
    <m/>
    <m/>
    <m/>
    <n v="1"/>
    <n v="1"/>
    <n v="1"/>
  </r>
  <r>
    <s v="16.4.3"/>
    <m/>
    <x v="3"/>
    <x v="208"/>
    <x v="4"/>
    <n v="1"/>
    <m/>
    <m/>
    <m/>
    <m/>
    <m/>
    <n v="1"/>
    <n v="1"/>
    <n v="1"/>
  </r>
  <r>
    <s v="16.4.4"/>
    <m/>
    <x v="3"/>
    <x v="209"/>
    <x v="4"/>
    <n v="1"/>
    <m/>
    <m/>
    <m/>
    <m/>
    <m/>
    <n v="1"/>
    <n v="1"/>
    <n v="1"/>
  </r>
  <r>
    <s v="16.4.5"/>
    <m/>
    <x v="3"/>
    <x v="210"/>
    <x v="4"/>
    <n v="1"/>
    <m/>
    <m/>
    <m/>
    <m/>
    <m/>
    <n v="1"/>
    <n v="1"/>
    <n v="1"/>
  </r>
  <r>
    <s v="16.5"/>
    <s v="0.1.4.4.3.1.4.4"/>
    <x v="2"/>
    <x v="5"/>
    <x v="4"/>
    <n v="1"/>
    <m/>
    <m/>
    <m/>
    <m/>
    <m/>
    <n v="1"/>
    <n v="1"/>
    <n v="1"/>
  </r>
  <r>
    <s v="16.5.1"/>
    <m/>
    <x v="3"/>
    <x v="211"/>
    <x v="4"/>
    <n v="1"/>
    <m/>
    <m/>
    <m/>
    <m/>
    <m/>
    <n v="1"/>
    <n v="1"/>
    <n v="1"/>
  </r>
  <r>
    <s v="17"/>
    <m/>
    <x v="1"/>
    <x v="249"/>
    <x v="1"/>
    <m/>
    <m/>
    <m/>
    <m/>
    <m/>
    <m/>
    <m/>
    <m/>
    <m/>
  </r>
  <r>
    <s v="17.1"/>
    <s v="0.1.4.4.3.1.3"/>
    <x v="2"/>
    <x v="3"/>
    <x v="2"/>
    <m/>
    <m/>
    <m/>
    <m/>
    <m/>
    <n v="131.80652345626609"/>
    <n v="131.80652345626609"/>
    <n v="1"/>
    <n v="131.81"/>
  </r>
  <r>
    <s v="17.1.1"/>
    <m/>
    <x v="3"/>
    <x v="213"/>
    <x v="3"/>
    <m/>
    <n v="0.65"/>
    <n v="0.35"/>
    <n v="2"/>
    <n v="33.9"/>
    <n v="67.8"/>
    <n v="33.9"/>
    <n v="1.1000000000000001"/>
    <n v="37.29"/>
  </r>
  <r>
    <s v="17.1.2"/>
    <m/>
    <x v="3"/>
    <x v="238"/>
    <x v="3"/>
    <m/>
    <n v="0.85"/>
    <n v="0.25"/>
    <n v="2.2000000000000002"/>
    <n v="12.5"/>
    <n v="27.500000000000004"/>
    <n v="12.5"/>
    <n v="1.1000000000000001"/>
    <n v="13.75"/>
  </r>
  <r>
    <s v="17.1.3"/>
    <m/>
    <x v="3"/>
    <x v="214"/>
    <x v="3"/>
    <m/>
    <n v="0.9"/>
    <n v="0.35"/>
    <n v="2.5"/>
    <n v="0.9"/>
    <n v="2.25"/>
    <n v="0.9"/>
    <n v="1.1000000000000001"/>
    <n v="0.99"/>
  </r>
  <r>
    <s v="17.1.4"/>
    <m/>
    <x v="3"/>
    <x v="215"/>
    <x v="3"/>
    <m/>
    <m/>
    <m/>
    <m/>
    <n v="1.4"/>
    <n v="2.198"/>
    <n v="1.4"/>
    <n v="1.1000000000000001"/>
    <n v="1.54"/>
  </r>
  <r>
    <s v="17.1.5"/>
    <m/>
    <x v="3"/>
    <x v="239"/>
    <x v="4"/>
    <s v="1"/>
    <m/>
    <m/>
    <m/>
    <m/>
    <n v="0.6"/>
    <s v="1"/>
    <n v="1"/>
    <n v="1"/>
  </r>
  <r>
    <s v="17.1.6"/>
    <m/>
    <x v="3"/>
    <x v="250"/>
    <x v="4"/>
    <s v="1"/>
    <m/>
    <m/>
    <m/>
    <m/>
    <n v="0.75"/>
    <s v="1"/>
    <n v="1"/>
    <n v="1"/>
  </r>
  <r>
    <s v="17.1.7"/>
    <m/>
    <x v="3"/>
    <x v="216"/>
    <x v="4"/>
    <s v="2"/>
    <m/>
    <m/>
    <m/>
    <m/>
    <n v="0.66"/>
    <s v="2"/>
    <n v="1"/>
    <n v="2"/>
  </r>
  <r>
    <s v="17.1.8"/>
    <m/>
    <x v="3"/>
    <x v="217"/>
    <x v="4"/>
    <s v="4"/>
    <m/>
    <m/>
    <m/>
    <m/>
    <n v="5.56"/>
    <s v="4"/>
    <n v="1"/>
    <n v="4"/>
  </r>
  <r>
    <s v="17.1.9"/>
    <m/>
    <x v="3"/>
    <x v="251"/>
    <x v="4"/>
    <s v="2"/>
    <m/>
    <m/>
    <m/>
    <m/>
    <n v="1.9613568165555773"/>
    <s v="2"/>
    <n v="1"/>
    <n v="2"/>
  </r>
  <r>
    <s v="17.1.10"/>
    <m/>
    <x v="3"/>
    <x v="243"/>
    <x v="4"/>
    <s v="2"/>
    <m/>
    <m/>
    <m/>
    <m/>
    <n v="1.3039379797371933"/>
    <s v="2"/>
    <n v="1"/>
    <n v="2"/>
  </r>
  <r>
    <s v="17.1.11"/>
    <m/>
    <x v="3"/>
    <x v="220"/>
    <x v="4"/>
    <s v="4"/>
    <m/>
    <m/>
    <m/>
    <m/>
    <n v="2.999114857512855"/>
    <s v="4"/>
    <n v="1"/>
    <n v="4"/>
  </r>
  <r>
    <s v="17.1.12"/>
    <m/>
    <x v="3"/>
    <x v="252"/>
    <x v="4"/>
    <s v="1"/>
    <m/>
    <m/>
    <m/>
    <m/>
    <n v="3.2673891311064565"/>
    <s v="1"/>
    <n v="1"/>
    <n v="1"/>
  </r>
  <r>
    <s v="17.1.13"/>
    <m/>
    <x v="3"/>
    <x v="244"/>
    <x v="4"/>
    <s v="2"/>
    <m/>
    <m/>
    <m/>
    <m/>
    <n v="2.1678759594743866"/>
    <s v="2"/>
    <n v="1"/>
    <n v="2"/>
  </r>
  <r>
    <s v="17.1.14"/>
    <m/>
    <x v="3"/>
    <x v="223"/>
    <x v="4"/>
    <s v="2"/>
    <m/>
    <m/>
    <m/>
    <m/>
    <n v="4.6840704496667316"/>
    <s v="2"/>
    <n v="1"/>
    <n v="2"/>
  </r>
  <r>
    <s v="17.1.15"/>
    <m/>
    <x v="3"/>
    <x v="245"/>
    <x v="4"/>
    <s v="2"/>
    <m/>
    <m/>
    <m/>
    <m/>
    <n v="6.5347782622129129"/>
    <s v="2"/>
    <n v="1"/>
    <n v="2"/>
  </r>
  <r>
    <s v="17.1.16"/>
    <m/>
    <x v="3"/>
    <x v="253"/>
    <x v="4"/>
    <s v="2"/>
    <m/>
    <m/>
    <m/>
    <m/>
    <n v="1.57"/>
    <s v="2"/>
    <n v="1"/>
    <n v="2"/>
  </r>
  <r>
    <s v="17.1.17"/>
    <m/>
    <x v="3"/>
    <x v="11"/>
    <x v="2"/>
    <n v="0.2"/>
    <m/>
    <m/>
    <m/>
    <m/>
    <m/>
    <n v="0.2"/>
    <n v="1"/>
    <n v="0.2"/>
  </r>
  <r>
    <s v="17.2"/>
    <s v="0.1.4.4.3.1.2.2"/>
    <x v="2"/>
    <x v="12"/>
    <x v="4"/>
    <n v="2"/>
    <m/>
    <m/>
    <m/>
    <m/>
    <m/>
    <n v="2"/>
    <n v="1"/>
    <n v="2"/>
  </r>
  <r>
    <s v="17.2.1"/>
    <m/>
    <x v="3"/>
    <x v="227"/>
    <x v="4"/>
    <n v="1"/>
    <m/>
    <m/>
    <m/>
    <m/>
    <m/>
    <n v="1"/>
    <n v="1"/>
    <n v="1"/>
  </r>
  <r>
    <s v="17.2.2"/>
    <m/>
    <x v="3"/>
    <x v="254"/>
    <x v="4"/>
    <n v="1"/>
    <m/>
    <m/>
    <m/>
    <m/>
    <m/>
    <n v="1"/>
    <n v="1"/>
    <n v="1"/>
  </r>
  <r>
    <s v="17.3"/>
    <s v="0.1.4.4.3.1.3.2.1"/>
    <x v="2"/>
    <x v="14"/>
    <x v="2"/>
    <n v="126.26"/>
    <m/>
    <m/>
    <m/>
    <m/>
    <n v="126.26"/>
    <n v="126.26"/>
    <n v="1"/>
    <n v="126.26"/>
  </r>
  <r>
    <s v="17.3.1"/>
    <m/>
    <x v="3"/>
    <x v="247"/>
    <x v="2"/>
    <n v="126.26"/>
    <m/>
    <m/>
    <m/>
    <m/>
    <n v="126.26"/>
    <n v="126.26"/>
    <n v="1.1000000000000001"/>
    <n v="138.88999999999999"/>
  </r>
  <r>
    <s v="17.3.2"/>
    <m/>
    <x v="3"/>
    <x v="230"/>
    <x v="5"/>
    <n v="126.26"/>
    <m/>
    <m/>
    <m/>
    <m/>
    <n v="126.26"/>
    <n v="126.26"/>
    <n v="1.2"/>
    <n v="151.51"/>
  </r>
  <r>
    <s v="17.4"/>
    <s v="0.1.4.4.3.1.2.1.2"/>
    <x v="2"/>
    <x v="179"/>
    <x v="6"/>
    <n v="1"/>
    <m/>
    <m/>
    <m/>
    <m/>
    <m/>
    <n v="1"/>
    <n v="1"/>
    <n v="1"/>
  </r>
  <r>
    <s v="17.4.1"/>
    <m/>
    <x v="3"/>
    <x v="233"/>
    <x v="6"/>
    <n v="1"/>
    <m/>
    <m/>
    <m/>
    <m/>
    <m/>
    <n v="1"/>
    <n v="1"/>
    <n v="1"/>
  </r>
  <r>
    <s v="17.5"/>
    <s v="0.1.4.4.3.1.3.3.1"/>
    <x v="2"/>
    <x v="7"/>
    <x v="4"/>
    <n v="1"/>
    <m/>
    <m/>
    <m/>
    <m/>
    <m/>
    <n v="1"/>
    <n v="1"/>
    <n v="1"/>
  </r>
  <r>
    <s v="17.5.1"/>
    <m/>
    <x v="3"/>
    <x v="231"/>
    <x v="4"/>
    <n v="1"/>
    <m/>
    <m/>
    <m/>
    <m/>
    <m/>
    <n v="1"/>
    <n v="1"/>
    <n v="1"/>
  </r>
  <r>
    <s v="17.6"/>
    <s v="0.1.4.4.3.1.4.1.3"/>
    <x v="2"/>
    <x v="199"/>
    <x v="4"/>
    <n v="1"/>
    <m/>
    <m/>
    <m/>
    <m/>
    <m/>
    <n v="1"/>
    <n v="1"/>
    <n v="1"/>
  </r>
  <r>
    <s v="17.6.1"/>
    <m/>
    <x v="3"/>
    <x v="232"/>
    <x v="4"/>
    <n v="1"/>
    <m/>
    <m/>
    <m/>
    <m/>
    <m/>
    <n v="1"/>
    <n v="1"/>
    <n v="1"/>
  </r>
  <r>
    <s v="18"/>
    <m/>
    <x v="1"/>
    <x v="255"/>
    <x v="1"/>
    <m/>
    <m/>
    <m/>
    <m/>
    <m/>
    <m/>
    <m/>
    <m/>
    <m/>
  </r>
  <r>
    <s v="18.1"/>
    <s v="0.1.4.4.3.1.3"/>
    <x v="2"/>
    <x v="3"/>
    <x v="2"/>
    <m/>
    <m/>
    <m/>
    <m/>
    <m/>
    <n v="13"/>
    <n v="13"/>
    <n v="1"/>
    <n v="13"/>
  </r>
  <r>
    <s v="18.1.1"/>
    <m/>
    <x v="3"/>
    <x v="202"/>
    <x v="3"/>
    <m/>
    <n v="0.55000000000000004"/>
    <n v="0.55000000000000004"/>
    <n v="2.2000000000000002"/>
    <n v="0.1"/>
    <n v="0.22000000000000003"/>
    <n v="0.1"/>
    <n v="1.1000000000000001"/>
    <n v="0.11"/>
  </r>
  <r>
    <s v="18.2"/>
    <s v="0.1.4.4.3.2.1.3"/>
    <x v="2"/>
    <x v="204"/>
    <x v="4"/>
    <n v="1"/>
    <m/>
    <m/>
    <m/>
    <m/>
    <n v="1"/>
    <n v="1"/>
    <n v="1"/>
    <n v="1"/>
  </r>
  <r>
    <s v="18.2.1"/>
    <m/>
    <x v="3"/>
    <x v="205"/>
    <x v="4"/>
    <n v="1"/>
    <m/>
    <m/>
    <m/>
    <m/>
    <n v="1"/>
    <n v="1"/>
    <n v="1"/>
    <n v="1"/>
  </r>
  <r>
    <s v="18.3"/>
    <s v="0.1.4.4.3.1.2.1.2"/>
    <x v="2"/>
    <x v="179"/>
    <x v="6"/>
    <n v="1"/>
    <m/>
    <m/>
    <m/>
    <m/>
    <m/>
    <n v="1"/>
    <n v="1"/>
    <n v="1"/>
  </r>
  <r>
    <s v="18.3.1"/>
    <m/>
    <x v="3"/>
    <x v="236"/>
    <x v="6"/>
    <n v="1"/>
    <m/>
    <m/>
    <m/>
    <m/>
    <m/>
    <n v="1"/>
    <n v="1"/>
    <n v="1"/>
  </r>
  <r>
    <s v="18.3.2"/>
    <m/>
    <x v="3"/>
    <x v="207"/>
    <x v="4"/>
    <n v="1"/>
    <m/>
    <m/>
    <m/>
    <m/>
    <m/>
    <n v="1"/>
    <n v="1"/>
    <n v="1"/>
  </r>
  <r>
    <s v="18.3.3"/>
    <m/>
    <x v="3"/>
    <x v="208"/>
    <x v="4"/>
    <n v="1"/>
    <m/>
    <m/>
    <m/>
    <m/>
    <m/>
    <n v="1"/>
    <n v="1"/>
    <n v="1"/>
  </r>
  <r>
    <s v="18.3.4"/>
    <m/>
    <x v="3"/>
    <x v="209"/>
    <x v="4"/>
    <n v="1"/>
    <m/>
    <m/>
    <m/>
    <m/>
    <m/>
    <n v="1"/>
    <n v="1"/>
    <n v="1"/>
  </r>
  <r>
    <s v="18.3.5"/>
    <m/>
    <x v="3"/>
    <x v="210"/>
    <x v="4"/>
    <n v="1"/>
    <m/>
    <m/>
    <m/>
    <m/>
    <m/>
    <n v="1"/>
    <n v="1"/>
    <n v="1"/>
  </r>
  <r>
    <s v="18.4"/>
    <s v="0.1.4.4.3.1.4.4"/>
    <x v="2"/>
    <x v="5"/>
    <x v="4"/>
    <n v="1"/>
    <m/>
    <m/>
    <m/>
    <m/>
    <m/>
    <n v="1"/>
    <n v="1"/>
    <n v="1"/>
  </r>
  <r>
    <s v="18.4.1"/>
    <m/>
    <x v="3"/>
    <x v="211"/>
    <x v="4"/>
    <n v="1"/>
    <m/>
    <m/>
    <m/>
    <m/>
    <m/>
    <n v="1"/>
    <n v="1"/>
    <n v="1"/>
  </r>
  <r>
    <s v="18.5"/>
    <s v="0.1.4.4.3.1.3.2.1"/>
    <x v="2"/>
    <x v="14"/>
    <x v="2"/>
    <n v="0.2"/>
    <m/>
    <m/>
    <m/>
    <m/>
    <n v="0.2"/>
    <n v="0.2"/>
    <n v="1"/>
    <n v="0.2"/>
  </r>
  <r>
    <s v="18.5.1"/>
    <m/>
    <x v="3"/>
    <x v="247"/>
    <x v="2"/>
    <n v="0.2"/>
    <m/>
    <m/>
    <m/>
    <m/>
    <n v="0.2"/>
    <n v="0.2"/>
    <n v="1.1000000000000001"/>
    <n v="0.22"/>
  </r>
  <r>
    <s v="18.5.2"/>
    <m/>
    <x v="3"/>
    <x v="230"/>
    <x v="5"/>
    <n v="0.2"/>
    <m/>
    <m/>
    <m/>
    <m/>
    <n v="0.2"/>
    <n v="0.2"/>
    <n v="1.2"/>
    <n v="0.24"/>
  </r>
  <r>
    <s v="19"/>
    <m/>
    <x v="1"/>
    <x v="256"/>
    <x v="1"/>
    <m/>
    <m/>
    <m/>
    <m/>
    <m/>
    <m/>
    <m/>
    <m/>
    <m/>
  </r>
  <r>
    <s v="19.1"/>
    <s v="0.1.4.4.3.1.3"/>
    <x v="2"/>
    <x v="3"/>
    <x v="2"/>
    <m/>
    <m/>
    <m/>
    <m/>
    <m/>
    <n v="6.45"/>
    <n v="6.45"/>
    <n v="1"/>
    <n v="6.45"/>
  </r>
  <r>
    <s v="19.1.1"/>
    <m/>
    <x v="3"/>
    <x v="257"/>
    <x v="3"/>
    <m/>
    <n v="0.25"/>
    <n v="0.1"/>
    <n v="0.7"/>
    <n v="0.9"/>
    <n v="0.63"/>
    <n v="0.9"/>
    <n v="1.1000000000000001"/>
    <n v="0.99"/>
  </r>
  <r>
    <s v="19.1.2"/>
    <m/>
    <x v="3"/>
    <x v="258"/>
    <x v="3"/>
    <m/>
    <n v="0.25"/>
    <n v="0.25"/>
    <n v="1"/>
    <n v="3.1"/>
    <n v="3.1"/>
    <n v="3.1"/>
    <n v="1.1000000000000001"/>
    <n v="3.41"/>
  </r>
  <r>
    <s v="19.1.3"/>
    <m/>
    <x v="3"/>
    <x v="259"/>
    <x v="4"/>
    <n v="1"/>
    <m/>
    <m/>
    <m/>
    <m/>
    <n v="0.3"/>
    <n v="1"/>
    <n v="1"/>
    <n v="1"/>
  </r>
  <r>
    <s v="19.1.4"/>
    <m/>
    <x v="3"/>
    <x v="260"/>
    <x v="4"/>
    <n v="1"/>
    <m/>
    <m/>
    <m/>
    <m/>
    <n v="0.06"/>
    <n v="1"/>
    <n v="1"/>
    <n v="1"/>
  </r>
  <r>
    <s v="19.1.5"/>
    <m/>
    <x v="3"/>
    <x v="261"/>
    <x v="4"/>
    <s v="2"/>
    <m/>
    <m/>
    <m/>
    <m/>
    <n v="0.59"/>
    <s v="2"/>
    <n v="1"/>
    <n v="2"/>
  </r>
  <r>
    <s v="19.1.6"/>
    <m/>
    <x v="3"/>
    <x v="262"/>
    <x v="4"/>
    <s v="3"/>
    <m/>
    <m/>
    <m/>
    <m/>
    <n v="1.48"/>
    <s v="3"/>
    <n v="1"/>
    <n v="3"/>
  </r>
  <r>
    <s v="19.1.7"/>
    <m/>
    <x v="3"/>
    <x v="263"/>
    <x v="4"/>
    <s v="1"/>
    <m/>
    <m/>
    <m/>
    <m/>
    <n v="0.28999999999999998"/>
    <s v="1"/>
    <n v="1"/>
    <n v="1"/>
  </r>
  <r>
    <s v="19.1.8"/>
    <m/>
    <x v="3"/>
    <x v="11"/>
    <x v="2"/>
    <n v="0.03"/>
    <m/>
    <m/>
    <m/>
    <m/>
    <m/>
    <n v="0.03"/>
    <n v="1"/>
    <n v="0.03"/>
  </r>
  <r>
    <s v="19.2"/>
    <s v="0.1.4.4.3.1.2.2"/>
    <x v="2"/>
    <x v="12"/>
    <x v="4"/>
    <n v="1"/>
    <m/>
    <m/>
    <m/>
    <m/>
    <m/>
    <n v="1"/>
    <n v="1"/>
    <n v="1"/>
  </r>
  <r>
    <s v="19.2.1"/>
    <m/>
    <x v="3"/>
    <x v="264"/>
    <x v="4"/>
    <n v="1"/>
    <m/>
    <m/>
    <m/>
    <m/>
    <m/>
    <n v="1"/>
    <n v="1"/>
    <n v="1"/>
  </r>
  <r>
    <s v="19.3"/>
    <s v="0.1.4.4.3.1.3.2.1"/>
    <x v="2"/>
    <x v="14"/>
    <x v="2"/>
    <n v="5.9799999999999995"/>
    <m/>
    <m/>
    <m/>
    <m/>
    <n v="5.9799999999999995"/>
    <n v="5.9799999999999995"/>
    <n v="1"/>
    <n v="5.98"/>
  </r>
  <r>
    <s v="19.3.1"/>
    <m/>
    <x v="3"/>
    <x v="265"/>
    <x v="2"/>
    <n v="5.88"/>
    <m/>
    <m/>
    <m/>
    <m/>
    <n v="5.88"/>
    <n v="5.88"/>
    <n v="1.1000000000000001"/>
    <n v="6.47"/>
  </r>
  <r>
    <s v="19.3.2"/>
    <m/>
    <x v="3"/>
    <x v="91"/>
    <x v="5"/>
    <n v="5.88"/>
    <m/>
    <m/>
    <m/>
    <m/>
    <n v="5.88"/>
    <n v="5.88"/>
    <n v="1"/>
    <n v="5.88"/>
  </r>
  <r>
    <s v="19.3.3"/>
    <m/>
    <x v="3"/>
    <x v="105"/>
    <x v="2"/>
    <n v="0.1"/>
    <m/>
    <m/>
    <m/>
    <m/>
    <n v="0.1"/>
    <n v="0.1"/>
    <n v="1.1000000000000001"/>
    <n v="0.11"/>
  </r>
  <r>
    <s v="19.3.4"/>
    <m/>
    <x v="3"/>
    <x v="266"/>
    <x v="5"/>
    <n v="0.1"/>
    <m/>
    <m/>
    <m/>
    <m/>
    <n v="0.1"/>
    <n v="0.1"/>
    <n v="2.8"/>
    <n v="0.28000000000000003"/>
  </r>
  <r>
    <s v="19.4"/>
    <s v="0.1.4.4.3.1.3.3.1"/>
    <x v="2"/>
    <x v="7"/>
    <x v="4"/>
    <n v="31"/>
    <m/>
    <m/>
    <m/>
    <m/>
    <n v="31"/>
    <n v="31"/>
    <n v="1"/>
    <n v="31"/>
  </r>
  <r>
    <s v="19.4.1"/>
    <m/>
    <x v="3"/>
    <x v="267"/>
    <x v="4"/>
    <n v="30"/>
    <m/>
    <m/>
    <m/>
    <m/>
    <m/>
    <n v="30"/>
    <n v="1"/>
    <n v="30"/>
  </r>
  <r>
    <s v="19.4.2"/>
    <m/>
    <x v="3"/>
    <x v="268"/>
    <x v="4"/>
    <n v="1"/>
    <m/>
    <m/>
    <m/>
    <m/>
    <m/>
    <n v="1"/>
    <n v="1"/>
    <n v="1"/>
  </r>
  <r>
    <s v="19.5"/>
    <s v="0.1.4.4.3.1.2.1.2"/>
    <x v="2"/>
    <x v="179"/>
    <x v="6"/>
    <n v="1"/>
    <m/>
    <m/>
    <m/>
    <m/>
    <m/>
    <n v="1"/>
    <n v="1"/>
    <n v="1"/>
  </r>
  <r>
    <s v="19.5.1"/>
    <m/>
    <x v="3"/>
    <x v="269"/>
    <x v="4"/>
    <n v="1"/>
    <m/>
    <m/>
    <m/>
    <m/>
    <m/>
    <n v="1"/>
    <n v="1"/>
    <n v="1"/>
  </r>
  <r>
    <s v="20"/>
    <m/>
    <x v="1"/>
    <x v="270"/>
    <x v="1"/>
    <m/>
    <m/>
    <m/>
    <m/>
    <m/>
    <m/>
    <m/>
    <m/>
    <m/>
  </r>
  <r>
    <s v="20.1"/>
    <s v="0.1.4.4.3.1.3"/>
    <x v="2"/>
    <x v="3"/>
    <x v="2"/>
    <m/>
    <m/>
    <m/>
    <m/>
    <m/>
    <n v="169.41674044954664"/>
    <n v="169.41674044954664"/>
    <n v="1"/>
    <n v="169.42"/>
  </r>
  <r>
    <s v="20.1.1"/>
    <m/>
    <x v="3"/>
    <x v="258"/>
    <x v="3"/>
    <m/>
    <n v="0.25"/>
    <n v="0.25"/>
    <n v="1"/>
    <n v="25.6"/>
    <n v="25.6"/>
    <n v="25.6"/>
    <n v="1.1000000000000001"/>
    <n v="28.16"/>
  </r>
  <r>
    <s v="20.1.2"/>
    <m/>
    <x v="3"/>
    <x v="271"/>
    <x v="3"/>
    <m/>
    <n v="0.3"/>
    <n v="0.25"/>
    <n v="1.1000000000000001"/>
    <n v="102.9"/>
    <n v="113.19000000000001"/>
    <n v="102.9"/>
    <n v="1.1000000000000001"/>
    <n v="113.19"/>
  </r>
  <r>
    <s v="20.1.3"/>
    <m/>
    <x v="3"/>
    <x v="272"/>
    <x v="3"/>
    <m/>
    <n v="0.3"/>
    <n v="0.25"/>
    <n v="1.1000000000000001"/>
    <n v="9"/>
    <n v="9.9"/>
    <n v="9"/>
    <n v="1.1000000000000001"/>
    <n v="9.9"/>
  </r>
  <r>
    <s v="20.1.4"/>
    <m/>
    <x v="3"/>
    <x v="273"/>
    <x v="3"/>
    <m/>
    <n v="0.4"/>
    <n v="0.2"/>
    <n v="1.2000000000000002"/>
    <n v="0.3"/>
    <n v="0.36000000000000004"/>
    <n v="0.3"/>
    <n v="1.1000000000000001"/>
    <n v="0.33"/>
  </r>
  <r>
    <s v="20.1.5"/>
    <m/>
    <x v="3"/>
    <x v="274"/>
    <x v="4"/>
    <s v="1"/>
    <m/>
    <m/>
    <m/>
    <m/>
    <n v="0.3"/>
    <s v="1"/>
    <n v="1"/>
    <n v="1"/>
  </r>
  <r>
    <s v="20.1.6"/>
    <m/>
    <x v="3"/>
    <x v="275"/>
    <x v="4"/>
    <s v="1"/>
    <m/>
    <m/>
    <m/>
    <m/>
    <n v="0.3"/>
    <s v="1"/>
    <n v="1"/>
    <n v="1"/>
  </r>
  <r>
    <s v="20.1.7"/>
    <m/>
    <x v="3"/>
    <x v="276"/>
    <x v="4"/>
    <s v="30"/>
    <m/>
    <m/>
    <m/>
    <m/>
    <n v="9.9"/>
    <s v="30"/>
    <n v="1"/>
    <n v="30"/>
  </r>
  <r>
    <s v="20.1.8"/>
    <m/>
    <x v="3"/>
    <x v="277"/>
    <x v="4"/>
    <s v="3"/>
    <m/>
    <m/>
    <m/>
    <m/>
    <n v="0.39"/>
    <s v="3"/>
    <n v="1"/>
    <n v="3"/>
  </r>
  <r>
    <s v="20.1.9"/>
    <m/>
    <x v="3"/>
    <x v="261"/>
    <x v="4"/>
    <s v="6"/>
    <m/>
    <m/>
    <m/>
    <m/>
    <n v="1.7780972450961723"/>
    <s v="6"/>
    <n v="1"/>
    <n v="6"/>
  </r>
  <r>
    <s v="20.1.10"/>
    <m/>
    <x v="3"/>
    <x v="278"/>
    <x v="4"/>
    <s v="2"/>
    <m/>
    <m/>
    <m/>
    <m/>
    <n v="0.72359877559829888"/>
    <s v="2"/>
    <n v="1"/>
    <n v="2"/>
  </r>
  <r>
    <s v="20.1.11"/>
    <m/>
    <x v="3"/>
    <x v="279"/>
    <x v="4"/>
    <s v="1"/>
    <m/>
    <m/>
    <m/>
    <m/>
    <n v="0.49265544846742426"/>
    <s v="1"/>
    <n v="1"/>
    <n v="1"/>
  </r>
  <r>
    <s v="20.1.12"/>
    <m/>
    <x v="3"/>
    <x v="262"/>
    <x v="4"/>
    <s v="12"/>
    <m/>
    <m/>
    <m/>
    <m/>
    <n v="5.912388980384689"/>
    <s v="12"/>
    <n v="1"/>
    <n v="12"/>
  </r>
  <r>
    <s v="20.1.13"/>
    <m/>
    <x v="3"/>
    <x v="263"/>
    <x v="4"/>
    <s v="2"/>
    <m/>
    <m/>
    <m/>
    <m/>
    <n v="0.56999999999999995"/>
    <s v="2"/>
    <n v="1"/>
    <n v="2"/>
  </r>
  <r>
    <s v="20.1.14"/>
    <m/>
    <x v="3"/>
    <x v="11"/>
    <x v="2"/>
    <n v="0.08"/>
    <m/>
    <m/>
    <m/>
    <m/>
    <m/>
    <n v="0.08"/>
    <n v="1"/>
    <n v="0.08"/>
  </r>
  <r>
    <s v="20.2"/>
    <s v="0.1.4.4.3.1.2.1.2"/>
    <x v="2"/>
    <x v="179"/>
    <x v="6"/>
    <n v="1"/>
    <m/>
    <m/>
    <m/>
    <m/>
    <m/>
    <n v="1"/>
    <n v="1"/>
    <n v="1"/>
  </r>
  <r>
    <s v="20.2.1"/>
    <m/>
    <x v="3"/>
    <x v="280"/>
    <x v="4"/>
    <n v="1"/>
    <m/>
    <m/>
    <m/>
    <m/>
    <m/>
    <n v="1"/>
    <n v="1"/>
    <n v="1"/>
  </r>
  <r>
    <s v="20.3"/>
    <s v="0.1.4.4.3.1.2.2"/>
    <x v="2"/>
    <x v="12"/>
    <x v="4"/>
    <n v="1"/>
    <m/>
    <m/>
    <m/>
    <m/>
    <m/>
    <n v="1"/>
    <n v="1"/>
    <n v="1"/>
  </r>
  <r>
    <s v="20.3.1"/>
    <m/>
    <x v="3"/>
    <x v="281"/>
    <x v="4"/>
    <n v="1"/>
    <m/>
    <m/>
    <m/>
    <m/>
    <m/>
    <n v="1"/>
    <n v="1"/>
    <n v="1"/>
  </r>
  <r>
    <s v="20.4"/>
    <s v="0.1.4.4.3.1.4.4"/>
    <x v="2"/>
    <x v="5"/>
    <x v="4"/>
    <n v="1"/>
    <m/>
    <m/>
    <m/>
    <m/>
    <m/>
    <n v="1"/>
    <n v="1"/>
    <n v="1"/>
  </r>
  <r>
    <s v="20.4.1"/>
    <m/>
    <x v="3"/>
    <x v="282"/>
    <x v="4"/>
    <n v="1"/>
    <m/>
    <m/>
    <m/>
    <m/>
    <m/>
    <n v="1"/>
    <n v="1"/>
    <n v="1"/>
  </r>
  <r>
    <s v="20.5"/>
    <s v="0.1.4.4.3.1.3.2.1"/>
    <x v="2"/>
    <x v="14"/>
    <x v="2"/>
    <n v="171.75"/>
    <m/>
    <m/>
    <m/>
    <m/>
    <n v="171.75"/>
    <n v="171.75"/>
    <n v="1"/>
    <n v="171.75"/>
  </r>
  <r>
    <s v="20.5.1"/>
    <m/>
    <x v="3"/>
    <x v="265"/>
    <x v="2"/>
    <n v="63.49"/>
    <m/>
    <m/>
    <m/>
    <m/>
    <n v="63.49"/>
    <n v="63.49"/>
    <n v="1.1000000000000001"/>
    <n v="69.84"/>
  </r>
  <r>
    <s v="20.5.2"/>
    <m/>
    <x v="3"/>
    <x v="91"/>
    <x v="5"/>
    <n v="63.49"/>
    <m/>
    <m/>
    <m/>
    <m/>
    <n v="63.49"/>
    <n v="63.49"/>
    <n v="1.2"/>
    <n v="76.19"/>
  </r>
  <r>
    <s v="20.5.3"/>
    <m/>
    <x v="3"/>
    <x v="105"/>
    <x v="2"/>
    <n v="108.26"/>
    <m/>
    <m/>
    <m/>
    <m/>
    <n v="108.26"/>
    <n v="108.26"/>
    <n v="1.1000000000000001"/>
    <n v="119.09"/>
  </r>
  <r>
    <s v="20.5.4"/>
    <m/>
    <x v="3"/>
    <x v="266"/>
    <x v="5"/>
    <n v="108.26"/>
    <m/>
    <m/>
    <m/>
    <m/>
    <n v="108.26"/>
    <n v="108.26"/>
    <n v="2.8"/>
    <n v="303.13"/>
  </r>
  <r>
    <s v="21"/>
    <m/>
    <x v="1"/>
    <x v="283"/>
    <x v="1"/>
    <m/>
    <m/>
    <m/>
    <m/>
    <m/>
    <m/>
    <m/>
    <m/>
    <m/>
  </r>
  <r>
    <s v="21.1"/>
    <s v="0.1.4.4.3.1.3"/>
    <x v="2"/>
    <x v="3"/>
    <x v="2"/>
    <m/>
    <m/>
    <m/>
    <m/>
    <m/>
    <n v="489.12359649843597"/>
    <n v="489.12359649843597"/>
    <n v="1"/>
    <n v="489.12"/>
  </r>
  <r>
    <s v="21.1.1"/>
    <m/>
    <x v="3"/>
    <x v="284"/>
    <x v="3"/>
    <m/>
    <n v="0.8"/>
    <n v="0.4"/>
    <n v="2.4000000000000004"/>
    <n v="7"/>
    <n v="16.800000000000004"/>
    <n v="7"/>
    <n v="1.1000000000000001"/>
    <n v="7.7"/>
  </r>
  <r>
    <s v="21.1.2"/>
    <m/>
    <x v="3"/>
    <x v="285"/>
    <x v="3"/>
    <m/>
    <n v="0.95"/>
    <n v="0.4"/>
    <n v="2.7"/>
    <n v="5.6"/>
    <n v="15.12"/>
    <n v="5.6"/>
    <n v="1.1000000000000001"/>
    <n v="6.16"/>
  </r>
  <r>
    <s v="21.1.3"/>
    <m/>
    <x v="3"/>
    <x v="286"/>
    <x v="3"/>
    <m/>
    <n v="0.95"/>
    <n v="0.5"/>
    <n v="2.9"/>
    <n v="9"/>
    <n v="26.099999999999998"/>
    <n v="9"/>
    <n v="1.1000000000000001"/>
    <n v="9.9"/>
  </r>
  <r>
    <s v="21.1.4"/>
    <m/>
    <x v="3"/>
    <x v="287"/>
    <x v="3"/>
    <m/>
    <n v="1.05"/>
    <n v="0.3"/>
    <n v="2.7"/>
    <n v="129.30000000000001"/>
    <n v="349.11000000000007"/>
    <n v="129.30000000000001"/>
    <n v="1.1000000000000001"/>
    <n v="142.22999999999999"/>
  </r>
  <r>
    <s v="21.1.5"/>
    <m/>
    <x v="3"/>
    <x v="288"/>
    <x v="3"/>
    <m/>
    <m/>
    <m/>
    <n v="0.63"/>
    <n v="1.7"/>
    <n v="3.36294"/>
    <n v="1.7"/>
    <n v="1.1000000000000001"/>
    <n v="1.87"/>
  </r>
  <r>
    <s v="21.1.6"/>
    <m/>
    <x v="3"/>
    <x v="289"/>
    <x v="4"/>
    <s v="1"/>
    <m/>
    <m/>
    <m/>
    <m/>
    <n v="1.2966326580801519"/>
    <s v="1"/>
    <n v="1"/>
    <n v="1"/>
  </r>
  <r>
    <s v="21.1.7"/>
    <m/>
    <x v="3"/>
    <x v="290"/>
    <x v="4"/>
    <s v="29"/>
    <m/>
    <m/>
    <m/>
    <m/>
    <n v="34.633848172272558"/>
    <s v="29"/>
    <n v="1"/>
    <n v="29"/>
  </r>
  <r>
    <s v="21.1.8"/>
    <m/>
    <x v="3"/>
    <x v="291"/>
    <x v="4"/>
    <s v="1"/>
    <m/>
    <m/>
    <m/>
    <m/>
    <n v="0.79015553405258521"/>
    <s v="1"/>
    <n v="1"/>
    <n v="1"/>
  </r>
  <r>
    <s v="21.1.9"/>
    <m/>
    <x v="3"/>
    <x v="292"/>
    <x v="4"/>
    <s v="1"/>
    <m/>
    <m/>
    <m/>
    <m/>
    <n v="1.1942706266300882"/>
    <s v="1"/>
    <n v="1"/>
    <n v="1"/>
  </r>
  <r>
    <s v="21.1.10"/>
    <m/>
    <x v="3"/>
    <x v="293"/>
    <x v="4"/>
    <s v="1"/>
    <m/>
    <m/>
    <m/>
    <m/>
    <n v="0.52"/>
    <s v="1"/>
    <n v="1"/>
    <n v="1"/>
  </r>
  <r>
    <s v="21.1.11"/>
    <m/>
    <x v="3"/>
    <x v="294"/>
    <x v="4"/>
    <s v="3"/>
    <m/>
    <m/>
    <m/>
    <m/>
    <n v="1.35"/>
    <s v="3"/>
    <n v="1"/>
    <n v="3"/>
  </r>
  <r>
    <s v="21.1.12"/>
    <m/>
    <x v="3"/>
    <x v="295"/>
    <x v="4"/>
    <s v="4"/>
    <m/>
    <m/>
    <m/>
    <m/>
    <n v="3.6246900494077323"/>
    <s v="4"/>
    <n v="1"/>
    <n v="4"/>
  </r>
  <r>
    <s v="21.1.13"/>
    <m/>
    <x v="3"/>
    <x v="296"/>
    <x v="4"/>
    <s v="2"/>
    <m/>
    <m/>
    <m/>
    <m/>
    <n v="6.7476101152847097"/>
    <s v="2"/>
    <n v="1"/>
    <n v="2"/>
  </r>
  <r>
    <s v="21.1.14"/>
    <m/>
    <x v="3"/>
    <x v="297"/>
    <x v="4"/>
    <s v="1"/>
    <m/>
    <m/>
    <m/>
    <m/>
    <n v="1.5423450247038661"/>
    <s v="1"/>
    <n v="1"/>
    <n v="1"/>
  </r>
  <r>
    <s v="21.1.15"/>
    <m/>
    <x v="3"/>
    <x v="298"/>
    <x v="4"/>
    <s v="2"/>
    <m/>
    <m/>
    <m/>
    <m/>
    <n v="3.4959289474462021"/>
    <s v="2"/>
    <n v="1"/>
    <n v="2"/>
  </r>
  <r>
    <s v="21.1.16"/>
    <m/>
    <x v="3"/>
    <x v="299"/>
    <x v="4"/>
    <s v="1"/>
    <m/>
    <m/>
    <m/>
    <m/>
    <n v="1.9664600329384885"/>
    <s v="1"/>
    <n v="1"/>
    <n v="1"/>
  </r>
  <r>
    <s v="21.1.17"/>
    <m/>
    <x v="3"/>
    <x v="300"/>
    <x v="4"/>
    <s v="1"/>
    <m/>
    <m/>
    <m/>
    <m/>
    <n v="4.4340925782289089"/>
    <s v="1"/>
    <n v="1"/>
    <n v="1"/>
  </r>
  <r>
    <s v="21.1.18"/>
    <m/>
    <x v="3"/>
    <x v="301"/>
    <x v="4"/>
    <s v="3"/>
    <m/>
    <m/>
    <m/>
    <m/>
    <n v="14.5746227593906"/>
    <s v="3"/>
    <n v="1"/>
    <n v="3"/>
  </r>
  <r>
    <s v="21.1.19"/>
    <m/>
    <x v="3"/>
    <x v="302"/>
    <x v="4"/>
    <s v="1"/>
    <m/>
    <m/>
    <m/>
    <m/>
    <n v="0.85"/>
    <s v="1"/>
    <n v="1"/>
    <n v="1"/>
  </r>
  <r>
    <s v="21.1.20"/>
    <m/>
    <x v="3"/>
    <x v="303"/>
    <x v="4"/>
    <s v="1"/>
    <m/>
    <m/>
    <m/>
    <m/>
    <n v="0.82"/>
    <s v="1"/>
    <n v="1"/>
    <n v="1"/>
  </r>
  <r>
    <s v="21.1.21"/>
    <m/>
    <x v="3"/>
    <x v="304"/>
    <x v="4"/>
    <s v="1"/>
    <m/>
    <m/>
    <m/>
    <m/>
    <n v="0.79"/>
    <s v="1"/>
    <n v="1"/>
    <n v="1"/>
  </r>
  <r>
    <s v="21.1.22"/>
    <m/>
    <x v="3"/>
    <x v="11"/>
    <x v="2"/>
    <n v="0.62"/>
    <m/>
    <m/>
    <m/>
    <m/>
    <m/>
    <n v="0.62"/>
    <n v="1"/>
    <n v="0.62"/>
  </r>
  <r>
    <s v="21.2"/>
    <s v="0.1.4.4.3.1.2.2"/>
    <x v="2"/>
    <x v="12"/>
    <x v="4"/>
    <n v="2"/>
    <m/>
    <m/>
    <m/>
    <m/>
    <m/>
    <n v="2"/>
    <n v="1"/>
    <n v="2"/>
  </r>
  <r>
    <s v="21.2.1"/>
    <m/>
    <x v="3"/>
    <x v="305"/>
    <x v="4"/>
    <n v="1"/>
    <m/>
    <m/>
    <m/>
    <m/>
    <m/>
    <n v="1"/>
    <n v="1"/>
    <n v="1"/>
  </r>
  <r>
    <s v="21.2.2"/>
    <m/>
    <x v="3"/>
    <x v="306"/>
    <x v="4"/>
    <n v="1"/>
    <m/>
    <m/>
    <m/>
    <m/>
    <m/>
    <n v="1"/>
    <n v="1"/>
    <n v="1"/>
  </r>
  <r>
    <s v="21.3"/>
    <s v="0.1.4.4.3.1.4.4"/>
    <x v="2"/>
    <x v="5"/>
    <x v="4"/>
    <n v="30"/>
    <m/>
    <m/>
    <m/>
    <m/>
    <m/>
    <n v="30"/>
    <n v="1"/>
    <n v="30"/>
  </r>
  <r>
    <s v="21.3.1"/>
    <m/>
    <x v="3"/>
    <x v="307"/>
    <x v="4"/>
    <n v="30"/>
    <m/>
    <m/>
    <m/>
    <m/>
    <m/>
    <n v="30"/>
    <n v="1"/>
    <n v="30"/>
  </r>
  <r>
    <s v="21.4"/>
    <s v="0.1.4.4.3.1.2.1.2"/>
    <x v="2"/>
    <x v="179"/>
    <x v="6"/>
    <n v="1"/>
    <m/>
    <m/>
    <m/>
    <m/>
    <m/>
    <n v="1"/>
    <n v="1"/>
    <n v="1"/>
  </r>
  <r>
    <s v="21.4.1"/>
    <m/>
    <x v="3"/>
    <x v="308"/>
    <x v="6"/>
    <n v="1"/>
    <m/>
    <m/>
    <m/>
    <m/>
    <m/>
    <n v="1"/>
    <n v="1"/>
    <n v="1"/>
  </r>
  <r>
    <s v="21.5"/>
    <s v="0.1.4.4.3.1.3.2.1"/>
    <x v="2"/>
    <x v="14"/>
    <x v="2"/>
    <n v="451.21000000000004"/>
    <m/>
    <m/>
    <m/>
    <m/>
    <n v="451.21000000000004"/>
    <n v="451.21000000000004"/>
    <n v="1"/>
    <n v="451.21"/>
  </r>
  <r>
    <s v="21.5.1"/>
    <m/>
    <x v="3"/>
    <x v="265"/>
    <x v="2"/>
    <n v="11.01"/>
    <m/>
    <m/>
    <m/>
    <m/>
    <n v="11.01"/>
    <n v="11.01"/>
    <n v="1.1000000000000001"/>
    <n v="12.11"/>
  </r>
  <r>
    <s v="21.5.2"/>
    <m/>
    <x v="3"/>
    <x v="309"/>
    <x v="5"/>
    <n v="11.01"/>
    <m/>
    <m/>
    <m/>
    <m/>
    <n v="11.01"/>
    <n v="11.01"/>
    <n v="1"/>
    <n v="11.01"/>
  </r>
  <r>
    <s v="21.5.3"/>
    <m/>
    <x v="3"/>
    <x v="265"/>
    <x v="2"/>
    <n v="147.1"/>
    <m/>
    <m/>
    <m/>
    <m/>
    <n v="147.1"/>
    <n v="147.1"/>
    <n v="1.1000000000000001"/>
    <n v="161.81"/>
  </r>
  <r>
    <s v="21.5.4"/>
    <m/>
    <x v="3"/>
    <x v="309"/>
    <x v="5"/>
    <n v="147.1"/>
    <m/>
    <m/>
    <m/>
    <m/>
    <n v="147.1"/>
    <n v="147.1"/>
    <n v="1"/>
    <n v="147.1"/>
  </r>
  <r>
    <s v="21.5.5"/>
    <m/>
    <x v="3"/>
    <x v="310"/>
    <x v="2"/>
    <n v="293.10000000000002"/>
    <m/>
    <m/>
    <m/>
    <m/>
    <n v="293.10000000000002"/>
    <n v="293.10000000000002"/>
    <n v="1.1000000000000001"/>
    <n v="322.41000000000003"/>
  </r>
  <r>
    <s v="21.5.6"/>
    <m/>
    <x v="3"/>
    <x v="309"/>
    <x v="5"/>
    <n v="293.10000000000002"/>
    <m/>
    <m/>
    <m/>
    <m/>
    <n v="293.10000000000002"/>
    <n v="293.10000000000002"/>
    <n v="2.8"/>
    <n v="820.68"/>
  </r>
  <r>
    <s v="21.6"/>
    <s v="0.1.4.4.3.1.4.1.3"/>
    <x v="2"/>
    <x v="199"/>
    <x v="4"/>
    <n v="2"/>
    <m/>
    <m/>
    <m/>
    <m/>
    <m/>
    <n v="2"/>
    <n v="1"/>
    <n v="2"/>
  </r>
  <r>
    <s v="21.6.1"/>
    <m/>
    <x v="3"/>
    <x v="311"/>
    <x v="4"/>
    <n v="2"/>
    <m/>
    <m/>
    <m/>
    <m/>
    <m/>
    <n v="2"/>
    <n v="1"/>
    <n v="2"/>
  </r>
  <r>
    <s v="21.7"/>
    <s v="0.1.4.4.3.1.3.3.1"/>
    <x v="2"/>
    <x v="7"/>
    <x v="4"/>
    <n v="30"/>
    <m/>
    <m/>
    <m/>
    <m/>
    <n v="30"/>
    <n v="30"/>
    <n v="1"/>
    <n v="30"/>
  </r>
  <r>
    <s v="21.7.1"/>
    <m/>
    <x v="3"/>
    <x v="312"/>
    <x v="4"/>
    <n v="30"/>
    <m/>
    <m/>
    <m/>
    <m/>
    <m/>
    <n v="30"/>
    <n v="1"/>
    <n v="30"/>
  </r>
  <r>
    <s v="22"/>
    <m/>
    <x v="1"/>
    <x v="313"/>
    <x v="1"/>
    <m/>
    <m/>
    <m/>
    <m/>
    <m/>
    <m/>
    <m/>
    <m/>
    <m/>
  </r>
  <r>
    <s v="22.1"/>
    <s v="0.1.4.4.3.1.3"/>
    <x v="2"/>
    <x v="3"/>
    <x v="2"/>
    <m/>
    <m/>
    <m/>
    <m/>
    <m/>
    <n v="325.72192745435183"/>
    <n v="325.72192745435183"/>
    <n v="1"/>
    <n v="325.72000000000003"/>
  </r>
  <r>
    <s v="22.1.1"/>
    <m/>
    <x v="3"/>
    <x v="69"/>
    <x v="3"/>
    <m/>
    <n v="0.2"/>
    <n v="0.1"/>
    <n v="0.60000000000000009"/>
    <n v="0.1"/>
    <n v="6.0000000000000012E-2"/>
    <n v="0.1"/>
    <n v="1.1000000000000001"/>
    <n v="0.11"/>
  </r>
  <r>
    <s v="22.1.2"/>
    <m/>
    <x v="3"/>
    <x v="70"/>
    <x v="3"/>
    <m/>
    <n v="0.5"/>
    <n v="0.3"/>
    <n v="1.6"/>
    <n v="0.1"/>
    <n v="0.16000000000000003"/>
    <n v="0.1"/>
    <n v="1.1000000000000001"/>
    <n v="0.11"/>
  </r>
  <r>
    <s v="22.1.3"/>
    <m/>
    <x v="3"/>
    <x v="314"/>
    <x v="3"/>
    <m/>
    <n v="0.75"/>
    <n v="0.4"/>
    <n v="2.2999999999999998"/>
    <n v="5.6"/>
    <n v="12.879999999999999"/>
    <n v="5.6"/>
    <n v="1.1000000000000001"/>
    <n v="6.16"/>
  </r>
  <r>
    <s v="22.1.4"/>
    <m/>
    <x v="3"/>
    <x v="315"/>
    <x v="3"/>
    <m/>
    <n v="1"/>
    <n v="0.3"/>
    <n v="2.6"/>
    <n v="100.5"/>
    <n v="261.3"/>
    <n v="100.5"/>
    <n v="1.1000000000000001"/>
    <n v="110.55"/>
  </r>
  <r>
    <s v="22.1.5"/>
    <m/>
    <x v="3"/>
    <x v="215"/>
    <x v="3"/>
    <m/>
    <m/>
    <m/>
    <m/>
    <n v="0.5"/>
    <n v="0.78500000000000003"/>
    <n v="0.5"/>
    <n v="1.1000000000000001"/>
    <n v="0.55000000000000004"/>
  </r>
  <r>
    <s v="22.1.6"/>
    <m/>
    <x v="3"/>
    <x v="288"/>
    <x v="3"/>
    <m/>
    <m/>
    <m/>
    <m/>
    <n v="0.5"/>
    <n v="0.98910000000000009"/>
    <n v="0.5"/>
    <n v="1.1000000000000001"/>
    <n v="0.55000000000000004"/>
  </r>
  <r>
    <s v="22.1.7"/>
    <m/>
    <x v="3"/>
    <x v="316"/>
    <x v="4"/>
    <s v="27"/>
    <m/>
    <m/>
    <m/>
    <m/>
    <n v="16.334143690307435"/>
    <s v="27"/>
    <n v="1"/>
    <n v="27"/>
  </r>
  <r>
    <s v="22.1.8"/>
    <m/>
    <x v="3"/>
    <x v="317"/>
    <x v="4"/>
    <s v="1"/>
    <m/>
    <m/>
    <m/>
    <m/>
    <n v="0.77987787411360476"/>
    <s v="1"/>
    <n v="1"/>
    <n v="1"/>
  </r>
  <r>
    <s v="22.1.9"/>
    <m/>
    <x v="3"/>
    <x v="318"/>
    <x v="4"/>
    <s v="28"/>
    <m/>
    <m/>
    <m/>
    <m/>
    <n v="27.173363620130697"/>
    <s v="28"/>
    <n v="1"/>
    <n v="28"/>
  </r>
  <r>
    <s v="22.1.10"/>
    <m/>
    <x v="3"/>
    <x v="319"/>
    <x v="4"/>
    <s v="1"/>
    <m/>
    <m/>
    <m/>
    <m/>
    <n v="0.43"/>
    <s v="1"/>
    <n v="1"/>
    <n v="1"/>
  </r>
  <r>
    <s v="22.1.11"/>
    <m/>
    <x v="3"/>
    <x v="320"/>
    <x v="4"/>
    <s v="2"/>
    <m/>
    <m/>
    <m/>
    <m/>
    <n v="1.7452211349000193"/>
    <s v="2"/>
    <n v="1"/>
    <n v="2"/>
  </r>
  <r>
    <s v="22.1.12"/>
    <m/>
    <x v="3"/>
    <x v="321"/>
    <x v="4"/>
    <s v="1"/>
    <m/>
    <m/>
    <m/>
    <m/>
    <n v="1.4852211349000193"/>
    <s v="1"/>
    <n v="1"/>
    <n v="1"/>
  </r>
  <r>
    <s v="22.1.13"/>
    <m/>
    <x v="3"/>
    <x v="322"/>
    <x v="4"/>
    <s v="1"/>
    <m/>
    <m/>
    <m/>
    <m/>
    <n v="0.84"/>
    <s v="1"/>
    <n v="1"/>
    <n v="1"/>
  </r>
  <r>
    <s v="22.1.14"/>
    <m/>
    <x v="3"/>
    <x v="323"/>
    <x v="4"/>
    <s v="1"/>
    <m/>
    <m/>
    <m/>
    <m/>
    <n v="0.76"/>
    <s v="1"/>
    <n v="1"/>
    <n v="1"/>
  </r>
  <r>
    <s v="22.1.15"/>
    <m/>
    <x v="3"/>
    <x v="11"/>
    <x v="2"/>
    <n v="0.89"/>
    <m/>
    <m/>
    <m/>
    <m/>
    <m/>
    <n v="0.89"/>
    <n v="1"/>
    <n v="0.89"/>
  </r>
  <r>
    <s v="22.2"/>
    <s v="0.1.4.4.3.1.3.3.1"/>
    <x v="2"/>
    <x v="7"/>
    <x v="4"/>
    <n v="28"/>
    <m/>
    <m/>
    <m/>
    <m/>
    <m/>
    <n v="1"/>
    <n v="1"/>
    <n v="1"/>
  </r>
  <r>
    <s v="22.2.1"/>
    <m/>
    <x v="3"/>
    <x v="324"/>
    <x v="4"/>
    <n v="28"/>
    <m/>
    <m/>
    <m/>
    <m/>
    <m/>
    <n v="28"/>
    <n v="1"/>
    <n v="28"/>
  </r>
  <r>
    <s v="22.3"/>
    <s v="0.1.4.4.3.1.2.1.2"/>
    <x v="2"/>
    <x v="179"/>
    <x v="6"/>
    <n v="1"/>
    <m/>
    <m/>
    <m/>
    <m/>
    <m/>
    <n v="1"/>
    <n v="1"/>
    <n v="1"/>
  </r>
  <r>
    <s v="22.3.1"/>
    <m/>
    <x v="3"/>
    <x v="325"/>
    <x v="6"/>
    <n v="1"/>
    <m/>
    <m/>
    <m/>
    <m/>
    <m/>
    <n v="1"/>
    <n v="1"/>
    <n v="1"/>
  </r>
  <r>
    <s v="22.4"/>
    <s v="0.1.4.4.3.1.2.2"/>
    <x v="2"/>
    <x v="12"/>
    <x v="4"/>
    <n v="29"/>
    <m/>
    <m/>
    <m/>
    <m/>
    <m/>
    <n v="29"/>
    <n v="1"/>
    <n v="29"/>
  </r>
  <r>
    <s v="22.4.1"/>
    <m/>
    <x v="3"/>
    <x v="183"/>
    <x v="4"/>
    <n v="1"/>
    <m/>
    <m/>
    <m/>
    <m/>
    <m/>
    <n v="1"/>
    <n v="1"/>
    <n v="1"/>
  </r>
  <r>
    <s v="22.4.2"/>
    <m/>
    <x v="3"/>
    <x v="326"/>
    <x v="4"/>
    <n v="28"/>
    <m/>
    <m/>
    <m/>
    <m/>
    <m/>
    <n v="28"/>
    <n v="1"/>
    <n v="28"/>
  </r>
  <r>
    <s v="22.5"/>
    <s v="0.1.4.4.3.1.3.2.1"/>
    <x v="2"/>
    <x v="14"/>
    <x v="2"/>
    <n v="283.75"/>
    <m/>
    <m/>
    <m/>
    <m/>
    <n v="283.75"/>
    <n v="283.75"/>
    <n v="1"/>
    <n v="283.75"/>
  </r>
  <r>
    <s v="22.5.1"/>
    <m/>
    <x v="3"/>
    <x v="327"/>
    <x v="2"/>
    <n v="8.2899999999999991"/>
    <m/>
    <m/>
    <m/>
    <m/>
    <n v="8.2899999999999991"/>
    <n v="8.2899999999999991"/>
    <n v="1.1000000000000001"/>
    <n v="9.1199999999999992"/>
  </r>
  <r>
    <s v="22.5.2"/>
    <m/>
    <x v="3"/>
    <x v="91"/>
    <x v="5"/>
    <n v="8.2899999999999991"/>
    <m/>
    <m/>
    <m/>
    <m/>
    <n v="8.2899999999999991"/>
    <n v="8.2899999999999991"/>
    <n v="1"/>
    <n v="8.2899999999999991"/>
  </r>
  <r>
    <s v="22.5.3"/>
    <m/>
    <x v="3"/>
    <x v="265"/>
    <x v="2"/>
    <n v="275.45999999999998"/>
    <m/>
    <m/>
    <m/>
    <m/>
    <n v="275.45999999999998"/>
    <n v="275.45999999999998"/>
    <n v="1.1000000000000001"/>
    <n v="303.01"/>
  </r>
  <r>
    <s v="22.5.4"/>
    <m/>
    <x v="3"/>
    <x v="91"/>
    <x v="5"/>
    <n v="275.45999999999998"/>
    <m/>
    <m/>
    <m/>
    <m/>
    <n v="275.45999999999998"/>
    <n v="275.45999999999998"/>
    <n v="1"/>
    <n v="275.45999999999998"/>
  </r>
  <r>
    <s v="22.6"/>
    <s v="0.1.4.4.3.1.4.1.3"/>
    <x v="2"/>
    <x v="199"/>
    <x v="4"/>
    <n v="1"/>
    <m/>
    <m/>
    <m/>
    <m/>
    <m/>
    <n v="1"/>
    <n v="1"/>
    <n v="1"/>
  </r>
  <r>
    <s v="22.6.1"/>
    <m/>
    <x v="3"/>
    <x v="232"/>
    <x v="4"/>
    <n v="1"/>
    <m/>
    <m/>
    <m/>
    <m/>
    <n v="1"/>
    <n v="1"/>
    <n v="1"/>
    <n v="1"/>
  </r>
  <r>
    <s v="23"/>
    <m/>
    <x v="1"/>
    <x v="328"/>
    <x v="1"/>
    <m/>
    <m/>
    <m/>
    <m/>
    <m/>
    <m/>
    <m/>
    <m/>
    <m/>
  </r>
  <r>
    <s v="23.1"/>
    <s v="0.1.4.4.3.1.3"/>
    <x v="2"/>
    <x v="3"/>
    <x v="2"/>
    <m/>
    <m/>
    <m/>
    <m/>
    <m/>
    <n v="187.94878741006207"/>
    <n v="187.94878741006207"/>
    <n v="1"/>
    <n v="187.95"/>
  </r>
  <r>
    <s v="23.1.1"/>
    <m/>
    <x v="3"/>
    <x v="69"/>
    <x v="3"/>
    <m/>
    <n v="0.2"/>
    <n v="0.1"/>
    <n v="0.60000000000000009"/>
    <n v="1.4"/>
    <n v="0.84000000000000008"/>
    <n v="1.4"/>
    <n v="1.1000000000000001"/>
    <n v="1.54"/>
  </r>
  <r>
    <s v="23.1.2"/>
    <m/>
    <x v="3"/>
    <x v="329"/>
    <x v="3"/>
    <m/>
    <n v="0.8"/>
    <n v="0.35"/>
    <n v="2.2999999999999998"/>
    <n v="5.6"/>
    <n v="12.879999999999999"/>
    <n v="5.6"/>
    <n v="1.1000000000000001"/>
    <n v="6.16"/>
  </r>
  <r>
    <s v="23.1.3"/>
    <m/>
    <x v="3"/>
    <x v="285"/>
    <x v="3"/>
    <m/>
    <n v="0.95"/>
    <n v="0.4"/>
    <n v="2.7"/>
    <n v="51.6"/>
    <n v="139.32000000000002"/>
    <n v="51.6"/>
    <n v="1.1000000000000001"/>
    <n v="56.76"/>
  </r>
  <r>
    <s v="23.1.4"/>
    <m/>
    <x v="3"/>
    <x v="97"/>
    <x v="3"/>
    <m/>
    <m/>
    <m/>
    <n v="0.315"/>
    <n v="0.1"/>
    <n v="9.8909999999999998E-2"/>
    <n v="0.1"/>
    <n v="1.1000000000000001"/>
    <n v="0.11"/>
  </r>
  <r>
    <s v="23.1.5"/>
    <m/>
    <x v="3"/>
    <x v="330"/>
    <x v="3"/>
    <m/>
    <m/>
    <m/>
    <n v="0.45"/>
    <n v="0.1"/>
    <n v="0.14130000000000001"/>
    <n v="0.1"/>
    <n v="1.1000000000000001"/>
    <n v="0.11"/>
  </r>
  <r>
    <s v="23.1.6"/>
    <m/>
    <x v="3"/>
    <x v="288"/>
    <x v="3"/>
    <m/>
    <m/>
    <m/>
    <n v="0.63"/>
    <n v="0.3"/>
    <n v="0.59345999999999999"/>
    <n v="0.3"/>
    <n v="1.1000000000000001"/>
    <n v="0.33"/>
  </r>
  <r>
    <s v="23.1.7"/>
    <m/>
    <x v="3"/>
    <x v="331"/>
    <x v="4"/>
    <s v="1"/>
    <m/>
    <m/>
    <m/>
    <m/>
    <n v="0.63"/>
    <s v="1"/>
    <n v="1"/>
    <n v="1"/>
  </r>
  <r>
    <s v="23.1.8"/>
    <m/>
    <x v="3"/>
    <x v="332"/>
    <x v="4"/>
    <s v="14"/>
    <m/>
    <m/>
    <m/>
    <m/>
    <n v="9.0183650902513293"/>
    <s v="14"/>
    <n v="1"/>
    <n v="14"/>
  </r>
  <r>
    <s v="23.1.9"/>
    <m/>
    <x v="3"/>
    <x v="333"/>
    <x v="4"/>
    <s v="14"/>
    <m/>
    <m/>
    <m/>
    <m/>
    <n v="13.68973967570486"/>
    <s v="14"/>
    <n v="1"/>
    <n v="14"/>
  </r>
  <r>
    <s v="23.1.10"/>
    <m/>
    <x v="3"/>
    <x v="293"/>
    <x v="4"/>
    <s v="1"/>
    <m/>
    <m/>
    <m/>
    <m/>
    <n v="0.52"/>
    <s v="1"/>
    <n v="1"/>
    <n v="1"/>
  </r>
  <r>
    <s v="23.1.11"/>
    <m/>
    <x v="3"/>
    <x v="334"/>
    <x v="4"/>
    <s v="2"/>
    <m/>
    <m/>
    <m/>
    <m/>
    <n v="2.2364600329384885"/>
    <s v="2"/>
    <n v="1"/>
    <n v="2"/>
  </r>
  <r>
    <s v="23.1.12"/>
    <m/>
    <x v="3"/>
    <x v="299"/>
    <x v="4"/>
    <s v="1"/>
    <m/>
    <m/>
    <m/>
    <m/>
    <n v="1.9664600329384885"/>
    <s v="1"/>
    <n v="1"/>
    <n v="1"/>
  </r>
  <r>
    <s v="23.1.13"/>
    <m/>
    <x v="3"/>
    <x v="300"/>
    <x v="4"/>
    <s v="1"/>
    <m/>
    <m/>
    <m/>
    <m/>
    <n v="4.4340925782289089"/>
    <s v="1"/>
    <n v="1"/>
    <n v="1"/>
  </r>
  <r>
    <s v="23.1.14"/>
    <m/>
    <x v="3"/>
    <x v="335"/>
    <x v="4"/>
    <s v="1"/>
    <m/>
    <m/>
    <m/>
    <m/>
    <n v="0.85"/>
    <s v="1"/>
    <n v="1"/>
    <n v="1"/>
  </r>
  <r>
    <s v="23.1.15"/>
    <m/>
    <x v="3"/>
    <x v="336"/>
    <x v="4"/>
    <s v="1"/>
    <m/>
    <m/>
    <m/>
    <m/>
    <n v="0.73"/>
    <s v="1"/>
    <n v="1"/>
    <n v="1"/>
  </r>
  <r>
    <s v="23.1.16"/>
    <m/>
    <x v="3"/>
    <x v="11"/>
    <x v="2"/>
    <n v="0.52"/>
    <m/>
    <m/>
    <m/>
    <m/>
    <m/>
    <n v="0.52"/>
    <n v="1"/>
    <n v="0.52"/>
  </r>
  <r>
    <s v="23.2"/>
    <s v="0.1.4.4.3.1.3.3.1"/>
    <x v="2"/>
    <x v="7"/>
    <x v="4"/>
    <n v="28"/>
    <m/>
    <m/>
    <m/>
    <m/>
    <m/>
    <n v="1"/>
    <n v="1"/>
    <n v="1"/>
  </r>
  <r>
    <s v="23.2.1"/>
    <m/>
    <x v="3"/>
    <x v="337"/>
    <x v="4"/>
    <n v="28"/>
    <m/>
    <m/>
    <m/>
    <m/>
    <m/>
    <n v="28"/>
    <n v="1"/>
    <n v="28"/>
  </r>
  <r>
    <s v="23.3"/>
    <s v="0.1.4.4.3.1.2.1.2"/>
    <x v="2"/>
    <x v="179"/>
    <x v="6"/>
    <n v="1"/>
    <m/>
    <m/>
    <m/>
    <m/>
    <m/>
    <n v="1"/>
    <n v="1"/>
    <n v="1"/>
  </r>
  <r>
    <s v="23.3.1"/>
    <m/>
    <x v="3"/>
    <x v="338"/>
    <x v="6"/>
    <n v="1"/>
    <m/>
    <m/>
    <m/>
    <m/>
    <m/>
    <n v="1"/>
    <n v="1"/>
    <n v="1"/>
  </r>
  <r>
    <s v="23.4"/>
    <s v="0.1.4.4.3.1.2.2"/>
    <x v="2"/>
    <x v="12"/>
    <x v="4"/>
    <n v="15"/>
    <m/>
    <m/>
    <m/>
    <m/>
    <m/>
    <n v="15"/>
    <n v="1"/>
    <n v="15"/>
  </r>
  <r>
    <s v="23.4.1"/>
    <m/>
    <x v="3"/>
    <x v="183"/>
    <x v="4"/>
    <n v="1"/>
    <m/>
    <m/>
    <m/>
    <m/>
    <m/>
    <n v="1"/>
    <n v="1"/>
    <n v="1"/>
  </r>
  <r>
    <s v="23.4.2"/>
    <m/>
    <x v="3"/>
    <x v="339"/>
    <x v="4"/>
    <n v="14"/>
    <m/>
    <m/>
    <m/>
    <m/>
    <m/>
    <n v="14"/>
    <n v="1"/>
    <n v="14"/>
  </r>
  <r>
    <s v="23.5"/>
    <s v="0.1.4.4.3.1.3.2.1"/>
    <x v="2"/>
    <x v="14"/>
    <x v="2"/>
    <n v="164.6"/>
    <m/>
    <m/>
    <m/>
    <m/>
    <n v="164.6"/>
    <n v="164.6"/>
    <n v="1"/>
    <n v="164.6"/>
  </r>
  <r>
    <s v="23.5.1"/>
    <m/>
    <x v="3"/>
    <x v="265"/>
    <x v="2"/>
    <n v="11.09"/>
    <m/>
    <m/>
    <m/>
    <m/>
    <n v="11.09"/>
    <n v="11.09"/>
    <n v="1.1000000000000001"/>
    <n v="12.2"/>
  </r>
  <r>
    <s v="23.5.2"/>
    <m/>
    <x v="3"/>
    <x v="91"/>
    <x v="5"/>
    <n v="11.09"/>
    <m/>
    <m/>
    <m/>
    <m/>
    <n v="11.09"/>
    <n v="11.09"/>
    <n v="1"/>
    <n v="11.09"/>
  </r>
  <r>
    <s v="23.5.3"/>
    <m/>
    <x v="3"/>
    <x v="265"/>
    <x v="2"/>
    <n v="153.51"/>
    <m/>
    <m/>
    <m/>
    <m/>
    <n v="153.51"/>
    <n v="153.51"/>
    <n v="1.1000000000000001"/>
    <n v="168.86"/>
  </r>
  <r>
    <s v="23.5.4"/>
    <m/>
    <x v="3"/>
    <x v="91"/>
    <x v="5"/>
    <n v="153.51"/>
    <m/>
    <m/>
    <m/>
    <m/>
    <n v="153.51"/>
    <n v="153.51"/>
    <n v="1"/>
    <n v="153.51"/>
  </r>
  <r>
    <s v="23.6"/>
    <s v="0.1.4.4.3.1.4.1.3"/>
    <x v="2"/>
    <x v="199"/>
    <x v="4"/>
    <n v="1"/>
    <m/>
    <m/>
    <m/>
    <m/>
    <m/>
    <n v="1"/>
    <n v="1"/>
    <n v="1"/>
  </r>
  <r>
    <s v="23.6.1"/>
    <m/>
    <x v="3"/>
    <x v="340"/>
    <x v="4"/>
    <n v="1"/>
    <m/>
    <m/>
    <m/>
    <m/>
    <m/>
    <n v="1"/>
    <n v="1"/>
    <n v="1"/>
  </r>
  <r>
    <s v="24"/>
    <m/>
    <x v="1"/>
    <x v="341"/>
    <x v="1"/>
    <m/>
    <m/>
    <m/>
    <m/>
    <m/>
    <m/>
    <m/>
    <m/>
    <m/>
  </r>
  <r>
    <s v="24.1"/>
    <s v="0.1.4.4.3.1.3"/>
    <x v="2"/>
    <x v="3"/>
    <x v="2"/>
    <m/>
    <m/>
    <m/>
    <m/>
    <m/>
    <n v="249.79063908189281"/>
    <n v="249.79063908189281"/>
    <n v="1"/>
    <n v="249.79"/>
  </r>
  <r>
    <s v="24.1.1"/>
    <m/>
    <x v="3"/>
    <x v="314"/>
    <x v="3"/>
    <m/>
    <n v="0.75"/>
    <n v="0.4"/>
    <n v="2.2999999999999998"/>
    <n v="0.7"/>
    <n v="1.6099999999999999"/>
    <n v="0.7"/>
    <n v="1.1000000000000001"/>
    <n v="0.77"/>
  </r>
  <r>
    <s v="24.1.2"/>
    <m/>
    <x v="3"/>
    <x v="69"/>
    <x v="3"/>
    <m/>
    <n v="0.2"/>
    <n v="0.1"/>
    <n v="0.60000000000000009"/>
    <n v="1.4"/>
    <n v="0.84000000000000008"/>
    <n v="1.4"/>
    <n v="1.1000000000000001"/>
    <n v="1.54"/>
  </r>
  <r>
    <s v="24.1.3"/>
    <m/>
    <x v="3"/>
    <x v="342"/>
    <x v="3"/>
    <m/>
    <n v="0.75"/>
    <n v="0.3"/>
    <n v="2.1"/>
    <n v="6.8"/>
    <n v="14.28"/>
    <n v="6.8"/>
    <n v="1.1000000000000001"/>
    <n v="7.48"/>
  </r>
  <r>
    <s v="24.1.4"/>
    <m/>
    <x v="3"/>
    <x v="314"/>
    <x v="3"/>
    <m/>
    <n v="0.75600000000000001"/>
    <n v="0.4"/>
    <n v="2.3120000000000003"/>
    <n v="7.6"/>
    <n v="17.571200000000001"/>
    <n v="7.6"/>
    <n v="1.1000000000000001"/>
    <n v="8.36"/>
  </r>
  <r>
    <s v="24.1.5"/>
    <m/>
    <x v="3"/>
    <x v="343"/>
    <x v="3"/>
    <m/>
    <n v="0.75"/>
    <n v="0.45"/>
    <n v="2.4"/>
    <n v="0.4"/>
    <n v="0.96"/>
    <n v="0.4"/>
    <n v="1.1000000000000001"/>
    <n v="0.44"/>
  </r>
  <r>
    <s v="24.1.6"/>
    <m/>
    <x v="3"/>
    <x v="329"/>
    <x v="3"/>
    <m/>
    <n v="0.8"/>
    <n v="0.35"/>
    <n v="2.2999999999999998"/>
    <n v="5.6"/>
    <n v="12.879999999999999"/>
    <n v="5.6"/>
    <n v="1.1000000000000001"/>
    <n v="6.16"/>
  </r>
  <r>
    <s v="24.1.7"/>
    <m/>
    <x v="3"/>
    <x v="344"/>
    <x v="3"/>
    <m/>
    <n v="0.95"/>
    <n v="0.3"/>
    <n v="2.5"/>
    <n v="1.9"/>
    <n v="4.75"/>
    <n v="1.9"/>
    <n v="1.1000000000000001"/>
    <n v="2.09"/>
  </r>
  <r>
    <s v="24.1.8"/>
    <m/>
    <x v="3"/>
    <x v="345"/>
    <x v="3"/>
    <m/>
    <n v="0.95"/>
    <n v="0.35"/>
    <n v="2.5999999999999996"/>
    <n v="0.5"/>
    <n v="1.2999999999999998"/>
    <n v="0.5"/>
    <n v="1.1000000000000001"/>
    <n v="0.55000000000000004"/>
  </r>
  <r>
    <s v="24.1.9"/>
    <m/>
    <x v="3"/>
    <x v="285"/>
    <x v="3"/>
    <m/>
    <n v="0.95"/>
    <n v="0.4"/>
    <n v="2.7"/>
    <n v="59.9"/>
    <n v="161.73000000000002"/>
    <n v="59.9"/>
    <n v="1.1000000000000001"/>
    <n v="65.89"/>
  </r>
  <r>
    <s v="24.1.10"/>
    <m/>
    <x v="3"/>
    <x v="97"/>
    <x v="3"/>
    <m/>
    <m/>
    <m/>
    <m/>
    <n v="0.1"/>
    <n v="9.8910000000000012E-2"/>
    <n v="0.1"/>
    <n v="1.1000000000000001"/>
    <n v="0.11"/>
  </r>
  <r>
    <s v="24.1.11"/>
    <m/>
    <x v="3"/>
    <x v="215"/>
    <x v="3"/>
    <m/>
    <m/>
    <m/>
    <m/>
    <n v="1.9"/>
    <n v="2.9830000000000001"/>
    <n v="1.9"/>
    <n v="1.1000000000000001"/>
    <n v="2.09"/>
  </r>
  <r>
    <s v="24.1.12"/>
    <m/>
    <x v="3"/>
    <x v="97"/>
    <x v="3"/>
    <m/>
    <m/>
    <m/>
    <m/>
    <n v="0.1"/>
    <n v="9.8910000000000012E-2"/>
    <n v="0.1"/>
    <n v="1.1000000000000001"/>
    <n v="0.11"/>
  </r>
  <r>
    <s v="24.1.13"/>
    <m/>
    <x v="3"/>
    <x v="215"/>
    <x v="3"/>
    <m/>
    <m/>
    <m/>
    <m/>
    <n v="0.4"/>
    <n v="0.62800000000000011"/>
    <n v="0.4"/>
    <n v="1.1000000000000001"/>
    <n v="0.44"/>
  </r>
  <r>
    <s v="24.1.14"/>
    <m/>
    <x v="3"/>
    <x v="346"/>
    <x v="4"/>
    <n v="1"/>
    <m/>
    <m/>
    <m/>
    <m/>
    <n v="0.54"/>
    <n v="1"/>
    <n v="1"/>
    <n v="1"/>
  </r>
  <r>
    <s v="24.1.15"/>
    <m/>
    <x v="3"/>
    <x v="332"/>
    <x v="4"/>
    <s v="14"/>
    <m/>
    <m/>
    <m/>
    <m/>
    <n v="9.0183650902513293"/>
    <s v="14"/>
    <n v="1"/>
    <n v="14"/>
  </r>
  <r>
    <s v="24.1.16"/>
    <m/>
    <x v="3"/>
    <x v="347"/>
    <x v="4"/>
    <s v="1"/>
    <m/>
    <m/>
    <m/>
    <m/>
    <n v="0.94277829754273768"/>
    <s v="1"/>
    <n v="1"/>
    <n v="1"/>
  </r>
  <r>
    <s v="24.1.17"/>
    <m/>
    <x v="3"/>
    <x v="333"/>
    <x v="4"/>
    <s v="14"/>
    <m/>
    <m/>
    <m/>
    <m/>
    <n v="13.68973967570486"/>
    <s v="14"/>
    <n v="1"/>
    <n v="14"/>
  </r>
  <r>
    <s v="24.1.18"/>
    <m/>
    <x v="3"/>
    <x v="348"/>
    <x v="4"/>
    <s v="1"/>
    <m/>
    <m/>
    <m/>
    <m/>
    <n v="0.70655979670471114"/>
    <s v="1"/>
    <n v="1"/>
    <n v="1"/>
  </r>
  <r>
    <s v="24.1.19"/>
    <m/>
    <x v="3"/>
    <x v="349"/>
    <x v="4"/>
    <s v="1"/>
    <m/>
    <m/>
    <m/>
    <m/>
    <n v="0.78786244037833075"/>
    <s v="1"/>
    <n v="1"/>
    <n v="1"/>
  </r>
  <r>
    <s v="24.1.20"/>
    <m/>
    <x v="3"/>
    <x v="350"/>
    <x v="4"/>
    <s v="1"/>
    <m/>
    <m/>
    <m/>
    <m/>
    <n v="1.1053137813109197"/>
    <s v="1"/>
    <n v="1"/>
    <n v="1"/>
  </r>
  <r>
    <s v="24.1.21"/>
    <m/>
    <x v="3"/>
    <x v="351"/>
    <x v="4"/>
    <n v="1"/>
    <m/>
    <m/>
    <m/>
    <m/>
    <n v="0.51"/>
    <n v="1"/>
    <n v="1"/>
    <n v="1"/>
  </r>
  <r>
    <s v="24.1.22"/>
    <m/>
    <x v="3"/>
    <x v="240"/>
    <x v="4"/>
    <n v="1"/>
    <m/>
    <m/>
    <m/>
    <m/>
    <n v="0.63"/>
    <n v="1"/>
    <n v="1"/>
    <n v="1"/>
  </r>
  <r>
    <s v="24.1.23"/>
    <m/>
    <x v="3"/>
    <x v="242"/>
    <x v="4"/>
    <n v="1"/>
    <m/>
    <m/>
    <m/>
    <m/>
    <n v="0.27"/>
    <n v="1"/>
    <n v="1"/>
    <n v="1"/>
  </r>
  <r>
    <s v="24.1.24"/>
    <m/>
    <x v="3"/>
    <x v="352"/>
    <x v="4"/>
    <n v="1"/>
    <m/>
    <m/>
    <m/>
    <m/>
    <n v="0.41"/>
    <n v="1"/>
    <n v="1"/>
    <n v="1"/>
  </r>
  <r>
    <s v="24.1.25"/>
    <m/>
    <x v="3"/>
    <x v="353"/>
    <x v="4"/>
    <n v="1"/>
    <m/>
    <m/>
    <m/>
    <m/>
    <n v="0.42"/>
    <n v="1"/>
    <n v="1"/>
    <n v="1"/>
  </r>
  <r>
    <s v="24.1.26"/>
    <m/>
    <x v="3"/>
    <x v="293"/>
    <x v="4"/>
    <n v="2"/>
    <m/>
    <m/>
    <m/>
    <m/>
    <n v="1.03"/>
    <n v="2"/>
    <n v="1"/>
    <n v="2"/>
  </r>
  <r>
    <s v="24.1.27"/>
    <m/>
    <x v="3"/>
    <x v="217"/>
    <x v="4"/>
    <n v="3"/>
    <m/>
    <m/>
    <m/>
    <m/>
    <n v="4.17"/>
    <n v="3"/>
    <n v="1"/>
    <n v="3"/>
  </r>
  <r>
    <s v="24.1.28"/>
    <m/>
    <x v="3"/>
    <x v="354"/>
    <x v="4"/>
    <n v="1"/>
    <m/>
    <m/>
    <m/>
    <m/>
    <n v="1.1396680715673206"/>
    <n v="1"/>
    <n v="1"/>
    <n v="1"/>
  </r>
  <r>
    <s v="24.1.29"/>
    <m/>
    <x v="3"/>
    <x v="355"/>
    <x v="4"/>
    <n v="1"/>
    <m/>
    <m/>
    <m/>
    <m/>
    <n v="0.95272688061683586"/>
    <n v="1"/>
    <n v="1"/>
    <n v="1"/>
  </r>
  <r>
    <s v="24.1.30"/>
    <m/>
    <x v="3"/>
    <x v="356"/>
    <x v="4"/>
    <n v="1"/>
    <m/>
    <m/>
    <m/>
    <m/>
    <n v="0.95256631032565253"/>
    <n v="1"/>
    <n v="1"/>
    <n v="1"/>
  </r>
  <r>
    <s v="24.1.31"/>
    <m/>
    <x v="3"/>
    <x v="357"/>
    <x v="4"/>
    <n v="1"/>
    <m/>
    <m/>
    <m/>
    <m/>
    <n v="1.9643361431346411"/>
    <n v="1"/>
    <n v="1"/>
    <n v="1"/>
  </r>
  <r>
    <s v="24.1.32"/>
    <m/>
    <x v="3"/>
    <x v="358"/>
    <x v="4"/>
    <n v="1"/>
    <m/>
    <m/>
    <m/>
    <m/>
    <n v="3.047699069913909"/>
    <n v="1"/>
    <n v="1"/>
    <n v="1"/>
  </r>
  <r>
    <s v="24.1.33"/>
    <m/>
    <x v="3"/>
    <x v="359"/>
    <x v="4"/>
    <n v="1"/>
    <m/>
    <m/>
    <m/>
    <m/>
    <n v="3.0498065549856923"/>
    <n v="1"/>
    <n v="1"/>
    <n v="1"/>
  </r>
  <r>
    <s v="24.1.34"/>
    <m/>
    <x v="3"/>
    <x v="360"/>
    <x v="4"/>
    <n v="1"/>
    <m/>
    <m/>
    <m/>
    <m/>
    <n v="1.1996016858807848"/>
    <n v="1"/>
    <n v="1"/>
    <n v="1"/>
  </r>
  <r>
    <s v="24.1.35"/>
    <m/>
    <x v="3"/>
    <x v="361"/>
    <x v="4"/>
    <n v="1"/>
    <m/>
    <m/>
    <m/>
    <m/>
    <n v="1.6751326206513051"/>
    <n v="1"/>
    <n v="1"/>
    <n v="1"/>
  </r>
  <r>
    <s v="24.1.36"/>
    <m/>
    <x v="3"/>
    <x v="362"/>
    <x v="4"/>
    <n v="1"/>
    <m/>
    <m/>
    <m/>
    <m/>
    <n v="0.67"/>
    <n v="1"/>
    <n v="1"/>
    <n v="1"/>
  </r>
  <r>
    <s v="24.1.37"/>
    <m/>
    <x v="3"/>
    <x v="11"/>
    <x v="2"/>
    <n v="0.64"/>
    <m/>
    <m/>
    <m/>
    <m/>
    <m/>
    <n v="0.64"/>
    <n v="1"/>
    <n v="0.64"/>
  </r>
  <r>
    <s v="24.2"/>
    <s v="0.1.4.4.3.1.3.3.1"/>
    <x v="2"/>
    <x v="7"/>
    <x v="4"/>
    <n v="2"/>
    <m/>
    <m/>
    <m/>
    <m/>
    <m/>
    <n v="2"/>
    <n v="1"/>
    <n v="2"/>
  </r>
  <r>
    <s v="24.2.1"/>
    <m/>
    <x v="3"/>
    <x v="363"/>
    <x v="4"/>
    <n v="1"/>
    <m/>
    <m/>
    <m/>
    <m/>
    <m/>
    <n v="1"/>
    <n v="1"/>
    <n v="1"/>
  </r>
  <r>
    <s v="24.2.2"/>
    <m/>
    <x v="3"/>
    <x v="364"/>
    <x v="4"/>
    <n v="1"/>
    <m/>
    <m/>
    <m/>
    <m/>
    <m/>
    <n v="1"/>
    <n v="1"/>
    <n v="1"/>
  </r>
  <r>
    <s v="24.3"/>
    <s v="0.1.4.4.3.1.2.1.2"/>
    <x v="2"/>
    <x v="179"/>
    <x v="6"/>
    <n v="1"/>
    <m/>
    <m/>
    <m/>
    <m/>
    <m/>
    <n v="1"/>
    <n v="1"/>
    <n v="1"/>
  </r>
  <r>
    <s v="24.3.1"/>
    <m/>
    <x v="3"/>
    <x v="325"/>
    <x v="6"/>
    <n v="1"/>
    <m/>
    <m/>
    <m/>
    <m/>
    <m/>
    <n v="1"/>
    <n v="1"/>
    <n v="1"/>
  </r>
  <r>
    <s v="24.4"/>
    <s v="0.1.4.4.3.1.2.2"/>
    <x v="2"/>
    <x v="12"/>
    <x v="4"/>
    <n v="2"/>
    <m/>
    <m/>
    <m/>
    <m/>
    <m/>
    <n v="2"/>
    <n v="1"/>
    <n v="2"/>
  </r>
  <r>
    <s v="24.4.1"/>
    <m/>
    <x v="3"/>
    <x v="365"/>
    <x v="4"/>
    <n v="1"/>
    <m/>
    <m/>
    <m/>
    <m/>
    <m/>
    <n v="1"/>
    <n v="1"/>
    <n v="1"/>
  </r>
  <r>
    <s v="24.4.2"/>
    <m/>
    <x v="3"/>
    <x v="366"/>
    <x v="4"/>
    <n v="1"/>
    <m/>
    <m/>
    <m/>
    <m/>
    <m/>
    <n v="1"/>
    <n v="1"/>
    <n v="1"/>
  </r>
  <r>
    <s v="24.5"/>
    <s v="0.1.4.4.3.1.4.4"/>
    <x v="2"/>
    <x v="5"/>
    <x v="4"/>
    <n v="16"/>
    <m/>
    <m/>
    <m/>
    <m/>
    <m/>
    <n v="16"/>
    <n v="1"/>
    <n v="16"/>
  </r>
  <r>
    <s v="24.5.1"/>
    <m/>
    <x v="3"/>
    <x v="339"/>
    <x v="4"/>
    <n v="14"/>
    <m/>
    <m/>
    <m/>
    <m/>
    <m/>
    <n v="14"/>
    <n v="1"/>
    <n v="14"/>
  </r>
  <r>
    <s v="24.5.2"/>
    <m/>
    <x v="3"/>
    <x v="367"/>
    <x v="4"/>
    <n v="1"/>
    <m/>
    <m/>
    <m/>
    <m/>
    <m/>
    <n v="1"/>
    <n v="1"/>
    <n v="1"/>
  </r>
  <r>
    <s v="24.5.3"/>
    <m/>
    <x v="3"/>
    <x v="368"/>
    <x v="4"/>
    <n v="1"/>
    <m/>
    <m/>
    <m/>
    <m/>
    <m/>
    <n v="1"/>
    <n v="1"/>
    <n v="1"/>
  </r>
  <r>
    <s v="24.6"/>
    <s v="0.1.4.4.3.1.3.2.1"/>
    <x v="2"/>
    <x v="14"/>
    <x v="2"/>
    <n v="246.13"/>
    <m/>
    <m/>
    <m/>
    <m/>
    <n v="246.13"/>
    <n v="246.13"/>
    <n v="1"/>
    <n v="246.13"/>
  </r>
  <r>
    <s v="24.6.1"/>
    <m/>
    <x v="3"/>
    <x v="369"/>
    <x v="2"/>
    <n v="246.13"/>
    <m/>
    <m/>
    <m/>
    <m/>
    <n v="246.13"/>
    <n v="246.13"/>
    <n v="1.1000000000000001"/>
    <n v="270.74"/>
  </r>
  <r>
    <s v="24.6.2"/>
    <m/>
    <x v="3"/>
    <x v="370"/>
    <x v="5"/>
    <n v="246.13"/>
    <m/>
    <m/>
    <m/>
    <m/>
    <n v="246.13"/>
    <n v="246.13"/>
    <n v="2.8"/>
    <n v="689.16"/>
  </r>
  <r>
    <s v="24.7"/>
    <s v="0.1.4.4.3.2.1.3"/>
    <x v="2"/>
    <x v="204"/>
    <x v="4"/>
    <n v="1"/>
    <m/>
    <m/>
    <m/>
    <m/>
    <m/>
    <n v="1"/>
    <n v="1"/>
    <n v="1"/>
  </r>
  <r>
    <s v="24.7.1"/>
    <m/>
    <x v="3"/>
    <x v="371"/>
    <x v="4"/>
    <n v="1"/>
    <m/>
    <m/>
    <m/>
    <m/>
    <m/>
    <n v="1"/>
    <n v="1"/>
    <n v="1"/>
  </r>
  <r>
    <s v="24.8"/>
    <s v="0.1.4.4.3.1.4.1.3"/>
    <x v="2"/>
    <x v="199"/>
    <x v="4"/>
    <n v="1"/>
    <m/>
    <m/>
    <m/>
    <m/>
    <m/>
    <n v="1"/>
    <n v="1"/>
    <n v="1"/>
  </r>
  <r>
    <s v="24.8.1"/>
    <m/>
    <x v="3"/>
    <x v="372"/>
    <x v="4"/>
    <n v="1"/>
    <m/>
    <m/>
    <m/>
    <m/>
    <m/>
    <n v="1"/>
    <n v="1"/>
    <n v="1"/>
  </r>
  <r>
    <s v="25"/>
    <m/>
    <x v="1"/>
    <x v="373"/>
    <x v="1"/>
    <m/>
    <m/>
    <m/>
    <m/>
    <m/>
    <m/>
    <m/>
    <m/>
    <m/>
  </r>
  <r>
    <s v="25.1"/>
    <s v="0.1.4.4.3.1.3"/>
    <x v="2"/>
    <x v="3"/>
    <x v="2"/>
    <m/>
    <m/>
    <m/>
    <m/>
    <m/>
    <n v="69.21708799999999"/>
    <n v="69.21708799999999"/>
    <n v="1"/>
    <n v="69.22"/>
  </r>
  <r>
    <s v="25.1.1"/>
    <m/>
    <x v="3"/>
    <x v="374"/>
    <x v="3"/>
    <m/>
    <n v="1.2"/>
    <n v="0.5"/>
    <n v="3.4"/>
    <n v="15.5"/>
    <n v="52.699999999999996"/>
    <n v="15.5"/>
    <n v="1.1000000000000001"/>
    <n v="17.05"/>
  </r>
  <r>
    <s v="25.1.2"/>
    <m/>
    <x v="3"/>
    <x v="375"/>
    <x v="3"/>
    <m/>
    <n v="2.4"/>
    <n v="1.2"/>
    <n v="7.1999999999999993"/>
    <n v="1.22"/>
    <n v="8.7839999999999989"/>
    <n v="1.22"/>
    <n v="1.1000000000000001"/>
    <n v="1.34"/>
  </r>
  <r>
    <s v="25.1.3"/>
    <m/>
    <x v="3"/>
    <x v="376"/>
    <x v="3"/>
    <m/>
    <m/>
    <m/>
    <m/>
    <n v="7.0000000000000007E-2"/>
    <n v="0.12308800000000002"/>
    <n v="7.0000000000000007E-2"/>
    <n v="1.1000000000000001"/>
    <n v="0.08"/>
  </r>
  <r>
    <s v="25.1.4"/>
    <m/>
    <x v="3"/>
    <x v="377"/>
    <x v="4"/>
    <n v="1"/>
    <m/>
    <m/>
    <m/>
    <m/>
    <n v="0.91"/>
    <n v="1"/>
    <n v="1"/>
    <n v="1"/>
  </r>
  <r>
    <s v="25.1.5"/>
    <m/>
    <x v="3"/>
    <x v="378"/>
    <x v="4"/>
    <n v="1"/>
    <m/>
    <m/>
    <m/>
    <m/>
    <n v="0.62"/>
    <n v="1"/>
    <n v="1"/>
    <n v="1"/>
  </r>
  <r>
    <s v="25.1.6"/>
    <m/>
    <x v="3"/>
    <x v="379"/>
    <x v="4"/>
    <n v="1"/>
    <m/>
    <m/>
    <m/>
    <m/>
    <n v="3.26"/>
    <n v="1"/>
    <n v="1"/>
    <n v="1"/>
  </r>
  <r>
    <s v="25.1.7"/>
    <m/>
    <x v="3"/>
    <x v="380"/>
    <x v="4"/>
    <n v="1"/>
    <m/>
    <m/>
    <m/>
    <m/>
    <n v="0.33"/>
    <n v="1"/>
    <n v="1"/>
    <n v="1"/>
  </r>
  <r>
    <s v="25.1.8"/>
    <m/>
    <x v="3"/>
    <x v="381"/>
    <x v="4"/>
    <n v="1"/>
    <m/>
    <m/>
    <m/>
    <m/>
    <n v="0.77"/>
    <n v="1"/>
    <n v="1"/>
    <n v="1"/>
  </r>
  <r>
    <s v="25.1.9"/>
    <m/>
    <x v="3"/>
    <x v="382"/>
    <x v="4"/>
    <n v="1"/>
    <m/>
    <m/>
    <m/>
    <m/>
    <n v="1.72"/>
    <n v="1"/>
    <n v="1"/>
    <n v="1"/>
  </r>
  <r>
    <s v="25.1.10"/>
    <m/>
    <x v="3"/>
    <x v="11"/>
    <x v="2"/>
    <n v="0.64"/>
    <m/>
    <m/>
    <m/>
    <m/>
    <m/>
    <n v="0.64"/>
    <n v="1"/>
    <n v="0.64"/>
  </r>
  <r>
    <s v="25.2"/>
    <s v="0.1.4.4.3.1.3.3.1"/>
    <x v="2"/>
    <x v="7"/>
    <x v="4"/>
    <n v="1"/>
    <m/>
    <m/>
    <m/>
    <m/>
    <m/>
    <n v="1"/>
    <n v="1"/>
    <n v="1"/>
  </r>
  <r>
    <s v="25.2.1"/>
    <m/>
    <x v="3"/>
    <x v="383"/>
    <x v="4"/>
    <n v="1"/>
    <m/>
    <m/>
    <m/>
    <m/>
    <m/>
    <n v="1"/>
    <n v="1"/>
    <n v="1"/>
  </r>
  <r>
    <s v="25.3"/>
    <s v="0.1.4.4.3.1.2.1.2"/>
    <x v="2"/>
    <x v="179"/>
    <x v="6"/>
    <n v="1"/>
    <m/>
    <m/>
    <m/>
    <m/>
    <m/>
    <n v="1"/>
    <n v="1"/>
    <n v="1"/>
  </r>
  <r>
    <s v="25.3.1"/>
    <m/>
    <x v="3"/>
    <x v="384"/>
    <x v="6"/>
    <n v="1"/>
    <m/>
    <m/>
    <m/>
    <m/>
    <m/>
    <n v="1"/>
    <n v="1"/>
    <n v="1"/>
  </r>
  <r>
    <s v="25.4"/>
    <s v="0.1.4.4.3.1.2.2"/>
    <x v="2"/>
    <x v="12"/>
    <x v="4"/>
    <n v="2"/>
    <m/>
    <m/>
    <m/>
    <m/>
    <m/>
    <n v="2"/>
    <n v="1"/>
    <n v="2"/>
  </r>
  <r>
    <s v="25.4.1"/>
    <m/>
    <x v="3"/>
    <x v="385"/>
    <x v="4"/>
    <n v="2"/>
    <m/>
    <m/>
    <m/>
    <m/>
    <m/>
    <n v="2"/>
    <n v="1"/>
    <n v="2"/>
  </r>
  <r>
    <s v="25.5"/>
    <s v="0.1.4.4.3.1.3.2.1"/>
    <x v="2"/>
    <x v="14"/>
    <x v="2"/>
    <n v="21.744"/>
    <m/>
    <m/>
    <m/>
    <m/>
    <n v="21.744"/>
    <n v="21.744"/>
    <n v="1"/>
    <n v="21.74"/>
  </r>
  <r>
    <s v="25.5.1"/>
    <m/>
    <x v="3"/>
    <x v="386"/>
    <x v="2"/>
    <n v="0.51400000000000001"/>
    <m/>
    <m/>
    <m/>
    <m/>
    <n v="0.51400000000000001"/>
    <n v="0.51400000000000001"/>
    <n v="1.1000000000000001"/>
    <n v="0.56999999999999995"/>
  </r>
  <r>
    <s v="25.5.2"/>
    <m/>
    <x v="3"/>
    <x v="91"/>
    <x v="5"/>
    <n v="0.51400000000000001"/>
    <m/>
    <m/>
    <m/>
    <m/>
    <n v="0.51400000000000001"/>
    <n v="0.51400000000000001"/>
    <n v="1"/>
    <n v="0.51"/>
  </r>
  <r>
    <s v="25.5.3"/>
    <m/>
    <x v="3"/>
    <x v="387"/>
    <x v="2"/>
    <n v="21.23"/>
    <m/>
    <m/>
    <m/>
    <m/>
    <n v="21.23"/>
    <n v="21.23"/>
    <n v="1.1000000000000001"/>
    <n v="23.35"/>
  </r>
  <r>
    <s v="25.5.4"/>
    <m/>
    <x v="3"/>
    <x v="230"/>
    <x v="5"/>
    <n v="21.23"/>
    <m/>
    <m/>
    <m/>
    <m/>
    <n v="21.23"/>
    <n v="21.23"/>
    <n v="1.2"/>
    <n v="25.48"/>
  </r>
  <r>
    <s v="25.6"/>
    <s v="0.1.4.4.3.1.4.1.3"/>
    <x v="2"/>
    <x v="199"/>
    <x v="4"/>
    <n v="1"/>
    <m/>
    <m/>
    <m/>
    <m/>
    <m/>
    <n v="1"/>
    <n v="1"/>
    <n v="1"/>
  </r>
  <r>
    <s v="25.6.1"/>
    <m/>
    <x v="3"/>
    <x v="388"/>
    <x v="4"/>
    <n v="1"/>
    <m/>
    <m/>
    <m/>
    <m/>
    <m/>
    <n v="1"/>
    <n v="1"/>
    <n v="1"/>
  </r>
  <r>
    <s v="26"/>
    <m/>
    <x v="1"/>
    <x v="389"/>
    <x v="1"/>
    <m/>
    <m/>
    <m/>
    <m/>
    <m/>
    <m/>
    <m/>
    <m/>
    <m/>
  </r>
  <r>
    <s v="26.1"/>
    <s v="0.1.4.4.3.1.3"/>
    <x v="2"/>
    <x v="3"/>
    <x v="2"/>
    <m/>
    <m/>
    <m/>
    <m/>
    <m/>
    <n v="553.59334378223775"/>
    <n v="553.59334378223775"/>
    <n v="1"/>
    <n v="553.59"/>
  </r>
  <r>
    <s v="26.1.1"/>
    <m/>
    <x v="3"/>
    <x v="390"/>
    <x v="3"/>
    <m/>
    <n v="0.2"/>
    <n v="0.15"/>
    <n v="0.7"/>
    <n v="0.1"/>
    <n v="6.9999999999999993E-2"/>
    <n v="0.1"/>
    <n v="1.1000000000000001"/>
    <n v="0.11"/>
  </r>
  <r>
    <s v="26.1.2"/>
    <m/>
    <x v="3"/>
    <x v="391"/>
    <x v="3"/>
    <m/>
    <n v="0.2"/>
    <n v="0.2"/>
    <n v="0.8"/>
    <n v="2"/>
    <n v="1.6"/>
    <n v="2"/>
    <n v="1.1000000000000001"/>
    <n v="2.2000000000000002"/>
  </r>
  <r>
    <s v="26.1.3"/>
    <m/>
    <x v="3"/>
    <x v="272"/>
    <x v="3"/>
    <m/>
    <n v="0.3"/>
    <n v="0.25"/>
    <n v="1.1000000000000001"/>
    <n v="0.7"/>
    <n v="0.77"/>
    <n v="0.7"/>
    <n v="1.1000000000000001"/>
    <n v="0.77"/>
  </r>
  <r>
    <s v="26.1.4"/>
    <m/>
    <x v="3"/>
    <x v="392"/>
    <x v="3"/>
    <m/>
    <n v="0.9"/>
    <n v="0.7"/>
    <n v="3.2"/>
    <n v="7.3"/>
    <n v="23.36"/>
    <n v="7.3"/>
    <n v="1.1000000000000001"/>
    <n v="8.0299999999999994"/>
  </r>
  <r>
    <s v="26.1.5"/>
    <m/>
    <x v="3"/>
    <x v="393"/>
    <x v="3"/>
    <m/>
    <n v="1.1499999999999999"/>
    <n v="0.3"/>
    <n v="2.9"/>
    <n v="11.2"/>
    <n v="32.479999999999997"/>
    <n v="11.2"/>
    <n v="1.1000000000000001"/>
    <n v="12.32"/>
  </r>
  <r>
    <s v="26.1.6"/>
    <m/>
    <x v="3"/>
    <x v="394"/>
    <x v="3"/>
    <m/>
    <n v="1.1499999999999999"/>
    <n v="0.7"/>
    <n v="3.6999999999999997"/>
    <n v="0.1"/>
    <n v="0.37"/>
    <n v="0.1"/>
    <n v="1.1000000000000001"/>
    <n v="0.11"/>
  </r>
  <r>
    <s v="26.1.7"/>
    <m/>
    <x v="3"/>
    <x v="395"/>
    <x v="3"/>
    <m/>
    <n v="1.4"/>
    <n v="0.4"/>
    <n v="3.5999999999999996"/>
    <n v="0.5"/>
    <n v="1.7999999999999998"/>
    <n v="0.5"/>
    <n v="1.1000000000000001"/>
    <n v="0.55000000000000004"/>
  </r>
  <r>
    <s v="26.1.8"/>
    <m/>
    <x v="3"/>
    <x v="396"/>
    <x v="3"/>
    <m/>
    <n v="1.4"/>
    <n v="0.5"/>
    <n v="3.8"/>
    <n v="95.4"/>
    <n v="362.52"/>
    <n v="95.4"/>
    <n v="1.1000000000000001"/>
    <n v="104.94"/>
  </r>
  <r>
    <s v="26.1.9"/>
    <m/>
    <x v="3"/>
    <x v="397"/>
    <x v="3"/>
    <m/>
    <n v="1.5"/>
    <n v="0.4"/>
    <n v="3.8"/>
    <n v="1.4"/>
    <n v="5.3199999999999994"/>
    <n v="1.4"/>
    <n v="1.1000000000000001"/>
    <n v="1.54"/>
  </r>
  <r>
    <s v="26.1.10"/>
    <m/>
    <x v="3"/>
    <x v="288"/>
    <x v="3"/>
    <m/>
    <m/>
    <m/>
    <m/>
    <n v="0.7"/>
    <n v="1.3847399999999999"/>
    <n v="0.7"/>
    <n v="1.1000000000000001"/>
    <n v="0.77"/>
  </r>
  <r>
    <s v="26.1.11"/>
    <m/>
    <x v="3"/>
    <x v="398"/>
    <x v="4"/>
    <s v="1"/>
    <m/>
    <m/>
    <m/>
    <m/>
    <n v="1.4938"/>
    <s v="1"/>
    <n v="1"/>
    <n v="1"/>
  </r>
  <r>
    <s v="26.1.12"/>
    <m/>
    <x v="3"/>
    <x v="399"/>
    <x v="4"/>
    <s v="20"/>
    <m/>
    <m/>
    <m/>
    <m/>
    <n v="30.375999999999998"/>
    <s v="20"/>
    <n v="1"/>
    <n v="20"/>
  </r>
  <r>
    <s v="26.1.13"/>
    <m/>
    <x v="3"/>
    <x v="400"/>
    <x v="4"/>
    <s v="7"/>
    <m/>
    <m/>
    <m/>
    <m/>
    <n v="11.156600000000001"/>
    <s v="7"/>
    <n v="1"/>
    <n v="7"/>
  </r>
  <r>
    <s v="26.1.14"/>
    <m/>
    <x v="3"/>
    <x v="401"/>
    <x v="4"/>
    <s v="28"/>
    <m/>
    <m/>
    <m/>
    <m/>
    <n v="60.303599999999989"/>
    <s v="28"/>
    <n v="1"/>
    <n v="28"/>
  </r>
  <r>
    <s v="26.1.15"/>
    <m/>
    <x v="3"/>
    <x v="402"/>
    <x v="4"/>
    <s v="1"/>
    <m/>
    <m/>
    <m/>
    <m/>
    <n v="1.9352500000000001"/>
    <s v="1"/>
    <n v="1"/>
    <n v="1"/>
  </r>
  <r>
    <s v="26.1.16"/>
    <m/>
    <x v="3"/>
    <x v="403"/>
    <x v="4"/>
    <s v="1"/>
    <m/>
    <m/>
    <m/>
    <m/>
    <n v="2.03525"/>
    <s v="1"/>
    <n v="1"/>
    <n v="1"/>
  </r>
  <r>
    <s v="26.1.17"/>
    <m/>
    <x v="3"/>
    <x v="404"/>
    <x v="4"/>
    <s v="1"/>
    <m/>
    <m/>
    <m/>
    <m/>
    <n v="0.89"/>
    <s v="1"/>
    <n v="1"/>
    <n v="1"/>
  </r>
  <r>
    <s v="26.1.18"/>
    <m/>
    <x v="3"/>
    <x v="405"/>
    <x v="4"/>
    <s v="1"/>
    <m/>
    <m/>
    <m/>
    <m/>
    <n v="0.79"/>
    <s v="1"/>
    <n v="1"/>
    <n v="1"/>
  </r>
  <r>
    <s v="26.1.19"/>
    <m/>
    <x v="3"/>
    <x v="406"/>
    <x v="4"/>
    <s v="1"/>
    <m/>
    <m/>
    <m/>
    <m/>
    <n v="4.2499111843077522"/>
    <s v="1"/>
    <n v="1"/>
    <n v="1"/>
  </r>
  <r>
    <s v="26.1.20"/>
    <m/>
    <x v="3"/>
    <x v="407"/>
    <x v="4"/>
    <s v="1"/>
    <m/>
    <m/>
    <m/>
    <m/>
    <n v="2.621946710584651"/>
    <s v="1"/>
    <n v="1"/>
    <n v="1"/>
  </r>
  <r>
    <s v="26.1.21"/>
    <m/>
    <x v="3"/>
    <x v="408"/>
    <x v="4"/>
    <s v="1"/>
    <m/>
    <m/>
    <m/>
    <m/>
    <n v="3.9985837720205679"/>
    <s v="1"/>
    <n v="1"/>
    <n v="1"/>
  </r>
  <r>
    <s v="26.1.22"/>
    <m/>
    <x v="3"/>
    <x v="409"/>
    <x v="4"/>
    <s v="1"/>
    <m/>
    <m/>
    <m/>
    <m/>
    <n v="0.93"/>
    <s v="1"/>
    <n v="1"/>
    <n v="1"/>
  </r>
  <r>
    <s v="26.1.23"/>
    <m/>
    <x v="3"/>
    <x v="410"/>
    <x v="4"/>
    <s v="1"/>
    <m/>
    <m/>
    <m/>
    <m/>
    <n v="0.89"/>
    <s v="1"/>
    <n v="1"/>
    <n v="1"/>
  </r>
  <r>
    <s v="26.1.24"/>
    <m/>
    <x v="3"/>
    <x v="411"/>
    <x v="4"/>
    <s v="1"/>
    <m/>
    <m/>
    <m/>
    <m/>
    <n v="1.1343516141130594"/>
    <s v="1"/>
    <n v="1"/>
    <n v="1"/>
  </r>
  <r>
    <s v="26.1.25"/>
    <m/>
    <x v="3"/>
    <x v="412"/>
    <x v="4"/>
    <s v="1"/>
    <m/>
    <m/>
    <m/>
    <m/>
    <n v="1.1133105012119286"/>
    <s v="1"/>
    <n v="1"/>
    <n v="1"/>
  </r>
  <r>
    <s v="26.1.26"/>
    <m/>
    <x v="3"/>
    <x v="413"/>
    <x v="4"/>
    <n v="21"/>
    <m/>
    <m/>
    <m/>
    <m/>
    <m/>
    <n v="21"/>
    <n v="1"/>
    <n v="21"/>
  </r>
  <r>
    <s v="26.1.27"/>
    <m/>
    <x v="3"/>
    <x v="11"/>
    <x v="2"/>
    <n v="2.2799999999999998"/>
    <m/>
    <m/>
    <m/>
    <m/>
    <m/>
    <n v="2.2799999999999998"/>
    <n v="1"/>
    <n v="2.2799999999999998"/>
  </r>
  <r>
    <s v="26.2"/>
    <s v="0.1.4.4.3.1.4.4"/>
    <x v="2"/>
    <x v="5"/>
    <x v="4"/>
    <n v="28"/>
    <m/>
    <m/>
    <m/>
    <m/>
    <m/>
    <n v="28"/>
    <n v="1"/>
    <n v="28"/>
  </r>
  <r>
    <s v="26.2.1"/>
    <m/>
    <x v="3"/>
    <x v="414"/>
    <x v="4"/>
    <n v="28"/>
    <m/>
    <m/>
    <m/>
    <m/>
    <m/>
    <n v="28"/>
    <n v="1"/>
    <n v="28"/>
  </r>
  <r>
    <s v="26.3"/>
    <s v="0.1.4.4.3.1.2.1.2"/>
    <x v="2"/>
    <x v="179"/>
    <x v="6"/>
    <n v="1"/>
    <m/>
    <m/>
    <m/>
    <m/>
    <m/>
    <n v="1"/>
    <n v="1"/>
    <n v="1"/>
  </r>
  <r>
    <s v="26.3.1"/>
    <m/>
    <x v="3"/>
    <x v="415"/>
    <x v="6"/>
    <n v="1"/>
    <m/>
    <m/>
    <m/>
    <m/>
    <m/>
    <n v="1"/>
    <n v="1"/>
    <n v="1"/>
  </r>
  <r>
    <s v="26.3.2"/>
    <m/>
    <x v="3"/>
    <x v="416"/>
    <x v="6"/>
    <n v="1"/>
    <m/>
    <m/>
    <m/>
    <m/>
    <m/>
    <n v="1"/>
    <n v="1"/>
    <n v="1"/>
  </r>
  <r>
    <s v="26.4"/>
    <s v="0.1.4.4.3.1.2.2"/>
    <x v="2"/>
    <x v="12"/>
    <x v="4"/>
    <n v="1"/>
    <m/>
    <m/>
    <m/>
    <m/>
    <m/>
    <n v="1"/>
    <n v="1"/>
    <n v="1"/>
  </r>
  <r>
    <s v="26.4.1"/>
    <m/>
    <x v="3"/>
    <x v="417"/>
    <x v="4"/>
    <n v="1"/>
    <m/>
    <m/>
    <m/>
    <m/>
    <m/>
    <n v="1"/>
    <n v="1"/>
    <n v="1"/>
  </r>
  <r>
    <s v="26.5"/>
    <s v="0.1.4.4.3.1.3.2.1"/>
    <x v="2"/>
    <x v="14"/>
    <x v="2"/>
    <n v="445.47"/>
    <m/>
    <m/>
    <m/>
    <m/>
    <n v="445.47"/>
    <n v="445.47"/>
    <n v="1"/>
    <n v="445.47"/>
  </r>
  <r>
    <s v="26.5.1"/>
    <m/>
    <x v="3"/>
    <x v="418"/>
    <x v="2"/>
    <n v="0.57999999999999996"/>
    <m/>
    <m/>
    <m/>
    <m/>
    <n v="0.57999999999999996"/>
    <n v="0.57999999999999996"/>
    <n v="1.1000000000000001"/>
    <n v="0.64"/>
  </r>
  <r>
    <s v="26.5.2"/>
    <m/>
    <x v="3"/>
    <x v="91"/>
    <x v="5"/>
    <n v="0.57999999999999996"/>
    <m/>
    <m/>
    <m/>
    <m/>
    <n v="0.57999999999999996"/>
    <n v="0.57999999999999996"/>
    <n v="1"/>
    <n v="0.57999999999999996"/>
  </r>
  <r>
    <s v="26.5.3"/>
    <m/>
    <x v="3"/>
    <x v="419"/>
    <x v="2"/>
    <n v="38.770000000000003"/>
    <m/>
    <m/>
    <m/>
    <m/>
    <n v="38.770000000000003"/>
    <n v="38.770000000000003"/>
    <n v="1.1000000000000001"/>
    <n v="42.65"/>
  </r>
  <r>
    <s v="26.5.4"/>
    <m/>
    <x v="3"/>
    <x v="91"/>
    <x v="5"/>
    <n v="38.770000000000003"/>
    <m/>
    <m/>
    <m/>
    <m/>
    <n v="38.770000000000003"/>
    <n v="38.770000000000003"/>
    <n v="1"/>
    <n v="38.770000000000003"/>
  </r>
  <r>
    <s v="26.5.5"/>
    <m/>
    <x v="3"/>
    <x v="265"/>
    <x v="2"/>
    <n v="406.12"/>
    <m/>
    <m/>
    <m/>
    <m/>
    <n v="406.12"/>
    <n v="406.12"/>
    <n v="1.1000000000000001"/>
    <n v="446.73"/>
  </r>
  <r>
    <s v="26.5.6"/>
    <m/>
    <x v="3"/>
    <x v="91"/>
    <x v="5"/>
    <n v="406.12"/>
    <m/>
    <m/>
    <m/>
    <m/>
    <n v="406.12"/>
    <n v="406.12"/>
    <n v="1"/>
    <n v="406.12"/>
  </r>
  <r>
    <s v="26.6"/>
    <s v="0.1.4.4.3.2.1.3"/>
    <x v="2"/>
    <x v="177"/>
    <x v="4"/>
    <n v="1"/>
    <m/>
    <m/>
    <m/>
    <m/>
    <m/>
    <n v="1"/>
    <n v="1"/>
    <n v="1"/>
  </r>
  <r>
    <s v="26.6.1"/>
    <m/>
    <x v="3"/>
    <x v="420"/>
    <x v="4"/>
    <n v="1"/>
    <m/>
    <m/>
    <m/>
    <m/>
    <n v="1"/>
    <n v="1"/>
    <n v="1"/>
    <n v="1"/>
  </r>
  <r>
    <s v="27"/>
    <m/>
    <x v="1"/>
    <x v="421"/>
    <x v="1"/>
    <m/>
    <m/>
    <m/>
    <m/>
    <m/>
    <m/>
    <m/>
    <m/>
    <m/>
  </r>
  <r>
    <s v="27.1"/>
    <s v="0.1.4.4.3.1.3"/>
    <x v="2"/>
    <x v="3"/>
    <x v="2"/>
    <m/>
    <m/>
    <m/>
    <m/>
    <m/>
    <n v="581.18197796622667"/>
    <n v="581.18197796622667"/>
    <n v="1"/>
    <n v="581.17999999999995"/>
  </r>
  <r>
    <s v="27.1.1"/>
    <m/>
    <x v="3"/>
    <x v="390"/>
    <x v="3"/>
    <m/>
    <n v="0.2"/>
    <n v="0.15"/>
    <n v="0.7"/>
    <n v="0.1"/>
    <n v="6.9999999999999993E-2"/>
    <n v="0.1"/>
    <n v="1.1000000000000001"/>
    <n v="0.11"/>
  </r>
  <r>
    <s v="27.1.2"/>
    <m/>
    <x v="3"/>
    <x v="391"/>
    <x v="3"/>
    <m/>
    <n v="0.2"/>
    <n v="0.2"/>
    <n v="0.8"/>
    <n v="0.1"/>
    <n v="8.0000000000000016E-2"/>
    <n v="0.1"/>
    <n v="1.1000000000000001"/>
    <n v="0.11"/>
  </r>
  <r>
    <s v="27.1.3"/>
    <m/>
    <x v="3"/>
    <x v="422"/>
    <x v="3"/>
    <m/>
    <n v="0.25"/>
    <n v="0.15"/>
    <n v="0.8"/>
    <n v="0.4"/>
    <n v="0.32000000000000006"/>
    <n v="0.4"/>
    <n v="1.1000000000000001"/>
    <n v="0.44"/>
  </r>
  <r>
    <s v="27.1.4"/>
    <m/>
    <x v="3"/>
    <x v="423"/>
    <x v="3"/>
    <m/>
    <n v="0.3"/>
    <n v="0.15"/>
    <n v="0.89999999999999991"/>
    <n v="0.1"/>
    <n v="0.09"/>
    <n v="0.1"/>
    <n v="1.1000000000000001"/>
    <n v="0.11"/>
  </r>
  <r>
    <s v="27.1.5"/>
    <m/>
    <x v="3"/>
    <x v="424"/>
    <x v="3"/>
    <m/>
    <n v="0.8"/>
    <n v="0.45"/>
    <n v="2.5"/>
    <n v="0.1"/>
    <n v="0.25"/>
    <n v="0.1"/>
    <n v="1.1000000000000001"/>
    <n v="0.11"/>
  </r>
  <r>
    <s v="27.1.6"/>
    <m/>
    <x v="3"/>
    <x v="425"/>
    <x v="3"/>
    <m/>
    <n v="0.85"/>
    <n v="0.4"/>
    <n v="2.5"/>
    <n v="0.4"/>
    <n v="1"/>
    <n v="0.4"/>
    <n v="1.1000000000000001"/>
    <n v="0.44"/>
  </r>
  <r>
    <s v="27.1.7"/>
    <m/>
    <x v="3"/>
    <x v="426"/>
    <x v="3"/>
    <m/>
    <n v="0.9"/>
    <n v="0.45"/>
    <n v="2.7"/>
    <n v="13.2"/>
    <n v="35.64"/>
    <n v="13.2"/>
    <n v="1.1000000000000001"/>
    <n v="14.52"/>
  </r>
  <r>
    <s v="27.1.8"/>
    <m/>
    <x v="3"/>
    <x v="427"/>
    <x v="3"/>
    <m/>
    <n v="1.1000000000000001"/>
    <n v="0.7"/>
    <n v="3.6"/>
    <n v="0.1"/>
    <n v="0.36000000000000004"/>
    <n v="0.1"/>
    <n v="1.1000000000000001"/>
    <n v="0.11"/>
  </r>
  <r>
    <s v="27.1.9"/>
    <m/>
    <x v="3"/>
    <x v="393"/>
    <x v="3"/>
    <m/>
    <n v="1.1499999999999999"/>
    <n v="0.3"/>
    <n v="2.9"/>
    <n v="11.2"/>
    <n v="32.479999999999997"/>
    <n v="11.2"/>
    <n v="1"/>
    <n v="11.2"/>
  </r>
  <r>
    <s v="27.1.10"/>
    <m/>
    <x v="3"/>
    <x v="395"/>
    <x v="3"/>
    <m/>
    <n v="1.4"/>
    <n v="0.4"/>
    <n v="3.5999999999999996"/>
    <n v="106.5"/>
    <n v="383.4"/>
    <n v="106.5"/>
    <n v="1"/>
    <n v="106.5"/>
  </r>
  <r>
    <s v="27.1.11"/>
    <m/>
    <x v="3"/>
    <x v="397"/>
    <x v="3"/>
    <m/>
    <n v="1.5"/>
    <n v="0.4"/>
    <n v="3.8"/>
    <n v="4.9000000000000004"/>
    <n v="18.62"/>
    <n v="4.9000000000000004"/>
    <n v="1"/>
    <n v="4.9000000000000004"/>
  </r>
  <r>
    <s v="27.1.12"/>
    <m/>
    <x v="3"/>
    <x v="428"/>
    <x v="3"/>
    <m/>
    <m/>
    <m/>
    <m/>
    <n v="0.5"/>
    <n v="1.2560000000000002"/>
    <n v="0.5"/>
    <n v="1"/>
    <n v="0.5"/>
  </r>
  <r>
    <s v="27.1.13"/>
    <m/>
    <x v="3"/>
    <x v="429"/>
    <x v="4"/>
    <s v="1"/>
    <m/>
    <m/>
    <m/>
    <m/>
    <n v="0.74032267896466819"/>
    <s v="1"/>
    <n v="1"/>
    <n v="1"/>
  </r>
  <r>
    <s v="27.1.14"/>
    <m/>
    <x v="3"/>
    <x v="430"/>
    <x v="4"/>
    <s v="4"/>
    <m/>
    <m/>
    <m/>
    <m/>
    <n v="3.030493197817087"/>
    <s v="4"/>
    <n v="1"/>
    <n v="4"/>
  </r>
  <r>
    <s v="27.1.15"/>
    <m/>
    <x v="3"/>
    <x v="431"/>
    <x v="4"/>
    <s v="16"/>
    <m/>
    <m/>
    <m/>
    <m/>
    <n v="12.462317634873646"/>
    <s v="16"/>
    <n v="1"/>
    <n v="16"/>
  </r>
  <r>
    <s v="27.1.16"/>
    <m/>
    <x v="3"/>
    <x v="432"/>
    <x v="4"/>
    <s v="7"/>
    <m/>
    <m/>
    <m/>
    <m/>
    <n v="5.1607093693412036"/>
    <s v="7"/>
    <n v="1"/>
    <n v="7"/>
  </r>
  <r>
    <s v="27.1.17"/>
    <m/>
    <x v="3"/>
    <x v="433"/>
    <x v="4"/>
    <s v="28"/>
    <m/>
    <m/>
    <m/>
    <m/>
    <n v="45.629198806261577"/>
    <s v="28"/>
    <n v="1"/>
    <n v="28"/>
  </r>
  <r>
    <s v="27.1.18"/>
    <m/>
    <x v="3"/>
    <x v="434"/>
    <x v="4"/>
    <s v="1"/>
    <m/>
    <m/>
    <m/>
    <m/>
    <n v="0.78389860165013991"/>
    <s v="1"/>
    <n v="1"/>
    <n v="1"/>
  </r>
  <r>
    <s v="27.1.19"/>
    <m/>
    <x v="3"/>
    <x v="435"/>
    <x v="4"/>
    <s v="1"/>
    <m/>
    <m/>
    <m/>
    <m/>
    <n v="1.2622936561254083"/>
    <s v="1"/>
    <n v="1"/>
    <n v="1"/>
  </r>
  <r>
    <s v="27.1.20"/>
    <m/>
    <x v="3"/>
    <x v="436"/>
    <x v="4"/>
    <s v="1"/>
    <m/>
    <m/>
    <m/>
    <m/>
    <n v="0.96112698372208094"/>
    <s v="1"/>
    <n v="1"/>
    <n v="1"/>
  </r>
  <r>
    <s v="27.1.21"/>
    <m/>
    <x v="3"/>
    <x v="437"/>
    <x v="4"/>
    <s v="1"/>
    <m/>
    <m/>
    <m/>
    <m/>
    <n v="0.5"/>
    <s v="1"/>
    <n v="1"/>
    <n v="1"/>
  </r>
  <r>
    <s v="27.1.22"/>
    <m/>
    <x v="3"/>
    <x v="438"/>
    <x v="4"/>
    <n v="1"/>
    <m/>
    <m/>
    <m/>
    <m/>
    <n v="0.54"/>
    <n v="1"/>
    <n v="1"/>
    <n v="1"/>
  </r>
  <r>
    <s v="27.1.23"/>
    <m/>
    <x v="3"/>
    <x v="439"/>
    <x v="4"/>
    <n v="1"/>
    <m/>
    <m/>
    <m/>
    <m/>
    <n v="0.74"/>
    <n v="1"/>
    <n v="1"/>
    <n v="1"/>
  </r>
  <r>
    <s v="27.1.24"/>
    <m/>
    <x v="3"/>
    <x v="440"/>
    <x v="4"/>
    <s v="2"/>
    <m/>
    <m/>
    <m/>
    <m/>
    <n v="3.1476104167282433"/>
    <s v="2"/>
    <n v="1"/>
    <n v="2"/>
  </r>
  <r>
    <s v="27.1.25"/>
    <m/>
    <x v="3"/>
    <x v="441"/>
    <x v="4"/>
    <s v="2"/>
    <m/>
    <m/>
    <m/>
    <m/>
    <n v="2.4485175370557997"/>
    <s v="2"/>
    <n v="1"/>
    <n v="2"/>
  </r>
  <r>
    <s v="27.1.26"/>
    <m/>
    <x v="3"/>
    <x v="442"/>
    <x v="4"/>
    <s v="3"/>
    <m/>
    <m/>
    <m/>
    <m/>
    <n v="8.3028312501847292"/>
    <s v="3"/>
    <n v="1"/>
    <n v="3"/>
  </r>
  <r>
    <s v="27.1.27"/>
    <m/>
    <x v="3"/>
    <x v="443"/>
    <x v="4"/>
    <s v="1"/>
    <m/>
    <m/>
    <m/>
    <m/>
    <n v="2.1785175370557992"/>
    <s v="1"/>
    <n v="1"/>
    <n v="1"/>
  </r>
  <r>
    <s v="27.1.28"/>
    <m/>
    <x v="3"/>
    <x v="444"/>
    <x v="4"/>
    <s v="4"/>
    <m/>
    <m/>
    <m/>
    <m/>
    <n v="16.888140296446394"/>
    <s v="4"/>
    <n v="1"/>
    <n v="4"/>
  </r>
  <r>
    <s v="27.1.29"/>
    <m/>
    <x v="3"/>
    <x v="445"/>
    <x v="4"/>
    <s v="1"/>
    <m/>
    <m/>
    <m/>
    <m/>
    <n v="1.1399999999999999"/>
    <s v="1"/>
    <n v="1"/>
    <n v="1"/>
  </r>
  <r>
    <s v="27.1.30"/>
    <m/>
    <x v="3"/>
    <x v="446"/>
    <x v="4"/>
    <s v="1"/>
    <m/>
    <m/>
    <m/>
    <m/>
    <n v="0.96"/>
    <s v="1"/>
    <n v="1"/>
    <n v="1"/>
  </r>
  <r>
    <s v="27.1.31"/>
    <m/>
    <x v="3"/>
    <x v="412"/>
    <x v="4"/>
    <s v="1"/>
    <m/>
    <m/>
    <m/>
    <m/>
    <n v="0.74"/>
    <s v="1"/>
    <n v="1"/>
    <n v="1"/>
  </r>
  <r>
    <s v="27.1.32"/>
    <m/>
    <x v="3"/>
    <x v="11"/>
    <x v="2"/>
    <n v="2.04"/>
    <m/>
    <m/>
    <m/>
    <m/>
    <m/>
    <n v="2.04"/>
    <n v="1"/>
    <n v="2.04"/>
  </r>
  <r>
    <s v="27.2"/>
    <s v="0.1.4.4.3.1.3.3.1"/>
    <x v="2"/>
    <x v="7"/>
    <x v="4"/>
    <n v="2"/>
    <m/>
    <m/>
    <m/>
    <m/>
    <m/>
    <n v="2"/>
    <n v="1"/>
    <n v="2"/>
  </r>
  <r>
    <s v="27.2.1"/>
    <m/>
    <x v="3"/>
    <x v="447"/>
    <x v="4"/>
    <n v="1"/>
    <m/>
    <m/>
    <m/>
    <m/>
    <m/>
    <n v="1"/>
    <n v="1"/>
    <n v="1"/>
  </r>
  <r>
    <s v="27.2.2"/>
    <m/>
    <x v="3"/>
    <x v="448"/>
    <x v="4"/>
    <n v="1"/>
    <m/>
    <m/>
    <m/>
    <m/>
    <m/>
    <n v="1"/>
    <n v="1"/>
    <n v="1"/>
  </r>
  <r>
    <s v="27.3"/>
    <s v="0.1.4.4.3.1.2.2"/>
    <x v="2"/>
    <x v="12"/>
    <x v="4"/>
    <n v="2"/>
    <m/>
    <m/>
    <m/>
    <m/>
    <m/>
    <n v="2"/>
    <n v="1"/>
    <n v="2"/>
  </r>
  <r>
    <s v="27.3.1"/>
    <m/>
    <x v="3"/>
    <x v="449"/>
    <x v="4"/>
    <n v="1"/>
    <m/>
    <m/>
    <m/>
    <m/>
    <m/>
    <n v="1"/>
    <n v="1"/>
    <n v="1"/>
  </r>
  <r>
    <s v="27.3.2"/>
    <m/>
    <x v="3"/>
    <x v="450"/>
    <x v="4"/>
    <n v="1"/>
    <m/>
    <m/>
    <m/>
    <m/>
    <m/>
    <n v="1"/>
    <n v="1"/>
    <n v="1"/>
  </r>
  <r>
    <s v="27.4"/>
    <s v="0.1.4.4.3.1.4.4"/>
    <x v="2"/>
    <x v="5"/>
    <x v="4"/>
    <n v="29"/>
    <m/>
    <m/>
    <m/>
    <m/>
    <m/>
    <n v="29"/>
    <n v="1"/>
    <n v="29"/>
  </r>
  <r>
    <s v="27.4.1"/>
    <m/>
    <x v="3"/>
    <x v="451"/>
    <x v="4"/>
    <n v="1"/>
    <m/>
    <m/>
    <m/>
    <m/>
    <m/>
    <n v="1"/>
    <n v="1"/>
    <n v="1"/>
  </r>
  <r>
    <s v="27.4.2"/>
    <m/>
    <x v="3"/>
    <x v="452"/>
    <x v="4"/>
    <n v="28"/>
    <m/>
    <m/>
    <m/>
    <m/>
    <m/>
    <n v="28"/>
    <n v="1"/>
    <n v="28"/>
  </r>
  <r>
    <s v="27.5"/>
    <s v="0.1.4.4.3.1.3.2.1"/>
    <x v="2"/>
    <x v="14"/>
    <x v="2"/>
    <n v="519.64099999999996"/>
    <m/>
    <m/>
    <m/>
    <m/>
    <n v="519.64099999999996"/>
    <n v="519.64099999999996"/>
    <n v="1"/>
    <n v="519.64"/>
  </r>
  <r>
    <s v="27.5.1"/>
    <m/>
    <x v="3"/>
    <x v="453"/>
    <x v="2"/>
    <n v="27.61"/>
    <m/>
    <m/>
    <m/>
    <m/>
    <n v="27.61"/>
    <n v="27.61"/>
    <n v="1.1000000000000001"/>
    <n v="30.37"/>
  </r>
  <r>
    <s v="27.5.2"/>
    <m/>
    <x v="3"/>
    <x v="266"/>
    <x v="5"/>
    <n v="27.61"/>
    <m/>
    <m/>
    <m/>
    <m/>
    <n v="27.61"/>
    <n v="27.61"/>
    <n v="2.8"/>
    <n v="77.31"/>
  </r>
  <r>
    <s v="27.5.3"/>
    <m/>
    <x v="3"/>
    <x v="105"/>
    <x v="2"/>
    <n v="492.03100000000001"/>
    <m/>
    <m/>
    <m/>
    <m/>
    <n v="492.03100000000001"/>
    <n v="492.03100000000001"/>
    <n v="1.1000000000000001"/>
    <n v="541.23"/>
  </r>
  <r>
    <s v="27.5.4"/>
    <m/>
    <x v="3"/>
    <x v="266"/>
    <x v="5"/>
    <n v="492.03100000000001"/>
    <m/>
    <m/>
    <m/>
    <m/>
    <n v="492.03100000000001"/>
    <n v="492.03100000000001"/>
    <n v="2.8"/>
    <n v="1377.69"/>
  </r>
  <r>
    <s v="27.6"/>
    <s v="0.1.4.4.3.2.1.3"/>
    <x v="2"/>
    <x v="177"/>
    <x v="4"/>
    <n v="1"/>
    <m/>
    <m/>
    <m/>
    <m/>
    <m/>
    <n v="1"/>
    <n v="1"/>
    <n v="1"/>
  </r>
  <r>
    <s v="27.6.1"/>
    <m/>
    <x v="3"/>
    <x v="420"/>
    <x v="4"/>
    <n v="1"/>
    <m/>
    <m/>
    <m/>
    <m/>
    <n v="1"/>
    <n v="1"/>
    <n v="1"/>
    <n v="1"/>
  </r>
  <r>
    <s v="27.7"/>
    <s v="0.1.4.4.3.1.2.1.2"/>
    <x v="2"/>
    <x v="179"/>
    <x v="6"/>
    <n v="1"/>
    <m/>
    <m/>
    <m/>
    <m/>
    <m/>
    <n v="1"/>
    <n v="1"/>
    <n v="1"/>
  </r>
  <r>
    <s v="27.7.1"/>
    <m/>
    <x v="3"/>
    <x v="415"/>
    <x v="6"/>
    <n v="1"/>
    <m/>
    <m/>
    <m/>
    <m/>
    <m/>
    <n v="1"/>
    <n v="1"/>
    <n v="1"/>
  </r>
  <r>
    <s v="27.7.2"/>
    <m/>
    <x v="3"/>
    <x v="454"/>
    <x v="6"/>
    <n v="1"/>
    <m/>
    <m/>
    <m/>
    <m/>
    <m/>
    <n v="1"/>
    <n v="1"/>
    <n v="1"/>
  </r>
  <r>
    <s v="27.7.3"/>
    <m/>
    <x v="3"/>
    <x v="455"/>
    <x v="4"/>
    <n v="1"/>
    <m/>
    <m/>
    <m/>
    <m/>
    <m/>
    <n v="1"/>
    <n v="2"/>
    <n v="2"/>
  </r>
  <r>
    <s v="28"/>
    <m/>
    <x v="1"/>
    <x v="456"/>
    <x v="1"/>
    <m/>
    <m/>
    <m/>
    <m/>
    <m/>
    <m/>
    <m/>
    <m/>
    <m/>
  </r>
  <r>
    <s v="28.1"/>
    <s v="0.1.4.4.3.1.3"/>
    <x v="2"/>
    <x v="3"/>
    <x v="2"/>
    <m/>
    <m/>
    <m/>
    <m/>
    <m/>
    <n v="1071.04992982966"/>
    <n v="1071.04992982966"/>
    <n v="1"/>
    <n v="1071.05"/>
  </r>
  <r>
    <s v="28.1.1"/>
    <m/>
    <x v="3"/>
    <x v="391"/>
    <x v="3"/>
    <m/>
    <n v="0.2"/>
    <n v="0.2"/>
    <n v="0.8"/>
    <n v="0.1"/>
    <n v="8.0000000000000016E-2"/>
    <n v="0.1"/>
    <n v="1.1000000000000001"/>
    <n v="0.11"/>
  </r>
  <r>
    <s v="28.1.2"/>
    <m/>
    <x v="3"/>
    <x v="4"/>
    <x v="3"/>
    <m/>
    <n v="0.5"/>
    <n v="0.25"/>
    <n v="1.5"/>
    <n v="0.1"/>
    <n v="0.15000000000000002"/>
    <n v="0.1"/>
    <n v="1.1000000000000001"/>
    <n v="0.11"/>
  </r>
  <r>
    <s v="28.1.3"/>
    <m/>
    <x v="3"/>
    <x v="457"/>
    <x v="3"/>
    <m/>
    <n v="0.55000000000000004"/>
    <n v="0.3"/>
    <n v="1.7000000000000002"/>
    <n v="0.1"/>
    <n v="0.17000000000000004"/>
    <n v="0.1"/>
    <n v="1.1000000000000001"/>
    <n v="0.11"/>
  </r>
  <r>
    <s v="28.1.4"/>
    <m/>
    <x v="3"/>
    <x v="458"/>
    <x v="3"/>
    <m/>
    <n v="0.7"/>
    <n v="0.5"/>
    <n v="2.4"/>
    <n v="0.2"/>
    <n v="0.48"/>
    <n v="0.2"/>
    <n v="1.1000000000000001"/>
    <n v="0.22"/>
  </r>
  <r>
    <s v="28.1.5"/>
    <m/>
    <x v="3"/>
    <x v="425"/>
    <x v="3"/>
    <m/>
    <n v="0.85"/>
    <n v="0.4"/>
    <n v="2.5"/>
    <n v="52.6"/>
    <n v="131.5"/>
    <n v="52.6"/>
    <n v="1.1000000000000001"/>
    <n v="57.86"/>
  </r>
  <r>
    <s v="28.1.6"/>
    <m/>
    <x v="3"/>
    <x v="459"/>
    <x v="3"/>
    <m/>
    <n v="1"/>
    <n v="0.5"/>
    <n v="3"/>
    <n v="0.1"/>
    <n v="0.30000000000000004"/>
    <n v="0.1"/>
    <n v="1.1000000000000001"/>
    <n v="0.11"/>
  </r>
  <r>
    <s v="28.1.7"/>
    <m/>
    <x v="3"/>
    <x v="460"/>
    <x v="3"/>
    <m/>
    <n v="1.1000000000000001"/>
    <n v="0.4"/>
    <n v="3"/>
    <n v="0.1"/>
    <n v="0.30000000000000004"/>
    <n v="0.1"/>
    <n v="1.1000000000000001"/>
    <n v="0.11"/>
  </r>
  <r>
    <s v="28.1.8"/>
    <m/>
    <x v="3"/>
    <x v="461"/>
    <x v="3"/>
    <m/>
    <n v="1.2"/>
    <n v="1.1000000000000001"/>
    <n v="4.5999999999999996"/>
    <n v="5.3"/>
    <n v="24.38"/>
    <n v="5.3"/>
    <n v="1.1000000000000001"/>
    <n v="5.83"/>
  </r>
  <r>
    <s v="28.1.9"/>
    <m/>
    <x v="3"/>
    <x v="462"/>
    <x v="3"/>
    <m/>
    <n v="1.55"/>
    <n v="0.55000000000000004"/>
    <n v="4.2"/>
    <n v="22"/>
    <n v="92.4"/>
    <n v="22"/>
    <n v="1.1000000000000001"/>
    <n v="24.2"/>
  </r>
  <r>
    <s v="28.1.10"/>
    <m/>
    <x v="3"/>
    <x v="463"/>
    <x v="3"/>
    <m/>
    <n v="2"/>
    <n v="0.5"/>
    <n v="5"/>
    <n v="2.1"/>
    <n v="10.5"/>
    <n v="2.1"/>
    <n v="1.1000000000000001"/>
    <n v="2.31"/>
  </r>
  <r>
    <s v="28.1.11"/>
    <m/>
    <x v="3"/>
    <x v="464"/>
    <x v="3"/>
    <m/>
    <n v="2.2000000000000002"/>
    <n v="0.55000000000000004"/>
    <n v="5.5"/>
    <n v="16.8"/>
    <n v="92.4"/>
    <n v="16.8"/>
    <n v="1.1000000000000001"/>
    <n v="18.48"/>
  </r>
  <r>
    <s v="28.1.12"/>
    <m/>
    <x v="3"/>
    <x v="465"/>
    <x v="3"/>
    <m/>
    <n v="2.4"/>
    <n v="0.6"/>
    <n v="6"/>
    <n v="107.1"/>
    <n v="642.59999999999991"/>
    <n v="107.1"/>
    <n v="1.1000000000000001"/>
    <n v="117.81"/>
  </r>
  <r>
    <s v="28.1.13"/>
    <m/>
    <x v="3"/>
    <x v="466"/>
    <x v="3"/>
    <m/>
    <m/>
    <m/>
    <m/>
    <n v="0.8"/>
    <n v="2.5120000000000005"/>
    <n v="0.8"/>
    <n v="1.1000000000000001"/>
    <n v="0.88"/>
  </r>
  <r>
    <s v="28.1.14"/>
    <m/>
    <x v="3"/>
    <x v="467"/>
    <x v="4"/>
    <s v="1"/>
    <m/>
    <m/>
    <m/>
    <m/>
    <n v="1.6165696275352799"/>
    <s v="1"/>
    <n v="1"/>
    <n v="1"/>
  </r>
  <r>
    <s v="28.1.15"/>
    <m/>
    <x v="3"/>
    <x v="468"/>
    <x v="4"/>
    <s v="1"/>
    <m/>
    <m/>
    <m/>
    <m/>
    <n v="0.86159790468981057"/>
    <s v="1"/>
    <n v="1"/>
    <n v="1"/>
  </r>
  <r>
    <s v="28.1.16"/>
    <m/>
    <x v="3"/>
    <x v="469"/>
    <x v="4"/>
    <s v="2"/>
    <m/>
    <m/>
    <m/>
    <m/>
    <n v="2.1179840647836934"/>
    <s v="2"/>
    <n v="1"/>
    <n v="2"/>
  </r>
  <r>
    <s v="28.1.17"/>
    <m/>
    <x v="3"/>
    <x v="470"/>
    <x v="4"/>
    <s v="2"/>
    <m/>
    <m/>
    <m/>
    <m/>
    <n v="3.4119749264794126"/>
    <s v="2"/>
    <n v="1"/>
    <n v="2"/>
  </r>
  <r>
    <s v="28.1.18"/>
    <m/>
    <x v="3"/>
    <x v="471"/>
    <x v="4"/>
    <s v="1"/>
    <m/>
    <m/>
    <m/>
    <m/>
    <n v="1.6399246193083763"/>
    <s v="1"/>
    <n v="1"/>
    <n v="1"/>
  </r>
  <r>
    <s v="28.1.19"/>
    <m/>
    <x v="3"/>
    <x v="472"/>
    <x v="4"/>
    <s v="1"/>
    <m/>
    <m/>
    <m/>
    <m/>
    <n v="5.2432921522974141"/>
    <s v="1"/>
    <n v="1"/>
    <n v="1"/>
  </r>
  <r>
    <s v="28.1.20"/>
    <m/>
    <x v="3"/>
    <x v="473"/>
    <x v="4"/>
    <s v="1"/>
    <m/>
    <m/>
    <m/>
    <m/>
    <n v="1.2235668112825429"/>
    <s v="1"/>
    <n v="1"/>
    <n v="1"/>
  </r>
  <r>
    <s v="28.1.21"/>
    <m/>
    <x v="3"/>
    <x v="474"/>
    <x v="4"/>
    <s v="1"/>
    <m/>
    <m/>
    <m/>
    <m/>
    <n v="1.4295776143838625"/>
    <s v="1"/>
    <n v="1"/>
    <n v="1"/>
  </r>
  <r>
    <s v="28.1.22"/>
    <m/>
    <x v="3"/>
    <x v="475"/>
    <x v="4"/>
    <s v="1"/>
    <m/>
    <m/>
    <m/>
    <m/>
    <n v="2.1576450198781716"/>
    <s v="1"/>
    <n v="1"/>
    <n v="1"/>
  </r>
  <r>
    <s v="28.1.23"/>
    <m/>
    <x v="3"/>
    <x v="476"/>
    <x v="4"/>
    <s v="1"/>
    <m/>
    <m/>
    <m/>
    <m/>
    <n v="1.7260264342231508"/>
    <s v="1"/>
    <n v="1"/>
    <n v="1"/>
  </r>
  <r>
    <s v="28.1.24"/>
    <m/>
    <x v="3"/>
    <x v="477"/>
    <x v="4"/>
    <s v="2"/>
    <m/>
    <m/>
    <m/>
    <m/>
    <n v="0.93"/>
    <s v="2"/>
    <n v="1"/>
    <n v="2"/>
  </r>
  <r>
    <s v="28.1.25"/>
    <m/>
    <x v="3"/>
    <x v="478"/>
    <x v="4"/>
    <s v="1"/>
    <m/>
    <m/>
    <m/>
    <m/>
    <n v="1.25"/>
    <s v="1"/>
    <n v="1"/>
    <n v="1"/>
  </r>
  <r>
    <s v="28.1.26"/>
    <m/>
    <x v="3"/>
    <x v="479"/>
    <x v="4"/>
    <s v="1"/>
    <m/>
    <m/>
    <m/>
    <m/>
    <n v="1.74"/>
    <s v="1"/>
    <n v="1"/>
    <n v="1"/>
  </r>
  <r>
    <s v="28.1.27"/>
    <m/>
    <x v="3"/>
    <x v="480"/>
    <x v="4"/>
    <s v="1"/>
    <m/>
    <m/>
    <m/>
    <m/>
    <n v="2.3343140145724628"/>
    <s v="1"/>
    <n v="1"/>
    <n v="1"/>
  </r>
  <r>
    <s v="28.1.28"/>
    <m/>
    <x v="3"/>
    <x v="481"/>
    <x v="4"/>
    <s v="1"/>
    <m/>
    <m/>
    <m/>
    <m/>
    <n v="3.9927725923697084"/>
    <s v="1"/>
    <n v="1"/>
    <n v="1"/>
  </r>
  <r>
    <s v="28.1.29"/>
    <m/>
    <x v="3"/>
    <x v="482"/>
    <x v="4"/>
    <s v="1"/>
    <m/>
    <m/>
    <m/>
    <m/>
    <n v="1.4876473981463849"/>
    <s v="1"/>
    <n v="1"/>
    <n v="1"/>
  </r>
  <r>
    <s v="28.1.30"/>
    <m/>
    <x v="3"/>
    <x v="483"/>
    <x v="4"/>
    <s v="1"/>
    <m/>
    <m/>
    <m/>
    <m/>
    <n v="3.1566184953659628"/>
    <s v="1"/>
    <n v="1"/>
    <n v="1"/>
  </r>
  <r>
    <s v="28.1.31"/>
    <m/>
    <x v="3"/>
    <x v="484"/>
    <x v="4"/>
    <s v="1"/>
    <m/>
    <m/>
    <m/>
    <m/>
    <n v="4.4269908169872414"/>
    <s v="1"/>
    <n v="1"/>
    <n v="1"/>
  </r>
  <r>
    <s v="28.1.32"/>
    <m/>
    <x v="3"/>
    <x v="485"/>
    <x v="4"/>
    <s v="2"/>
    <m/>
    <m/>
    <m/>
    <m/>
    <n v="7.4258843888783108"/>
    <s v="2"/>
    <n v="1"/>
    <n v="2"/>
  </r>
  <r>
    <s v="28.1.33"/>
    <m/>
    <x v="3"/>
    <x v="486"/>
    <x v="4"/>
    <s v="1"/>
    <m/>
    <m/>
    <m/>
    <m/>
    <n v="8.6382294135821773"/>
    <s v="1"/>
    <n v="1"/>
    <n v="1"/>
  </r>
  <r>
    <s v="28.1.34"/>
    <m/>
    <x v="3"/>
    <x v="487"/>
    <x v="4"/>
    <s v="1"/>
    <m/>
    <m/>
    <m/>
    <m/>
    <n v="9.3607957239078274"/>
    <s v="1"/>
    <n v="1"/>
    <n v="1"/>
  </r>
  <r>
    <s v="28.1.35"/>
    <m/>
    <x v="3"/>
    <x v="488"/>
    <x v="4"/>
    <s v="1"/>
    <m/>
    <m/>
    <m/>
    <m/>
    <n v="1.4"/>
    <s v="1"/>
    <n v="1"/>
    <n v="1"/>
  </r>
  <r>
    <s v="28.1.36"/>
    <m/>
    <x v="3"/>
    <x v="489"/>
    <x v="4"/>
    <s v="2"/>
    <m/>
    <m/>
    <m/>
    <m/>
    <n v="2.3601747486651821"/>
    <s v="2"/>
    <n v="1"/>
    <n v="2"/>
  </r>
  <r>
    <s v="28.1.37"/>
    <m/>
    <x v="3"/>
    <x v="490"/>
    <x v="4"/>
    <s v="1"/>
    <m/>
    <m/>
    <m/>
    <m/>
    <n v="1.6115246653562387"/>
    <s v="1"/>
    <n v="1"/>
    <n v="1"/>
  </r>
  <r>
    <s v="28.1.38"/>
    <m/>
    <x v="3"/>
    <x v="491"/>
    <x v="4"/>
    <s v="1"/>
    <m/>
    <m/>
    <m/>
    <m/>
    <n v="1.7348183969666471"/>
    <s v="1"/>
    <n v="1"/>
    <n v="1"/>
  </r>
  <r>
    <s v="28.1.39"/>
    <m/>
    <x v="3"/>
    <x v="11"/>
    <x v="2"/>
    <n v="1.1299999999999999"/>
    <m/>
    <m/>
    <m/>
    <m/>
    <m/>
    <n v="1.1299999999999999"/>
    <n v="1"/>
    <n v="1.1299999999999999"/>
  </r>
  <r>
    <s v="28.2"/>
    <s v="0.1.4.4.3.1.2.1.2"/>
    <x v="2"/>
    <x v="179"/>
    <x v="6"/>
    <n v="1"/>
    <m/>
    <m/>
    <m/>
    <m/>
    <m/>
    <n v="1"/>
    <n v="1"/>
    <n v="1"/>
  </r>
  <r>
    <s v="28.2.1"/>
    <m/>
    <x v="3"/>
    <x v="492"/>
    <x v="6"/>
    <n v="1"/>
    <m/>
    <m/>
    <m/>
    <m/>
    <m/>
    <n v="1"/>
    <n v="1"/>
    <n v="1"/>
  </r>
  <r>
    <s v="28.2.2"/>
    <m/>
    <x v="3"/>
    <x v="493"/>
    <x v="6"/>
    <n v="1"/>
    <m/>
    <m/>
    <m/>
    <m/>
    <m/>
    <n v="1"/>
    <n v="1"/>
    <n v="1"/>
  </r>
  <r>
    <s v="28.2.3"/>
    <m/>
    <x v="3"/>
    <x v="494"/>
    <x v="4"/>
    <n v="1"/>
    <m/>
    <m/>
    <m/>
    <m/>
    <m/>
    <n v="1"/>
    <n v="2"/>
    <n v="2"/>
  </r>
  <r>
    <s v="28.3"/>
    <s v="0.1.4.4.3.1.2.2"/>
    <x v="2"/>
    <x v="12"/>
    <x v="4"/>
    <n v="3"/>
    <m/>
    <m/>
    <m/>
    <m/>
    <m/>
    <n v="3"/>
    <n v="1"/>
    <n v="3"/>
  </r>
  <r>
    <s v="28.3.1"/>
    <m/>
    <x v="3"/>
    <x v="495"/>
    <x v="4"/>
    <n v="1"/>
    <m/>
    <m/>
    <m/>
    <m/>
    <m/>
    <n v="1"/>
    <n v="1"/>
    <n v="1"/>
  </r>
  <r>
    <s v="28.3.2"/>
    <m/>
    <x v="3"/>
    <x v="496"/>
    <x v="4"/>
    <n v="1"/>
    <m/>
    <m/>
    <m/>
    <m/>
    <m/>
    <n v="1"/>
    <n v="1"/>
    <n v="1"/>
  </r>
  <r>
    <s v="28.3.3"/>
    <m/>
    <x v="3"/>
    <x v="497"/>
    <x v="4"/>
    <n v="1"/>
    <m/>
    <m/>
    <m/>
    <m/>
    <m/>
    <n v="1"/>
    <n v="1"/>
    <n v="1"/>
  </r>
  <r>
    <s v="28.4"/>
    <s v="0.1.4.4.3.1.3.2.1"/>
    <x v="2"/>
    <x v="14"/>
    <x v="2"/>
    <n v="1050.239"/>
    <m/>
    <m/>
    <m/>
    <m/>
    <m/>
    <n v="1050.239"/>
    <n v="1"/>
    <n v="1050.24"/>
  </r>
  <r>
    <s v="28.4.1"/>
    <m/>
    <x v="3"/>
    <x v="498"/>
    <x v="2"/>
    <n v="0.36899999999999999"/>
    <m/>
    <m/>
    <m/>
    <m/>
    <m/>
    <n v="0.36899999999999999"/>
    <n v="1.1000000000000001"/>
    <n v="0.41"/>
  </r>
  <r>
    <s v="28.4.2"/>
    <m/>
    <x v="3"/>
    <x v="16"/>
    <x v="5"/>
    <n v="0.36899999999999999"/>
    <m/>
    <m/>
    <m/>
    <m/>
    <m/>
    <n v="0.36899999999999999"/>
    <n v="0.7"/>
    <n v="0.26"/>
  </r>
  <r>
    <s v="28.4.3"/>
    <m/>
    <x v="3"/>
    <x v="265"/>
    <x v="2"/>
    <n v="337.12"/>
    <m/>
    <m/>
    <m/>
    <m/>
    <m/>
    <n v="337.12"/>
    <n v="1.1000000000000001"/>
    <n v="370.83"/>
  </r>
  <r>
    <s v="28.4.4"/>
    <m/>
    <x v="3"/>
    <x v="499"/>
    <x v="5"/>
    <n v="337.12"/>
    <m/>
    <m/>
    <m/>
    <m/>
    <m/>
    <n v="337.12"/>
    <n v="1"/>
    <n v="337.12"/>
  </r>
  <r>
    <s v="28.4.5"/>
    <m/>
    <x v="3"/>
    <x v="500"/>
    <x v="2"/>
    <n v="51.25"/>
    <m/>
    <m/>
    <m/>
    <m/>
    <m/>
    <n v="51.25"/>
    <n v="1.1000000000000001"/>
    <n v="56.38"/>
  </r>
  <r>
    <s v="28.4.6"/>
    <m/>
    <x v="3"/>
    <x v="106"/>
    <x v="5"/>
    <n v="51.25"/>
    <m/>
    <m/>
    <m/>
    <m/>
    <m/>
    <n v="51.25"/>
    <n v="2"/>
    <n v="102.5"/>
  </r>
  <r>
    <s v="28.4.7"/>
    <m/>
    <x v="3"/>
    <x v="501"/>
    <x v="2"/>
    <n v="661.5"/>
    <m/>
    <m/>
    <m/>
    <m/>
    <m/>
    <n v="661.5"/>
    <n v="1.1000000000000001"/>
    <n v="727.65"/>
  </r>
  <r>
    <s v="28.4.8"/>
    <m/>
    <x v="3"/>
    <x v="106"/>
    <x v="5"/>
    <n v="661.5"/>
    <m/>
    <m/>
    <m/>
    <m/>
    <m/>
    <n v="661.5"/>
    <n v="2"/>
    <n v="1323"/>
  </r>
  <r>
    <s v="28.5"/>
    <s v="0.1.4.4.3.1.3.3.1"/>
    <x v="2"/>
    <x v="7"/>
    <x v="4"/>
    <n v="4"/>
    <m/>
    <m/>
    <m/>
    <m/>
    <m/>
    <n v="4"/>
    <n v="1"/>
    <n v="4"/>
  </r>
  <r>
    <s v="28.5.1"/>
    <m/>
    <x v="3"/>
    <x v="502"/>
    <x v="4"/>
    <n v="4"/>
    <m/>
    <m/>
    <m/>
    <m/>
    <m/>
    <n v="4"/>
    <n v="1"/>
    <n v="4"/>
  </r>
  <r>
    <s v="28.6"/>
    <s v="0.1.4.4.3.2.1.3"/>
    <x v="2"/>
    <x v="177"/>
    <x v="4"/>
    <n v="1"/>
    <m/>
    <m/>
    <m/>
    <m/>
    <m/>
    <n v="1"/>
    <n v="1"/>
    <n v="1"/>
  </r>
  <r>
    <s v="28.6.1"/>
    <m/>
    <x v="3"/>
    <x v="503"/>
    <x v="4"/>
    <n v="1"/>
    <m/>
    <m/>
    <m/>
    <m/>
    <m/>
    <n v="1"/>
    <n v="1"/>
    <n v="1"/>
  </r>
  <r>
    <s v="29"/>
    <m/>
    <x v="1"/>
    <x v="504"/>
    <x v="1"/>
    <m/>
    <m/>
    <m/>
    <m/>
    <m/>
    <m/>
    <m/>
    <m/>
    <m/>
  </r>
  <r>
    <s v="29.1"/>
    <s v="0.1.4.4.3.1.3"/>
    <x v="2"/>
    <x v="3"/>
    <x v="2"/>
    <m/>
    <m/>
    <m/>
    <m/>
    <m/>
    <n v="181.13175051679957"/>
    <n v="181.13175051679957"/>
    <n v="1"/>
    <n v="181.13"/>
  </r>
  <r>
    <s v="29.1.1"/>
    <m/>
    <x v="3"/>
    <x v="505"/>
    <x v="3"/>
    <m/>
    <n v="2.2000000000000002"/>
    <n v="1"/>
    <n v="6.4"/>
    <n v="23.4"/>
    <n v="149.76"/>
    <n v="23.4"/>
    <n v="1.1000000000000001"/>
    <n v="25.74"/>
  </r>
  <r>
    <s v="29.1.2"/>
    <m/>
    <x v="3"/>
    <x v="506"/>
    <x v="3"/>
    <m/>
    <n v="5"/>
    <n v="1.2"/>
    <n v="12.4"/>
    <n v="0.7"/>
    <n v="8.68"/>
    <n v="0.7"/>
    <n v="1.1000000000000001"/>
    <n v="0.77"/>
  </r>
  <r>
    <s v="29.1.3"/>
    <m/>
    <x v="3"/>
    <x v="10"/>
    <x v="3"/>
    <m/>
    <m/>
    <m/>
    <m/>
    <n v="0.2"/>
    <n v="7.8500000000000014E-2"/>
    <n v="0.2"/>
    <n v="1.1000000000000001"/>
    <n v="0.22"/>
  </r>
  <r>
    <s v="29.1.4"/>
    <m/>
    <x v="3"/>
    <x v="507"/>
    <x v="4"/>
    <s v="1"/>
    <m/>
    <m/>
    <m/>
    <m/>
    <n v="1.92"/>
    <s v="1"/>
    <n v="1"/>
    <n v="1"/>
  </r>
  <r>
    <s v="29.1.5"/>
    <m/>
    <x v="3"/>
    <x v="508"/>
    <x v="4"/>
    <s v="1"/>
    <m/>
    <m/>
    <m/>
    <m/>
    <n v="4.2932505167995965"/>
    <s v="1"/>
    <n v="1"/>
    <n v="1"/>
  </r>
  <r>
    <s v="29.1.6"/>
    <m/>
    <x v="3"/>
    <x v="509"/>
    <x v="4"/>
    <n v="2"/>
    <m/>
    <m/>
    <m/>
    <m/>
    <n v="1.28"/>
    <n v="2"/>
    <n v="1"/>
    <n v="2"/>
  </r>
  <r>
    <s v="29.1.7"/>
    <m/>
    <x v="3"/>
    <x v="510"/>
    <x v="4"/>
    <s v="6"/>
    <m/>
    <m/>
    <m/>
    <m/>
    <n v="15.12"/>
    <s v="6"/>
    <n v="1"/>
    <n v="6"/>
  </r>
  <r>
    <s v="29.1.8"/>
    <m/>
    <x v="3"/>
    <x v="11"/>
    <x v="2"/>
    <n v="0.02"/>
    <m/>
    <m/>
    <m/>
    <m/>
    <m/>
    <n v="0.02"/>
    <n v="1"/>
    <n v="0.02"/>
  </r>
  <r>
    <s v="29.2"/>
    <s v="0.1.4.4.3.1.2.2"/>
    <x v="2"/>
    <x v="12"/>
    <x v="4"/>
    <n v="1"/>
    <m/>
    <m/>
    <m/>
    <m/>
    <m/>
    <n v="1"/>
    <n v="1"/>
    <n v="1"/>
  </r>
  <r>
    <s v="29.2.1"/>
    <m/>
    <x v="3"/>
    <x v="511"/>
    <x v="4"/>
    <n v="1"/>
    <m/>
    <m/>
    <m/>
    <m/>
    <m/>
    <n v="1"/>
    <n v="1"/>
    <n v="1"/>
  </r>
  <r>
    <s v="29.3"/>
    <s v="0.1.4.4.3.1.3.2.1"/>
    <x v="2"/>
    <x v="14"/>
    <x v="2"/>
    <n v="152.75"/>
    <m/>
    <m/>
    <m/>
    <m/>
    <m/>
    <n v="152.75"/>
    <n v="1"/>
    <n v="152.75"/>
  </r>
  <r>
    <s v="29.3.1"/>
    <m/>
    <x v="3"/>
    <x v="512"/>
    <x v="2"/>
    <n v="152.65"/>
    <m/>
    <m/>
    <m/>
    <m/>
    <m/>
    <n v="152.65"/>
    <n v="1.1000000000000001"/>
    <n v="167.92"/>
  </r>
  <r>
    <s v="29.3.2"/>
    <m/>
    <x v="3"/>
    <x v="93"/>
    <x v="5"/>
    <n v="152.65"/>
    <m/>
    <m/>
    <m/>
    <m/>
    <m/>
    <n v="152.65"/>
    <n v="2"/>
    <n v="305.3"/>
  </r>
  <r>
    <s v="29.3.3"/>
    <m/>
    <x v="3"/>
    <x v="513"/>
    <x v="2"/>
    <n v="0.1"/>
    <m/>
    <m/>
    <m/>
    <m/>
    <m/>
    <n v="0.1"/>
    <n v="1.1000000000000001"/>
    <n v="0.11"/>
  </r>
  <r>
    <s v="29.3.4"/>
    <m/>
    <x v="3"/>
    <x v="16"/>
    <x v="5"/>
    <n v="0.1"/>
    <m/>
    <m/>
    <m/>
    <m/>
    <m/>
    <n v="0.1"/>
    <n v="0.7"/>
    <n v="7.0000000000000007E-2"/>
  </r>
  <r>
    <s v="30"/>
    <m/>
    <x v="1"/>
    <x v="514"/>
    <x v="1"/>
    <m/>
    <m/>
    <m/>
    <m/>
    <m/>
    <m/>
    <m/>
    <m/>
    <m/>
  </r>
  <r>
    <s v="30.1"/>
    <s v="0.1.4.4.3.1.3"/>
    <x v="2"/>
    <x v="3"/>
    <x v="2"/>
    <m/>
    <m/>
    <m/>
    <m/>
    <m/>
    <n v="31.987691845624042"/>
    <n v="31.987691845624042"/>
    <n v="1"/>
    <n v="31.99"/>
  </r>
  <r>
    <s v="30.1.1"/>
    <m/>
    <x v="3"/>
    <x v="18"/>
    <x v="3"/>
    <m/>
    <m/>
    <m/>
    <n v="0.1"/>
    <n v="0.5"/>
    <n v="0.15700000000000003"/>
    <n v="0.5"/>
    <n v="1.1000000000000001"/>
    <n v="0.55000000000000004"/>
  </r>
  <r>
    <s v="30.1.2"/>
    <m/>
    <x v="3"/>
    <x v="19"/>
    <x v="3"/>
    <m/>
    <m/>
    <m/>
    <n v="0.1"/>
    <n v="100.6"/>
    <n v="31.588400000000004"/>
    <n v="100.6"/>
    <n v="1.1000000000000001"/>
    <n v="110.66"/>
  </r>
  <r>
    <s v="30.1.3"/>
    <m/>
    <x v="3"/>
    <x v="515"/>
    <x v="4"/>
    <s v="1"/>
    <m/>
    <m/>
    <m/>
    <m/>
    <n v="8.0763948541344707E-2"/>
    <s v="1"/>
    <n v="1"/>
    <n v="1"/>
  </r>
  <r>
    <s v="30.1.4"/>
    <m/>
    <x v="3"/>
    <x v="516"/>
    <x v="4"/>
    <s v="1"/>
    <m/>
    <m/>
    <m/>
    <m/>
    <n v="8.0763948541344707E-2"/>
    <s v="1"/>
    <n v="1"/>
    <n v="1"/>
  </r>
  <r>
    <s v="30.1.5"/>
    <m/>
    <x v="3"/>
    <x v="516"/>
    <x v="4"/>
    <s v="1"/>
    <m/>
    <m/>
    <m/>
    <m/>
    <n v="8.0763948541344707E-2"/>
    <s v="1"/>
    <n v="1"/>
    <n v="1"/>
  </r>
  <r>
    <s v="30.1.6"/>
    <m/>
    <x v="3"/>
    <x v="11"/>
    <x v="2"/>
    <n v="0.06"/>
    <m/>
    <m/>
    <m/>
    <m/>
    <n v="0.06"/>
    <n v="0.06"/>
    <n v="1"/>
    <n v="0.06"/>
  </r>
  <r>
    <s v="30.2"/>
    <s v="0.1.4.4.3.1.2.2"/>
    <x v="2"/>
    <x v="12"/>
    <x v="4"/>
    <n v="3"/>
    <m/>
    <m/>
    <m/>
    <m/>
    <m/>
    <n v="3"/>
    <n v="1"/>
    <n v="3"/>
  </r>
  <r>
    <s v="30.2.1"/>
    <m/>
    <x v="3"/>
    <x v="517"/>
    <x v="4"/>
    <n v="3"/>
    <m/>
    <m/>
    <m/>
    <m/>
    <m/>
    <n v="3"/>
    <n v="1"/>
    <n v="3"/>
  </r>
  <r>
    <s v="30.3"/>
    <s v="0.1.4.4.3.1.3.2.1"/>
    <x v="2"/>
    <x v="14"/>
    <x v="2"/>
    <n v="34.86"/>
    <m/>
    <m/>
    <m/>
    <m/>
    <m/>
    <n v="34.86"/>
    <n v="1"/>
    <n v="34.86"/>
  </r>
  <r>
    <s v="30.3.1"/>
    <m/>
    <x v="3"/>
    <x v="518"/>
    <x v="2"/>
    <n v="34.86"/>
    <m/>
    <m/>
    <m/>
    <m/>
    <m/>
    <n v="34.86"/>
    <n v="1.1000000000000001"/>
    <n v="38.35"/>
  </r>
  <r>
    <s v="30.3.2"/>
    <m/>
    <x v="3"/>
    <x v="16"/>
    <x v="5"/>
    <n v="34.86"/>
    <m/>
    <m/>
    <m/>
    <m/>
    <m/>
    <n v="34.86"/>
    <n v="0.7"/>
    <n v="24.4"/>
  </r>
  <r>
    <s v="31"/>
    <m/>
    <x v="1"/>
    <x v="519"/>
    <x v="1"/>
    <m/>
    <m/>
    <m/>
    <m/>
    <m/>
    <m/>
    <m/>
    <m/>
    <m/>
  </r>
  <r>
    <s v="31.1"/>
    <s v="0.1.4.4.3.1.3"/>
    <x v="2"/>
    <x v="3"/>
    <x v="2"/>
    <m/>
    <m/>
    <m/>
    <m/>
    <m/>
    <n v="130.01190212127929"/>
    <n v="130.01190212127929"/>
    <n v="1"/>
    <n v="130.01"/>
  </r>
  <r>
    <s v="31.1.1"/>
    <m/>
    <x v="3"/>
    <x v="69"/>
    <x v="3"/>
    <m/>
    <n v="0.2"/>
    <n v="0.1"/>
    <n v="0.60000000000000009"/>
    <n v="2.8"/>
    <n v="1.6800000000000002"/>
    <n v="2.8"/>
    <n v="1.1000000000000001"/>
    <n v="3.08"/>
  </r>
  <r>
    <s v="31.1.2"/>
    <m/>
    <x v="3"/>
    <x v="520"/>
    <x v="3"/>
    <m/>
    <n v="0.2"/>
    <n v="0.1"/>
    <n v="0.60000000000000009"/>
    <n v="12.3"/>
    <n v="7.3800000000000017"/>
    <n v="12.3"/>
    <n v="1.1000000000000001"/>
    <n v="13.53"/>
  </r>
  <r>
    <s v="31.1.3"/>
    <m/>
    <x v="3"/>
    <x v="521"/>
    <x v="3"/>
    <m/>
    <n v="0.2"/>
    <n v="0.2"/>
    <n v="0.8"/>
    <n v="19.3"/>
    <n v="15.440000000000001"/>
    <n v="19.3"/>
    <n v="1.1000000000000001"/>
    <n v="21.23"/>
  </r>
  <r>
    <s v="31.1.4"/>
    <m/>
    <x v="3"/>
    <x v="115"/>
    <x v="3"/>
    <m/>
    <n v="0.25"/>
    <n v="0.2"/>
    <n v="0.9"/>
    <n v="6.9"/>
    <n v="6.2100000000000009"/>
    <n v="6.9"/>
    <n v="1.1000000000000001"/>
    <n v="7.59"/>
  </r>
  <r>
    <s v="31.1.5"/>
    <m/>
    <x v="3"/>
    <x v="116"/>
    <x v="3"/>
    <m/>
    <n v="0.25"/>
    <n v="0.25"/>
    <n v="1"/>
    <n v="10"/>
    <n v="10"/>
    <n v="10"/>
    <n v="1.1000000000000001"/>
    <n v="11"/>
  </r>
  <r>
    <s v="31.1.6"/>
    <m/>
    <x v="3"/>
    <x v="117"/>
    <x v="3"/>
    <m/>
    <n v="0.3"/>
    <n v="0.25"/>
    <n v="1.1000000000000001"/>
    <n v="10"/>
    <n v="11"/>
    <n v="10"/>
    <n v="1.1000000000000001"/>
    <n v="11"/>
  </r>
  <r>
    <s v="31.1.7"/>
    <m/>
    <x v="3"/>
    <x v="118"/>
    <x v="3"/>
    <m/>
    <n v="0.3"/>
    <n v="0.3"/>
    <n v="1.2"/>
    <n v="9.8000000000000007"/>
    <n v="11.76"/>
    <n v="9.8000000000000007"/>
    <n v="1.1000000000000001"/>
    <n v="10.78"/>
  </r>
  <r>
    <s v="31.1.8"/>
    <m/>
    <x v="3"/>
    <x v="522"/>
    <x v="3"/>
    <m/>
    <n v="0.35"/>
    <n v="0.3"/>
    <n v="1.2999999999999998"/>
    <n v="13.7"/>
    <n v="17.809999999999995"/>
    <n v="13.7"/>
    <n v="1.1000000000000001"/>
    <n v="15.07"/>
  </r>
  <r>
    <s v="31.1.9"/>
    <m/>
    <x v="3"/>
    <x v="523"/>
    <x v="3"/>
    <m/>
    <n v="0.35"/>
    <n v="0.35"/>
    <n v="1.4"/>
    <n v="13.3"/>
    <n v="18.62"/>
    <n v="13.3"/>
    <n v="1.1000000000000001"/>
    <n v="14.63"/>
  </r>
  <r>
    <s v="31.1.10"/>
    <m/>
    <x v="3"/>
    <x v="524"/>
    <x v="3"/>
    <m/>
    <n v="0.45"/>
    <n v="0.3"/>
    <n v="1.5"/>
    <n v="1.2"/>
    <n v="1.7999999999999998"/>
    <n v="1.2"/>
    <n v="1.1000000000000001"/>
    <n v="1.32"/>
  </r>
  <r>
    <s v="31.1.11"/>
    <m/>
    <x v="3"/>
    <x v="525"/>
    <x v="3"/>
    <m/>
    <n v="0.45"/>
    <n v="0.3"/>
    <n v="1.5"/>
    <n v="11.3"/>
    <n v="16.950000000000003"/>
    <n v="11.3"/>
    <n v="1.1000000000000001"/>
    <n v="12.43"/>
  </r>
  <r>
    <s v="31.1.12"/>
    <m/>
    <x v="3"/>
    <x v="526"/>
    <x v="4"/>
    <s v="6"/>
    <m/>
    <m/>
    <m/>
    <m/>
    <n v="1.2699315036357866"/>
    <s v="6"/>
    <n v="1"/>
    <n v="6"/>
  </r>
  <r>
    <s v="31.1.13"/>
    <m/>
    <x v="3"/>
    <x v="527"/>
    <x v="4"/>
    <s v="2"/>
    <m/>
    <m/>
    <m/>
    <m/>
    <n v="0.45738633753705965"/>
    <s v="2"/>
    <n v="1"/>
    <n v="2"/>
  </r>
  <r>
    <s v="31.1.14"/>
    <m/>
    <x v="3"/>
    <x v="528"/>
    <x v="4"/>
    <s v="3"/>
    <m/>
    <m/>
    <m/>
    <m/>
    <n v="0.7335563022870859"/>
    <s v="3"/>
    <n v="1"/>
    <n v="3"/>
  </r>
  <r>
    <s v="31.1.15"/>
    <m/>
    <x v="3"/>
    <x v="529"/>
    <x v="4"/>
    <s v="3"/>
    <m/>
    <m/>
    <m/>
    <m/>
    <n v="0.78815532148650025"/>
    <s v="3"/>
    <n v="1"/>
    <n v="3"/>
  </r>
  <r>
    <s v="31.1.16"/>
    <m/>
    <x v="3"/>
    <x v="530"/>
    <x v="4"/>
    <s v="3"/>
    <m/>
    <m/>
    <m/>
    <m/>
    <n v="0.83930740084315014"/>
    <s v="3"/>
    <n v="1"/>
    <n v="3"/>
  </r>
  <r>
    <s v="31.1.17"/>
    <m/>
    <x v="3"/>
    <x v="531"/>
    <x v="4"/>
    <s v="4"/>
    <m/>
    <m/>
    <m/>
    <m/>
    <n v="1.1974486277268397"/>
    <s v="4"/>
    <n v="1"/>
    <n v="4"/>
  </r>
  <r>
    <s v="31.1.18"/>
    <m/>
    <x v="3"/>
    <x v="532"/>
    <x v="4"/>
    <s v="4"/>
    <m/>
    <m/>
    <m/>
    <m/>
    <n v="1.2716192594583842"/>
    <s v="4"/>
    <n v="1"/>
    <n v="4"/>
  </r>
  <r>
    <s v="31.1.19"/>
    <m/>
    <x v="3"/>
    <x v="533"/>
    <x v="4"/>
    <s v="3"/>
    <m/>
    <m/>
    <m/>
    <m/>
    <n v="0.95932248470981918"/>
    <s v="3"/>
    <n v="1"/>
    <n v="3"/>
  </r>
  <r>
    <s v="31.1.20"/>
    <m/>
    <x v="3"/>
    <x v="534"/>
    <x v="4"/>
    <s v="1"/>
    <m/>
    <m/>
    <m/>
    <m/>
    <n v="0.08"/>
    <s v="1"/>
    <n v="1"/>
    <n v="1"/>
  </r>
  <r>
    <s v="31.1.21"/>
    <m/>
    <x v="3"/>
    <x v="535"/>
    <x v="4"/>
    <s v="1"/>
    <m/>
    <m/>
    <m/>
    <m/>
    <n v="0.50342917352885164"/>
    <s v="1"/>
    <n v="1"/>
    <n v="1"/>
  </r>
  <r>
    <s v="31.1.22"/>
    <m/>
    <x v="3"/>
    <x v="536"/>
    <x v="4"/>
    <s v="1"/>
    <m/>
    <m/>
    <m/>
    <m/>
    <n v="0.85685834705770336"/>
    <s v="1"/>
    <n v="1"/>
    <n v="1"/>
  </r>
  <r>
    <s v="31.1.23"/>
    <m/>
    <x v="3"/>
    <x v="537"/>
    <x v="4"/>
    <s v="1"/>
    <m/>
    <m/>
    <m/>
    <m/>
    <n v="0.25541594578792298"/>
    <s v="1"/>
    <n v="1"/>
    <n v="1"/>
  </r>
  <r>
    <s v="31.1.24"/>
    <m/>
    <x v="3"/>
    <x v="538"/>
    <x v="4"/>
    <s v="1"/>
    <m/>
    <m/>
    <m/>
    <m/>
    <n v="0.28551993223490368"/>
    <s v="1"/>
    <n v="1"/>
    <n v="1"/>
  </r>
  <r>
    <s v="31.1.25"/>
    <m/>
    <x v="3"/>
    <x v="539"/>
    <x v="4"/>
    <s v="1"/>
    <m/>
    <m/>
    <m/>
    <m/>
    <n v="0.31551993223490371"/>
    <s v="1"/>
    <n v="1"/>
    <n v="1"/>
  </r>
  <r>
    <s v="31.1.26"/>
    <m/>
    <x v="3"/>
    <x v="540"/>
    <x v="4"/>
    <s v="1"/>
    <m/>
    <m/>
    <m/>
    <m/>
    <n v="0.34562391868188447"/>
    <s v="1"/>
    <n v="1"/>
    <n v="1"/>
  </r>
  <r>
    <s v="31.1.27"/>
    <m/>
    <x v="3"/>
    <x v="541"/>
    <x v="4"/>
    <s v="1"/>
    <m/>
    <m/>
    <m/>
    <m/>
    <n v="0.37562391868188438"/>
    <s v="1"/>
    <n v="1"/>
    <n v="1"/>
  </r>
  <r>
    <s v="31.1.28"/>
    <m/>
    <x v="3"/>
    <x v="542"/>
    <x v="4"/>
    <s v="1"/>
    <m/>
    <m/>
    <m/>
    <m/>
    <n v="0.40572790512886514"/>
    <s v="1"/>
    <n v="1"/>
    <n v="1"/>
  </r>
  <r>
    <s v="31.1.29"/>
    <m/>
    <x v="3"/>
    <x v="543"/>
    <x v="4"/>
    <s v="1"/>
    <m/>
    <m/>
    <m/>
    <m/>
    <n v="0.42145581025773038"/>
    <s v="1"/>
    <n v="1"/>
    <n v="1"/>
  </r>
  <r>
    <s v="31.1.30"/>
    <m/>
    <x v="3"/>
    <x v="11"/>
    <x v="2"/>
    <n v="0.14000000000000001"/>
    <m/>
    <m/>
    <m/>
    <m/>
    <m/>
    <n v="0.14000000000000001"/>
    <n v="1"/>
    <n v="0.14000000000000001"/>
  </r>
  <r>
    <s v="31.2"/>
    <s v="0.1.4.4.3.1.2.2"/>
    <x v="2"/>
    <x v="12"/>
    <x v="4"/>
    <n v="28"/>
    <m/>
    <m/>
    <m/>
    <m/>
    <m/>
    <n v="28"/>
    <n v="1"/>
    <n v="28"/>
  </r>
  <r>
    <s v="31.2.1"/>
    <m/>
    <x v="3"/>
    <x v="544"/>
    <x v="4"/>
    <n v="28"/>
    <m/>
    <m/>
    <m/>
    <m/>
    <m/>
    <n v="28"/>
    <n v="1"/>
    <n v="28"/>
  </r>
  <r>
    <s v="31.3"/>
    <s v="0.1.4.4.3.1.3.2.1"/>
    <x v="2"/>
    <x v="14"/>
    <x v="2"/>
    <n v="126.23"/>
    <m/>
    <m/>
    <m/>
    <m/>
    <m/>
    <n v="126.23"/>
    <n v="1"/>
    <n v="126.23"/>
  </r>
  <r>
    <s v="31.3.1"/>
    <m/>
    <x v="3"/>
    <x v="498"/>
    <x v="2"/>
    <n v="2.92"/>
    <m/>
    <m/>
    <m/>
    <m/>
    <m/>
    <n v="2.92"/>
    <n v="1.1000000000000001"/>
    <n v="3.21"/>
  </r>
  <r>
    <s v="31.3.2"/>
    <m/>
    <x v="3"/>
    <x v="16"/>
    <x v="5"/>
    <n v="2.92"/>
    <m/>
    <m/>
    <m/>
    <m/>
    <m/>
    <n v="2.92"/>
    <n v="0.7"/>
    <n v="2.04"/>
  </r>
  <r>
    <s v="31.3.3"/>
    <m/>
    <x v="3"/>
    <x v="518"/>
    <x v="2"/>
    <n v="123.31"/>
    <m/>
    <m/>
    <m/>
    <m/>
    <m/>
    <n v="123.31"/>
    <n v="1.1000000000000001"/>
    <n v="135.63999999999999"/>
  </r>
  <r>
    <s v="31.3.4"/>
    <m/>
    <x v="3"/>
    <x v="16"/>
    <x v="5"/>
    <n v="123.31"/>
    <m/>
    <m/>
    <m/>
    <m/>
    <m/>
    <n v="123.31"/>
    <n v="0.7"/>
    <n v="86.32"/>
  </r>
  <r>
    <s v="31.4"/>
    <s v="0.1.4.4.3.1.3.3.1"/>
    <x v="2"/>
    <x v="7"/>
    <x v="4"/>
    <n v="28"/>
    <m/>
    <m/>
    <m/>
    <m/>
    <m/>
    <n v="1"/>
    <n v="1"/>
    <n v="1"/>
  </r>
  <r>
    <s v="31.4.1"/>
    <m/>
    <x v="3"/>
    <x v="545"/>
    <x v="4"/>
    <n v="28"/>
    <m/>
    <m/>
    <m/>
    <m/>
    <m/>
    <n v="28"/>
    <n v="1"/>
    <n v="28"/>
  </r>
  <r>
    <s v="32"/>
    <m/>
    <x v="1"/>
    <x v="546"/>
    <x v="1"/>
    <m/>
    <m/>
    <m/>
    <m/>
    <m/>
    <m/>
    <m/>
    <m/>
    <m/>
  </r>
  <r>
    <s v="32.1"/>
    <s v="0.1.4.4.3.1.3"/>
    <x v="2"/>
    <x v="3"/>
    <x v="2"/>
    <m/>
    <m/>
    <m/>
    <m/>
    <m/>
    <n v="102.39991717194617"/>
    <n v="102.39991717194617"/>
    <n v="1"/>
    <n v="102.4"/>
  </r>
  <r>
    <s v="32.1.1"/>
    <m/>
    <x v="3"/>
    <x v="69"/>
    <x v="3"/>
    <m/>
    <n v="0.2"/>
    <n v="0.1"/>
    <n v="0.60000000000000009"/>
    <n v="2.8"/>
    <n v="1.6800000000000002"/>
    <n v="2.8"/>
    <n v="1.1000000000000001"/>
    <n v="3.08"/>
  </r>
  <r>
    <s v="32.1.2"/>
    <m/>
    <x v="3"/>
    <x v="520"/>
    <x v="3"/>
    <m/>
    <n v="0.2"/>
    <n v="0.1"/>
    <n v="0.60000000000000009"/>
    <n v="22.1"/>
    <n v="13.260000000000003"/>
    <n v="22.1"/>
    <n v="1.1000000000000001"/>
    <n v="24.31"/>
  </r>
  <r>
    <s v="32.1.3"/>
    <m/>
    <x v="3"/>
    <x v="547"/>
    <x v="3"/>
    <m/>
    <n v="0.2"/>
    <n v="0.15"/>
    <n v="0.7"/>
    <n v="7.1"/>
    <n v="4.97"/>
    <n v="7.1"/>
    <n v="1.1000000000000001"/>
    <n v="7.81"/>
  </r>
  <r>
    <s v="32.1.4"/>
    <m/>
    <x v="3"/>
    <x v="521"/>
    <x v="3"/>
    <m/>
    <n v="0.2"/>
    <n v="0.2"/>
    <n v="0.8"/>
    <n v="9.8000000000000007"/>
    <n v="7.8400000000000007"/>
    <n v="9.8000000000000007"/>
    <n v="1.1000000000000001"/>
    <n v="10.78"/>
  </r>
  <r>
    <s v="32.1.5"/>
    <m/>
    <x v="3"/>
    <x v="115"/>
    <x v="3"/>
    <m/>
    <n v="0.25"/>
    <n v="0.2"/>
    <n v="0.9"/>
    <n v="10.5"/>
    <n v="9.4500000000000011"/>
    <n v="10.5"/>
    <n v="1.1000000000000001"/>
    <n v="11.55"/>
  </r>
  <r>
    <s v="32.1.6"/>
    <m/>
    <x v="3"/>
    <x v="116"/>
    <x v="3"/>
    <m/>
    <n v="0.25"/>
    <n v="0.25"/>
    <n v="1"/>
    <n v="10"/>
    <n v="10"/>
    <n v="10"/>
    <n v="1.1000000000000001"/>
    <n v="11"/>
  </r>
  <r>
    <s v="32.1.7"/>
    <m/>
    <x v="3"/>
    <x v="117"/>
    <x v="3"/>
    <m/>
    <n v="0.3"/>
    <n v="0.25"/>
    <n v="1.1000000000000001"/>
    <n v="13.3"/>
    <n v="14.630000000000003"/>
    <n v="13.3"/>
    <n v="1.1000000000000001"/>
    <n v="14.63"/>
  </r>
  <r>
    <s v="32.1.8"/>
    <m/>
    <x v="3"/>
    <x v="548"/>
    <x v="3"/>
    <m/>
    <n v="0.35"/>
    <n v="0.25"/>
    <n v="1.2"/>
    <n v="13.4"/>
    <n v="16.079999999999998"/>
    <n v="13.4"/>
    <n v="1.1000000000000001"/>
    <n v="14.74"/>
  </r>
  <r>
    <s v="32.1.9"/>
    <m/>
    <x v="3"/>
    <x v="549"/>
    <x v="3"/>
    <m/>
    <n v="0.4"/>
    <n v="0.25"/>
    <n v="1.3"/>
    <n v="1"/>
    <n v="1.3"/>
    <n v="1"/>
    <n v="1.1000000000000001"/>
    <n v="1.1000000000000001"/>
  </r>
  <r>
    <s v="32.1.10"/>
    <m/>
    <x v="3"/>
    <x v="119"/>
    <x v="3"/>
    <m/>
    <n v="0.4"/>
    <n v="0.25"/>
    <n v="1.3"/>
    <n v="11.2"/>
    <n v="14.559999999999999"/>
    <n v="11.2"/>
    <n v="1.1000000000000001"/>
    <n v="12.32"/>
  </r>
  <r>
    <s v="32.1.11"/>
    <m/>
    <x v="3"/>
    <x v="550"/>
    <x v="4"/>
    <s v="6"/>
    <m/>
    <m/>
    <m/>
    <m/>
    <n v="1.08"/>
    <s v="6"/>
    <n v="1"/>
    <n v="6"/>
  </r>
  <r>
    <s v="32.1.12"/>
    <m/>
    <x v="3"/>
    <x v="551"/>
    <x v="4"/>
    <s v="2"/>
    <m/>
    <m/>
    <m/>
    <m/>
    <n v="0.39083189157584597"/>
    <s v="2"/>
    <n v="1"/>
    <n v="2"/>
  </r>
  <r>
    <s v="32.1.13"/>
    <m/>
    <x v="3"/>
    <x v="526"/>
    <x v="4"/>
    <s v="3"/>
    <m/>
    <m/>
    <m/>
    <m/>
    <n v="0.63496575181789328"/>
    <s v="3"/>
    <n v="1"/>
    <n v="3"/>
  </r>
  <r>
    <s v="32.1.14"/>
    <m/>
    <x v="3"/>
    <x v="527"/>
    <x v="4"/>
    <s v="3"/>
    <m/>
    <m/>
    <m/>
    <m/>
    <n v="0.68607950630558945"/>
    <s v="3"/>
    <n v="1"/>
    <n v="3"/>
  </r>
  <r>
    <s v="32.1.15"/>
    <m/>
    <x v="3"/>
    <x v="528"/>
    <x v="4"/>
    <s v="3"/>
    <m/>
    <m/>
    <m/>
    <m/>
    <n v="0.7335563022870859"/>
    <s v="3"/>
    <n v="1"/>
    <n v="3"/>
  </r>
  <r>
    <s v="32.1.16"/>
    <m/>
    <x v="3"/>
    <x v="552"/>
    <x v="4"/>
    <s v="4"/>
    <m/>
    <m/>
    <m/>
    <m/>
    <n v="1.0442592209635244"/>
    <s v="4"/>
    <n v="1"/>
    <n v="4"/>
  </r>
  <r>
    <s v="32.1.17"/>
    <m/>
    <x v="3"/>
    <x v="553"/>
    <x v="4"/>
    <s v="4"/>
    <m/>
    <m/>
    <m/>
    <m/>
    <n v="1.1132385189167684"/>
    <s v="4"/>
    <n v="1"/>
    <n v="4"/>
  </r>
  <r>
    <s v="32.1.18"/>
    <m/>
    <x v="3"/>
    <x v="554"/>
    <x v="4"/>
    <s v="3"/>
    <m/>
    <m/>
    <m/>
    <m/>
    <n v="0.88865841377606425"/>
    <s v="3"/>
    <n v="1"/>
    <n v="3"/>
  </r>
  <r>
    <s v="32.1.19"/>
    <m/>
    <x v="3"/>
    <x v="555"/>
    <x v="4"/>
    <s v="1"/>
    <m/>
    <m/>
    <m/>
    <m/>
    <n v="0.06"/>
    <s v="1"/>
    <n v="1"/>
    <n v="1"/>
  </r>
  <r>
    <s v="32.1.20"/>
    <m/>
    <x v="3"/>
    <x v="556"/>
    <x v="4"/>
    <s v="1"/>
    <m/>
    <m/>
    <m/>
    <m/>
    <n v="0.19541594578792298"/>
    <s v="1"/>
    <n v="1"/>
    <n v="1"/>
  </r>
  <r>
    <s v="32.1.21"/>
    <m/>
    <x v="3"/>
    <x v="557"/>
    <x v="4"/>
    <s v="1"/>
    <m/>
    <m/>
    <m/>
    <m/>
    <n v="0.22541594578792296"/>
    <s v="1"/>
    <n v="1"/>
    <n v="1"/>
  </r>
  <r>
    <s v="32.1.22"/>
    <m/>
    <x v="3"/>
    <x v="537"/>
    <x v="4"/>
    <s v="1"/>
    <m/>
    <m/>
    <m/>
    <m/>
    <n v="0.25541594578792298"/>
    <s v="1"/>
    <n v="1"/>
    <n v="1"/>
  </r>
  <r>
    <s v="32.1.23"/>
    <m/>
    <x v="3"/>
    <x v="538"/>
    <x v="4"/>
    <s v="1"/>
    <m/>
    <m/>
    <m/>
    <m/>
    <n v="0.28551993223490368"/>
    <s v="1"/>
    <n v="1"/>
    <n v="1"/>
  </r>
  <r>
    <s v="32.1.24"/>
    <m/>
    <x v="3"/>
    <x v="558"/>
    <x v="4"/>
    <s v="1"/>
    <m/>
    <m/>
    <m/>
    <m/>
    <n v="0.31551993223490371"/>
    <s v="1"/>
    <n v="1"/>
    <n v="1"/>
  </r>
  <r>
    <s v="32.1.25"/>
    <m/>
    <x v="3"/>
    <x v="559"/>
    <x v="4"/>
    <s v="1"/>
    <m/>
    <m/>
    <m/>
    <m/>
    <n v="0.34551993223490368"/>
    <s v="1"/>
    <n v="1"/>
    <n v="1"/>
  </r>
  <r>
    <s v="32.1.26"/>
    <m/>
    <x v="3"/>
    <x v="560"/>
    <x v="4"/>
    <s v="1"/>
    <m/>
    <m/>
    <m/>
    <m/>
    <n v="0.37551993223490365"/>
    <s v="1"/>
    <n v="1"/>
    <n v="1"/>
  </r>
  <r>
    <s v="32.1.27"/>
    <m/>
    <x v="3"/>
    <x v="11"/>
    <x v="2"/>
    <n v="0.1"/>
    <m/>
    <m/>
    <m/>
    <m/>
    <m/>
    <n v="0.1"/>
    <n v="1"/>
    <n v="0.1"/>
  </r>
  <r>
    <s v="32.2"/>
    <s v="0.1.4.4.3.1.2.2"/>
    <x v="2"/>
    <x v="12"/>
    <x v="4"/>
    <n v="28"/>
    <m/>
    <m/>
    <m/>
    <m/>
    <m/>
    <n v="28"/>
    <n v="1"/>
    <n v="28"/>
  </r>
  <r>
    <s v="32.2.1"/>
    <m/>
    <x v="3"/>
    <x v="561"/>
    <x v="4"/>
    <n v="28"/>
    <m/>
    <m/>
    <m/>
    <m/>
    <m/>
    <n v="28"/>
    <n v="1"/>
    <n v="28"/>
  </r>
  <r>
    <s v="32.3"/>
    <s v="0.1.4.4.3.1.3.2.1"/>
    <x v="2"/>
    <x v="14"/>
    <x v="2"/>
    <n v="99.72"/>
    <m/>
    <m/>
    <m/>
    <m/>
    <m/>
    <n v="99.72"/>
    <n v="1"/>
    <n v="99.72"/>
  </r>
  <r>
    <s v="32.3.1"/>
    <m/>
    <x v="3"/>
    <x v="498"/>
    <x v="2"/>
    <n v="1.4"/>
    <m/>
    <m/>
    <m/>
    <m/>
    <m/>
    <n v="1.4"/>
    <n v="1.1000000000000001"/>
    <n v="1.54"/>
  </r>
  <r>
    <s v="32.3.2"/>
    <m/>
    <x v="3"/>
    <x v="16"/>
    <x v="5"/>
    <n v="1.4"/>
    <m/>
    <m/>
    <m/>
    <m/>
    <m/>
    <n v="1.4"/>
    <n v="0.7"/>
    <n v="0.98"/>
  </r>
  <r>
    <s v="32.3.3"/>
    <m/>
    <x v="3"/>
    <x v="518"/>
    <x v="2"/>
    <n v="98.32"/>
    <m/>
    <m/>
    <m/>
    <m/>
    <m/>
    <n v="98.32"/>
    <n v="1.1000000000000001"/>
    <n v="108.15"/>
  </r>
  <r>
    <s v="32.3.4"/>
    <m/>
    <x v="3"/>
    <x v="16"/>
    <x v="5"/>
    <n v="98.32"/>
    <m/>
    <m/>
    <m/>
    <m/>
    <m/>
    <n v="98.32"/>
    <n v="0.7"/>
    <n v="68.819999999999993"/>
  </r>
  <r>
    <s v="32.4"/>
    <s v="0.1.4.4.3.1.3.3.1"/>
    <x v="2"/>
    <x v="7"/>
    <x v="4"/>
    <n v="28"/>
    <m/>
    <m/>
    <m/>
    <m/>
    <m/>
    <n v="1"/>
    <n v="1"/>
    <n v="1"/>
  </r>
  <r>
    <s v="32.4.1"/>
    <m/>
    <x v="3"/>
    <x v="545"/>
    <x v="4"/>
    <n v="28"/>
    <m/>
    <m/>
    <m/>
    <m/>
    <m/>
    <n v="28"/>
    <n v="1"/>
    <n v="28"/>
  </r>
  <r>
    <s v="33"/>
    <m/>
    <x v="1"/>
    <x v="562"/>
    <x v="1"/>
    <m/>
    <m/>
    <m/>
    <m/>
    <m/>
    <m/>
    <m/>
    <m/>
    <m/>
  </r>
  <r>
    <s v="33.1"/>
    <s v="0.1.4.4.3.1.3"/>
    <x v="2"/>
    <x v="3"/>
    <x v="2"/>
    <m/>
    <m/>
    <m/>
    <m/>
    <m/>
    <n v="43.048400000000008"/>
    <n v="43.048400000000008"/>
    <n v="1"/>
    <n v="43.05"/>
  </r>
  <r>
    <s v="33.1.1"/>
    <m/>
    <x v="3"/>
    <x v="18"/>
    <x v="3"/>
    <m/>
    <m/>
    <m/>
    <m/>
    <n v="43.7"/>
    <n v="13.721800000000002"/>
    <n v="43.7"/>
    <n v="1.1000000000000001"/>
    <n v="48.07"/>
  </r>
  <r>
    <s v="33.1.2"/>
    <m/>
    <x v="3"/>
    <x v="19"/>
    <x v="3"/>
    <m/>
    <m/>
    <m/>
    <m/>
    <n v="1.1000000000000001"/>
    <n v="0.3454000000000001"/>
    <n v="1.1000000000000001"/>
    <n v="1.1000000000000001"/>
    <n v="1.21"/>
  </r>
  <r>
    <s v="33.1.3"/>
    <m/>
    <x v="3"/>
    <x v="563"/>
    <x v="3"/>
    <m/>
    <m/>
    <m/>
    <m/>
    <n v="41.8"/>
    <n v="26.250400000000003"/>
    <n v="41.8"/>
    <n v="1.1000000000000001"/>
    <n v="45.98"/>
  </r>
  <r>
    <s v="33.1.4"/>
    <m/>
    <x v="3"/>
    <x v="564"/>
    <x v="3"/>
    <m/>
    <m/>
    <m/>
    <m/>
    <n v="1.1000000000000001"/>
    <n v="0.69080000000000019"/>
    <n v="1.1000000000000001"/>
    <n v="1.1000000000000001"/>
    <n v="1.21"/>
  </r>
  <r>
    <s v="33.1.5"/>
    <m/>
    <x v="3"/>
    <x v="565"/>
    <x v="4"/>
    <n v="1"/>
    <m/>
    <m/>
    <m/>
    <m/>
    <m/>
    <n v="1"/>
    <n v="1"/>
    <n v="1"/>
  </r>
  <r>
    <s v="33.1.6"/>
    <m/>
    <x v="3"/>
    <x v="566"/>
    <x v="4"/>
    <n v="1"/>
    <m/>
    <m/>
    <m/>
    <m/>
    <m/>
    <n v="1"/>
    <n v="1"/>
    <n v="1"/>
  </r>
  <r>
    <s v="33.1.7"/>
    <m/>
    <x v="3"/>
    <x v="567"/>
    <x v="4"/>
    <n v="6"/>
    <m/>
    <m/>
    <m/>
    <m/>
    <n v="0.48"/>
    <n v="6"/>
    <n v="1"/>
    <n v="6"/>
  </r>
  <r>
    <s v="33.1.8"/>
    <m/>
    <x v="3"/>
    <x v="568"/>
    <x v="4"/>
    <n v="6"/>
    <m/>
    <m/>
    <m/>
    <m/>
    <n v="1.56"/>
    <n v="6"/>
    <n v="1"/>
    <n v="6"/>
  </r>
  <r>
    <s v="33.1.9"/>
    <m/>
    <x v="3"/>
    <x v="11"/>
    <x v="2"/>
    <n v="0.08"/>
    <m/>
    <m/>
    <m/>
    <m/>
    <m/>
    <n v="0.08"/>
    <n v="1"/>
    <n v="0.08"/>
  </r>
  <r>
    <s v="33.2"/>
    <s v="0.1.4.4.3.1.2.2"/>
    <x v="2"/>
    <x v="12"/>
    <x v="4"/>
    <n v="2"/>
    <m/>
    <m/>
    <m/>
    <m/>
    <m/>
    <n v="2"/>
    <n v="1"/>
    <n v="2"/>
  </r>
  <r>
    <s v="33.2.1"/>
    <m/>
    <x v="3"/>
    <x v="569"/>
    <x v="4"/>
    <n v="1"/>
    <m/>
    <m/>
    <m/>
    <m/>
    <m/>
    <n v="1"/>
    <n v="1"/>
    <n v="1"/>
  </r>
  <r>
    <s v="33.2.2"/>
    <m/>
    <x v="3"/>
    <x v="570"/>
    <x v="4"/>
    <n v="1"/>
    <m/>
    <m/>
    <m/>
    <m/>
    <m/>
    <n v="1"/>
    <n v="1"/>
    <n v="1"/>
  </r>
  <r>
    <s v="33.3"/>
    <s v="0.1.4.4.3.1.3.2.1"/>
    <x v="2"/>
    <x v="14"/>
    <x v="2"/>
    <n v="49.906000000000006"/>
    <m/>
    <m/>
    <m/>
    <m/>
    <m/>
    <n v="49.906000000000006"/>
    <n v="1"/>
    <n v="49.91"/>
  </r>
  <r>
    <s v="33.3.1"/>
    <m/>
    <x v="3"/>
    <x v="513"/>
    <x v="2"/>
    <n v="1.206"/>
    <m/>
    <m/>
    <m/>
    <m/>
    <m/>
    <n v="1.206"/>
    <n v="1.1000000000000001"/>
    <n v="1.33"/>
  </r>
  <r>
    <s v="33.3.2"/>
    <m/>
    <x v="3"/>
    <x v="16"/>
    <x v="5"/>
    <n v="1.206"/>
    <m/>
    <m/>
    <m/>
    <m/>
    <m/>
    <n v="1.206"/>
    <n v="0.7"/>
    <n v="0.84"/>
  </r>
  <r>
    <s v="33.3.3"/>
    <m/>
    <x v="3"/>
    <x v="512"/>
    <x v="2"/>
    <n v="48.7"/>
    <m/>
    <m/>
    <m/>
    <m/>
    <m/>
    <n v="48.7"/>
    <n v="1.1000000000000001"/>
    <n v="53.57"/>
  </r>
  <r>
    <s v="33.3.4"/>
    <m/>
    <x v="3"/>
    <x v="106"/>
    <x v="5"/>
    <n v="48.7"/>
    <m/>
    <m/>
    <m/>
    <m/>
    <m/>
    <n v="48.7"/>
    <n v="2"/>
    <n v="97.4"/>
  </r>
  <r>
    <s v="34"/>
    <m/>
    <x v="1"/>
    <x v="571"/>
    <x v="1"/>
    <m/>
    <m/>
    <m/>
    <m/>
    <m/>
    <m/>
    <m/>
    <m/>
    <m/>
  </r>
  <r>
    <s v="34.1"/>
    <s v="0.1.4.4.3.1.3"/>
    <x v="2"/>
    <x v="3"/>
    <x v="2"/>
    <m/>
    <m/>
    <m/>
    <m/>
    <m/>
    <n v="142.99733177771094"/>
    <n v="142.99733177771094"/>
    <n v="1"/>
    <n v="143"/>
  </r>
  <r>
    <s v="34.1.1"/>
    <m/>
    <x v="3"/>
    <x v="18"/>
    <x v="3"/>
    <m/>
    <m/>
    <m/>
    <m/>
    <n v="0.1"/>
    <n v="3.1400000000000004E-2"/>
    <n v="0.1"/>
    <n v="1.1000000000000001"/>
    <n v="0.11"/>
  </r>
  <r>
    <s v="34.1.2"/>
    <m/>
    <x v="3"/>
    <x v="19"/>
    <x v="3"/>
    <m/>
    <m/>
    <m/>
    <m/>
    <n v="100.4"/>
    <n v="31.525600000000004"/>
    <n v="100.4"/>
    <n v="1.1000000000000001"/>
    <n v="110.44"/>
  </r>
  <r>
    <s v="34.1.3"/>
    <m/>
    <x v="3"/>
    <x v="272"/>
    <x v="3"/>
    <m/>
    <n v="0.3"/>
    <n v="0.25"/>
    <n v="1.1000000000000001"/>
    <n v="0.1"/>
    <n v="0.11000000000000001"/>
    <n v="0.1"/>
    <n v="1.1000000000000001"/>
    <n v="0.11"/>
  </r>
  <r>
    <s v="34.1.4"/>
    <m/>
    <x v="3"/>
    <x v="117"/>
    <x v="3"/>
    <m/>
    <n v="0.3"/>
    <n v="0.25"/>
    <n v="1.1000000000000001"/>
    <n v="100"/>
    <n v="110.00000000000001"/>
    <n v="100"/>
    <n v="1.1000000000000001"/>
    <n v="110"/>
  </r>
  <r>
    <s v="34.1.5"/>
    <m/>
    <x v="3"/>
    <x v="516"/>
    <x v="4"/>
    <n v="2"/>
    <m/>
    <m/>
    <m/>
    <m/>
    <n v="0.16"/>
    <n v="2"/>
    <n v="1"/>
    <n v="2"/>
  </r>
  <r>
    <s v="34.1.6"/>
    <m/>
    <x v="3"/>
    <x v="572"/>
    <x v="4"/>
    <n v="1"/>
    <m/>
    <m/>
    <m/>
    <m/>
    <n v="0.54196898986859665"/>
    <n v="1"/>
    <n v="1"/>
    <n v="1"/>
  </r>
  <r>
    <s v="34.1.7"/>
    <m/>
    <x v="3"/>
    <x v="573"/>
    <x v="4"/>
    <n v="1"/>
    <m/>
    <m/>
    <m/>
    <m/>
    <n v="0.62836278784231581"/>
    <n v="1"/>
    <n v="1"/>
    <n v="1"/>
  </r>
  <r>
    <s v="34.1.8"/>
    <m/>
    <x v="3"/>
    <x v="11"/>
    <x v="2"/>
    <n v="0.18"/>
    <m/>
    <m/>
    <m/>
    <m/>
    <m/>
    <n v="0.18"/>
    <n v="1"/>
    <n v="0.18"/>
  </r>
  <r>
    <s v="34.2"/>
    <s v="0.1.4.4.3.1.2.2"/>
    <x v="2"/>
    <x v="12"/>
    <x v="4"/>
    <n v="2"/>
    <m/>
    <m/>
    <m/>
    <m/>
    <m/>
    <n v="2"/>
    <n v="1"/>
    <n v="2"/>
  </r>
  <r>
    <s v="34.2.1"/>
    <m/>
    <x v="3"/>
    <x v="569"/>
    <x v="4"/>
    <n v="1"/>
    <m/>
    <m/>
    <m/>
    <m/>
    <m/>
    <n v="1"/>
    <n v="1"/>
    <n v="1"/>
  </r>
  <r>
    <s v="34.2.2"/>
    <m/>
    <x v="3"/>
    <x v="574"/>
    <x v="4"/>
    <n v="1"/>
    <m/>
    <m/>
    <m/>
    <m/>
    <m/>
    <n v="1"/>
    <n v="1"/>
    <n v="1"/>
  </r>
  <r>
    <s v="34.3"/>
    <s v="0.1.4.4.3.1.3.2.1"/>
    <x v="2"/>
    <x v="14"/>
    <x v="2"/>
    <n v="149.44999999999999"/>
    <m/>
    <m/>
    <m/>
    <m/>
    <m/>
    <n v="149.44999999999999"/>
    <n v="1"/>
    <n v="149.44999999999999"/>
  </r>
  <r>
    <s v="34.3.1"/>
    <m/>
    <x v="3"/>
    <x v="15"/>
    <x v="2"/>
    <n v="149.44999999999999"/>
    <m/>
    <m/>
    <m/>
    <m/>
    <m/>
    <n v="149.44999999999999"/>
    <n v="1.1000000000000001"/>
    <n v="164.4"/>
  </r>
  <r>
    <s v="34.3.2"/>
    <m/>
    <x v="3"/>
    <x v="16"/>
    <x v="5"/>
    <n v="149.44999999999999"/>
    <m/>
    <m/>
    <m/>
    <m/>
    <n v="149.44999999999999"/>
    <n v="149.44999999999999"/>
    <n v="0.7"/>
    <n v="104.62"/>
  </r>
  <r>
    <s v="35"/>
    <m/>
    <x v="1"/>
    <x v="575"/>
    <x v="1"/>
    <m/>
    <m/>
    <m/>
    <m/>
    <m/>
    <m/>
    <m/>
    <m/>
    <m/>
  </r>
  <r>
    <s v="35.1"/>
    <s v="0.1.4.4.3.1.3"/>
    <x v="2"/>
    <x v="3"/>
    <x v="2"/>
    <m/>
    <m/>
    <m/>
    <m/>
    <m/>
    <n v="142.7184"/>
    <n v="142.7184"/>
    <n v="1"/>
    <n v="142.72"/>
  </r>
  <r>
    <s v="35.1.1"/>
    <m/>
    <x v="3"/>
    <x v="18"/>
    <x v="3"/>
    <m/>
    <m/>
    <m/>
    <m/>
    <n v="0.2"/>
    <n v="6.2800000000000009E-2"/>
    <n v="0.2"/>
    <n v="1.1000000000000001"/>
    <n v="0.22"/>
  </r>
  <r>
    <s v="35.1.2"/>
    <m/>
    <x v="3"/>
    <x v="19"/>
    <x v="3"/>
    <m/>
    <m/>
    <m/>
    <m/>
    <n v="100.4"/>
    <n v="31.525600000000004"/>
    <n v="100.4"/>
    <n v="1.1000000000000001"/>
    <n v="110.44"/>
  </r>
  <r>
    <s v="35.1.3"/>
    <m/>
    <x v="3"/>
    <x v="272"/>
    <x v="3"/>
    <m/>
    <n v="0.3"/>
    <n v="0.25"/>
    <n v="1.1000000000000001"/>
    <n v="0.1"/>
    <n v="0.11000000000000001"/>
    <n v="0.1"/>
    <n v="1.1000000000000001"/>
    <n v="0.11"/>
  </r>
  <r>
    <s v="35.1.4"/>
    <m/>
    <x v="3"/>
    <x v="117"/>
    <x v="3"/>
    <m/>
    <n v="0.3"/>
    <n v="0.25"/>
    <n v="1.1000000000000001"/>
    <n v="99.8"/>
    <n v="109.78"/>
    <n v="99.8"/>
    <n v="1.1000000000000001"/>
    <n v="109.78"/>
  </r>
  <r>
    <s v="35.1.5"/>
    <m/>
    <x v="3"/>
    <x v="516"/>
    <x v="4"/>
    <n v="2"/>
    <m/>
    <m/>
    <m/>
    <m/>
    <n v="0.16"/>
    <n v="2"/>
    <n v="1"/>
    <n v="2"/>
  </r>
  <r>
    <s v="35.1.6"/>
    <m/>
    <x v="3"/>
    <x v="572"/>
    <x v="4"/>
    <n v="2"/>
    <m/>
    <m/>
    <m/>
    <m/>
    <n v="1.08"/>
    <n v="2"/>
    <n v="1"/>
    <n v="2"/>
  </r>
  <r>
    <s v="35.1.7"/>
    <m/>
    <x v="3"/>
    <x v="11"/>
    <x v="2"/>
    <n v="0.18"/>
    <m/>
    <m/>
    <m/>
    <m/>
    <m/>
    <n v="0.18"/>
    <n v="1"/>
    <n v="0.18"/>
  </r>
  <r>
    <s v="35.2"/>
    <s v="0.1.4.4.3.1.2.2"/>
    <x v="2"/>
    <x v="12"/>
    <x v="4"/>
    <n v="2"/>
    <m/>
    <m/>
    <m/>
    <m/>
    <m/>
    <n v="2"/>
    <n v="1"/>
    <n v="2"/>
  </r>
  <r>
    <s v="35.2.1"/>
    <m/>
    <x v="3"/>
    <x v="569"/>
    <x v="4"/>
    <n v="1"/>
    <m/>
    <m/>
    <m/>
    <m/>
    <m/>
    <n v="1"/>
    <n v="1"/>
    <n v="1"/>
  </r>
  <r>
    <s v="35.2.2"/>
    <m/>
    <x v="3"/>
    <x v="574"/>
    <x v="4"/>
    <n v="1"/>
    <m/>
    <m/>
    <m/>
    <m/>
    <m/>
    <n v="1"/>
    <n v="1"/>
    <n v="1"/>
  </r>
  <r>
    <s v="35.3"/>
    <s v="0.1.4.4.3.1.3.2.1"/>
    <x v="2"/>
    <x v="14"/>
    <x v="2"/>
    <n v="149.30000000000001"/>
    <m/>
    <m/>
    <m/>
    <m/>
    <m/>
    <n v="149.30000000000001"/>
    <n v="1"/>
    <n v="149.30000000000001"/>
  </r>
  <r>
    <s v="35.3.1"/>
    <m/>
    <x v="3"/>
    <x v="15"/>
    <x v="2"/>
    <n v="149.30000000000001"/>
    <m/>
    <m/>
    <m/>
    <m/>
    <m/>
    <n v="149.30000000000001"/>
    <n v="1.1000000000000001"/>
    <n v="164.23"/>
  </r>
  <r>
    <s v="35.3.2"/>
    <m/>
    <x v="3"/>
    <x v="16"/>
    <x v="5"/>
    <n v="149.30000000000001"/>
    <m/>
    <m/>
    <m/>
    <m/>
    <n v="149.30000000000001"/>
    <n v="149.30000000000001"/>
    <n v="0.7"/>
    <n v="104.51"/>
  </r>
  <r>
    <s v="36"/>
    <m/>
    <x v="1"/>
    <x v="576"/>
    <x v="1"/>
    <m/>
    <m/>
    <m/>
    <m/>
    <m/>
    <m/>
    <m/>
    <m/>
    <m/>
  </r>
  <r>
    <s v="36.1"/>
    <s v="0.1.4.4.3.1.3"/>
    <x v="2"/>
    <x v="3"/>
    <x v="2"/>
    <m/>
    <m/>
    <m/>
    <m/>
    <m/>
    <n v="32.256799999999998"/>
    <n v="32.256799999999998"/>
    <n v="1"/>
    <n v="32.26"/>
  </r>
  <r>
    <s v="36.1.1"/>
    <m/>
    <x v="3"/>
    <x v="18"/>
    <x v="3"/>
    <m/>
    <m/>
    <m/>
    <m/>
    <n v="0.1"/>
    <n v="3.1400000000000004E-2"/>
    <n v="0.1"/>
    <n v="1.1000000000000001"/>
    <n v="0.11"/>
  </r>
  <r>
    <s v="36.1.2"/>
    <m/>
    <x v="3"/>
    <x v="19"/>
    <x v="3"/>
    <m/>
    <m/>
    <m/>
    <m/>
    <n v="26.1"/>
    <n v="8.1954000000000011"/>
    <n v="26.1"/>
    <n v="1.1000000000000001"/>
    <n v="28.71"/>
  </r>
  <r>
    <s v="36.1.3"/>
    <m/>
    <x v="3"/>
    <x v="577"/>
    <x v="3"/>
    <m/>
    <n v="0.25"/>
    <n v="0.2"/>
    <n v="0.9"/>
    <n v="0.1"/>
    <n v="9.0000000000000011E-2"/>
    <n v="0.1"/>
    <n v="1.1000000000000001"/>
    <n v="0.11"/>
  </r>
  <r>
    <s v="36.1.4"/>
    <m/>
    <x v="3"/>
    <x v="115"/>
    <x v="3"/>
    <m/>
    <n v="0.25"/>
    <n v="0.2"/>
    <n v="0.9"/>
    <n v="26.1"/>
    <n v="23.490000000000002"/>
    <n v="26.1"/>
    <n v="1.1000000000000001"/>
    <n v="28.71"/>
  </r>
  <r>
    <s v="36.1.5"/>
    <m/>
    <x v="3"/>
    <x v="516"/>
    <x v="4"/>
    <n v="1"/>
    <m/>
    <m/>
    <m/>
    <m/>
    <n v="0.08"/>
    <n v="1"/>
    <n v="1"/>
    <n v="1"/>
  </r>
  <r>
    <s v="36.1.6"/>
    <m/>
    <x v="3"/>
    <x v="578"/>
    <x v="4"/>
    <n v="1"/>
    <m/>
    <m/>
    <m/>
    <m/>
    <n v="0.37"/>
    <n v="1"/>
    <n v="1"/>
    <n v="1"/>
  </r>
  <r>
    <s v="36.1.7"/>
    <m/>
    <x v="3"/>
    <x v="579"/>
    <x v="4"/>
    <n v="1"/>
    <m/>
    <m/>
    <m/>
    <m/>
    <m/>
    <n v="1"/>
    <n v="1"/>
    <n v="1"/>
  </r>
  <r>
    <s v="36.1.8"/>
    <m/>
    <x v="3"/>
    <x v="11"/>
    <x v="2"/>
    <n v="0.12000000000000001"/>
    <m/>
    <m/>
    <m/>
    <m/>
    <m/>
    <n v="0.12000000000000001"/>
    <n v="1"/>
    <n v="0.12"/>
  </r>
  <r>
    <s v="36.2"/>
    <s v="0.1.4.4.3.1.2.2"/>
    <x v="2"/>
    <x v="12"/>
    <x v="4"/>
    <n v="2"/>
    <m/>
    <m/>
    <m/>
    <m/>
    <m/>
    <n v="2"/>
    <n v="1"/>
    <n v="2"/>
  </r>
  <r>
    <s v="36.2.1"/>
    <m/>
    <x v="3"/>
    <x v="569"/>
    <x v="4"/>
    <n v="1"/>
    <m/>
    <m/>
    <m/>
    <m/>
    <m/>
    <n v="1"/>
    <n v="1"/>
    <n v="1"/>
  </r>
  <r>
    <s v="36.2.2"/>
    <m/>
    <x v="3"/>
    <x v="580"/>
    <x v="4"/>
    <n v="1"/>
    <m/>
    <m/>
    <m/>
    <m/>
    <m/>
    <n v="1"/>
    <n v="1"/>
    <n v="1"/>
  </r>
  <r>
    <s v="36.3"/>
    <s v="0.1.4.4.3.1.3.2.1"/>
    <x v="2"/>
    <x v="14"/>
    <x v="2"/>
    <n v="33.99"/>
    <m/>
    <m/>
    <m/>
    <m/>
    <m/>
    <n v="33.99"/>
    <n v="1"/>
    <n v="33.99"/>
  </r>
  <r>
    <s v="36.3.1"/>
    <m/>
    <x v="3"/>
    <x v="15"/>
    <x v="2"/>
    <n v="33.99"/>
    <m/>
    <m/>
    <m/>
    <m/>
    <m/>
    <n v="33.99"/>
    <n v="1.1000000000000001"/>
    <n v="37.39"/>
  </r>
  <r>
    <s v="36.3.2"/>
    <m/>
    <x v="3"/>
    <x v="16"/>
    <x v="5"/>
    <n v="33.99"/>
    <m/>
    <m/>
    <m/>
    <m/>
    <n v="33.99"/>
    <n v="33.99"/>
    <n v="0.7"/>
    <n v="23.79"/>
  </r>
  <r>
    <s v="37"/>
    <m/>
    <x v="1"/>
    <x v="581"/>
    <x v="1"/>
    <m/>
    <m/>
    <m/>
    <m/>
    <m/>
    <m/>
    <m/>
    <m/>
    <m/>
  </r>
  <r>
    <s v="37.1"/>
    <s v="0.1.4.4.3.1.3"/>
    <x v="2"/>
    <x v="3"/>
    <x v="2"/>
    <m/>
    <m/>
    <m/>
    <m/>
    <m/>
    <n v="95.012600000000006"/>
    <n v="95.012600000000006"/>
    <n v="1"/>
    <n v="95.01"/>
  </r>
  <r>
    <s v="37.1.1"/>
    <m/>
    <x v="3"/>
    <x v="18"/>
    <x v="3"/>
    <m/>
    <m/>
    <m/>
    <n v="0"/>
    <n v="0.1"/>
    <n v="3.1400000000000004E-2"/>
    <n v="0.1"/>
    <n v="1.1000000000000001"/>
    <n v="0.11"/>
  </r>
  <r>
    <s v="37.1.2"/>
    <m/>
    <x v="3"/>
    <x v="19"/>
    <x v="3"/>
    <m/>
    <m/>
    <m/>
    <n v="0"/>
    <n v="100.4"/>
    <n v="31.525600000000004"/>
    <n v="100.4"/>
    <n v="1.1000000000000001"/>
    <n v="110.44"/>
  </r>
  <r>
    <s v="37.1.3"/>
    <m/>
    <x v="3"/>
    <x v="563"/>
    <x v="3"/>
    <m/>
    <m/>
    <m/>
    <n v="0"/>
    <n v="0.2"/>
    <n v="0.12560000000000002"/>
    <n v="0.2"/>
    <n v="1.1000000000000001"/>
    <n v="0.22"/>
  </r>
  <r>
    <s v="37.1.4"/>
    <m/>
    <x v="3"/>
    <x v="564"/>
    <x v="3"/>
    <m/>
    <m/>
    <m/>
    <n v="0"/>
    <n v="100"/>
    <n v="62.800000000000004"/>
    <n v="100"/>
    <n v="1.1000000000000001"/>
    <n v="110"/>
  </r>
  <r>
    <s v="37.1.5"/>
    <m/>
    <x v="3"/>
    <x v="578"/>
    <x v="4"/>
    <n v="1"/>
    <m/>
    <m/>
    <m/>
    <m/>
    <n v="0.37"/>
    <n v="1"/>
    <n v="1"/>
    <n v="1"/>
  </r>
  <r>
    <s v="37.1.6"/>
    <m/>
    <x v="3"/>
    <x v="516"/>
    <x v="4"/>
    <n v="2"/>
    <m/>
    <m/>
    <m/>
    <m/>
    <n v="0.16"/>
    <n v="2"/>
    <n v="1"/>
    <n v="2"/>
  </r>
  <r>
    <s v="37.1.7"/>
    <m/>
    <x v="3"/>
    <x v="11"/>
    <x v="2"/>
    <n v="0.12000000000000001"/>
    <m/>
    <m/>
    <m/>
    <m/>
    <m/>
    <n v="0.12000000000000001"/>
    <n v="1"/>
    <n v="0.12"/>
  </r>
  <r>
    <s v="37.2"/>
    <s v="0.1.4.4.3.1.2.2"/>
    <x v="2"/>
    <x v="12"/>
    <x v="4"/>
    <n v="2"/>
    <m/>
    <m/>
    <m/>
    <m/>
    <m/>
    <n v="2"/>
    <n v="1"/>
    <n v="2"/>
  </r>
  <r>
    <s v="37.2.1"/>
    <m/>
    <x v="3"/>
    <x v="569"/>
    <x v="4"/>
    <n v="1"/>
    <m/>
    <m/>
    <m/>
    <m/>
    <m/>
    <n v="1"/>
    <n v="1"/>
    <n v="1"/>
  </r>
  <r>
    <s v="37.2.2"/>
    <m/>
    <x v="3"/>
    <x v="570"/>
    <x v="4"/>
    <n v="1"/>
    <m/>
    <m/>
    <m/>
    <m/>
    <m/>
    <n v="1"/>
    <n v="1"/>
    <n v="1"/>
  </r>
  <r>
    <s v="37.3"/>
    <s v="0.1.4.4.3.1.3.2.1"/>
    <x v="2"/>
    <x v="14"/>
    <x v="2"/>
    <n v="101.26"/>
    <m/>
    <m/>
    <m/>
    <m/>
    <m/>
    <n v="101.26"/>
    <n v="1"/>
    <n v="101.26"/>
  </r>
  <r>
    <s v="37.3.1"/>
    <m/>
    <x v="3"/>
    <x v="513"/>
    <x v="2"/>
    <n v="101.26"/>
    <m/>
    <m/>
    <m/>
    <m/>
    <m/>
    <n v="101.26"/>
    <n v="1.1000000000000001"/>
    <n v="111.39"/>
  </r>
  <r>
    <s v="37.3.2"/>
    <m/>
    <x v="3"/>
    <x v="16"/>
    <x v="5"/>
    <n v="101.26"/>
    <m/>
    <m/>
    <m/>
    <m/>
    <m/>
    <n v="101.26"/>
    <n v="0.7"/>
    <n v="70.88"/>
  </r>
  <r>
    <s v="38"/>
    <m/>
    <x v="1"/>
    <x v="582"/>
    <x v="1"/>
    <m/>
    <m/>
    <m/>
    <m/>
    <m/>
    <m/>
    <m/>
    <m/>
    <m/>
  </r>
  <r>
    <s v="38.1"/>
    <s v="0.1.4.4.3.1.3"/>
    <x v="2"/>
    <x v="3"/>
    <x v="2"/>
    <m/>
    <m/>
    <m/>
    <m/>
    <m/>
    <n v="711.89908529160994"/>
    <n v="711.89908529160994"/>
    <n v="1"/>
    <n v="711.9"/>
  </r>
  <r>
    <s v="38.1.1"/>
    <m/>
    <x v="3"/>
    <x v="583"/>
    <x v="3"/>
    <m/>
    <n v="0.15"/>
    <n v="0.15"/>
    <n v="0.6"/>
    <n v="56.5"/>
    <n v="33.9"/>
    <n v="56.5"/>
    <n v="1.1000000000000001"/>
    <n v="62.15"/>
  </r>
  <r>
    <s v="38.1.2"/>
    <m/>
    <x v="3"/>
    <x v="390"/>
    <x v="3"/>
    <m/>
    <n v="0.2"/>
    <n v="0.15"/>
    <n v="0.7"/>
    <n v="0.9"/>
    <n v="0.63"/>
    <n v="0.9"/>
    <n v="1.1000000000000001"/>
    <n v="0.99"/>
  </r>
  <r>
    <s v="38.1.3"/>
    <m/>
    <x v="3"/>
    <x v="547"/>
    <x v="3"/>
    <m/>
    <n v="0.2"/>
    <n v="0.15"/>
    <n v="0.7"/>
    <n v="4"/>
    <n v="2.8"/>
    <n v="4"/>
    <n v="1.1000000000000001"/>
    <n v="4.4000000000000004"/>
  </r>
  <r>
    <s v="38.1.4"/>
    <m/>
    <x v="3"/>
    <x v="391"/>
    <x v="3"/>
    <m/>
    <n v="0.2"/>
    <n v="0.2"/>
    <n v="0.8"/>
    <n v="8.8000000000000007"/>
    <n v="7.0400000000000009"/>
    <n v="8.8000000000000007"/>
    <n v="1.1000000000000001"/>
    <n v="9.68"/>
  </r>
  <r>
    <s v="38.1.5"/>
    <m/>
    <x v="3"/>
    <x v="521"/>
    <x v="3"/>
    <m/>
    <n v="0.2"/>
    <n v="0.2"/>
    <n v="0.8"/>
    <n v="127.9"/>
    <n v="102.32000000000001"/>
    <n v="127.9"/>
    <n v="1.1000000000000001"/>
    <n v="140.69"/>
  </r>
  <r>
    <s v="38.1.6"/>
    <m/>
    <x v="3"/>
    <x v="115"/>
    <x v="3"/>
    <m/>
    <n v="0.25"/>
    <n v="0.2"/>
    <n v="0.9"/>
    <n v="7.7"/>
    <n v="6.9300000000000006"/>
    <n v="7.7"/>
    <n v="1.1000000000000001"/>
    <n v="8.4700000000000006"/>
  </r>
  <r>
    <s v="38.1.7"/>
    <m/>
    <x v="3"/>
    <x v="272"/>
    <x v="3"/>
    <m/>
    <n v="0.3"/>
    <n v="0.25"/>
    <n v="1.1000000000000001"/>
    <n v="1.9"/>
    <n v="2.09"/>
    <n v="1.9"/>
    <n v="1.1000000000000001"/>
    <n v="2.09"/>
  </r>
  <r>
    <s v="38.1.8"/>
    <m/>
    <x v="3"/>
    <x v="117"/>
    <x v="3"/>
    <m/>
    <n v="0.3"/>
    <n v="0.25"/>
    <n v="1.1000000000000001"/>
    <n v="46.2"/>
    <n v="50.820000000000007"/>
    <n v="46.2"/>
    <n v="1.1000000000000001"/>
    <n v="50.82"/>
  </r>
  <r>
    <s v="38.1.9"/>
    <m/>
    <x v="3"/>
    <x v="584"/>
    <x v="3"/>
    <m/>
    <n v="1"/>
    <n v="0.7"/>
    <n v="3.4"/>
    <n v="0.4"/>
    <n v="1.36"/>
    <n v="0.4"/>
    <n v="1.1000000000000001"/>
    <n v="0.44"/>
  </r>
  <r>
    <s v="38.1.10"/>
    <m/>
    <x v="3"/>
    <x v="585"/>
    <x v="3"/>
    <m/>
    <n v="1"/>
    <n v="1"/>
    <n v="4"/>
    <n v="0.1"/>
    <n v="0.4"/>
    <n v="0.1"/>
    <n v="1.1000000000000001"/>
    <n v="0.11"/>
  </r>
  <r>
    <s v="38.1.11"/>
    <m/>
    <x v="3"/>
    <x v="394"/>
    <x v="3"/>
    <m/>
    <n v="1.1499999999999999"/>
    <n v="0.7"/>
    <n v="3.6999999999999997"/>
    <n v="0.8"/>
    <n v="2.96"/>
    <n v="0.8"/>
    <n v="1.1000000000000001"/>
    <n v="0.88"/>
  </r>
  <r>
    <s v="38.1.12"/>
    <m/>
    <x v="3"/>
    <x v="10"/>
    <x v="3"/>
    <m/>
    <m/>
    <m/>
    <m/>
    <n v="818.9"/>
    <n v="321.41825"/>
    <n v="818.9"/>
    <n v="1.1000000000000001"/>
    <n v="900.79"/>
  </r>
  <r>
    <s v="38.1.13"/>
    <m/>
    <x v="3"/>
    <x v="22"/>
    <x v="3"/>
    <m/>
    <m/>
    <m/>
    <m/>
    <n v="84.3"/>
    <n v="33.08775"/>
    <n v="84.3"/>
    <n v="1.1000000000000001"/>
    <n v="92.73"/>
  </r>
  <r>
    <s v="38.1.14"/>
    <m/>
    <x v="3"/>
    <x v="586"/>
    <x v="4"/>
    <s v="73"/>
    <m/>
    <m/>
    <m/>
    <m/>
    <n v="12.3"/>
    <s v="73"/>
    <n v="1"/>
    <n v="73"/>
  </r>
  <r>
    <s v="38.1.15"/>
    <m/>
    <x v="3"/>
    <x v="587"/>
    <x v="4"/>
    <s v="4"/>
    <m/>
    <m/>
    <m/>
    <m/>
    <n v="0.73399999999999999"/>
    <s v="4"/>
    <n v="1"/>
    <n v="4"/>
  </r>
  <r>
    <s v="38.1.16"/>
    <m/>
    <x v="3"/>
    <x v="588"/>
    <x v="4"/>
    <s v="81"/>
    <m/>
    <m/>
    <m/>
    <m/>
    <n v="16.078500000000002"/>
    <s v="81"/>
    <n v="1"/>
    <n v="81"/>
  </r>
  <r>
    <s v="38.1.17"/>
    <m/>
    <x v="3"/>
    <x v="589"/>
    <x v="4"/>
    <s v="14"/>
    <m/>
    <m/>
    <m/>
    <m/>
    <n v="2.9889999999999999"/>
    <s v="14"/>
    <n v="1"/>
    <n v="14"/>
  </r>
  <r>
    <s v="38.1.18"/>
    <m/>
    <x v="3"/>
    <x v="590"/>
    <x v="4"/>
    <s v="14"/>
    <m/>
    <m/>
    <m/>
    <m/>
    <n v="3.1990000000000003"/>
    <s v="14"/>
    <n v="1"/>
    <n v="14"/>
  </r>
  <r>
    <s v="38.1.19"/>
    <m/>
    <x v="3"/>
    <x v="591"/>
    <x v="4"/>
    <s v="150"/>
    <m/>
    <m/>
    <m/>
    <m/>
    <n v="20.62"/>
    <s v="150"/>
    <n v="1"/>
    <n v="150"/>
  </r>
  <r>
    <s v="38.1.20"/>
    <m/>
    <x v="3"/>
    <x v="592"/>
    <x v="4"/>
    <s v="1"/>
    <m/>
    <m/>
    <m/>
    <m/>
    <n v="0.21"/>
    <s v="1"/>
    <n v="1"/>
    <n v="1"/>
  </r>
  <r>
    <s v="38.1.21"/>
    <m/>
    <x v="3"/>
    <x v="593"/>
    <x v="4"/>
    <s v="9"/>
    <m/>
    <m/>
    <m/>
    <m/>
    <n v="2.16"/>
    <s v="9"/>
    <n v="1"/>
    <n v="9"/>
  </r>
  <r>
    <s v="38.1.22"/>
    <m/>
    <x v="3"/>
    <x v="594"/>
    <x v="4"/>
    <s v="11"/>
    <m/>
    <m/>
    <m/>
    <m/>
    <n v="2.6399999999999997"/>
    <s v="11"/>
    <n v="1"/>
    <n v="11"/>
  </r>
  <r>
    <s v="38.1.23"/>
    <m/>
    <x v="3"/>
    <x v="595"/>
    <x v="4"/>
    <s v="2"/>
    <m/>
    <m/>
    <m/>
    <m/>
    <n v="0.65999999999999992"/>
    <s v="2"/>
    <n v="1"/>
    <n v="2"/>
  </r>
  <r>
    <s v="38.1.24"/>
    <m/>
    <x v="3"/>
    <x v="596"/>
    <x v="4"/>
    <s v="5"/>
    <m/>
    <m/>
    <m/>
    <m/>
    <n v="1.65"/>
    <s v="5"/>
    <n v="1"/>
    <n v="5"/>
  </r>
  <r>
    <s v="38.1.25"/>
    <m/>
    <x v="3"/>
    <x v="597"/>
    <x v="4"/>
    <s v="185"/>
    <m/>
    <m/>
    <m/>
    <m/>
    <m/>
    <s v="185"/>
    <n v="1"/>
    <n v="185"/>
  </r>
  <r>
    <s v="38.1.26"/>
    <m/>
    <x v="3"/>
    <x v="598"/>
    <x v="4"/>
    <s v="27"/>
    <m/>
    <m/>
    <m/>
    <m/>
    <n v="1.4175"/>
    <s v="27"/>
    <n v="1"/>
    <n v="27"/>
  </r>
  <r>
    <s v="38.1.27"/>
    <m/>
    <x v="3"/>
    <x v="599"/>
    <x v="4"/>
    <s v="1"/>
    <m/>
    <m/>
    <m/>
    <m/>
    <n v="6.5000000000000002E-2"/>
    <s v="1"/>
    <n v="1"/>
    <n v="1"/>
  </r>
  <r>
    <s v="38.1.28"/>
    <m/>
    <x v="3"/>
    <x v="600"/>
    <x v="4"/>
    <s v="1"/>
    <m/>
    <m/>
    <m/>
    <m/>
    <n v="0.08"/>
    <s v="1"/>
    <n v="1"/>
    <n v="1"/>
  </r>
  <r>
    <s v="38.1.29"/>
    <m/>
    <x v="3"/>
    <x v="601"/>
    <x v="4"/>
    <s v="10"/>
    <m/>
    <m/>
    <m/>
    <m/>
    <n v="0.8"/>
    <s v="10"/>
    <n v="1"/>
    <n v="10"/>
  </r>
  <r>
    <s v="38.1.30"/>
    <m/>
    <x v="3"/>
    <x v="534"/>
    <x v="4"/>
    <s v="10"/>
    <m/>
    <m/>
    <m/>
    <m/>
    <n v="0.8"/>
    <s v="10"/>
    <n v="1"/>
    <n v="10"/>
  </r>
  <r>
    <s v="38.1.31"/>
    <m/>
    <x v="3"/>
    <x v="602"/>
    <x v="4"/>
    <s v="2"/>
    <m/>
    <m/>
    <m/>
    <m/>
    <n v="0.26"/>
    <s v="2"/>
    <n v="1"/>
    <n v="2"/>
  </r>
  <r>
    <s v="38.1.32"/>
    <m/>
    <x v="3"/>
    <x v="603"/>
    <x v="4"/>
    <s v="5"/>
    <m/>
    <m/>
    <m/>
    <m/>
    <n v="0.65"/>
    <s v="5"/>
    <n v="1"/>
    <n v="5"/>
  </r>
  <r>
    <s v="38.1.33"/>
    <m/>
    <x v="3"/>
    <x v="604"/>
    <x v="4"/>
    <s v="28"/>
    <m/>
    <m/>
    <m/>
    <m/>
    <n v="1.4593867558794771"/>
    <s v="28"/>
    <n v="1"/>
    <n v="28"/>
  </r>
  <r>
    <s v="38.1.34"/>
    <m/>
    <x v="3"/>
    <x v="605"/>
    <x v="4"/>
    <s v="2"/>
    <m/>
    <m/>
    <m/>
    <m/>
    <n v="0.12994400592875191"/>
    <s v="2"/>
    <n v="1"/>
    <n v="2"/>
  </r>
  <r>
    <s v="38.1.35"/>
    <m/>
    <x v="3"/>
    <x v="606"/>
    <x v="4"/>
    <s v="28"/>
    <m/>
    <m/>
    <m/>
    <m/>
    <n v="2.8987040643716755"/>
    <s v="28"/>
    <n v="1"/>
    <n v="28"/>
  </r>
  <r>
    <s v="38.1.36"/>
    <m/>
    <x v="3"/>
    <x v="28"/>
    <x v="4"/>
    <s v="91"/>
    <m/>
    <m/>
    <m/>
    <m/>
    <n v="10.590233522357854"/>
    <s v="91"/>
    <n v="1"/>
    <n v="91"/>
  </r>
  <r>
    <s v="38.1.37"/>
    <m/>
    <x v="3"/>
    <x v="29"/>
    <x v="4"/>
    <s v="51"/>
    <m/>
    <m/>
    <m/>
    <m/>
    <n v="5.9351858202225332"/>
    <s v="51"/>
    <n v="1"/>
    <n v="51"/>
  </r>
  <r>
    <s v="38.1.38"/>
    <m/>
    <x v="3"/>
    <x v="607"/>
    <x v="4"/>
    <s v="1"/>
    <m/>
    <m/>
    <m/>
    <m/>
    <n v="0.10665191429188092"/>
    <s v="1"/>
    <n v="1"/>
    <n v="1"/>
  </r>
  <r>
    <s v="38.1.39"/>
    <m/>
    <x v="3"/>
    <x v="608"/>
    <x v="4"/>
    <s v="20"/>
    <m/>
    <m/>
    <m/>
    <m/>
    <n v="2.4377580409572785"/>
    <s v="20"/>
    <n v="1"/>
    <n v="20"/>
  </r>
  <r>
    <s v="38.1.40"/>
    <m/>
    <x v="3"/>
    <x v="609"/>
    <x v="4"/>
    <s v="7"/>
    <m/>
    <m/>
    <m/>
    <m/>
    <n v="1.3747565858160351"/>
    <s v="7"/>
    <n v="1"/>
    <n v="7"/>
  </r>
  <r>
    <s v="38.1.41"/>
    <m/>
    <x v="3"/>
    <x v="610"/>
    <x v="4"/>
    <s v="2"/>
    <m/>
    <m/>
    <m/>
    <m/>
    <n v="0.26137166941154066"/>
    <s v="2"/>
    <n v="1"/>
    <n v="2"/>
  </r>
  <r>
    <s v="38.1.42"/>
    <m/>
    <x v="3"/>
    <x v="611"/>
    <x v="4"/>
    <s v="1"/>
    <m/>
    <m/>
    <m/>
    <m/>
    <n v="3.8968691852561417"/>
    <s v="1"/>
    <n v="1"/>
    <n v="1"/>
  </r>
  <r>
    <s v="38.1.43"/>
    <m/>
    <x v="3"/>
    <x v="612"/>
    <x v="4"/>
    <s v="20"/>
    <m/>
    <m/>
    <m/>
    <m/>
    <n v="4.027433388230814"/>
    <s v="20"/>
    <n v="1"/>
    <n v="20"/>
  </r>
  <r>
    <s v="38.1.44"/>
    <m/>
    <x v="3"/>
    <x v="613"/>
    <x v="4"/>
    <s v="1"/>
    <m/>
    <m/>
    <m/>
    <m/>
    <n v="0.28991148575128556"/>
    <s v="1"/>
    <n v="1"/>
    <n v="1"/>
  </r>
  <r>
    <s v="38.1.45"/>
    <m/>
    <x v="3"/>
    <x v="614"/>
    <x v="4"/>
    <s v="20"/>
    <m/>
    <m/>
    <m/>
    <m/>
    <n v="6.6265482457436695"/>
    <s v="20"/>
    <n v="1"/>
    <n v="20"/>
  </r>
  <r>
    <s v="38.1.46"/>
    <m/>
    <x v="3"/>
    <x v="573"/>
    <x v="4"/>
    <s v="14"/>
    <m/>
    <m/>
    <m/>
    <m/>
    <n v="8.7970790297924211"/>
    <s v="14"/>
    <n v="1"/>
    <n v="14"/>
  </r>
  <r>
    <s v="38.1.47"/>
    <m/>
    <x v="3"/>
    <x v="615"/>
    <x v="4"/>
    <s v="1"/>
    <m/>
    <m/>
    <m/>
    <m/>
    <n v="4.2484952577718529"/>
    <s v="1"/>
    <n v="1"/>
    <n v="1"/>
  </r>
  <r>
    <s v="38.1.48"/>
    <m/>
    <x v="3"/>
    <x v="616"/>
    <x v="4"/>
    <s v="27"/>
    <m/>
    <m/>
    <m/>
    <m/>
    <n v="20.607737758012473"/>
    <s v="27"/>
    <n v="1"/>
    <n v="27"/>
  </r>
  <r>
    <s v="38.1.49"/>
    <m/>
    <x v="3"/>
    <x v="537"/>
    <x v="4"/>
    <s v="7"/>
    <m/>
    <m/>
    <m/>
    <m/>
    <n v="1.7879116205154608"/>
    <s v="7"/>
    <n v="1"/>
    <n v="7"/>
  </r>
  <r>
    <s v="38.1.50"/>
    <m/>
    <x v="3"/>
    <x v="617"/>
    <x v="4"/>
    <s v="7"/>
    <m/>
    <m/>
    <m/>
    <m/>
    <n v="2.1072790512886517"/>
    <s v="7"/>
    <n v="1"/>
    <n v="7"/>
  </r>
  <r>
    <s v="38.1.51"/>
    <m/>
    <x v="3"/>
    <x v="618"/>
    <x v="4"/>
    <s v="1"/>
    <m/>
    <m/>
    <m/>
    <m/>
    <n v="1.2468278900099339"/>
    <s v="1"/>
    <n v="1"/>
    <n v="1"/>
  </r>
  <r>
    <s v="38.1.52"/>
    <m/>
    <x v="3"/>
    <x v="413"/>
    <x v="4"/>
    <n v="164"/>
    <m/>
    <m/>
    <m/>
    <m/>
    <m/>
    <n v="164"/>
    <n v="1"/>
    <n v="164"/>
  </r>
  <r>
    <s v="38.1.53"/>
    <m/>
    <x v="3"/>
    <x v="11"/>
    <x v="2"/>
    <n v="7.21"/>
    <m/>
    <m/>
    <m/>
    <m/>
    <m/>
    <n v="7.21"/>
    <n v="1"/>
    <n v="7.21"/>
  </r>
  <r>
    <s v="38.2"/>
    <s v="0.1.4.4.3.1.2.2"/>
    <x v="2"/>
    <x v="12"/>
    <x v="4"/>
    <n v="216"/>
    <m/>
    <m/>
    <m/>
    <m/>
    <m/>
    <n v="216"/>
    <n v="1"/>
    <n v="216"/>
  </r>
  <r>
    <s v="38.2.1"/>
    <m/>
    <x v="3"/>
    <x v="619"/>
    <x v="4"/>
    <n v="1"/>
    <m/>
    <m/>
    <m/>
    <m/>
    <m/>
    <n v="1"/>
    <n v="1"/>
    <n v="1"/>
  </r>
  <r>
    <s v="38.2.2"/>
    <m/>
    <x v="3"/>
    <x v="620"/>
    <x v="4"/>
    <n v="20"/>
    <m/>
    <m/>
    <m/>
    <m/>
    <m/>
    <n v="20"/>
    <n v="1"/>
    <n v="20"/>
  </r>
  <r>
    <s v="38.2.3"/>
    <m/>
    <x v="3"/>
    <x v="621"/>
    <x v="4"/>
    <n v="7"/>
    <m/>
    <m/>
    <m/>
    <m/>
    <m/>
    <n v="7"/>
    <n v="1"/>
    <n v="7"/>
  </r>
  <r>
    <s v="38.2.4"/>
    <m/>
    <x v="3"/>
    <x v="622"/>
    <x v="4"/>
    <n v="1"/>
    <m/>
    <m/>
    <m/>
    <m/>
    <m/>
    <n v="1"/>
    <n v="1"/>
    <n v="1"/>
  </r>
  <r>
    <s v="38.2.5"/>
    <m/>
    <x v="3"/>
    <x v="623"/>
    <x v="4"/>
    <n v="187"/>
    <m/>
    <m/>
    <m/>
    <m/>
    <m/>
    <n v="187"/>
    <n v="1"/>
    <n v="187"/>
  </r>
  <r>
    <s v="38.3"/>
    <s v="0.1.4.4.3.1.1.1.2"/>
    <x v="2"/>
    <x v="624"/>
    <x v="6"/>
    <n v="1"/>
    <m/>
    <m/>
    <m/>
    <m/>
    <m/>
    <n v="1"/>
    <n v="1"/>
    <n v="1"/>
  </r>
  <r>
    <s v="38.3.1"/>
    <m/>
    <x v="3"/>
    <x v="625"/>
    <x v="7"/>
    <n v="1"/>
    <m/>
    <m/>
    <m/>
    <m/>
    <m/>
    <n v="1"/>
    <n v="1"/>
    <n v="1"/>
  </r>
  <r>
    <s v="38.4"/>
    <s v="0.1.4.4.3.1.3.2.1"/>
    <x v="2"/>
    <x v="14"/>
    <x v="2"/>
    <n v="301.85000000000002"/>
    <m/>
    <m/>
    <m/>
    <m/>
    <m/>
    <n v="301.85000000000002"/>
    <n v="1"/>
    <n v="301.85000000000002"/>
  </r>
  <r>
    <s v="38.4.1"/>
    <m/>
    <x v="3"/>
    <x v="498"/>
    <x v="2"/>
    <n v="6.83"/>
    <m/>
    <m/>
    <m/>
    <m/>
    <m/>
    <n v="6.83"/>
    <n v="1.1000000000000001"/>
    <n v="7.51"/>
  </r>
  <r>
    <s v="38.4.2"/>
    <m/>
    <x v="3"/>
    <x v="16"/>
    <x v="5"/>
    <n v="6.83"/>
    <m/>
    <m/>
    <m/>
    <m/>
    <m/>
    <n v="6.83"/>
    <n v="0.7"/>
    <n v="4.78"/>
  </r>
  <r>
    <s v="38.4.3"/>
    <m/>
    <x v="3"/>
    <x v="518"/>
    <x v="2"/>
    <n v="283.10000000000002"/>
    <m/>
    <m/>
    <m/>
    <m/>
    <m/>
    <n v="283.10000000000002"/>
    <n v="1.1000000000000001"/>
    <n v="311.41000000000003"/>
  </r>
  <r>
    <s v="38.4.4"/>
    <m/>
    <x v="3"/>
    <x v="16"/>
    <x v="5"/>
    <n v="283.10000000000002"/>
    <m/>
    <m/>
    <m/>
    <m/>
    <m/>
    <n v="283.10000000000002"/>
    <n v="0.7"/>
    <n v="198.17"/>
  </r>
  <r>
    <s v="38.4.5"/>
    <m/>
    <x v="3"/>
    <x v="265"/>
    <x v="2"/>
    <n v="11.92"/>
    <m/>
    <m/>
    <m/>
    <m/>
    <m/>
    <n v="11.92"/>
    <n v="1.1000000000000001"/>
    <n v="13.11"/>
  </r>
  <r>
    <s v="38.4.6"/>
    <m/>
    <x v="3"/>
    <x v="626"/>
    <x v="5"/>
    <n v="11.92"/>
    <m/>
    <m/>
    <m/>
    <m/>
    <m/>
    <n v="11.92"/>
    <n v="1"/>
    <n v="11.92"/>
  </r>
  <r>
    <s v="38.5"/>
    <s v="0.1.4.4.3.2.1.3"/>
    <x v="2"/>
    <x v="94"/>
    <x v="4"/>
    <n v="28"/>
    <m/>
    <m/>
    <m/>
    <m/>
    <m/>
    <n v="28"/>
    <n v="1"/>
    <n v="28"/>
  </r>
  <r>
    <s v="38.5.1"/>
    <m/>
    <x v="3"/>
    <x v="627"/>
    <x v="4"/>
    <n v="1"/>
    <m/>
    <m/>
    <m/>
    <m/>
    <m/>
    <n v="1"/>
    <n v="1"/>
    <n v="1"/>
  </r>
  <r>
    <s v="38.5.2"/>
    <m/>
    <x v="3"/>
    <x v="628"/>
    <x v="4"/>
    <n v="20"/>
    <m/>
    <m/>
    <m/>
    <m/>
    <m/>
    <n v="20"/>
    <n v="1"/>
    <n v="20"/>
  </r>
  <r>
    <s v="38.5.3"/>
    <m/>
    <x v="3"/>
    <x v="162"/>
    <x v="4"/>
    <n v="7"/>
    <m/>
    <m/>
    <m/>
    <m/>
    <m/>
    <n v="7"/>
    <n v="1"/>
    <n v="7"/>
  </r>
  <r>
    <s v="38.6"/>
    <s v="0.1.4.4.3.2.1.3"/>
    <x v="2"/>
    <x v="204"/>
    <x v="4"/>
    <n v="186"/>
    <m/>
    <m/>
    <m/>
    <m/>
    <m/>
    <n v="186"/>
    <n v="1"/>
    <n v="186"/>
  </r>
  <r>
    <s v="38.6.1"/>
    <m/>
    <x v="3"/>
    <x v="629"/>
    <x v="4"/>
    <n v="186"/>
    <m/>
    <m/>
    <m/>
    <m/>
    <m/>
    <n v="186"/>
    <n v="1"/>
    <n v="186"/>
  </r>
  <r>
    <s v="39"/>
    <m/>
    <x v="1"/>
    <x v="630"/>
    <x v="1"/>
    <m/>
    <m/>
    <m/>
    <m/>
    <m/>
    <m/>
    <m/>
    <m/>
    <m/>
  </r>
  <r>
    <s v="39.1"/>
    <s v="0.1.4.4.3.1.3"/>
    <x v="2"/>
    <x v="3"/>
    <x v="2"/>
    <m/>
    <m/>
    <m/>
    <m/>
    <m/>
    <n v="82.705800000000011"/>
    <n v="82.705800000000011"/>
    <n v="1"/>
    <n v="82.71"/>
  </r>
  <r>
    <s v="39.1.1"/>
    <m/>
    <x v="3"/>
    <x v="18"/>
    <x v="3"/>
    <m/>
    <m/>
    <m/>
    <m/>
    <n v="0.2"/>
    <n v="6.2800000000000009E-2"/>
    <n v="0.2"/>
    <n v="1.1000000000000001"/>
    <n v="0.22"/>
  </r>
  <r>
    <s v="39.1.2"/>
    <m/>
    <x v="3"/>
    <x v="19"/>
    <x v="3"/>
    <m/>
    <m/>
    <m/>
    <m/>
    <n v="100.3"/>
    <n v="31.494200000000003"/>
    <n v="100.3"/>
    <n v="1.1000000000000001"/>
    <n v="110.33"/>
  </r>
  <r>
    <s v="39.1.3"/>
    <m/>
    <x v="3"/>
    <x v="631"/>
    <x v="3"/>
    <m/>
    <m/>
    <m/>
    <m/>
    <n v="99.5"/>
    <n v="49.988800000000005"/>
    <n v="99.5"/>
    <n v="1.1000000000000001"/>
    <n v="109.45"/>
  </r>
  <r>
    <s v="39.1.4"/>
    <m/>
    <x v="3"/>
    <x v="632"/>
    <x v="4"/>
    <n v="2"/>
    <m/>
    <m/>
    <m/>
    <m/>
    <n v="0.12"/>
    <n v="2"/>
    <n v="1"/>
    <n v="2"/>
  </r>
  <r>
    <s v="39.1.5"/>
    <m/>
    <x v="3"/>
    <x v="516"/>
    <x v="4"/>
    <n v="4"/>
    <m/>
    <m/>
    <m/>
    <m/>
    <n v="0.32"/>
    <n v="4"/>
    <n v="1"/>
    <n v="4"/>
  </r>
  <r>
    <s v="39.1.6"/>
    <m/>
    <x v="3"/>
    <x v="112"/>
    <x v="4"/>
    <n v="4"/>
    <m/>
    <m/>
    <m/>
    <m/>
    <n v="0.72"/>
    <n v="4"/>
    <n v="1"/>
    <n v="4"/>
  </r>
  <r>
    <s v="39.1.7"/>
    <m/>
    <x v="3"/>
    <x v="11"/>
    <x v="2"/>
    <n v="0.06"/>
    <m/>
    <m/>
    <m/>
    <m/>
    <m/>
    <n v="0.06"/>
    <n v="1"/>
    <n v="0.06"/>
  </r>
  <r>
    <s v="39.2"/>
    <s v="0.1.4.4.3.1.2.2"/>
    <x v="2"/>
    <x v="12"/>
    <x v="4"/>
    <n v="4"/>
    <m/>
    <m/>
    <m/>
    <m/>
    <m/>
    <n v="4"/>
    <n v="1"/>
    <n v="4"/>
  </r>
  <r>
    <s v="39.2.1"/>
    <m/>
    <x v="3"/>
    <x v="569"/>
    <x v="4"/>
    <n v="1"/>
    <m/>
    <m/>
    <m/>
    <m/>
    <m/>
    <n v="1"/>
    <n v="1"/>
    <n v="1"/>
  </r>
  <r>
    <s v="39.2.2"/>
    <m/>
    <x v="3"/>
    <x v="633"/>
    <x v="4"/>
    <n v="3"/>
    <m/>
    <m/>
    <m/>
    <m/>
    <m/>
    <n v="3"/>
    <n v="1"/>
    <n v="3"/>
  </r>
  <r>
    <s v="39.3"/>
    <s v="0.1.4.4.3.1.3.2.1"/>
    <x v="2"/>
    <x v="14"/>
    <x v="2"/>
    <n v="88.67"/>
    <m/>
    <m/>
    <m/>
    <m/>
    <m/>
    <n v="88.67"/>
    <n v="1"/>
    <n v="88.67"/>
  </r>
  <r>
    <s v="39.3.1"/>
    <m/>
    <x v="3"/>
    <x v="513"/>
    <x v="2"/>
    <n v="88.67"/>
    <m/>
    <m/>
    <m/>
    <m/>
    <m/>
    <n v="88.67"/>
    <n v="1.1000000000000001"/>
    <n v="97.54"/>
  </r>
  <r>
    <s v="39.3.2"/>
    <m/>
    <x v="3"/>
    <x v="16"/>
    <x v="5"/>
    <n v="88.67"/>
    <m/>
    <m/>
    <m/>
    <m/>
    <m/>
    <n v="88.67"/>
    <n v="0.7"/>
    <n v="62.07"/>
  </r>
  <r>
    <s v="40"/>
    <m/>
    <x v="1"/>
    <x v="634"/>
    <x v="1"/>
    <m/>
    <m/>
    <m/>
    <m/>
    <m/>
    <m/>
    <m/>
    <m/>
    <m/>
  </r>
  <r>
    <s v="40.1"/>
    <s v="0.1.4.4.3.1.3"/>
    <x v="2"/>
    <x v="3"/>
    <x v="2"/>
    <m/>
    <m/>
    <m/>
    <m/>
    <m/>
    <n v="634.87679987287436"/>
    <n v="634.87679987287436"/>
    <n v="1"/>
    <n v="634.88"/>
  </r>
  <r>
    <s v="40.1.1"/>
    <m/>
    <x v="3"/>
    <x v="583"/>
    <x v="3"/>
    <m/>
    <n v="0.15"/>
    <n v="0.15"/>
    <n v="0.6"/>
    <n v="5.2"/>
    <n v="3.12"/>
    <n v="5.2"/>
    <n v="1.1000000000000001"/>
    <n v="5.72"/>
  </r>
  <r>
    <s v="40.1.2"/>
    <m/>
    <x v="3"/>
    <x v="390"/>
    <x v="3"/>
    <m/>
    <n v="0.2"/>
    <n v="0.15"/>
    <n v="0.7"/>
    <n v="1"/>
    <n v="0.7"/>
    <n v="1"/>
    <n v="1.1000000000000001"/>
    <n v="1.1000000000000001"/>
  </r>
  <r>
    <s v="40.1.3"/>
    <m/>
    <x v="3"/>
    <x v="547"/>
    <x v="3"/>
    <m/>
    <n v="0.2"/>
    <n v="0.15"/>
    <n v="0.7"/>
    <n v="74.2"/>
    <n v="51.94"/>
    <n v="74.2"/>
    <n v="1.1000000000000001"/>
    <n v="81.62"/>
  </r>
  <r>
    <s v="40.1.4"/>
    <m/>
    <x v="3"/>
    <x v="391"/>
    <x v="3"/>
    <m/>
    <n v="0.2"/>
    <n v="0.2"/>
    <n v="0.8"/>
    <n v="6.8"/>
    <n v="5.44"/>
    <n v="6.8"/>
    <n v="1.1000000000000001"/>
    <n v="7.48"/>
  </r>
  <r>
    <s v="40.1.5"/>
    <m/>
    <x v="3"/>
    <x v="521"/>
    <x v="3"/>
    <m/>
    <n v="0.2"/>
    <n v="0.2"/>
    <n v="0.8"/>
    <n v="52.5"/>
    <n v="42"/>
    <n v="52.5"/>
    <n v="1.1000000000000001"/>
    <n v="57.75"/>
  </r>
  <r>
    <s v="40.1.6"/>
    <m/>
    <x v="3"/>
    <x v="422"/>
    <x v="3"/>
    <m/>
    <n v="0.25"/>
    <n v="0.15"/>
    <n v="0.8"/>
    <n v="4"/>
    <n v="3.2"/>
    <n v="4"/>
    <n v="1.1000000000000001"/>
    <n v="4.4000000000000004"/>
  </r>
  <r>
    <s v="40.1.7"/>
    <m/>
    <x v="3"/>
    <x v="635"/>
    <x v="3"/>
    <m/>
    <n v="0.25"/>
    <n v="0.15"/>
    <n v="0.8"/>
    <n v="41.4"/>
    <n v="33.119999999999997"/>
    <n v="41.4"/>
    <n v="1.1000000000000001"/>
    <n v="45.54"/>
  </r>
  <r>
    <s v="40.1.8"/>
    <m/>
    <x v="3"/>
    <x v="423"/>
    <x v="3"/>
    <m/>
    <n v="0.3"/>
    <n v="0.15"/>
    <n v="0.89999999999999991"/>
    <n v="16.600000000000001"/>
    <n v="14.94"/>
    <n v="16.600000000000001"/>
    <n v="1.1000000000000001"/>
    <n v="18.260000000000002"/>
  </r>
  <r>
    <s v="40.1.9"/>
    <m/>
    <x v="3"/>
    <x v="636"/>
    <x v="3"/>
    <m/>
    <n v="0.3"/>
    <n v="0.15"/>
    <n v="0.89999999999999991"/>
    <n v="28.5"/>
    <n v="25.65"/>
    <n v="28.5"/>
    <n v="1.1000000000000001"/>
    <n v="31.35"/>
  </r>
  <r>
    <s v="40.1.10"/>
    <m/>
    <x v="3"/>
    <x v="584"/>
    <x v="3"/>
    <m/>
    <n v="1"/>
    <n v="0.7"/>
    <n v="3.4"/>
    <n v="0.7"/>
    <n v="2.38"/>
    <n v="0.7"/>
    <n v="1.1000000000000001"/>
    <n v="0.77"/>
  </r>
  <r>
    <s v="40.1.11"/>
    <m/>
    <x v="3"/>
    <x v="585"/>
    <x v="3"/>
    <m/>
    <n v="1"/>
    <n v="1"/>
    <n v="4"/>
    <n v="0.1"/>
    <n v="0.4"/>
    <n v="0.1"/>
    <n v="1.1000000000000001"/>
    <n v="0.11"/>
  </r>
  <r>
    <s v="40.1.12"/>
    <m/>
    <x v="3"/>
    <x v="427"/>
    <x v="3"/>
    <m/>
    <n v="1.1000000000000001"/>
    <n v="0.7"/>
    <n v="3.6"/>
    <n v="2"/>
    <n v="7.2"/>
    <n v="2"/>
    <n v="1.1000000000000001"/>
    <n v="2.2000000000000002"/>
  </r>
  <r>
    <s v="40.1.13"/>
    <m/>
    <x v="3"/>
    <x v="10"/>
    <x v="3"/>
    <m/>
    <m/>
    <m/>
    <m/>
    <n v="817.5"/>
    <n v="320.86875000000003"/>
    <n v="817.5"/>
    <n v="1.1000000000000001"/>
    <n v="899.25"/>
  </r>
  <r>
    <s v="40.1.14"/>
    <m/>
    <x v="3"/>
    <x v="22"/>
    <x v="3"/>
    <m/>
    <m/>
    <m/>
    <m/>
    <n v="12"/>
    <n v="4.71"/>
    <n v="12"/>
    <n v="1.1000000000000001"/>
    <n v="13.2"/>
  </r>
  <r>
    <s v="40.1.15"/>
    <m/>
    <x v="3"/>
    <x v="586"/>
    <x v="4"/>
    <s v="3"/>
    <m/>
    <m/>
    <m/>
    <m/>
    <n v="0.50550000000000006"/>
    <s v="3"/>
    <n v="1"/>
    <n v="3"/>
  </r>
  <r>
    <s v="40.1.16"/>
    <m/>
    <x v="3"/>
    <x v="587"/>
    <x v="4"/>
    <s v="58"/>
    <m/>
    <m/>
    <m/>
    <m/>
    <n v="10.643000000000001"/>
    <s v="58"/>
    <n v="1"/>
    <n v="58"/>
  </r>
  <r>
    <s v="40.1.17"/>
    <m/>
    <x v="3"/>
    <x v="588"/>
    <x v="4"/>
    <s v="42"/>
    <m/>
    <m/>
    <m/>
    <m/>
    <n v="8.3370000000000015"/>
    <s v="42"/>
    <n v="1"/>
    <n v="42"/>
  </r>
  <r>
    <s v="40.1.18"/>
    <m/>
    <x v="3"/>
    <x v="637"/>
    <x v="4"/>
    <s v="38"/>
    <m/>
    <m/>
    <m/>
    <m/>
    <n v="7.543000000000001"/>
    <s v="38"/>
    <n v="1"/>
    <n v="38"/>
  </r>
  <r>
    <s v="40.1.19"/>
    <m/>
    <x v="3"/>
    <x v="638"/>
    <x v="4"/>
    <s v="19"/>
    <m/>
    <m/>
    <m/>
    <m/>
    <n v="4.0564999999999998"/>
    <s v="19"/>
    <n v="1"/>
    <n v="19"/>
  </r>
  <r>
    <s v="40.1.20"/>
    <m/>
    <x v="3"/>
    <x v="591"/>
    <x v="4"/>
    <n v="145"/>
    <m/>
    <m/>
    <m/>
    <m/>
    <n v="22.77"/>
    <n v="145"/>
    <n v="1"/>
    <n v="145"/>
  </r>
  <r>
    <s v="40.1.21"/>
    <m/>
    <x v="3"/>
    <x v="593"/>
    <x v="4"/>
    <s v="7"/>
    <m/>
    <m/>
    <m/>
    <m/>
    <n v="1.68"/>
    <s v="7"/>
    <n v="1"/>
    <n v="7"/>
  </r>
  <r>
    <s v="40.1.22"/>
    <m/>
    <x v="3"/>
    <x v="594"/>
    <x v="4"/>
    <s v="7"/>
    <m/>
    <m/>
    <m/>
    <m/>
    <n v="1.68"/>
    <s v="7"/>
    <n v="1"/>
    <n v="7"/>
  </r>
  <r>
    <s v="40.1.23"/>
    <m/>
    <x v="3"/>
    <x v="639"/>
    <x v="4"/>
    <s v="4"/>
    <m/>
    <m/>
    <m/>
    <m/>
    <n v="0.96"/>
    <s v="4"/>
    <n v="1"/>
    <n v="4"/>
  </r>
  <r>
    <s v="40.1.24"/>
    <m/>
    <x v="3"/>
    <x v="640"/>
    <x v="4"/>
    <s v="4"/>
    <m/>
    <m/>
    <m/>
    <m/>
    <n v="0.96"/>
    <s v="4"/>
    <n v="1"/>
    <n v="4"/>
  </r>
  <r>
    <s v="40.1.25"/>
    <m/>
    <x v="3"/>
    <x v="641"/>
    <x v="4"/>
    <s v="17"/>
    <m/>
    <m/>
    <m/>
    <m/>
    <n v="4.59"/>
    <s v="17"/>
    <n v="1"/>
    <n v="17"/>
  </r>
  <r>
    <s v="40.1.26"/>
    <m/>
    <x v="3"/>
    <x v="642"/>
    <x v="4"/>
    <n v="17"/>
    <m/>
    <m/>
    <m/>
    <m/>
    <n v="4.59"/>
    <n v="17"/>
    <n v="1"/>
    <n v="17"/>
  </r>
  <r>
    <s v="40.1.27"/>
    <m/>
    <x v="3"/>
    <x v="643"/>
    <x v="4"/>
    <s v="1"/>
    <m/>
    <m/>
    <m/>
    <m/>
    <n v="0.21"/>
    <s v="1"/>
    <n v="1"/>
    <n v="1"/>
  </r>
  <r>
    <s v="40.1.28"/>
    <m/>
    <x v="3"/>
    <x v="644"/>
    <x v="4"/>
    <s v="1"/>
    <m/>
    <m/>
    <m/>
    <m/>
    <n v="0.21"/>
    <s v="1"/>
    <n v="1"/>
    <n v="1"/>
  </r>
  <r>
    <s v="40.1.29"/>
    <m/>
    <x v="3"/>
    <x v="597"/>
    <x v="4"/>
    <s v="160"/>
    <m/>
    <m/>
    <m/>
    <m/>
    <m/>
    <s v="160"/>
    <n v="1"/>
    <n v="160"/>
  </r>
  <r>
    <s v="40.1.30"/>
    <m/>
    <x v="3"/>
    <x v="645"/>
    <x v="4"/>
    <s v="1"/>
    <m/>
    <m/>
    <m/>
    <m/>
    <n v="0.09"/>
    <s v="1"/>
    <n v="1"/>
    <n v="1"/>
  </r>
  <r>
    <s v="40.1.31"/>
    <m/>
    <x v="3"/>
    <x v="598"/>
    <x v="4"/>
    <s v="1"/>
    <m/>
    <m/>
    <m/>
    <m/>
    <n v="5.2499999999999998E-2"/>
    <s v="1"/>
    <n v="1"/>
    <n v="1"/>
  </r>
  <r>
    <s v="40.1.32"/>
    <m/>
    <x v="3"/>
    <x v="599"/>
    <x v="4"/>
    <s v="1"/>
    <m/>
    <m/>
    <m/>
    <m/>
    <n v="6.5000000000000002E-2"/>
    <s v="1"/>
    <n v="1"/>
    <n v="1"/>
  </r>
  <r>
    <s v="40.1.33"/>
    <m/>
    <x v="3"/>
    <x v="600"/>
    <x v="4"/>
    <s v="15"/>
    <m/>
    <m/>
    <m/>
    <m/>
    <n v="0.97500000000000009"/>
    <s v="15"/>
    <n v="1"/>
    <n v="15"/>
  </r>
  <r>
    <s v="40.1.34"/>
    <m/>
    <x v="3"/>
    <x v="601"/>
    <x v="4"/>
    <s v="7"/>
    <m/>
    <m/>
    <m/>
    <m/>
    <n v="0.56000000000000005"/>
    <s v="7"/>
    <n v="1"/>
    <n v="7"/>
  </r>
  <r>
    <s v="40.1.35"/>
    <m/>
    <x v="3"/>
    <x v="534"/>
    <x v="4"/>
    <s v="14"/>
    <m/>
    <m/>
    <m/>
    <m/>
    <n v="1.1200000000000001"/>
    <s v="14"/>
    <n v="1"/>
    <n v="14"/>
  </r>
  <r>
    <s v="40.1.36"/>
    <m/>
    <x v="3"/>
    <x v="646"/>
    <x v="4"/>
    <s v="4"/>
    <m/>
    <m/>
    <m/>
    <m/>
    <n v="0.31"/>
    <s v="4"/>
    <n v="1"/>
    <n v="4"/>
  </r>
  <r>
    <s v="40.1.37"/>
    <m/>
    <x v="3"/>
    <x v="647"/>
    <x v="4"/>
    <s v="10"/>
    <m/>
    <m/>
    <m/>
    <m/>
    <n v="0.77500000000000002"/>
    <s v="10"/>
    <n v="1"/>
    <n v="10"/>
  </r>
  <r>
    <s v="40.1.38"/>
    <m/>
    <x v="3"/>
    <x v="648"/>
    <x v="4"/>
    <s v="16"/>
    <m/>
    <m/>
    <m/>
    <m/>
    <n v="1.44"/>
    <s v="16"/>
    <n v="1"/>
    <n v="16"/>
  </r>
  <r>
    <s v="40.1.39"/>
    <m/>
    <x v="3"/>
    <x v="649"/>
    <x v="4"/>
    <s v="16"/>
    <m/>
    <m/>
    <m/>
    <m/>
    <n v="1.44"/>
    <s v="16"/>
    <n v="1"/>
    <n v="16"/>
  </r>
  <r>
    <s v="40.1.40"/>
    <m/>
    <x v="3"/>
    <x v="650"/>
    <x v="4"/>
    <s v="52"/>
    <m/>
    <m/>
    <m/>
    <m/>
    <n v="4.0467986188046412"/>
    <s v="52"/>
    <n v="1"/>
    <n v="52"/>
  </r>
  <r>
    <s v="40.1.41"/>
    <m/>
    <x v="3"/>
    <x v="28"/>
    <x v="4"/>
    <s v="132"/>
    <m/>
    <m/>
    <m/>
    <m/>
    <n v="15.361657417046557"/>
    <s v="132"/>
    <n v="1"/>
    <n v="132"/>
  </r>
  <r>
    <s v="40.1.42"/>
    <m/>
    <x v="3"/>
    <x v="29"/>
    <x v="4"/>
    <s v="36"/>
    <m/>
    <m/>
    <m/>
    <m/>
    <n v="4.1895429319217881"/>
    <s v="36"/>
    <n v="1"/>
    <n v="36"/>
  </r>
  <r>
    <s v="40.1.43"/>
    <m/>
    <x v="3"/>
    <x v="651"/>
    <x v="4"/>
    <s v="2"/>
    <m/>
    <m/>
    <m/>
    <m/>
    <n v="5.0384067435231383"/>
    <s v="2"/>
    <n v="1"/>
    <n v="2"/>
  </r>
  <r>
    <s v="40.1.44"/>
    <m/>
    <x v="3"/>
    <x v="615"/>
    <x v="4"/>
    <s v="1"/>
    <m/>
    <m/>
    <m/>
    <m/>
    <n v="4.2484952577718529"/>
    <s v="1"/>
    <n v="1"/>
    <n v="1"/>
  </r>
  <r>
    <s v="40.1.45"/>
    <m/>
    <x v="3"/>
    <x v="652"/>
    <x v="4"/>
    <s v="1"/>
    <m/>
    <m/>
    <m/>
    <m/>
    <n v="4.4984067435231392"/>
    <s v="1"/>
    <n v="1"/>
    <n v="1"/>
  </r>
  <r>
    <s v="40.1.46"/>
    <m/>
    <x v="3"/>
    <x v="653"/>
    <x v="4"/>
    <s v="1"/>
    <m/>
    <m/>
    <m/>
    <m/>
    <n v="0.1953119593409422"/>
    <s v="1"/>
    <n v="1"/>
    <n v="1"/>
  </r>
  <r>
    <s v="40.1.47"/>
    <m/>
    <x v="3"/>
    <x v="654"/>
    <x v="4"/>
    <s v="4"/>
    <m/>
    <m/>
    <m/>
    <m/>
    <n v="0.9012478373637689"/>
    <s v="4"/>
    <n v="1"/>
    <n v="4"/>
  </r>
  <r>
    <s v="40.1.48"/>
    <m/>
    <x v="3"/>
    <x v="655"/>
    <x v="4"/>
    <s v="10"/>
    <m/>
    <m/>
    <m/>
    <m/>
    <n v="2.4124143795447326"/>
    <s v="10"/>
    <n v="1"/>
    <n v="10"/>
  </r>
  <r>
    <s v="40.1.49"/>
    <m/>
    <x v="3"/>
    <x v="656"/>
    <x v="4"/>
    <s v="6"/>
    <m/>
    <m/>
    <m/>
    <m/>
    <n v="1.5318717560456532"/>
    <s v="6"/>
    <n v="1"/>
    <n v="6"/>
  </r>
  <r>
    <s v="40.1.50"/>
    <m/>
    <x v="3"/>
    <x v="657"/>
    <x v="4"/>
    <s v="1"/>
    <m/>
    <m/>
    <m/>
    <m/>
    <n v="1.2213962279877824"/>
    <s v="1"/>
    <n v="1"/>
    <n v="1"/>
  </r>
  <r>
    <s v="40.1.51"/>
    <m/>
    <x v="3"/>
    <x v="413"/>
    <x v="4"/>
    <n v="160"/>
    <m/>
    <m/>
    <m/>
    <m/>
    <m/>
    <n v="160"/>
    <n v="1"/>
    <n v="160"/>
  </r>
  <r>
    <s v="40.1.52"/>
    <m/>
    <x v="3"/>
    <x v="11"/>
    <x v="2"/>
    <n v="5.6"/>
    <m/>
    <m/>
    <m/>
    <m/>
    <m/>
    <n v="5.6"/>
    <n v="1"/>
    <n v="5.6"/>
  </r>
  <r>
    <s v="40.2"/>
    <s v="0.1.4.4.3.1.2.2"/>
    <x v="2"/>
    <x v="12"/>
    <x v="4"/>
    <n v="189"/>
    <m/>
    <m/>
    <m/>
    <m/>
    <m/>
    <n v="189"/>
    <n v="1"/>
    <n v="189"/>
  </r>
  <r>
    <s v="40.2.1"/>
    <m/>
    <x v="3"/>
    <x v="658"/>
    <x v="4"/>
    <s v="1"/>
    <m/>
    <m/>
    <m/>
    <m/>
    <m/>
    <s v="1"/>
    <n v="1"/>
    <n v="1"/>
  </r>
  <r>
    <s v="40.2.2"/>
    <m/>
    <x v="3"/>
    <x v="620"/>
    <x v="4"/>
    <s v="7"/>
    <m/>
    <m/>
    <m/>
    <m/>
    <m/>
    <s v="7"/>
    <n v="1"/>
    <n v="7"/>
  </r>
  <r>
    <s v="40.2.3"/>
    <m/>
    <x v="3"/>
    <x v="659"/>
    <x v="4"/>
    <s v="4"/>
    <m/>
    <m/>
    <m/>
    <m/>
    <m/>
    <s v="4"/>
    <n v="1"/>
    <n v="4"/>
  </r>
  <r>
    <s v="40.2.4"/>
    <m/>
    <x v="3"/>
    <x v="660"/>
    <x v="4"/>
    <s v="16"/>
    <m/>
    <m/>
    <m/>
    <m/>
    <m/>
    <s v="16"/>
    <n v="1"/>
    <n v="16"/>
  </r>
  <r>
    <s v="40.2.5"/>
    <m/>
    <x v="3"/>
    <x v="661"/>
    <x v="4"/>
    <s v="1"/>
    <m/>
    <m/>
    <m/>
    <m/>
    <m/>
    <s v="1"/>
    <n v="1"/>
    <n v="1"/>
  </r>
  <r>
    <s v="40.2.6"/>
    <m/>
    <x v="3"/>
    <x v="623"/>
    <x v="4"/>
    <s v="160"/>
    <m/>
    <m/>
    <m/>
    <m/>
    <m/>
    <s v="160"/>
    <n v="1"/>
    <n v="160"/>
  </r>
  <r>
    <s v="40.3"/>
    <s v="0.1.4.4.3.1.1.1.2"/>
    <x v="2"/>
    <x v="624"/>
    <x v="6"/>
    <n v="1"/>
    <m/>
    <m/>
    <m/>
    <m/>
    <m/>
    <n v="1"/>
    <n v="1"/>
    <n v="1"/>
  </r>
  <r>
    <s v="40.3.1"/>
    <m/>
    <x v="3"/>
    <x v="662"/>
    <x v="7"/>
    <n v="1"/>
    <m/>
    <m/>
    <m/>
    <m/>
    <m/>
    <n v="1"/>
    <n v="1"/>
    <n v="1"/>
  </r>
  <r>
    <s v="40.4"/>
    <s v="0.1.4.4.3.1.3.2.1"/>
    <x v="2"/>
    <x v="14"/>
    <x v="2"/>
    <n v="273.27999999999997"/>
    <m/>
    <m/>
    <m/>
    <m/>
    <m/>
    <n v="273.27999999999997"/>
    <n v="1"/>
    <n v="273.27999999999997"/>
  </r>
  <r>
    <s v="40.4.1"/>
    <m/>
    <x v="3"/>
    <x v="498"/>
    <x v="2"/>
    <n v="15.16"/>
    <m/>
    <m/>
    <m/>
    <m/>
    <m/>
    <n v="15.16"/>
    <n v="1.1000000000000001"/>
    <n v="16.68"/>
  </r>
  <r>
    <s v="40.4.2"/>
    <m/>
    <x v="3"/>
    <x v="16"/>
    <x v="5"/>
    <n v="15.16"/>
    <m/>
    <m/>
    <m/>
    <m/>
    <m/>
    <n v="15.16"/>
    <n v="0.7"/>
    <n v="10.61"/>
  </r>
  <r>
    <s v="40.4.3"/>
    <m/>
    <x v="3"/>
    <x v="518"/>
    <x v="2"/>
    <n v="227.53"/>
    <m/>
    <m/>
    <m/>
    <m/>
    <m/>
    <n v="227.53"/>
    <n v="1.1000000000000001"/>
    <n v="250.28"/>
  </r>
  <r>
    <s v="40.4.4"/>
    <m/>
    <x v="3"/>
    <x v="16"/>
    <x v="5"/>
    <n v="227.53"/>
    <m/>
    <m/>
    <m/>
    <m/>
    <m/>
    <n v="227.53"/>
    <n v="0.7"/>
    <n v="159.27000000000001"/>
  </r>
  <r>
    <s v="40.4.5"/>
    <m/>
    <x v="3"/>
    <x v="369"/>
    <x v="2"/>
    <n v="30.59"/>
    <m/>
    <m/>
    <m/>
    <m/>
    <m/>
    <n v="30.59"/>
    <n v="1.1000000000000001"/>
    <n v="33.65"/>
  </r>
  <r>
    <s v="40.4.6"/>
    <m/>
    <x v="3"/>
    <x v="266"/>
    <x v="5"/>
    <n v="30.59"/>
    <m/>
    <m/>
    <m/>
    <m/>
    <m/>
    <n v="30.59"/>
    <n v="2.8"/>
    <n v="85.65"/>
  </r>
  <r>
    <s v="40.5"/>
    <s v="0.1.4.4.3.2.1.3"/>
    <x v="2"/>
    <x v="94"/>
    <x v="4"/>
    <n v="28"/>
    <m/>
    <m/>
    <m/>
    <m/>
    <m/>
    <n v="28"/>
    <n v="1"/>
    <n v="28"/>
  </r>
  <r>
    <s v="40.5.1"/>
    <m/>
    <x v="3"/>
    <x v="627"/>
    <x v="4"/>
    <n v="1"/>
    <m/>
    <m/>
    <m/>
    <m/>
    <m/>
    <n v="1"/>
    <n v="1"/>
    <n v="1"/>
  </r>
  <r>
    <s v="40.5.2"/>
    <m/>
    <x v="3"/>
    <x v="628"/>
    <x v="4"/>
    <n v="7"/>
    <m/>
    <m/>
    <m/>
    <m/>
    <m/>
    <n v="7"/>
    <n v="1"/>
    <n v="7"/>
  </r>
  <r>
    <s v="40.5.3"/>
    <m/>
    <x v="3"/>
    <x v="663"/>
    <x v="4"/>
    <n v="16"/>
    <m/>
    <m/>
    <m/>
    <m/>
    <m/>
    <n v="16"/>
    <n v="1"/>
    <n v="16"/>
  </r>
  <r>
    <s v="40.5.4"/>
    <m/>
    <x v="3"/>
    <x v="627"/>
    <x v="4"/>
    <n v="4"/>
    <m/>
    <m/>
    <m/>
    <m/>
    <m/>
    <n v="4"/>
    <n v="1"/>
    <n v="4"/>
  </r>
  <r>
    <s v="40.6"/>
    <s v="0.1.4.4.3.2.1.3"/>
    <x v="2"/>
    <x v="204"/>
    <x v="4"/>
    <n v="160"/>
    <m/>
    <m/>
    <m/>
    <m/>
    <m/>
    <n v="160"/>
    <n v="1"/>
    <n v="160"/>
  </r>
  <r>
    <s v="40.6.1"/>
    <m/>
    <x v="3"/>
    <x v="629"/>
    <x v="4"/>
    <n v="160"/>
    <m/>
    <m/>
    <m/>
    <m/>
    <m/>
    <n v="160"/>
    <n v="1"/>
    <n v="160"/>
  </r>
  <r>
    <s v="40.7"/>
    <s v="0.1.4.4.3.1.1.1.2"/>
    <x v="2"/>
    <x v="624"/>
    <x v="6"/>
    <n v="1"/>
    <m/>
    <m/>
    <m/>
    <m/>
    <m/>
    <n v="1"/>
    <n v="1"/>
    <n v="1"/>
  </r>
  <r>
    <s v="40.7.1"/>
    <m/>
    <x v="3"/>
    <x v="662"/>
    <x v="7"/>
    <n v="1"/>
    <m/>
    <m/>
    <m/>
    <m/>
    <m/>
    <n v="1"/>
    <n v="1"/>
    <n v="1"/>
  </r>
  <r>
    <s v="41"/>
    <m/>
    <x v="1"/>
    <x v="664"/>
    <x v="1"/>
    <m/>
    <m/>
    <m/>
    <m/>
    <m/>
    <m/>
    <m/>
    <m/>
    <m/>
  </r>
  <r>
    <s v="41.1"/>
    <s v="0.1.4.4.3.1.3"/>
    <x v="2"/>
    <x v="3"/>
    <x v="2"/>
    <m/>
    <m/>
    <m/>
    <m/>
    <m/>
    <n v="83.27328559249689"/>
    <n v="83.27328559249689"/>
    <n v="1"/>
    <n v="83.27"/>
  </r>
  <r>
    <s v="41.1.1"/>
    <m/>
    <x v="3"/>
    <x v="18"/>
    <x v="3"/>
    <m/>
    <m/>
    <m/>
    <m/>
    <n v="97.96"/>
    <n v="30.759440000000001"/>
    <n v="97.96"/>
    <n v="1.1000000000000001"/>
    <n v="107.76"/>
  </r>
  <r>
    <s v="41.1.2"/>
    <m/>
    <x v="3"/>
    <x v="631"/>
    <x v="3"/>
    <m/>
    <m/>
    <m/>
    <m/>
    <n v="101"/>
    <n v="50.742399999999996"/>
    <n v="101"/>
    <n v="1.1000000000000001"/>
    <n v="111.1"/>
  </r>
  <r>
    <s v="41.1.3"/>
    <m/>
    <x v="3"/>
    <x v="516"/>
    <x v="4"/>
    <s v="2"/>
    <m/>
    <m/>
    <m/>
    <m/>
    <n v="0.16152789708268941"/>
    <s v="2"/>
    <n v="1"/>
    <n v="2"/>
  </r>
  <r>
    <s v="41.1.4"/>
    <m/>
    <x v="3"/>
    <x v="516"/>
    <x v="4"/>
    <s v="4"/>
    <m/>
    <m/>
    <m/>
    <m/>
    <n v="0.32305579416537883"/>
    <s v="4"/>
    <n v="1"/>
    <n v="4"/>
  </r>
  <r>
    <s v="41.1.5"/>
    <m/>
    <x v="3"/>
    <x v="111"/>
    <x v="4"/>
    <s v="2"/>
    <m/>
    <m/>
    <m/>
    <m/>
    <n v="0.22686190124881719"/>
    <s v="2"/>
    <n v="1"/>
    <n v="2"/>
  </r>
  <r>
    <s v="41.1.6"/>
    <m/>
    <x v="3"/>
    <x v="112"/>
    <x v="4"/>
    <s v="6"/>
    <m/>
    <m/>
    <m/>
    <m/>
    <n v="1.06"/>
    <s v="6"/>
    <n v="1"/>
    <n v="6"/>
  </r>
  <r>
    <s v="41.1.7"/>
    <m/>
    <x v="3"/>
    <x v="11"/>
    <x v="2"/>
    <n v="0.06"/>
    <m/>
    <m/>
    <m/>
    <m/>
    <m/>
    <n v="0.06"/>
    <n v="1"/>
    <n v="0.06"/>
  </r>
  <r>
    <s v="41.2"/>
    <s v="0.1.4.4.3.1.2.2"/>
    <x v="2"/>
    <x v="12"/>
    <x v="4"/>
    <n v="2"/>
    <m/>
    <m/>
    <m/>
    <m/>
    <m/>
    <n v="2"/>
    <n v="1"/>
    <n v="2"/>
  </r>
  <r>
    <s v="41.2.1"/>
    <m/>
    <x v="3"/>
    <x v="569"/>
    <x v="4"/>
    <n v="1"/>
    <m/>
    <m/>
    <m/>
    <m/>
    <m/>
    <n v="1"/>
    <n v="1"/>
    <n v="1"/>
  </r>
  <r>
    <s v="41.2.2"/>
    <m/>
    <x v="3"/>
    <x v="665"/>
    <x v="4"/>
    <n v="1"/>
    <m/>
    <m/>
    <m/>
    <m/>
    <m/>
    <n v="1"/>
    <n v="1"/>
    <n v="1"/>
  </r>
  <r>
    <s v="41.3"/>
    <s v="0.1.4.4.3.1.3.2.1"/>
    <x v="2"/>
    <x v="14"/>
    <x v="2"/>
    <n v="90.75"/>
    <m/>
    <m/>
    <m/>
    <m/>
    <m/>
    <n v="90.75"/>
    <n v="1"/>
    <n v="90.75"/>
  </r>
  <r>
    <s v="41.3.1"/>
    <m/>
    <x v="3"/>
    <x v="513"/>
    <x v="2"/>
    <n v="90.75"/>
    <m/>
    <m/>
    <m/>
    <m/>
    <m/>
    <n v="90.75"/>
    <n v="1.1000000000000001"/>
    <n v="99.83"/>
  </r>
  <r>
    <s v="41.3.2"/>
    <m/>
    <x v="3"/>
    <x v="16"/>
    <x v="5"/>
    <n v="90.75"/>
    <m/>
    <m/>
    <m/>
    <m/>
    <n v="90.75"/>
    <n v="90.75"/>
    <n v="0.7"/>
    <n v="63.53"/>
  </r>
  <r>
    <s v="42"/>
    <m/>
    <x v="1"/>
    <x v="666"/>
    <x v="1"/>
    <m/>
    <m/>
    <m/>
    <m/>
    <m/>
    <m/>
    <m/>
    <m/>
    <m/>
  </r>
  <r>
    <s v="42.1"/>
    <s v="0.1.4.4.3.1.3"/>
    <x v="2"/>
    <x v="3"/>
    <x v="2"/>
    <m/>
    <m/>
    <m/>
    <m/>
    <m/>
    <n v="61.182309060439081"/>
    <n v="61.182309060439081"/>
    <n v="1"/>
    <n v="61.18"/>
  </r>
  <r>
    <s v="42.1.1"/>
    <m/>
    <x v="3"/>
    <x v="23"/>
    <x v="3"/>
    <m/>
    <m/>
    <m/>
    <m/>
    <n v="118"/>
    <n v="59.283200000000008"/>
    <n v="118"/>
    <n v="1.1000000000000001"/>
    <n v="129.80000000000001"/>
  </r>
  <r>
    <s v="42.1.2"/>
    <m/>
    <x v="3"/>
    <x v="667"/>
    <x v="4"/>
    <s v="1"/>
    <m/>
    <m/>
    <m/>
    <m/>
    <n v="0.18"/>
    <s v="1"/>
    <n v="1"/>
    <n v="1"/>
  </r>
  <r>
    <s v="42.1.3"/>
    <m/>
    <x v="3"/>
    <x v="668"/>
    <x v="4"/>
    <n v="1"/>
    <m/>
    <m/>
    <m/>
    <m/>
    <m/>
    <s v="4"/>
    <n v="1"/>
    <n v="4"/>
  </r>
  <r>
    <s v="42.1.4"/>
    <m/>
    <x v="3"/>
    <x v="669"/>
    <x v="4"/>
    <s v="4"/>
    <m/>
    <m/>
    <m/>
    <m/>
    <n v="0.36950317827500517"/>
    <s v="4"/>
    <n v="1"/>
    <n v="4"/>
  </r>
  <r>
    <s v="42.1.5"/>
    <m/>
    <x v="3"/>
    <x v="670"/>
    <x v="4"/>
    <s v="1"/>
    <m/>
    <m/>
    <m/>
    <m/>
    <n v="0.1134309506244086"/>
    <s v="1"/>
    <n v="1"/>
    <n v="1"/>
  </r>
  <r>
    <s v="42.1.6"/>
    <m/>
    <x v="3"/>
    <x v="30"/>
    <x v="4"/>
    <s v="7"/>
    <m/>
    <m/>
    <m/>
    <m/>
    <n v="1.2361749315396635"/>
    <s v="7"/>
    <n v="1"/>
    <n v="7"/>
  </r>
  <r>
    <s v="42.1.7"/>
    <m/>
    <x v="3"/>
    <x v="11"/>
    <x v="2"/>
    <n v="0.06"/>
    <m/>
    <m/>
    <m/>
    <m/>
    <m/>
    <n v="0.06"/>
    <n v="1"/>
    <n v="0.06"/>
  </r>
  <r>
    <s v="42.2"/>
    <s v="0.1.4.4.3.1.2.2"/>
    <x v="2"/>
    <x v="12"/>
    <x v="4"/>
    <n v="1"/>
    <m/>
    <m/>
    <m/>
    <m/>
    <m/>
    <n v="1"/>
    <n v="1"/>
    <n v="1"/>
  </r>
  <r>
    <s v="42.2.1"/>
    <m/>
    <x v="3"/>
    <x v="665"/>
    <x v="4"/>
    <n v="1"/>
    <m/>
    <m/>
    <m/>
    <m/>
    <m/>
    <n v="1"/>
    <n v="1"/>
    <n v="1"/>
  </r>
  <r>
    <s v="42.3"/>
    <s v="0.1.4.4.3.1.3.2.1"/>
    <x v="2"/>
    <x v="14"/>
    <x v="2"/>
    <n v="66.331999999999994"/>
    <m/>
    <m/>
    <m/>
    <m/>
    <m/>
    <n v="66.331999999999994"/>
    <n v="1"/>
    <n v="66.33"/>
  </r>
  <r>
    <s v="42.3.1"/>
    <m/>
    <x v="3"/>
    <x v="500"/>
    <x v="2"/>
    <n v="1.21"/>
    <m/>
    <m/>
    <m/>
    <m/>
    <m/>
    <n v="1.21"/>
    <n v="1.1000000000000001"/>
    <n v="1.33"/>
  </r>
  <r>
    <s v="42.3.2"/>
    <m/>
    <x v="3"/>
    <x v="106"/>
    <x v="5"/>
    <n v="1.21"/>
    <m/>
    <m/>
    <m/>
    <m/>
    <m/>
    <n v="1.21"/>
    <n v="2"/>
    <n v="2.42"/>
  </r>
  <r>
    <s v="42.3.3"/>
    <m/>
    <x v="3"/>
    <x v="501"/>
    <x v="2"/>
    <n v="65.122"/>
    <m/>
    <m/>
    <m/>
    <m/>
    <m/>
    <n v="65.122"/>
    <n v="1.1000000000000001"/>
    <n v="71.63"/>
  </r>
  <r>
    <s v="42.3.4"/>
    <m/>
    <x v="3"/>
    <x v="106"/>
    <x v="5"/>
    <n v="65.122"/>
    <m/>
    <m/>
    <m/>
    <m/>
    <m/>
    <n v="65.122"/>
    <n v="2"/>
    <n v="130.24"/>
  </r>
  <r>
    <s v="42.4"/>
    <s v="0.1.4.4.3.1.1.1.2"/>
    <x v="2"/>
    <x v="624"/>
    <x v="6"/>
    <n v="1"/>
    <m/>
    <m/>
    <m/>
    <m/>
    <m/>
    <n v="1"/>
    <n v="1"/>
    <n v="1"/>
  </r>
  <r>
    <s v="42.4.1"/>
    <m/>
    <x v="3"/>
    <x v="671"/>
    <x v="7"/>
    <n v="1"/>
    <m/>
    <m/>
    <m/>
    <m/>
    <m/>
    <n v="1"/>
    <n v="1"/>
    <n v="1"/>
  </r>
  <r>
    <s v="43"/>
    <m/>
    <x v="1"/>
    <x v="672"/>
    <x v="1"/>
    <m/>
    <m/>
    <m/>
    <m/>
    <m/>
    <m/>
    <m/>
    <m/>
    <m/>
  </r>
  <r>
    <s v="43.1"/>
    <s v="0.1.4.4.3.1.3"/>
    <x v="2"/>
    <x v="3"/>
    <x v="2"/>
    <m/>
    <m/>
    <m/>
    <m/>
    <m/>
    <n v="433.95340522557524"/>
    <n v="433.95340522557524"/>
    <n v="1"/>
    <n v="433.95"/>
  </r>
  <r>
    <s v="43.1.1"/>
    <m/>
    <x v="3"/>
    <x v="521"/>
    <x v="3"/>
    <m/>
    <n v="0.2"/>
    <n v="0.2"/>
    <n v="0.8"/>
    <n v="103.6"/>
    <n v="82.88"/>
    <n v="103.6"/>
    <n v="1.1000000000000001"/>
    <n v="113.96"/>
  </r>
  <r>
    <s v="43.1.2"/>
    <m/>
    <x v="3"/>
    <x v="115"/>
    <x v="3"/>
    <m/>
    <n v="0.25"/>
    <n v="0.2"/>
    <n v="0.9"/>
    <n v="58.2"/>
    <n v="52.38"/>
    <n v="58.2"/>
    <n v="1.1000000000000001"/>
    <n v="64.02"/>
  </r>
  <r>
    <s v="43.1.3"/>
    <m/>
    <x v="3"/>
    <x v="673"/>
    <x v="3"/>
    <m/>
    <n v="0.3"/>
    <n v="0.2"/>
    <n v="1"/>
    <n v="8.9"/>
    <n v="8.9"/>
    <n v="8.9"/>
    <n v="1.1000000000000001"/>
    <n v="9.7899999999999991"/>
  </r>
  <r>
    <s v="43.1.4"/>
    <m/>
    <x v="3"/>
    <x v="117"/>
    <x v="3"/>
    <m/>
    <n v="0.3"/>
    <n v="0.25"/>
    <n v="1.1000000000000001"/>
    <n v="9.9"/>
    <n v="10.89"/>
    <n v="9.9"/>
    <n v="1.1000000000000001"/>
    <n v="10.89"/>
  </r>
  <r>
    <s v="43.1.5"/>
    <m/>
    <x v="3"/>
    <x v="548"/>
    <x v="3"/>
    <m/>
    <n v="0.35"/>
    <n v="0.25"/>
    <n v="1.2"/>
    <n v="11.8"/>
    <n v="14.16"/>
    <n v="11.8"/>
    <n v="1.1000000000000001"/>
    <n v="12.98"/>
  </r>
  <r>
    <s v="43.1.6"/>
    <m/>
    <x v="3"/>
    <x v="522"/>
    <x v="3"/>
    <m/>
    <n v="0.35"/>
    <n v="0.3"/>
    <n v="1.2999999999999998"/>
    <n v="6.5"/>
    <n v="8.4499999999999993"/>
    <n v="6.5"/>
    <n v="1.1000000000000001"/>
    <n v="7.15"/>
  </r>
  <r>
    <s v="43.1.7"/>
    <m/>
    <x v="3"/>
    <x v="119"/>
    <x v="3"/>
    <m/>
    <n v="0.4"/>
    <n v="0.25"/>
    <n v="1.3"/>
    <n v="18.600000000000001"/>
    <n v="24.180000000000003"/>
    <n v="18.600000000000001"/>
    <n v="1.1000000000000001"/>
    <n v="20.46"/>
  </r>
  <r>
    <s v="43.1.8"/>
    <m/>
    <x v="3"/>
    <x v="674"/>
    <x v="3"/>
    <m/>
    <n v="0.45"/>
    <n v="0.2"/>
    <n v="1.3"/>
    <n v="6.5"/>
    <n v="8.4500000000000011"/>
    <n v="6.5"/>
    <n v="1.1000000000000001"/>
    <n v="7.15"/>
  </r>
  <r>
    <s v="43.1.9"/>
    <m/>
    <x v="3"/>
    <x v="675"/>
    <x v="3"/>
    <m/>
    <n v="0.45"/>
    <n v="0.25"/>
    <n v="1.4"/>
    <n v="5.9"/>
    <n v="8.26"/>
    <n v="5.9"/>
    <n v="1.1000000000000001"/>
    <n v="6.49"/>
  </r>
  <r>
    <s v="43.1.10"/>
    <m/>
    <x v="3"/>
    <x v="676"/>
    <x v="3"/>
    <m/>
    <n v="0.5"/>
    <n v="0.25"/>
    <n v="1.5"/>
    <n v="14.2"/>
    <n v="21.299999999999997"/>
    <n v="14.2"/>
    <n v="1.1000000000000001"/>
    <n v="15.62"/>
  </r>
  <r>
    <s v="43.1.11"/>
    <m/>
    <x v="3"/>
    <x v="71"/>
    <x v="3"/>
    <m/>
    <n v="0.5"/>
    <n v="0.3"/>
    <n v="1.6"/>
    <n v="15.1"/>
    <n v="24.16"/>
    <n v="15.1"/>
    <n v="1.1000000000000001"/>
    <n v="16.61"/>
  </r>
  <r>
    <s v="43.1.12"/>
    <m/>
    <x v="3"/>
    <x v="677"/>
    <x v="3"/>
    <m/>
    <n v="0.55000000000000004"/>
    <n v="0.25"/>
    <n v="1.6"/>
    <n v="2.5"/>
    <n v="4"/>
    <n v="2.5"/>
    <n v="1.1000000000000001"/>
    <n v="2.75"/>
  </r>
  <r>
    <s v="43.1.13"/>
    <m/>
    <x v="3"/>
    <x v="678"/>
    <x v="3"/>
    <m/>
    <n v="0.55000000000000004"/>
    <n v="0.3"/>
    <n v="1.7000000000000002"/>
    <n v="2.2999999999999998"/>
    <n v="3.91"/>
    <n v="2.2999999999999998"/>
    <n v="1.1000000000000001"/>
    <n v="2.5299999999999998"/>
  </r>
  <r>
    <s v="43.1.14"/>
    <m/>
    <x v="3"/>
    <x v="40"/>
    <x v="3"/>
    <m/>
    <n v="0.6"/>
    <n v="0.3"/>
    <n v="1.7999999999999998"/>
    <n v="1.8"/>
    <n v="3.2399999999999998"/>
    <n v="1.8"/>
    <n v="1.1000000000000001"/>
    <n v="1.98"/>
  </r>
  <r>
    <s v="43.1.15"/>
    <m/>
    <x v="3"/>
    <x v="679"/>
    <x v="3"/>
    <m/>
    <n v="0.7"/>
    <n v="0.5"/>
    <n v="2.4"/>
    <n v="12.3"/>
    <n v="29.52"/>
    <n v="12.3"/>
    <n v="1.1000000000000001"/>
    <n v="13.53"/>
  </r>
  <r>
    <s v="43.1.16"/>
    <m/>
    <x v="3"/>
    <x v="680"/>
    <x v="3"/>
    <m/>
    <n v="0.75"/>
    <n v="0.35"/>
    <n v="2.2000000000000002"/>
    <n v="15.3"/>
    <n v="33.660000000000004"/>
    <n v="15.3"/>
    <n v="1.1000000000000001"/>
    <n v="16.829999999999998"/>
  </r>
  <r>
    <s v="43.1.17"/>
    <m/>
    <x v="3"/>
    <x v="681"/>
    <x v="3"/>
    <m/>
    <n v="0.8"/>
    <n v="0.5"/>
    <n v="2.6"/>
    <n v="1.2"/>
    <n v="3.12"/>
    <n v="1.2"/>
    <n v="1.1000000000000001"/>
    <n v="1.32"/>
  </r>
  <r>
    <s v="43.1.18"/>
    <m/>
    <x v="3"/>
    <x v="460"/>
    <x v="3"/>
    <m/>
    <n v="1.1000000000000001"/>
    <n v="0.4"/>
    <n v="3"/>
    <n v="2.9"/>
    <n v="8.6999999999999993"/>
    <n v="2.9"/>
    <n v="1.1000000000000001"/>
    <n v="3.19"/>
  </r>
  <r>
    <s v="43.1.19"/>
    <m/>
    <x v="3"/>
    <x v="594"/>
    <x v="4"/>
    <s v="6"/>
    <m/>
    <m/>
    <m/>
    <m/>
    <n v="1.44"/>
    <s v="6"/>
    <n v="1"/>
    <n v="6"/>
  </r>
  <r>
    <s v="43.1.20"/>
    <m/>
    <x v="3"/>
    <x v="682"/>
    <x v="4"/>
    <s v="3"/>
    <m/>
    <m/>
    <m/>
    <m/>
    <n v="0.44999999999999996"/>
    <s v="3"/>
    <n v="1"/>
    <n v="3"/>
  </r>
  <r>
    <s v="43.1.21"/>
    <m/>
    <x v="3"/>
    <x v="683"/>
    <x v="4"/>
    <s v="1"/>
    <m/>
    <m/>
    <m/>
    <m/>
    <n v="0.18"/>
    <s v="1"/>
    <n v="1"/>
    <n v="1"/>
  </r>
  <r>
    <s v="43.1.22"/>
    <m/>
    <x v="3"/>
    <x v="684"/>
    <x v="4"/>
    <s v="2"/>
    <m/>
    <m/>
    <m/>
    <m/>
    <n v="0.36"/>
    <s v="2"/>
    <n v="1"/>
    <n v="2"/>
  </r>
  <r>
    <s v="43.1.23"/>
    <m/>
    <x v="3"/>
    <x v="685"/>
    <x v="4"/>
    <s v="3"/>
    <m/>
    <m/>
    <m/>
    <m/>
    <n v="0.63"/>
    <s v="3"/>
    <n v="1"/>
    <n v="3"/>
  </r>
  <r>
    <s v="43.1.24"/>
    <m/>
    <x v="3"/>
    <x v="686"/>
    <x v="4"/>
    <s v="1"/>
    <m/>
    <m/>
    <m/>
    <m/>
    <n v="0.21"/>
    <s v="1"/>
    <n v="1"/>
    <n v="1"/>
  </r>
  <r>
    <s v="43.1.25"/>
    <m/>
    <x v="3"/>
    <x v="687"/>
    <x v="4"/>
    <s v="1"/>
    <m/>
    <m/>
    <m/>
    <m/>
    <n v="0.24"/>
    <s v="1"/>
    <n v="1"/>
    <n v="1"/>
  </r>
  <r>
    <s v="43.1.26"/>
    <m/>
    <x v="3"/>
    <x v="688"/>
    <x v="4"/>
    <s v="1"/>
    <m/>
    <m/>
    <m/>
    <m/>
    <n v="0.27"/>
    <s v="1"/>
    <n v="1"/>
    <n v="1"/>
  </r>
  <r>
    <s v="43.1.27"/>
    <m/>
    <x v="3"/>
    <x v="689"/>
    <x v="4"/>
    <s v="2"/>
    <m/>
    <m/>
    <m/>
    <m/>
    <n v="0.6"/>
    <s v="2"/>
    <n v="1"/>
    <n v="2"/>
  </r>
  <r>
    <s v="43.1.28"/>
    <m/>
    <x v="3"/>
    <x v="690"/>
    <x v="4"/>
    <s v="1"/>
    <m/>
    <m/>
    <m/>
    <m/>
    <n v="0.3"/>
    <s v="1"/>
    <n v="1"/>
    <n v="1"/>
  </r>
  <r>
    <s v="43.1.29"/>
    <m/>
    <x v="3"/>
    <x v="691"/>
    <x v="4"/>
    <s v="1"/>
    <m/>
    <m/>
    <m/>
    <m/>
    <n v="0.33"/>
    <s v="1"/>
    <n v="1"/>
    <n v="1"/>
  </r>
  <r>
    <s v="43.1.30"/>
    <m/>
    <x v="3"/>
    <x v="692"/>
    <x v="4"/>
    <s v="1"/>
    <m/>
    <m/>
    <m/>
    <m/>
    <n v="0.33"/>
    <s v="1"/>
    <n v="1"/>
    <n v="1"/>
  </r>
  <r>
    <s v="43.1.31"/>
    <m/>
    <x v="3"/>
    <x v="693"/>
    <x v="4"/>
    <s v="1"/>
    <m/>
    <m/>
    <m/>
    <m/>
    <n v="0.36"/>
    <s v="1"/>
    <n v="1"/>
    <n v="1"/>
  </r>
  <r>
    <s v="43.1.32"/>
    <m/>
    <x v="3"/>
    <x v="694"/>
    <x v="4"/>
    <s v="2"/>
    <m/>
    <m/>
    <m/>
    <m/>
    <n v="0.36"/>
    <s v="2"/>
    <n v="1"/>
    <n v="2"/>
  </r>
  <r>
    <s v="43.1.33"/>
    <m/>
    <x v="3"/>
    <x v="695"/>
    <x v="4"/>
    <s v="2"/>
    <m/>
    <m/>
    <m/>
    <m/>
    <n v="0.54"/>
    <s v="2"/>
    <n v="1"/>
    <n v="2"/>
  </r>
  <r>
    <s v="43.1.34"/>
    <m/>
    <x v="3"/>
    <x v="696"/>
    <x v="4"/>
    <s v="1"/>
    <m/>
    <m/>
    <m/>
    <m/>
    <n v="0.3"/>
    <s v="1"/>
    <n v="1"/>
    <n v="1"/>
  </r>
  <r>
    <s v="43.1.35"/>
    <m/>
    <x v="3"/>
    <x v="697"/>
    <x v="4"/>
    <s v="1"/>
    <m/>
    <m/>
    <m/>
    <m/>
    <n v="0.45"/>
    <s v="1"/>
    <n v="1"/>
    <n v="1"/>
  </r>
  <r>
    <s v="43.1.36"/>
    <m/>
    <x v="3"/>
    <x v="698"/>
    <x v="4"/>
    <s v="1"/>
    <m/>
    <m/>
    <m/>
    <m/>
    <n v="0.45"/>
    <s v="1"/>
    <n v="1"/>
    <n v="1"/>
  </r>
  <r>
    <s v="43.1.37"/>
    <m/>
    <x v="3"/>
    <x v="699"/>
    <x v="4"/>
    <s v="1"/>
    <m/>
    <m/>
    <m/>
    <m/>
    <n v="0.45"/>
    <s v="1"/>
    <n v="1"/>
    <n v="1"/>
  </r>
  <r>
    <s v="43.1.38"/>
    <m/>
    <x v="3"/>
    <x v="591"/>
    <x v="4"/>
    <n v="1"/>
    <m/>
    <m/>
    <m/>
    <m/>
    <n v="0.14000000000000001"/>
    <n v="1"/>
    <n v="1"/>
    <n v="1"/>
  </r>
  <r>
    <s v="43.1.39"/>
    <m/>
    <x v="3"/>
    <x v="534"/>
    <x v="4"/>
    <s v="29"/>
    <m/>
    <m/>
    <m/>
    <m/>
    <n v="2.3199999999999998"/>
    <s v="29"/>
    <n v="1"/>
    <n v="29"/>
  </r>
  <r>
    <s v="43.1.40"/>
    <m/>
    <x v="3"/>
    <x v="700"/>
    <x v="4"/>
    <s v="5"/>
    <m/>
    <m/>
    <m/>
    <m/>
    <n v="0.47499999999999998"/>
    <s v="5"/>
    <n v="1"/>
    <n v="5"/>
  </r>
  <r>
    <s v="43.1.41"/>
    <m/>
    <x v="3"/>
    <x v="701"/>
    <x v="4"/>
    <s v="1"/>
    <m/>
    <m/>
    <m/>
    <m/>
    <n v="0.2"/>
    <s v="1"/>
    <n v="1"/>
    <n v="1"/>
  </r>
  <r>
    <s v="43.1.42"/>
    <m/>
    <x v="3"/>
    <x v="702"/>
    <x v="4"/>
    <s v="1"/>
    <m/>
    <m/>
    <m/>
    <m/>
    <n v="0.37"/>
    <s v="1"/>
    <n v="1"/>
    <n v="1"/>
  </r>
  <r>
    <s v="43.1.43"/>
    <m/>
    <x v="3"/>
    <x v="149"/>
    <x v="4"/>
    <s v="1"/>
    <m/>
    <m/>
    <m/>
    <m/>
    <n v="0.95"/>
    <s v="1"/>
    <n v="1"/>
    <n v="1"/>
  </r>
  <r>
    <s v="43.1.44"/>
    <m/>
    <x v="3"/>
    <x v="703"/>
    <x v="4"/>
    <s v="2"/>
    <m/>
    <m/>
    <m/>
    <m/>
    <n v="0.33"/>
    <s v="2"/>
    <n v="1"/>
    <n v="2"/>
  </r>
  <r>
    <s v="43.1.45"/>
    <m/>
    <x v="3"/>
    <x v="704"/>
    <x v="4"/>
    <s v="2"/>
    <m/>
    <m/>
    <m/>
    <m/>
    <n v="0.68"/>
    <s v="2"/>
    <n v="1"/>
    <n v="2"/>
  </r>
  <r>
    <s v="43.1.46"/>
    <m/>
    <x v="3"/>
    <x v="705"/>
    <x v="4"/>
    <s v="11"/>
    <m/>
    <m/>
    <m/>
    <m/>
    <n v="0.9397344572538564"/>
    <s v="11"/>
    <n v="1"/>
    <n v="11"/>
  </r>
  <r>
    <s v="43.1.47"/>
    <m/>
    <x v="3"/>
    <x v="706"/>
    <x v="4"/>
    <s v="4"/>
    <m/>
    <m/>
    <m/>
    <m/>
    <n v="0.82265482457436701"/>
    <s v="4"/>
    <n v="1"/>
    <n v="4"/>
  </r>
  <r>
    <s v="43.1.48"/>
    <m/>
    <x v="3"/>
    <x v="707"/>
    <x v="4"/>
    <s v="2"/>
    <m/>
    <m/>
    <m/>
    <m/>
    <n v="0.46274333882308138"/>
    <s v="2"/>
    <n v="1"/>
    <n v="2"/>
  </r>
  <r>
    <s v="43.1.49"/>
    <m/>
    <x v="3"/>
    <x v="708"/>
    <x v="4"/>
    <s v="2"/>
    <m/>
    <m/>
    <m/>
    <m/>
    <n v="0.66840704496667314"/>
    <s v="2"/>
    <n v="1"/>
    <n v="2"/>
  </r>
  <r>
    <s v="43.1.50"/>
    <m/>
    <x v="3"/>
    <x v="709"/>
    <x v="4"/>
    <s v="2"/>
    <m/>
    <m/>
    <m/>
    <m/>
    <n v="0.77050880620834139"/>
    <s v="2"/>
    <n v="1"/>
    <n v="2"/>
  </r>
  <r>
    <s v="43.1.51"/>
    <m/>
    <x v="3"/>
    <x v="710"/>
    <x v="4"/>
    <s v="2"/>
    <m/>
    <m/>
    <m/>
    <m/>
    <n v="0.82977871437821382"/>
    <s v="2"/>
    <n v="1"/>
    <n v="2"/>
  </r>
  <r>
    <s v="43.1.52"/>
    <m/>
    <x v="3"/>
    <x v="711"/>
    <x v="4"/>
    <s v="2"/>
    <m/>
    <m/>
    <m/>
    <m/>
    <n v="0.88904862254808625"/>
    <s v="2"/>
    <n v="1"/>
    <n v="2"/>
  </r>
  <r>
    <s v="43.1.53"/>
    <m/>
    <x v="3"/>
    <x v="712"/>
    <x v="4"/>
    <s v="2"/>
    <m/>
    <m/>
    <m/>
    <m/>
    <n v="0.94831853071795869"/>
    <s v="2"/>
    <n v="1"/>
    <n v="2"/>
  </r>
  <r>
    <s v="43.1.54"/>
    <m/>
    <x v="3"/>
    <x v="713"/>
    <x v="4"/>
    <s v="2"/>
    <m/>
    <m/>
    <m/>
    <m/>
    <n v="1.1411061266653975"/>
    <s v="2"/>
    <n v="1"/>
    <n v="2"/>
  </r>
  <r>
    <s v="43.1.55"/>
    <m/>
    <x v="3"/>
    <x v="714"/>
    <x v="4"/>
    <s v="1"/>
    <m/>
    <m/>
    <m/>
    <m/>
    <n v="0.44986722862692824"/>
    <s v="1"/>
    <n v="1"/>
    <n v="1"/>
  </r>
  <r>
    <s v="43.1.56"/>
    <m/>
    <x v="3"/>
    <x v="715"/>
    <x v="4"/>
    <s v="1"/>
    <m/>
    <m/>
    <m/>
    <m/>
    <n v="0.24755160819145566"/>
    <s v="1"/>
    <n v="1"/>
    <n v="1"/>
  </r>
  <r>
    <s v="43.1.57"/>
    <m/>
    <x v="3"/>
    <x v="716"/>
    <x v="4"/>
    <s v="4"/>
    <m/>
    <m/>
    <m/>
    <m/>
    <n v="10.236459430051418"/>
    <s v="4"/>
    <n v="1"/>
    <n v="4"/>
  </r>
  <r>
    <s v="43.1.58"/>
    <m/>
    <x v="3"/>
    <x v="614"/>
    <x v="4"/>
    <s v="7"/>
    <m/>
    <m/>
    <m/>
    <m/>
    <n v="2.3192918860102845"/>
    <s v="7"/>
    <n v="1"/>
    <n v="7"/>
  </r>
  <r>
    <s v="43.1.59"/>
    <m/>
    <x v="3"/>
    <x v="717"/>
    <x v="4"/>
    <s v="2"/>
    <m/>
    <m/>
    <m/>
    <m/>
    <n v="0.8868583470577035"/>
    <s v="2"/>
    <n v="1"/>
    <n v="2"/>
  </r>
  <r>
    <s v="43.1.60"/>
    <m/>
    <x v="3"/>
    <x v="718"/>
    <x v="4"/>
    <s v="2"/>
    <m/>
    <m/>
    <m/>
    <m/>
    <n v="1.1824777960769379"/>
    <s v="2"/>
    <n v="1"/>
    <n v="2"/>
  </r>
  <r>
    <s v="43.1.61"/>
    <m/>
    <x v="3"/>
    <x v="719"/>
    <x v="4"/>
    <s v="3"/>
    <m/>
    <m/>
    <m/>
    <m/>
    <n v="2.0693361431346413"/>
    <s v="3"/>
    <n v="1"/>
    <n v="3"/>
  </r>
  <r>
    <s v="43.1.62"/>
    <m/>
    <x v="3"/>
    <x v="720"/>
    <x v="4"/>
    <s v="2"/>
    <m/>
    <m/>
    <m/>
    <m/>
    <n v="1.559468914507713"/>
    <s v="2"/>
    <n v="1"/>
    <n v="2"/>
  </r>
  <r>
    <s v="43.1.63"/>
    <m/>
    <x v="3"/>
    <x v="149"/>
    <x v="4"/>
    <s v="1"/>
    <m/>
    <m/>
    <m/>
    <m/>
    <n v="0.94681408993334626"/>
    <s v="1"/>
    <n v="1"/>
    <n v="1"/>
  </r>
  <r>
    <s v="43.1.64"/>
    <m/>
    <x v="3"/>
    <x v="721"/>
    <x v="4"/>
    <s v="4"/>
    <m/>
    <m/>
    <m/>
    <m/>
    <n v="8.7398223686155045"/>
    <s v="4"/>
    <n v="1"/>
    <n v="4"/>
  </r>
  <r>
    <s v="43.1.65"/>
    <m/>
    <x v="3"/>
    <x v="722"/>
    <x v="4"/>
    <s v="3"/>
    <m/>
    <m/>
    <m/>
    <m/>
    <n v="3.984291735288517"/>
    <s v="3"/>
    <n v="1"/>
    <n v="3"/>
  </r>
  <r>
    <s v="43.1.66"/>
    <m/>
    <x v="3"/>
    <x v="81"/>
    <x v="4"/>
    <s v="1"/>
    <m/>
    <m/>
    <m/>
    <m/>
    <n v="1.4166370614359174"/>
    <s v="1"/>
    <n v="1"/>
    <n v="1"/>
  </r>
  <r>
    <s v="43.1.67"/>
    <m/>
    <x v="3"/>
    <x v="723"/>
    <x v="4"/>
    <s v="2"/>
    <m/>
    <m/>
    <m/>
    <m/>
    <n v="4.6040704496667306"/>
    <s v="2"/>
    <n v="1"/>
    <n v="2"/>
  </r>
  <r>
    <s v="43.1.68"/>
    <m/>
    <x v="3"/>
    <x v="724"/>
    <x v="4"/>
    <s v="1"/>
    <m/>
    <m/>
    <m/>
    <m/>
    <n v="1.5423007675795093"/>
    <s v="1"/>
    <n v="1"/>
    <n v="1"/>
  </r>
  <r>
    <s v="43.1.69"/>
    <m/>
    <x v="3"/>
    <x v="725"/>
    <x v="4"/>
    <s v="1"/>
    <m/>
    <m/>
    <m/>
    <m/>
    <n v="2.9989378290154258"/>
    <s v="1"/>
    <n v="1"/>
    <n v="1"/>
  </r>
  <r>
    <s v="43.1.70"/>
    <m/>
    <x v="3"/>
    <x v="726"/>
    <x v="4"/>
    <s v="2"/>
    <m/>
    <m/>
    <m/>
    <m/>
    <n v="5.8436278784231588"/>
    <s v="2"/>
    <n v="1"/>
    <n v="2"/>
  </r>
  <r>
    <s v="43.1.71"/>
    <m/>
    <x v="3"/>
    <x v="727"/>
    <x v="4"/>
    <s v="1"/>
    <m/>
    <m/>
    <m/>
    <m/>
    <n v="5.6336278784231597"/>
    <s v="1"/>
    <n v="1"/>
    <n v="1"/>
  </r>
  <r>
    <s v="43.1.72"/>
    <m/>
    <x v="3"/>
    <x v="728"/>
    <x v="4"/>
    <s v="1"/>
    <m/>
    <m/>
    <m/>
    <m/>
    <n v="0.2716552506059644"/>
    <s v="1"/>
    <n v="1"/>
    <n v="1"/>
  </r>
  <r>
    <s v="43.1.73"/>
    <m/>
    <x v="3"/>
    <x v="729"/>
    <x v="4"/>
    <s v="1"/>
    <m/>
    <m/>
    <m/>
    <m/>
    <n v="0.33114385091678811"/>
    <s v="1"/>
    <n v="1"/>
    <n v="1"/>
  </r>
  <r>
    <s v="43.1.74"/>
    <m/>
    <x v="3"/>
    <x v="730"/>
    <x v="4"/>
    <s v="1"/>
    <m/>
    <m/>
    <m/>
    <m/>
    <n v="0.49614385091678814"/>
    <s v="1"/>
    <n v="1"/>
    <n v="1"/>
  </r>
  <r>
    <s v="43.1.75"/>
    <m/>
    <x v="3"/>
    <x v="537"/>
    <x v="4"/>
    <s v="3"/>
    <m/>
    <m/>
    <m/>
    <m/>
    <n v="0.76624783736376889"/>
    <s v="3"/>
    <n v="1"/>
    <n v="3"/>
  </r>
  <r>
    <s v="43.1.76"/>
    <m/>
    <x v="3"/>
    <x v="731"/>
    <x v="4"/>
    <s v="1"/>
    <m/>
    <m/>
    <m/>
    <m/>
    <n v="0.28541594578792295"/>
    <s v="1"/>
    <n v="1"/>
    <n v="1"/>
  </r>
  <r>
    <s v="43.1.77"/>
    <m/>
    <x v="3"/>
    <x v="617"/>
    <x v="4"/>
    <s v="2"/>
    <m/>
    <m/>
    <m/>
    <m/>
    <n v="0.60207972893961481"/>
    <s v="2"/>
    <n v="1"/>
    <n v="2"/>
  </r>
  <r>
    <s v="43.1.78"/>
    <m/>
    <x v="3"/>
    <x v="732"/>
    <x v="4"/>
    <s v="1"/>
    <m/>
    <m/>
    <m/>
    <m/>
    <n v="0.27488918007603413"/>
    <s v="1"/>
    <n v="1"/>
    <n v="1"/>
  </r>
  <r>
    <s v="43.1.79"/>
    <m/>
    <x v="3"/>
    <x v="733"/>
    <x v="4"/>
    <s v="1"/>
    <m/>
    <m/>
    <m/>
    <m/>
    <n v="0.36124783736376886"/>
    <s v="1"/>
    <n v="1"/>
    <n v="1"/>
  </r>
  <r>
    <s v="43.1.80"/>
    <m/>
    <x v="3"/>
    <x v="734"/>
    <x v="4"/>
    <s v="1"/>
    <m/>
    <m/>
    <m/>
    <m/>
    <n v="0.36206906325745547"/>
    <s v="1"/>
    <n v="1"/>
    <n v="1"/>
  </r>
  <r>
    <s v="43.1.81"/>
    <m/>
    <x v="3"/>
    <x v="735"/>
    <x v="4"/>
    <s v="1"/>
    <m/>
    <m/>
    <m/>
    <m/>
    <n v="0.36493471321695159"/>
    <s v="1"/>
    <n v="1"/>
    <n v="1"/>
  </r>
  <r>
    <s v="43.1.82"/>
    <m/>
    <x v="3"/>
    <x v="736"/>
    <x v="4"/>
    <s v="1"/>
    <m/>
    <m/>
    <m/>
    <m/>
    <n v="0.3920690632574555"/>
    <s v="1"/>
    <n v="1"/>
    <n v="1"/>
  </r>
  <r>
    <s v="43.1.83"/>
    <m/>
    <x v="3"/>
    <x v="737"/>
    <x v="4"/>
    <s v="1"/>
    <m/>
    <m/>
    <m/>
    <m/>
    <n v="0.43821184760602772"/>
    <s v="1"/>
    <n v="1"/>
    <n v="1"/>
  </r>
  <r>
    <s v="43.1.84"/>
    <m/>
    <x v="3"/>
    <x v="738"/>
    <x v="4"/>
    <s v="1"/>
    <m/>
    <m/>
    <m/>
    <m/>
    <n v="0.44999999999999996"/>
    <s v="1"/>
    <n v="1"/>
    <n v="1"/>
  </r>
  <r>
    <s v="43.1.85"/>
    <m/>
    <x v="3"/>
    <x v="739"/>
    <x v="4"/>
    <s v="1"/>
    <m/>
    <m/>
    <m/>
    <m/>
    <n v="0.45206906325745544"/>
    <s v="1"/>
    <n v="1"/>
    <n v="1"/>
  </r>
  <r>
    <s v="43.1.86"/>
    <m/>
    <x v="3"/>
    <x v="740"/>
    <x v="4"/>
    <s v="1"/>
    <m/>
    <m/>
    <m/>
    <m/>
    <n v="0.51248287590894659"/>
    <s v="1"/>
    <n v="1"/>
    <n v="1"/>
  </r>
  <r>
    <s v="43.1.87"/>
    <m/>
    <x v="3"/>
    <x v="741"/>
    <x v="4"/>
    <s v="1"/>
    <m/>
    <m/>
    <m/>
    <m/>
    <n v="0.70427162158525691"/>
    <s v="1"/>
    <n v="1"/>
    <n v="1"/>
  </r>
  <r>
    <s v="43.1.88"/>
    <m/>
    <x v="3"/>
    <x v="742"/>
    <x v="4"/>
    <s v="1"/>
    <m/>
    <m/>
    <m/>
    <m/>
    <n v="0.87973161734080252"/>
    <s v="1"/>
    <n v="1"/>
    <n v="1"/>
  </r>
  <r>
    <s v="43.1.89"/>
    <m/>
    <x v="3"/>
    <x v="11"/>
    <x v="2"/>
    <n v="1.01"/>
    <m/>
    <m/>
    <m/>
    <m/>
    <m/>
    <n v="1.01"/>
    <n v="1"/>
    <n v="1.01"/>
  </r>
  <r>
    <s v="43.2"/>
    <s v="0.1.4.4.3.1.3.2.1"/>
    <x v="2"/>
    <x v="14"/>
    <x v="2"/>
    <n v="414.61"/>
    <m/>
    <m/>
    <m/>
    <m/>
    <m/>
    <n v="414.61"/>
    <n v="1"/>
    <n v="414.61"/>
  </r>
  <r>
    <s v="43.2.1"/>
    <m/>
    <x v="3"/>
    <x v="498"/>
    <x v="2"/>
    <n v="20.54"/>
    <m/>
    <m/>
    <m/>
    <m/>
    <m/>
    <n v="20.54"/>
    <n v="1.1000000000000001"/>
    <n v="22.59"/>
  </r>
  <r>
    <s v="43.2.2"/>
    <m/>
    <x v="3"/>
    <x v="16"/>
    <x v="5"/>
    <n v="20.54"/>
    <m/>
    <m/>
    <m/>
    <m/>
    <m/>
    <n v="20.54"/>
    <n v="0.7"/>
    <n v="14.38"/>
  </r>
  <r>
    <s v="43.2.3"/>
    <m/>
    <x v="3"/>
    <x v="518"/>
    <x v="2"/>
    <n v="394.07"/>
    <m/>
    <m/>
    <m/>
    <m/>
    <m/>
    <n v="394.07"/>
    <n v="1.1000000000000001"/>
    <n v="433.48"/>
  </r>
  <r>
    <s v="43.2.4"/>
    <m/>
    <x v="3"/>
    <x v="16"/>
    <x v="5"/>
    <n v="394.07"/>
    <m/>
    <m/>
    <m/>
    <m/>
    <m/>
    <n v="394.07"/>
    <n v="0.7"/>
    <n v="275.85000000000002"/>
  </r>
  <r>
    <s v="43.3"/>
    <s v="0.1.4.4.3.2.1.3"/>
    <x v="2"/>
    <x v="94"/>
    <x v="4"/>
    <n v="37"/>
    <m/>
    <m/>
    <m/>
    <m/>
    <m/>
    <n v="37"/>
    <n v="1"/>
    <n v="37"/>
  </r>
  <r>
    <s v="43.3.1"/>
    <m/>
    <x v="3"/>
    <x v="628"/>
    <x v="4"/>
    <s v="25"/>
    <m/>
    <m/>
    <m/>
    <m/>
    <m/>
    <s v="25"/>
    <n v="1"/>
    <n v="25"/>
  </r>
  <r>
    <s v="43.3.2"/>
    <m/>
    <x v="3"/>
    <x v="162"/>
    <x v="4"/>
    <s v="1"/>
    <m/>
    <m/>
    <m/>
    <m/>
    <m/>
    <s v="1"/>
    <n v="1"/>
    <n v="1"/>
  </r>
  <r>
    <s v="43.3.3"/>
    <m/>
    <x v="3"/>
    <x v="743"/>
    <x v="4"/>
    <s v="1"/>
    <m/>
    <m/>
    <m/>
    <m/>
    <m/>
    <s v="1"/>
    <n v="1"/>
    <n v="1"/>
  </r>
  <r>
    <s v="43.3.4"/>
    <m/>
    <x v="3"/>
    <x v="744"/>
    <x v="4"/>
    <s v="1"/>
    <m/>
    <m/>
    <m/>
    <m/>
    <m/>
    <s v="1"/>
    <n v="1"/>
    <n v="1"/>
  </r>
  <r>
    <s v="43.3.5"/>
    <m/>
    <x v="3"/>
    <x v="745"/>
    <x v="4"/>
    <s v="2"/>
    <m/>
    <m/>
    <m/>
    <m/>
    <m/>
    <s v="2"/>
    <n v="1"/>
    <n v="2"/>
  </r>
  <r>
    <s v="43.3.6"/>
    <m/>
    <x v="3"/>
    <x v="746"/>
    <x v="4"/>
    <s v="1"/>
    <m/>
    <m/>
    <m/>
    <m/>
    <m/>
    <s v="1"/>
    <n v="1"/>
    <n v="1"/>
  </r>
  <r>
    <s v="43.3.7"/>
    <m/>
    <x v="3"/>
    <x v="747"/>
    <x v="4"/>
    <s v="1"/>
    <m/>
    <m/>
    <m/>
    <m/>
    <m/>
    <s v="1"/>
    <n v="1"/>
    <n v="1"/>
  </r>
  <r>
    <s v="43.3.8"/>
    <m/>
    <x v="3"/>
    <x v="627"/>
    <x v="4"/>
    <s v="5"/>
    <m/>
    <m/>
    <m/>
    <m/>
    <m/>
    <s v="5"/>
    <n v="1"/>
    <n v="5"/>
  </r>
  <r>
    <s v="43.4"/>
    <s v="0.1.4.4.3.1.2.2"/>
    <x v="2"/>
    <x v="12"/>
    <x v="4"/>
    <n v="5"/>
    <m/>
    <m/>
    <m/>
    <m/>
    <m/>
    <n v="5"/>
    <n v="1"/>
    <n v="5"/>
  </r>
  <r>
    <s v="43.4.1"/>
    <m/>
    <x v="3"/>
    <x v="620"/>
    <x v="4"/>
    <s v="1"/>
    <m/>
    <m/>
    <m/>
    <m/>
    <m/>
    <s v="1"/>
    <n v="1"/>
    <n v="1"/>
  </r>
  <r>
    <s v="43.4.2"/>
    <m/>
    <x v="3"/>
    <x v="748"/>
    <x v="4"/>
    <s v="1"/>
    <m/>
    <m/>
    <m/>
    <m/>
    <m/>
    <s v="1"/>
    <n v="1"/>
    <n v="1"/>
  </r>
  <r>
    <s v="43.4.3"/>
    <m/>
    <x v="3"/>
    <x v="749"/>
    <x v="4"/>
    <s v="1"/>
    <m/>
    <m/>
    <m/>
    <m/>
    <m/>
    <s v="1"/>
    <n v="1"/>
    <n v="1"/>
  </r>
  <r>
    <s v="43.4.4"/>
    <m/>
    <x v="3"/>
    <x v="750"/>
    <x v="4"/>
    <s v="1"/>
    <m/>
    <m/>
    <m/>
    <m/>
    <m/>
    <s v="1"/>
    <n v="1"/>
    <n v="1"/>
  </r>
  <r>
    <s v="43.4.5"/>
    <m/>
    <x v="3"/>
    <x v="751"/>
    <x v="4"/>
    <s v="1"/>
    <m/>
    <m/>
    <m/>
    <m/>
    <m/>
    <s v="1"/>
    <n v="1"/>
    <n v="1"/>
  </r>
  <r>
    <s v="43.5"/>
    <s v="0.1.4.4.3.1.3.3.1"/>
    <x v="2"/>
    <x v="7"/>
    <x v="4"/>
    <n v="50"/>
    <m/>
    <m/>
    <m/>
    <m/>
    <m/>
    <n v="50"/>
    <n v="1"/>
    <n v="50"/>
  </r>
  <r>
    <s v="43.5.1"/>
    <m/>
    <x v="3"/>
    <x v="752"/>
    <x v="4"/>
    <n v="45"/>
    <m/>
    <m/>
    <m/>
    <m/>
    <m/>
    <n v="45"/>
    <n v="1"/>
    <n v="45"/>
  </r>
  <r>
    <s v="43.5.2"/>
    <m/>
    <x v="3"/>
    <x v="753"/>
    <x v="4"/>
    <n v="5"/>
    <m/>
    <m/>
    <m/>
    <m/>
    <m/>
    <n v="5"/>
    <n v="1"/>
    <n v="5"/>
  </r>
  <r>
    <s v="43.6"/>
    <s v="0.1.4.4.3.1.1.1.2"/>
    <x v="2"/>
    <x v="624"/>
    <x v="6"/>
    <n v="1"/>
    <m/>
    <m/>
    <m/>
    <m/>
    <m/>
    <n v="1"/>
    <n v="1"/>
    <n v="1"/>
  </r>
  <r>
    <s v="43.6.1"/>
    <m/>
    <x v="3"/>
    <x v="754"/>
    <x v="7"/>
    <n v="1"/>
    <m/>
    <m/>
    <m/>
    <m/>
    <m/>
    <n v="1"/>
    <n v="1"/>
    <n v="1"/>
  </r>
  <r>
    <m/>
    <m/>
    <x v="1"/>
    <x v="755"/>
    <x v="1"/>
    <m/>
    <m/>
    <m/>
    <m/>
    <m/>
    <m/>
    <m/>
    <m/>
    <m/>
  </r>
  <r>
    <s v="44"/>
    <m/>
    <x v="1"/>
    <x v="756"/>
    <x v="1"/>
    <m/>
    <m/>
    <m/>
    <m/>
    <m/>
    <m/>
    <m/>
    <m/>
    <m/>
  </r>
  <r>
    <s v="44.1"/>
    <s v="0.1.4.4.3.1.3"/>
    <x v="2"/>
    <x v="3"/>
    <x v="2"/>
    <m/>
    <m/>
    <m/>
    <m/>
    <m/>
    <n v="0.24492000000000003"/>
    <n v="0.24492000000000003"/>
    <n v="1"/>
    <n v="0.24"/>
  </r>
  <r>
    <s v="44.1.1"/>
    <m/>
    <x v="3"/>
    <x v="18"/>
    <x v="3"/>
    <m/>
    <m/>
    <m/>
    <m/>
    <n v="0.78"/>
    <n v="0.24492000000000003"/>
    <n v="0.78"/>
    <n v="1.1000000000000001"/>
    <n v="0.86"/>
  </r>
  <r>
    <s v="44.1.2"/>
    <m/>
    <x v="3"/>
    <x v="11"/>
    <x v="2"/>
    <n v="0.23"/>
    <m/>
    <m/>
    <m/>
    <m/>
    <m/>
    <n v="0.23"/>
    <n v="1"/>
    <n v="0.23"/>
  </r>
  <r>
    <s v="44.2"/>
    <s v="0.1.4.4.3.1.2.2"/>
    <x v="2"/>
    <x v="12"/>
    <x v="4"/>
    <n v="10"/>
    <m/>
    <m/>
    <m/>
    <m/>
    <m/>
    <n v="10"/>
    <n v="1"/>
    <n v="10"/>
  </r>
  <r>
    <s v="44.2.1"/>
    <m/>
    <x v="3"/>
    <x v="757"/>
    <x v="4"/>
    <n v="10"/>
    <m/>
    <m/>
    <m/>
    <m/>
    <m/>
    <n v="10"/>
    <n v="1"/>
    <n v="10"/>
  </r>
  <r>
    <s v="44.3"/>
    <s v="0.1.4.4.3.1.3.2.1"/>
    <x v="2"/>
    <x v="14"/>
    <x v="2"/>
    <n v="0.2"/>
    <m/>
    <m/>
    <m/>
    <m/>
    <m/>
    <n v="0.2"/>
    <n v="1"/>
    <n v="0.2"/>
  </r>
  <r>
    <s v="44.3.1"/>
    <m/>
    <x v="3"/>
    <x v="15"/>
    <x v="2"/>
    <n v="0.02"/>
    <m/>
    <m/>
    <m/>
    <m/>
    <m/>
    <n v="0.02"/>
    <n v="1.1000000000000001"/>
    <n v="0.02"/>
  </r>
  <r>
    <s v="44.3.2"/>
    <m/>
    <x v="3"/>
    <x v="16"/>
    <x v="5"/>
    <n v="0.02"/>
    <m/>
    <m/>
    <m/>
    <m/>
    <m/>
    <n v="0.02"/>
    <n v="0.7"/>
    <n v="0.01"/>
  </r>
  <r>
    <s v="45"/>
    <m/>
    <x v="1"/>
    <x v="758"/>
    <x v="1"/>
    <m/>
    <m/>
    <m/>
    <m/>
    <m/>
    <m/>
    <m/>
    <m/>
    <m/>
  </r>
  <r>
    <s v="45.1"/>
    <s v="0.1.4.4.3.1.3"/>
    <x v="2"/>
    <x v="3"/>
    <x v="2"/>
    <m/>
    <m/>
    <m/>
    <m/>
    <m/>
    <n v="3.9250000000000005E-3"/>
    <n v="3.9250000000000005E-3"/>
    <n v="1"/>
    <n v="0"/>
  </r>
  <r>
    <s v="45.1.1"/>
    <m/>
    <x v="3"/>
    <x v="10"/>
    <x v="3"/>
    <m/>
    <m/>
    <m/>
    <m/>
    <n v="0.01"/>
    <n v="3.9250000000000005E-3"/>
    <n v="0.01"/>
    <n v="1.1000000000000001"/>
    <n v="0.01"/>
  </r>
  <r>
    <s v="45.1.2"/>
    <m/>
    <x v="3"/>
    <x v="11"/>
    <x v="2"/>
    <n v="0.02"/>
    <m/>
    <m/>
    <m/>
    <m/>
    <m/>
    <n v="0.02"/>
    <n v="1"/>
    <n v="0.02"/>
  </r>
  <r>
    <s v="45.2"/>
    <s v="0.1.4.4.3.1.2.2"/>
    <x v="2"/>
    <x v="12"/>
    <x v="4"/>
    <n v="1"/>
    <m/>
    <m/>
    <m/>
    <m/>
    <m/>
    <n v="1"/>
    <n v="1"/>
    <n v="1"/>
  </r>
  <r>
    <s v="45.2.1"/>
    <m/>
    <x v="3"/>
    <x v="757"/>
    <x v="4"/>
    <n v="1"/>
    <m/>
    <m/>
    <m/>
    <m/>
    <m/>
    <n v="1"/>
    <n v="1"/>
    <n v="1"/>
  </r>
  <r>
    <s v="45.3"/>
    <s v="0.1.4.4.3.1.3.2.1"/>
    <x v="2"/>
    <x v="14"/>
    <x v="2"/>
    <n v="0.01"/>
    <m/>
    <m/>
    <m/>
    <m/>
    <m/>
    <n v="0.01"/>
    <n v="1"/>
    <n v="0.01"/>
  </r>
  <r>
    <s v="45.3.1"/>
    <m/>
    <x v="3"/>
    <x v="15"/>
    <x v="2"/>
    <n v="0.01"/>
    <m/>
    <m/>
    <m/>
    <m/>
    <m/>
    <n v="0.01"/>
    <n v="1.1000000000000001"/>
    <n v="0.01"/>
  </r>
  <r>
    <s v="45.3.2"/>
    <m/>
    <x v="3"/>
    <x v="16"/>
    <x v="5"/>
    <n v="0.01"/>
    <m/>
    <m/>
    <m/>
    <m/>
    <m/>
    <n v="0.01"/>
    <n v="0.7"/>
    <n v="0.01"/>
  </r>
  <r>
    <s v="46"/>
    <m/>
    <x v="1"/>
    <x v="759"/>
    <x v="1"/>
    <m/>
    <m/>
    <m/>
    <m/>
    <m/>
    <m/>
    <m/>
    <m/>
    <m/>
  </r>
  <r>
    <s v="46.1"/>
    <s v="0.1.4.4.3.1.3"/>
    <x v="2"/>
    <x v="3"/>
    <x v="2"/>
    <m/>
    <m/>
    <m/>
    <m/>
    <m/>
    <n v="1.8840000000000003E-2"/>
    <n v="1.8840000000000003E-2"/>
    <n v="1"/>
    <n v="0.02"/>
  </r>
  <r>
    <s v="46.1.1"/>
    <m/>
    <x v="3"/>
    <x v="18"/>
    <x v="3"/>
    <m/>
    <m/>
    <m/>
    <m/>
    <n v="0.06"/>
    <n v="1.8840000000000003E-2"/>
    <n v="0.06"/>
    <n v="1.1000000000000001"/>
    <n v="7.0000000000000007E-2"/>
  </r>
  <r>
    <s v="46.1.2"/>
    <m/>
    <x v="3"/>
    <x v="11"/>
    <x v="2"/>
    <n v="0.02"/>
    <m/>
    <m/>
    <m/>
    <m/>
    <m/>
    <n v="0.02"/>
    <n v="1"/>
    <n v="0.02"/>
  </r>
  <r>
    <s v="46.2"/>
    <s v="0.1.4.4.3.1.2.2"/>
    <x v="2"/>
    <x v="12"/>
    <x v="4"/>
    <n v="1"/>
    <m/>
    <m/>
    <m/>
    <m/>
    <m/>
    <n v="1"/>
    <n v="1"/>
    <n v="1"/>
  </r>
  <r>
    <s v="46.2.1"/>
    <m/>
    <x v="3"/>
    <x v="757"/>
    <x v="4"/>
    <n v="1"/>
    <m/>
    <m/>
    <m/>
    <m/>
    <m/>
    <n v="1"/>
    <n v="1"/>
    <n v="1"/>
  </r>
  <r>
    <s v="46.3"/>
    <s v="0.1.4.4.3.1.3.2.1"/>
    <x v="2"/>
    <x v="14"/>
    <x v="2"/>
    <n v="0.2"/>
    <m/>
    <m/>
    <m/>
    <m/>
    <m/>
    <n v="0.2"/>
    <n v="1"/>
    <n v="0.2"/>
  </r>
  <r>
    <s v="46.3.1"/>
    <m/>
    <x v="3"/>
    <x v="15"/>
    <x v="2"/>
    <n v="0.01"/>
    <m/>
    <m/>
    <m/>
    <m/>
    <m/>
    <n v="0.01"/>
    <n v="1.1000000000000001"/>
    <n v="0.01"/>
  </r>
  <r>
    <s v="46.3.2"/>
    <m/>
    <x v="3"/>
    <x v="16"/>
    <x v="5"/>
    <n v="0.01"/>
    <m/>
    <m/>
    <m/>
    <m/>
    <m/>
    <n v="0.01"/>
    <n v="0.7"/>
    <n v="0.01"/>
  </r>
  <r>
    <s v="47"/>
    <m/>
    <x v="1"/>
    <x v="760"/>
    <x v="1"/>
    <m/>
    <m/>
    <m/>
    <m/>
    <m/>
    <m/>
    <m/>
    <m/>
    <m/>
  </r>
  <r>
    <s v="47.1"/>
    <s v="0.1.4.4.3.1.3"/>
    <x v="2"/>
    <x v="3"/>
    <x v="2"/>
    <m/>
    <m/>
    <m/>
    <m/>
    <m/>
    <n v="9.8125000000000018E-3"/>
    <n v="9.8125000000000018E-3"/>
    <n v="1"/>
    <n v="0.01"/>
  </r>
  <r>
    <s v="47.1.1"/>
    <m/>
    <x v="3"/>
    <x v="10"/>
    <x v="3"/>
    <m/>
    <m/>
    <m/>
    <m/>
    <n v="2.5000000000000001E-2"/>
    <n v="9.8125000000000018E-3"/>
    <n v="2.5000000000000001E-2"/>
    <n v="1.1000000000000001"/>
    <n v="0.03"/>
  </r>
  <r>
    <s v="47.1.2"/>
    <m/>
    <x v="3"/>
    <x v="11"/>
    <x v="2"/>
    <n v="0.04"/>
    <m/>
    <m/>
    <m/>
    <m/>
    <m/>
    <n v="0.04"/>
    <n v="1"/>
    <n v="0.04"/>
  </r>
  <r>
    <s v="47.3"/>
    <s v="0.1.4.4.3.1.2.2"/>
    <x v="2"/>
    <x v="12"/>
    <x v="4"/>
    <n v="1"/>
    <m/>
    <m/>
    <m/>
    <m/>
    <m/>
    <n v="1"/>
    <n v="1"/>
    <n v="1"/>
  </r>
  <r>
    <s v="47.3.1"/>
    <m/>
    <x v="3"/>
    <x v="757"/>
    <x v="4"/>
    <n v="1"/>
    <m/>
    <m/>
    <m/>
    <m/>
    <m/>
    <n v="1"/>
    <n v="1"/>
    <n v="1"/>
  </r>
  <r>
    <s v="47.4"/>
    <s v="0.1.4.4.3.1.3.2.1"/>
    <x v="2"/>
    <x v="14"/>
    <x v="2"/>
    <n v="0.09"/>
    <m/>
    <m/>
    <m/>
    <m/>
    <m/>
    <n v="0.09"/>
    <n v="1"/>
    <n v="0.09"/>
  </r>
  <r>
    <s v="47.4.1"/>
    <m/>
    <x v="3"/>
    <x v="15"/>
    <x v="2"/>
    <n v="0.09"/>
    <m/>
    <m/>
    <m/>
    <m/>
    <m/>
    <n v="0.09"/>
    <n v="1.1000000000000001"/>
    <n v="0.1"/>
  </r>
  <r>
    <s v="47.4.2"/>
    <m/>
    <x v="3"/>
    <x v="16"/>
    <x v="5"/>
    <n v="0.09"/>
    <m/>
    <m/>
    <m/>
    <m/>
    <m/>
    <n v="0.09"/>
    <n v="0.7"/>
    <n v="0.06"/>
  </r>
  <r>
    <s v="48"/>
    <m/>
    <x v="1"/>
    <x v="761"/>
    <x v="1"/>
    <m/>
    <m/>
    <m/>
    <m/>
    <m/>
    <m/>
    <m/>
    <m/>
    <m/>
  </r>
  <r>
    <s v="48.1"/>
    <s v="0.1.4.4.3.1.3"/>
    <x v="2"/>
    <x v="3"/>
    <x v="2"/>
    <m/>
    <m/>
    <m/>
    <m/>
    <m/>
    <n v="0.23487200000000003"/>
    <n v="0.23487200000000003"/>
    <n v="1"/>
    <n v="0.23"/>
  </r>
  <r>
    <s v="48.1.1"/>
    <m/>
    <x v="3"/>
    <x v="762"/>
    <x v="3"/>
    <m/>
    <m/>
    <m/>
    <m/>
    <n v="0.68"/>
    <n v="0.23487200000000003"/>
    <n v="0.68"/>
    <n v="1.1000000000000001"/>
    <n v="0.75"/>
  </r>
  <r>
    <s v="48.1.2"/>
    <m/>
    <x v="3"/>
    <x v="11"/>
    <x v="2"/>
    <n v="0.02"/>
    <m/>
    <m/>
    <m/>
    <m/>
    <m/>
    <n v="0.02"/>
    <n v="1"/>
    <n v="0.02"/>
  </r>
  <r>
    <s v="48.2"/>
    <s v="0.1.4.4.3.1.1.1.3"/>
    <x v="2"/>
    <x v="32"/>
    <x v="6"/>
    <n v="1"/>
    <m/>
    <m/>
    <m/>
    <m/>
    <m/>
    <n v="1"/>
    <n v="1"/>
    <n v="1"/>
  </r>
  <r>
    <s v="48.2.1"/>
    <m/>
    <x v="3"/>
    <x v="763"/>
    <x v="6"/>
    <n v="1"/>
    <m/>
    <m/>
    <m/>
    <m/>
    <m/>
    <n v="1"/>
    <n v="1"/>
    <n v="1"/>
  </r>
  <r>
    <s v="49"/>
    <m/>
    <x v="1"/>
    <x v="764"/>
    <x v="1"/>
    <m/>
    <m/>
    <m/>
    <m/>
    <m/>
    <m/>
    <m/>
    <m/>
    <m/>
  </r>
  <r>
    <s v="49.1"/>
    <s v="0.1.4.4.3.1.3"/>
    <x v="2"/>
    <x v="3"/>
    <x v="2"/>
    <m/>
    <m/>
    <m/>
    <m/>
    <m/>
    <n v="51.055819253772391"/>
    <n v="51.055819253772391"/>
    <n v="1"/>
    <n v="51.06"/>
  </r>
  <r>
    <s v="49.1.1"/>
    <m/>
    <x v="3"/>
    <x v="422"/>
    <x v="3"/>
    <m/>
    <n v="0.25"/>
    <n v="0.15"/>
    <n v="0.8"/>
    <n v="34.43"/>
    <n v="27.544"/>
    <n v="34.43"/>
    <n v="1.1000000000000001"/>
    <n v="37.869999999999997"/>
  </r>
  <r>
    <s v="49.1.2"/>
    <m/>
    <x v="3"/>
    <x v="765"/>
    <x v="3"/>
    <m/>
    <m/>
    <m/>
    <m/>
    <n v="17.149999999999999"/>
    <n v="13.46275"/>
    <n v="17.149999999999999"/>
    <n v="1.1000000000000001"/>
    <n v="18.87"/>
  </r>
  <r>
    <s v="49.1.3"/>
    <m/>
    <x v="3"/>
    <x v="766"/>
    <x v="4"/>
    <n v="2"/>
    <m/>
    <m/>
    <m/>
    <m/>
    <n v="0.55000000000000004"/>
    <n v="2"/>
    <n v="1"/>
    <n v="2"/>
  </r>
  <r>
    <s v="49.1.4"/>
    <m/>
    <x v="3"/>
    <x v="767"/>
    <x v="4"/>
    <n v="2"/>
    <m/>
    <m/>
    <m/>
    <m/>
    <n v="0.39696585076152269"/>
    <n v="2"/>
    <n v="1"/>
    <n v="2"/>
  </r>
  <r>
    <s v="49.1.5"/>
    <m/>
    <x v="3"/>
    <x v="768"/>
    <x v="4"/>
    <n v="4"/>
    <m/>
    <m/>
    <m/>
    <m/>
    <n v="0.93100954042706408"/>
    <n v="4"/>
    <n v="1"/>
    <n v="4"/>
  </r>
  <r>
    <s v="49.1.6"/>
    <m/>
    <x v="3"/>
    <x v="769"/>
    <x v="4"/>
    <n v="6"/>
    <m/>
    <m/>
    <m/>
    <m/>
    <n v="2.3217897232427234"/>
    <n v="6"/>
    <n v="1"/>
    <n v="6"/>
  </r>
  <r>
    <s v="49.1.7"/>
    <m/>
    <x v="3"/>
    <x v="770"/>
    <x v="4"/>
    <n v="8"/>
    <m/>
    <m/>
    <m/>
    <m/>
    <n v="1.3939822368615504"/>
    <n v="8"/>
    <n v="1"/>
    <n v="8"/>
  </r>
  <r>
    <s v="49.1.8"/>
    <m/>
    <x v="3"/>
    <x v="771"/>
    <x v="4"/>
    <n v="4"/>
    <m/>
    <m/>
    <m/>
    <m/>
    <n v="1.0739822368615504"/>
    <n v="4"/>
    <n v="1"/>
    <n v="4"/>
  </r>
  <r>
    <s v="49.1.9"/>
    <m/>
    <x v="3"/>
    <x v="772"/>
    <x v="4"/>
    <n v="5"/>
    <m/>
    <m/>
    <m/>
    <m/>
    <n v="1.9707963267948967"/>
    <n v="5"/>
    <n v="1"/>
    <n v="5"/>
  </r>
  <r>
    <s v="49.1.10"/>
    <m/>
    <x v="3"/>
    <x v="773"/>
    <x v="4"/>
    <n v="1"/>
    <m/>
    <m/>
    <m/>
    <m/>
    <n v="0.28000000000000003"/>
    <n v="1"/>
    <n v="1"/>
    <n v="1"/>
  </r>
  <r>
    <s v="49.1.11"/>
    <m/>
    <x v="3"/>
    <x v="774"/>
    <x v="4"/>
    <n v="1"/>
    <m/>
    <m/>
    <m/>
    <m/>
    <n v="0.28263583470577036"/>
    <n v="1"/>
    <n v="1"/>
    <n v="1"/>
  </r>
  <r>
    <s v="49.1.12"/>
    <m/>
    <x v="3"/>
    <x v="775"/>
    <x v="4"/>
    <n v="3"/>
    <m/>
    <m/>
    <m/>
    <m/>
    <n v="0.84790750411731108"/>
    <n v="3"/>
    <n v="1"/>
    <n v="3"/>
  </r>
  <r>
    <s v="49.1.13"/>
    <m/>
    <x v="3"/>
    <x v="11"/>
    <x v="2"/>
    <n v="0.09"/>
    <m/>
    <m/>
    <m/>
    <m/>
    <m/>
    <n v="0.09"/>
    <n v="1"/>
    <n v="0.09"/>
  </r>
  <r>
    <s v="49.2"/>
    <s v="0.1.4.4.3.1.2.2"/>
    <x v="2"/>
    <x v="12"/>
    <x v="4"/>
    <n v="3"/>
    <m/>
    <m/>
    <m/>
    <m/>
    <m/>
    <n v="3"/>
    <n v="1"/>
    <n v="3"/>
  </r>
  <r>
    <s v="49.2.1"/>
    <m/>
    <x v="3"/>
    <x v="776"/>
    <x v="4"/>
    <n v="3"/>
    <m/>
    <m/>
    <m/>
    <m/>
    <m/>
    <n v="3"/>
    <n v="1"/>
    <n v="3"/>
  </r>
  <r>
    <s v="49.3"/>
    <s v="0.1.4.4.3.1.3.2.1"/>
    <x v="2"/>
    <x v="14"/>
    <x v="2"/>
    <n v="34.33"/>
    <m/>
    <m/>
    <m/>
    <m/>
    <m/>
    <n v="34.33"/>
    <n v="1"/>
    <n v="34.33"/>
  </r>
  <r>
    <s v="49.3.1"/>
    <m/>
    <x v="3"/>
    <x v="777"/>
    <x v="2"/>
    <n v="2.0699999999999998"/>
    <m/>
    <m/>
    <m/>
    <m/>
    <m/>
    <n v="2.0699999999999998"/>
    <n v="1.1000000000000001"/>
    <n v="2.2799999999999998"/>
  </r>
  <r>
    <s v="49.3.2"/>
    <m/>
    <x v="3"/>
    <x v="309"/>
    <x v="5"/>
    <n v="2.0699999999999998"/>
    <m/>
    <m/>
    <m/>
    <m/>
    <n v="2.0699999999999998"/>
    <n v="2.0699999999999998"/>
    <n v="0.7"/>
    <n v="1.45"/>
  </r>
  <r>
    <s v="49.3.3"/>
    <m/>
    <x v="3"/>
    <x v="265"/>
    <x v="2"/>
    <n v="1.7"/>
    <m/>
    <m/>
    <m/>
    <m/>
    <m/>
    <n v="1.7"/>
    <n v="1.1000000000000001"/>
    <n v="1.87"/>
  </r>
  <r>
    <s v="49.3.4"/>
    <m/>
    <x v="3"/>
    <x v="106"/>
    <x v="5"/>
    <n v="1.7"/>
    <m/>
    <m/>
    <m/>
    <m/>
    <m/>
    <n v="1.7"/>
    <n v="2"/>
    <n v="3.4"/>
  </r>
  <r>
    <s v="49.3.5"/>
    <m/>
    <x v="3"/>
    <x v="92"/>
    <x v="2"/>
    <n v="30.56"/>
    <m/>
    <m/>
    <m/>
    <m/>
    <m/>
    <n v="30.56"/>
    <n v="1.1000000000000001"/>
    <n v="33.619999999999997"/>
  </r>
  <r>
    <s v="49.3.6"/>
    <m/>
    <x v="3"/>
    <x v="106"/>
    <x v="5"/>
    <n v="30.56"/>
    <m/>
    <m/>
    <m/>
    <m/>
    <m/>
    <n v="30.56"/>
    <n v="2"/>
    <n v="61.12"/>
  </r>
  <r>
    <s v="49.4"/>
    <s v="0.1.4.4.3.1.1.1.3"/>
    <x v="2"/>
    <x v="32"/>
    <x v="6"/>
    <n v="1"/>
    <m/>
    <m/>
    <m/>
    <m/>
    <m/>
    <n v="1"/>
    <n v="1"/>
    <n v="1"/>
  </r>
  <r>
    <s v="49.4.1"/>
    <m/>
    <x v="3"/>
    <x v="778"/>
    <x v="6"/>
    <n v="1"/>
    <m/>
    <m/>
    <m/>
    <m/>
    <m/>
    <n v="1"/>
    <n v="1"/>
    <n v="1"/>
  </r>
  <r>
    <s v="49.5"/>
    <s v="0.1.4.4.3.1.1.1.3"/>
    <x v="2"/>
    <x v="779"/>
    <x v="4"/>
    <n v="4"/>
    <m/>
    <m/>
    <m/>
    <m/>
    <m/>
    <n v="4"/>
    <n v="1"/>
    <n v="4"/>
  </r>
  <r>
    <s v="49.5.1"/>
    <m/>
    <x v="3"/>
    <x v="780"/>
    <x v="4"/>
    <n v="4"/>
    <m/>
    <m/>
    <m/>
    <m/>
    <m/>
    <n v="4"/>
    <n v="1"/>
    <n v="4"/>
  </r>
  <r>
    <s v="50"/>
    <m/>
    <x v="1"/>
    <x v="781"/>
    <x v="1"/>
    <m/>
    <m/>
    <m/>
    <m/>
    <m/>
    <m/>
    <m/>
    <m/>
    <m/>
  </r>
  <r>
    <s v="50.1"/>
    <s v="0.1.4.4.3.1.3"/>
    <x v="2"/>
    <x v="3"/>
    <x v="2"/>
    <m/>
    <m/>
    <m/>
    <m/>
    <m/>
    <n v="62.975229858533197"/>
    <n v="62.975229858533197"/>
    <n v="1"/>
    <n v="62.98"/>
  </r>
  <r>
    <s v="50.1.1"/>
    <m/>
    <x v="3"/>
    <x v="782"/>
    <x v="3"/>
    <m/>
    <n v="0.3"/>
    <n v="0.2"/>
    <n v="1"/>
    <n v="24.46"/>
    <n v="24.46"/>
    <n v="24.46"/>
    <n v="1.1000000000000001"/>
    <n v="26.91"/>
  </r>
  <r>
    <s v="50.1.2"/>
    <m/>
    <x v="3"/>
    <x v="783"/>
    <x v="3"/>
    <m/>
    <n v="0.4"/>
    <n v="0.15"/>
    <n v="1.1000000000000001"/>
    <n v="8.3800000000000008"/>
    <n v="9.2180000000000017"/>
    <n v="8.3800000000000008"/>
    <n v="1.1000000000000001"/>
    <n v="9.2200000000000006"/>
  </r>
  <r>
    <s v="50.1.3"/>
    <m/>
    <x v="3"/>
    <x v="765"/>
    <x v="3"/>
    <m/>
    <m/>
    <m/>
    <n v="0.25"/>
    <n v="0.28999999999999998"/>
    <n v="0.22764999999999999"/>
    <n v="0.28999999999999998"/>
    <n v="1.1000000000000001"/>
    <n v="0.32"/>
  </r>
  <r>
    <s v="50.1.4"/>
    <m/>
    <x v="3"/>
    <x v="97"/>
    <x v="3"/>
    <m/>
    <m/>
    <m/>
    <n v="0.315"/>
    <n v="15.31"/>
    <n v="15.143121000000002"/>
    <n v="15.31"/>
    <n v="1.1000000000000001"/>
    <n v="16.84"/>
  </r>
  <r>
    <s v="50.1.5"/>
    <m/>
    <x v="3"/>
    <x v="784"/>
    <x v="4"/>
    <n v="2"/>
    <m/>
    <m/>
    <m/>
    <m/>
    <n v="0.69"/>
    <n v="2"/>
    <n v="1"/>
    <n v="2"/>
  </r>
  <r>
    <s v="50.1.6"/>
    <m/>
    <x v="3"/>
    <x v="785"/>
    <x v="4"/>
    <n v="1"/>
    <m/>
    <m/>
    <m/>
    <m/>
    <n v="0.36"/>
    <n v="1"/>
    <n v="1"/>
    <n v="1"/>
  </r>
  <r>
    <s v="50.1.7"/>
    <m/>
    <x v="3"/>
    <x v="786"/>
    <x v="4"/>
    <n v="1"/>
    <m/>
    <m/>
    <m/>
    <m/>
    <n v="0.13"/>
    <n v="1"/>
    <n v="1"/>
    <n v="1"/>
  </r>
  <r>
    <s v="50.1.8"/>
    <m/>
    <x v="3"/>
    <x v="787"/>
    <x v="4"/>
    <n v="4"/>
    <m/>
    <m/>
    <m/>
    <m/>
    <n v="1.3751521710504055"/>
    <n v="4"/>
    <n v="1"/>
    <n v="4"/>
  </r>
  <r>
    <s v="50.1.9"/>
    <m/>
    <x v="3"/>
    <x v="788"/>
    <x v="4"/>
    <n v="6"/>
    <m/>
    <m/>
    <m/>
    <m/>
    <n v="3.5316955016227451"/>
    <n v="6"/>
    <n v="1"/>
    <n v="6"/>
  </r>
  <r>
    <s v="50.1.10"/>
    <m/>
    <x v="3"/>
    <x v="789"/>
    <x v="4"/>
    <n v="2"/>
    <m/>
    <m/>
    <m/>
    <m/>
    <n v="0.3396263401595464"/>
    <n v="2"/>
    <n v="1"/>
    <n v="2"/>
  </r>
  <r>
    <s v="50.1.11"/>
    <m/>
    <x v="3"/>
    <x v="790"/>
    <x v="4"/>
    <n v="2"/>
    <m/>
    <m/>
    <m/>
    <m/>
    <n v="0.61887902047863896"/>
    <n v="2"/>
    <n v="1"/>
    <n v="2"/>
  </r>
  <r>
    <s v="50.1.12"/>
    <m/>
    <x v="3"/>
    <x v="791"/>
    <x v="4"/>
    <n v="4"/>
    <m/>
    <m/>
    <m/>
    <m/>
    <n v="0.95836278784231588"/>
    <n v="4"/>
    <n v="1"/>
    <n v="4"/>
  </r>
  <r>
    <s v="50.1.13"/>
    <m/>
    <x v="3"/>
    <x v="792"/>
    <x v="4"/>
    <n v="2"/>
    <m/>
    <m/>
    <m/>
    <m/>
    <n v="0.51415926535897927"/>
    <n v="2"/>
    <n v="1"/>
    <n v="2"/>
  </r>
  <r>
    <s v="50.1.14"/>
    <m/>
    <x v="3"/>
    <x v="793"/>
    <x v="4"/>
    <n v="4"/>
    <m/>
    <m/>
    <m/>
    <m/>
    <n v="1.3424777960769378"/>
    <n v="4"/>
    <n v="1"/>
    <n v="4"/>
  </r>
  <r>
    <s v="50.1.15"/>
    <m/>
    <x v="3"/>
    <x v="794"/>
    <x v="4"/>
    <n v="4"/>
    <m/>
    <m/>
    <m/>
    <m/>
    <n v="2.2849555921538753"/>
    <n v="4"/>
    <n v="1"/>
    <n v="4"/>
  </r>
  <r>
    <s v="50.1.16"/>
    <m/>
    <x v="3"/>
    <x v="795"/>
    <x v="4"/>
    <n v="1"/>
    <m/>
    <m/>
    <m/>
    <m/>
    <n v="0.80115038378975456"/>
    <n v="1"/>
    <n v="1"/>
    <n v="1"/>
  </r>
  <r>
    <s v="50.1.17"/>
    <m/>
    <x v="3"/>
    <x v="796"/>
    <x v="4"/>
    <n v="1"/>
    <m/>
    <m/>
    <m/>
    <m/>
    <n v="0.31"/>
    <n v="1"/>
    <n v="1"/>
    <n v="1"/>
  </r>
  <r>
    <s v="50.1.18"/>
    <m/>
    <x v="3"/>
    <x v="797"/>
    <x v="4"/>
    <n v="1"/>
    <m/>
    <m/>
    <m/>
    <m/>
    <n v="0.35"/>
    <n v="1"/>
    <n v="1"/>
    <n v="1"/>
  </r>
  <r>
    <s v="50.1.19"/>
    <m/>
    <x v="3"/>
    <x v="798"/>
    <x v="4"/>
    <n v="1"/>
    <m/>
    <m/>
    <m/>
    <m/>
    <n v="0.32"/>
    <n v="1"/>
    <n v="1"/>
    <n v="1"/>
  </r>
  <r>
    <s v="50.1.20"/>
    <m/>
    <x v="3"/>
    <x v="11"/>
    <x v="2"/>
    <n v="0.12"/>
    <m/>
    <m/>
    <m/>
    <m/>
    <m/>
    <n v="0.12"/>
    <n v="1"/>
    <n v="0.12"/>
  </r>
  <r>
    <s v="50.3"/>
    <s v="0.1.4.4.3.1.2.2"/>
    <x v="2"/>
    <x v="12"/>
    <x v="4"/>
    <n v="3"/>
    <m/>
    <m/>
    <m/>
    <m/>
    <m/>
    <n v="3"/>
    <n v="1"/>
    <n v="3"/>
  </r>
  <r>
    <s v="50.3.1"/>
    <m/>
    <x v="3"/>
    <x v="799"/>
    <x v="4"/>
    <n v="3"/>
    <m/>
    <m/>
    <m/>
    <m/>
    <m/>
    <n v="3"/>
    <n v="1"/>
    <n v="3"/>
  </r>
  <r>
    <s v="50.4"/>
    <s v="0.1.4.4.3.1.3.2.1"/>
    <x v="2"/>
    <x v="14"/>
    <x v="2"/>
    <n v="31.840000000000003"/>
    <m/>
    <m/>
    <m/>
    <m/>
    <m/>
    <n v="31.840000000000003"/>
    <n v="1"/>
    <n v="31.84"/>
  </r>
  <r>
    <s v="50.4.1"/>
    <m/>
    <x v="3"/>
    <x v="800"/>
    <x v="2"/>
    <n v="16.37"/>
    <m/>
    <m/>
    <m/>
    <m/>
    <m/>
    <n v="16.37"/>
    <n v="1.1000000000000001"/>
    <n v="18.010000000000002"/>
  </r>
  <r>
    <s v="50.4.2"/>
    <m/>
    <x v="3"/>
    <x v="309"/>
    <x v="5"/>
    <n v="16.37"/>
    <m/>
    <m/>
    <m/>
    <m/>
    <m/>
    <n v="16.37"/>
    <n v="1"/>
    <n v="16.37"/>
  </r>
  <r>
    <s v="50.4.3"/>
    <m/>
    <x v="3"/>
    <x v="92"/>
    <x v="2"/>
    <n v="15.47"/>
    <m/>
    <m/>
    <m/>
    <m/>
    <m/>
    <n v="15.47"/>
    <n v="1.1000000000000001"/>
    <n v="17.02"/>
  </r>
  <r>
    <s v="50.4.4"/>
    <m/>
    <x v="3"/>
    <x v="309"/>
    <x v="5"/>
    <n v="15.47"/>
    <m/>
    <m/>
    <m/>
    <m/>
    <m/>
    <n v="15.47"/>
    <n v="2"/>
    <n v="30.94"/>
  </r>
  <r>
    <s v="50.5"/>
    <s v="0.1.4.4.3.1.1.1.3"/>
    <x v="2"/>
    <x v="32"/>
    <x v="6"/>
    <n v="1"/>
    <m/>
    <m/>
    <m/>
    <m/>
    <m/>
    <n v="1"/>
    <n v="1"/>
    <n v="1"/>
  </r>
  <r>
    <s v="50.5.1"/>
    <m/>
    <x v="3"/>
    <x v="801"/>
    <x v="6"/>
    <n v="1"/>
    <m/>
    <m/>
    <m/>
    <m/>
    <m/>
    <n v="1"/>
    <n v="1"/>
    <n v="1"/>
  </r>
  <r>
    <s v="50.6"/>
    <s v="0.1.4.4.3.1.1.1.3"/>
    <x v="2"/>
    <x v="779"/>
    <x v="4"/>
    <n v="4"/>
    <m/>
    <m/>
    <m/>
    <m/>
    <m/>
    <n v="4"/>
    <n v="1"/>
    <n v="4"/>
  </r>
  <r>
    <s v="50.6.1"/>
    <m/>
    <x v="3"/>
    <x v="802"/>
    <x v="4"/>
    <n v="4"/>
    <m/>
    <m/>
    <m/>
    <m/>
    <m/>
    <n v="4"/>
    <n v="1"/>
    <n v="4"/>
  </r>
  <r>
    <s v="51"/>
    <m/>
    <x v="1"/>
    <x v="803"/>
    <x v="1"/>
    <m/>
    <m/>
    <m/>
    <m/>
    <m/>
    <m/>
    <m/>
    <m/>
    <m/>
  </r>
  <r>
    <s v="51.1"/>
    <s v="0.1.4.4.3.1.3"/>
    <x v="2"/>
    <x v="3"/>
    <x v="2"/>
    <m/>
    <m/>
    <m/>
    <m/>
    <m/>
    <n v="14.552196983495724"/>
    <n v="14.552196983495724"/>
    <n v="1"/>
    <n v="14.55"/>
  </r>
  <r>
    <s v="51.1.1"/>
    <m/>
    <x v="3"/>
    <x v="18"/>
    <x v="3"/>
    <m/>
    <m/>
    <m/>
    <n v="0.1"/>
    <n v="35.56"/>
    <n v="11.165840000000003"/>
    <n v="35.56"/>
    <n v="1.1000000000000001"/>
    <n v="39.119999999999997"/>
  </r>
  <r>
    <s v="51.1.2"/>
    <m/>
    <x v="3"/>
    <x v="10"/>
    <x v="3"/>
    <m/>
    <m/>
    <m/>
    <n v="0.125"/>
    <n v="3.61"/>
    <n v="1.416925"/>
    <n v="3.61"/>
    <n v="1.1000000000000001"/>
    <n v="3.97"/>
  </r>
  <r>
    <s v="51.1.3"/>
    <m/>
    <x v="3"/>
    <x v="804"/>
    <x v="4"/>
    <n v="2"/>
    <m/>
    <m/>
    <m/>
    <m/>
    <m/>
    <n v="2"/>
    <n v="1"/>
    <n v="2"/>
  </r>
  <r>
    <s v="51.1.4"/>
    <m/>
    <x v="3"/>
    <x v="805"/>
    <x v="4"/>
    <n v="2"/>
    <m/>
    <m/>
    <m/>
    <m/>
    <n v="0.11217987507724266"/>
    <n v="2"/>
    <n v="1"/>
    <n v="2"/>
  </r>
  <r>
    <s v="51.1.5"/>
    <m/>
    <x v="3"/>
    <x v="806"/>
    <x v="4"/>
    <n v="6"/>
    <m/>
    <m/>
    <m/>
    <m/>
    <n v="0.33653962523172798"/>
    <n v="6"/>
    <n v="1"/>
    <n v="6"/>
  </r>
  <r>
    <s v="51.1.6"/>
    <m/>
    <x v="3"/>
    <x v="807"/>
    <x v="4"/>
    <n v="10"/>
    <m/>
    <m/>
    <m/>
    <m/>
    <n v="0.8076394854134471"/>
    <n v="10"/>
    <n v="1"/>
    <n v="10"/>
  </r>
  <r>
    <s v="51.1.7"/>
    <m/>
    <x v="3"/>
    <x v="808"/>
    <x v="4"/>
    <n v="2"/>
    <m/>
    <m/>
    <m/>
    <m/>
    <n v="0.23275238510676602"/>
    <n v="2"/>
    <n v="1"/>
    <n v="2"/>
  </r>
  <r>
    <s v="51.1.8"/>
    <m/>
    <x v="3"/>
    <x v="809"/>
    <x v="4"/>
    <n v="1"/>
    <m/>
    <m/>
    <m/>
    <m/>
    <n v="0.17900269531365454"/>
    <n v="1"/>
    <n v="1"/>
    <n v="1"/>
  </r>
  <r>
    <s v="51.1.9"/>
    <m/>
    <x v="3"/>
    <x v="810"/>
    <x v="4"/>
    <n v="1"/>
    <m/>
    <m/>
    <m/>
    <m/>
    <n v="0.14131791735288518"/>
    <n v="1"/>
    <n v="1"/>
    <n v="1"/>
  </r>
  <r>
    <s v="51.1.10"/>
    <m/>
    <x v="3"/>
    <x v="811"/>
    <x v="4"/>
    <n v="1"/>
    <m/>
    <m/>
    <m/>
    <m/>
    <n v="0.16"/>
    <n v="1"/>
    <n v="1"/>
    <n v="1"/>
  </r>
  <r>
    <s v="51.1.11"/>
    <m/>
    <x v="3"/>
    <x v="11"/>
    <x v="2"/>
    <n v="0.04"/>
    <m/>
    <m/>
    <m/>
    <m/>
    <m/>
    <n v="0.04"/>
    <n v="1"/>
    <n v="0.04"/>
  </r>
  <r>
    <s v="51.2"/>
    <s v="0.1.4.4.3.1.2.2"/>
    <x v="2"/>
    <x v="12"/>
    <x v="4"/>
    <n v="3"/>
    <m/>
    <m/>
    <m/>
    <m/>
    <m/>
    <n v="3"/>
    <n v="1"/>
    <n v="3"/>
  </r>
  <r>
    <s v="51.2.1"/>
    <m/>
    <x v="3"/>
    <x v="812"/>
    <x v="4"/>
    <n v="3"/>
    <m/>
    <m/>
    <m/>
    <m/>
    <m/>
    <n v="3"/>
    <n v="1"/>
    <n v="3"/>
  </r>
  <r>
    <s v="51.3"/>
    <s v="0.1.4.4.3.1.1.1.3"/>
    <x v="2"/>
    <x v="32"/>
    <x v="6"/>
    <n v="1"/>
    <m/>
    <m/>
    <m/>
    <m/>
    <m/>
    <n v="1"/>
    <n v="1"/>
    <n v="1"/>
  </r>
  <r>
    <s v="51.3.1"/>
    <m/>
    <x v="3"/>
    <x v="813"/>
    <x v="6"/>
    <n v="1"/>
    <m/>
    <m/>
    <m/>
    <m/>
    <m/>
    <n v="1"/>
    <n v="1"/>
    <n v="1"/>
  </r>
  <r>
    <s v="51.4"/>
    <s v="0.1.4.4.3.1.3.2.1"/>
    <x v="2"/>
    <x v="14"/>
    <x v="2"/>
    <n v="20.41"/>
    <m/>
    <m/>
    <m/>
    <m/>
    <m/>
    <n v="20.41"/>
    <n v="1"/>
    <n v="20.41"/>
  </r>
  <r>
    <s v="51.4.1"/>
    <m/>
    <x v="3"/>
    <x v="777"/>
    <x v="2"/>
    <n v="1.26"/>
    <m/>
    <m/>
    <m/>
    <m/>
    <m/>
    <n v="1.26"/>
    <n v="1.1000000000000001"/>
    <n v="1.39"/>
  </r>
  <r>
    <s v="51.4.2"/>
    <m/>
    <x v="3"/>
    <x v="309"/>
    <x v="5"/>
    <n v="1.26"/>
    <m/>
    <m/>
    <m/>
    <m/>
    <m/>
    <n v="1.26"/>
    <n v="0.7"/>
    <n v="0.88"/>
  </r>
  <r>
    <s v="51.4.3"/>
    <m/>
    <x v="3"/>
    <x v="92"/>
    <x v="2"/>
    <n v="19.149999999999999"/>
    <m/>
    <m/>
    <m/>
    <m/>
    <m/>
    <n v="19.149999999999999"/>
    <n v="1.1000000000000001"/>
    <n v="21.07"/>
  </r>
  <r>
    <s v="51.4.4"/>
    <m/>
    <x v="3"/>
    <x v="309"/>
    <x v="5"/>
    <n v="19.149999999999999"/>
    <m/>
    <m/>
    <m/>
    <m/>
    <m/>
    <n v="19.149999999999999"/>
    <n v="2"/>
    <n v="38.299999999999997"/>
  </r>
  <r>
    <s v="52"/>
    <m/>
    <x v="1"/>
    <x v="814"/>
    <x v="1"/>
    <m/>
    <m/>
    <m/>
    <m/>
    <m/>
    <m/>
    <m/>
    <m/>
    <m/>
  </r>
  <r>
    <s v="52.1"/>
    <s v="0.1.4.4.3.1.3"/>
    <x v="2"/>
    <x v="3"/>
    <x v="2"/>
    <m/>
    <m/>
    <m/>
    <m/>
    <m/>
    <n v="14.08117083134645"/>
    <n v="14.08117083134645"/>
    <n v="1"/>
    <n v="14.08"/>
  </r>
  <r>
    <s v="52.1.1"/>
    <m/>
    <x v="3"/>
    <x v="18"/>
    <x v="3"/>
    <m/>
    <m/>
    <m/>
    <n v="0.1"/>
    <n v="39.18"/>
    <n v="12.302520000000001"/>
    <n v="39.18"/>
    <n v="1.1000000000000001"/>
    <n v="43.1"/>
  </r>
  <r>
    <s v="52.1.2"/>
    <m/>
    <x v="3"/>
    <x v="804"/>
    <x v="4"/>
    <n v="2"/>
    <m/>
    <m/>
    <m/>
    <m/>
    <m/>
    <n v="2"/>
    <n v="1"/>
    <n v="2"/>
  </r>
  <r>
    <s v="52.1.3"/>
    <m/>
    <x v="3"/>
    <x v="805"/>
    <x v="4"/>
    <n v="2"/>
    <m/>
    <m/>
    <m/>
    <m/>
    <n v="0.11217987507724266"/>
    <n v="2"/>
    <n v="1"/>
    <n v="2"/>
  </r>
  <r>
    <s v="52.1.4"/>
    <m/>
    <x v="3"/>
    <x v="806"/>
    <x v="4"/>
    <n v="6"/>
    <m/>
    <m/>
    <m/>
    <m/>
    <n v="0.33653962523172798"/>
    <n v="6"/>
    <n v="1"/>
    <n v="6"/>
  </r>
  <r>
    <s v="52.1.5"/>
    <m/>
    <x v="3"/>
    <x v="815"/>
    <x v="4"/>
    <n v="1"/>
    <m/>
    <m/>
    <m/>
    <m/>
    <n v="8.0763948541344707E-2"/>
    <n v="1"/>
    <n v="1"/>
    <n v="1"/>
  </r>
  <r>
    <s v="52.1.6"/>
    <m/>
    <x v="3"/>
    <x v="816"/>
    <x v="4"/>
    <n v="2"/>
    <m/>
    <m/>
    <m/>
    <m/>
    <n v="0.16152789708268941"/>
    <n v="2"/>
    <n v="1"/>
    <n v="2"/>
  </r>
  <r>
    <s v="52.1.7"/>
    <m/>
    <x v="3"/>
    <x v="807"/>
    <x v="4"/>
    <n v="10"/>
    <m/>
    <m/>
    <m/>
    <m/>
    <n v="0.8076394854134471"/>
    <n v="10"/>
    <n v="1"/>
    <n v="10"/>
  </r>
  <r>
    <s v="52.1.8"/>
    <m/>
    <x v="3"/>
    <x v="810"/>
    <x v="4"/>
    <n v="2"/>
    <m/>
    <m/>
    <m/>
    <m/>
    <n v="0.28000000000000003"/>
    <n v="2"/>
    <n v="1"/>
    <n v="2"/>
  </r>
  <r>
    <s v="52.1.9"/>
    <m/>
    <x v="3"/>
    <x v="11"/>
    <x v="2"/>
    <n v="0.04"/>
    <m/>
    <m/>
    <m/>
    <m/>
    <m/>
    <n v="0.04"/>
    <n v="1"/>
    <n v="0.04"/>
  </r>
  <r>
    <s v="52.2"/>
    <s v="0.1.4.4.3.1.2.2"/>
    <x v="2"/>
    <x v="12"/>
    <x v="4"/>
    <n v="3"/>
    <m/>
    <m/>
    <m/>
    <m/>
    <m/>
    <n v="3"/>
    <n v="1"/>
    <n v="3"/>
  </r>
  <r>
    <s v="52.2.1"/>
    <m/>
    <x v="3"/>
    <x v="812"/>
    <x v="4"/>
    <n v="1"/>
    <m/>
    <m/>
    <m/>
    <m/>
    <m/>
    <n v="1"/>
    <n v="1"/>
    <n v="1"/>
  </r>
  <r>
    <s v="52.2.2"/>
    <m/>
    <x v="3"/>
    <x v="817"/>
    <x v="4"/>
    <n v="2"/>
    <m/>
    <m/>
    <m/>
    <m/>
    <m/>
    <n v="2"/>
    <n v="1"/>
    <n v="2"/>
  </r>
  <r>
    <s v="52.3"/>
    <s v="0.1.4.4.3.1.1.1.3"/>
    <x v="2"/>
    <x v="32"/>
    <x v="6"/>
    <n v="1"/>
    <m/>
    <m/>
    <m/>
    <m/>
    <m/>
    <n v="1"/>
    <n v="1"/>
    <n v="1"/>
  </r>
  <r>
    <s v="52.3.1"/>
    <m/>
    <x v="3"/>
    <x v="818"/>
    <x v="6"/>
    <n v="1"/>
    <m/>
    <m/>
    <m/>
    <m/>
    <m/>
    <n v="1"/>
    <n v="1"/>
    <n v="1"/>
  </r>
  <r>
    <s v="52.4"/>
    <s v="0.1.4.4.3.1.3.2.1"/>
    <x v="2"/>
    <x v="14"/>
    <x v="2"/>
    <n v="19.720000000000002"/>
    <m/>
    <m/>
    <m/>
    <m/>
    <m/>
    <n v="19.720000000000002"/>
    <n v="1"/>
    <n v="19.72"/>
  </r>
  <r>
    <s v="52.4.1"/>
    <m/>
    <x v="3"/>
    <x v="777"/>
    <x v="2"/>
    <n v="1.69"/>
    <m/>
    <m/>
    <m/>
    <m/>
    <m/>
    <n v="1.69"/>
    <n v="1.1000000000000001"/>
    <n v="1.86"/>
  </r>
  <r>
    <s v="52.4.2"/>
    <m/>
    <x v="3"/>
    <x v="309"/>
    <x v="5"/>
    <n v="1.69"/>
    <m/>
    <m/>
    <m/>
    <m/>
    <m/>
    <n v="1.69"/>
    <n v="0.7"/>
    <n v="1.18"/>
  </r>
  <r>
    <s v="52.4.3"/>
    <m/>
    <x v="3"/>
    <x v="92"/>
    <x v="2"/>
    <n v="18.03"/>
    <m/>
    <m/>
    <m/>
    <m/>
    <m/>
    <n v="18.03"/>
    <n v="1.1000000000000001"/>
    <n v="19.829999999999998"/>
  </r>
  <r>
    <s v="52.4.4"/>
    <m/>
    <x v="3"/>
    <x v="309"/>
    <x v="5"/>
    <n v="18.03"/>
    <m/>
    <m/>
    <m/>
    <m/>
    <m/>
    <n v="18.03"/>
    <n v="2"/>
    <n v="36.06"/>
  </r>
  <r>
    <s v="53"/>
    <m/>
    <x v="1"/>
    <x v="819"/>
    <x v="1"/>
    <m/>
    <m/>
    <m/>
    <m/>
    <m/>
    <m/>
    <m/>
    <m/>
    <m/>
  </r>
  <r>
    <s v="53.1"/>
    <s v="0.1.4.4.3.1.3"/>
    <x v="2"/>
    <x v="3"/>
    <x v="2"/>
    <m/>
    <m/>
    <m/>
    <m/>
    <m/>
    <n v="16.475905627448224"/>
    <n v="16.475905627448224"/>
    <n v="1"/>
    <n v="16.48"/>
  </r>
  <r>
    <s v="53.1.1"/>
    <m/>
    <x v="3"/>
    <x v="69"/>
    <x v="3"/>
    <m/>
    <n v="0.2"/>
    <n v="0.1"/>
    <n v="0.60000000000000009"/>
    <n v="4.4000000000000004"/>
    <n v="2.6400000000000006"/>
    <n v="4.4000000000000004"/>
    <n v="1.1000000000000001"/>
    <n v="4.84"/>
  </r>
  <r>
    <s v="53.1.2"/>
    <m/>
    <x v="3"/>
    <x v="97"/>
    <x v="3"/>
    <m/>
    <m/>
    <m/>
    <n v="0.315"/>
    <n v="10.18"/>
    <n v="10.069038000000001"/>
    <n v="10.18"/>
    <n v="1.1000000000000001"/>
    <n v="11.2"/>
  </r>
  <r>
    <s v="53.1.3"/>
    <m/>
    <x v="3"/>
    <x v="820"/>
    <x v="4"/>
    <n v="1"/>
    <m/>
    <m/>
    <m/>
    <m/>
    <n v="0.35"/>
    <n v="1"/>
    <n v="1"/>
    <n v="1"/>
  </r>
  <r>
    <s v="53.1.4"/>
    <m/>
    <x v="3"/>
    <x v="821"/>
    <x v="4"/>
    <n v="1"/>
    <m/>
    <m/>
    <m/>
    <m/>
    <n v="0.13"/>
    <n v="1"/>
    <n v="1"/>
    <n v="1"/>
  </r>
  <r>
    <s v="53.1.5"/>
    <m/>
    <x v="3"/>
    <x v="822"/>
    <x v="4"/>
    <n v="1"/>
    <m/>
    <m/>
    <m/>
    <m/>
    <m/>
    <n v="1"/>
    <n v="1"/>
    <n v="1"/>
  </r>
  <r>
    <s v="53.1.6"/>
    <m/>
    <x v="3"/>
    <x v="823"/>
    <x v="4"/>
    <n v="1"/>
    <m/>
    <m/>
    <m/>
    <m/>
    <n v="0.34378804276260139"/>
    <n v="1"/>
    <n v="1"/>
    <n v="1"/>
  </r>
  <r>
    <s v="53.1.7"/>
    <m/>
    <x v="3"/>
    <x v="824"/>
    <x v="4"/>
    <n v="5"/>
    <m/>
    <m/>
    <m/>
    <m/>
    <n v="2.9430795846856213"/>
    <n v="5"/>
    <n v="1"/>
    <n v="5"/>
  </r>
  <r>
    <s v="53.1.8"/>
    <m/>
    <x v="3"/>
    <x v="11"/>
    <x v="2"/>
    <n v="0.22"/>
    <m/>
    <m/>
    <m/>
    <m/>
    <m/>
    <n v="0.22"/>
    <n v="1"/>
    <n v="0.22"/>
  </r>
  <r>
    <s v="53.2"/>
    <s v="0.1.4.4.3.1.2.2"/>
    <x v="2"/>
    <x v="12"/>
    <x v="4"/>
    <n v="12"/>
    <m/>
    <m/>
    <m/>
    <m/>
    <m/>
    <n v="12"/>
    <n v="1"/>
    <n v="12"/>
  </r>
  <r>
    <s v="53.2.1"/>
    <m/>
    <x v="3"/>
    <x v="825"/>
    <x v="4"/>
    <n v="10"/>
    <m/>
    <m/>
    <m/>
    <m/>
    <m/>
    <n v="10"/>
    <n v="1"/>
    <n v="10"/>
  </r>
  <r>
    <s v="53.2.2"/>
    <m/>
    <x v="3"/>
    <x v="826"/>
    <x v="4"/>
    <n v="2"/>
    <m/>
    <m/>
    <m/>
    <m/>
    <m/>
    <n v="2"/>
    <n v="1"/>
    <n v="2"/>
  </r>
  <r>
    <s v="53.3"/>
    <s v="0.1.4.4.3.1.1.1.3"/>
    <x v="2"/>
    <x v="86"/>
    <x v="6"/>
    <n v="1"/>
    <m/>
    <m/>
    <m/>
    <m/>
    <m/>
    <n v="1"/>
    <n v="1"/>
    <n v="1"/>
  </r>
  <r>
    <s v="53.3.1"/>
    <m/>
    <x v="3"/>
    <x v="827"/>
    <x v="6"/>
    <n v="1"/>
    <m/>
    <m/>
    <m/>
    <m/>
    <m/>
    <n v="1"/>
    <n v="1"/>
    <n v="1"/>
  </r>
  <r>
    <s v="53.4"/>
    <s v="0.1.4.4.3.1.3.2.1"/>
    <x v="2"/>
    <x v="14"/>
    <x v="2"/>
    <n v="13.17"/>
    <m/>
    <m/>
    <m/>
    <m/>
    <m/>
    <n v="13.17"/>
    <n v="1"/>
    <n v="13.17"/>
  </r>
  <r>
    <s v="53.4.1"/>
    <m/>
    <x v="3"/>
    <x v="777"/>
    <x v="2"/>
    <n v="2.58"/>
    <m/>
    <m/>
    <m/>
    <m/>
    <m/>
    <n v="2.58"/>
    <n v="1.1000000000000001"/>
    <n v="2.84"/>
  </r>
  <r>
    <s v="53.4.2"/>
    <m/>
    <x v="3"/>
    <x v="309"/>
    <x v="5"/>
    <n v="2.58"/>
    <m/>
    <m/>
    <m/>
    <m/>
    <m/>
    <n v="2.58"/>
    <n v="0.7"/>
    <n v="1.81"/>
  </r>
  <r>
    <s v="53.4.3"/>
    <m/>
    <x v="3"/>
    <x v="92"/>
    <x v="2"/>
    <n v="9.61"/>
    <m/>
    <m/>
    <m/>
    <m/>
    <m/>
    <n v="9.61"/>
    <n v="1.1000000000000001"/>
    <n v="10.57"/>
  </r>
  <r>
    <s v="53.4.4"/>
    <m/>
    <x v="3"/>
    <x v="309"/>
    <x v="5"/>
    <n v="9.61"/>
    <m/>
    <m/>
    <m/>
    <m/>
    <m/>
    <n v="9.61"/>
    <n v="2"/>
    <n v="19.22"/>
  </r>
  <r>
    <s v="53.4.5"/>
    <m/>
    <x v="3"/>
    <x v="828"/>
    <x v="2"/>
    <n v="0.98"/>
    <m/>
    <m/>
    <m/>
    <m/>
    <m/>
    <n v="0.98"/>
    <n v="1.1000000000000001"/>
    <n v="1.08"/>
  </r>
  <r>
    <s v="53.4.6"/>
    <m/>
    <x v="3"/>
    <x v="309"/>
    <x v="5"/>
    <n v="0.98"/>
    <m/>
    <m/>
    <m/>
    <m/>
    <m/>
    <n v="0.98"/>
    <n v="2"/>
    <n v="1.96"/>
  </r>
  <r>
    <s v="53.5"/>
    <s v="0.1.4.4.3.1.3.2.2"/>
    <x v="2"/>
    <x v="829"/>
    <x v="2"/>
    <n v="3.15"/>
    <m/>
    <m/>
    <m/>
    <m/>
    <m/>
    <n v="3.15"/>
    <n v="1"/>
    <n v="3.15"/>
  </r>
  <r>
    <s v="53.5.1"/>
    <m/>
    <x v="3"/>
    <x v="830"/>
    <x v="2"/>
    <n v="3.15"/>
    <m/>
    <m/>
    <m/>
    <m/>
    <m/>
    <n v="3.15"/>
    <n v="1.1000000000000001"/>
    <n v="3.47"/>
  </r>
  <r>
    <s v="53.6"/>
    <s v="0.1.4.4.3.1.3.3.1"/>
    <x v="2"/>
    <x v="7"/>
    <x v="4"/>
    <n v="10"/>
    <m/>
    <m/>
    <m/>
    <m/>
    <m/>
    <n v="10"/>
    <n v="1"/>
    <n v="10"/>
  </r>
  <r>
    <s v="53.6.1"/>
    <m/>
    <x v="3"/>
    <x v="85"/>
    <x v="4"/>
    <n v="10"/>
    <m/>
    <m/>
    <m/>
    <m/>
    <m/>
    <n v="10"/>
    <n v="1"/>
    <n v="10"/>
  </r>
  <r>
    <s v="54"/>
    <m/>
    <x v="1"/>
    <x v="831"/>
    <x v="1"/>
    <m/>
    <m/>
    <m/>
    <m/>
    <m/>
    <m/>
    <m/>
    <m/>
    <m/>
  </r>
  <r>
    <s v="54.1"/>
    <s v="0.1.4.4.3.1.3"/>
    <x v="2"/>
    <x v="3"/>
    <x v="2"/>
    <m/>
    <m/>
    <m/>
    <m/>
    <m/>
    <n v="10.39699155853971"/>
    <n v="10.39699155853971"/>
    <n v="1"/>
    <n v="10.4"/>
  </r>
  <r>
    <s v="54.1.1"/>
    <m/>
    <x v="3"/>
    <x v="69"/>
    <x v="3"/>
    <m/>
    <n v="0.2"/>
    <n v="0.1"/>
    <n v="0.60000000000000009"/>
    <n v="4.4000000000000004"/>
    <n v="2.6400000000000006"/>
    <n v="4.4000000000000004"/>
    <n v="1.1000000000000001"/>
    <n v="4.84"/>
  </r>
  <r>
    <s v="54.1.2"/>
    <m/>
    <x v="3"/>
    <x v="563"/>
    <x v="3"/>
    <m/>
    <m/>
    <m/>
    <n v="0.2"/>
    <n v="10.18"/>
    <n v="6.3930400000000001"/>
    <n v="10.18"/>
    <n v="1.1000000000000001"/>
    <n v="11.2"/>
  </r>
  <r>
    <s v="54.1.3"/>
    <m/>
    <x v="3"/>
    <x v="832"/>
    <x v="4"/>
    <n v="2"/>
    <m/>
    <m/>
    <m/>
    <m/>
    <n v="0.32305579416537883"/>
    <n v="2"/>
    <n v="1"/>
    <n v="2"/>
  </r>
  <r>
    <s v="54.1.4"/>
    <m/>
    <x v="3"/>
    <x v="833"/>
    <x v="4"/>
    <n v="4"/>
    <m/>
    <m/>
    <m/>
    <m/>
    <n v="1.040895764374332"/>
    <n v="4"/>
    <n v="1"/>
    <n v="4"/>
  </r>
  <r>
    <s v="54.1.5"/>
    <m/>
    <x v="3"/>
    <x v="11"/>
    <x v="2"/>
    <n v="0.1"/>
    <m/>
    <m/>
    <m/>
    <m/>
    <m/>
    <n v="0.1"/>
    <n v="1"/>
    <n v="0.1"/>
  </r>
  <r>
    <s v="54.2"/>
    <s v="0.1.4.4.3.1.2.2"/>
    <x v="2"/>
    <x v="12"/>
    <x v="4"/>
    <n v="9"/>
    <m/>
    <m/>
    <m/>
    <m/>
    <m/>
    <n v="9"/>
    <n v="1"/>
    <n v="9"/>
  </r>
  <r>
    <s v="54.2.1"/>
    <m/>
    <x v="3"/>
    <x v="825"/>
    <x v="4"/>
    <n v="1"/>
    <m/>
    <m/>
    <m/>
    <m/>
    <m/>
    <n v="1"/>
    <n v="1"/>
    <n v="1"/>
  </r>
  <r>
    <s v="54.2.2"/>
    <m/>
    <x v="3"/>
    <x v="834"/>
    <x v="4"/>
    <n v="6"/>
    <m/>
    <m/>
    <m/>
    <m/>
    <m/>
    <n v="6"/>
    <n v="1"/>
    <n v="6"/>
  </r>
  <r>
    <s v="54.2.3"/>
    <m/>
    <x v="3"/>
    <x v="835"/>
    <x v="4"/>
    <n v="2"/>
    <m/>
    <m/>
    <m/>
    <m/>
    <m/>
    <n v="2"/>
    <n v="1"/>
    <n v="2"/>
  </r>
  <r>
    <s v="54.3"/>
    <s v="0.1.4.4.3.1.1.1.3"/>
    <x v="2"/>
    <x v="86"/>
    <x v="6"/>
    <n v="1"/>
    <m/>
    <m/>
    <m/>
    <m/>
    <m/>
    <n v="1"/>
    <n v="1"/>
    <n v="1"/>
  </r>
  <r>
    <s v="54.3.1"/>
    <m/>
    <x v="3"/>
    <x v="836"/>
    <x v="6"/>
    <n v="1"/>
    <m/>
    <m/>
    <m/>
    <m/>
    <m/>
    <n v="1"/>
    <n v="1"/>
    <n v="1"/>
  </r>
  <r>
    <s v="54.4"/>
    <s v="0.1.4.4.3.1.3.2.1"/>
    <x v="2"/>
    <x v="14"/>
    <x v="2"/>
    <n v="80.14"/>
    <m/>
    <m/>
    <m/>
    <m/>
    <m/>
    <n v="80.14"/>
    <n v="1"/>
    <n v="80.14"/>
  </r>
  <r>
    <s v="54.4.1"/>
    <m/>
    <x v="3"/>
    <x v="777"/>
    <x v="2"/>
    <n v="2.84"/>
    <m/>
    <m/>
    <m/>
    <m/>
    <m/>
    <n v="2.84"/>
    <n v="1.1000000000000001"/>
    <n v="3.12"/>
  </r>
  <r>
    <s v="54.4.2"/>
    <m/>
    <x v="3"/>
    <x v="309"/>
    <x v="5"/>
    <n v="2.84"/>
    <m/>
    <m/>
    <m/>
    <m/>
    <m/>
    <n v="2.84"/>
    <n v="0.7"/>
    <n v="1.99"/>
  </r>
  <r>
    <s v="54.4.3"/>
    <m/>
    <x v="3"/>
    <x v="837"/>
    <x v="2"/>
    <n v="74.63"/>
    <m/>
    <m/>
    <m/>
    <m/>
    <m/>
    <n v="74.63"/>
    <n v="1.1000000000000001"/>
    <n v="82.09"/>
  </r>
  <r>
    <s v="54.4.4"/>
    <m/>
    <x v="3"/>
    <x v="309"/>
    <x v="5"/>
    <n v="74.63"/>
    <m/>
    <m/>
    <m/>
    <m/>
    <m/>
    <n v="74.63"/>
    <n v="1"/>
    <n v="74.63"/>
  </r>
  <r>
    <s v="54.4.5"/>
    <m/>
    <x v="3"/>
    <x v="92"/>
    <x v="2"/>
    <n v="2.67"/>
    <m/>
    <m/>
    <m/>
    <m/>
    <m/>
    <n v="2.67"/>
    <n v="1.1000000000000001"/>
    <n v="2.94"/>
  </r>
  <r>
    <s v="54.4.6"/>
    <m/>
    <x v="3"/>
    <x v="309"/>
    <x v="5"/>
    <n v="2.67"/>
    <m/>
    <m/>
    <m/>
    <m/>
    <m/>
    <n v="2.67"/>
    <n v="2"/>
    <n v="5.34"/>
  </r>
  <r>
    <s v="54.5"/>
    <s v="0.1.4.4.3.1.3.3.1"/>
    <x v="2"/>
    <x v="7"/>
    <x v="4"/>
    <n v="7"/>
    <m/>
    <m/>
    <m/>
    <m/>
    <m/>
    <n v="7"/>
    <n v="1"/>
    <n v="7"/>
  </r>
  <r>
    <s v="54.5.1"/>
    <m/>
    <x v="3"/>
    <x v="85"/>
    <x v="4"/>
    <n v="7"/>
    <m/>
    <m/>
    <m/>
    <m/>
    <m/>
    <n v="7"/>
    <n v="1"/>
    <n v="7"/>
  </r>
  <r>
    <s v="55"/>
    <m/>
    <x v="1"/>
    <x v="838"/>
    <x v="1"/>
    <m/>
    <m/>
    <m/>
    <m/>
    <m/>
    <m/>
    <m/>
    <m/>
    <m/>
  </r>
  <r>
    <s v="55.1"/>
    <s v="0.1.4.4.3.1.3"/>
    <x v="2"/>
    <x v="3"/>
    <x v="2"/>
    <m/>
    <m/>
    <m/>
    <m/>
    <m/>
    <n v="24.312773210085705"/>
    <n v="24.312773210085705"/>
    <n v="1"/>
    <n v="24.31"/>
  </r>
  <r>
    <s v="55.1.1"/>
    <m/>
    <x v="3"/>
    <x v="390"/>
    <x v="3"/>
    <m/>
    <n v="0.2"/>
    <n v="0.15"/>
    <n v="0.7"/>
    <n v="0.57999999999999996"/>
    <n v="0.40599999999999997"/>
    <n v="0.57999999999999996"/>
    <n v="1.1000000000000001"/>
    <n v="0.64"/>
  </r>
  <r>
    <s v="55.1.2"/>
    <m/>
    <x v="3"/>
    <x v="258"/>
    <x v="3"/>
    <m/>
    <n v="0.25"/>
    <n v="0.25"/>
    <n v="1"/>
    <n v="2.23"/>
    <n v="2.23"/>
    <n v="2.23"/>
    <n v="1.1000000000000001"/>
    <n v="2.4500000000000002"/>
  </r>
  <r>
    <s v="55.1.3"/>
    <m/>
    <x v="3"/>
    <x v="272"/>
    <x v="3"/>
    <m/>
    <n v="0.3"/>
    <n v="0.25"/>
    <n v="1.1000000000000001"/>
    <n v="3.92"/>
    <n v="4.3120000000000003"/>
    <n v="3.92"/>
    <n v="1.1000000000000001"/>
    <n v="4.3099999999999996"/>
  </r>
  <r>
    <s v="55.1.4"/>
    <m/>
    <x v="3"/>
    <x v="549"/>
    <x v="3"/>
    <m/>
    <n v="0.4"/>
    <n v="0.25"/>
    <n v="1.3"/>
    <n v="6.48"/>
    <n v="8.4240000000000013"/>
    <n v="6.48"/>
    <n v="1.1000000000000001"/>
    <n v="7.13"/>
  </r>
  <r>
    <s v="55.1.5"/>
    <m/>
    <x v="3"/>
    <x v="70"/>
    <x v="3"/>
    <m/>
    <n v="0.5"/>
    <n v="0.3"/>
    <n v="1.6"/>
    <n v="0.08"/>
    <n v="0.128"/>
    <n v="0.08"/>
    <n v="1.1000000000000001"/>
    <n v="0.09"/>
  </r>
  <r>
    <s v="55.1.6"/>
    <m/>
    <x v="3"/>
    <x v="839"/>
    <x v="4"/>
    <n v="1"/>
    <m/>
    <m/>
    <m/>
    <m/>
    <n v="0.31551993223490371"/>
    <n v="1"/>
    <n v="1"/>
    <n v="1"/>
  </r>
  <r>
    <s v="55.1.7"/>
    <m/>
    <x v="3"/>
    <x v="840"/>
    <x v="4"/>
    <n v="1"/>
    <m/>
    <m/>
    <m/>
    <m/>
    <n v="0.36206906325745547"/>
    <n v="1"/>
    <n v="1"/>
    <n v="1"/>
  </r>
  <r>
    <s v="55.1.8"/>
    <m/>
    <x v="3"/>
    <x v="841"/>
    <x v="4"/>
    <n v="1"/>
    <m/>
    <m/>
    <m/>
    <m/>
    <n v="0.32999999999999996"/>
    <n v="1"/>
    <n v="1"/>
    <n v="1"/>
  </r>
  <r>
    <s v="55.1.9"/>
    <m/>
    <x v="3"/>
    <x v="842"/>
    <x v="4"/>
    <n v="2"/>
    <m/>
    <m/>
    <m/>
    <m/>
    <n v="0.65196898986859664"/>
    <n v="2"/>
    <n v="1"/>
    <n v="2"/>
  </r>
  <r>
    <s v="55.1.10"/>
    <m/>
    <x v="3"/>
    <x v="843"/>
    <x v="4"/>
    <n v="2"/>
    <m/>
    <m/>
    <m/>
    <m/>
    <n v="0.77050880620834139"/>
    <n v="2"/>
    <n v="1"/>
    <n v="2"/>
  </r>
  <r>
    <s v="55.1.11"/>
    <m/>
    <x v="3"/>
    <x v="844"/>
    <x v="4"/>
    <n v="2"/>
    <m/>
    <m/>
    <m/>
    <m/>
    <n v="0.73836278784231579"/>
    <n v="2"/>
    <n v="1"/>
    <n v="2"/>
  </r>
  <r>
    <s v="55.1.12"/>
    <m/>
    <x v="3"/>
    <x v="845"/>
    <x v="4"/>
    <n v="1"/>
    <m/>
    <m/>
    <m/>
    <m/>
    <n v="0.28991148575128556"/>
    <n v="1"/>
    <n v="1"/>
    <n v="1"/>
  </r>
  <r>
    <s v="55.1.13"/>
    <m/>
    <x v="3"/>
    <x v="846"/>
    <x v="4"/>
    <n v="1"/>
    <m/>
    <m/>
    <m/>
    <m/>
    <n v="0.49269908169872412"/>
    <n v="1"/>
    <n v="1"/>
    <n v="1"/>
  </r>
  <r>
    <s v="55.1.14"/>
    <m/>
    <x v="3"/>
    <x v="847"/>
    <x v="4"/>
    <n v="3"/>
    <m/>
    <m/>
    <m/>
    <m/>
    <n v="2.8404422698000387"/>
    <n v="3"/>
    <n v="1"/>
    <n v="3"/>
  </r>
  <r>
    <s v="55.1.15"/>
    <m/>
    <x v="3"/>
    <x v="848"/>
    <x v="4"/>
    <n v="1"/>
    <m/>
    <m/>
    <m/>
    <m/>
    <n v="0.21"/>
    <n v="1"/>
    <n v="1"/>
    <n v="1"/>
  </r>
  <r>
    <s v="55.1.16"/>
    <m/>
    <x v="3"/>
    <x v="849"/>
    <x v="4"/>
    <n v="1"/>
    <m/>
    <m/>
    <m/>
    <m/>
    <n v="0.25727810271963292"/>
    <n v="1"/>
    <n v="1"/>
    <n v="1"/>
  </r>
  <r>
    <s v="55.1.17"/>
    <m/>
    <x v="3"/>
    <x v="850"/>
    <x v="4"/>
    <n v="1"/>
    <m/>
    <m/>
    <m/>
    <m/>
    <n v="0.31551993223490371"/>
    <n v="1"/>
    <n v="1"/>
    <n v="1"/>
  </r>
  <r>
    <s v="55.1.18"/>
    <m/>
    <x v="3"/>
    <x v="851"/>
    <x v="4"/>
    <n v="1"/>
    <m/>
    <m/>
    <m/>
    <m/>
    <n v="0.36206906325745547"/>
    <n v="1"/>
    <n v="1"/>
    <n v="1"/>
  </r>
  <r>
    <s v="55.1.19"/>
    <m/>
    <x v="3"/>
    <x v="852"/>
    <x v="4"/>
    <n v="2"/>
    <m/>
    <m/>
    <m/>
    <m/>
    <n v="0.87642369521205543"/>
    <n v="2"/>
    <n v="1"/>
    <n v="2"/>
  </r>
  <r>
    <s v="55.1.20"/>
    <m/>
    <x v="3"/>
    <x v="11"/>
    <x v="2"/>
    <n v="0.1"/>
    <m/>
    <m/>
    <m/>
    <m/>
    <m/>
    <n v="0.1"/>
    <n v="1"/>
    <n v="0.1"/>
  </r>
  <r>
    <s v="55.2"/>
    <s v="0.1.4.4.3.1.2.2"/>
    <x v="2"/>
    <x v="12"/>
    <x v="4"/>
    <n v="1"/>
    <m/>
    <m/>
    <m/>
    <m/>
    <m/>
    <n v="1"/>
    <n v="1"/>
    <n v="1"/>
  </r>
  <r>
    <s v="55.2.1"/>
    <m/>
    <x v="3"/>
    <x v="853"/>
    <x v="4"/>
    <n v="1"/>
    <m/>
    <m/>
    <m/>
    <m/>
    <m/>
    <n v="1"/>
    <n v="1"/>
    <n v="1"/>
  </r>
  <r>
    <s v="55.3"/>
    <m/>
    <x v="2"/>
    <x v="94"/>
    <x v="4"/>
    <n v="1"/>
    <m/>
    <m/>
    <m/>
    <m/>
    <m/>
    <n v="1"/>
    <n v="1"/>
    <n v="1"/>
  </r>
  <r>
    <s v="55.3.1"/>
    <m/>
    <x v="3"/>
    <x v="854"/>
    <x v="4"/>
    <n v="1"/>
    <m/>
    <m/>
    <m/>
    <m/>
    <m/>
    <n v="1"/>
    <n v="1"/>
    <n v="1"/>
  </r>
  <r>
    <s v="55.4"/>
    <s v="0.1.4.4.3.1.1.1.3"/>
    <x v="2"/>
    <x v="86"/>
    <x v="6"/>
    <n v="1"/>
    <m/>
    <m/>
    <m/>
    <m/>
    <m/>
    <n v="1"/>
    <n v="1"/>
    <n v="1"/>
  </r>
  <r>
    <s v="55.4.1"/>
    <m/>
    <x v="3"/>
    <x v="855"/>
    <x v="6"/>
    <n v="1"/>
    <m/>
    <m/>
    <m/>
    <m/>
    <m/>
    <n v="1"/>
    <n v="1"/>
    <n v="1"/>
  </r>
  <r>
    <s v="55.5"/>
    <s v="0.1.4.4.3.1.3.2.1"/>
    <x v="2"/>
    <x v="14"/>
    <x v="2"/>
    <n v="23.65"/>
    <m/>
    <m/>
    <m/>
    <m/>
    <m/>
    <n v="23.65"/>
    <n v="1"/>
    <n v="23.65"/>
  </r>
  <r>
    <s v="55.5.1"/>
    <m/>
    <x v="3"/>
    <x v="777"/>
    <x v="2"/>
    <n v="12.77"/>
    <m/>
    <m/>
    <m/>
    <m/>
    <m/>
    <n v="12.77"/>
    <n v="1.1000000000000001"/>
    <n v="14.05"/>
  </r>
  <r>
    <s v="55.5.2"/>
    <m/>
    <x v="3"/>
    <x v="309"/>
    <x v="5"/>
    <n v="12.77"/>
    <m/>
    <m/>
    <m/>
    <m/>
    <m/>
    <n v="12.77"/>
    <n v="0.7"/>
    <n v="8.94"/>
  </r>
  <r>
    <s v="55.5.3"/>
    <m/>
    <x v="3"/>
    <x v="92"/>
    <x v="2"/>
    <n v="10.88"/>
    <m/>
    <m/>
    <m/>
    <m/>
    <m/>
    <n v="10.88"/>
    <n v="1.1000000000000001"/>
    <n v="11.97"/>
  </r>
  <r>
    <s v="55.5.4"/>
    <m/>
    <x v="3"/>
    <x v="309"/>
    <x v="5"/>
    <n v="10.88"/>
    <m/>
    <m/>
    <m/>
    <m/>
    <m/>
    <n v="10.88"/>
    <n v="2"/>
    <n v="21.76"/>
  </r>
  <r>
    <s v="55.6"/>
    <s v="0.1.4.4.3.1.3.3.1"/>
    <x v="2"/>
    <x v="7"/>
    <x v="4"/>
    <n v="4"/>
    <m/>
    <m/>
    <m/>
    <m/>
    <m/>
    <n v="4"/>
    <n v="1"/>
    <n v="4"/>
  </r>
  <r>
    <s v="55.6.1"/>
    <m/>
    <x v="3"/>
    <x v="856"/>
    <x v="4"/>
    <n v="1"/>
    <m/>
    <m/>
    <m/>
    <m/>
    <m/>
    <n v="1"/>
    <n v="1"/>
    <n v="1"/>
  </r>
  <r>
    <s v="55.6.2"/>
    <m/>
    <x v="3"/>
    <x v="857"/>
    <x v="4"/>
    <n v="1"/>
    <m/>
    <m/>
    <m/>
    <m/>
    <m/>
    <n v="1"/>
    <n v="1"/>
    <n v="1"/>
  </r>
  <r>
    <s v="55.6.3"/>
    <m/>
    <x v="3"/>
    <x v="858"/>
    <x v="4"/>
    <n v="2"/>
    <m/>
    <m/>
    <m/>
    <m/>
    <m/>
    <n v="2"/>
    <n v="1"/>
    <n v="2"/>
  </r>
  <r>
    <s v="56"/>
    <m/>
    <x v="1"/>
    <x v="114"/>
    <x v="1"/>
    <m/>
    <m/>
    <m/>
    <m/>
    <m/>
    <m/>
    <m/>
    <m/>
    <m/>
  </r>
  <r>
    <s v="56.1"/>
    <s v="0.1.4.4.3.2.3.1"/>
    <x v="2"/>
    <x v="3"/>
    <x v="2"/>
    <m/>
    <m/>
    <m/>
    <m/>
    <m/>
    <n v="61.758322230292286"/>
    <n v="61.758322230292286"/>
    <n v="1"/>
    <n v="61.76"/>
  </r>
  <r>
    <s v="56.1.1"/>
    <m/>
    <x v="3"/>
    <x v="859"/>
    <x v="3"/>
    <m/>
    <n v="0.75"/>
    <n v="0.7"/>
    <n v="2.9"/>
    <n v="4.3"/>
    <n v="12.469999999999999"/>
    <n v="4.3"/>
    <n v="1.1000000000000001"/>
    <n v="4.7300000000000004"/>
  </r>
  <r>
    <s v="56.1.2"/>
    <m/>
    <x v="3"/>
    <x v="681"/>
    <x v="3"/>
    <m/>
    <n v="0.8"/>
    <n v="0.5"/>
    <n v="2.6"/>
    <n v="0.84"/>
    <n v="2.1840000000000002"/>
    <n v="0.84"/>
    <n v="1.1000000000000001"/>
    <n v="0.92"/>
  </r>
  <r>
    <s v="56.1.3"/>
    <m/>
    <x v="3"/>
    <x v="860"/>
    <x v="3"/>
    <m/>
    <n v="0.8"/>
    <n v="0.65"/>
    <n v="2.9000000000000004"/>
    <n v="2.91"/>
    <n v="8.4390000000000018"/>
    <n v="2.91"/>
    <n v="1.1000000000000001"/>
    <n v="3.2"/>
  </r>
  <r>
    <s v="56.1.4"/>
    <m/>
    <x v="3"/>
    <x v="861"/>
    <x v="3"/>
    <m/>
    <n v="1"/>
    <n v="0.3"/>
    <n v="2.6"/>
    <n v="3.29"/>
    <n v="8.5540000000000003"/>
    <n v="3.29"/>
    <n v="1.1000000000000001"/>
    <n v="3.62"/>
  </r>
  <r>
    <s v="56.1.5"/>
    <m/>
    <x v="3"/>
    <x v="126"/>
    <x v="3"/>
    <m/>
    <n v="1.1499999999999999"/>
    <n v="0.45"/>
    <n v="3.1999999999999997"/>
    <n v="0.74"/>
    <n v="2.3679999999999999"/>
    <n v="0.74"/>
    <n v="1.1000000000000001"/>
    <n v="0.81"/>
  </r>
  <r>
    <s v="56.1.6"/>
    <m/>
    <x v="3"/>
    <x v="862"/>
    <x v="4"/>
    <n v="1"/>
    <m/>
    <m/>
    <m/>
    <m/>
    <n v="0.85"/>
    <n v="1"/>
    <n v="1"/>
    <n v="1"/>
  </r>
  <r>
    <s v="56.1.7"/>
    <m/>
    <x v="3"/>
    <x v="863"/>
    <x v="4"/>
    <n v="1"/>
    <m/>
    <m/>
    <m/>
    <m/>
    <n v="0.53"/>
    <n v="1"/>
    <n v="1"/>
    <n v="1"/>
  </r>
  <r>
    <s v="56.1.8"/>
    <m/>
    <x v="3"/>
    <x v="864"/>
    <x v="4"/>
    <n v="2"/>
    <m/>
    <m/>
    <m/>
    <m/>
    <n v="4.5142474781641599"/>
    <n v="2"/>
    <n v="1"/>
    <n v="2"/>
  </r>
  <r>
    <s v="56.1.9"/>
    <m/>
    <x v="3"/>
    <x v="865"/>
    <x v="4"/>
    <n v="2"/>
    <m/>
    <m/>
    <m/>
    <m/>
    <n v="6.7919021520167613"/>
    <n v="2"/>
    <n v="1"/>
    <n v="2"/>
  </r>
  <r>
    <s v="56.1.10"/>
    <m/>
    <x v="3"/>
    <x v="866"/>
    <x v="4"/>
    <n v="1"/>
    <m/>
    <m/>
    <m/>
    <m/>
    <n v="3.6237165433936389"/>
    <n v="1"/>
    <n v="1"/>
    <n v="1"/>
  </r>
  <r>
    <s v="56.1.11"/>
    <m/>
    <x v="3"/>
    <x v="867"/>
    <x v="4"/>
    <n v="2"/>
    <m/>
    <m/>
    <m/>
    <m/>
    <n v="8.9481408993334615"/>
    <n v="2"/>
    <n v="1"/>
    <n v="2"/>
  </r>
  <r>
    <s v="56.1.12"/>
    <m/>
    <x v="3"/>
    <x v="868"/>
    <x v="4"/>
    <n v="1"/>
    <m/>
    <m/>
    <m/>
    <m/>
    <n v="0.74876700873829238"/>
    <n v="1"/>
    <n v="1"/>
    <n v="1"/>
  </r>
  <r>
    <s v="56.1.13"/>
    <m/>
    <x v="3"/>
    <x v="869"/>
    <x v="4"/>
    <n v="1"/>
    <m/>
    <m/>
    <m/>
    <m/>
    <n v="0.83977267507411923"/>
    <n v="1"/>
    <n v="1"/>
    <n v="1"/>
  </r>
  <r>
    <s v="56.1.14"/>
    <m/>
    <x v="3"/>
    <x v="870"/>
    <x v="4"/>
    <n v="1"/>
    <m/>
    <m/>
    <m/>
    <m/>
    <n v="0.89677547357184118"/>
    <n v="1"/>
    <n v="1"/>
    <n v="1"/>
  </r>
  <r>
    <s v="56.1.15"/>
    <m/>
    <x v="3"/>
    <x v="11"/>
    <x v="2"/>
    <n v="0.1"/>
    <m/>
    <m/>
    <m/>
    <m/>
    <m/>
    <n v="0.1"/>
    <n v="1"/>
    <n v="0.1"/>
  </r>
  <r>
    <s v="56.2"/>
    <s v="0.1.4.4.3.1.2.2"/>
    <x v="2"/>
    <x v="12"/>
    <x v="4"/>
    <n v="1"/>
    <m/>
    <m/>
    <m/>
    <m/>
    <m/>
    <n v="1"/>
    <n v="1"/>
    <n v="1"/>
  </r>
  <r>
    <s v="56.2.1"/>
    <m/>
    <x v="3"/>
    <x v="871"/>
    <x v="4"/>
    <n v="1"/>
    <m/>
    <m/>
    <m/>
    <m/>
    <m/>
    <n v="1"/>
    <n v="1"/>
    <n v="1"/>
  </r>
  <r>
    <s v="56.3"/>
    <s v="0.1.4.4.3.1.1.1.3"/>
    <x v="2"/>
    <x v="86"/>
    <x v="6"/>
    <n v="1"/>
    <m/>
    <m/>
    <m/>
    <m/>
    <m/>
    <n v="1"/>
    <n v="1"/>
    <n v="1"/>
  </r>
  <r>
    <s v="56.3.1"/>
    <m/>
    <x v="3"/>
    <x v="872"/>
    <x v="6"/>
    <n v="1"/>
    <m/>
    <m/>
    <m/>
    <m/>
    <m/>
    <n v="1"/>
    <n v="1"/>
    <n v="1"/>
  </r>
  <r>
    <s v="56.4"/>
    <s v="0.1.4.4.3.1.3.2.1"/>
    <x v="2"/>
    <x v="14"/>
    <x v="2"/>
    <n v="56.08"/>
    <m/>
    <m/>
    <m/>
    <m/>
    <m/>
    <n v="56.08"/>
    <n v="1"/>
    <n v="56.08"/>
  </r>
  <r>
    <s v="56.4.1"/>
    <m/>
    <x v="3"/>
    <x v="777"/>
    <x v="2"/>
    <n v="39.520000000000003"/>
    <m/>
    <m/>
    <m/>
    <m/>
    <m/>
    <n v="39.520000000000003"/>
    <n v="1.1000000000000001"/>
    <n v="43.47"/>
  </r>
  <r>
    <s v="56.4.2"/>
    <m/>
    <x v="3"/>
    <x v="309"/>
    <x v="5"/>
    <n v="39.520000000000003"/>
    <m/>
    <m/>
    <m/>
    <m/>
    <m/>
    <n v="39.520000000000003"/>
    <n v="0.7"/>
    <n v="27.66"/>
  </r>
  <r>
    <s v="56.4.3"/>
    <m/>
    <x v="3"/>
    <x v="92"/>
    <x v="2"/>
    <n v="16.559999999999999"/>
    <m/>
    <m/>
    <m/>
    <m/>
    <m/>
    <n v="16.559999999999999"/>
    <n v="1.1000000000000001"/>
    <n v="18.22"/>
  </r>
  <r>
    <s v="56.4.4"/>
    <m/>
    <x v="3"/>
    <x v="309"/>
    <x v="5"/>
    <n v="16.559999999999999"/>
    <m/>
    <m/>
    <m/>
    <m/>
    <m/>
    <n v="16.559999999999999"/>
    <n v="2"/>
    <n v="33.119999999999997"/>
  </r>
  <r>
    <s v="57"/>
    <m/>
    <x v="1"/>
    <x v="873"/>
    <x v="1"/>
    <m/>
    <m/>
    <m/>
    <m/>
    <m/>
    <m/>
    <m/>
    <m/>
    <m/>
  </r>
  <r>
    <s v="57.1"/>
    <s v="0.1.4.4.3.1.3"/>
    <x v="2"/>
    <x v="3"/>
    <x v="2"/>
    <m/>
    <m/>
    <m/>
    <m/>
    <m/>
    <n v="0.21195000000000003"/>
    <n v="0.21195000000000003"/>
    <n v="1"/>
    <n v="0.21"/>
  </r>
  <r>
    <s v="57.1.1"/>
    <m/>
    <x v="3"/>
    <x v="10"/>
    <x v="3"/>
    <m/>
    <m/>
    <m/>
    <n v="0"/>
    <n v="0.54"/>
    <n v="0.21195000000000003"/>
    <n v="0.54"/>
    <n v="1.1000000000000001"/>
    <n v="0.59"/>
  </r>
  <r>
    <s v="57.1.2"/>
    <m/>
    <x v="3"/>
    <x v="11"/>
    <x v="2"/>
    <n v="0.04"/>
    <m/>
    <m/>
    <m/>
    <m/>
    <m/>
    <n v="0.04"/>
    <n v="1"/>
    <n v="0.04"/>
  </r>
  <r>
    <s v="57.2"/>
    <s v="0.1.4.4.3.1.2.2"/>
    <x v="2"/>
    <x v="12"/>
    <x v="4"/>
    <n v="3"/>
    <m/>
    <m/>
    <m/>
    <m/>
    <m/>
    <n v="3"/>
    <n v="1"/>
    <n v="3"/>
  </r>
  <r>
    <s v="57.2.1"/>
    <m/>
    <x v="3"/>
    <x v="623"/>
    <x v="4"/>
    <n v="3"/>
    <m/>
    <m/>
    <m/>
    <m/>
    <m/>
    <n v="3"/>
    <n v="1"/>
    <n v="3"/>
  </r>
  <r>
    <s v="57.3"/>
    <s v="0.1.4.4.3.1.3.2.1"/>
    <x v="2"/>
    <x v="14"/>
    <x v="2"/>
    <n v="0.21000000000000002"/>
    <m/>
    <m/>
    <m/>
    <m/>
    <m/>
    <n v="0.21000000000000002"/>
    <n v="1"/>
    <n v="0.21"/>
  </r>
  <r>
    <s v="57.3.1"/>
    <m/>
    <x v="3"/>
    <x v="777"/>
    <x v="2"/>
    <n v="0.21000000000000002"/>
    <m/>
    <m/>
    <m/>
    <m/>
    <m/>
    <n v="0.21000000000000002"/>
    <n v="1.1000000000000001"/>
    <n v="0.23"/>
  </r>
  <r>
    <s v="57.3.2"/>
    <m/>
    <x v="3"/>
    <x v="309"/>
    <x v="5"/>
    <n v="0.21000000000000002"/>
    <m/>
    <m/>
    <m/>
    <m/>
    <m/>
    <n v="0.21000000000000002"/>
    <n v="0.7"/>
    <n v="0.15"/>
  </r>
  <r>
    <s v="58"/>
    <m/>
    <x v="1"/>
    <x v="874"/>
    <x v="1"/>
    <m/>
    <m/>
    <m/>
    <m/>
    <m/>
    <m/>
    <m/>
    <m/>
    <m/>
  </r>
  <r>
    <s v="58.1"/>
    <s v="0.1.4.4.3.1.3"/>
    <x v="2"/>
    <x v="3"/>
    <x v="2"/>
    <m/>
    <m/>
    <m/>
    <m/>
    <m/>
    <n v="5.6520000000000001E-2"/>
    <n v="5.6520000000000001E-2"/>
    <n v="1"/>
    <n v="0.06"/>
  </r>
  <r>
    <s v="58.1.1"/>
    <m/>
    <x v="3"/>
    <x v="18"/>
    <x v="3"/>
    <m/>
    <m/>
    <m/>
    <n v="0"/>
    <n v="0.18"/>
    <n v="5.6520000000000001E-2"/>
    <n v="0.18"/>
    <n v="1.1000000000000001"/>
    <n v="0.2"/>
  </r>
  <r>
    <s v="58.1.2"/>
    <m/>
    <x v="3"/>
    <x v="11"/>
    <x v="2"/>
    <n v="0.06"/>
    <m/>
    <m/>
    <m/>
    <m/>
    <m/>
    <n v="0.06"/>
    <n v="1"/>
    <n v="0.06"/>
  </r>
  <r>
    <s v="58.2"/>
    <s v="0.1.4.4.3.1.2.2"/>
    <x v="2"/>
    <x v="12"/>
    <x v="4"/>
    <n v="3"/>
    <m/>
    <m/>
    <m/>
    <m/>
    <m/>
    <n v="3"/>
    <n v="1"/>
    <n v="3"/>
  </r>
  <r>
    <s v="58.2.1"/>
    <m/>
    <x v="3"/>
    <x v="569"/>
    <x v="4"/>
    <n v="3"/>
    <m/>
    <m/>
    <m/>
    <m/>
    <m/>
    <n v="3"/>
    <n v="1"/>
    <n v="3"/>
  </r>
  <r>
    <s v="58.3"/>
    <s v="0.1.4.4.3.1.3.2.1"/>
    <x v="2"/>
    <x v="14"/>
    <x v="2"/>
    <n v="0.03"/>
    <m/>
    <m/>
    <m/>
    <m/>
    <m/>
    <n v="0.03"/>
    <n v="1"/>
    <n v="0.03"/>
  </r>
  <r>
    <s v="58.3.1"/>
    <m/>
    <x v="3"/>
    <x v="777"/>
    <x v="2"/>
    <n v="0.03"/>
    <m/>
    <m/>
    <m/>
    <m/>
    <m/>
    <n v="0.03"/>
    <n v="1.1000000000000001"/>
    <n v="0.03"/>
  </r>
  <r>
    <s v="58.3.2"/>
    <m/>
    <x v="3"/>
    <x v="309"/>
    <x v="5"/>
    <n v="0.03"/>
    <m/>
    <m/>
    <m/>
    <m/>
    <m/>
    <n v="0.03"/>
    <n v="0.7"/>
    <n v="0.02"/>
  </r>
  <r>
    <s v="59"/>
    <m/>
    <x v="1"/>
    <x v="875"/>
    <x v="1"/>
    <m/>
    <m/>
    <m/>
    <m/>
    <m/>
    <m/>
    <m/>
    <m/>
    <m/>
  </r>
  <r>
    <s v="59.1"/>
    <s v="0.1.4.4.3.1.3"/>
    <x v="2"/>
    <x v="3"/>
    <x v="2"/>
    <m/>
    <m/>
    <m/>
    <m/>
    <m/>
    <n v="6.4000000000000001E-2"/>
    <n v="6.4000000000000001E-2"/>
    <n v="1"/>
    <n v="0.06"/>
  </r>
  <r>
    <s v="59.1.1"/>
    <m/>
    <x v="3"/>
    <x v="876"/>
    <x v="3"/>
    <m/>
    <n v="0.8"/>
    <n v="0.8"/>
    <n v="3.2"/>
    <n v="0.02"/>
    <n v="6.4000000000000001E-2"/>
    <n v="0.02"/>
    <n v="1.1000000000000001"/>
    <n v="0.02"/>
  </r>
  <r>
    <s v="59.2"/>
    <s v="0.1.4.4.3.1.4.4"/>
    <x v="2"/>
    <x v="5"/>
    <x v="4"/>
    <n v="1"/>
    <m/>
    <m/>
    <m/>
    <m/>
    <m/>
    <n v="1"/>
    <n v="1"/>
    <n v="1"/>
  </r>
  <r>
    <s v="59.2.1"/>
    <m/>
    <x v="3"/>
    <x v="877"/>
    <x v="4"/>
    <n v="1"/>
    <m/>
    <m/>
    <m/>
    <m/>
    <m/>
    <n v="1"/>
    <n v="1"/>
    <n v="1"/>
  </r>
  <r>
    <s v="59.3"/>
    <s v="0.1.4.4.3.2.1.3"/>
    <x v="2"/>
    <x v="204"/>
    <x v="4"/>
    <n v="1"/>
    <m/>
    <m/>
    <m/>
    <m/>
    <m/>
    <n v="1"/>
    <n v="1"/>
    <n v="1"/>
  </r>
  <r>
    <s v="59.3.1"/>
    <m/>
    <x v="3"/>
    <x v="878"/>
    <x v="4"/>
    <n v="1"/>
    <m/>
    <m/>
    <m/>
    <m/>
    <m/>
    <n v="1"/>
    <n v="1"/>
    <n v="1"/>
  </r>
  <r>
    <s v="59.4"/>
    <s v="0.1.4.4.3.1.3.2.1"/>
    <x v="2"/>
    <x v="14"/>
    <x v="2"/>
    <n v="0.09"/>
    <m/>
    <m/>
    <m/>
    <m/>
    <m/>
    <n v="0.09"/>
    <n v="1"/>
    <n v="0.09"/>
  </r>
  <r>
    <s v="59.4.1"/>
    <m/>
    <x v="3"/>
    <x v="879"/>
    <x v="2"/>
    <n v="0.09"/>
    <m/>
    <m/>
    <m/>
    <m/>
    <m/>
    <n v="0.09"/>
    <n v="1.1000000000000001"/>
    <n v="0.1"/>
  </r>
  <r>
    <s v="59.4.2"/>
    <m/>
    <x v="3"/>
    <x v="309"/>
    <x v="5"/>
    <n v="0.09"/>
    <m/>
    <m/>
    <m/>
    <m/>
    <m/>
    <n v="0.09"/>
    <n v="1.2"/>
    <n v="0.11"/>
  </r>
  <r>
    <s v="59.5"/>
    <s v="0.1.4.4.3.1.2.1.2"/>
    <x v="2"/>
    <x v="179"/>
    <x v="6"/>
    <n v="1"/>
    <m/>
    <m/>
    <m/>
    <m/>
    <m/>
    <n v="1"/>
    <n v="1"/>
    <n v="1"/>
  </r>
  <r>
    <s v="59.5.1"/>
    <m/>
    <x v="3"/>
    <x v="880"/>
    <x v="6"/>
    <n v="1"/>
    <m/>
    <m/>
    <m/>
    <m/>
    <m/>
    <n v="1"/>
    <n v="1"/>
    <n v="1"/>
  </r>
  <r>
    <s v="59.5.2"/>
    <m/>
    <x v="3"/>
    <x v="881"/>
    <x v="4"/>
    <n v="1"/>
    <m/>
    <m/>
    <m/>
    <m/>
    <m/>
    <n v="1"/>
    <n v="1"/>
    <n v="1"/>
  </r>
  <r>
    <s v="59.5.3"/>
    <m/>
    <x v="3"/>
    <x v="882"/>
    <x v="4"/>
    <n v="1"/>
    <m/>
    <m/>
    <m/>
    <m/>
    <m/>
    <n v="1"/>
    <n v="1"/>
    <n v="1"/>
  </r>
  <r>
    <s v="59.5.4"/>
    <m/>
    <x v="3"/>
    <x v="883"/>
    <x v="4"/>
    <n v="1"/>
    <m/>
    <m/>
    <m/>
    <m/>
    <m/>
    <n v="1"/>
    <n v="1"/>
    <n v="1"/>
  </r>
  <r>
    <s v="59.5.5"/>
    <m/>
    <x v="3"/>
    <x v="884"/>
    <x v="4"/>
    <n v="1"/>
    <m/>
    <m/>
    <m/>
    <m/>
    <m/>
    <n v="1"/>
    <n v="1"/>
    <n v="1"/>
  </r>
  <r>
    <s v="60"/>
    <m/>
    <x v="1"/>
    <x v="885"/>
    <x v="1"/>
    <m/>
    <m/>
    <m/>
    <m/>
    <m/>
    <m/>
    <m/>
    <m/>
    <m/>
  </r>
  <r>
    <s v="60.1"/>
    <s v="0.1.4.4.3.1.3"/>
    <x v="2"/>
    <x v="3"/>
    <x v="2"/>
    <m/>
    <m/>
    <m/>
    <m/>
    <m/>
    <n v="0.192"/>
    <n v="0.192"/>
    <n v="1"/>
    <n v="0.19"/>
  </r>
  <r>
    <s v="60.1.1"/>
    <m/>
    <x v="3"/>
    <x v="876"/>
    <x v="3"/>
    <m/>
    <n v="0.8"/>
    <n v="0.8"/>
    <n v="3.2"/>
    <n v="0.06"/>
    <n v="0.192"/>
    <n v="0.06"/>
    <n v="1.1000000000000001"/>
    <n v="7.0000000000000007E-2"/>
  </r>
  <r>
    <s v="60.2"/>
    <s v="0.1.4.4.3.1.4.4"/>
    <x v="2"/>
    <x v="5"/>
    <x v="4"/>
    <n v="2"/>
    <m/>
    <m/>
    <m/>
    <m/>
    <m/>
    <n v="2"/>
    <n v="1"/>
    <n v="2"/>
  </r>
  <r>
    <s v="60.2.1"/>
    <m/>
    <x v="3"/>
    <x v="877"/>
    <x v="4"/>
    <n v="2"/>
    <m/>
    <m/>
    <m/>
    <m/>
    <m/>
    <n v="2"/>
    <n v="1"/>
    <n v="2"/>
  </r>
  <r>
    <s v="60.3"/>
    <s v="0.1.4.4.3.2.1.3"/>
    <x v="2"/>
    <x v="204"/>
    <x v="4"/>
    <n v="1"/>
    <m/>
    <m/>
    <m/>
    <m/>
    <m/>
    <n v="1"/>
    <n v="1"/>
    <n v="1"/>
  </r>
  <r>
    <s v="60.3.1"/>
    <m/>
    <x v="3"/>
    <x v="886"/>
    <x v="4"/>
    <n v="1"/>
    <m/>
    <m/>
    <m/>
    <m/>
    <m/>
    <n v="1"/>
    <n v="1"/>
    <n v="1"/>
  </r>
  <r>
    <s v="60.4"/>
    <s v="0.1.4.4.3.1.3.2.1"/>
    <x v="2"/>
    <x v="14"/>
    <x v="2"/>
    <n v="0.18"/>
    <m/>
    <m/>
    <m/>
    <m/>
    <m/>
    <n v="0.18"/>
    <n v="1"/>
    <n v="0.18"/>
  </r>
  <r>
    <s v="60.4.1"/>
    <m/>
    <x v="3"/>
    <x v="879"/>
    <x v="2"/>
    <n v="0.18"/>
    <m/>
    <m/>
    <m/>
    <m/>
    <m/>
    <n v="0.18"/>
    <n v="1.1000000000000001"/>
    <n v="0.2"/>
  </r>
  <r>
    <s v="60.4.2"/>
    <m/>
    <x v="3"/>
    <x v="309"/>
    <x v="5"/>
    <n v="0.18"/>
    <m/>
    <m/>
    <m/>
    <m/>
    <m/>
    <n v="0.18"/>
    <n v="1.2"/>
    <n v="0.22"/>
  </r>
  <r>
    <s v="60.5"/>
    <s v="0.1.4.4.3.1.2.1.2"/>
    <x v="2"/>
    <x v="179"/>
    <x v="6"/>
    <n v="1"/>
    <m/>
    <m/>
    <m/>
    <m/>
    <m/>
    <n v="1"/>
    <n v="1"/>
    <n v="1"/>
  </r>
  <r>
    <s v="60.5.1"/>
    <m/>
    <x v="3"/>
    <x v="887"/>
    <x v="6"/>
    <n v="1"/>
    <m/>
    <m/>
    <m/>
    <m/>
    <m/>
    <n v="1"/>
    <n v="1"/>
    <n v="1"/>
  </r>
  <r>
    <s v="60.5.2"/>
    <m/>
    <x v="3"/>
    <x v="888"/>
    <x v="4"/>
    <n v="1"/>
    <m/>
    <m/>
    <m/>
    <m/>
    <m/>
    <n v="1"/>
    <n v="1"/>
    <n v="1"/>
  </r>
  <r>
    <s v="60.5.3"/>
    <m/>
    <x v="3"/>
    <x v="889"/>
    <x v="4"/>
    <n v="1"/>
    <m/>
    <m/>
    <m/>
    <m/>
    <m/>
    <n v="1"/>
    <n v="1"/>
    <n v="1"/>
  </r>
  <r>
    <s v="60.5.4"/>
    <m/>
    <x v="3"/>
    <x v="883"/>
    <x v="4"/>
    <n v="1"/>
    <m/>
    <m/>
    <m/>
    <m/>
    <m/>
    <n v="1"/>
    <n v="1"/>
    <n v="1"/>
  </r>
  <r>
    <s v="60.5.5"/>
    <m/>
    <x v="3"/>
    <x v="884"/>
    <x v="4"/>
    <n v="1"/>
    <m/>
    <m/>
    <m/>
    <m/>
    <m/>
    <n v="1"/>
    <n v="1"/>
    <n v="1"/>
  </r>
  <r>
    <s v="61"/>
    <m/>
    <x v="1"/>
    <x v="890"/>
    <x v="1"/>
    <m/>
    <m/>
    <m/>
    <m/>
    <m/>
    <m/>
    <m/>
    <m/>
    <m/>
  </r>
  <r>
    <s v="61.1"/>
    <s v="0.1.4.4.3.1.3"/>
    <x v="2"/>
    <x v="3"/>
    <x v="2"/>
    <m/>
    <m/>
    <m/>
    <m/>
    <m/>
    <n v="91.322642095389085"/>
    <n v="91.322642095389085"/>
    <n v="1"/>
    <n v="91.32"/>
  </r>
  <r>
    <s v="61.1.1"/>
    <m/>
    <x v="3"/>
    <x v="391"/>
    <x v="3"/>
    <m/>
    <n v="0.2"/>
    <n v="0.2"/>
    <n v="0.8"/>
    <n v="2.33"/>
    <n v="1.8640000000000001"/>
    <n v="2.33"/>
    <n v="1.1000000000000001"/>
    <n v="2.56"/>
  </r>
  <r>
    <s v="61.1.2"/>
    <m/>
    <x v="3"/>
    <x v="272"/>
    <x v="3"/>
    <m/>
    <n v="0.3"/>
    <n v="0.25"/>
    <n v="1.1000000000000001"/>
    <n v="65.540000000000006"/>
    <n v="72.094000000000008"/>
    <n v="65.540000000000006"/>
    <n v="1.1000000000000001"/>
    <n v="72.09"/>
  </r>
  <r>
    <s v="61.1.3"/>
    <m/>
    <x v="3"/>
    <x v="891"/>
    <x v="4"/>
    <n v="2"/>
    <m/>
    <m/>
    <m/>
    <m/>
    <n v="0.57476417833322735"/>
    <n v="2"/>
    <n v="1"/>
    <n v="2"/>
  </r>
  <r>
    <s v="61.1.4"/>
    <m/>
    <x v="3"/>
    <x v="892"/>
    <x v="4"/>
    <n v="5"/>
    <m/>
    <m/>
    <m/>
    <m/>
    <n v="1.6557192545839408"/>
    <n v="5"/>
    <n v="1"/>
    <n v="5"/>
  </r>
  <r>
    <s v="61.1.5"/>
    <m/>
    <x v="3"/>
    <x v="893"/>
    <x v="4"/>
    <n v="12"/>
    <m/>
    <m/>
    <m/>
    <m/>
    <n v="3.9599999999999995"/>
    <n v="12"/>
    <n v="1"/>
    <n v="12"/>
  </r>
  <r>
    <s v="61.1.6"/>
    <m/>
    <x v="3"/>
    <x v="894"/>
    <x v="4"/>
    <n v="9"/>
    <m/>
    <m/>
    <m/>
    <m/>
    <n v="1.17"/>
    <n v="9"/>
    <n v="1"/>
    <n v="9"/>
  </r>
  <r>
    <s v="61.1.7"/>
    <m/>
    <x v="3"/>
    <x v="895"/>
    <x v="4"/>
    <n v="2"/>
    <m/>
    <m/>
    <m/>
    <m/>
    <n v="0.4113274122871835"/>
    <n v="2"/>
    <n v="1"/>
    <n v="2"/>
  </r>
  <r>
    <s v="61.1.8"/>
    <m/>
    <x v="3"/>
    <x v="842"/>
    <x v="4"/>
    <n v="2"/>
    <m/>
    <m/>
    <m/>
    <m/>
    <n v="0.65196898986859664"/>
    <n v="2"/>
    <n v="1"/>
    <n v="2"/>
  </r>
  <r>
    <s v="61.1.9"/>
    <m/>
    <x v="3"/>
    <x v="896"/>
    <x v="4"/>
    <n v="1"/>
    <m/>
    <m/>
    <m/>
    <m/>
    <n v="0.33132741228718349"/>
    <n v="1"/>
    <n v="1"/>
    <n v="1"/>
  </r>
  <r>
    <s v="61.1.10"/>
    <m/>
    <x v="3"/>
    <x v="897"/>
    <x v="4"/>
    <n v="3"/>
    <m/>
    <m/>
    <m/>
    <m/>
    <n v="1.62590696960579"/>
    <n v="3"/>
    <n v="1"/>
    <n v="3"/>
  </r>
  <r>
    <s v="61.1.11"/>
    <m/>
    <x v="3"/>
    <x v="898"/>
    <x v="4"/>
    <n v="10"/>
    <m/>
    <m/>
    <m/>
    <m/>
    <n v="6.2836278784231583"/>
    <n v="10"/>
    <n v="1"/>
    <n v="10"/>
  </r>
  <r>
    <s v="61.1.12"/>
    <m/>
    <x v="3"/>
    <x v="899"/>
    <x v="4"/>
    <n v="2"/>
    <m/>
    <m/>
    <m/>
    <m/>
    <n v="0.7"/>
    <n v="2"/>
    <n v="1"/>
    <n v="2"/>
  </r>
  <r>
    <s v="61.1.13"/>
    <m/>
    <x v="3"/>
    <x v="11"/>
    <x v="2"/>
    <n v="0.08"/>
    <m/>
    <m/>
    <m/>
    <m/>
    <m/>
    <n v="0.08"/>
    <n v="1"/>
    <n v="0.08"/>
  </r>
  <r>
    <s v="61.2"/>
    <s v="0.1.4.4.3.1.4.4"/>
    <x v="2"/>
    <x v="5"/>
    <x v="4"/>
    <n v="9"/>
    <m/>
    <m/>
    <m/>
    <m/>
    <m/>
    <n v="9"/>
    <n v="1"/>
    <n v="9"/>
  </r>
  <r>
    <s v="61.2.1"/>
    <m/>
    <x v="3"/>
    <x v="900"/>
    <x v="4"/>
    <n v="3"/>
    <m/>
    <m/>
    <m/>
    <m/>
    <m/>
    <n v="3"/>
    <n v="1"/>
    <n v="3"/>
  </r>
  <r>
    <s v="61.2.2"/>
    <m/>
    <x v="3"/>
    <x v="900"/>
    <x v="4"/>
    <n v="6"/>
    <m/>
    <m/>
    <m/>
    <m/>
    <m/>
    <n v="6"/>
    <n v="1"/>
    <n v="6"/>
  </r>
  <r>
    <s v="61.3"/>
    <s v="0.1.4.4.3.1.3.2.1"/>
    <x v="2"/>
    <x v="14"/>
    <x v="2"/>
    <n v="88.86"/>
    <m/>
    <m/>
    <m/>
    <m/>
    <m/>
    <n v="88.86"/>
    <n v="1"/>
    <n v="88.86"/>
  </r>
  <r>
    <s v="61.3.1"/>
    <m/>
    <x v="3"/>
    <x v="828"/>
    <x v="2"/>
    <n v="88.86"/>
    <m/>
    <m/>
    <m/>
    <m/>
    <m/>
    <n v="88.86"/>
    <n v="1.1000000000000001"/>
    <n v="97.75"/>
  </r>
  <r>
    <s v="61.3.2"/>
    <m/>
    <x v="3"/>
    <x v="309"/>
    <x v="5"/>
    <n v="88.86"/>
    <m/>
    <m/>
    <m/>
    <m/>
    <m/>
    <n v="88.86"/>
    <n v="2.8"/>
    <n v="248.81"/>
  </r>
  <r>
    <s v="61.4"/>
    <s v="0.1.4.4.3.2.2.1"/>
    <x v="2"/>
    <x v="901"/>
    <x v="4"/>
    <n v="1"/>
    <m/>
    <m/>
    <m/>
    <m/>
    <m/>
    <n v="1"/>
    <n v="1"/>
    <n v="1"/>
  </r>
  <r>
    <s v="61.4.1"/>
    <m/>
    <x v="3"/>
    <x v="902"/>
    <x v="4"/>
    <n v="1"/>
    <m/>
    <m/>
    <m/>
    <m/>
    <m/>
    <n v="1"/>
    <n v="1"/>
    <n v="1"/>
  </r>
  <r>
    <s v="61.5"/>
    <s v="0.1.4.4.3.1.2.2"/>
    <x v="2"/>
    <x v="12"/>
    <x v="4"/>
    <n v="3"/>
    <m/>
    <m/>
    <m/>
    <m/>
    <m/>
    <n v="3"/>
    <n v="1"/>
    <n v="3"/>
  </r>
  <r>
    <s v="61.5.1"/>
    <m/>
    <x v="3"/>
    <x v="903"/>
    <x v="4"/>
    <n v="2"/>
    <m/>
    <m/>
    <m/>
    <m/>
    <m/>
    <n v="2"/>
    <n v="1"/>
    <n v="2"/>
  </r>
  <r>
    <s v="61.5.2"/>
    <m/>
    <x v="3"/>
    <x v="904"/>
    <x v="4"/>
    <n v="1"/>
    <m/>
    <m/>
    <m/>
    <m/>
    <m/>
    <n v="1"/>
    <n v="1"/>
    <n v="1"/>
  </r>
  <r>
    <s v="61.6"/>
    <s v="0.1.4.4.3.1.3.3.1"/>
    <x v="2"/>
    <x v="7"/>
    <x v="4"/>
    <n v="1"/>
    <m/>
    <m/>
    <m/>
    <m/>
    <m/>
    <n v="1"/>
    <n v="1"/>
    <n v="1"/>
  </r>
  <r>
    <s v="61.6.1"/>
    <m/>
    <x v="3"/>
    <x v="905"/>
    <x v="4"/>
    <n v="1"/>
    <m/>
    <m/>
    <m/>
    <m/>
    <m/>
    <n v="1"/>
    <n v="1"/>
    <n v="1"/>
  </r>
  <r>
    <s v="62"/>
    <m/>
    <x v="1"/>
    <x v="906"/>
    <x v="1"/>
    <m/>
    <m/>
    <m/>
    <m/>
    <m/>
    <m/>
    <m/>
    <m/>
    <m/>
  </r>
  <r>
    <s v="62.1"/>
    <s v="0.1.4.4.3.1.3"/>
    <x v="2"/>
    <x v="3"/>
    <x v="2"/>
    <m/>
    <m/>
    <m/>
    <m/>
    <m/>
    <n v="142.77424223389121"/>
    <n v="142.77424223389121"/>
    <n v="1"/>
    <n v="142.77000000000001"/>
  </r>
  <r>
    <s v="62.1.1"/>
    <m/>
    <x v="3"/>
    <x v="907"/>
    <x v="3"/>
    <m/>
    <n v="0.7"/>
    <n v="0.55000000000000004"/>
    <n v="2.5"/>
    <n v="0.8"/>
    <n v="2"/>
    <n v="0.8"/>
    <n v="1.1000000000000001"/>
    <n v="0.88"/>
  </r>
  <r>
    <s v="62.1.2"/>
    <m/>
    <x v="3"/>
    <x v="908"/>
    <x v="3"/>
    <m/>
    <n v="0.85"/>
    <n v="0.55000000000000004"/>
    <n v="2.8"/>
    <n v="1.68"/>
    <n v="4.7039999999999997"/>
    <n v="1.68"/>
    <n v="1.1000000000000001"/>
    <n v="1.85"/>
  </r>
  <r>
    <s v="62.1.3"/>
    <m/>
    <x v="3"/>
    <x v="909"/>
    <x v="3"/>
    <m/>
    <n v="0.9"/>
    <n v="0.5"/>
    <n v="2.8"/>
    <n v="0.16"/>
    <n v="0.44799999999999995"/>
    <n v="0.16"/>
    <n v="1.1000000000000001"/>
    <n v="0.18"/>
  </r>
  <r>
    <s v="62.1.4"/>
    <m/>
    <x v="3"/>
    <x v="910"/>
    <x v="3"/>
    <m/>
    <n v="0.9"/>
    <n v="0.5"/>
    <n v="2.8"/>
    <n v="1"/>
    <n v="2.8"/>
    <n v="1"/>
    <n v="1.1000000000000001"/>
    <n v="1.1000000000000001"/>
  </r>
  <r>
    <s v="62.1.5"/>
    <m/>
    <x v="3"/>
    <x v="911"/>
    <x v="3"/>
    <m/>
    <n v="0.9"/>
    <n v="0.55000000000000004"/>
    <n v="2.9000000000000004"/>
    <n v="39.229999999999997"/>
    <n v="113.76700000000001"/>
    <n v="39.229999999999997"/>
    <n v="1.1000000000000001"/>
    <n v="43.15"/>
  </r>
  <r>
    <s v="62.1.6"/>
    <m/>
    <x v="3"/>
    <x v="912"/>
    <x v="3"/>
    <m/>
    <m/>
    <m/>
    <n v="0.63"/>
    <n v="0.06"/>
    <n v="0.11869200000000001"/>
    <n v="0.06"/>
    <n v="1.1000000000000001"/>
    <n v="7.0000000000000007E-2"/>
  </r>
  <r>
    <s v="62.1.7"/>
    <m/>
    <x v="3"/>
    <x v="913"/>
    <x v="3"/>
    <m/>
    <m/>
    <m/>
    <n v="0.8"/>
    <n v="0.28000000000000003"/>
    <n v="0.7033600000000001"/>
    <n v="0.28000000000000003"/>
    <n v="1.1000000000000001"/>
    <n v="0.31"/>
  </r>
  <r>
    <s v="62.1.8"/>
    <m/>
    <x v="3"/>
    <x v="914"/>
    <x v="4"/>
    <n v="7"/>
    <m/>
    <m/>
    <m/>
    <m/>
    <n v="5.9648540730405903"/>
    <n v="7"/>
    <n v="1"/>
    <n v="7"/>
  </r>
  <r>
    <s v="62.1.9"/>
    <m/>
    <x v="3"/>
    <x v="915"/>
    <x v="4"/>
    <n v="4"/>
    <m/>
    <m/>
    <m/>
    <m/>
    <n v="3.5301064458249081"/>
    <n v="4"/>
    <n v="1"/>
    <n v="4"/>
  </r>
  <r>
    <s v="62.1.10"/>
    <m/>
    <x v="3"/>
    <x v="916"/>
    <x v="4"/>
    <n v="1"/>
    <m/>
    <m/>
    <m/>
    <m/>
    <n v="0.64"/>
    <n v="1"/>
    <n v="1"/>
    <n v="1"/>
  </r>
  <r>
    <s v="62.1.11"/>
    <m/>
    <x v="3"/>
    <x v="917"/>
    <x v="4"/>
    <n v="2"/>
    <m/>
    <m/>
    <m/>
    <m/>
    <n v="2.7591148575128552"/>
    <n v="2"/>
    <n v="1"/>
    <n v="2"/>
  </r>
  <r>
    <s v="62.1.12"/>
    <m/>
    <x v="3"/>
    <x v="918"/>
    <x v="4"/>
    <n v="1"/>
    <m/>
    <m/>
    <m/>
    <m/>
    <n v="2.479114857512855"/>
    <n v="1"/>
    <n v="1"/>
    <n v="1"/>
  </r>
  <r>
    <s v="62.1.13"/>
    <m/>
    <x v="3"/>
    <x v="919"/>
    <x v="4"/>
    <n v="1"/>
    <m/>
    <m/>
    <m/>
    <m/>
    <n v="0.99"/>
    <n v="1"/>
    <n v="1"/>
    <n v="1"/>
  </r>
  <r>
    <s v="62.1.14"/>
    <m/>
    <x v="3"/>
    <x v="920"/>
    <x v="4"/>
    <n v="1"/>
    <m/>
    <m/>
    <m/>
    <m/>
    <n v="1.01"/>
    <n v="1"/>
    <n v="1"/>
    <n v="1"/>
  </r>
  <r>
    <s v="62.1.15"/>
    <m/>
    <x v="3"/>
    <x v="921"/>
    <x v="4"/>
    <n v="1"/>
    <m/>
    <m/>
    <m/>
    <m/>
    <n v="0.86"/>
    <n v="1"/>
    <n v="1"/>
    <n v="1"/>
  </r>
  <r>
    <s v="62.1.16"/>
    <m/>
    <x v="3"/>
    <x v="11"/>
    <x v="2"/>
    <n v="0.31"/>
    <m/>
    <m/>
    <m/>
    <m/>
    <m/>
    <n v="0.31"/>
    <n v="1"/>
    <n v="0.31"/>
  </r>
  <r>
    <s v="62.2"/>
    <s v="0.1.4.4.3.1.4.4"/>
    <x v="2"/>
    <x v="5"/>
    <x v="4"/>
    <n v="11"/>
    <m/>
    <m/>
    <m/>
    <m/>
    <m/>
    <n v="11"/>
    <n v="1"/>
    <n v="11"/>
  </r>
  <r>
    <s v="62.2.1"/>
    <m/>
    <x v="3"/>
    <x v="922"/>
    <x v="4"/>
    <n v="4"/>
    <m/>
    <m/>
    <m/>
    <m/>
    <m/>
    <n v="4"/>
    <n v="1"/>
    <n v="4"/>
  </r>
  <r>
    <s v="62.2.2"/>
    <m/>
    <x v="3"/>
    <x v="923"/>
    <x v="4"/>
    <n v="7"/>
    <m/>
    <m/>
    <m/>
    <m/>
    <m/>
    <n v="7"/>
    <n v="1"/>
    <n v="7"/>
  </r>
  <r>
    <s v="62.3"/>
    <s v="0.1.4.4.3.1.4.1.3"/>
    <x v="2"/>
    <x v="199"/>
    <x v="4"/>
    <n v="1"/>
    <m/>
    <m/>
    <m/>
    <m/>
    <m/>
    <n v="1"/>
    <n v="1"/>
    <n v="1"/>
  </r>
  <r>
    <s v="62.3.1"/>
    <m/>
    <x v="3"/>
    <x v="311"/>
    <x v="4"/>
    <n v="1"/>
    <m/>
    <m/>
    <m/>
    <m/>
    <m/>
    <n v="1"/>
    <n v="1"/>
    <n v="1"/>
  </r>
  <r>
    <s v="62.4"/>
    <s v="0.1.4.4.3.1.3.2.1"/>
    <x v="2"/>
    <x v="14"/>
    <x v="2"/>
    <n v="135.30000000000001"/>
    <m/>
    <m/>
    <m/>
    <m/>
    <m/>
    <n v="135.30000000000001"/>
    <n v="1"/>
    <n v="135.30000000000001"/>
  </r>
  <r>
    <s v="62.4.1"/>
    <m/>
    <x v="3"/>
    <x v="828"/>
    <x v="2"/>
    <n v="129.05000000000001"/>
    <m/>
    <m/>
    <m/>
    <m/>
    <m/>
    <n v="129.05000000000001"/>
    <n v="1.1000000000000001"/>
    <n v="141.96"/>
  </r>
  <r>
    <s v="62.4.2"/>
    <m/>
    <x v="3"/>
    <x v="309"/>
    <x v="5"/>
    <n v="129.05000000000001"/>
    <m/>
    <m/>
    <m/>
    <m/>
    <m/>
    <n v="129.05000000000001"/>
    <n v="2.8"/>
    <n v="361.34"/>
  </r>
  <r>
    <s v="62.4.3"/>
    <m/>
    <x v="3"/>
    <x v="924"/>
    <x v="2"/>
    <n v="6.25"/>
    <m/>
    <m/>
    <m/>
    <m/>
    <m/>
    <n v="6.25"/>
    <n v="1.1000000000000001"/>
    <n v="6.88"/>
  </r>
  <r>
    <s v="62.4.4"/>
    <m/>
    <x v="3"/>
    <x v="309"/>
    <x v="5"/>
    <n v="6.25"/>
    <m/>
    <m/>
    <m/>
    <m/>
    <m/>
    <n v="6.25"/>
    <n v="2.8"/>
    <n v="17.5"/>
  </r>
  <r>
    <s v="62.5"/>
    <s v="0.1.4.4.3.1.2.2"/>
    <x v="2"/>
    <x v="12"/>
    <x v="4"/>
    <n v="1"/>
    <m/>
    <m/>
    <m/>
    <m/>
    <m/>
    <n v="1"/>
    <n v="1"/>
    <n v="1"/>
  </r>
  <r>
    <s v="62.5.1"/>
    <m/>
    <x v="3"/>
    <x v="450"/>
    <x v="4"/>
    <n v="1"/>
    <m/>
    <m/>
    <m/>
    <m/>
    <m/>
    <n v="1"/>
    <n v="1"/>
    <n v="1"/>
  </r>
  <r>
    <s v="62.6"/>
    <s v="0.1.4.4.3.1.3.3.1"/>
    <x v="2"/>
    <x v="7"/>
    <x v="4"/>
    <n v="4"/>
    <m/>
    <m/>
    <m/>
    <m/>
    <m/>
    <n v="4"/>
    <n v="1"/>
    <n v="4"/>
  </r>
  <r>
    <s v="62.6.1"/>
    <m/>
    <x v="3"/>
    <x v="925"/>
    <x v="4"/>
    <n v="4"/>
    <m/>
    <m/>
    <m/>
    <m/>
    <m/>
    <n v="4"/>
    <n v="1"/>
    <n v="4"/>
  </r>
  <r>
    <s v="62.7"/>
    <s v="0.1.4.4.3.1.2.1.2"/>
    <x v="2"/>
    <x v="179"/>
    <x v="6"/>
    <n v="1"/>
    <m/>
    <m/>
    <m/>
    <m/>
    <m/>
    <n v="1"/>
    <n v="1"/>
    <n v="1"/>
  </r>
  <r>
    <s v="62.7.1"/>
    <m/>
    <x v="3"/>
    <x v="308"/>
    <x v="6"/>
    <n v="1"/>
    <m/>
    <m/>
    <m/>
    <m/>
    <m/>
    <n v="1"/>
    <n v="1"/>
    <n v="1"/>
  </r>
  <r>
    <s v="63"/>
    <m/>
    <x v="1"/>
    <x v="926"/>
    <x v="1"/>
    <m/>
    <m/>
    <m/>
    <m/>
    <m/>
    <m/>
    <m/>
    <m/>
    <m/>
  </r>
  <r>
    <s v="63.1"/>
    <s v="0.1.4.4.3.1.3"/>
    <x v="2"/>
    <x v="3"/>
    <x v="2"/>
    <m/>
    <m/>
    <m/>
    <m/>
    <m/>
    <n v="180.67573804992631"/>
    <n v="180.67573804992631"/>
    <n v="1"/>
    <n v="180.68"/>
  </r>
  <r>
    <s v="63.1.1"/>
    <m/>
    <x v="3"/>
    <x v="69"/>
    <x v="3"/>
    <m/>
    <n v="0.2"/>
    <n v="0.1"/>
    <n v="0.60000000000000009"/>
    <n v="0.19"/>
    <n v="0.11400000000000002"/>
    <n v="0.19"/>
    <n v="1.1000000000000001"/>
    <n v="0.21"/>
  </r>
  <r>
    <s v="63.1.2"/>
    <m/>
    <x v="3"/>
    <x v="189"/>
    <x v="3"/>
    <m/>
    <n v="0.55000000000000004"/>
    <n v="0.4"/>
    <n v="1.9000000000000001"/>
    <n v="4.67"/>
    <n v="8.8730000000000011"/>
    <n v="4.67"/>
    <n v="1.1000000000000001"/>
    <n v="5.14"/>
  </r>
  <r>
    <s v="63.1.3"/>
    <m/>
    <x v="3"/>
    <x v="927"/>
    <x v="3"/>
    <m/>
    <n v="0.55000000000000004"/>
    <n v="0.5"/>
    <n v="2.1"/>
    <n v="5.2"/>
    <n v="10.920000000000002"/>
    <n v="5.2"/>
    <n v="1.1000000000000001"/>
    <n v="5.72"/>
  </r>
  <r>
    <s v="63.1.4"/>
    <m/>
    <x v="3"/>
    <x v="342"/>
    <x v="3"/>
    <m/>
    <n v="0.75"/>
    <n v="0.3"/>
    <n v="2.1"/>
    <n v="5.66"/>
    <n v="11.886000000000001"/>
    <n v="5.66"/>
    <n v="1.1000000000000001"/>
    <n v="6.23"/>
  </r>
  <r>
    <s v="63.1.5"/>
    <m/>
    <x v="3"/>
    <x v="343"/>
    <x v="3"/>
    <m/>
    <n v="0.75"/>
    <n v="0.45"/>
    <n v="2.4"/>
    <n v="1.47"/>
    <n v="3.528"/>
    <n v="1.47"/>
    <n v="1.1000000000000001"/>
    <n v="1.62"/>
  </r>
  <r>
    <s v="63.1.6"/>
    <m/>
    <x v="3"/>
    <x v="238"/>
    <x v="3"/>
    <m/>
    <n v="0.85"/>
    <n v="0.25"/>
    <n v="2.2000000000000002"/>
    <n v="17.54"/>
    <n v="38.588000000000001"/>
    <n v="17.54"/>
    <n v="1.1000000000000001"/>
    <n v="19.29"/>
  </r>
  <r>
    <s v="63.1.7"/>
    <m/>
    <x v="3"/>
    <x v="928"/>
    <x v="3"/>
    <m/>
    <n v="1"/>
    <n v="0.25"/>
    <n v="2.5"/>
    <n v="27.47"/>
    <n v="68.674999999999997"/>
    <n v="27.47"/>
    <n v="1.1000000000000001"/>
    <n v="30.22"/>
  </r>
  <r>
    <s v="63.1.8"/>
    <m/>
    <x v="3"/>
    <x v="393"/>
    <x v="3"/>
    <m/>
    <n v="1.1499999999999999"/>
    <n v="0.3"/>
    <n v="2.9"/>
    <n v="0.72"/>
    <n v="2.0880000000000001"/>
    <n v="0.72"/>
    <n v="1.1000000000000001"/>
    <n v="0.79"/>
  </r>
  <r>
    <s v="63.1.9"/>
    <m/>
    <x v="3"/>
    <x v="929"/>
    <x v="3"/>
    <m/>
    <n v="1.2"/>
    <n v="0.6"/>
    <n v="3.5999999999999996"/>
    <n v="2.12"/>
    <n v="7.6319999999999997"/>
    <n v="2.12"/>
    <n v="1.1000000000000001"/>
    <n v="2.33"/>
  </r>
  <r>
    <s v="63.1.10"/>
    <m/>
    <x v="3"/>
    <x v="930"/>
    <x v="3"/>
    <m/>
    <n v="2.1"/>
    <n v="1.2"/>
    <n v="6.6"/>
    <n v="0.25"/>
    <n v="1.65"/>
    <n v="0.25"/>
    <n v="1.1000000000000001"/>
    <n v="0.28000000000000003"/>
  </r>
  <r>
    <s v="63.1.11"/>
    <m/>
    <x v="3"/>
    <x v="563"/>
    <x v="3"/>
    <m/>
    <m/>
    <m/>
    <n v="0.2"/>
    <n v="0.19"/>
    <n v="0.11932000000000002"/>
    <n v="0.19"/>
    <n v="1.1000000000000001"/>
    <n v="0.21"/>
  </r>
  <r>
    <s v="63.1.12"/>
    <m/>
    <x v="3"/>
    <x v="215"/>
    <x v="3"/>
    <m/>
    <m/>
    <m/>
    <n v="0.5"/>
    <n v="3.44"/>
    <n v="5.4008000000000003"/>
    <n v="3.44"/>
    <n v="1.1000000000000001"/>
    <n v="3.78"/>
  </r>
  <r>
    <s v="63.1.13"/>
    <m/>
    <x v="3"/>
    <x v="376"/>
    <x v="3"/>
    <m/>
    <m/>
    <m/>
    <n v="0.56000000000000005"/>
    <n v="1.83"/>
    <n v="3.2178720000000007"/>
    <n v="1.83"/>
    <n v="1.1000000000000001"/>
    <n v="2.0099999999999998"/>
  </r>
  <r>
    <s v="63.1.14"/>
    <m/>
    <x v="3"/>
    <x v="931"/>
    <x v="4"/>
    <n v="1"/>
    <m/>
    <m/>
    <m/>
    <m/>
    <n v="0.47"/>
    <n v="1"/>
    <n v="1"/>
    <n v="1"/>
  </r>
  <r>
    <s v="63.1.15"/>
    <m/>
    <x v="3"/>
    <x v="932"/>
    <x v="4"/>
    <n v="1"/>
    <m/>
    <m/>
    <m/>
    <m/>
    <n v="0.44"/>
    <n v="1"/>
    <n v="1"/>
    <n v="1"/>
  </r>
  <r>
    <s v="63.1.16"/>
    <m/>
    <x v="3"/>
    <x v="933"/>
    <x v="4"/>
    <n v="1"/>
    <m/>
    <m/>
    <m/>
    <m/>
    <n v="0.67"/>
    <n v="1"/>
    <n v="1"/>
    <n v="1"/>
  </r>
  <r>
    <s v="63.1.17"/>
    <m/>
    <x v="3"/>
    <x v="934"/>
    <x v="4"/>
    <n v="7"/>
    <m/>
    <m/>
    <m/>
    <m/>
    <n v="3.8225565441391263"/>
    <n v="7"/>
    <n v="1"/>
    <n v="7"/>
  </r>
  <r>
    <s v="63.1.18"/>
    <m/>
    <x v="3"/>
    <x v="935"/>
    <x v="4"/>
    <n v="7"/>
    <m/>
    <m/>
    <m/>
    <m/>
    <n v="5.4662901337062646"/>
    <n v="7"/>
    <n v="1"/>
    <n v="7"/>
  </r>
  <r>
    <s v="63.1.19"/>
    <m/>
    <x v="3"/>
    <x v="936"/>
    <x v="4"/>
    <n v="1"/>
    <m/>
    <m/>
    <m/>
    <m/>
    <n v="0.65094271849608387"/>
    <n v="1"/>
    <n v="1"/>
    <n v="1"/>
  </r>
  <r>
    <s v="63.1.20"/>
    <m/>
    <x v="3"/>
    <x v="937"/>
    <x v="4"/>
    <n v="1"/>
    <m/>
    <m/>
    <m/>
    <m/>
    <n v="0.66"/>
    <n v="1"/>
    <n v="1"/>
    <n v="1"/>
  </r>
  <r>
    <s v="63.1.21"/>
    <m/>
    <x v="3"/>
    <x v="938"/>
    <x v="4"/>
    <n v="1"/>
    <m/>
    <m/>
    <m/>
    <m/>
    <n v="0.91194917013634402"/>
    <n v="1"/>
    <n v="1"/>
    <n v="1"/>
  </r>
  <r>
    <s v="63.1.22"/>
    <m/>
    <x v="3"/>
    <x v="939"/>
    <x v="4"/>
    <n v="1"/>
    <m/>
    <m/>
    <m/>
    <m/>
    <n v="2.599507483448523"/>
    <n v="1"/>
    <n v="1"/>
    <n v="1"/>
  </r>
  <r>
    <s v="63.1.23"/>
    <m/>
    <x v="3"/>
    <x v="940"/>
    <x v="4"/>
    <n v="1"/>
    <m/>
    <m/>
    <m/>
    <m/>
    <n v="0.375"/>
    <n v="1"/>
    <n v="1"/>
    <n v="1"/>
  </r>
  <r>
    <s v="63.1.24"/>
    <m/>
    <x v="3"/>
    <x v="941"/>
    <x v="4"/>
    <n v="1"/>
    <m/>
    <m/>
    <m/>
    <m/>
    <n v="0.315"/>
    <n v="1"/>
    <n v="1"/>
    <n v="1"/>
  </r>
  <r>
    <s v="63.1.25"/>
    <m/>
    <x v="3"/>
    <x v="942"/>
    <x v="4"/>
    <n v="1"/>
    <m/>
    <m/>
    <m/>
    <m/>
    <n v="0.38"/>
    <n v="1"/>
    <n v="1"/>
    <n v="1"/>
  </r>
  <r>
    <s v="63.1.26"/>
    <m/>
    <x v="3"/>
    <x v="943"/>
    <x v="4"/>
    <n v="1"/>
    <m/>
    <m/>
    <m/>
    <m/>
    <n v="0.89999999999999991"/>
    <n v="1"/>
    <n v="1"/>
    <n v="1"/>
  </r>
  <r>
    <s v="63.1.27"/>
    <m/>
    <x v="3"/>
    <x v="944"/>
    <x v="4"/>
    <n v="1"/>
    <m/>
    <m/>
    <m/>
    <m/>
    <n v="0.32250000000000001"/>
    <n v="1"/>
    <n v="1"/>
    <n v="1"/>
  </r>
  <r>
    <s v="63.2"/>
    <s v="0.1.4.4.3.1.4.4"/>
    <x v="2"/>
    <x v="5"/>
    <x v="4"/>
    <n v="11"/>
    <m/>
    <m/>
    <m/>
    <m/>
    <m/>
    <n v="11"/>
    <n v="1"/>
    <n v="11"/>
  </r>
  <r>
    <s v="63.2.1"/>
    <m/>
    <x v="3"/>
    <x v="922"/>
    <x v="4"/>
    <n v="4"/>
    <m/>
    <m/>
    <m/>
    <m/>
    <m/>
    <n v="4"/>
    <n v="1"/>
    <n v="4"/>
  </r>
  <r>
    <s v="63.2.2"/>
    <m/>
    <x v="3"/>
    <x v="923"/>
    <x v="4"/>
    <n v="7"/>
    <m/>
    <m/>
    <m/>
    <m/>
    <m/>
    <n v="7"/>
    <n v="1"/>
    <n v="7"/>
  </r>
  <r>
    <s v="63.3"/>
    <s v="0.1.4.4.3.1.3.2.1"/>
    <x v="2"/>
    <x v="14"/>
    <x v="2"/>
    <n v="167.64"/>
    <m/>
    <m/>
    <m/>
    <m/>
    <m/>
    <n v="167.64"/>
    <n v="1"/>
    <n v="167.64"/>
  </r>
  <r>
    <s v="63.3.1"/>
    <m/>
    <x v="3"/>
    <x v="800"/>
    <x v="2"/>
    <n v="74.11"/>
    <m/>
    <m/>
    <m/>
    <m/>
    <m/>
    <n v="74.11"/>
    <n v="1.1000000000000001"/>
    <n v="81.52"/>
  </r>
  <r>
    <s v="63.3.2"/>
    <m/>
    <x v="3"/>
    <x v="309"/>
    <x v="5"/>
    <n v="74.11"/>
    <m/>
    <m/>
    <m/>
    <m/>
    <m/>
    <n v="74.11"/>
    <n v="1"/>
    <n v="74.11"/>
  </r>
  <r>
    <s v="63.3.3"/>
    <m/>
    <x v="3"/>
    <x v="945"/>
    <x v="2"/>
    <n v="93.53"/>
    <m/>
    <m/>
    <m/>
    <m/>
    <m/>
    <n v="93.53"/>
    <n v="1.1000000000000001"/>
    <n v="102.88"/>
  </r>
  <r>
    <s v="63.3.4"/>
    <m/>
    <x v="3"/>
    <x v="309"/>
    <x v="5"/>
    <n v="93.53"/>
    <m/>
    <m/>
    <m/>
    <m/>
    <m/>
    <n v="93.53"/>
    <n v="2"/>
    <n v="187.06"/>
  </r>
  <r>
    <s v="63.4"/>
    <s v="0.1.4.4.3.1.2.2"/>
    <x v="2"/>
    <x v="12"/>
    <x v="4"/>
    <n v="4"/>
    <m/>
    <m/>
    <m/>
    <m/>
    <m/>
    <n v="4"/>
    <n v="1"/>
    <n v="4"/>
  </r>
  <r>
    <s v="63.4.1"/>
    <m/>
    <x v="3"/>
    <x v="366"/>
    <x v="4"/>
    <n v="2"/>
    <m/>
    <m/>
    <m/>
    <m/>
    <m/>
    <n v="2"/>
    <n v="1"/>
    <n v="2"/>
  </r>
  <r>
    <s v="63.4.2"/>
    <m/>
    <x v="3"/>
    <x v="946"/>
    <x v="4"/>
    <n v="2"/>
    <m/>
    <m/>
    <m/>
    <m/>
    <m/>
    <n v="2"/>
    <n v="1"/>
    <n v="2"/>
  </r>
  <r>
    <s v="63.5"/>
    <s v="0.1.4.4.3.1.2.1.2"/>
    <x v="2"/>
    <x v="179"/>
    <x v="6"/>
    <n v="1"/>
    <m/>
    <m/>
    <m/>
    <m/>
    <m/>
    <n v="1"/>
    <n v="1"/>
    <n v="1"/>
  </r>
  <r>
    <s v="63.5.1"/>
    <m/>
    <x v="3"/>
    <x v="325"/>
    <x v="6"/>
    <n v="1"/>
    <m/>
    <m/>
    <m/>
    <m/>
    <m/>
    <n v="1"/>
    <n v="1"/>
    <n v="1"/>
  </r>
  <r>
    <s v="63.6"/>
    <s v="0.1.4.4.3.1.4.1.3"/>
    <x v="2"/>
    <x v="199"/>
    <x v="4"/>
    <n v="2"/>
    <m/>
    <m/>
    <m/>
    <m/>
    <m/>
    <n v="2"/>
    <n v="1"/>
    <n v="2"/>
  </r>
  <r>
    <s v="63.6.1"/>
    <m/>
    <x v="3"/>
    <x v="232"/>
    <x v="4"/>
    <n v="1"/>
    <m/>
    <m/>
    <m/>
    <m/>
    <m/>
    <n v="1"/>
    <n v="1"/>
    <n v="1"/>
  </r>
  <r>
    <s v="63.6.2"/>
    <m/>
    <x v="3"/>
    <x v="947"/>
    <x v="4"/>
    <n v="1"/>
    <m/>
    <m/>
    <m/>
    <m/>
    <m/>
    <n v="1"/>
    <n v="1"/>
    <n v="1"/>
  </r>
  <r>
    <s v="64"/>
    <m/>
    <x v="1"/>
    <x v="948"/>
    <x v="1"/>
    <m/>
    <m/>
    <m/>
    <m/>
    <m/>
    <m/>
    <m/>
    <m/>
    <m/>
  </r>
  <r>
    <s v="64.1"/>
    <s v="0.1.4.4.3.1.3"/>
    <x v="2"/>
    <x v="3"/>
    <x v="2"/>
    <m/>
    <m/>
    <m/>
    <m/>
    <m/>
    <n v="163.65791113765567"/>
    <n v="163.65791113765567"/>
    <n v="1"/>
    <n v="163.66"/>
  </r>
  <r>
    <s v="64.1.1"/>
    <m/>
    <x v="3"/>
    <x v="69"/>
    <x v="3"/>
    <m/>
    <n v="0.2"/>
    <n v="0.1"/>
    <n v="0.60000000000000009"/>
    <n v="0.7"/>
    <n v="0.42000000000000004"/>
    <n v="0.7"/>
    <n v="1.1000000000000001"/>
    <n v="0.77"/>
  </r>
  <r>
    <s v="64.1.2"/>
    <m/>
    <x v="3"/>
    <x v="329"/>
    <x v="3"/>
    <m/>
    <n v="0.8"/>
    <n v="0.35"/>
    <n v="2.2999999999999998"/>
    <n v="4.7300000000000004"/>
    <n v="10.879"/>
    <n v="4.7300000000000004"/>
    <n v="1.1000000000000001"/>
    <n v="5.2"/>
  </r>
  <r>
    <s v="64.1.3"/>
    <m/>
    <x v="3"/>
    <x v="284"/>
    <x v="3"/>
    <m/>
    <n v="0.8"/>
    <n v="0.4"/>
    <n v="2.4000000000000004"/>
    <n v="0.09"/>
    <n v="0.21600000000000003"/>
    <n v="0.09"/>
    <n v="1.1000000000000001"/>
    <n v="0.1"/>
  </r>
  <r>
    <s v="64.1.4"/>
    <m/>
    <x v="3"/>
    <x v="949"/>
    <x v="3"/>
    <m/>
    <n v="0.8"/>
    <n v="0.4"/>
    <n v="2.4000000000000004"/>
    <n v="0.59"/>
    <n v="1.4160000000000001"/>
    <n v="0.59"/>
    <n v="1.1000000000000001"/>
    <n v="0.65"/>
  </r>
  <r>
    <s v="64.1.5"/>
    <m/>
    <x v="3"/>
    <x v="214"/>
    <x v="3"/>
    <m/>
    <n v="0.9"/>
    <n v="0.35"/>
    <n v="2.5"/>
    <n v="42.13"/>
    <n v="105.325"/>
    <n v="42.13"/>
    <n v="1.1000000000000001"/>
    <n v="46.34"/>
  </r>
  <r>
    <s v="64.1.6"/>
    <m/>
    <x v="3"/>
    <x v="97"/>
    <x v="3"/>
    <m/>
    <m/>
    <m/>
    <n v="0.315"/>
    <n v="0.23"/>
    <n v="0.227493"/>
    <n v="0.23"/>
    <n v="1.1000000000000001"/>
    <n v="0.25"/>
  </r>
  <r>
    <s v="64.1.7"/>
    <m/>
    <x v="3"/>
    <x v="950"/>
    <x v="3"/>
    <m/>
    <m/>
    <m/>
    <n v="0.5"/>
    <n v="0.04"/>
    <n v="6.2800000000000009E-2"/>
    <n v="0.04"/>
    <n v="1.1000000000000001"/>
    <n v="0.04"/>
  </r>
  <r>
    <s v="64.1.8"/>
    <m/>
    <x v="3"/>
    <x v="912"/>
    <x v="3"/>
    <m/>
    <m/>
    <m/>
    <n v="0.63"/>
    <n v="0.32"/>
    <n v="0.63302400000000003"/>
    <n v="0.32"/>
    <n v="1.1000000000000001"/>
    <n v="0.35"/>
  </r>
  <r>
    <s v="64.1.9"/>
    <m/>
    <x v="3"/>
    <x v="951"/>
    <x v="4"/>
    <n v="1"/>
    <m/>
    <m/>
    <m/>
    <m/>
    <n v="0.6"/>
    <n v="1"/>
    <n v="1"/>
    <n v="1"/>
  </r>
  <r>
    <s v="64.1.10"/>
    <m/>
    <x v="3"/>
    <x v="952"/>
    <x v="4"/>
    <n v="10"/>
    <m/>
    <m/>
    <m/>
    <m/>
    <n v="0.56493975028908994"/>
    <n v="10"/>
    <n v="1"/>
    <n v="10"/>
  </r>
  <r>
    <s v="64.1.11"/>
    <m/>
    <x v="3"/>
    <x v="953"/>
    <x v="4"/>
    <n v="1"/>
    <m/>
    <m/>
    <m/>
    <m/>
    <n v="0.72"/>
    <n v="1"/>
    <n v="1"/>
    <n v="1"/>
  </r>
  <r>
    <s v="64.1.12"/>
    <m/>
    <x v="3"/>
    <x v="954"/>
    <x v="4"/>
    <n v="3"/>
    <m/>
    <m/>
    <m/>
    <m/>
    <n v="4.1723405484469787"/>
    <n v="3"/>
    <n v="1"/>
    <n v="3"/>
  </r>
  <r>
    <s v="64.1.13"/>
    <m/>
    <x v="3"/>
    <x v="955"/>
    <x v="4"/>
    <n v="3"/>
    <m/>
    <m/>
    <m/>
    <m/>
    <n v="5.17044947607552"/>
    <n v="3"/>
    <n v="1"/>
    <n v="3"/>
  </r>
  <r>
    <s v="64.1.14"/>
    <m/>
    <x v="3"/>
    <x v="956"/>
    <x v="4"/>
    <n v="2"/>
    <m/>
    <m/>
    <m/>
    <m/>
    <n v="2.944635990860577"/>
    <n v="2"/>
    <n v="1"/>
    <n v="2"/>
  </r>
  <r>
    <s v="64.1.15"/>
    <m/>
    <x v="3"/>
    <x v="957"/>
    <x v="4"/>
    <n v="1"/>
    <m/>
    <m/>
    <m/>
    <m/>
    <n v="0.65196898986859664"/>
    <n v="1"/>
    <n v="1"/>
    <n v="1"/>
  </r>
  <r>
    <s v="64.1.16"/>
    <m/>
    <x v="3"/>
    <x v="958"/>
    <x v="4"/>
    <n v="1"/>
    <m/>
    <m/>
    <m/>
    <m/>
    <n v="0.65196898986859664"/>
    <n v="1"/>
    <n v="1"/>
    <n v="1"/>
  </r>
  <r>
    <s v="64.1.17"/>
    <m/>
    <x v="3"/>
    <x v="959"/>
    <x v="4"/>
    <n v="2"/>
    <m/>
    <m/>
    <m/>
    <m/>
    <n v="2.2342697574481059"/>
    <n v="2"/>
    <n v="1"/>
    <n v="2"/>
  </r>
  <r>
    <s v="64.1.18"/>
    <m/>
    <x v="3"/>
    <x v="960"/>
    <x v="4"/>
    <n v="2"/>
    <m/>
    <m/>
    <m/>
    <m/>
    <n v="3.1040042147019618"/>
    <n v="2"/>
    <n v="1"/>
    <n v="2"/>
  </r>
  <r>
    <s v="64.1.19"/>
    <m/>
    <x v="3"/>
    <x v="961"/>
    <x v="4"/>
    <n v="2"/>
    <m/>
    <m/>
    <m/>
    <m/>
    <n v="3.5973891311064565"/>
    <n v="2"/>
    <n v="1"/>
    <n v="2"/>
  </r>
  <r>
    <s v="64.1.20"/>
    <m/>
    <x v="3"/>
    <x v="962"/>
    <x v="4"/>
    <n v="2"/>
    <m/>
    <m/>
    <m/>
    <m/>
    <n v="2.1678759594743866"/>
    <n v="2"/>
    <n v="1"/>
    <n v="2"/>
  </r>
  <r>
    <s v="64.1.21"/>
    <m/>
    <x v="3"/>
    <x v="963"/>
    <x v="4"/>
    <n v="1"/>
    <m/>
    <m/>
    <m/>
    <m/>
    <n v="1.0839379797371933"/>
    <n v="1"/>
    <n v="1"/>
    <n v="1"/>
  </r>
  <r>
    <s v="64.1.22"/>
    <m/>
    <x v="3"/>
    <x v="964"/>
    <x v="4"/>
    <n v="1"/>
    <m/>
    <m/>
    <m/>
    <m/>
    <n v="1.2317477042468103"/>
    <n v="1"/>
    <n v="1"/>
    <n v="1"/>
  </r>
  <r>
    <s v="64.1.23"/>
    <m/>
    <x v="3"/>
    <x v="965"/>
    <x v="4"/>
    <n v="1"/>
    <m/>
    <m/>
    <m/>
    <m/>
    <n v="1.1996016858807848"/>
    <n v="1"/>
    <n v="1"/>
    <n v="1"/>
  </r>
  <r>
    <s v="64.1.24"/>
    <m/>
    <x v="3"/>
    <x v="966"/>
    <x v="4"/>
    <n v="2"/>
    <m/>
    <m/>
    <m/>
    <m/>
    <n v="2.7676104167282429"/>
    <n v="2"/>
    <n v="1"/>
    <n v="2"/>
  </r>
  <r>
    <s v="64.1.25"/>
    <m/>
    <x v="3"/>
    <x v="967"/>
    <x v="4"/>
    <n v="1"/>
    <m/>
    <m/>
    <m/>
    <m/>
    <n v="1.8314821615006671"/>
    <n v="1"/>
    <n v="1"/>
    <n v="1"/>
  </r>
  <r>
    <s v="64.1.26"/>
    <m/>
    <x v="3"/>
    <x v="968"/>
    <x v="4"/>
    <n v="1"/>
    <m/>
    <m/>
    <m/>
    <m/>
    <n v="3.2673891311064565"/>
    <n v="1"/>
    <n v="1"/>
    <n v="1"/>
  </r>
  <r>
    <s v="64.1.27"/>
    <m/>
    <x v="3"/>
    <x v="969"/>
    <x v="4"/>
    <n v="1"/>
    <m/>
    <m/>
    <m/>
    <m/>
    <n v="3.2673891311064565"/>
    <n v="1"/>
    <n v="1"/>
    <n v="1"/>
  </r>
  <r>
    <s v="64.1.28"/>
    <m/>
    <x v="3"/>
    <x v="970"/>
    <x v="4"/>
    <n v="1"/>
    <m/>
    <m/>
    <m/>
    <m/>
    <n v="0.6"/>
    <n v="1"/>
    <n v="1"/>
    <n v="1"/>
  </r>
  <r>
    <s v="64.1.29"/>
    <m/>
    <x v="3"/>
    <x v="971"/>
    <x v="4"/>
    <n v="1"/>
    <m/>
    <m/>
    <m/>
    <m/>
    <n v="0.64614385091678816"/>
    <n v="1"/>
    <n v="1"/>
    <n v="1"/>
  </r>
  <r>
    <s v="64.1.30"/>
    <m/>
    <x v="3"/>
    <x v="972"/>
    <x v="4"/>
    <n v="2"/>
    <m/>
    <m/>
    <m/>
    <m/>
    <n v="1.2978795054697858"/>
    <n v="2"/>
    <n v="1"/>
    <n v="2"/>
  </r>
  <r>
    <s v="64.1.31"/>
    <m/>
    <x v="3"/>
    <x v="973"/>
    <x v="4"/>
    <n v="1"/>
    <m/>
    <m/>
    <m/>
    <m/>
    <n v="0.70556976282216288"/>
    <n v="1"/>
    <n v="1"/>
    <n v="1"/>
  </r>
  <r>
    <s v="64.1.32"/>
    <m/>
    <x v="3"/>
    <x v="11"/>
    <x v="2"/>
    <n v="3.38"/>
    <m/>
    <m/>
    <m/>
    <m/>
    <m/>
    <n v="3.38"/>
    <n v="1"/>
    <n v="3.38"/>
  </r>
  <r>
    <s v="64.2"/>
    <s v="0.1.4.4.3.1.2.1.2"/>
    <x v="2"/>
    <x v="179"/>
    <x v="6"/>
    <n v="1"/>
    <m/>
    <m/>
    <m/>
    <m/>
    <m/>
    <n v="1"/>
    <n v="1"/>
    <n v="1"/>
  </r>
  <r>
    <s v="64.2.1"/>
    <m/>
    <x v="3"/>
    <x v="384"/>
    <x v="6"/>
    <n v="1"/>
    <m/>
    <m/>
    <m/>
    <m/>
    <m/>
    <n v="1"/>
    <n v="1"/>
    <n v="1"/>
  </r>
  <r>
    <s v="65"/>
    <m/>
    <x v="1"/>
    <x v="974"/>
    <x v="1"/>
    <m/>
    <m/>
    <m/>
    <m/>
    <m/>
    <m/>
    <m/>
    <m/>
    <m/>
  </r>
  <r>
    <s v="65.1"/>
    <s v="0.1.4.4.3.1.3"/>
    <x v="2"/>
    <x v="3"/>
    <x v="2"/>
    <m/>
    <m/>
    <m/>
    <m/>
    <m/>
    <n v="14.280000000000001"/>
    <n v="14.280000000000001"/>
    <n v="1"/>
    <n v="14.28"/>
  </r>
  <r>
    <s v="65.1.1"/>
    <m/>
    <x v="3"/>
    <x v="975"/>
    <x v="4"/>
    <n v="10"/>
    <m/>
    <m/>
    <m/>
    <m/>
    <n v="7.23"/>
    <n v="10"/>
    <n v="1"/>
    <n v="10"/>
  </r>
  <r>
    <s v="65.1.2"/>
    <m/>
    <x v="3"/>
    <x v="976"/>
    <x v="4"/>
    <n v="1"/>
    <m/>
    <m/>
    <m/>
    <m/>
    <n v="0.44"/>
    <n v="1"/>
    <n v="1"/>
    <n v="1"/>
  </r>
  <r>
    <s v="65.1.3"/>
    <m/>
    <x v="3"/>
    <x v="977"/>
    <x v="4"/>
    <n v="2"/>
    <m/>
    <m/>
    <m/>
    <m/>
    <n v="2.5499999999999998"/>
    <n v="2"/>
    <n v="1"/>
    <n v="2"/>
  </r>
  <r>
    <s v="65.1.4"/>
    <m/>
    <x v="3"/>
    <x v="978"/>
    <x v="4"/>
    <n v="1"/>
    <m/>
    <m/>
    <m/>
    <m/>
    <n v="1.75"/>
    <n v="1"/>
    <n v="1"/>
    <n v="1"/>
  </r>
  <r>
    <s v="65.1.5"/>
    <m/>
    <x v="3"/>
    <x v="979"/>
    <x v="4"/>
    <n v="1"/>
    <m/>
    <m/>
    <m/>
    <m/>
    <n v="0.81"/>
    <n v="1"/>
    <n v="1"/>
    <n v="1"/>
  </r>
  <r>
    <s v="65.1.6"/>
    <m/>
    <x v="3"/>
    <x v="980"/>
    <x v="4"/>
    <n v="1"/>
    <m/>
    <m/>
    <m/>
    <m/>
    <n v="0.76"/>
    <n v="1"/>
    <n v="1"/>
    <n v="1"/>
  </r>
  <r>
    <s v="65.1.7"/>
    <m/>
    <x v="3"/>
    <x v="981"/>
    <x v="4"/>
    <n v="1"/>
    <m/>
    <m/>
    <m/>
    <m/>
    <n v="0.74"/>
    <n v="1"/>
    <n v="1"/>
    <n v="1"/>
  </r>
  <r>
    <s v="65.1.8"/>
    <m/>
    <x v="3"/>
    <x v="11"/>
    <x v="2"/>
    <n v="0.48000000000000004"/>
    <m/>
    <m/>
    <m/>
    <m/>
    <m/>
    <n v="0.48000000000000004"/>
    <n v="1"/>
    <n v="0.48"/>
  </r>
  <r>
    <s v="65.2"/>
    <s v="0.1.4.4.3.1.2.1.2"/>
    <x v="2"/>
    <x v="179"/>
    <x v="6"/>
    <n v="1"/>
    <m/>
    <m/>
    <m/>
    <m/>
    <m/>
    <n v="1"/>
    <n v="1"/>
    <n v="1"/>
  </r>
  <r>
    <s v="65.2.1"/>
    <m/>
    <x v="3"/>
    <x v="325"/>
    <x v="6"/>
    <n v="1"/>
    <m/>
    <m/>
    <m/>
    <m/>
    <m/>
    <n v="1"/>
    <n v="1"/>
    <n v="1"/>
  </r>
  <r>
    <s v="65.3"/>
    <s v="0.1.4.4.3.1.4.4"/>
    <x v="2"/>
    <x v="5"/>
    <x v="4"/>
    <n v="11"/>
    <m/>
    <m/>
    <m/>
    <m/>
    <m/>
    <n v="11"/>
    <n v="1"/>
    <n v="11"/>
  </r>
  <r>
    <s v="65.3.1"/>
    <m/>
    <x v="3"/>
    <x v="982"/>
    <x v="4"/>
    <n v="4"/>
    <m/>
    <m/>
    <m/>
    <m/>
    <m/>
    <n v="4"/>
    <n v="1"/>
    <n v="4"/>
  </r>
  <r>
    <s v="65.3.2"/>
    <m/>
    <x v="3"/>
    <x v="982"/>
    <x v="4"/>
    <n v="1"/>
    <m/>
    <m/>
    <m/>
    <m/>
    <m/>
    <n v="1"/>
    <n v="1"/>
    <n v="1"/>
  </r>
  <r>
    <s v="65.3.3"/>
    <m/>
    <x v="3"/>
    <x v="983"/>
    <x v="4"/>
    <n v="6"/>
    <m/>
    <m/>
    <m/>
    <m/>
    <m/>
    <n v="6"/>
    <n v="1"/>
    <n v="6"/>
  </r>
  <r>
    <s v="65.4"/>
    <s v="0.1.4.4.3.1.3.2.1"/>
    <x v="2"/>
    <x v="14"/>
    <x v="2"/>
    <n v="129.89000000000001"/>
    <m/>
    <m/>
    <m/>
    <m/>
    <m/>
    <n v="129.89000000000001"/>
    <n v="1"/>
    <n v="129.88999999999999"/>
  </r>
  <r>
    <s v="65.4.1"/>
    <m/>
    <x v="3"/>
    <x v="828"/>
    <x v="2"/>
    <n v="125.04"/>
    <m/>
    <m/>
    <m/>
    <m/>
    <m/>
    <n v="125.04"/>
    <n v="1.1000000000000001"/>
    <n v="137.54"/>
  </r>
  <r>
    <s v="65.4.2"/>
    <m/>
    <x v="3"/>
    <x v="309"/>
    <x v="5"/>
    <n v="125.04"/>
    <m/>
    <m/>
    <m/>
    <m/>
    <m/>
    <n v="125.04"/>
    <n v="2.8"/>
    <n v="350.11"/>
  </r>
  <r>
    <s v="65.4.3"/>
    <m/>
    <x v="3"/>
    <x v="984"/>
    <x v="2"/>
    <n v="4.8499999999999996"/>
    <m/>
    <m/>
    <m/>
    <m/>
    <m/>
    <n v="4.8499999999999996"/>
    <n v="1.1000000000000001"/>
    <n v="5.34"/>
  </r>
  <r>
    <s v="65.4.4"/>
    <m/>
    <x v="3"/>
    <x v="309"/>
    <x v="5"/>
    <n v="4.8499999999999996"/>
    <m/>
    <m/>
    <m/>
    <m/>
    <m/>
    <n v="4.8499999999999996"/>
    <n v="2.8"/>
    <n v="13.58"/>
  </r>
  <r>
    <s v="65.5"/>
    <s v="0.1.4.4.3.1.2.2"/>
    <x v="2"/>
    <x v="12"/>
    <x v="4"/>
    <n v="1"/>
    <m/>
    <m/>
    <m/>
    <m/>
    <m/>
    <n v="1"/>
    <n v="1"/>
    <n v="1"/>
  </r>
  <r>
    <s v="65.1"/>
    <m/>
    <x v="3"/>
    <x v="985"/>
    <x v="4"/>
    <n v="1"/>
    <m/>
    <m/>
    <m/>
    <m/>
    <m/>
    <n v="1"/>
    <n v="1"/>
    <n v="1"/>
  </r>
  <r>
    <s v="65.6"/>
    <s v="0.1.4.4.3.1.2.1.2"/>
    <x v="2"/>
    <x v="179"/>
    <x v="6"/>
    <n v="1"/>
    <m/>
    <m/>
    <m/>
    <m/>
    <m/>
    <n v="1"/>
    <n v="1"/>
    <n v="1"/>
  </r>
  <r>
    <s v="65.6.1"/>
    <m/>
    <x v="3"/>
    <x v="384"/>
    <x v="6"/>
    <n v="1"/>
    <m/>
    <m/>
    <m/>
    <m/>
    <m/>
    <n v="1"/>
    <n v="1"/>
    <n v="1"/>
  </r>
  <r>
    <s v="65.7"/>
    <s v="0.1.4.4.3.1.4.1.3"/>
    <x v="2"/>
    <x v="199"/>
    <x v="4"/>
    <n v="1"/>
    <m/>
    <m/>
    <m/>
    <m/>
    <m/>
    <n v="1"/>
    <n v="1"/>
    <n v="1"/>
  </r>
  <r>
    <s v="65.7.1"/>
    <m/>
    <x v="3"/>
    <x v="232"/>
    <x v="4"/>
    <n v="1"/>
    <m/>
    <m/>
    <m/>
    <m/>
    <m/>
    <n v="1"/>
    <n v="1"/>
    <n v="1"/>
  </r>
  <r>
    <s v="65.8"/>
    <s v="0.1.4.4.3.1.3.3.1"/>
    <x v="2"/>
    <x v="7"/>
    <x v="4"/>
    <n v="11"/>
    <m/>
    <m/>
    <m/>
    <m/>
    <m/>
    <n v="11"/>
    <n v="1"/>
    <n v="11"/>
  </r>
  <r>
    <s v="65.8.1"/>
    <m/>
    <x v="3"/>
    <x v="986"/>
    <x v="4"/>
    <n v="11"/>
    <m/>
    <m/>
    <m/>
    <m/>
    <m/>
    <n v="11"/>
    <n v="1"/>
    <n v="11"/>
  </r>
  <r>
    <s v="66"/>
    <m/>
    <x v="1"/>
    <x v="987"/>
    <x v="1"/>
    <m/>
    <m/>
    <m/>
    <m/>
    <m/>
    <m/>
    <m/>
    <m/>
    <m/>
  </r>
  <r>
    <s v="66.1"/>
    <s v="0.1.4.4.3.1.3"/>
    <x v="2"/>
    <x v="3"/>
    <x v="2"/>
    <m/>
    <m/>
    <m/>
    <m/>
    <m/>
    <n v="162.31043425923508"/>
    <n v="162.31043425923508"/>
    <n v="1"/>
    <n v="162.31"/>
  </r>
  <r>
    <s v="66.1.1"/>
    <m/>
    <x v="3"/>
    <x v="988"/>
    <x v="3"/>
    <m/>
    <n v="0.15"/>
    <n v="0.15"/>
    <n v="0.6"/>
    <n v="0.03"/>
    <n v="1.7999999999999999E-2"/>
    <n v="0.03"/>
    <n v="1.1000000000000001"/>
    <n v="0.03"/>
  </r>
  <r>
    <s v="66.1.2"/>
    <m/>
    <x v="3"/>
    <x v="390"/>
    <x v="3"/>
    <m/>
    <n v="0.2"/>
    <n v="0.15"/>
    <n v="0.7"/>
    <n v="0.12"/>
    <n v="8.3999999999999991E-2"/>
    <n v="0.12"/>
    <n v="1.1000000000000001"/>
    <n v="0.13"/>
  </r>
  <r>
    <s v="66.1.3"/>
    <m/>
    <x v="3"/>
    <x v="782"/>
    <x v="3"/>
    <m/>
    <n v="0.3"/>
    <n v="0.2"/>
    <n v="1"/>
    <n v="0.47"/>
    <n v="0.47"/>
    <n v="0.47"/>
    <n v="1.1000000000000001"/>
    <n v="0.52"/>
  </r>
  <r>
    <s v="66.1.4"/>
    <m/>
    <x v="3"/>
    <x v="74"/>
    <x v="3"/>
    <m/>
    <n v="0.7"/>
    <n v="0.4"/>
    <n v="2.2000000000000002"/>
    <n v="0.05"/>
    <n v="0.11000000000000001"/>
    <n v="0.05"/>
    <n v="1.1000000000000001"/>
    <n v="0.06"/>
  </r>
  <r>
    <s v="66.1.5"/>
    <m/>
    <x v="3"/>
    <x v="989"/>
    <x v="3"/>
    <m/>
    <n v="1.05"/>
    <n v="0.3"/>
    <n v="2.7"/>
    <n v="4.34"/>
    <n v="11.718"/>
    <n v="4.34"/>
    <n v="1.1000000000000001"/>
    <n v="4.7699999999999996"/>
  </r>
  <r>
    <s v="66.1.6"/>
    <m/>
    <x v="3"/>
    <x v="990"/>
    <x v="3"/>
    <m/>
    <n v="1.4"/>
    <n v="0.4"/>
    <n v="3.5999999999999996"/>
    <n v="34.880000000000003"/>
    <n v="125.568"/>
    <n v="34.880000000000003"/>
    <n v="1.1000000000000001"/>
    <n v="38.369999999999997"/>
  </r>
  <r>
    <s v="66.1.7"/>
    <m/>
    <x v="3"/>
    <x v="913"/>
    <x v="3"/>
    <m/>
    <m/>
    <m/>
    <n v="0.8"/>
    <n v="0.67"/>
    <n v="1.6830400000000001"/>
    <n v="0.67"/>
    <n v="1.1000000000000001"/>
    <n v="0.74"/>
  </r>
  <r>
    <s v="66.1.8"/>
    <m/>
    <x v="3"/>
    <x v="991"/>
    <x v="4"/>
    <n v="1"/>
    <m/>
    <m/>
    <m/>
    <m/>
    <n v="0.88504917715620623"/>
    <n v="1"/>
    <n v="1"/>
    <n v="1"/>
  </r>
  <r>
    <s v="66.1.9"/>
    <m/>
    <x v="3"/>
    <x v="992"/>
    <x v="4"/>
    <n v="1"/>
    <m/>
    <m/>
    <m/>
    <m/>
    <n v="0.88895121628746532"/>
    <n v="1"/>
    <n v="1"/>
    <n v="1"/>
  </r>
  <r>
    <s v="66.1.10"/>
    <m/>
    <x v="3"/>
    <x v="993"/>
    <x v="4"/>
    <n v="7"/>
    <m/>
    <m/>
    <m/>
    <m/>
    <n v="4.5549254078920312"/>
    <n v="7"/>
    <n v="1"/>
    <n v="7"/>
  </r>
  <r>
    <s v="66.1.11"/>
    <m/>
    <x v="3"/>
    <x v="994"/>
    <x v="4"/>
    <n v="7"/>
    <m/>
    <m/>
    <m/>
    <m/>
    <n v="6.9177932584383237"/>
    <n v="7"/>
    <n v="1"/>
    <n v="7"/>
  </r>
  <r>
    <s v="66.1.12"/>
    <m/>
    <x v="3"/>
    <x v="995"/>
    <x v="4"/>
    <n v="1"/>
    <m/>
    <m/>
    <m/>
    <m/>
    <n v="0.99878177829171544"/>
    <n v="1"/>
    <n v="1"/>
    <n v="1"/>
  </r>
  <r>
    <s v="66.1.13"/>
    <m/>
    <x v="3"/>
    <x v="996"/>
    <x v="4"/>
    <n v="1"/>
    <m/>
    <m/>
    <m/>
    <m/>
    <n v="0.74"/>
    <n v="1"/>
    <n v="1"/>
    <n v="1"/>
  </r>
  <r>
    <s v="66.1.14"/>
    <m/>
    <x v="3"/>
    <x v="997"/>
    <x v="4"/>
    <n v="1"/>
    <m/>
    <m/>
    <m/>
    <m/>
    <n v="1.4909733552923257"/>
    <n v="1"/>
    <n v="1"/>
    <n v="1"/>
  </r>
  <r>
    <s v="66.1.15"/>
    <m/>
    <x v="3"/>
    <x v="998"/>
    <x v="4"/>
    <n v="1"/>
    <m/>
    <m/>
    <m/>
    <m/>
    <n v="1.4909733552923257"/>
    <n v="1"/>
    <n v="1"/>
    <n v="1"/>
  </r>
  <r>
    <s v="66.1.16"/>
    <m/>
    <x v="3"/>
    <x v="999"/>
    <x v="4"/>
    <n v="1"/>
    <m/>
    <m/>
    <m/>
    <m/>
    <n v="2.621946710584651"/>
    <n v="1"/>
    <n v="1"/>
    <n v="1"/>
  </r>
  <r>
    <s v="66.1.17"/>
    <m/>
    <x v="3"/>
    <x v="1000"/>
    <x v="4"/>
    <n v="1"/>
    <m/>
    <m/>
    <m/>
    <m/>
    <n v="1.1100000000000001"/>
    <n v="1"/>
    <n v="1"/>
    <n v="1"/>
  </r>
  <r>
    <s v="66.1.18"/>
    <m/>
    <x v="3"/>
    <x v="1001"/>
    <x v="4"/>
    <n v="1"/>
    <m/>
    <m/>
    <m/>
    <m/>
    <n v="0.96"/>
    <n v="1"/>
    <n v="1"/>
    <n v="1"/>
  </r>
  <r>
    <s v="66.1.19"/>
    <m/>
    <x v="3"/>
    <x v="11"/>
    <x v="2"/>
    <n v="2.99"/>
    <m/>
    <m/>
    <m/>
    <m/>
    <m/>
    <n v="2.99"/>
    <n v="1"/>
    <n v="2.99"/>
  </r>
  <r>
    <s v="66.2"/>
    <s v="0.1.4.4.3.1.3.2.1"/>
    <x v="2"/>
    <x v="14"/>
    <x v="2"/>
    <n v="146.91"/>
    <m/>
    <m/>
    <m/>
    <m/>
    <m/>
    <n v="146.91"/>
    <n v="1"/>
    <n v="146.91"/>
  </r>
  <r>
    <s v="66.2.1"/>
    <m/>
    <x v="3"/>
    <x v="1002"/>
    <x v="2"/>
    <n v="0.64"/>
    <m/>
    <m/>
    <m/>
    <m/>
    <m/>
    <n v="0.64"/>
    <n v="1.1000000000000001"/>
    <n v="0.7"/>
  </r>
  <r>
    <s v="66.2.2"/>
    <m/>
    <x v="3"/>
    <x v="309"/>
    <x v="5"/>
    <n v="0.64"/>
    <m/>
    <m/>
    <m/>
    <m/>
    <m/>
    <n v="0.64"/>
    <n v="0.7"/>
    <n v="0.45"/>
  </r>
  <r>
    <s v="66.2.3"/>
    <m/>
    <x v="3"/>
    <x v="837"/>
    <x v="2"/>
    <n v="126.26"/>
    <m/>
    <m/>
    <m/>
    <m/>
    <m/>
    <n v="126.26"/>
    <n v="1.1000000000000001"/>
    <n v="138.88999999999999"/>
  </r>
  <r>
    <s v="66.2.4"/>
    <m/>
    <x v="3"/>
    <x v="309"/>
    <x v="5"/>
    <n v="126.26"/>
    <m/>
    <m/>
    <m/>
    <m/>
    <m/>
    <n v="126.26"/>
    <n v="1"/>
    <n v="126.26"/>
  </r>
  <r>
    <s v="66.2.5"/>
    <m/>
    <x v="3"/>
    <x v="1003"/>
    <x v="2"/>
    <n v="20.010000000000002"/>
    <m/>
    <m/>
    <m/>
    <m/>
    <m/>
    <n v="20.010000000000002"/>
    <n v="1.1000000000000001"/>
    <n v="22.01"/>
  </r>
  <r>
    <s v="66.2.6"/>
    <m/>
    <x v="3"/>
    <x v="309"/>
    <x v="5"/>
    <n v="20.010000000000002"/>
    <m/>
    <m/>
    <m/>
    <m/>
    <m/>
    <n v="20.010000000000002"/>
    <n v="1"/>
    <n v="20.010000000000002"/>
  </r>
  <r>
    <s v="66.3"/>
    <s v="0.1.4.4.3.1.2.2"/>
    <x v="2"/>
    <x v="12"/>
    <x v="4"/>
    <n v="8"/>
    <m/>
    <m/>
    <m/>
    <m/>
    <m/>
    <n v="8"/>
    <n v="1"/>
    <n v="8"/>
  </r>
  <r>
    <s v="66.3.1"/>
    <m/>
    <x v="3"/>
    <x v="1004"/>
    <x v="4"/>
    <n v="7"/>
    <m/>
    <m/>
    <m/>
    <m/>
    <m/>
    <n v="7"/>
    <n v="1"/>
    <n v="7"/>
  </r>
  <r>
    <s v="66.3.2"/>
    <m/>
    <x v="3"/>
    <x v="450"/>
    <x v="4"/>
    <n v="1"/>
    <m/>
    <m/>
    <m/>
    <m/>
    <m/>
    <n v="1"/>
    <n v="1"/>
    <n v="1"/>
  </r>
  <r>
    <s v="66.4"/>
    <s v="0.1.4.4.3.1.2.1.2"/>
    <x v="2"/>
    <x v="179"/>
    <x v="6"/>
    <n v="1"/>
    <m/>
    <m/>
    <m/>
    <m/>
    <m/>
    <n v="1"/>
    <n v="1"/>
    <n v="1"/>
  </r>
  <r>
    <s v="66.4.1"/>
    <m/>
    <x v="3"/>
    <x v="415"/>
    <x v="6"/>
    <n v="1"/>
    <m/>
    <m/>
    <m/>
    <m/>
    <m/>
    <n v="1"/>
    <n v="1"/>
    <n v="1"/>
  </r>
  <r>
    <s v="66.4.2"/>
    <m/>
    <x v="3"/>
    <x v="185"/>
    <x v="4"/>
    <n v="1"/>
    <m/>
    <m/>
    <m/>
    <m/>
    <m/>
    <n v="1"/>
    <n v="1"/>
    <n v="1"/>
  </r>
  <r>
    <s v="66.4.3"/>
    <m/>
    <x v="3"/>
    <x v="416"/>
    <x v="6"/>
    <n v="1"/>
    <m/>
    <m/>
    <m/>
    <m/>
    <m/>
    <n v="1"/>
    <n v="1"/>
    <n v="1"/>
  </r>
  <r>
    <s v="66.5"/>
    <s v="0.1.4.4.3.1.3.3.1"/>
    <x v="2"/>
    <x v="177"/>
    <x v="4"/>
    <n v="1"/>
    <m/>
    <m/>
    <m/>
    <m/>
    <m/>
    <n v="1"/>
    <n v="1"/>
    <n v="1"/>
  </r>
  <r>
    <s v="66.5.1"/>
    <m/>
    <x v="3"/>
    <x v="1005"/>
    <x v="4"/>
    <n v="1"/>
    <m/>
    <m/>
    <m/>
    <m/>
    <m/>
    <n v="1"/>
    <n v="1"/>
    <n v="1"/>
  </r>
  <r>
    <s v="67"/>
    <m/>
    <x v="1"/>
    <x v="1006"/>
    <x v="1"/>
    <m/>
    <m/>
    <m/>
    <m/>
    <m/>
    <m/>
    <m/>
    <m/>
    <m/>
  </r>
  <r>
    <s v="67.1"/>
    <s v="0.1.4.4.3.1.3"/>
    <x v="2"/>
    <x v="3"/>
    <x v="2"/>
    <m/>
    <m/>
    <m/>
    <m/>
    <m/>
    <n v="413.643897863333"/>
    <n v="413.643897863333"/>
    <n v="1"/>
    <n v="413.64"/>
  </r>
  <r>
    <s v="67.1.1"/>
    <m/>
    <x v="3"/>
    <x v="423"/>
    <x v="3"/>
    <m/>
    <n v="0.3"/>
    <n v="0.15"/>
    <n v="0.89999999999999991"/>
    <n v="0.41"/>
    <n v="0.36899999999999994"/>
    <n v="0.41"/>
    <n v="1.1000000000000001"/>
    <n v="0.45"/>
  </r>
  <r>
    <s v="67.1.2"/>
    <m/>
    <x v="3"/>
    <x v="284"/>
    <x v="3"/>
    <m/>
    <n v="0.8"/>
    <n v="0.4"/>
    <n v="2.4000000000000004"/>
    <n v="21.22"/>
    <n v="50.928000000000004"/>
    <n v="21.22"/>
    <n v="1.1000000000000001"/>
    <n v="23.34"/>
  </r>
  <r>
    <s v="67.1.3"/>
    <m/>
    <x v="3"/>
    <x v="214"/>
    <x v="3"/>
    <m/>
    <n v="0.9"/>
    <n v="0.35"/>
    <n v="2.5"/>
    <n v="0.03"/>
    <n v="7.4999999999999997E-2"/>
    <n v="0.03"/>
    <n v="1.1000000000000001"/>
    <n v="0.03"/>
  </r>
  <r>
    <s v="67.1.4"/>
    <m/>
    <x v="3"/>
    <x v="989"/>
    <x v="3"/>
    <m/>
    <n v="1.05"/>
    <n v="0.3"/>
    <n v="2.7"/>
    <n v="31.84"/>
    <n v="85.968000000000004"/>
    <n v="31.84"/>
    <n v="1.1000000000000001"/>
    <n v="35.020000000000003"/>
  </r>
  <r>
    <s v="67.1.5"/>
    <m/>
    <x v="3"/>
    <x v="393"/>
    <x v="3"/>
    <m/>
    <n v="1.1499999999999999"/>
    <n v="0.3"/>
    <n v="2.9"/>
    <n v="17.97"/>
    <n v="52.112999999999992"/>
    <n v="17.97"/>
    <n v="1.1000000000000001"/>
    <n v="19.77"/>
  </r>
  <r>
    <s v="67.1.6"/>
    <m/>
    <x v="3"/>
    <x v="1007"/>
    <x v="3"/>
    <m/>
    <n v="1.2"/>
    <n v="0.4"/>
    <n v="3.2"/>
    <n v="42.26"/>
    <n v="135.232"/>
    <n v="42.26"/>
    <n v="1.1000000000000001"/>
    <n v="46.49"/>
  </r>
  <r>
    <s v="67.1.7"/>
    <m/>
    <x v="3"/>
    <x v="913"/>
    <x v="3"/>
    <m/>
    <m/>
    <m/>
    <n v="0.8"/>
    <n v="4.1900000000000004"/>
    <n v="10.525280000000002"/>
    <n v="4.1900000000000004"/>
    <n v="1.1000000000000001"/>
    <n v="4.6100000000000003"/>
  </r>
  <r>
    <s v="67.1.8"/>
    <m/>
    <x v="3"/>
    <x v="1008"/>
    <x v="4"/>
    <n v="10"/>
    <m/>
    <m/>
    <m/>
    <m/>
    <n v="7.8495798022577912"/>
    <n v="10"/>
    <n v="1"/>
    <n v="10"/>
  </r>
  <r>
    <s v="67.1.9"/>
    <m/>
    <x v="3"/>
    <x v="1009"/>
    <x v="4"/>
    <n v="1"/>
    <m/>
    <m/>
    <m/>
    <m/>
    <n v="0.90077383000347677"/>
    <n v="1"/>
    <n v="1"/>
    <n v="1"/>
  </r>
  <r>
    <s v="67.1.10"/>
    <m/>
    <x v="3"/>
    <x v="1010"/>
    <x v="4"/>
    <n v="11"/>
    <m/>
    <m/>
    <m/>
    <m/>
    <n v="10.179977526827965"/>
    <n v="11"/>
    <n v="1"/>
    <n v="11"/>
  </r>
  <r>
    <s v="67.1.11"/>
    <m/>
    <x v="3"/>
    <x v="1011"/>
    <x v="4"/>
    <n v="1"/>
    <m/>
    <m/>
    <m/>
    <m/>
    <n v="0.8837413628553219"/>
    <n v="1"/>
    <n v="1"/>
    <n v="1"/>
  </r>
  <r>
    <s v="67.1.12"/>
    <m/>
    <x v="3"/>
    <x v="1012"/>
    <x v="4"/>
    <n v="2"/>
    <m/>
    <m/>
    <m/>
    <m/>
    <n v="1.7399999999999998"/>
    <n v="2"/>
    <n v="1"/>
    <n v="2"/>
  </r>
  <r>
    <s v="67.1.13"/>
    <m/>
    <x v="3"/>
    <x v="1013"/>
    <x v="4"/>
    <n v="1"/>
    <m/>
    <m/>
    <m/>
    <m/>
    <n v="0.64"/>
    <n v="1"/>
    <n v="1"/>
    <n v="1"/>
  </r>
  <r>
    <s v="67.1.14"/>
    <m/>
    <x v="3"/>
    <x v="1014"/>
    <x v="4"/>
    <n v="2"/>
    <m/>
    <m/>
    <m/>
    <m/>
    <n v="0.98"/>
    <n v="2"/>
    <n v="1"/>
    <n v="2"/>
  </r>
  <r>
    <s v="67.1.15"/>
    <m/>
    <x v="3"/>
    <x v="1015"/>
    <x v="4"/>
    <n v="2"/>
    <m/>
    <m/>
    <m/>
    <m/>
    <n v="3.9122556452101449"/>
    <n v="2"/>
    <n v="1"/>
    <n v="2"/>
  </r>
  <r>
    <s v="67.1.16"/>
    <m/>
    <x v="3"/>
    <x v="1016"/>
    <x v="4"/>
    <n v="1"/>
    <m/>
    <m/>
    <m/>
    <m/>
    <n v="3.5352645267793696"/>
    <n v="1"/>
    <n v="1"/>
    <n v="1"/>
  </r>
  <r>
    <s v="67.1.17"/>
    <m/>
    <x v="3"/>
    <x v="1017"/>
    <x v="4"/>
    <n v="2"/>
    <m/>
    <m/>
    <m/>
    <m/>
    <n v="1.4853096491487339"/>
    <n v="2"/>
    <n v="1"/>
    <n v="2"/>
  </r>
  <r>
    <s v="67.1.18"/>
    <m/>
    <x v="3"/>
    <x v="1018"/>
    <x v="4"/>
    <n v="2"/>
    <m/>
    <m/>
    <m/>
    <m/>
    <n v="1.8123450247038662"/>
    <n v="2"/>
    <n v="1"/>
    <n v="2"/>
  </r>
  <r>
    <s v="67.1.19"/>
    <m/>
    <x v="3"/>
    <x v="1019"/>
    <x v="4"/>
    <n v="2"/>
    <m/>
    <m/>
    <m/>
    <m/>
    <n v="5.2632075864635333"/>
    <n v="2"/>
    <n v="1"/>
    <n v="2"/>
  </r>
  <r>
    <s v="67.1.20"/>
    <m/>
    <x v="3"/>
    <x v="1020"/>
    <x v="4"/>
    <n v="2"/>
    <m/>
    <m/>
    <m/>
    <m/>
    <n v="6.1086057498609794"/>
    <n v="2"/>
    <n v="1"/>
    <n v="2"/>
  </r>
  <r>
    <s v="67.1.21"/>
    <m/>
    <x v="3"/>
    <x v="1021"/>
    <x v="4"/>
    <n v="2"/>
    <m/>
    <m/>
    <m/>
    <m/>
    <n v="3.3131856086231197"/>
    <n v="2"/>
    <n v="1"/>
    <n v="2"/>
  </r>
  <r>
    <s v="67.1.22"/>
    <m/>
    <x v="3"/>
    <x v="1022"/>
    <x v="4"/>
    <n v="1"/>
    <m/>
    <m/>
    <m/>
    <m/>
    <n v="1.747964473723101"/>
    <n v="1"/>
    <n v="1"/>
    <n v="1"/>
  </r>
  <r>
    <s v="67.1.23"/>
    <m/>
    <x v="3"/>
    <x v="1023"/>
    <x v="4"/>
    <n v="1"/>
    <m/>
    <m/>
    <m/>
    <m/>
    <n v="1.747964473723101"/>
    <n v="1"/>
    <n v="1"/>
    <n v="1"/>
  </r>
  <r>
    <s v="67.1.24"/>
    <m/>
    <x v="3"/>
    <x v="1024"/>
    <x v="4"/>
    <n v="1"/>
    <m/>
    <m/>
    <m/>
    <m/>
    <n v="2.3306192982974681"/>
    <n v="1"/>
    <n v="1"/>
    <n v="1"/>
  </r>
  <r>
    <s v="67.1.25"/>
    <m/>
    <x v="3"/>
    <x v="1025"/>
    <x v="4"/>
    <n v="1"/>
    <m/>
    <m/>
    <m/>
    <m/>
    <n v="3.375928947446202"/>
    <n v="1"/>
    <n v="1"/>
    <n v="1"/>
  </r>
  <r>
    <s v="67.1.26"/>
    <m/>
    <x v="3"/>
    <x v="1026"/>
    <x v="4"/>
    <n v="1"/>
    <m/>
    <m/>
    <m/>
    <m/>
    <n v="3.375928947446202"/>
    <n v="1"/>
    <n v="1"/>
    <n v="1"/>
  </r>
  <r>
    <s v="67.1.27"/>
    <m/>
    <x v="3"/>
    <x v="1027"/>
    <x v="4"/>
    <n v="3"/>
    <m/>
    <m/>
    <m/>
    <m/>
    <n v="14.5746227593906"/>
    <n v="3"/>
    <n v="1"/>
    <n v="3"/>
  </r>
  <r>
    <s v="67.1.28"/>
    <m/>
    <x v="3"/>
    <x v="1028"/>
    <x v="4"/>
    <n v="1"/>
    <m/>
    <m/>
    <m/>
    <m/>
    <n v="1.05"/>
    <n v="1"/>
    <n v="1"/>
    <n v="1"/>
  </r>
  <r>
    <s v="67.1.29"/>
    <m/>
    <x v="3"/>
    <x v="1029"/>
    <x v="4"/>
    <n v="1"/>
    <m/>
    <m/>
    <m/>
    <m/>
    <n v="0.79015553405258521"/>
    <n v="1"/>
    <n v="1"/>
    <n v="1"/>
  </r>
  <r>
    <s v="67.1.30"/>
    <m/>
    <x v="3"/>
    <x v="1030"/>
    <x v="4"/>
    <n v="1"/>
    <m/>
    <m/>
    <m/>
    <m/>
    <n v="0.83618711651944788"/>
    <n v="1"/>
    <n v="1"/>
    <n v="1"/>
  </r>
  <r>
    <s v="67.1.31"/>
    <m/>
    <x v="3"/>
    <x v="11"/>
    <x v="2"/>
    <n v="0.82"/>
    <m/>
    <m/>
    <m/>
    <m/>
    <m/>
    <n v="0.82"/>
    <n v="1"/>
    <n v="0.82"/>
  </r>
  <r>
    <s v="67.2"/>
    <s v="0.1.4.4.3.1.3.2.1"/>
    <x v="2"/>
    <x v="14"/>
    <x v="2"/>
    <n v="384.04"/>
    <m/>
    <m/>
    <m/>
    <m/>
    <m/>
    <n v="384.04"/>
    <n v="1"/>
    <n v="384.04"/>
  </r>
  <r>
    <s v="67.2.1"/>
    <m/>
    <x v="3"/>
    <x v="1031"/>
    <x v="2"/>
    <n v="359.94"/>
    <m/>
    <m/>
    <m/>
    <m/>
    <m/>
    <n v="359.94"/>
    <n v="1.1000000000000001"/>
    <n v="395.93"/>
  </r>
  <r>
    <s v="67.2.2"/>
    <m/>
    <x v="3"/>
    <x v="309"/>
    <x v="5"/>
    <n v="359.94"/>
    <m/>
    <m/>
    <m/>
    <m/>
    <m/>
    <n v="359.94"/>
    <n v="2.8"/>
    <n v="1007.83"/>
  </r>
  <r>
    <s v="67.2.3"/>
    <m/>
    <x v="3"/>
    <x v="1032"/>
    <x v="2"/>
    <n v="24.1"/>
    <m/>
    <m/>
    <m/>
    <m/>
    <m/>
    <n v="24.1"/>
    <n v="1.1000000000000001"/>
    <n v="26.51"/>
  </r>
  <r>
    <s v="67.2.4"/>
    <m/>
    <x v="3"/>
    <x v="309"/>
    <x v="5"/>
    <n v="24.1"/>
    <m/>
    <m/>
    <m/>
    <m/>
    <m/>
    <n v="24.1"/>
    <n v="2.8"/>
    <n v="67.48"/>
  </r>
  <r>
    <s v="67.3"/>
    <s v="0.1.4.4.3.1.2.2"/>
    <x v="2"/>
    <x v="12"/>
    <x v="4"/>
    <n v="1"/>
    <m/>
    <m/>
    <m/>
    <m/>
    <m/>
    <n v="1"/>
    <n v="1"/>
    <n v="1"/>
  </r>
  <r>
    <s v="67.3.1"/>
    <m/>
    <x v="3"/>
    <x v="450"/>
    <x v="4"/>
    <n v="1"/>
    <m/>
    <m/>
    <m/>
    <m/>
    <m/>
    <n v="1"/>
    <n v="1"/>
    <n v="1"/>
  </r>
  <r>
    <s v="67.4"/>
    <s v="0.1.4.4.3.1.4.4"/>
    <x v="2"/>
    <x v="5"/>
    <x v="4"/>
    <n v="12"/>
    <m/>
    <m/>
    <m/>
    <m/>
    <m/>
    <n v="12"/>
    <n v="1"/>
    <n v="12"/>
  </r>
  <r>
    <s v="67.4.1"/>
    <m/>
    <x v="3"/>
    <x v="1033"/>
    <x v="4"/>
    <n v="6"/>
    <m/>
    <m/>
    <m/>
    <m/>
    <m/>
    <n v="6"/>
    <n v="1"/>
    <n v="6"/>
  </r>
  <r>
    <s v="67.4.2"/>
    <m/>
    <x v="3"/>
    <x v="1034"/>
    <x v="4"/>
    <n v="5"/>
    <m/>
    <m/>
    <m/>
    <m/>
    <m/>
    <n v="5"/>
    <n v="1"/>
    <n v="5"/>
  </r>
  <r>
    <s v="67.4.3"/>
    <m/>
    <x v="3"/>
    <x v="1035"/>
    <x v="4"/>
    <n v="1"/>
    <m/>
    <m/>
    <m/>
    <m/>
    <m/>
    <n v="1"/>
    <n v="1"/>
    <n v="1"/>
  </r>
  <r>
    <s v="67.5"/>
    <s v="0.1.4.4.3.1.3.3.1"/>
    <x v="2"/>
    <x v="7"/>
    <x v="4"/>
    <n v="1"/>
    <m/>
    <m/>
    <m/>
    <m/>
    <m/>
    <n v="1"/>
    <n v="1"/>
    <n v="1"/>
  </r>
  <r>
    <s v="67.5.1"/>
    <m/>
    <x v="3"/>
    <x v="1036"/>
    <x v="4"/>
    <n v="1"/>
    <m/>
    <m/>
    <m/>
    <m/>
    <m/>
    <n v="1"/>
    <n v="1"/>
    <n v="1"/>
  </r>
  <r>
    <s v="67.6"/>
    <s v="0.1.4.4.3.1.2.1.2"/>
    <x v="2"/>
    <x v="179"/>
    <x v="6"/>
    <n v="1"/>
    <m/>
    <m/>
    <m/>
    <m/>
    <m/>
    <n v="1"/>
    <n v="1"/>
    <n v="1"/>
  </r>
  <r>
    <s v="67.6.1"/>
    <m/>
    <x v="3"/>
    <x v="1037"/>
    <x v="6"/>
    <n v="1"/>
    <m/>
    <m/>
    <m/>
    <m/>
    <m/>
    <n v="1"/>
    <n v="1"/>
    <n v="1"/>
  </r>
  <r>
    <s v="67.6.2"/>
    <m/>
    <x v="3"/>
    <x v="1038"/>
    <x v="4"/>
    <n v="1"/>
    <m/>
    <m/>
    <m/>
    <m/>
    <m/>
    <n v="1"/>
    <n v="1"/>
    <n v="1"/>
  </r>
  <r>
    <s v="67.6.3"/>
    <m/>
    <x v="3"/>
    <x v="1039"/>
    <x v="6"/>
    <n v="1"/>
    <m/>
    <m/>
    <m/>
    <m/>
    <m/>
    <n v="1"/>
    <n v="1"/>
    <n v="1"/>
  </r>
  <r>
    <s v="67.7"/>
    <s v="0.1.4.4.3.1.3.3.1"/>
    <x v="2"/>
    <x v="177"/>
    <x v="4"/>
    <n v="1"/>
    <m/>
    <m/>
    <m/>
    <m/>
    <m/>
    <n v="1"/>
    <n v="1"/>
    <n v="1"/>
  </r>
  <r>
    <s v="67.7.1"/>
    <m/>
    <x v="3"/>
    <x v="1040"/>
    <x v="4"/>
    <n v="1"/>
    <m/>
    <m/>
    <m/>
    <m/>
    <m/>
    <n v="1"/>
    <n v="1"/>
    <n v="1"/>
  </r>
  <r>
    <s v="68"/>
    <m/>
    <x v="1"/>
    <x v="1041"/>
    <x v="1"/>
    <m/>
    <m/>
    <m/>
    <m/>
    <m/>
    <m/>
    <m/>
    <m/>
    <m/>
  </r>
  <r>
    <s v="68.1"/>
    <s v="0.1.4.4.3.1.3"/>
    <x v="2"/>
    <x v="3"/>
    <x v="2"/>
    <m/>
    <m/>
    <m/>
    <m/>
    <m/>
    <n v="43.032000000000004"/>
    <n v="43.032000000000004"/>
    <n v="1"/>
    <n v="43.03"/>
  </r>
  <r>
    <s v="68.1.1"/>
    <m/>
    <x v="3"/>
    <x v="1042"/>
    <x v="3"/>
    <m/>
    <n v="1"/>
    <n v="0.8"/>
    <n v="3.6"/>
    <n v="9.66"/>
    <n v="34.776000000000003"/>
    <n v="9.66"/>
    <n v="1.1000000000000001"/>
    <n v="10.63"/>
  </r>
  <r>
    <s v="68.1.2"/>
    <m/>
    <x v="3"/>
    <x v="1043"/>
    <x v="3"/>
    <m/>
    <n v="1.6"/>
    <n v="1"/>
    <n v="5.2"/>
    <n v="0.73"/>
    <n v="3.7959999999999998"/>
    <n v="0.73"/>
    <n v="1.1000000000000001"/>
    <n v="0.8"/>
  </r>
  <r>
    <s v="68.1.3"/>
    <m/>
    <x v="3"/>
    <x v="4"/>
    <x v="3"/>
    <m/>
    <n v="0.5"/>
    <n v="0.25"/>
    <n v="1.5"/>
    <n v="0.52"/>
    <n v="0.78"/>
    <n v="0.52"/>
    <n v="1.1000000000000001"/>
    <n v="0.56999999999999995"/>
  </r>
  <r>
    <s v="68.1.4"/>
    <m/>
    <x v="3"/>
    <x v="1044"/>
    <x v="4"/>
    <n v="2"/>
    <m/>
    <m/>
    <m/>
    <m/>
    <n v="1.96"/>
    <n v="2"/>
    <n v="1"/>
    <n v="2"/>
  </r>
  <r>
    <s v="68.1.5"/>
    <m/>
    <x v="3"/>
    <x v="1045"/>
    <x v="4"/>
    <n v="1"/>
    <m/>
    <m/>
    <m/>
    <m/>
    <n v="1.72"/>
    <n v="1"/>
    <n v="1"/>
    <n v="1"/>
  </r>
  <r>
    <s v="68.2"/>
    <s v="0.1.4.4.3.1.4.4"/>
    <x v="2"/>
    <x v="5"/>
    <x v="4"/>
    <n v="2"/>
    <m/>
    <m/>
    <m/>
    <m/>
    <m/>
    <n v="2"/>
    <n v="1"/>
    <n v="2"/>
  </r>
  <r>
    <s v="68.2.1"/>
    <m/>
    <x v="3"/>
    <x v="1046"/>
    <x v="4"/>
    <n v="2"/>
    <m/>
    <m/>
    <m/>
    <m/>
    <m/>
    <n v="2"/>
    <n v="1"/>
    <n v="2"/>
  </r>
  <r>
    <s v="69"/>
    <m/>
    <x v="1"/>
    <x v="1047"/>
    <x v="1"/>
    <m/>
    <m/>
    <m/>
    <m/>
    <m/>
    <m/>
    <m/>
    <m/>
    <m/>
  </r>
  <r>
    <s v="69.1"/>
    <s v="0.1.4.4.3.1.3"/>
    <x v="2"/>
    <x v="3"/>
    <x v="2"/>
    <m/>
    <m/>
    <m/>
    <m/>
    <m/>
    <n v="0.23000500000000001"/>
    <n v="0.23000500000000001"/>
    <n v="1"/>
    <n v="0.23"/>
  </r>
  <r>
    <s v="69.1.1"/>
    <m/>
    <x v="3"/>
    <x v="10"/>
    <x v="3"/>
    <m/>
    <m/>
    <m/>
    <n v="0.125"/>
    <n v="0.01"/>
    <n v="3.9250000000000005E-3"/>
    <n v="0.01"/>
    <n v="1.1000000000000001"/>
    <n v="0.01"/>
  </r>
  <r>
    <s v="69.1.2"/>
    <m/>
    <x v="3"/>
    <x v="18"/>
    <x v="3"/>
    <m/>
    <m/>
    <m/>
    <n v="0.1"/>
    <n v="0.72"/>
    <n v="0.22608"/>
    <n v="0.72"/>
    <n v="1.1000000000000001"/>
    <n v="0.79"/>
  </r>
  <r>
    <s v="69.1.3"/>
    <m/>
    <x v="3"/>
    <x v="11"/>
    <x v="2"/>
    <n v="0.19999999999999998"/>
    <m/>
    <m/>
    <m/>
    <m/>
    <m/>
    <n v="0.19999999999999998"/>
    <n v="1"/>
    <n v="0.2"/>
  </r>
  <r>
    <s v="69.2"/>
    <s v="0.1.4.4.3.1.2.2"/>
    <x v="2"/>
    <x v="12"/>
    <x v="4"/>
    <n v="15"/>
    <m/>
    <m/>
    <m/>
    <m/>
    <m/>
    <n v="15"/>
    <n v="1"/>
    <n v="15"/>
  </r>
  <r>
    <s v="69.2.1"/>
    <m/>
    <x v="3"/>
    <x v="569"/>
    <x v="4"/>
    <n v="10"/>
    <m/>
    <m/>
    <m/>
    <m/>
    <m/>
    <n v="10"/>
    <n v="1"/>
    <n v="10"/>
  </r>
  <r>
    <s v="69.2.2"/>
    <m/>
    <x v="3"/>
    <x v="623"/>
    <x v="4"/>
    <n v="1"/>
    <m/>
    <m/>
    <m/>
    <m/>
    <m/>
    <n v="1"/>
    <n v="1"/>
    <n v="1"/>
  </r>
  <r>
    <s v="69.2.3"/>
    <m/>
    <x v="3"/>
    <x v="812"/>
    <x v="4"/>
    <n v="4"/>
    <m/>
    <m/>
    <m/>
    <m/>
    <m/>
    <n v="4"/>
    <n v="1"/>
    <n v="4"/>
  </r>
  <r>
    <s v="70"/>
    <m/>
    <x v="1"/>
    <x v="1048"/>
    <x v="1"/>
    <m/>
    <m/>
    <m/>
    <m/>
    <m/>
    <m/>
    <m/>
    <m/>
    <m/>
  </r>
  <r>
    <s v="70.1"/>
    <s v="0.1.4.4.3.1.3"/>
    <x v="2"/>
    <x v="3"/>
    <x v="2"/>
    <m/>
    <m/>
    <m/>
    <m/>
    <m/>
    <n v="33.530680000000004"/>
    <n v="33.530680000000004"/>
    <n v="1"/>
    <n v="33.53"/>
  </r>
  <r>
    <s v="70.1.1"/>
    <m/>
    <x v="3"/>
    <x v="563"/>
    <x v="3"/>
    <m/>
    <m/>
    <m/>
    <n v="0.2"/>
    <n v="33.67"/>
    <n v="21.144760000000005"/>
    <n v="33.67"/>
    <n v="1.1000000000000001"/>
    <n v="37.04"/>
  </r>
  <r>
    <s v="70.1.2"/>
    <m/>
    <x v="3"/>
    <x v="18"/>
    <x v="3"/>
    <m/>
    <m/>
    <m/>
    <n v="0.1"/>
    <n v="37.28"/>
    <n v="11.705920000000001"/>
    <n v="37.28"/>
    <n v="1.1000000000000001"/>
    <n v="41.01"/>
  </r>
  <r>
    <s v="70.1.3"/>
    <m/>
    <x v="3"/>
    <x v="815"/>
    <x v="4"/>
    <n v="2"/>
    <m/>
    <m/>
    <m/>
    <m/>
    <n v="0.16"/>
    <n v="2"/>
    <n v="1"/>
    <n v="2"/>
  </r>
  <r>
    <s v="70.1.4"/>
    <m/>
    <x v="3"/>
    <x v="833"/>
    <x v="4"/>
    <n v="2"/>
    <m/>
    <m/>
    <m/>
    <m/>
    <n v="0.52"/>
    <n v="2"/>
    <n v="1"/>
    <n v="2"/>
  </r>
  <r>
    <s v="70.1.5"/>
    <m/>
    <x v="3"/>
    <x v="11"/>
    <x v="2"/>
    <n v="0.08"/>
    <m/>
    <m/>
    <m/>
    <m/>
    <m/>
    <n v="0.08"/>
    <n v="1"/>
    <n v="0.08"/>
  </r>
  <r>
    <s v="70.2"/>
    <s v="0.1.4.4.3.1.3.2.1"/>
    <x v="2"/>
    <x v="14"/>
    <x v="2"/>
    <n v="35.549999999999997"/>
    <m/>
    <m/>
    <m/>
    <m/>
    <m/>
    <n v="35.549999999999997"/>
    <n v="1"/>
    <n v="35.549999999999997"/>
  </r>
  <r>
    <s v="70.2.1"/>
    <m/>
    <x v="3"/>
    <x v="777"/>
    <x v="2"/>
    <n v="35.549999999999997"/>
    <m/>
    <m/>
    <m/>
    <m/>
    <m/>
    <n v="35.549999999999997"/>
    <n v="1.1000000000000001"/>
    <n v="39.11"/>
  </r>
  <r>
    <s v="70.2.2"/>
    <m/>
    <x v="3"/>
    <x v="309"/>
    <x v="5"/>
    <n v="35.549999999999997"/>
    <m/>
    <m/>
    <m/>
    <m/>
    <m/>
    <n v="35.549999999999997"/>
    <n v="0.7"/>
    <n v="24.89"/>
  </r>
  <r>
    <s v="71"/>
    <m/>
    <x v="1"/>
    <x v="1049"/>
    <x v="1"/>
    <m/>
    <m/>
    <m/>
    <m/>
    <m/>
    <m/>
    <m/>
    <m/>
    <m/>
  </r>
  <r>
    <s v="71.1"/>
    <s v="0.1.4.4.3.1.3"/>
    <x v="2"/>
    <x v="3"/>
    <x v="2"/>
    <m/>
    <m/>
    <m/>
    <m/>
    <m/>
    <n v="77.711554006770584"/>
    <n v="77.711554006770584"/>
    <n v="1"/>
    <n v="77.709999999999994"/>
  </r>
  <r>
    <s v="71.1.1"/>
    <m/>
    <x v="3"/>
    <x v="1050"/>
    <x v="3"/>
    <m/>
    <n v="0.35"/>
    <n v="0.2"/>
    <n v="1.1000000000000001"/>
    <n v="51.66"/>
    <n v="56.826000000000001"/>
    <n v="51.66"/>
    <n v="1.1000000000000001"/>
    <n v="56.83"/>
  </r>
  <r>
    <s v="71.1.2"/>
    <m/>
    <x v="3"/>
    <x v="1051"/>
    <x v="3"/>
    <m/>
    <n v="0.35"/>
    <n v="0.2"/>
    <n v="1.1000000000000001"/>
    <n v="1.4"/>
    <n v="1.54"/>
    <n v="1.4"/>
    <n v="1.1000000000000001"/>
    <n v="1.54"/>
  </r>
  <r>
    <s v="71.1.3"/>
    <m/>
    <x v="3"/>
    <x v="18"/>
    <x v="3"/>
    <m/>
    <m/>
    <m/>
    <n v="0.1"/>
    <n v="46.31"/>
    <n v="14.541340000000002"/>
    <n v="46.31"/>
    <n v="1.1000000000000001"/>
    <n v="50.94"/>
  </r>
  <r>
    <s v="71.1.4"/>
    <m/>
    <x v="3"/>
    <x v="815"/>
    <x v="4"/>
    <n v="6"/>
    <m/>
    <m/>
    <m/>
    <m/>
    <n v="0.48458369124806822"/>
    <n v="6"/>
    <n v="1"/>
    <n v="6"/>
  </r>
  <r>
    <s v="71.1.5"/>
    <m/>
    <x v="3"/>
    <x v="807"/>
    <x v="4"/>
    <n v="3"/>
    <m/>
    <m/>
    <m/>
    <m/>
    <n v="0.24229184562403411"/>
    <n v="3"/>
    <n v="1"/>
    <n v="3"/>
  </r>
  <r>
    <s v="71.1.6"/>
    <m/>
    <x v="3"/>
    <x v="1052"/>
    <x v="4"/>
    <n v="1"/>
    <m/>
    <m/>
    <m/>
    <m/>
    <n v="0.28282599319098245"/>
    <n v="1"/>
    <n v="1"/>
    <n v="1"/>
  </r>
  <r>
    <s v="71.1.7"/>
    <m/>
    <x v="3"/>
    <x v="1053"/>
    <x v="4"/>
    <n v="1"/>
    <m/>
    <m/>
    <m/>
    <m/>
    <n v="0.28351714357477226"/>
    <n v="1"/>
    <n v="1"/>
    <n v="1"/>
  </r>
  <r>
    <s v="71.1.8"/>
    <m/>
    <x v="3"/>
    <x v="1054"/>
    <x v="4"/>
    <n v="3"/>
    <m/>
    <m/>
    <m/>
    <m/>
    <n v="1.3667255756846317"/>
    <n v="3"/>
    <n v="1"/>
    <n v="3"/>
  </r>
  <r>
    <s v="71.1.9"/>
    <m/>
    <x v="3"/>
    <x v="1055"/>
    <x v="4"/>
    <n v="3"/>
    <m/>
    <m/>
    <m/>
    <m/>
    <n v="2.1442697574481047"/>
    <n v="3"/>
    <n v="1"/>
    <n v="3"/>
  </r>
  <r>
    <s v="71.1.10"/>
    <m/>
    <x v="3"/>
    <x v="11"/>
    <x v="2"/>
    <n v="0.08"/>
    <m/>
    <m/>
    <m/>
    <m/>
    <m/>
    <n v="0.08"/>
    <n v="1"/>
    <n v="0.08"/>
  </r>
  <r>
    <s v="71.2"/>
    <s v="0.1.4.4.3.1.3.2.1"/>
    <x v="2"/>
    <x v="14"/>
    <x v="2"/>
    <n v="85.43"/>
    <m/>
    <m/>
    <m/>
    <m/>
    <m/>
    <n v="85.43"/>
    <n v="1"/>
    <n v="85.43"/>
  </r>
  <r>
    <s v="71.2.1"/>
    <m/>
    <x v="3"/>
    <x v="828"/>
    <x v="2"/>
    <n v="68.23"/>
    <m/>
    <m/>
    <m/>
    <m/>
    <m/>
    <n v="68.23"/>
    <n v="1.1000000000000001"/>
    <n v="75.05"/>
  </r>
  <r>
    <s v="71.2.2"/>
    <m/>
    <x v="3"/>
    <x v="309"/>
    <x v="5"/>
    <n v="68.23"/>
    <m/>
    <m/>
    <m/>
    <m/>
    <m/>
    <n v="68.23"/>
    <n v="2.8"/>
    <n v="191.04"/>
  </r>
  <r>
    <s v="71.2.3"/>
    <m/>
    <x v="3"/>
    <x v="945"/>
    <x v="2"/>
    <n v="15.51"/>
    <m/>
    <m/>
    <m/>
    <m/>
    <m/>
    <n v="15.51"/>
    <n v="1.1000000000000001"/>
    <n v="17.059999999999999"/>
  </r>
  <r>
    <s v="71.2.4"/>
    <m/>
    <x v="3"/>
    <x v="309"/>
    <x v="5"/>
    <n v="15.51"/>
    <m/>
    <m/>
    <m/>
    <m/>
    <m/>
    <n v="15.51"/>
    <n v="2"/>
    <n v="31.02"/>
  </r>
  <r>
    <s v="71.2.5"/>
    <m/>
    <x v="3"/>
    <x v="984"/>
    <x v="2"/>
    <n v="1.69"/>
    <m/>
    <m/>
    <m/>
    <m/>
    <m/>
    <n v="1.69"/>
    <n v="1.1000000000000001"/>
    <n v="1.86"/>
  </r>
  <r>
    <s v="71.2.6"/>
    <m/>
    <x v="3"/>
    <x v="309"/>
    <x v="5"/>
    <n v="1.69"/>
    <m/>
    <m/>
    <m/>
    <m/>
    <m/>
    <n v="1.69"/>
    <n v="2.8"/>
    <n v="4.7300000000000004"/>
  </r>
  <r>
    <s v="72"/>
    <m/>
    <x v="1"/>
    <x v="1056"/>
    <x v="1"/>
    <m/>
    <m/>
    <m/>
    <m/>
    <m/>
    <m/>
    <m/>
    <m/>
    <m/>
  </r>
  <r>
    <s v="72.1"/>
    <s v="0.1.4.4.3.1.3"/>
    <x v="2"/>
    <x v="3"/>
    <x v="2"/>
    <m/>
    <m/>
    <m/>
    <m/>
    <m/>
    <n v="121.39647604729437"/>
    <n v="121.39647604729437"/>
    <n v="1"/>
    <n v="121.4"/>
  </r>
  <r>
    <s v="72.1.1"/>
    <m/>
    <x v="3"/>
    <x v="577"/>
    <x v="3"/>
    <m/>
    <n v="0.25"/>
    <n v="0.2"/>
    <n v="0.9"/>
    <n v="88.77"/>
    <n v="79.893000000000001"/>
    <n v="88.77"/>
    <n v="1.1000000000000001"/>
    <n v="97.65"/>
  </r>
  <r>
    <s v="72.1.2"/>
    <m/>
    <x v="3"/>
    <x v="1057"/>
    <x v="3"/>
    <m/>
    <n v="0.35"/>
    <n v="0.15"/>
    <n v="1"/>
    <n v="1.83"/>
    <n v="1.83"/>
    <n v="1.83"/>
    <n v="1.1000000000000001"/>
    <n v="2.0099999999999998"/>
  </r>
  <r>
    <s v="72.1.3"/>
    <m/>
    <x v="3"/>
    <x v="18"/>
    <x v="3"/>
    <m/>
    <m/>
    <m/>
    <n v="0.1"/>
    <n v="93.65"/>
    <n v="29.406100000000002"/>
    <n v="93.65"/>
    <n v="1.1000000000000001"/>
    <n v="103.02"/>
  </r>
  <r>
    <s v="72.1.4"/>
    <m/>
    <x v="3"/>
    <x v="1058"/>
    <x v="4"/>
    <n v="2"/>
    <m/>
    <m/>
    <m/>
    <m/>
    <n v="0.100117025253689"/>
    <n v="2"/>
    <n v="1"/>
    <n v="2"/>
  </r>
  <r>
    <s v="72.1.5"/>
    <m/>
    <x v="3"/>
    <x v="1059"/>
    <x v="4"/>
    <n v="4"/>
    <m/>
    <m/>
    <m/>
    <m/>
    <n v="0.22435975015448531"/>
    <n v="4"/>
    <n v="1"/>
    <n v="4"/>
  </r>
  <r>
    <s v="72.1.6"/>
    <m/>
    <x v="3"/>
    <x v="806"/>
    <x v="4"/>
    <n v="4"/>
    <m/>
    <m/>
    <m/>
    <m/>
    <n v="0.22435975015448531"/>
    <n v="4"/>
    <n v="1"/>
    <n v="4"/>
  </r>
  <r>
    <s v="72.1.7"/>
    <m/>
    <x v="3"/>
    <x v="815"/>
    <x v="4"/>
    <n v="7"/>
    <m/>
    <m/>
    <m/>
    <m/>
    <n v="0.56534763978941294"/>
    <n v="7"/>
    <n v="1"/>
    <n v="7"/>
  </r>
  <r>
    <s v="72.1.8"/>
    <m/>
    <x v="3"/>
    <x v="807"/>
    <x v="4"/>
    <n v="5"/>
    <m/>
    <m/>
    <m/>
    <m/>
    <n v="0.40381974270672355"/>
    <n v="5"/>
    <n v="1"/>
    <n v="5"/>
  </r>
  <r>
    <s v="72.1.9"/>
    <m/>
    <x v="3"/>
    <x v="1060"/>
    <x v="4"/>
    <n v="7"/>
    <m/>
    <m/>
    <m/>
    <m/>
    <n v="1.6196016858807849"/>
    <n v="7"/>
    <n v="1"/>
    <n v="7"/>
  </r>
  <r>
    <s v="72.1.10"/>
    <m/>
    <x v="3"/>
    <x v="1061"/>
    <x v="4"/>
    <n v="3"/>
    <m/>
    <m/>
    <m/>
    <m/>
    <n v="0.69411500823462213"/>
    <n v="3"/>
    <n v="1"/>
    <n v="3"/>
  </r>
  <r>
    <s v="72.1.11"/>
    <m/>
    <x v="3"/>
    <x v="1062"/>
    <x v="4"/>
    <n v="2"/>
    <m/>
    <m/>
    <m/>
    <m/>
    <n v="0.53342917352885177"/>
    <n v="2"/>
    <n v="1"/>
    <n v="2"/>
  </r>
  <r>
    <s v="72.1.12"/>
    <m/>
    <x v="3"/>
    <x v="1063"/>
    <x v="4"/>
    <n v="2"/>
    <m/>
    <m/>
    <m/>
    <m/>
    <n v="0.53342917352885177"/>
    <n v="2"/>
    <n v="1"/>
    <n v="2"/>
  </r>
  <r>
    <s v="72.1.13"/>
    <m/>
    <x v="3"/>
    <x v="1064"/>
    <x v="4"/>
    <n v="2"/>
    <m/>
    <m/>
    <m/>
    <m/>
    <n v="0.74548667764616283"/>
    <n v="2"/>
    <n v="1"/>
    <n v="2"/>
  </r>
  <r>
    <s v="72.1.14"/>
    <m/>
    <x v="3"/>
    <x v="1065"/>
    <x v="4"/>
    <n v="3"/>
    <m/>
    <m/>
    <m/>
    <m/>
    <n v="1.1182300164692442"/>
    <n v="3"/>
    <n v="1"/>
    <n v="3"/>
  </r>
  <r>
    <s v="72.1.15"/>
    <m/>
    <x v="3"/>
    <x v="1066"/>
    <x v="4"/>
    <n v="4"/>
    <m/>
    <m/>
    <m/>
    <m/>
    <n v="1.77"/>
    <n v="4"/>
    <n v="1"/>
    <n v="4"/>
  </r>
  <r>
    <s v="72.1.16"/>
    <m/>
    <x v="3"/>
    <x v="1067"/>
    <x v="4"/>
    <n v="2"/>
    <m/>
    <m/>
    <m/>
    <m/>
    <n v="0.89"/>
    <n v="2"/>
    <n v="1"/>
    <n v="2"/>
  </r>
  <r>
    <s v="72.1.17"/>
    <m/>
    <x v="3"/>
    <x v="1068"/>
    <x v="4"/>
    <n v="1"/>
    <m/>
    <m/>
    <m/>
    <m/>
    <n v="0.27093587802282665"/>
    <n v="1"/>
    <n v="1"/>
    <n v="1"/>
  </r>
  <r>
    <s v="72.1.18"/>
    <m/>
    <x v="3"/>
    <x v="1069"/>
    <x v="4"/>
    <n v="2"/>
    <m/>
    <m/>
    <m/>
    <m/>
    <n v="0.57414452592420651"/>
    <n v="2"/>
    <n v="1"/>
    <n v="2"/>
  </r>
  <r>
    <s v="72.1.19"/>
    <m/>
    <x v="3"/>
    <x v="11"/>
    <x v="2"/>
    <n v="0.03"/>
    <m/>
    <m/>
    <m/>
    <m/>
    <m/>
    <n v="0.03"/>
    <n v="1"/>
    <n v="0.03"/>
  </r>
  <r>
    <s v="72.2"/>
    <s v="0.1.4.4.3.1.3.2.1"/>
    <x v="2"/>
    <x v="14"/>
    <x v="2"/>
    <n v="126.6"/>
    <m/>
    <m/>
    <m/>
    <m/>
    <m/>
    <n v="126.6"/>
    <n v="1"/>
    <n v="126.6"/>
  </r>
  <r>
    <s v="72.2.1"/>
    <m/>
    <x v="3"/>
    <x v="828"/>
    <x v="2"/>
    <n v="56.58"/>
    <m/>
    <m/>
    <m/>
    <m/>
    <m/>
    <n v="56.58"/>
    <n v="1.1000000000000001"/>
    <n v="62.24"/>
  </r>
  <r>
    <s v="72.2.2"/>
    <m/>
    <x v="3"/>
    <x v="309"/>
    <x v="5"/>
    <n v="56.58"/>
    <m/>
    <m/>
    <m/>
    <m/>
    <m/>
    <n v="56.58"/>
    <n v="2.8"/>
    <n v="158.41999999999999"/>
  </r>
  <r>
    <s v="72.2.3"/>
    <m/>
    <x v="3"/>
    <x v="945"/>
    <x v="2"/>
    <n v="70.02"/>
    <m/>
    <m/>
    <m/>
    <m/>
    <m/>
    <n v="70.02"/>
    <n v="1.1000000000000001"/>
    <n v="77.02"/>
  </r>
  <r>
    <s v="72.2.4"/>
    <m/>
    <x v="3"/>
    <x v="309"/>
    <x v="5"/>
    <n v="70.02"/>
    <m/>
    <m/>
    <m/>
    <m/>
    <m/>
    <n v="70.02"/>
    <n v="2"/>
    <n v="140.04"/>
  </r>
  <r>
    <s v="73"/>
    <m/>
    <x v="1"/>
    <x v="1070"/>
    <x v="1"/>
    <m/>
    <m/>
    <m/>
    <m/>
    <m/>
    <m/>
    <m/>
    <m/>
    <m/>
  </r>
  <r>
    <s v="73.1"/>
    <s v="0.1.4.4.3.1.3"/>
    <x v="2"/>
    <x v="3"/>
    <x v="2"/>
    <m/>
    <m/>
    <m/>
    <m/>
    <m/>
    <n v="72.986835256513601"/>
    <n v="72.986835256513601"/>
    <n v="1"/>
    <n v="72.989999999999995"/>
  </r>
  <r>
    <s v="73.1.1"/>
    <m/>
    <x v="3"/>
    <x v="69"/>
    <x v="3"/>
    <m/>
    <n v="0.2"/>
    <n v="0.1"/>
    <n v="0.60000000000000009"/>
    <n v="13.3"/>
    <n v="7.9800000000000013"/>
    <n v="13.3"/>
    <n v="1.1000000000000001"/>
    <n v="14.63"/>
  </r>
  <r>
    <s v="73.1.2"/>
    <m/>
    <x v="3"/>
    <x v="391"/>
    <x v="3"/>
    <m/>
    <n v="0.2"/>
    <n v="0.2"/>
    <n v="0.8"/>
    <n v="5.56"/>
    <n v="4.4479999999999995"/>
    <n v="5.56"/>
    <n v="1.1000000000000001"/>
    <n v="6.12"/>
  </r>
  <r>
    <s v="73.1.3"/>
    <m/>
    <x v="3"/>
    <x v="422"/>
    <x v="3"/>
    <m/>
    <n v="0.25"/>
    <n v="0.15"/>
    <n v="0.8"/>
    <n v="30.04"/>
    <n v="24.032"/>
    <n v="30.04"/>
    <n v="1.1000000000000001"/>
    <n v="33.04"/>
  </r>
  <r>
    <s v="73.1.4"/>
    <m/>
    <x v="3"/>
    <x v="258"/>
    <x v="3"/>
    <m/>
    <n v="0.25"/>
    <n v="0.25"/>
    <n v="1"/>
    <n v="5.7"/>
    <n v="5.7"/>
    <n v="5.7"/>
    <n v="1.1000000000000001"/>
    <n v="6.27"/>
  </r>
  <r>
    <s v="73.1.5"/>
    <m/>
    <x v="3"/>
    <x v="1071"/>
    <x v="3"/>
    <m/>
    <n v="0.3"/>
    <n v="0.3"/>
    <n v="1.2"/>
    <n v="12.8"/>
    <n v="15.36"/>
    <n v="12.8"/>
    <n v="1.1000000000000001"/>
    <n v="14.08"/>
  </r>
  <r>
    <s v="73.1.6"/>
    <m/>
    <x v="3"/>
    <x v="1072"/>
    <x v="3"/>
    <m/>
    <n v="0.35"/>
    <n v="0.35"/>
    <n v="1.4"/>
    <n v="3.51"/>
    <n v="4.9139999999999997"/>
    <n v="3.51"/>
    <n v="1.1000000000000001"/>
    <n v="3.86"/>
  </r>
  <r>
    <s v="73.1.7"/>
    <m/>
    <x v="3"/>
    <x v="1073"/>
    <x v="3"/>
    <m/>
    <n v="0.44500000000000001"/>
    <n v="0.44500000000000001"/>
    <n v="1.78"/>
    <n v="0.36"/>
    <n v="0.64080000000000004"/>
    <n v="0.36"/>
    <n v="1.1000000000000001"/>
    <n v="0.4"/>
  </r>
  <r>
    <s v="73.1.8"/>
    <m/>
    <x v="3"/>
    <x v="1074"/>
    <x v="3"/>
    <m/>
    <n v="0.45"/>
    <n v="0.35"/>
    <n v="1.6"/>
    <n v="1.42"/>
    <n v="2.2719999999999998"/>
    <n v="1.42"/>
    <n v="1.1000000000000001"/>
    <n v="1.56"/>
  </r>
  <r>
    <s v="73.1.9"/>
    <m/>
    <x v="3"/>
    <x v="1075"/>
    <x v="4"/>
    <n v="2"/>
    <m/>
    <m/>
    <m/>
    <m/>
    <n v="0.42331050121192881"/>
    <n v="2"/>
    <n v="1"/>
    <n v="2"/>
  </r>
  <r>
    <s v="73.1.10"/>
    <m/>
    <x v="3"/>
    <x v="1076"/>
    <x v="4"/>
    <n v="2"/>
    <m/>
    <m/>
    <m/>
    <m/>
    <n v="0.48903753485805723"/>
    <n v="2"/>
    <n v="1"/>
    <n v="2"/>
  </r>
  <r>
    <s v="73.1.11"/>
    <m/>
    <x v="3"/>
    <x v="1077"/>
    <x v="4"/>
    <n v="3"/>
    <m/>
    <m/>
    <m/>
    <m/>
    <n v="0.83930740084315014"/>
    <n v="3"/>
    <n v="1"/>
    <n v="3"/>
  </r>
  <r>
    <s v="73.1.12"/>
    <m/>
    <x v="3"/>
    <x v="1078"/>
    <x v="4"/>
    <n v="1"/>
    <m/>
    <m/>
    <m/>
    <m/>
    <n v="0.31790481486459604"/>
    <n v="1"/>
    <n v="1"/>
    <n v="1"/>
  </r>
  <r>
    <s v="73.1.13"/>
    <m/>
    <x v="3"/>
    <x v="1079"/>
    <x v="4"/>
    <n v="1"/>
    <m/>
    <m/>
    <m/>
    <m/>
    <n v="0.35750000000000004"/>
    <n v="1"/>
    <n v="1"/>
    <n v="1"/>
  </r>
  <r>
    <s v="73.1.14"/>
    <m/>
    <x v="3"/>
    <x v="1080"/>
    <x v="4"/>
    <n v="1"/>
    <m/>
    <m/>
    <m/>
    <m/>
    <n v="0.30554604606814184"/>
    <n v="1"/>
    <n v="1"/>
    <n v="1"/>
  </r>
  <r>
    <s v="73.1.15"/>
    <m/>
    <x v="3"/>
    <x v="1081"/>
    <x v="4"/>
    <n v="1"/>
    <m/>
    <m/>
    <m/>
    <m/>
    <n v="0.21072790512886519"/>
    <n v="1"/>
    <n v="1"/>
    <n v="1"/>
  </r>
  <r>
    <s v="73.1.16"/>
    <m/>
    <x v="3"/>
    <x v="1082"/>
    <x v="4"/>
    <n v="1"/>
    <m/>
    <m/>
    <m/>
    <m/>
    <n v="0.05"/>
    <n v="1"/>
    <n v="1"/>
    <n v="1"/>
  </r>
  <r>
    <s v="73.1.17"/>
    <m/>
    <x v="3"/>
    <x v="1083"/>
    <x v="4"/>
    <n v="1"/>
    <m/>
    <m/>
    <m/>
    <m/>
    <n v="0.08"/>
    <n v="1"/>
    <n v="1"/>
    <n v="1"/>
  </r>
  <r>
    <s v="73.1.18"/>
    <m/>
    <x v="3"/>
    <x v="1084"/>
    <x v="4"/>
    <n v="4"/>
    <m/>
    <m/>
    <m/>
    <m/>
    <n v="0.94831853071795869"/>
    <n v="4"/>
    <n v="1"/>
    <n v="4"/>
  </r>
  <r>
    <s v="73.1.19"/>
    <m/>
    <x v="3"/>
    <x v="1085"/>
    <x v="4"/>
    <n v="1"/>
    <m/>
    <m/>
    <m/>
    <m/>
    <n v="0.26849555921538759"/>
    <n v="1"/>
    <n v="1"/>
    <n v="1"/>
  </r>
  <r>
    <s v="73.1.20"/>
    <m/>
    <x v="3"/>
    <x v="1086"/>
    <x v="4"/>
    <n v="3"/>
    <m/>
    <m/>
    <m/>
    <m/>
    <n v="1.1824777960769379"/>
    <n v="3"/>
    <n v="1"/>
    <n v="3"/>
  </r>
  <r>
    <s v="73.1.21"/>
    <m/>
    <x v="3"/>
    <x v="1087"/>
    <x v="4"/>
    <n v="1"/>
    <m/>
    <m/>
    <m/>
    <m/>
    <n v="0.21072790512886519"/>
    <n v="1"/>
    <n v="1"/>
    <n v="1"/>
  </r>
  <r>
    <s v="73.1.22"/>
    <m/>
    <x v="3"/>
    <x v="1088"/>
    <x v="4"/>
    <n v="1"/>
    <m/>
    <m/>
    <m/>
    <m/>
    <n v="0.27093587802282665"/>
    <n v="1"/>
    <n v="1"/>
    <n v="1"/>
  </r>
  <r>
    <s v="73.1.23"/>
    <m/>
    <x v="3"/>
    <x v="1089"/>
    <x v="4"/>
    <n v="1"/>
    <m/>
    <m/>
    <m/>
    <m/>
    <n v="0.33114385091678816"/>
    <n v="1"/>
    <n v="1"/>
    <n v="1"/>
  </r>
  <r>
    <s v="73.1.24"/>
    <m/>
    <x v="3"/>
    <x v="1090"/>
    <x v="4"/>
    <n v="1"/>
    <m/>
    <m/>
    <m/>
    <m/>
    <n v="0.39135182381074957"/>
    <n v="1"/>
    <n v="1"/>
    <n v="1"/>
  </r>
  <r>
    <s v="73.1.25"/>
    <m/>
    <x v="3"/>
    <x v="1091"/>
    <x v="4"/>
    <n v="1"/>
    <m/>
    <m/>
    <m/>
    <m/>
    <n v="0.45289668856043763"/>
    <n v="1"/>
    <n v="1"/>
    <n v="1"/>
  </r>
  <r>
    <s v="73.1.26"/>
    <m/>
    <x v="3"/>
    <x v="1092"/>
    <x v="4"/>
    <n v="1"/>
    <m/>
    <m/>
    <m/>
    <m/>
    <n v="0.51035302108891167"/>
    <n v="1"/>
    <n v="1"/>
    <n v="1"/>
  </r>
  <r>
    <s v="73.2"/>
    <s v="0.1.4.4.3.1.3.2.1"/>
    <x v="2"/>
    <x v="14"/>
    <x v="2"/>
    <n v="53.86"/>
    <m/>
    <m/>
    <m/>
    <m/>
    <m/>
    <n v="53.86"/>
    <n v="1"/>
    <n v="53.86"/>
  </r>
  <r>
    <s v="73.2.1"/>
    <m/>
    <x v="3"/>
    <x v="777"/>
    <x v="2"/>
    <n v="50.55"/>
    <m/>
    <m/>
    <m/>
    <m/>
    <m/>
    <n v="50.55"/>
    <n v="1.1000000000000001"/>
    <n v="55.61"/>
  </r>
  <r>
    <s v="73.2.2"/>
    <m/>
    <x v="3"/>
    <x v="309"/>
    <x v="5"/>
    <n v="50.55"/>
    <m/>
    <m/>
    <m/>
    <m/>
    <m/>
    <n v="50.55"/>
    <n v="0.7"/>
    <n v="35.39"/>
  </r>
  <r>
    <s v="73.2.3"/>
    <m/>
    <x v="3"/>
    <x v="800"/>
    <x v="2"/>
    <n v="3.31"/>
    <m/>
    <m/>
    <m/>
    <m/>
    <m/>
    <n v="3.31"/>
    <n v="1.1000000000000001"/>
    <n v="3.64"/>
  </r>
  <r>
    <s v="73.2.4"/>
    <m/>
    <x v="3"/>
    <x v="309"/>
    <x v="5"/>
    <n v="3.31"/>
    <m/>
    <m/>
    <m/>
    <m/>
    <m/>
    <n v="3.31"/>
    <n v="1"/>
    <n v="3.31"/>
  </r>
  <r>
    <s v="73.3"/>
    <s v="0.1.4.4.3.1.2.2"/>
    <x v="2"/>
    <x v="12"/>
    <x v="4"/>
    <n v="10"/>
    <m/>
    <m/>
    <m/>
    <m/>
    <m/>
    <n v="10"/>
    <n v="1"/>
    <n v="10"/>
  </r>
  <r>
    <s v="73.3.1"/>
    <m/>
    <x v="3"/>
    <x v="1093"/>
    <x v="4"/>
    <n v="9"/>
    <m/>
    <m/>
    <m/>
    <m/>
    <m/>
    <n v="9"/>
    <n v="1"/>
    <n v="9"/>
  </r>
  <r>
    <s v="73.3.2"/>
    <m/>
    <x v="3"/>
    <x v="1094"/>
    <x v="4"/>
    <n v="1"/>
    <m/>
    <m/>
    <m/>
    <m/>
    <m/>
    <n v="1"/>
    <n v="1"/>
    <n v="1"/>
  </r>
  <r>
    <s v="73.4"/>
    <s v="0.1.4.4.3.2.1.3"/>
    <x v="2"/>
    <x v="204"/>
    <x v="4"/>
    <n v="1"/>
    <m/>
    <m/>
    <m/>
    <m/>
    <m/>
    <n v="1"/>
    <n v="1"/>
    <n v="1"/>
  </r>
  <r>
    <s v="73.4.1"/>
    <m/>
    <x v="3"/>
    <x v="1095"/>
    <x v="4"/>
    <n v="1"/>
    <m/>
    <m/>
    <m/>
    <m/>
    <m/>
    <n v="1"/>
    <n v="1"/>
    <n v="1"/>
  </r>
  <r>
    <s v="73.5"/>
    <s v="0.1.4.4.3.2.1.3"/>
    <x v="2"/>
    <x v="94"/>
    <x v="4"/>
    <n v="2"/>
    <m/>
    <m/>
    <m/>
    <m/>
    <m/>
    <n v="2"/>
    <n v="1"/>
    <n v="2"/>
  </r>
  <r>
    <s v="73.5.1"/>
    <m/>
    <x v="3"/>
    <x v="1096"/>
    <x v="4"/>
    <n v="2"/>
    <m/>
    <m/>
    <m/>
    <m/>
    <m/>
    <n v="2"/>
    <n v="1"/>
    <n v="2"/>
  </r>
  <r>
    <s v="73.6"/>
    <m/>
    <x v="2"/>
    <x v="1097"/>
    <x v="6"/>
    <n v="1"/>
    <m/>
    <m/>
    <m/>
    <m/>
    <m/>
    <n v="1"/>
    <n v="1"/>
    <n v="1"/>
  </r>
  <r>
    <s v="73.6.1"/>
    <m/>
    <x v="3"/>
    <x v="1098"/>
    <x v="6"/>
    <n v="1"/>
    <m/>
    <m/>
    <m/>
    <m/>
    <m/>
    <n v="1"/>
    <n v="1"/>
    <n v="1"/>
  </r>
  <r>
    <s v="73.6.2"/>
    <m/>
    <x v="3"/>
    <x v="1099"/>
    <x v="4"/>
    <n v="1"/>
    <m/>
    <m/>
    <m/>
    <m/>
    <m/>
    <n v="1"/>
    <n v="1"/>
    <n v="1"/>
  </r>
  <r>
    <s v="73.7"/>
    <s v="0.1.4.4.3.1.3.3.1"/>
    <x v="2"/>
    <x v="7"/>
    <x v="4"/>
    <n v="1"/>
    <m/>
    <m/>
    <m/>
    <m/>
    <m/>
    <n v="1"/>
    <n v="1"/>
    <n v="1"/>
  </r>
  <r>
    <s v="73.7.1"/>
    <m/>
    <x v="3"/>
    <x v="545"/>
    <x v="4"/>
    <n v="1"/>
    <m/>
    <m/>
    <m/>
    <m/>
    <m/>
    <n v="1"/>
    <n v="1"/>
    <n v="1"/>
  </r>
  <r>
    <s v="74"/>
    <m/>
    <x v="1"/>
    <x v="1100"/>
    <x v="1"/>
    <m/>
    <m/>
    <m/>
    <m/>
    <m/>
    <m/>
    <m/>
    <m/>
    <m/>
  </r>
  <r>
    <s v="74.1"/>
    <s v="0.1.4.4.3.1.3"/>
    <x v="2"/>
    <x v="3"/>
    <x v="2"/>
    <m/>
    <m/>
    <m/>
    <m/>
    <m/>
    <n v="236.76228451450788"/>
    <n v="236.76228451450788"/>
    <n v="1"/>
    <n v="236.76"/>
  </r>
  <r>
    <s v="74.1.1"/>
    <m/>
    <x v="3"/>
    <x v="988"/>
    <x v="3"/>
    <m/>
    <n v="0.15"/>
    <n v="0.15"/>
    <n v="0.6"/>
    <n v="0.95"/>
    <n v="0.56999999999999995"/>
    <n v="0.95"/>
    <n v="1.1000000000000001"/>
    <n v="1.05"/>
  </r>
  <r>
    <s v="74.1.2"/>
    <m/>
    <x v="3"/>
    <x v="69"/>
    <x v="3"/>
    <m/>
    <n v="0.2"/>
    <n v="0.1"/>
    <n v="0.60000000000000009"/>
    <n v="1.97"/>
    <n v="1.1820000000000002"/>
    <n v="1.97"/>
    <n v="1.1000000000000001"/>
    <n v="2.17"/>
  </r>
  <r>
    <s v="74.1.3"/>
    <m/>
    <x v="3"/>
    <x v="390"/>
    <x v="3"/>
    <m/>
    <n v="0.2"/>
    <n v="0.15"/>
    <n v="0.7"/>
    <n v="3.42"/>
    <n v="2.3939999999999997"/>
    <n v="3.42"/>
    <n v="1.1000000000000001"/>
    <n v="3.76"/>
  </r>
  <r>
    <s v="74.1.4"/>
    <m/>
    <x v="3"/>
    <x v="782"/>
    <x v="3"/>
    <m/>
    <n v="0.3"/>
    <n v="0.2"/>
    <n v="1"/>
    <n v="70.739999999999995"/>
    <n v="70.739999999999995"/>
    <n v="70.739999999999995"/>
    <n v="1.1000000000000001"/>
    <n v="77.81"/>
  </r>
  <r>
    <s v="74.1.5"/>
    <m/>
    <x v="3"/>
    <x v="1101"/>
    <x v="3"/>
    <m/>
    <n v="0.7"/>
    <n v="0.4"/>
    <n v="2.2000000000000002"/>
    <n v="2.66"/>
    <n v="5.8520000000000012"/>
    <n v="2.66"/>
    <n v="1.1000000000000001"/>
    <n v="2.93"/>
  </r>
  <r>
    <s v="74.1.6"/>
    <m/>
    <x v="3"/>
    <x v="10"/>
    <x v="3"/>
    <m/>
    <m/>
    <m/>
    <n v="0.125"/>
    <n v="285.87"/>
    <n v="112.203975"/>
    <n v="285.87"/>
    <n v="1.1000000000000001"/>
    <n v="314.45999999999998"/>
  </r>
  <r>
    <s v="74.1.7"/>
    <m/>
    <x v="3"/>
    <x v="1102"/>
    <x v="4"/>
    <n v="3"/>
    <m/>
    <m/>
    <m/>
    <m/>
    <n v="0.50550000000000006"/>
    <n v="3"/>
    <n v="1"/>
    <n v="3"/>
  </r>
  <r>
    <s v="74.1.8"/>
    <m/>
    <x v="3"/>
    <x v="1103"/>
    <x v="4"/>
    <n v="4"/>
    <m/>
    <m/>
    <m/>
    <m/>
    <n v="0.73399999999999999"/>
    <n v="4"/>
    <n v="1"/>
    <n v="4"/>
  </r>
  <r>
    <s v="74.1.9"/>
    <m/>
    <x v="3"/>
    <x v="1104"/>
    <x v="4"/>
    <n v="49"/>
    <m/>
    <m/>
    <m/>
    <m/>
    <n v="11.1965"/>
    <n v="49"/>
    <n v="1"/>
    <n v="49"/>
  </r>
  <r>
    <s v="74.1.10"/>
    <m/>
    <x v="3"/>
    <x v="1105"/>
    <x v="4"/>
    <n v="47"/>
    <m/>
    <m/>
    <m/>
    <m/>
    <n v="6.4598998939440122"/>
    <n v="47"/>
    <n v="1"/>
    <n v="47"/>
  </r>
  <r>
    <s v="74.1.11"/>
    <m/>
    <x v="3"/>
    <x v="1106"/>
    <x v="4"/>
    <n v="1"/>
    <m/>
    <m/>
    <m/>
    <m/>
    <n v="0.13744467859455345"/>
    <n v="1"/>
    <n v="1"/>
    <n v="1"/>
  </r>
  <r>
    <s v="74.1.12"/>
    <m/>
    <x v="3"/>
    <x v="1107"/>
    <x v="4"/>
    <n v="4"/>
    <m/>
    <m/>
    <m/>
    <m/>
    <n v="0.72"/>
    <n v="4"/>
    <n v="1"/>
    <n v="4"/>
  </r>
  <r>
    <s v="74.1.13"/>
    <m/>
    <x v="3"/>
    <x v="1108"/>
    <x v="4"/>
    <n v="2"/>
    <m/>
    <m/>
    <m/>
    <m/>
    <n v="0.42145581025773038"/>
    <n v="2"/>
    <n v="1"/>
    <n v="2"/>
  </r>
  <r>
    <s v="74.1.14"/>
    <m/>
    <x v="3"/>
    <x v="1081"/>
    <x v="4"/>
    <n v="1"/>
    <m/>
    <m/>
    <m/>
    <m/>
    <n v="0.21072790512886519"/>
    <n v="1"/>
    <n v="1"/>
    <n v="1"/>
  </r>
  <r>
    <s v="74.1.15"/>
    <m/>
    <x v="3"/>
    <x v="1109"/>
    <x v="4"/>
    <n v="1"/>
    <m/>
    <m/>
    <m/>
    <m/>
    <n v="5.2499999999999998E-2"/>
    <n v="1"/>
    <n v="1"/>
    <n v="1"/>
  </r>
  <r>
    <s v="74.1.16"/>
    <m/>
    <x v="3"/>
    <x v="1110"/>
    <x v="4"/>
    <n v="1"/>
    <m/>
    <m/>
    <m/>
    <m/>
    <n v="6.5000000000000002E-2"/>
    <n v="1"/>
    <n v="1"/>
    <n v="1"/>
  </r>
  <r>
    <s v="74.1.17"/>
    <m/>
    <x v="3"/>
    <x v="1111"/>
    <x v="4"/>
    <n v="7"/>
    <m/>
    <m/>
    <m/>
    <m/>
    <n v="0.77"/>
    <n v="7"/>
    <n v="1"/>
    <n v="7"/>
  </r>
  <r>
    <s v="74.1.18"/>
    <m/>
    <x v="3"/>
    <x v="1112"/>
    <x v="4"/>
    <n v="2"/>
    <m/>
    <m/>
    <m/>
    <m/>
    <n v="0.23275238510676602"/>
    <n v="2"/>
    <n v="1"/>
    <n v="2"/>
  </r>
  <r>
    <s v="74.1.19"/>
    <m/>
    <x v="3"/>
    <x v="1113"/>
    <x v="4"/>
    <n v="6"/>
    <m/>
    <m/>
    <m/>
    <m/>
    <n v="0.46693830216976628"/>
    <n v="6"/>
    <n v="1"/>
    <n v="6"/>
  </r>
  <r>
    <s v="74.1.20"/>
    <m/>
    <x v="3"/>
    <x v="1114"/>
    <x v="4"/>
    <n v="12"/>
    <m/>
    <m/>
    <m/>
    <m/>
    <n v="0.93387660433953257"/>
    <n v="12"/>
    <n v="1"/>
    <n v="12"/>
  </r>
  <r>
    <s v="74.1.21"/>
    <m/>
    <x v="3"/>
    <x v="808"/>
    <x v="4"/>
    <n v="61"/>
    <m/>
    <m/>
    <m/>
    <m/>
    <n v="7.0989477457563632"/>
    <n v="61"/>
    <n v="1"/>
    <n v="61"/>
  </r>
  <r>
    <s v="74.1.22"/>
    <m/>
    <x v="3"/>
    <x v="1115"/>
    <x v="4"/>
    <n v="17"/>
    <m/>
    <m/>
    <m/>
    <m/>
    <n v="1.9783952734075112"/>
    <n v="17"/>
    <n v="1"/>
    <n v="17"/>
  </r>
  <r>
    <s v="74.1.23"/>
    <m/>
    <x v="3"/>
    <x v="1116"/>
    <x v="4"/>
    <n v="2"/>
    <m/>
    <m/>
    <m/>
    <m/>
    <n v="0.51415926535897927"/>
    <n v="2"/>
    <n v="1"/>
    <n v="2"/>
  </r>
  <r>
    <s v="74.1.24"/>
    <m/>
    <x v="3"/>
    <x v="1117"/>
    <x v="4"/>
    <n v="14"/>
    <m/>
    <m/>
    <m/>
    <m/>
    <n v="4.6986722862692822"/>
    <n v="14"/>
    <n v="1"/>
    <n v="14"/>
  </r>
  <r>
    <s v="74.1.25"/>
    <m/>
    <x v="3"/>
    <x v="1118"/>
    <x v="4"/>
    <n v="2"/>
    <m/>
    <m/>
    <m/>
    <m/>
    <n v="1.8223007675795091"/>
    <n v="2"/>
    <n v="1"/>
    <n v="2"/>
  </r>
  <r>
    <s v="74.1.26"/>
    <m/>
    <x v="3"/>
    <x v="1119"/>
    <x v="4"/>
    <n v="1"/>
    <m/>
    <m/>
    <m/>
    <m/>
    <n v="0.28991148575128556"/>
    <n v="1"/>
    <n v="1"/>
    <n v="1"/>
  </r>
  <r>
    <s v="74.1.27"/>
    <m/>
    <x v="3"/>
    <x v="1120"/>
    <x v="4"/>
    <n v="1"/>
    <m/>
    <m/>
    <m/>
    <m/>
    <n v="1.6023007675795089"/>
    <n v="1"/>
    <n v="1"/>
    <n v="1"/>
  </r>
  <r>
    <s v="74.1.28"/>
    <m/>
    <x v="3"/>
    <x v="1121"/>
    <x v="4"/>
    <n v="1"/>
    <m/>
    <m/>
    <m/>
    <m/>
    <n v="2.74902634326414"/>
    <n v="1"/>
    <n v="1"/>
    <n v="1"/>
  </r>
  <r>
    <s v="74.1.29"/>
    <m/>
    <x v="3"/>
    <x v="1122"/>
    <x v="4"/>
    <n v="1"/>
    <m/>
    <m/>
    <m/>
    <m/>
    <n v="0.16"/>
    <n v="1"/>
    <n v="1"/>
    <n v="1"/>
  </r>
  <r>
    <s v="74.1.30"/>
    <m/>
    <x v="3"/>
    <x v="1123"/>
    <x v="4"/>
    <n v="55"/>
    <m/>
    <m/>
    <m/>
    <m/>
    <m/>
    <n v="55"/>
    <n v="1"/>
    <n v="55"/>
  </r>
  <r>
    <s v="74.1.31"/>
    <m/>
    <x v="3"/>
    <x v="597"/>
    <x v="4"/>
    <n v="56"/>
    <m/>
    <m/>
    <m/>
    <m/>
    <m/>
    <n v="56"/>
    <n v="1"/>
    <n v="56"/>
  </r>
  <r>
    <s v="74.1.32"/>
    <m/>
    <x v="3"/>
    <x v="1124"/>
    <x v="4"/>
    <n v="1"/>
    <m/>
    <m/>
    <m/>
    <m/>
    <m/>
    <n v="1"/>
    <n v="1"/>
    <n v="1"/>
  </r>
  <r>
    <s v="74.1.33"/>
    <m/>
    <x v="3"/>
    <x v="11"/>
    <x v="2"/>
    <n v="1.03"/>
    <m/>
    <m/>
    <m/>
    <m/>
    <m/>
    <n v="1.03"/>
    <n v="1"/>
    <n v="1.03"/>
  </r>
  <r>
    <s v="74.1.34"/>
    <m/>
    <x v="3"/>
    <x v="1125"/>
    <x v="2"/>
    <n v="1.04"/>
    <m/>
    <m/>
    <m/>
    <m/>
    <m/>
    <n v="1.04"/>
    <n v="1"/>
    <n v="1.04"/>
  </r>
  <r>
    <s v="74.2"/>
    <s v="0.1.4.4.3.1.3.2.1"/>
    <x v="2"/>
    <x v="14"/>
    <x v="2"/>
    <n v="106.87"/>
    <m/>
    <m/>
    <m/>
    <m/>
    <m/>
    <n v="106.87"/>
    <n v="1"/>
    <n v="106.87"/>
  </r>
  <r>
    <s v="74.2.1"/>
    <m/>
    <x v="3"/>
    <x v="1126"/>
    <x v="2"/>
    <n v="97.58"/>
    <m/>
    <m/>
    <m/>
    <m/>
    <m/>
    <n v="97.58"/>
    <n v="1.1000000000000001"/>
    <n v="107.34"/>
  </r>
  <r>
    <s v="74.2.2"/>
    <m/>
    <x v="3"/>
    <x v="309"/>
    <x v="5"/>
    <n v="97.58"/>
    <m/>
    <m/>
    <m/>
    <m/>
    <m/>
    <n v="97.58"/>
    <n v="0.7"/>
    <n v="68.31"/>
  </r>
  <r>
    <s v="74.3"/>
    <s v="0.1.4.4.3.1.3.2.2"/>
    <x v="2"/>
    <x v="829"/>
    <x v="2"/>
    <n v="9.2899999999999991"/>
    <m/>
    <m/>
    <m/>
    <m/>
    <m/>
    <n v="9.2899999999999991"/>
    <n v="1"/>
    <n v="9.2899999999999991"/>
  </r>
  <r>
    <s v="74.3.1"/>
    <m/>
    <x v="3"/>
    <x v="830"/>
    <x v="2"/>
    <n v="8.2899999999999991"/>
    <m/>
    <m/>
    <m/>
    <m/>
    <m/>
    <n v="8.2899999999999991"/>
    <n v="1.1000000000000001"/>
    <n v="9.1199999999999992"/>
  </r>
  <r>
    <s v="74.3.2"/>
    <m/>
    <x v="3"/>
    <x v="309"/>
    <x v="5"/>
    <n v="8.2899999999999991"/>
    <m/>
    <m/>
    <m/>
    <m/>
    <m/>
    <n v="8.2899999999999991"/>
    <n v="0.7"/>
    <n v="5.8"/>
  </r>
  <r>
    <s v="74.4"/>
    <s v="0.1.4.4.3.1.2.2"/>
    <x v="2"/>
    <x v="12"/>
    <x v="4"/>
    <n v="72"/>
    <m/>
    <m/>
    <m/>
    <m/>
    <m/>
    <n v="72"/>
    <n v="1"/>
    <n v="72"/>
  </r>
  <r>
    <s v="74.4.1"/>
    <m/>
    <x v="3"/>
    <x v="1127"/>
    <x v="4"/>
    <n v="1"/>
    <m/>
    <m/>
    <m/>
    <m/>
    <m/>
    <n v="1"/>
    <n v="1"/>
    <n v="1"/>
  </r>
  <r>
    <s v="74.4.2"/>
    <m/>
    <x v="3"/>
    <x v="1128"/>
    <x v="4"/>
    <n v="1"/>
    <m/>
    <m/>
    <m/>
    <m/>
    <m/>
    <n v="1"/>
    <n v="1"/>
    <n v="1"/>
  </r>
  <r>
    <s v="74.4.3"/>
    <m/>
    <x v="3"/>
    <x v="1093"/>
    <x v="4"/>
    <n v="6"/>
    <m/>
    <m/>
    <m/>
    <m/>
    <m/>
    <n v="6"/>
    <n v="1"/>
    <n v="6"/>
  </r>
  <r>
    <s v="74.4.4"/>
    <m/>
    <x v="3"/>
    <x v="1129"/>
    <x v="4"/>
    <n v="1"/>
    <m/>
    <m/>
    <m/>
    <m/>
    <m/>
    <n v="1"/>
    <n v="1"/>
    <n v="1"/>
  </r>
  <r>
    <s v="74.4.5"/>
    <m/>
    <x v="3"/>
    <x v="1130"/>
    <x v="4"/>
    <n v="5"/>
    <m/>
    <m/>
    <m/>
    <m/>
    <m/>
    <n v="5"/>
    <n v="1"/>
    <n v="5"/>
  </r>
  <r>
    <s v="74.4.6"/>
    <m/>
    <x v="3"/>
    <x v="1131"/>
    <x v="4"/>
    <n v="1"/>
    <m/>
    <m/>
    <m/>
    <m/>
    <m/>
    <n v="1"/>
    <n v="1"/>
    <n v="1"/>
  </r>
  <r>
    <s v="74.4.7"/>
    <m/>
    <x v="3"/>
    <x v="1132"/>
    <x v="4"/>
    <n v="1"/>
    <m/>
    <m/>
    <m/>
    <m/>
    <m/>
    <n v="1"/>
    <n v="1"/>
    <n v="1"/>
  </r>
  <r>
    <s v="74.4.8"/>
    <m/>
    <x v="3"/>
    <x v="623"/>
    <x v="4"/>
    <n v="54"/>
    <m/>
    <m/>
    <m/>
    <m/>
    <m/>
    <n v="54"/>
    <n v="1"/>
    <n v="54"/>
  </r>
  <r>
    <s v="74.4.9"/>
    <m/>
    <x v="3"/>
    <x v="1133"/>
    <x v="4"/>
    <n v="2"/>
    <m/>
    <m/>
    <m/>
    <m/>
    <m/>
    <n v="2"/>
    <n v="1"/>
    <n v="2"/>
  </r>
  <r>
    <s v="74.5"/>
    <s v="0.1.4.4.3.2.1.3"/>
    <x v="2"/>
    <x v="204"/>
    <x v="4"/>
    <n v="56"/>
    <m/>
    <m/>
    <m/>
    <m/>
    <m/>
    <n v="56"/>
    <n v="1"/>
    <n v="56"/>
  </r>
  <r>
    <s v="74.5.1"/>
    <m/>
    <x v="3"/>
    <x v="1134"/>
    <x v="4"/>
    <n v="56"/>
    <m/>
    <m/>
    <m/>
    <m/>
    <m/>
    <n v="56"/>
    <n v="1"/>
    <n v="56"/>
  </r>
  <r>
    <s v="74.6"/>
    <s v="0.1.4.4.3.1.1.1.2"/>
    <x v="2"/>
    <x v="624"/>
    <x v="6"/>
    <n v="1"/>
    <m/>
    <m/>
    <m/>
    <m/>
    <m/>
    <n v="1"/>
    <n v="1"/>
    <n v="1"/>
  </r>
  <r>
    <s v="74.6.1"/>
    <m/>
    <x v="3"/>
    <x v="1135"/>
    <x v="6"/>
    <n v="1"/>
    <m/>
    <m/>
    <m/>
    <m/>
    <m/>
    <n v="1"/>
    <n v="1"/>
    <n v="1"/>
  </r>
  <r>
    <s v="75"/>
    <m/>
    <x v="1"/>
    <x v="1136"/>
    <x v="1"/>
    <m/>
    <m/>
    <m/>
    <m/>
    <m/>
    <m/>
    <m/>
    <m/>
    <m/>
  </r>
  <r>
    <s v="75.1"/>
    <s v="0.1.4.4.3.1.3"/>
    <x v="2"/>
    <x v="3"/>
    <x v="2"/>
    <m/>
    <m/>
    <m/>
    <m/>
    <m/>
    <n v="32.324919999999999"/>
    <n v="32.324919999999999"/>
    <n v="1"/>
    <n v="32.32"/>
  </r>
  <r>
    <s v="75.1.1"/>
    <m/>
    <x v="3"/>
    <x v="563"/>
    <x v="3"/>
    <m/>
    <m/>
    <m/>
    <n v="0.2"/>
    <n v="33.450000000000003"/>
    <n v="21.006600000000006"/>
    <n v="33.450000000000003"/>
    <n v="1.1000000000000001"/>
    <n v="36.799999999999997"/>
  </r>
  <r>
    <s v="75.1.2"/>
    <m/>
    <x v="3"/>
    <x v="18"/>
    <x v="3"/>
    <m/>
    <m/>
    <m/>
    <n v="0.1"/>
    <n v="33.880000000000003"/>
    <n v="10.638320000000002"/>
    <n v="33.880000000000003"/>
    <n v="1.1000000000000001"/>
    <n v="37.270000000000003"/>
  </r>
  <r>
    <s v="75.1.3"/>
    <m/>
    <x v="3"/>
    <x v="1137"/>
    <x v="4"/>
    <n v="1"/>
    <m/>
    <m/>
    <m/>
    <m/>
    <n v="0.08"/>
    <n v="1"/>
    <n v="1"/>
    <n v="1"/>
  </r>
  <r>
    <s v="75.1.4"/>
    <m/>
    <x v="3"/>
    <x v="807"/>
    <x v="4"/>
    <n v="1"/>
    <m/>
    <m/>
    <m/>
    <m/>
    <n v="0.08"/>
    <n v="1"/>
    <n v="1"/>
    <n v="1"/>
  </r>
  <r>
    <s v="75.1.5"/>
    <m/>
    <x v="3"/>
    <x v="1138"/>
    <x v="4"/>
    <n v="1"/>
    <m/>
    <m/>
    <m/>
    <m/>
    <n v="0.26"/>
    <n v="1"/>
    <n v="1"/>
    <n v="1"/>
  </r>
  <r>
    <s v="75.1.6"/>
    <m/>
    <x v="3"/>
    <x v="833"/>
    <x v="4"/>
    <n v="1"/>
    <m/>
    <m/>
    <m/>
    <m/>
    <n v="0.26"/>
    <n v="1"/>
    <n v="1"/>
    <n v="1"/>
  </r>
  <r>
    <s v="75.1.7"/>
    <m/>
    <x v="3"/>
    <x v="11"/>
    <x v="2"/>
    <n v="0.04"/>
    <m/>
    <m/>
    <m/>
    <m/>
    <m/>
    <n v="0.04"/>
    <n v="1"/>
    <n v="0.04"/>
  </r>
  <r>
    <s v="75.2"/>
    <s v="0.1.4.4.3.1.3.2.1"/>
    <x v="2"/>
    <x v="14"/>
    <x v="2"/>
    <n v="34.020000000000003"/>
    <m/>
    <m/>
    <m/>
    <m/>
    <m/>
    <n v="34.020000000000003"/>
    <n v="1"/>
    <n v="34.020000000000003"/>
  </r>
  <r>
    <s v="75.2.1"/>
    <m/>
    <x v="3"/>
    <x v="777"/>
    <x v="2"/>
    <n v="34.020000000000003"/>
    <m/>
    <m/>
    <m/>
    <m/>
    <m/>
    <n v="34.020000000000003"/>
    <n v="1.1000000000000001"/>
    <n v="37.42"/>
  </r>
  <r>
    <s v="75.2.2"/>
    <m/>
    <x v="3"/>
    <x v="309"/>
    <x v="5"/>
    <n v="34.020000000000003"/>
    <m/>
    <m/>
    <m/>
    <m/>
    <m/>
    <n v="34.020000000000003"/>
    <n v="0.7"/>
    <n v="23.81"/>
  </r>
  <r>
    <s v="76"/>
    <m/>
    <x v="1"/>
    <x v="1139"/>
    <x v="1"/>
    <m/>
    <m/>
    <m/>
    <m/>
    <m/>
    <m/>
    <m/>
    <m/>
    <m/>
  </r>
  <r>
    <s v="76.1"/>
    <s v="0.1.4.4.3.1.3"/>
    <x v="2"/>
    <x v="3"/>
    <x v="2"/>
    <m/>
    <m/>
    <m/>
    <m/>
    <m/>
    <n v="20.881276570498219"/>
    <n v="20.881276570498219"/>
    <n v="1"/>
    <n v="20.88"/>
  </r>
  <r>
    <s v="76.1.1"/>
    <m/>
    <x v="3"/>
    <x v="18"/>
    <x v="3"/>
    <m/>
    <m/>
    <m/>
    <n v="0.1"/>
    <n v="60.71"/>
    <n v="19.062940000000001"/>
    <n v="60.71"/>
    <n v="1.1000000000000001"/>
    <n v="66.78"/>
  </r>
  <r>
    <s v="76.1.2"/>
    <m/>
    <x v="3"/>
    <x v="1140"/>
    <x v="4"/>
    <n v="2"/>
    <m/>
    <m/>
    <m/>
    <m/>
    <m/>
    <n v="2"/>
    <n v="1"/>
    <n v="2"/>
  </r>
  <r>
    <s v="76.1.3"/>
    <m/>
    <x v="3"/>
    <x v="804"/>
    <x v="4"/>
    <n v="1"/>
    <m/>
    <m/>
    <m/>
    <m/>
    <m/>
    <n v="1"/>
    <n v="1"/>
    <n v="1"/>
  </r>
  <r>
    <s v="76.1.4"/>
    <m/>
    <x v="3"/>
    <x v="806"/>
    <x v="4"/>
    <n v="13"/>
    <m/>
    <m/>
    <m/>
    <m/>
    <n v="0.72916918800207731"/>
    <n v="13"/>
    <n v="1"/>
    <n v="13"/>
  </r>
  <r>
    <s v="76.1.5"/>
    <m/>
    <x v="3"/>
    <x v="816"/>
    <x v="4"/>
    <n v="6"/>
    <m/>
    <m/>
    <m/>
    <m/>
    <n v="0.48458369124806822"/>
    <n v="6"/>
    <n v="1"/>
    <n v="6"/>
  </r>
  <r>
    <s v="76.1.6"/>
    <m/>
    <x v="3"/>
    <x v="807"/>
    <x v="4"/>
    <n v="6"/>
    <m/>
    <m/>
    <m/>
    <m/>
    <n v="0.48458369124806822"/>
    <n v="6"/>
    <n v="1"/>
    <n v="6"/>
  </r>
  <r>
    <s v="76.1.7"/>
    <m/>
    <x v="3"/>
    <x v="1141"/>
    <x v="4"/>
    <n v="1"/>
    <m/>
    <m/>
    <m/>
    <m/>
    <n v="0.12"/>
    <n v="1"/>
    <n v="1"/>
    <n v="1"/>
  </r>
  <r>
    <s v="76.1.8"/>
    <m/>
    <x v="3"/>
    <x v="11"/>
    <x v="2"/>
    <n v="0.01"/>
    <m/>
    <m/>
    <m/>
    <m/>
    <m/>
    <n v="0.01"/>
    <n v="1"/>
    <n v="0.01"/>
  </r>
  <r>
    <s v="76.2"/>
    <s v="0.1.4.4.3.1.3.2.1"/>
    <x v="2"/>
    <x v="14"/>
    <x v="2"/>
    <n v="23.380000000000003"/>
    <m/>
    <m/>
    <m/>
    <m/>
    <m/>
    <n v="23.380000000000003"/>
    <n v="1"/>
    <n v="23.38"/>
  </r>
  <r>
    <s v="76.2.1"/>
    <m/>
    <x v="3"/>
    <x v="1142"/>
    <x v="2"/>
    <n v="7.24"/>
    <m/>
    <m/>
    <m/>
    <m/>
    <m/>
    <n v="7.24"/>
    <n v="1.1000000000000001"/>
    <n v="7.96"/>
  </r>
  <r>
    <s v="76.2.2"/>
    <m/>
    <x v="3"/>
    <x v="309"/>
    <x v="5"/>
    <n v="7.24"/>
    <m/>
    <m/>
    <m/>
    <m/>
    <m/>
    <n v="7.24"/>
    <n v="2"/>
    <n v="14.48"/>
  </r>
  <r>
    <s v="76.2.3"/>
    <m/>
    <x v="3"/>
    <x v="1031"/>
    <x v="2"/>
    <n v="16.14"/>
    <m/>
    <m/>
    <m/>
    <m/>
    <m/>
    <n v="16.14"/>
    <n v="1.1000000000000001"/>
    <n v="17.75"/>
  </r>
  <r>
    <s v="76.2.4"/>
    <m/>
    <x v="3"/>
    <x v="309"/>
    <x v="5"/>
    <n v="16.14"/>
    <m/>
    <m/>
    <m/>
    <m/>
    <m/>
    <n v="16.14"/>
    <n v="2.8"/>
    <n v="45.19"/>
  </r>
  <r>
    <s v="76.3"/>
    <s v="0.1.4.4.3.1.3.2.2"/>
    <x v="2"/>
    <x v="829"/>
    <x v="2"/>
    <n v="0.73"/>
    <m/>
    <m/>
    <m/>
    <m/>
    <m/>
    <n v="0.73"/>
    <n v="1"/>
    <n v="0.73"/>
  </r>
  <r>
    <s v="76.3.1"/>
    <m/>
    <x v="3"/>
    <x v="830"/>
    <x v="2"/>
    <n v="0.73"/>
    <m/>
    <m/>
    <m/>
    <m/>
    <m/>
    <n v="0.73"/>
    <n v="1.1000000000000001"/>
    <n v="0.8"/>
  </r>
  <r>
    <s v="76.3.2"/>
    <m/>
    <x v="3"/>
    <x v="309"/>
    <x v="5"/>
    <n v="0.73"/>
    <m/>
    <m/>
    <m/>
    <m/>
    <m/>
    <n v="0.73"/>
    <n v="0.7"/>
    <n v="0.51"/>
  </r>
  <r>
    <s v="76.4"/>
    <s v="0.1.4.4.3.1.2.2"/>
    <x v="2"/>
    <x v="12"/>
    <x v="4"/>
    <n v="2"/>
    <m/>
    <m/>
    <m/>
    <m/>
    <m/>
    <n v="2"/>
    <n v="1"/>
    <n v="2"/>
  </r>
  <r>
    <s v="76.4.1"/>
    <m/>
    <x v="3"/>
    <x v="1143"/>
    <x v="4"/>
    <n v="2"/>
    <m/>
    <m/>
    <m/>
    <m/>
    <m/>
    <n v="2"/>
    <n v="1"/>
    <n v="2"/>
  </r>
  <r>
    <s v="76.5"/>
    <s v="0.1.4.4.3.1.1.1.3"/>
    <x v="2"/>
    <x v="779"/>
    <x v="4"/>
    <n v="2"/>
    <m/>
    <m/>
    <m/>
    <m/>
    <m/>
    <n v="2"/>
    <n v="1"/>
    <n v="2"/>
  </r>
  <r>
    <s v="76.5.1"/>
    <m/>
    <x v="3"/>
    <x v="1144"/>
    <x v="4"/>
    <n v="2"/>
    <m/>
    <m/>
    <m/>
    <m/>
    <m/>
    <n v="2"/>
    <n v="1"/>
    <n v="2"/>
  </r>
  <r>
    <s v="76.6"/>
    <s v="0.1.4.4.3.1.1.1.2"/>
    <x v="2"/>
    <x v="624"/>
    <x v="6"/>
    <n v="1"/>
    <m/>
    <m/>
    <m/>
    <m/>
    <m/>
    <n v="1"/>
    <n v="1"/>
    <n v="1"/>
  </r>
  <r>
    <s v="76.6.1"/>
    <m/>
    <x v="3"/>
    <x v="1145"/>
    <x v="6"/>
    <n v="1"/>
    <m/>
    <m/>
    <m/>
    <m/>
    <m/>
    <n v="1"/>
    <n v="1"/>
    <n v="1"/>
  </r>
  <r>
    <s v="77"/>
    <m/>
    <x v="1"/>
    <x v="1146"/>
    <x v="1"/>
    <m/>
    <m/>
    <m/>
    <m/>
    <m/>
    <m/>
    <m/>
    <m/>
    <m/>
  </r>
  <r>
    <s v="77.1"/>
    <s v="0.1.4.4.3.1.3"/>
    <x v="2"/>
    <x v="3"/>
    <x v="2"/>
    <m/>
    <m/>
    <m/>
    <m/>
    <m/>
    <n v="253.15786404683263"/>
    <n v="253.15786404683263"/>
    <n v="1"/>
    <n v="253.16"/>
  </r>
  <r>
    <s v="77.1.1"/>
    <m/>
    <x v="3"/>
    <x v="423"/>
    <x v="3"/>
    <m/>
    <n v="0.3"/>
    <n v="0.15"/>
    <n v="0.89999999999999991"/>
    <n v="89.71"/>
    <n v="80.73899999999999"/>
    <n v="89.71"/>
    <n v="1.1000000000000001"/>
    <n v="98.68"/>
  </r>
  <r>
    <s v="77.1.2"/>
    <m/>
    <x v="3"/>
    <x v="1101"/>
    <x v="3"/>
    <m/>
    <n v="0.7"/>
    <n v="0.4"/>
    <n v="2.2000000000000002"/>
    <n v="0.39"/>
    <n v="0.8580000000000001"/>
    <n v="0.39"/>
    <n v="1.1000000000000001"/>
    <n v="0.43"/>
  </r>
  <r>
    <s v="77.1.3"/>
    <m/>
    <x v="3"/>
    <x v="214"/>
    <x v="3"/>
    <m/>
    <n v="0.9"/>
    <n v="0.35"/>
    <n v="2.5"/>
    <n v="1.1299999999999999"/>
    <n v="2.8249999999999997"/>
    <n v="1.1299999999999999"/>
    <n v="1.1000000000000001"/>
    <n v="1.24"/>
  </r>
  <r>
    <s v="77.1.4"/>
    <m/>
    <x v="3"/>
    <x v="10"/>
    <x v="3"/>
    <m/>
    <m/>
    <m/>
    <n v="0.125"/>
    <n v="291.52999999999997"/>
    <n v="114.42552499999999"/>
    <n v="291.52999999999997"/>
    <n v="1.1000000000000001"/>
    <n v="320.68"/>
  </r>
  <r>
    <s v="77.1.5"/>
    <m/>
    <x v="3"/>
    <x v="1147"/>
    <x v="4"/>
    <n v="12"/>
    <m/>
    <m/>
    <m/>
    <m/>
    <n v="2.5619999999999998"/>
    <n v="12"/>
    <n v="1"/>
    <n v="12"/>
  </r>
  <r>
    <s v="77.1.6"/>
    <m/>
    <x v="3"/>
    <x v="1148"/>
    <x v="4"/>
    <n v="48"/>
    <m/>
    <m/>
    <m/>
    <m/>
    <n v="10.247999999999999"/>
    <n v="48"/>
    <n v="1"/>
    <n v="48"/>
  </r>
  <r>
    <s v="77.1.7"/>
    <m/>
    <x v="3"/>
    <x v="1105"/>
    <x v="4"/>
    <n v="69"/>
    <m/>
    <m/>
    <m/>
    <m/>
    <n v="9.48"/>
    <n v="69"/>
    <n v="1"/>
    <n v="69"/>
  </r>
  <r>
    <s v="77.1.8"/>
    <m/>
    <x v="3"/>
    <x v="1149"/>
    <x v="4"/>
    <n v="1"/>
    <m/>
    <m/>
    <m/>
    <m/>
    <n v="0.14000000000000001"/>
    <n v="1"/>
    <n v="1"/>
    <n v="1"/>
  </r>
  <r>
    <s v="77.1.9"/>
    <m/>
    <x v="3"/>
    <x v="1149"/>
    <x v="4"/>
    <n v="1"/>
    <m/>
    <m/>
    <m/>
    <m/>
    <n v="0.14000000000000001"/>
    <n v="1"/>
    <n v="1"/>
    <n v="1"/>
  </r>
  <r>
    <s v="77.1.10"/>
    <m/>
    <x v="3"/>
    <x v="1149"/>
    <x v="4"/>
    <n v="1"/>
    <m/>
    <m/>
    <m/>
    <m/>
    <n v="0.14000000000000001"/>
    <n v="1"/>
    <n v="1"/>
    <n v="1"/>
  </r>
  <r>
    <s v="77.1.11"/>
    <m/>
    <x v="3"/>
    <x v="1149"/>
    <x v="4"/>
    <n v="1"/>
    <m/>
    <m/>
    <m/>
    <m/>
    <n v="0.14000000000000001"/>
    <n v="1"/>
    <n v="1"/>
    <n v="1"/>
  </r>
  <r>
    <s v="77.1.12"/>
    <m/>
    <x v="3"/>
    <x v="1150"/>
    <x v="4"/>
    <n v="1"/>
    <m/>
    <m/>
    <m/>
    <m/>
    <n v="0.14000000000000001"/>
    <n v="1"/>
    <n v="1"/>
    <n v="1"/>
  </r>
  <r>
    <s v="77.1.13"/>
    <m/>
    <x v="3"/>
    <x v="1151"/>
    <x v="4"/>
    <n v="4"/>
    <m/>
    <m/>
    <m/>
    <m/>
    <n v="1.08"/>
    <n v="4"/>
    <n v="1"/>
    <n v="4"/>
  </r>
  <r>
    <s v="77.1.14"/>
    <m/>
    <x v="3"/>
    <x v="1152"/>
    <x v="4"/>
    <n v="13"/>
    <m/>
    <m/>
    <m/>
    <m/>
    <n v="3.5100000000000002"/>
    <n v="13"/>
    <n v="1"/>
    <n v="13"/>
  </r>
  <r>
    <s v="77.1.15"/>
    <m/>
    <x v="3"/>
    <x v="1153"/>
    <x v="4"/>
    <n v="4"/>
    <m/>
    <m/>
    <m/>
    <m/>
    <n v="1.08"/>
    <n v="4"/>
    <n v="1"/>
    <n v="4"/>
  </r>
  <r>
    <s v="77.1.16"/>
    <m/>
    <x v="3"/>
    <x v="597"/>
    <x v="4"/>
    <n v="60"/>
    <m/>
    <m/>
    <m/>
    <m/>
    <m/>
    <n v="60"/>
    <n v="1"/>
    <n v="60"/>
  </r>
  <r>
    <s v="77.1.17"/>
    <m/>
    <x v="3"/>
    <x v="1154"/>
    <x v="4"/>
    <n v="6"/>
    <m/>
    <m/>
    <m/>
    <m/>
    <n v="0.54"/>
    <n v="6"/>
    <n v="1"/>
    <n v="6"/>
  </r>
  <r>
    <s v="77.1.18"/>
    <m/>
    <x v="3"/>
    <x v="1155"/>
    <x v="4"/>
    <n v="25"/>
    <m/>
    <m/>
    <m/>
    <m/>
    <n v="2.25"/>
    <n v="25"/>
    <n v="1"/>
    <n v="25"/>
  </r>
  <r>
    <s v="77.1.19"/>
    <m/>
    <x v="3"/>
    <x v="808"/>
    <x v="4"/>
    <n v="30"/>
    <m/>
    <m/>
    <m/>
    <m/>
    <n v="3.4912857766014902"/>
    <n v="30"/>
    <n v="1"/>
    <n v="30"/>
  </r>
  <r>
    <s v="77.1.20"/>
    <m/>
    <x v="3"/>
    <x v="1115"/>
    <x v="4"/>
    <n v="47"/>
    <m/>
    <m/>
    <m/>
    <m/>
    <n v="5.4696810500090018"/>
    <n v="47"/>
    <n v="1"/>
    <n v="47"/>
  </r>
  <r>
    <s v="77.1.21"/>
    <m/>
    <x v="3"/>
    <x v="1156"/>
    <x v="4"/>
    <n v="2"/>
    <m/>
    <m/>
    <m/>
    <m/>
    <n v="1.4162978572970228"/>
    <n v="2"/>
    <n v="1"/>
    <n v="2"/>
  </r>
  <r>
    <s v="77.1.22"/>
    <m/>
    <x v="3"/>
    <x v="1157"/>
    <x v="4"/>
    <n v="2"/>
    <m/>
    <m/>
    <m/>
    <m/>
    <n v="1.0282300164692439"/>
    <n v="2"/>
    <n v="1"/>
    <n v="2"/>
  </r>
  <r>
    <s v="77.1.23"/>
    <m/>
    <x v="3"/>
    <x v="1158"/>
    <x v="4"/>
    <n v="7"/>
    <m/>
    <m/>
    <m/>
    <m/>
    <n v="3.5988050576423536"/>
    <n v="7"/>
    <n v="1"/>
    <n v="7"/>
  </r>
  <r>
    <s v="77.1.24"/>
    <m/>
    <x v="3"/>
    <x v="1159"/>
    <x v="4"/>
    <n v="1"/>
    <m/>
    <m/>
    <m/>
    <m/>
    <n v="1.6244467859455343"/>
    <n v="1"/>
    <n v="1"/>
    <n v="1"/>
  </r>
  <r>
    <s v="77.1.25"/>
    <m/>
    <x v="3"/>
    <x v="1120"/>
    <x v="4"/>
    <n v="1"/>
    <m/>
    <m/>
    <m/>
    <m/>
    <n v="1.6023007675795089"/>
    <n v="1"/>
    <n v="1"/>
    <n v="1"/>
  </r>
  <r>
    <s v="77.1.26"/>
    <m/>
    <x v="3"/>
    <x v="1160"/>
    <x v="4"/>
    <n v="1"/>
    <m/>
    <m/>
    <m/>
    <m/>
    <n v="3.9092917352885173"/>
    <n v="1"/>
    <n v="1"/>
    <n v="1"/>
  </r>
  <r>
    <s v="77.1.27"/>
    <m/>
    <x v="3"/>
    <x v="1161"/>
    <x v="4"/>
    <n v="1"/>
    <m/>
    <m/>
    <m/>
    <m/>
    <n v="0.72"/>
    <n v="1"/>
    <n v="1"/>
    <n v="1"/>
  </r>
  <r>
    <s v="77.1.28"/>
    <m/>
    <x v="3"/>
    <x v="1123"/>
    <x v="4"/>
    <n v="60"/>
    <m/>
    <m/>
    <m/>
    <m/>
    <m/>
    <n v="60"/>
    <n v="1"/>
    <n v="60"/>
  </r>
  <r>
    <s v="77.1.29"/>
    <m/>
    <x v="3"/>
    <x v="11"/>
    <x v="2"/>
    <n v="1.1000000000000001"/>
    <m/>
    <m/>
    <m/>
    <m/>
    <m/>
    <n v="1.1000000000000001"/>
    <n v="1"/>
    <n v="1.1000000000000001"/>
  </r>
  <r>
    <s v="77.1.30"/>
    <m/>
    <x v="3"/>
    <x v="1125"/>
    <x v="2"/>
    <n v="1.35"/>
    <m/>
    <m/>
    <m/>
    <m/>
    <m/>
    <n v="1.35"/>
    <n v="1"/>
    <n v="1.35"/>
  </r>
  <r>
    <s v="77.2"/>
    <s v="0.1.4.4.3.1.3.2.1"/>
    <x v="2"/>
    <x v="14"/>
    <x v="2"/>
    <n v="112.14"/>
    <m/>
    <m/>
    <m/>
    <m/>
    <m/>
    <n v="112.14"/>
    <n v="1"/>
    <n v="112.14"/>
  </r>
  <r>
    <s v="77.2.1"/>
    <m/>
    <x v="3"/>
    <x v="777"/>
    <x v="2"/>
    <n v="102.51"/>
    <m/>
    <m/>
    <m/>
    <m/>
    <m/>
    <n v="102.51"/>
    <n v="1.1000000000000001"/>
    <n v="112.76"/>
  </r>
  <r>
    <s v="77.2.2"/>
    <m/>
    <x v="3"/>
    <x v="309"/>
    <x v="5"/>
    <n v="102.51"/>
    <m/>
    <m/>
    <m/>
    <m/>
    <m/>
    <n v="102.51"/>
    <n v="0.7"/>
    <n v="71.760000000000005"/>
  </r>
  <r>
    <s v="77.2.3"/>
    <m/>
    <x v="3"/>
    <x v="828"/>
    <x v="2"/>
    <n v="9.6300000000000008"/>
    <m/>
    <m/>
    <m/>
    <m/>
    <m/>
    <n v="9.6300000000000008"/>
    <n v="1.1000000000000001"/>
    <n v="10.59"/>
  </r>
  <r>
    <s v="77.2.4"/>
    <m/>
    <x v="3"/>
    <x v="309"/>
    <x v="5"/>
    <n v="9.6300000000000008"/>
    <m/>
    <m/>
    <m/>
    <m/>
    <m/>
    <n v="9.6300000000000008"/>
    <n v="0.7"/>
    <n v="6.74"/>
  </r>
  <r>
    <s v="77.3"/>
    <s v="0.1.4.4.3.1.3.2.2"/>
    <x v="2"/>
    <x v="829"/>
    <x v="2"/>
    <n v="8.2200000000000006"/>
    <m/>
    <m/>
    <m/>
    <m/>
    <m/>
    <n v="8.2200000000000006"/>
    <n v="1"/>
    <n v="8.2200000000000006"/>
  </r>
  <r>
    <s v="77.3.1"/>
    <m/>
    <x v="3"/>
    <x v="830"/>
    <x v="2"/>
    <n v="8.2200000000000006"/>
    <m/>
    <m/>
    <m/>
    <m/>
    <m/>
    <n v="8.2200000000000006"/>
    <n v="1.1000000000000001"/>
    <n v="9.0399999999999991"/>
  </r>
  <r>
    <s v="77.3.2"/>
    <m/>
    <x v="3"/>
    <x v="309"/>
    <x v="5"/>
    <n v="8.2200000000000006"/>
    <m/>
    <m/>
    <m/>
    <m/>
    <m/>
    <n v="8.2200000000000006"/>
    <n v="0.7"/>
    <n v="5.75"/>
  </r>
  <r>
    <s v="77.4"/>
    <s v="0.1.4.4.3.1.2.2"/>
    <x v="2"/>
    <x v="12"/>
    <x v="4"/>
    <n v="71"/>
    <m/>
    <m/>
    <m/>
    <m/>
    <m/>
    <n v="71"/>
    <n v="1"/>
    <n v="71"/>
  </r>
  <r>
    <s v="77.4.1"/>
    <m/>
    <x v="3"/>
    <x v="1162"/>
    <x v="4"/>
    <n v="6"/>
    <m/>
    <m/>
    <m/>
    <m/>
    <m/>
    <n v="6"/>
    <n v="1"/>
    <n v="6"/>
  </r>
  <r>
    <s v="77.4.2"/>
    <m/>
    <x v="3"/>
    <x v="1163"/>
    <x v="4"/>
    <n v="2"/>
    <m/>
    <m/>
    <m/>
    <m/>
    <m/>
    <n v="2"/>
    <n v="1"/>
    <n v="2"/>
  </r>
  <r>
    <s v="77.4.3"/>
    <m/>
    <x v="3"/>
    <x v="1164"/>
    <x v="4"/>
    <n v="2"/>
    <m/>
    <m/>
    <m/>
    <m/>
    <m/>
    <n v="2"/>
    <n v="1"/>
    <n v="2"/>
  </r>
  <r>
    <s v="77.4.4"/>
    <m/>
    <x v="3"/>
    <x v="1165"/>
    <x v="4"/>
    <n v="1"/>
    <m/>
    <m/>
    <m/>
    <m/>
    <m/>
    <n v="1"/>
    <n v="1"/>
    <n v="1"/>
  </r>
  <r>
    <s v="77.4.5"/>
    <m/>
    <x v="3"/>
    <x v="1166"/>
    <x v="4"/>
    <n v="36"/>
    <m/>
    <m/>
    <m/>
    <m/>
    <m/>
    <n v="36"/>
    <n v="1"/>
    <n v="36"/>
  </r>
  <r>
    <s v="77.4.6"/>
    <m/>
    <x v="3"/>
    <x v="623"/>
    <x v="4"/>
    <n v="13"/>
    <m/>
    <m/>
    <m/>
    <m/>
    <m/>
    <n v="13"/>
    <n v="1"/>
    <n v="13"/>
  </r>
  <r>
    <s v="77.4.7"/>
    <m/>
    <x v="3"/>
    <x v="1133"/>
    <x v="4"/>
    <n v="11"/>
    <m/>
    <m/>
    <m/>
    <m/>
    <m/>
    <n v="11"/>
    <n v="1"/>
    <n v="11"/>
  </r>
  <r>
    <s v="77.5"/>
    <s v="0.1.4.4.3.2.1.3"/>
    <x v="2"/>
    <x v="204"/>
    <x v="4"/>
    <n v="60"/>
    <m/>
    <m/>
    <m/>
    <m/>
    <m/>
    <n v="60"/>
    <n v="1"/>
    <n v="60"/>
  </r>
  <r>
    <s v="77.5.1"/>
    <m/>
    <x v="3"/>
    <x v="1134"/>
    <x v="4"/>
    <n v="60"/>
    <m/>
    <m/>
    <m/>
    <m/>
    <m/>
    <n v="60"/>
    <n v="1"/>
    <n v="60"/>
  </r>
  <r>
    <s v="77.6"/>
    <s v="0.1.4.4.3.1.1.1.2"/>
    <x v="2"/>
    <x v="624"/>
    <x v="6"/>
    <n v="1"/>
    <m/>
    <m/>
    <m/>
    <m/>
    <m/>
    <n v="1"/>
    <n v="1"/>
    <n v="1"/>
  </r>
  <r>
    <s v="77.6.1"/>
    <m/>
    <x v="3"/>
    <x v="1167"/>
    <x v="6"/>
    <n v="1"/>
    <m/>
    <m/>
    <m/>
    <m/>
    <m/>
    <n v="1"/>
    <n v="1"/>
    <n v="1"/>
  </r>
  <r>
    <s v="77.7"/>
    <s v="0.1.4.4.3.2.1.3"/>
    <x v="2"/>
    <x v="94"/>
    <x v="4"/>
    <n v="10"/>
    <m/>
    <m/>
    <m/>
    <m/>
    <m/>
    <n v="10"/>
    <n v="1"/>
    <n v="10"/>
  </r>
  <r>
    <s v="77.7.1"/>
    <m/>
    <x v="3"/>
    <x v="1096"/>
    <x v="4"/>
    <n v="10"/>
    <m/>
    <m/>
    <m/>
    <m/>
    <m/>
    <n v="10"/>
    <n v="1"/>
    <n v="10"/>
  </r>
  <r>
    <s v="78"/>
    <m/>
    <x v="1"/>
    <x v="1168"/>
    <x v="1"/>
    <m/>
    <m/>
    <m/>
    <m/>
    <m/>
    <m/>
    <m/>
    <m/>
    <m/>
  </r>
  <r>
    <s v="78.1"/>
    <s v="0.1.4.4.3.1.3"/>
    <x v="2"/>
    <x v="3"/>
    <x v="2"/>
    <m/>
    <m/>
    <m/>
    <m/>
    <m/>
    <n v="49.201000000000008"/>
    <n v="49.201000000000008"/>
    <n v="1"/>
    <n v="49.2"/>
  </r>
  <r>
    <s v="78.1.1"/>
    <m/>
    <x v="3"/>
    <x v="563"/>
    <x v="3"/>
    <m/>
    <m/>
    <m/>
    <n v="0.2"/>
    <n v="48.78"/>
    <n v="30.633840000000003"/>
    <n v="48.78"/>
    <n v="1.1000000000000001"/>
    <n v="53.66"/>
  </r>
  <r>
    <s v="78.1.2"/>
    <m/>
    <x v="3"/>
    <x v="18"/>
    <x v="3"/>
    <m/>
    <m/>
    <m/>
    <n v="0.1"/>
    <n v="48.94"/>
    <n v="15.36716"/>
    <n v="48.94"/>
    <n v="1.1000000000000001"/>
    <n v="53.83"/>
  </r>
  <r>
    <s v="78.1.3"/>
    <m/>
    <x v="3"/>
    <x v="1137"/>
    <x v="4"/>
    <n v="9"/>
    <m/>
    <m/>
    <m/>
    <m/>
    <n v="0.72"/>
    <n v="9"/>
    <n v="1"/>
    <n v="9"/>
  </r>
  <r>
    <s v="78.1.4"/>
    <m/>
    <x v="3"/>
    <x v="807"/>
    <x v="4"/>
    <n v="1"/>
    <m/>
    <m/>
    <m/>
    <m/>
    <n v="0.08"/>
    <n v="1"/>
    <n v="1"/>
    <n v="1"/>
  </r>
  <r>
    <s v="78.1.5"/>
    <m/>
    <x v="3"/>
    <x v="1138"/>
    <x v="4"/>
    <n v="7"/>
    <m/>
    <m/>
    <m/>
    <m/>
    <n v="1.82"/>
    <n v="7"/>
    <n v="1"/>
    <n v="7"/>
  </r>
  <r>
    <s v="78.1.6"/>
    <m/>
    <x v="3"/>
    <x v="833"/>
    <x v="4"/>
    <n v="2"/>
    <m/>
    <m/>
    <m/>
    <m/>
    <n v="0.52"/>
    <n v="2"/>
    <n v="1"/>
    <n v="2"/>
  </r>
  <r>
    <s v="78.1.7"/>
    <m/>
    <x v="3"/>
    <x v="1059"/>
    <x v="4"/>
    <n v="1"/>
    <m/>
    <m/>
    <m/>
    <m/>
    <n v="0.06"/>
    <n v="1"/>
    <n v="1"/>
    <n v="1"/>
  </r>
  <r>
    <s v="78.1.8"/>
    <m/>
    <x v="3"/>
    <x v="11"/>
    <x v="2"/>
    <n v="7.0000000000000007E-2"/>
    <m/>
    <m/>
    <m/>
    <m/>
    <m/>
    <n v="7.0000000000000007E-2"/>
    <n v="1"/>
    <n v="7.0000000000000007E-2"/>
  </r>
  <r>
    <s v="78.2"/>
    <s v="0.1.4.4.3.1.3.2.1"/>
    <x v="2"/>
    <x v="14"/>
    <x v="2"/>
    <n v="53.709999999999994"/>
    <m/>
    <m/>
    <m/>
    <m/>
    <m/>
    <n v="53.709999999999994"/>
    <n v="1"/>
    <n v="53.71"/>
  </r>
  <r>
    <s v="78.2.1"/>
    <m/>
    <x v="3"/>
    <x v="945"/>
    <x v="2"/>
    <n v="53.709999999999994"/>
    <m/>
    <m/>
    <m/>
    <m/>
    <m/>
    <n v="53.709999999999994"/>
    <n v="1.1000000000000001"/>
    <n v="59.08"/>
  </r>
  <r>
    <s v="78.2.2"/>
    <m/>
    <x v="3"/>
    <x v="309"/>
    <x v="5"/>
    <n v="53.709999999999994"/>
    <m/>
    <m/>
    <m/>
    <m/>
    <m/>
    <n v="53.709999999999994"/>
    <n v="2"/>
    <n v="107.42"/>
  </r>
  <r>
    <s v="78.3"/>
    <s v="0.1.4.4.3.1.2.2"/>
    <x v="2"/>
    <x v="12"/>
    <x v="4"/>
    <n v="1"/>
    <m/>
    <m/>
    <m/>
    <m/>
    <m/>
    <n v="1"/>
    <n v="1"/>
    <n v="1"/>
  </r>
  <r>
    <s v="78.3.1"/>
    <m/>
    <x v="3"/>
    <x v="570"/>
    <x v="4"/>
    <n v="1"/>
    <m/>
    <m/>
    <m/>
    <m/>
    <m/>
    <n v="1"/>
    <n v="1"/>
    <n v="1"/>
  </r>
  <r>
    <s v="79"/>
    <m/>
    <x v="1"/>
    <x v="1169"/>
    <x v="1"/>
    <m/>
    <m/>
    <m/>
    <m/>
    <m/>
    <m/>
    <m/>
    <m/>
    <m/>
  </r>
  <r>
    <s v="79.1"/>
    <s v="0.1.4.4.3.1.3"/>
    <x v="2"/>
    <x v="3"/>
    <x v="2"/>
    <m/>
    <m/>
    <m/>
    <m/>
    <m/>
    <n v="37.009959850325941"/>
    <n v="37.009959850325941"/>
    <n v="1"/>
    <n v="37.01"/>
  </r>
  <r>
    <s v="79.1.1"/>
    <m/>
    <x v="3"/>
    <x v="18"/>
    <x v="3"/>
    <m/>
    <m/>
    <m/>
    <n v="0.1"/>
    <n v="4.12"/>
    <n v="1.2936800000000002"/>
    <n v="4.12"/>
    <n v="1.1000000000000001"/>
    <n v="4.53"/>
  </r>
  <r>
    <s v="79.1.2"/>
    <m/>
    <x v="3"/>
    <x v="23"/>
    <x v="3"/>
    <m/>
    <m/>
    <m/>
    <n v="0.16"/>
    <n v="65.5"/>
    <n v="32.907200000000003"/>
    <n v="65.5"/>
    <n v="1.1000000000000001"/>
    <n v="72.05"/>
  </r>
  <r>
    <s v="79.1.3"/>
    <m/>
    <x v="3"/>
    <x v="1170"/>
    <x v="4"/>
    <n v="1"/>
    <m/>
    <m/>
    <m/>
    <m/>
    <n v="0.18"/>
    <n v="1"/>
    <n v="1"/>
    <n v="1"/>
  </r>
  <r>
    <s v="79.1.4"/>
    <m/>
    <x v="3"/>
    <x v="1171"/>
    <x v="4"/>
    <n v="1"/>
    <m/>
    <m/>
    <m/>
    <m/>
    <m/>
    <n v="1"/>
    <n v="1"/>
    <n v="1"/>
  </r>
  <r>
    <s v="79.1.5"/>
    <m/>
    <x v="3"/>
    <x v="1172"/>
    <x v="4"/>
    <n v="7"/>
    <m/>
    <m/>
    <m/>
    <m/>
    <n v="0.79401665437086022"/>
    <n v="7"/>
    <n v="1"/>
    <n v="7"/>
  </r>
  <r>
    <s v="79.1.6"/>
    <m/>
    <x v="3"/>
    <x v="815"/>
    <x v="4"/>
    <n v="1"/>
    <m/>
    <m/>
    <m/>
    <m/>
    <n v="8.0763948541344707E-2"/>
    <n v="1"/>
    <n v="1"/>
    <n v="1"/>
  </r>
  <r>
    <s v="79.1.7"/>
    <m/>
    <x v="3"/>
    <x v="1173"/>
    <x v="4"/>
    <n v="1"/>
    <m/>
    <m/>
    <m/>
    <m/>
    <m/>
    <n v="1"/>
    <n v="1"/>
    <n v="1"/>
  </r>
  <r>
    <s v="79.1.8"/>
    <m/>
    <x v="3"/>
    <x v="1174"/>
    <x v="4"/>
    <n v="1"/>
    <m/>
    <m/>
    <m/>
    <m/>
    <m/>
    <n v="1"/>
    <n v="1"/>
    <n v="1"/>
  </r>
  <r>
    <s v="79.1.9"/>
    <m/>
    <x v="3"/>
    <x v="816"/>
    <x v="4"/>
    <n v="2"/>
    <m/>
    <m/>
    <m/>
    <m/>
    <n v="0.16152789708268941"/>
    <n v="2"/>
    <n v="1"/>
    <n v="2"/>
  </r>
  <r>
    <s v="79.1.10"/>
    <m/>
    <x v="3"/>
    <x v="1175"/>
    <x v="4"/>
    <n v="2"/>
    <m/>
    <m/>
    <m/>
    <m/>
    <n v="0.35319283758276099"/>
    <n v="2"/>
    <n v="1"/>
    <n v="2"/>
  </r>
  <r>
    <s v="79.1.11"/>
    <m/>
    <x v="3"/>
    <x v="1176"/>
    <x v="4"/>
    <n v="6"/>
    <m/>
    <m/>
    <m/>
    <m/>
    <n v="1.0595785127482831"/>
    <n v="6"/>
    <n v="1"/>
    <n v="6"/>
  </r>
  <r>
    <s v="79.1.12"/>
    <m/>
    <x v="3"/>
    <x v="1177"/>
    <x v="4"/>
    <n v="1"/>
    <m/>
    <m/>
    <m/>
    <m/>
    <n v="0.18"/>
    <n v="1"/>
    <n v="1"/>
    <n v="1"/>
  </r>
  <r>
    <s v="79.1.13"/>
    <m/>
    <x v="3"/>
    <x v="11"/>
    <x v="2"/>
    <n v="0.02"/>
    <m/>
    <m/>
    <m/>
    <m/>
    <m/>
    <n v="0.02"/>
    <n v="1"/>
    <n v="0.02"/>
  </r>
  <r>
    <s v="79.2"/>
    <s v="0.1.4.4.3.1.3.2.1"/>
    <x v="2"/>
    <x v="14"/>
    <x v="2"/>
    <n v="9.73"/>
    <m/>
    <m/>
    <m/>
    <m/>
    <m/>
    <n v="9.73"/>
    <n v="1"/>
    <n v="9.73"/>
  </r>
  <r>
    <s v="79.2.1"/>
    <m/>
    <x v="3"/>
    <x v="945"/>
    <x v="2"/>
    <n v="4.5"/>
    <m/>
    <m/>
    <m/>
    <m/>
    <m/>
    <n v="4.5"/>
    <n v="1.1000000000000001"/>
    <n v="4.95"/>
  </r>
  <r>
    <s v="79.2.2"/>
    <m/>
    <x v="3"/>
    <x v="309"/>
    <x v="5"/>
    <n v="4.5"/>
    <m/>
    <m/>
    <m/>
    <m/>
    <m/>
    <n v="4.5"/>
    <n v="2"/>
    <n v="9"/>
  </r>
  <r>
    <s v="79.2.3"/>
    <m/>
    <x v="3"/>
    <x v="828"/>
    <x v="2"/>
    <n v="5.23"/>
    <m/>
    <m/>
    <m/>
    <m/>
    <m/>
    <n v="5.23"/>
    <n v="1.1000000000000001"/>
    <n v="5.75"/>
  </r>
  <r>
    <s v="79.2.4"/>
    <m/>
    <x v="3"/>
    <x v="309"/>
    <x v="5"/>
    <n v="5.23"/>
    <m/>
    <m/>
    <m/>
    <m/>
    <m/>
    <n v="5.23"/>
    <n v="2.8"/>
    <n v="14.64"/>
  </r>
  <r>
    <s v="79.3"/>
    <s v="0.1.4.4.3.1.3.2.2"/>
    <x v="2"/>
    <x v="829"/>
    <x v="2"/>
    <n v="1.32"/>
    <m/>
    <m/>
    <m/>
    <m/>
    <m/>
    <n v="1.32"/>
    <n v="1"/>
    <n v="1.32"/>
  </r>
  <r>
    <s v="79.3.1"/>
    <m/>
    <x v="3"/>
    <x v="830"/>
    <x v="2"/>
    <n v="1.32"/>
    <m/>
    <m/>
    <m/>
    <m/>
    <m/>
    <n v="1.32"/>
    <n v="1.1000000000000001"/>
    <n v="1.45"/>
  </r>
  <r>
    <s v="79.3.2"/>
    <m/>
    <x v="3"/>
    <x v="309"/>
    <x v="5"/>
    <n v="1.32"/>
    <m/>
    <m/>
    <m/>
    <m/>
    <m/>
    <n v="1.32"/>
    <n v="0.7"/>
    <n v="0.92"/>
  </r>
  <r>
    <s v="79.4"/>
    <s v="0.1.4.4.3.1.2.2"/>
    <x v="2"/>
    <x v="12"/>
    <x v="4"/>
    <n v="2"/>
    <m/>
    <m/>
    <m/>
    <m/>
    <m/>
    <n v="2"/>
    <n v="1"/>
    <n v="2"/>
  </r>
  <r>
    <s v="79.4.1"/>
    <m/>
    <x v="3"/>
    <x v="1178"/>
    <x v="4"/>
    <n v="1"/>
    <m/>
    <m/>
    <m/>
    <m/>
    <m/>
    <n v="1"/>
    <n v="1"/>
    <n v="1"/>
  </r>
  <r>
    <s v="79.4.2"/>
    <m/>
    <x v="3"/>
    <x v="1179"/>
    <x v="4"/>
    <n v="1"/>
    <m/>
    <m/>
    <m/>
    <m/>
    <m/>
    <n v="1"/>
    <n v="1"/>
    <n v="1"/>
  </r>
  <r>
    <s v="79.5"/>
    <s v="0.1.4.4.3.1.1.1.2"/>
    <x v="2"/>
    <x v="624"/>
    <x v="6"/>
    <n v="1"/>
    <m/>
    <m/>
    <m/>
    <m/>
    <m/>
    <n v="1"/>
    <n v="1"/>
    <n v="1"/>
  </r>
  <r>
    <s v="79.5.1"/>
    <m/>
    <x v="3"/>
    <x v="1180"/>
    <x v="6"/>
    <n v="1"/>
    <m/>
    <m/>
    <m/>
    <m/>
    <m/>
    <n v="1"/>
    <n v="1"/>
    <n v="1"/>
  </r>
  <r>
    <s v="79.6"/>
    <s v="0.1.4.4.3.1.1.1.3"/>
    <x v="2"/>
    <x v="779"/>
    <x v="4"/>
    <n v="3"/>
    <m/>
    <m/>
    <m/>
    <m/>
    <m/>
    <n v="3"/>
    <n v="1"/>
    <n v="3"/>
  </r>
  <r>
    <s v="79.6.1"/>
    <m/>
    <x v="3"/>
    <x v="1144"/>
    <x v="4"/>
    <n v="1"/>
    <m/>
    <m/>
    <m/>
    <m/>
    <m/>
    <n v="1"/>
    <n v="1"/>
    <n v="1"/>
  </r>
  <r>
    <s v="79.6.2"/>
    <m/>
    <x v="3"/>
    <x v="1181"/>
    <x v="4"/>
    <n v="2"/>
    <m/>
    <m/>
    <m/>
    <m/>
    <m/>
    <n v="2"/>
    <n v="1"/>
    <n v="2"/>
  </r>
  <r>
    <s v="80"/>
    <m/>
    <x v="1"/>
    <x v="1182"/>
    <x v="1"/>
    <m/>
    <m/>
    <m/>
    <m/>
    <m/>
    <m/>
    <m/>
    <m/>
    <m/>
  </r>
  <r>
    <s v="80.1"/>
    <s v="0.1.4.4.3.1.3"/>
    <x v="2"/>
    <x v="3"/>
    <x v="2"/>
    <m/>
    <m/>
    <m/>
    <m/>
    <m/>
    <n v="28.42639453749004"/>
    <n v="28.42639453749004"/>
    <n v="1"/>
    <n v="28.43"/>
  </r>
  <r>
    <s v="80.1.1"/>
    <m/>
    <x v="3"/>
    <x v="18"/>
    <x v="3"/>
    <m/>
    <m/>
    <m/>
    <n v="0.1"/>
    <n v="84.72"/>
    <n v="26.602080000000001"/>
    <n v="84.72"/>
    <n v="1.1000000000000001"/>
    <n v="93.19"/>
  </r>
  <r>
    <s v="80.1.2"/>
    <m/>
    <x v="3"/>
    <x v="1140"/>
    <x v="4"/>
    <n v="1"/>
    <m/>
    <m/>
    <m/>
    <m/>
    <m/>
    <n v="1"/>
    <n v="1"/>
    <n v="1"/>
  </r>
  <r>
    <s v="80.1.3"/>
    <m/>
    <x v="3"/>
    <x v="1183"/>
    <x v="4"/>
    <n v="2"/>
    <m/>
    <m/>
    <m/>
    <m/>
    <n v="0.11217987507724266"/>
    <n v="2"/>
    <n v="1"/>
    <n v="2"/>
  </r>
  <r>
    <s v="80.1.4"/>
    <m/>
    <x v="3"/>
    <x v="1059"/>
    <x v="4"/>
    <n v="2"/>
    <m/>
    <m/>
    <m/>
    <m/>
    <n v="0.11217987507724266"/>
    <n v="2"/>
    <n v="1"/>
    <n v="2"/>
  </r>
  <r>
    <s v="80.1.5"/>
    <m/>
    <x v="3"/>
    <x v="806"/>
    <x v="4"/>
    <n v="12"/>
    <m/>
    <m/>
    <m/>
    <m/>
    <n v="0.67307925046345596"/>
    <n v="12"/>
    <n v="1"/>
    <n v="12"/>
  </r>
  <r>
    <s v="80.1.6"/>
    <m/>
    <x v="3"/>
    <x v="815"/>
    <x v="4"/>
    <n v="1"/>
    <m/>
    <m/>
    <m/>
    <m/>
    <n v="0.08"/>
    <n v="1"/>
    <n v="1"/>
    <n v="1"/>
  </r>
  <r>
    <s v="80.1.7"/>
    <m/>
    <x v="3"/>
    <x v="816"/>
    <x v="4"/>
    <n v="2"/>
    <m/>
    <m/>
    <m/>
    <m/>
    <n v="0.16152789708268941"/>
    <n v="2"/>
    <n v="1"/>
    <n v="2"/>
  </r>
  <r>
    <s v="80.1.8"/>
    <m/>
    <x v="3"/>
    <x v="807"/>
    <x v="4"/>
    <n v="7"/>
    <m/>
    <m/>
    <m/>
    <m/>
    <n v="0.56534763978941294"/>
    <n v="7"/>
    <n v="1"/>
    <n v="7"/>
  </r>
  <r>
    <s v="80.1.9"/>
    <m/>
    <x v="3"/>
    <x v="1141"/>
    <x v="4"/>
    <n v="1"/>
    <m/>
    <m/>
    <m/>
    <m/>
    <n v="0.12"/>
    <n v="1"/>
    <n v="1"/>
    <n v="1"/>
  </r>
  <r>
    <s v="80.1.10"/>
    <m/>
    <x v="3"/>
    <x v="11"/>
    <x v="2"/>
    <n v="0.01"/>
    <m/>
    <m/>
    <m/>
    <m/>
    <m/>
    <n v="0.01"/>
    <n v="1"/>
    <n v="0.01"/>
  </r>
  <r>
    <s v="80.2"/>
    <s v="0.1.4.4.3.1.3.2.1"/>
    <x v="2"/>
    <x v="14"/>
    <x v="2"/>
    <n v="30.54"/>
    <m/>
    <m/>
    <m/>
    <m/>
    <m/>
    <n v="30.54"/>
    <n v="1"/>
    <n v="30.54"/>
  </r>
  <r>
    <s v="80.2.1"/>
    <m/>
    <x v="3"/>
    <x v="945"/>
    <x v="2"/>
    <n v="16.27"/>
    <m/>
    <m/>
    <m/>
    <m/>
    <m/>
    <n v="16.27"/>
    <n v="1.1000000000000001"/>
    <n v="17.899999999999999"/>
  </r>
  <r>
    <s v="80.2.2"/>
    <m/>
    <x v="3"/>
    <x v="309"/>
    <x v="5"/>
    <n v="16.27"/>
    <m/>
    <m/>
    <m/>
    <m/>
    <m/>
    <n v="16.27"/>
    <n v="2"/>
    <n v="32.54"/>
  </r>
  <r>
    <s v="80.2.3"/>
    <m/>
    <x v="3"/>
    <x v="1184"/>
    <x v="2"/>
    <n v="14.27"/>
    <m/>
    <m/>
    <m/>
    <m/>
    <m/>
    <n v="14.27"/>
    <n v="1.1000000000000001"/>
    <n v="15.7"/>
  </r>
  <r>
    <s v="80.2.4"/>
    <m/>
    <x v="3"/>
    <x v="309"/>
    <x v="5"/>
    <n v="14.27"/>
    <m/>
    <m/>
    <m/>
    <m/>
    <m/>
    <n v="14.27"/>
    <n v="0.7"/>
    <n v="9.99"/>
  </r>
  <r>
    <s v="80.3"/>
    <s v="0.1.4.4.3.1.2.2"/>
    <x v="2"/>
    <x v="12"/>
    <x v="4"/>
    <n v="1"/>
    <m/>
    <m/>
    <m/>
    <m/>
    <m/>
    <n v="1"/>
    <n v="1"/>
    <n v="1"/>
  </r>
  <r>
    <s v="80.3.1"/>
    <m/>
    <x v="3"/>
    <x v="1178"/>
    <x v="4"/>
    <n v="1"/>
    <m/>
    <m/>
    <m/>
    <m/>
    <m/>
    <n v="1"/>
    <n v="1"/>
    <n v="1"/>
  </r>
  <r>
    <s v="80.4"/>
    <s v="0.1.4.4.3.1.1.1.2"/>
    <x v="2"/>
    <x v="624"/>
    <x v="6"/>
    <n v="1"/>
    <m/>
    <m/>
    <m/>
    <m/>
    <m/>
    <n v="1"/>
    <n v="1"/>
    <n v="1"/>
  </r>
  <r>
    <s v="80.4.1"/>
    <m/>
    <x v="3"/>
    <x v="1185"/>
    <x v="6"/>
    <n v="1"/>
    <m/>
    <m/>
    <m/>
    <m/>
    <m/>
    <n v="1"/>
    <n v="1"/>
    <n v="1"/>
  </r>
  <r>
    <s v="80.5"/>
    <s v="0.1.4.4.3.1.1.1.3"/>
    <x v="2"/>
    <x v="779"/>
    <x v="4"/>
    <n v="2"/>
    <m/>
    <m/>
    <m/>
    <m/>
    <m/>
    <n v="2"/>
    <n v="1"/>
    <n v="2"/>
  </r>
  <r>
    <s v="80.5.1"/>
    <m/>
    <x v="3"/>
    <x v="1144"/>
    <x v="4"/>
    <n v="2"/>
    <m/>
    <m/>
    <m/>
    <m/>
    <m/>
    <n v="2"/>
    <n v="1"/>
    <n v="2"/>
  </r>
  <r>
    <s v="81"/>
    <m/>
    <x v="1"/>
    <x v="666"/>
    <x v="1"/>
    <m/>
    <m/>
    <m/>
    <m/>
    <m/>
    <m/>
    <m/>
    <m/>
    <m/>
  </r>
  <r>
    <s v="81.1"/>
    <s v="0.1.4.4.3.1.3"/>
    <x v="2"/>
    <x v="3"/>
    <x v="2"/>
    <m/>
    <m/>
    <m/>
    <m/>
    <m/>
    <n v="23.798451741873574"/>
    <n v="23.798451741873574"/>
    <n v="1"/>
    <n v="23.8"/>
  </r>
  <r>
    <s v="81.1.1"/>
    <m/>
    <x v="3"/>
    <x v="10"/>
    <x v="3"/>
    <m/>
    <m/>
    <m/>
    <n v="0.125"/>
    <n v="56.78"/>
    <n v="22.286150000000003"/>
    <n v="56.78"/>
    <n v="1.1000000000000001"/>
    <n v="62.46"/>
  </r>
  <r>
    <s v="81.1.2"/>
    <m/>
    <x v="3"/>
    <x v="1186"/>
    <x v="4"/>
    <n v="2"/>
    <m/>
    <m/>
    <m/>
    <m/>
    <n v="0.27"/>
    <n v="2"/>
    <n v="1"/>
    <n v="2"/>
  </r>
  <r>
    <s v="81.1.3"/>
    <m/>
    <x v="3"/>
    <x v="1114"/>
    <x v="4"/>
    <n v="4"/>
    <m/>
    <m/>
    <m/>
    <m/>
    <n v="0.31129220144651087"/>
    <n v="4"/>
    <n v="1"/>
    <n v="4"/>
  </r>
  <r>
    <s v="81.1.4"/>
    <m/>
    <x v="3"/>
    <x v="1115"/>
    <x v="4"/>
    <n v="8"/>
    <m/>
    <m/>
    <m/>
    <m/>
    <n v="0.93100954042706408"/>
    <n v="8"/>
    <n v="1"/>
    <n v="8"/>
  </r>
  <r>
    <s v="81.1.5"/>
    <m/>
    <x v="3"/>
    <x v="11"/>
    <x v="2"/>
    <n v="0.05"/>
    <m/>
    <m/>
    <m/>
    <m/>
    <m/>
    <n v="0.05"/>
    <n v="1"/>
    <n v="0.05"/>
  </r>
  <r>
    <s v="81.2"/>
    <s v="0.1.4.4.3.1.3.2.1"/>
    <x v="2"/>
    <x v="14"/>
    <x v="2"/>
    <n v="21.46"/>
    <m/>
    <m/>
    <m/>
    <m/>
    <m/>
    <n v="21.46"/>
    <n v="1"/>
    <n v="21.46"/>
  </r>
  <r>
    <s v="81.2.1"/>
    <m/>
    <x v="3"/>
    <x v="1031"/>
    <x v="2"/>
    <n v="21.46"/>
    <m/>
    <m/>
    <m/>
    <m/>
    <m/>
    <n v="21.46"/>
    <n v="1.1000000000000001"/>
    <n v="23.61"/>
  </r>
  <r>
    <s v="81.2.2"/>
    <m/>
    <x v="3"/>
    <x v="309"/>
    <x v="5"/>
    <n v="21.46"/>
    <m/>
    <m/>
    <m/>
    <m/>
    <m/>
    <n v="21.46"/>
    <n v="2.8"/>
    <n v="60.09"/>
  </r>
  <r>
    <s v="81.3"/>
    <s v="0.1.4.4.3.1.2.2"/>
    <x v="2"/>
    <x v="12"/>
    <x v="4"/>
    <n v="2"/>
    <m/>
    <m/>
    <m/>
    <m/>
    <m/>
    <n v="2"/>
    <n v="1"/>
    <n v="2"/>
  </r>
  <r>
    <s v="81.3.1"/>
    <m/>
    <x v="3"/>
    <x v="1187"/>
    <x v="4"/>
    <n v="1"/>
    <m/>
    <m/>
    <m/>
    <m/>
    <m/>
    <n v="1"/>
    <n v="1"/>
    <n v="1"/>
  </r>
  <r>
    <s v="81.3.2"/>
    <m/>
    <x v="3"/>
    <x v="1188"/>
    <x v="4"/>
    <n v="1"/>
    <m/>
    <m/>
    <m/>
    <m/>
    <m/>
    <n v="1"/>
    <n v="1"/>
    <n v="1"/>
  </r>
  <r>
    <s v="81.4"/>
    <s v="0.1.4.4.3.1.1.1.2"/>
    <x v="2"/>
    <x v="624"/>
    <x v="6"/>
    <n v="1"/>
    <m/>
    <m/>
    <m/>
    <m/>
    <m/>
    <n v="1"/>
    <n v="1"/>
    <n v="1"/>
  </r>
  <r>
    <s v="81.4.1"/>
    <m/>
    <x v="3"/>
    <x v="1189"/>
    <x v="6"/>
    <n v="1"/>
    <m/>
    <m/>
    <m/>
    <m/>
    <m/>
    <n v="1"/>
    <n v="1"/>
    <n v="1"/>
  </r>
  <r>
    <s v="82"/>
    <m/>
    <x v="1"/>
    <x v="1190"/>
    <x v="1"/>
    <m/>
    <m/>
    <m/>
    <m/>
    <m/>
    <m/>
    <m/>
    <m/>
    <m/>
  </r>
  <r>
    <s v="82.1"/>
    <s v="0.1.4.4.3.1.3"/>
    <x v="2"/>
    <x v="3"/>
    <x v="2"/>
    <m/>
    <m/>
    <m/>
    <m/>
    <m/>
    <n v="0.20331500000000002"/>
    <n v="0.20331500000000002"/>
    <n v="1"/>
    <n v="0.2"/>
  </r>
  <r>
    <s v="82.1.1"/>
    <m/>
    <x v="3"/>
    <x v="10"/>
    <x v="3"/>
    <m/>
    <m/>
    <m/>
    <n v="0.125"/>
    <n v="0.23"/>
    <n v="9.0275000000000008E-2"/>
    <n v="0.23"/>
    <n v="1.1000000000000001"/>
    <n v="0.25"/>
  </r>
  <r>
    <s v="82.1.2"/>
    <m/>
    <x v="3"/>
    <x v="18"/>
    <x v="3"/>
    <m/>
    <m/>
    <m/>
    <n v="0.1"/>
    <n v="0.36"/>
    <n v="0.11304"/>
    <n v="0.36"/>
    <n v="1.1000000000000001"/>
    <n v="0.4"/>
  </r>
  <r>
    <s v="82.1.3"/>
    <m/>
    <x v="3"/>
    <x v="11"/>
    <x v="2"/>
    <n v="0.06"/>
    <m/>
    <m/>
    <m/>
    <m/>
    <m/>
    <n v="0.06"/>
    <n v="1"/>
    <n v="0.06"/>
  </r>
  <r>
    <s v="82.2"/>
    <s v="0.1.4.4.3.1.3.2.1"/>
    <x v="2"/>
    <x v="14"/>
    <x v="2"/>
    <n v="0.32"/>
    <m/>
    <m/>
    <m/>
    <m/>
    <m/>
    <n v="0.32"/>
    <n v="1"/>
    <n v="0.32"/>
  </r>
  <r>
    <s v="82.2.1"/>
    <m/>
    <x v="3"/>
    <x v="777"/>
    <x v="2"/>
    <n v="0.2"/>
    <m/>
    <m/>
    <m/>
    <m/>
    <m/>
    <n v="0.2"/>
    <n v="1.1000000000000001"/>
    <n v="0.22"/>
  </r>
  <r>
    <s v="82.2.2"/>
    <m/>
    <x v="3"/>
    <x v="309"/>
    <x v="5"/>
    <n v="0.2"/>
    <m/>
    <m/>
    <m/>
    <m/>
    <m/>
    <n v="0.2"/>
    <n v="0.7"/>
    <n v="0.14000000000000001"/>
  </r>
  <r>
    <s v="82.2.3"/>
    <m/>
    <x v="3"/>
    <x v="1031"/>
    <x v="2"/>
    <n v="0.12"/>
    <m/>
    <m/>
    <m/>
    <m/>
    <m/>
    <n v="0.12"/>
    <n v="1.1000000000000001"/>
    <n v="0.13"/>
  </r>
  <r>
    <s v="82.2.4"/>
    <m/>
    <x v="3"/>
    <x v="309"/>
    <x v="5"/>
    <n v="0.12"/>
    <m/>
    <m/>
    <m/>
    <m/>
    <m/>
    <n v="0.12"/>
    <n v="2.8"/>
    <n v="0.34"/>
  </r>
  <r>
    <s v="82.3"/>
    <s v="0.1.4.4.3.1.2.2"/>
    <x v="2"/>
    <x v="12"/>
    <x v="4"/>
    <n v="3"/>
    <m/>
    <m/>
    <m/>
    <m/>
    <m/>
    <n v="3"/>
    <n v="1"/>
    <n v="3"/>
  </r>
  <r>
    <s v="82.3.1"/>
    <m/>
    <x v="3"/>
    <x v="1187"/>
    <x v="4"/>
    <n v="1"/>
    <m/>
    <m/>
    <m/>
    <m/>
    <m/>
    <n v="1"/>
    <n v="1"/>
    <n v="1"/>
  </r>
  <r>
    <s v="82.3.2"/>
    <m/>
    <x v="3"/>
    <x v="569"/>
    <x v="4"/>
    <n v="2"/>
    <m/>
    <m/>
    <m/>
    <m/>
    <m/>
    <n v="2"/>
    <n v="1"/>
    <n v="2"/>
  </r>
  <r>
    <s v="83"/>
    <m/>
    <x v="1"/>
    <x v="1191"/>
    <x v="1"/>
    <m/>
    <m/>
    <m/>
    <m/>
    <m/>
    <m/>
    <m/>
    <m/>
    <m/>
  </r>
  <r>
    <s v="83.1"/>
    <m/>
    <x v="2"/>
    <x v="7"/>
    <x v="4"/>
    <n v="28"/>
    <m/>
    <m/>
    <m/>
    <m/>
    <m/>
    <n v="28"/>
    <n v="1"/>
    <n v="28"/>
  </r>
  <r>
    <s v="83.1.1"/>
    <m/>
    <x v="3"/>
    <x v="8"/>
    <x v="4"/>
    <n v="2"/>
    <m/>
    <m/>
    <m/>
    <m/>
    <m/>
    <n v="2"/>
    <n v="1"/>
    <n v="2"/>
  </r>
  <r>
    <s v="83.1.2"/>
    <m/>
    <x v="3"/>
    <x v="905"/>
    <x v="4"/>
    <n v="11"/>
    <m/>
    <m/>
    <m/>
    <m/>
    <m/>
    <n v="11"/>
    <n v="1"/>
    <n v="11"/>
  </r>
  <r>
    <s v="83.1.3"/>
    <m/>
    <x v="3"/>
    <x v="1192"/>
    <x v="4"/>
    <n v="1"/>
    <m/>
    <m/>
    <m/>
    <m/>
    <m/>
    <n v="1"/>
    <n v="1"/>
    <n v="1"/>
  </r>
  <r>
    <s v="83.1.4"/>
    <m/>
    <x v="3"/>
    <x v="364"/>
    <x v="4"/>
    <n v="7"/>
    <m/>
    <m/>
    <m/>
    <m/>
    <m/>
    <n v="7"/>
    <n v="1"/>
    <n v="7"/>
  </r>
  <r>
    <s v="83.1.5"/>
    <m/>
    <x v="3"/>
    <x v="1193"/>
    <x v="4"/>
    <n v="7"/>
    <m/>
    <m/>
    <m/>
    <m/>
    <m/>
    <n v="7"/>
    <n v="1"/>
    <n v="7"/>
  </r>
  <r>
    <s v="83.1.6"/>
    <m/>
    <x v="3"/>
    <x v="1194"/>
    <x v="2"/>
    <n v="0.91"/>
    <m/>
    <m/>
    <m/>
    <m/>
    <m/>
    <n v="0.91"/>
    <n v="1"/>
    <n v="0.91"/>
  </r>
  <r>
    <s v="84"/>
    <m/>
    <x v="1"/>
    <x v="1195"/>
    <x v="1"/>
    <m/>
    <m/>
    <m/>
    <m/>
    <m/>
    <m/>
    <m/>
    <m/>
    <m/>
  </r>
  <r>
    <s v="84.1"/>
    <s v="0.1.4.4.3.1.2.1.2"/>
    <x v="2"/>
    <x v="179"/>
    <x v="6"/>
    <n v="1"/>
    <m/>
    <m/>
    <m/>
    <m/>
    <m/>
    <n v="1"/>
    <n v="1"/>
    <n v="1"/>
  </r>
  <r>
    <s v="84.1.1"/>
    <m/>
    <x v="3"/>
    <x v="887"/>
    <x v="6"/>
    <n v="1"/>
    <m/>
    <m/>
    <m/>
    <m/>
    <m/>
    <n v="1"/>
    <n v="1"/>
    <n v="1"/>
  </r>
  <r>
    <s v="84.1.2"/>
    <m/>
    <x v="3"/>
    <x v="884"/>
    <x v="4"/>
    <n v="1"/>
    <m/>
    <m/>
    <m/>
    <m/>
    <m/>
    <n v="1"/>
    <n v="1"/>
    <n v="1"/>
  </r>
  <r>
    <s v="84.1.3"/>
    <m/>
    <x v="3"/>
    <x v="888"/>
    <x v="4"/>
    <n v="1"/>
    <m/>
    <m/>
    <m/>
    <m/>
    <m/>
    <n v="1"/>
    <n v="1"/>
    <n v="1"/>
  </r>
  <r>
    <s v="84.1.4"/>
    <m/>
    <x v="3"/>
    <x v="889"/>
    <x v="4"/>
    <n v="1"/>
    <m/>
    <m/>
    <m/>
    <m/>
    <m/>
    <n v="1"/>
    <n v="1"/>
    <n v="1"/>
  </r>
  <r>
    <s v="84.1.5"/>
    <m/>
    <x v="3"/>
    <x v="883"/>
    <x v="4"/>
    <n v="1"/>
    <m/>
    <m/>
    <m/>
    <m/>
    <m/>
    <n v="1"/>
    <n v="1"/>
    <n v="1"/>
  </r>
  <r>
    <s v="84.2"/>
    <s v="0.1.4.4.3.2.1.3"/>
    <x v="2"/>
    <x v="204"/>
    <x v="4"/>
    <n v="1"/>
    <m/>
    <m/>
    <m/>
    <m/>
    <m/>
    <n v="1"/>
    <n v="1"/>
    <n v="1"/>
  </r>
  <r>
    <s v="84.2.1"/>
    <m/>
    <x v="3"/>
    <x v="1196"/>
    <x v="4"/>
    <n v="1"/>
    <m/>
    <m/>
    <m/>
    <m/>
    <m/>
    <n v="1"/>
    <n v="1"/>
    <n v="1"/>
  </r>
  <r>
    <s v="85"/>
    <m/>
    <x v="1"/>
    <x v="1197"/>
    <x v="1"/>
    <m/>
    <m/>
    <m/>
    <m/>
    <m/>
    <m/>
    <m/>
    <m/>
    <m/>
  </r>
  <r>
    <s v="85.1"/>
    <s v="0.1.4.4.3.1.4"/>
    <x v="2"/>
    <x v="1198"/>
    <x v="6"/>
    <n v="6"/>
    <m/>
    <m/>
    <m/>
    <m/>
    <m/>
    <n v="6"/>
    <n v="1"/>
    <n v="6"/>
  </r>
  <r>
    <s v="85.1.1"/>
    <m/>
    <x v="3"/>
    <x v="1199"/>
    <x v="6"/>
    <n v="1"/>
    <m/>
    <m/>
    <m/>
    <m/>
    <m/>
    <n v="1"/>
    <n v="1"/>
    <n v="1"/>
  </r>
  <r>
    <s v="85.1.2"/>
    <m/>
    <x v="3"/>
    <x v="1200"/>
    <x v="6"/>
    <n v="2"/>
    <m/>
    <m/>
    <m/>
    <m/>
    <m/>
    <n v="2"/>
    <n v="1"/>
    <n v="2"/>
  </r>
  <r>
    <s v="85.1.3"/>
    <m/>
    <x v="3"/>
    <x v="1201"/>
    <x v="6"/>
    <n v="1"/>
    <m/>
    <m/>
    <m/>
    <m/>
    <m/>
    <n v="1"/>
    <n v="1"/>
    <n v="1"/>
  </r>
  <r>
    <s v="85.1.4"/>
    <m/>
    <x v="3"/>
    <x v="1202"/>
    <x v="6"/>
    <n v="2"/>
    <m/>
    <m/>
    <m/>
    <m/>
    <m/>
    <n v="2"/>
    <n v="1"/>
    <n v="2"/>
  </r>
  <r>
    <s v="85.2"/>
    <s v="0.1.4.4.3.1.1.1"/>
    <x v="2"/>
    <x v="1203"/>
    <x v="4"/>
    <n v="2"/>
    <m/>
    <m/>
    <m/>
    <m/>
    <m/>
    <n v="2"/>
    <n v="1"/>
    <n v="2"/>
  </r>
  <r>
    <s v="85.2.1"/>
    <m/>
    <x v="3"/>
    <x v="1204"/>
    <x v="4"/>
    <n v="2"/>
    <m/>
    <m/>
    <m/>
    <m/>
    <m/>
    <n v="2"/>
    <n v="1"/>
    <n v="2"/>
  </r>
  <r>
    <s v="86"/>
    <m/>
    <x v="1"/>
    <x v="1205"/>
    <x v="1"/>
    <m/>
    <m/>
    <m/>
    <m/>
    <m/>
    <m/>
    <m/>
    <m/>
    <m/>
  </r>
  <r>
    <s v="86.1"/>
    <m/>
    <x v="2"/>
    <x v="1205"/>
    <x v="8"/>
    <n v="1"/>
    <m/>
    <m/>
    <m/>
    <m/>
    <m/>
    <n v="1"/>
    <n v="1"/>
    <n v="1"/>
  </r>
  <r>
    <s v="87"/>
    <m/>
    <x v="1"/>
    <x v="1206"/>
    <x v="1"/>
    <m/>
    <m/>
    <m/>
    <m/>
    <m/>
    <m/>
    <m/>
    <m/>
    <m/>
  </r>
  <r>
    <s v="87.1"/>
    <m/>
    <x v="2"/>
    <x v="1207"/>
    <x v="8"/>
    <n v="1"/>
    <m/>
    <m/>
    <m/>
    <m/>
    <m/>
    <n v="1"/>
    <n v="1"/>
    <n v="1"/>
  </r>
  <r>
    <s v="87.1.1"/>
    <m/>
    <x v="3"/>
    <x v="1208"/>
    <x v="8"/>
    <n v="1"/>
    <m/>
    <m/>
    <m/>
    <m/>
    <m/>
    <n v="1"/>
    <n v="1"/>
    <n v="1"/>
  </r>
  <r>
    <s v="88"/>
    <s v="0.1.4.9.1"/>
    <x v="1"/>
    <x v="1209"/>
    <x v="1"/>
    <m/>
    <m/>
    <m/>
    <m/>
    <m/>
    <m/>
    <m/>
    <m/>
    <m/>
  </r>
  <r>
    <s v="88.1"/>
    <m/>
    <x v="2"/>
    <x v="1210"/>
    <x v="9"/>
    <n v="8"/>
    <m/>
    <m/>
    <m/>
    <m/>
    <m/>
    <n v="8"/>
    <n v="1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6DD3B8-C485-4FD3-A576-A9BD8F34FF5F}" name="Сводная таблица3" cacheId="0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3:C1105" firstHeaderRow="2" firstDataRow="2" firstDataCol="2" rowPageCount="1" colPageCount="1"/>
  <pivotFields count="14">
    <pivotField compact="0" outline="0" showAll="0"/>
    <pivotField compact="0" outline="0" showAll="0"/>
    <pivotField axis="axisPage" compact="0" outline="0" multipleItemSelectionAllowed="1" showAll="0">
      <items count="5">
        <item h="1" x="0"/>
        <item x="3"/>
        <item h="1" x="2"/>
        <item h="1" x="1"/>
        <item t="default"/>
      </items>
    </pivotField>
    <pivotField axis="axisRow" compact="0" outline="0" showAll="0" defaultSubtotal="0">
      <items count="1211">
        <item x="0"/>
        <item x="14"/>
        <item x="829"/>
        <item x="1190"/>
        <item x="1206"/>
        <item x="207"/>
        <item x="884"/>
        <item x="1210"/>
        <item x="1047"/>
        <item x="236"/>
        <item x="880"/>
        <item x="887"/>
        <item x="206"/>
        <item x="180"/>
        <item x="1037"/>
        <item x="492"/>
        <item x="415"/>
        <item x="856"/>
        <item x="857"/>
        <item x="858"/>
        <item x="545"/>
        <item x="280"/>
        <item x="269"/>
        <item x="902"/>
        <item x="18"/>
        <item x="19"/>
        <item x="466"/>
        <item x="762"/>
        <item x="10"/>
        <item x="22"/>
        <item x="23"/>
        <item x="631"/>
        <item x="563"/>
        <item x="564"/>
        <item x="765"/>
        <item x="97"/>
        <item x="98"/>
        <item x="190"/>
        <item x="330"/>
        <item x="215"/>
        <item x="950"/>
        <item x="376"/>
        <item x="288"/>
        <item x="912"/>
        <item x="428"/>
        <item x="913"/>
        <item x="585"/>
        <item x="928"/>
        <item x="861"/>
        <item x="315"/>
        <item x="459"/>
        <item x="584"/>
        <item x="1042"/>
        <item x="989"/>
        <item x="287"/>
        <item x="125"/>
        <item x="460"/>
        <item x="427"/>
        <item x="393"/>
        <item x="126"/>
        <item x="394"/>
        <item x="461"/>
        <item x="1007"/>
        <item x="374"/>
        <item x="929"/>
        <item x="990"/>
        <item x="395"/>
        <item x="396"/>
        <item x="397"/>
        <item x="988"/>
        <item x="583"/>
        <item x="462"/>
        <item x="1043"/>
        <item x="463"/>
        <item x="69"/>
        <item x="520"/>
        <item x="390"/>
        <item x="547"/>
        <item x="391"/>
        <item x="521"/>
        <item x="930"/>
        <item x="505"/>
        <item x="464"/>
        <item x="375"/>
        <item x="465"/>
        <item x="257"/>
        <item x="422"/>
        <item x="635"/>
        <item x="577"/>
        <item x="115"/>
        <item x="258"/>
        <item x="116"/>
        <item x="423"/>
        <item x="636"/>
        <item x="782"/>
        <item x="673"/>
        <item x="271"/>
        <item x="272"/>
        <item x="117"/>
        <item x="1071"/>
        <item x="118"/>
        <item x="1057"/>
        <item x="1050"/>
        <item x="1051"/>
        <item x="548"/>
        <item x="522"/>
        <item x="1072"/>
        <item x="523"/>
        <item x="783"/>
        <item x="273"/>
        <item x="549"/>
        <item x="119"/>
        <item x="120"/>
        <item x="1073"/>
        <item x="674"/>
        <item x="36"/>
        <item x="675"/>
        <item x="524"/>
        <item x="525"/>
        <item x="1074"/>
        <item x="506"/>
        <item x="4"/>
        <item x="676"/>
        <item x="70"/>
        <item x="71"/>
        <item x="37"/>
        <item x="72"/>
        <item x="677"/>
        <item x="457"/>
        <item x="678"/>
        <item x="189"/>
        <item x="927"/>
        <item x="202"/>
        <item x="121"/>
        <item x="38"/>
        <item x="39"/>
        <item x="40"/>
        <item x="41"/>
        <item x="42"/>
        <item x="43"/>
        <item x="122"/>
        <item x="213"/>
        <item x="73"/>
        <item x="1101"/>
        <item x="74"/>
        <item x="458"/>
        <item x="679"/>
        <item x="907"/>
        <item x="342"/>
        <item x="680"/>
        <item x="314"/>
        <item x="343"/>
        <item x="859"/>
        <item x="123"/>
        <item x="329"/>
        <item x="284"/>
        <item x="949"/>
        <item x="424"/>
        <item x="681"/>
        <item x="860"/>
        <item x="876"/>
        <item x="238"/>
        <item x="425"/>
        <item x="908"/>
        <item x="214"/>
        <item x="426"/>
        <item x="909"/>
        <item x="910"/>
        <item x="911"/>
        <item x="392"/>
        <item x="344"/>
        <item x="345"/>
        <item x="285"/>
        <item x="124"/>
        <item x="286"/>
        <item x="170"/>
        <item x="168"/>
        <item x="169"/>
        <item x="504"/>
        <item x="1191"/>
        <item x="627"/>
        <item x="628"/>
        <item x="854"/>
        <item x="663"/>
        <item x="162"/>
        <item x="743"/>
        <item x="744"/>
        <item x="745"/>
        <item x="163"/>
        <item x="746"/>
        <item x="747"/>
        <item x="164"/>
        <item x="95"/>
        <item x="1096"/>
        <item x="1105"/>
        <item x="591"/>
        <item x="1186"/>
        <item x="1102"/>
        <item x="586"/>
        <item x="1103"/>
        <item x="587"/>
        <item x="588"/>
        <item x="637"/>
        <item x="589"/>
        <item x="1147"/>
        <item x="1148"/>
        <item x="638"/>
        <item x="1104"/>
        <item x="590"/>
        <item x="667"/>
        <item x="932"/>
        <item x="931"/>
        <item x="766"/>
        <item x="784"/>
        <item x="820"/>
        <item x="109"/>
        <item x="351"/>
        <item x="951"/>
        <item x="346"/>
        <item x="331"/>
        <item x="240"/>
        <item x="239"/>
        <item x="378"/>
        <item x="377"/>
        <item x="933"/>
        <item x="1149"/>
        <item x="1150"/>
        <item x="1106"/>
        <item x="1170"/>
        <item x="171"/>
        <item x="316"/>
        <item x="1107"/>
        <item x="550"/>
        <item x="551"/>
        <item x="1108"/>
        <item x="1075"/>
        <item x="526"/>
        <item x="934"/>
        <item x="527"/>
        <item x="1076"/>
        <item x="528"/>
        <item x="552"/>
        <item x="553"/>
        <item x="554"/>
        <item x="529"/>
        <item x="1077"/>
        <item x="530"/>
        <item x="531"/>
        <item x="1078"/>
        <item x="532"/>
        <item x="1079"/>
        <item x="952"/>
        <item x="533"/>
        <item x="332"/>
        <item x="291"/>
        <item x="474"/>
        <item x="436"/>
        <item x="1012"/>
        <item x="938"/>
        <item x="403"/>
        <item x="475"/>
        <item x="991"/>
        <item x="429"/>
        <item x="398"/>
        <item x="992"/>
        <item x="430"/>
        <item x="1080"/>
        <item x="431"/>
        <item x="1008"/>
        <item x="476"/>
        <item x="1081"/>
        <item x="75"/>
        <item x="592"/>
        <item x="432"/>
        <item x="399"/>
        <item x="593"/>
        <item x="594"/>
        <item x="467"/>
        <item x="682"/>
        <item x="683"/>
        <item x="891"/>
        <item x="684"/>
        <item x="685"/>
        <item x="686"/>
        <item x="687"/>
        <item x="688"/>
        <item x="689"/>
        <item x="690"/>
        <item x="691"/>
        <item x="692"/>
        <item x="693"/>
        <item x="939"/>
        <item x="507"/>
        <item x="379"/>
        <item x="639"/>
        <item x="640"/>
        <item x="694"/>
        <item x="695"/>
        <item x="274"/>
        <item x="275"/>
        <item x="400"/>
        <item x="276"/>
        <item x="892"/>
        <item x="289"/>
        <item x="1009"/>
        <item x="994"/>
        <item x="433"/>
        <item x="401"/>
        <item x="1010"/>
        <item x="1151"/>
        <item x="641"/>
        <item x="1152"/>
        <item x="642"/>
        <item x="993"/>
        <item x="138"/>
        <item x="139"/>
        <item x="127"/>
        <item x="839"/>
        <item x="128"/>
        <item x="129"/>
        <item x="595"/>
        <item x="893"/>
        <item x="596"/>
        <item x="130"/>
        <item x="131"/>
        <item x="132"/>
        <item x="133"/>
        <item x="134"/>
        <item x="135"/>
        <item x="136"/>
        <item x="137"/>
        <item x="317"/>
        <item x="347"/>
        <item x="696"/>
        <item x="697"/>
        <item x="953"/>
        <item x="975"/>
        <item x="333"/>
        <item x="785"/>
        <item x="318"/>
        <item x="434"/>
        <item x="698"/>
        <item x="935"/>
        <item x="348"/>
        <item x="435"/>
        <item x="470"/>
        <item x="469"/>
        <item x="468"/>
        <item x="76"/>
        <item x="290"/>
        <item x="472"/>
        <item x="471"/>
        <item x="936"/>
        <item x="914"/>
        <item x="140"/>
        <item x="699"/>
        <item x="241"/>
        <item x="995"/>
        <item x="473"/>
        <item x="915"/>
        <item x="862"/>
        <item x="141"/>
        <item x="937"/>
        <item x="1011"/>
        <item x="250"/>
        <item x="402"/>
        <item x="349"/>
        <item x="350"/>
        <item x="508"/>
        <item x="1045"/>
        <item x="643"/>
        <item x="644"/>
        <item x="509"/>
        <item x="259"/>
        <item x="840"/>
        <item x="1153"/>
        <item x="841"/>
        <item x="292"/>
        <item x="437"/>
        <item x="754"/>
        <item x="1189"/>
        <item x="671"/>
        <item x="1185"/>
        <item x="662"/>
        <item x="625"/>
        <item x="1180"/>
        <item x="1167"/>
        <item x="1145"/>
        <item x="1135"/>
        <item x="1098"/>
        <item x="1140"/>
        <item x="1173"/>
        <item x="597"/>
        <item x="1174"/>
        <item x="309"/>
        <item x="499"/>
        <item x="16"/>
        <item x="91"/>
        <item x="230"/>
        <item x="626"/>
        <item x="93"/>
        <item x="266"/>
        <item x="106"/>
        <item x="370"/>
        <item x="510"/>
        <item x="645"/>
        <item x="1044"/>
        <item x="786"/>
        <item x="821"/>
        <item x="110"/>
        <item x="242"/>
        <item x="380"/>
        <item x="319"/>
        <item x="172"/>
        <item x="1082"/>
        <item x="555"/>
        <item x="294"/>
        <item x="1014"/>
        <item x="439"/>
        <item x="404"/>
        <item x="405"/>
        <item x="1109"/>
        <item x="598"/>
        <item x="478"/>
        <item x="599"/>
        <item x="1110"/>
        <item x="600"/>
        <item x="601"/>
        <item x="1083"/>
        <item x="534"/>
        <item x="142"/>
        <item x="479"/>
        <item x="260"/>
        <item x="940"/>
        <item x="646"/>
        <item x="647"/>
        <item x="700"/>
        <item x="143"/>
        <item x="63"/>
        <item x="1154"/>
        <item x="648"/>
        <item x="1155"/>
        <item x="649"/>
        <item x="1111"/>
        <item x="277"/>
        <item x="602"/>
        <item x="894"/>
        <item x="603"/>
        <item x="352"/>
        <item x="976"/>
        <item x="1013"/>
        <item x="996"/>
        <item x="941"/>
        <item x="353"/>
        <item x="381"/>
        <item x="701"/>
        <item x="942"/>
        <item x="916"/>
        <item x="943"/>
        <item x="216"/>
        <item x="77"/>
        <item x="702"/>
        <item x="863"/>
        <item x="944"/>
        <item x="477"/>
        <item x="438"/>
        <item x="293"/>
        <item x="144"/>
        <item x="340"/>
        <item x="232"/>
        <item x="947"/>
        <item x="311"/>
        <item x="200"/>
        <item x="372"/>
        <item x="388"/>
        <item x="874"/>
        <item x="503"/>
        <item x="420"/>
        <item x="178"/>
        <item x="1005"/>
        <item x="1040"/>
        <item x="544"/>
        <item x="306"/>
        <item x="305"/>
        <item x="1143"/>
        <item x="517"/>
        <item x="511"/>
        <item x="1178"/>
        <item x="1179"/>
        <item x="497"/>
        <item x="20"/>
        <item x="757"/>
        <item x="569"/>
        <item x="812"/>
        <item x="817"/>
        <item x="1187"/>
        <item x="1188"/>
        <item x="13"/>
        <item x="1166"/>
        <item x="623"/>
        <item x="1133"/>
        <item x="34"/>
        <item x="633"/>
        <item x="665"/>
        <item x="570"/>
        <item x="835"/>
        <item x="776"/>
        <item x="104"/>
        <item x="826"/>
        <item x="197"/>
        <item x="228"/>
        <item x="254"/>
        <item x="366"/>
        <item x="365"/>
        <item x="385"/>
        <item x="946"/>
        <item x="985"/>
        <item x="183"/>
        <item x="417"/>
        <item x="450"/>
        <item x="561"/>
        <item x="182"/>
        <item x="825"/>
        <item x="751"/>
        <item x="661"/>
        <item x="622"/>
        <item x="1127"/>
        <item x="1128"/>
        <item x="1093"/>
        <item x="834"/>
        <item x="88"/>
        <item x="658"/>
        <item x="619"/>
        <item x="620"/>
        <item x="580"/>
        <item x="1130"/>
        <item x="1131"/>
        <item x="1129"/>
        <item x="1094"/>
        <item x="659"/>
        <item x="1162"/>
        <item x="1163"/>
        <item x="660"/>
        <item x="1164"/>
        <item x="799"/>
        <item x="574"/>
        <item x="621"/>
        <item x="853"/>
        <item x="748"/>
        <item x="89"/>
        <item x="749"/>
        <item x="66"/>
        <item x="67"/>
        <item x="1132"/>
        <item x="750"/>
        <item x="871"/>
        <item x="1165"/>
        <item x="495"/>
        <item x="496"/>
        <item x="281"/>
        <item x="196"/>
        <item x="449"/>
        <item x="227"/>
        <item x="1004"/>
        <item x="264"/>
        <item x="904"/>
        <item x="903"/>
        <item x="205"/>
        <item x="371"/>
        <item x="878"/>
        <item x="886"/>
        <item x="235"/>
        <item x="1196"/>
        <item x="1095"/>
        <item x="282"/>
        <item x="6"/>
        <item x="1046"/>
        <item x="922"/>
        <item x="339"/>
        <item x="451"/>
        <item x="367"/>
        <item x="414"/>
        <item x="452"/>
        <item x="1033"/>
        <item x="1034"/>
        <item x="1035"/>
        <item x="900"/>
        <item x="983"/>
        <item x="982"/>
        <item x="211"/>
        <item x="877"/>
        <item x="326"/>
        <item x="368"/>
        <item x="923"/>
        <item x="307"/>
        <item x="494"/>
        <item x="455"/>
        <item x="185"/>
        <item x="1038"/>
        <item x="879"/>
        <item x="229"/>
        <item x="247"/>
        <item x="203"/>
        <item x="1142"/>
        <item x="501"/>
        <item x="512"/>
        <item x="945"/>
        <item x="500"/>
        <item x="1031"/>
        <item x="1032"/>
        <item x="453"/>
        <item x="984"/>
        <item x="310"/>
        <item x="105"/>
        <item x="369"/>
        <item x="828"/>
        <item x="924"/>
        <item x="198"/>
        <item x="166"/>
        <item x="1184"/>
        <item x="15"/>
        <item x="418"/>
        <item x="498"/>
        <item x="518"/>
        <item x="513"/>
        <item x="777"/>
        <item x="1002"/>
        <item x="1126"/>
        <item x="186"/>
        <item x="837"/>
        <item x="1003"/>
        <item x="327"/>
        <item x="419"/>
        <item x="265"/>
        <item x="386"/>
        <item x="90"/>
        <item x="800"/>
        <item x="387"/>
        <item x="1208"/>
        <item x="1207"/>
        <item x="1039"/>
        <item x="454"/>
        <item x="181"/>
        <item x="493"/>
        <item x="416"/>
        <item x="881"/>
        <item x="208"/>
        <item x="888"/>
        <item x="1199"/>
        <item x="1200"/>
        <item x="1201"/>
        <item x="1202"/>
        <item x="901"/>
        <item x="624"/>
        <item x="1197"/>
        <item x="1198"/>
        <item x="32"/>
        <item x="86"/>
        <item x="1203"/>
        <item x="873"/>
        <item x="763"/>
        <item x="565"/>
        <item x="1124"/>
        <item x="413"/>
        <item x="566"/>
        <item x="822"/>
        <item x="804"/>
        <item x="579"/>
        <item x="668"/>
        <item x="1171"/>
        <item x="102"/>
        <item x="629"/>
        <item x="1134"/>
        <item x="1"/>
        <item x="755"/>
        <item x="195"/>
        <item x="338"/>
        <item x="233"/>
        <item x="325"/>
        <item x="384"/>
        <item x="308"/>
        <item x="1183"/>
        <item x="1137"/>
        <item x="1112"/>
        <item x="1138"/>
        <item x="515"/>
        <item x="604"/>
        <item x="24"/>
        <item x="605"/>
        <item x="669"/>
        <item x="1058"/>
        <item x="767"/>
        <item x="1059"/>
        <item x="805"/>
        <item x="806"/>
        <item x="632"/>
        <item x="25"/>
        <item x="1113"/>
        <item x="650"/>
        <item x="1114"/>
        <item x="26"/>
        <item x="670"/>
        <item x="1172"/>
        <item x="111"/>
        <item x="832"/>
        <item x="768"/>
        <item x="787"/>
        <item x="99"/>
        <item x="823"/>
        <item x="977"/>
        <item x="1015"/>
        <item x="606"/>
        <item x="815"/>
        <item x="816"/>
        <item x="567"/>
        <item x="807"/>
        <item x="516"/>
        <item x="27"/>
        <item x="808"/>
        <item x="28"/>
        <item x="1115"/>
        <item x="29"/>
        <item x="1175"/>
        <item x="30"/>
        <item x="1176"/>
        <item x="112"/>
        <item x="568"/>
        <item x="833"/>
        <item x="769"/>
        <item x="788"/>
        <item x="100"/>
        <item x="824"/>
        <item x="101"/>
        <item x="191"/>
        <item x="217"/>
        <item x="954"/>
        <item x="382"/>
        <item x="955"/>
        <item x="1016"/>
        <item x="44"/>
        <item x="480"/>
        <item x="607"/>
        <item x="608"/>
        <item x="481"/>
        <item x="609"/>
        <item x="218"/>
        <item x="219"/>
        <item x="789"/>
        <item x="45"/>
        <item x="46"/>
        <item x="703"/>
        <item x="145"/>
        <item x="704"/>
        <item x="1156"/>
        <item x="1017"/>
        <item x="705"/>
        <item x="251"/>
        <item x="354"/>
        <item x="482"/>
        <item x="956"/>
        <item x="790"/>
        <item x="1052"/>
        <item x="355"/>
        <item x="1053"/>
        <item x="173"/>
        <item x="1019"/>
        <item x="1020"/>
        <item x="611"/>
        <item x="610"/>
        <item x="770"/>
        <item x="791"/>
        <item x="895"/>
        <item x="706"/>
        <item x="1060"/>
        <item x="1061"/>
        <item x="707"/>
        <item x="792"/>
        <item x="1116"/>
        <item x="708"/>
        <item x="1084"/>
        <item x="1062"/>
        <item x="1063"/>
        <item x="261"/>
        <item x="842"/>
        <item x="843"/>
        <item x="709"/>
        <item x="710"/>
        <item x="711"/>
        <item x="712"/>
        <item x="957"/>
        <item x="243"/>
        <item x="958"/>
        <item x="320"/>
        <item x="1018"/>
        <item x="295"/>
        <item x="793"/>
        <item x="1117"/>
        <item x="844"/>
        <item x="535"/>
        <item x="713"/>
        <item x="47"/>
        <item x="146"/>
        <item x="714"/>
        <item x="220"/>
        <item x="221"/>
        <item x="997"/>
        <item x="998"/>
        <item x="440"/>
        <item x="1118"/>
        <item x="356"/>
        <item x="334"/>
        <item x="48"/>
        <item x="49"/>
        <item x="441"/>
        <item x="147"/>
        <item x="917"/>
        <item x="959"/>
        <item x="651"/>
        <item x="960"/>
        <item x="864"/>
        <item x="961"/>
        <item x="296"/>
        <item x="715"/>
        <item x="278"/>
        <item x="357"/>
        <item x="148"/>
        <item x="50"/>
        <item x="716"/>
        <item x="483"/>
        <item x="406"/>
        <item x="358"/>
        <item x="359"/>
        <item x="279"/>
        <item x="1085"/>
        <item x="252"/>
        <item x="867"/>
        <item x="175"/>
        <item x="1027"/>
        <item x="301"/>
        <item x="486"/>
        <item x="727"/>
        <item x="151"/>
        <item x="487"/>
        <item x="612"/>
        <item x="771"/>
        <item x="845"/>
        <item x="1119"/>
        <item x="613"/>
        <item x="896"/>
        <item x="614"/>
        <item x="1064"/>
        <item x="1065"/>
        <item x="578"/>
        <item x="1054"/>
        <item x="78"/>
        <item x="964"/>
        <item x="1086"/>
        <item x="772"/>
        <item x="1066"/>
        <item x="1067"/>
        <item x="717"/>
        <item x="262"/>
        <item x="846"/>
        <item x="897"/>
        <item x="572"/>
        <item x="718"/>
        <item x="719"/>
        <item x="962"/>
        <item x="244"/>
        <item x="963"/>
        <item x="321"/>
        <item x="297"/>
        <item x="1021"/>
        <item x="1157"/>
        <item x="1158"/>
        <item x="794"/>
        <item x="898"/>
        <item x="573"/>
        <item x="536"/>
        <item x="79"/>
        <item x="51"/>
        <item x="360"/>
        <item x="965"/>
        <item x="1055"/>
        <item x="720"/>
        <item x="222"/>
        <item x="1159"/>
        <item x="174"/>
        <item x="721"/>
        <item x="1024"/>
        <item x="999"/>
        <item x="407"/>
        <item x="795"/>
        <item x="442"/>
        <item x="847"/>
        <item x="149"/>
        <item x="192"/>
        <item x="966"/>
        <item x="1120"/>
        <item x="361"/>
        <item x="1022"/>
        <item x="1023"/>
        <item x="298"/>
        <item x="978"/>
        <item x="299"/>
        <item x="443"/>
        <item x="484"/>
        <item x="722"/>
        <item x="80"/>
        <item x="81"/>
        <item x="723"/>
        <item x="918"/>
        <item x="724"/>
        <item x="193"/>
        <item x="967"/>
        <item x="52"/>
        <item x="53"/>
        <item x="54"/>
        <item x="55"/>
        <item x="56"/>
        <item x="223"/>
        <item x="865"/>
        <item x="615"/>
        <item x="652"/>
        <item x="1121"/>
        <item x="725"/>
        <item x="866"/>
        <item x="408"/>
        <item x="726"/>
        <item x="150"/>
        <item x="1025"/>
        <item x="1026"/>
        <item x="968"/>
        <item x="245"/>
        <item x="969"/>
        <item x="485"/>
        <item x="224"/>
        <item x="1160"/>
        <item x="444"/>
        <item x="300"/>
        <item x="773"/>
        <item x="322"/>
        <item x="919"/>
        <item x="176"/>
        <item x="302"/>
        <item x="488"/>
        <item x="1000"/>
        <item x="445"/>
        <item x="796"/>
        <item x="194"/>
        <item x="225"/>
        <item x="362"/>
        <item x="970"/>
        <item x="979"/>
        <item x="409"/>
        <item x="335"/>
        <item x="1028"/>
        <item x="810"/>
        <item x="1122"/>
        <item x="811"/>
        <item x="775"/>
        <item x="410"/>
        <item x="446"/>
        <item x="809"/>
        <item x="31"/>
        <item x="774"/>
        <item x="797"/>
        <item x="336"/>
        <item x="323"/>
        <item x="980"/>
        <item x="1001"/>
        <item x="920"/>
        <item x="159"/>
        <item x="160"/>
        <item x="728"/>
        <item x="152"/>
        <item x="729"/>
        <item x="899"/>
        <item x="153"/>
        <item x="154"/>
        <item x="155"/>
        <item x="730"/>
        <item x="156"/>
        <item x="157"/>
        <item x="246"/>
        <item x="158"/>
        <item x="226"/>
        <item x="303"/>
        <item x="657"/>
        <item x="618"/>
        <item x="973"/>
        <item x="742"/>
        <item x="1030"/>
        <item x="870"/>
        <item x="411"/>
        <item x="412"/>
        <item x="556"/>
        <item x="1087"/>
        <item x="489"/>
        <item x="653"/>
        <item x="848"/>
        <item x="616"/>
        <item x="557"/>
        <item x="490"/>
        <item x="491"/>
        <item x="654"/>
        <item x="537"/>
        <item x="1068"/>
        <item x="849"/>
        <item x="1088"/>
        <item x="538"/>
        <item x="161"/>
        <item x="558"/>
        <item x="559"/>
        <item x="560"/>
        <item x="655"/>
        <item x="656"/>
        <item x="731"/>
        <item x="798"/>
        <item x="617"/>
        <item x="850"/>
        <item x="539"/>
        <item x="1089"/>
        <item x="540"/>
        <item x="1069"/>
        <item x="732"/>
        <item x="733"/>
        <item x="541"/>
        <item x="1090"/>
        <item x="542"/>
        <item x="1091"/>
        <item x="263"/>
        <item x="851"/>
        <item x="734"/>
        <item x="981"/>
        <item x="1092"/>
        <item x="735"/>
        <item x="736"/>
        <item x="543"/>
        <item x="737"/>
        <item x="852"/>
        <item x="738"/>
        <item x="82"/>
        <item x="57"/>
        <item x="739"/>
        <item x="971"/>
        <item x="921"/>
        <item x="740"/>
        <item x="58"/>
        <item x="59"/>
        <item x="60"/>
        <item x="61"/>
        <item x="62"/>
        <item x="253"/>
        <item x="83"/>
        <item x="84"/>
        <item x="741"/>
        <item x="972"/>
        <item x="868"/>
        <item x="1029"/>
        <item x="304"/>
        <item x="869"/>
        <item x="1161"/>
        <item x="1144"/>
        <item x="1181"/>
        <item x="780"/>
        <item x="802"/>
        <item x="209"/>
        <item x="882"/>
        <item x="889"/>
        <item x="872"/>
        <item x="855"/>
        <item x="113"/>
        <item x="103"/>
        <item x="87"/>
        <item x="836"/>
        <item x="827"/>
        <item x="818"/>
        <item x="813"/>
        <item x="801"/>
        <item x="778"/>
        <item x="65"/>
        <item x="33"/>
        <item x="3"/>
        <item x="187"/>
        <item x="1205"/>
        <item x="85"/>
        <item x="752"/>
        <item x="753"/>
        <item x="165"/>
        <item x="383"/>
        <item x="502"/>
        <item x="64"/>
        <item x="267"/>
        <item x="8"/>
        <item x="337"/>
        <item x="447"/>
        <item x="231"/>
        <item x="363"/>
        <item x="1036"/>
        <item x="268"/>
        <item x="1192"/>
        <item x="905"/>
        <item x="324"/>
        <item x="364"/>
        <item x="986"/>
        <item x="448"/>
        <item x="1193"/>
        <item x="312"/>
        <item x="925"/>
        <item x="1194"/>
        <item x="1125"/>
        <item x="11"/>
        <item x="672"/>
        <item x="666"/>
        <item x="1182"/>
        <item x="664"/>
        <item x="634"/>
        <item x="630"/>
        <item x="582"/>
        <item x="581"/>
        <item x="576"/>
        <item x="575"/>
        <item x="571"/>
        <item x="562"/>
        <item x="1169"/>
        <item x="1168"/>
        <item x="1146"/>
        <item x="1139"/>
        <item x="1136"/>
        <item x="1100"/>
        <item x="1070"/>
        <item x="1056"/>
        <item x="1049"/>
        <item x="1048"/>
        <item x="514"/>
        <item x="1041"/>
        <item x="546"/>
        <item x="519"/>
        <item x="456"/>
        <item x="167"/>
        <item x="421"/>
        <item x="389"/>
        <item x="1006"/>
        <item x="987"/>
        <item x="373"/>
        <item x="948"/>
        <item x="341"/>
        <item x="328"/>
        <item x="313"/>
        <item x="283"/>
        <item x="270"/>
        <item x="256"/>
        <item x="255"/>
        <item x="249"/>
        <item x="248"/>
        <item x="237"/>
        <item x="234"/>
        <item x="212"/>
        <item x="201"/>
        <item x="188"/>
        <item x="974"/>
        <item x="926"/>
        <item x="906"/>
        <item x="890"/>
        <item x="1195"/>
        <item x="885"/>
        <item x="875"/>
        <item x="114"/>
        <item x="838"/>
        <item x="108"/>
        <item x="96"/>
        <item x="68"/>
        <item x="831"/>
        <item x="819"/>
        <item x="814"/>
        <item x="35"/>
        <item x="21"/>
        <item x="803"/>
        <item x="781"/>
        <item x="764"/>
        <item x="761"/>
        <item x="760"/>
        <item x="759"/>
        <item x="756"/>
        <item x="9"/>
        <item x="758"/>
        <item x="17"/>
        <item x="2"/>
        <item x="1123"/>
        <item x="210"/>
        <item x="883"/>
        <item x="1099"/>
        <item x="1204"/>
        <item x="830"/>
        <item x="107"/>
        <item x="92"/>
        <item x="1177"/>
        <item sd="0" x="1141"/>
        <item x="1209"/>
        <item x="179"/>
        <item x="94"/>
        <item x="779"/>
        <item x="177"/>
        <item x="199"/>
        <item x="5"/>
        <item x="12"/>
        <item x="184"/>
        <item x="1097"/>
        <item x="204"/>
        <item x="7"/>
      </items>
    </pivotField>
    <pivotField axis="axisRow" compact="0" outline="0" showAll="0">
      <items count="11">
        <item x="0"/>
        <item x="5"/>
        <item x="8"/>
        <item x="7"/>
        <item x="6"/>
        <item x="3"/>
        <item x="2"/>
        <item x="9"/>
        <item x="4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3"/>
    <field x="4"/>
  </rowFields>
  <rowItems count="1101">
    <i>
      <x v="5"/>
      <x v="8"/>
    </i>
    <i>
      <x v="6"/>
      <x v="8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6"/>
      <x v="4"/>
    </i>
    <i>
      <x v="17"/>
      <x v="8"/>
    </i>
    <i>
      <x v="18"/>
      <x v="8"/>
    </i>
    <i>
      <x v="19"/>
      <x v="8"/>
    </i>
    <i>
      <x v="20"/>
      <x v="8"/>
    </i>
    <i>
      <x v="21"/>
      <x v="8"/>
    </i>
    <i>
      <x v="22"/>
      <x v="8"/>
    </i>
    <i>
      <x v="23"/>
      <x v="8"/>
    </i>
    <i>
      <x v="24"/>
      <x v="5"/>
    </i>
    <i>
      <x v="25"/>
      <x v="5"/>
    </i>
    <i>
      <x v="26"/>
      <x v="5"/>
    </i>
    <i>
      <x v="27"/>
      <x v="5"/>
    </i>
    <i>
      <x v="28"/>
      <x v="5"/>
    </i>
    <i>
      <x v="29"/>
      <x v="5"/>
    </i>
    <i>
      <x v="30"/>
      <x v="5"/>
    </i>
    <i>
      <x v="31"/>
      <x v="5"/>
    </i>
    <i>
      <x v="32"/>
      <x v="5"/>
    </i>
    <i>
      <x v="33"/>
      <x v="5"/>
    </i>
    <i>
      <x v="34"/>
      <x v="5"/>
    </i>
    <i>
      <x v="35"/>
      <x v="5"/>
    </i>
    <i>
      <x v="36"/>
      <x v="5"/>
    </i>
    <i>
      <x v="37"/>
      <x v="5"/>
    </i>
    <i>
      <x v="38"/>
      <x v="5"/>
    </i>
    <i>
      <x v="39"/>
      <x v="5"/>
    </i>
    <i>
      <x v="40"/>
      <x v="5"/>
    </i>
    <i>
      <x v="41"/>
      <x v="5"/>
    </i>
    <i>
      <x v="42"/>
      <x v="5"/>
    </i>
    <i>
      <x v="43"/>
      <x v="5"/>
    </i>
    <i>
      <x v="44"/>
      <x v="5"/>
    </i>
    <i>
      <x v="45"/>
      <x v="5"/>
    </i>
    <i>
      <x v="46"/>
      <x v="5"/>
    </i>
    <i>
      <x v="47"/>
      <x v="5"/>
    </i>
    <i>
      <x v="48"/>
      <x v="5"/>
    </i>
    <i>
      <x v="49"/>
      <x v="5"/>
    </i>
    <i>
      <x v="50"/>
      <x v="5"/>
    </i>
    <i>
      <x v="51"/>
      <x v="5"/>
    </i>
    <i>
      <x v="52"/>
      <x v="5"/>
    </i>
    <i>
      <x v="53"/>
      <x v="5"/>
    </i>
    <i>
      <x v="54"/>
      <x v="5"/>
    </i>
    <i>
      <x v="55"/>
      <x v="5"/>
    </i>
    <i>
      <x v="56"/>
      <x v="5"/>
    </i>
    <i>
      <x v="57"/>
      <x v="5"/>
    </i>
    <i>
      <x v="58"/>
      <x v="5"/>
    </i>
    <i>
      <x v="59"/>
      <x v="5"/>
    </i>
    <i>
      <x v="60"/>
      <x v="5"/>
    </i>
    <i>
      <x v="61"/>
      <x v="5"/>
    </i>
    <i>
      <x v="62"/>
      <x v="5"/>
    </i>
    <i>
      <x v="63"/>
      <x v="5"/>
    </i>
    <i>
      <x v="64"/>
      <x v="5"/>
    </i>
    <i>
      <x v="65"/>
      <x v="5"/>
    </i>
    <i>
      <x v="66"/>
      <x v="5"/>
    </i>
    <i>
      <x v="67"/>
      <x v="5"/>
    </i>
    <i>
      <x v="68"/>
      <x v="5"/>
    </i>
    <i>
      <x v="69"/>
      <x v="5"/>
    </i>
    <i>
      <x v="70"/>
      <x v="5"/>
    </i>
    <i>
      <x v="71"/>
      <x v="5"/>
    </i>
    <i>
      <x v="72"/>
      <x v="5"/>
    </i>
    <i>
      <x v="73"/>
      <x v="5"/>
    </i>
    <i>
      <x v="74"/>
      <x v="5"/>
    </i>
    <i>
      <x v="75"/>
      <x v="5"/>
    </i>
    <i>
      <x v="76"/>
      <x v="5"/>
    </i>
    <i>
      <x v="77"/>
      <x v="5"/>
    </i>
    <i>
      <x v="78"/>
      <x v="5"/>
    </i>
    <i>
      <x v="79"/>
      <x v="5"/>
    </i>
    <i>
      <x v="80"/>
      <x v="5"/>
    </i>
    <i>
      <x v="81"/>
      <x v="5"/>
    </i>
    <i>
      <x v="82"/>
      <x v="5"/>
    </i>
    <i>
      <x v="83"/>
      <x v="5"/>
    </i>
    <i>
      <x v="84"/>
      <x v="5"/>
    </i>
    <i>
      <x v="85"/>
      <x v="5"/>
    </i>
    <i>
      <x v="86"/>
      <x v="5"/>
    </i>
    <i>
      <x v="87"/>
      <x v="5"/>
    </i>
    <i>
      <x v="88"/>
      <x v="5"/>
    </i>
    <i>
      <x v="89"/>
      <x v="5"/>
    </i>
    <i>
      <x v="90"/>
      <x v="5"/>
    </i>
    <i>
      <x v="91"/>
      <x v="5"/>
    </i>
    <i>
      <x v="92"/>
      <x v="5"/>
    </i>
    <i>
      <x v="93"/>
      <x v="5"/>
    </i>
    <i>
      <x v="94"/>
      <x v="5"/>
    </i>
    <i>
      <x v="95"/>
      <x v="5"/>
    </i>
    <i>
      <x v="96"/>
      <x v="5"/>
    </i>
    <i>
      <x v="97"/>
      <x v="5"/>
    </i>
    <i>
      <x v="98"/>
      <x v="5"/>
    </i>
    <i>
      <x v="99"/>
      <x v="5"/>
    </i>
    <i>
      <x v="100"/>
      <x v="5"/>
    </i>
    <i>
      <x v="101"/>
      <x v="5"/>
    </i>
    <i>
      <x v="102"/>
      <x v="5"/>
    </i>
    <i>
      <x v="103"/>
      <x v="5"/>
    </i>
    <i>
      <x v="104"/>
      <x v="5"/>
    </i>
    <i>
      <x v="105"/>
      <x v="5"/>
    </i>
    <i>
      <x v="106"/>
      <x v="5"/>
    </i>
    <i>
      <x v="107"/>
      <x v="5"/>
    </i>
    <i>
      <x v="108"/>
      <x v="5"/>
    </i>
    <i>
      <x v="109"/>
      <x v="5"/>
    </i>
    <i>
      <x v="110"/>
      <x v="5"/>
    </i>
    <i>
      <x v="111"/>
      <x v="5"/>
    </i>
    <i>
      <x v="112"/>
      <x v="5"/>
    </i>
    <i>
      <x v="113"/>
      <x v="5"/>
    </i>
    <i>
      <x v="114"/>
      <x v="5"/>
    </i>
    <i>
      <x v="115"/>
      <x v="5"/>
    </i>
    <i>
      <x v="116"/>
      <x v="5"/>
    </i>
    <i>
      <x v="117"/>
      <x v="5"/>
    </i>
    <i>
      <x v="118"/>
      <x v="5"/>
    </i>
    <i>
      <x v="119"/>
      <x v="5"/>
    </i>
    <i>
      <x v="120"/>
      <x v="5"/>
    </i>
    <i>
      <x v="121"/>
      <x v="5"/>
    </i>
    <i>
      <x v="122"/>
      <x v="5"/>
    </i>
    <i>
      <x v="123"/>
      <x v="5"/>
    </i>
    <i>
      <x v="124"/>
      <x v="5"/>
    </i>
    <i>
      <x v="125"/>
      <x v="5"/>
    </i>
    <i>
      <x v="126"/>
      <x v="5"/>
    </i>
    <i>
      <x v="127"/>
      <x v="5"/>
    </i>
    <i>
      <x v="128"/>
      <x v="5"/>
    </i>
    <i>
      <x v="129"/>
      <x v="5"/>
    </i>
    <i>
      <x v="130"/>
      <x v="5"/>
    </i>
    <i>
      <x v="131"/>
      <x v="5"/>
    </i>
    <i>
      <x v="132"/>
      <x v="5"/>
    </i>
    <i r="1">
      <x v="9"/>
    </i>
    <i>
      <x v="133"/>
      <x v="5"/>
    </i>
    <i>
      <x v="134"/>
      <x v="5"/>
    </i>
    <i>
      <x v="135"/>
      <x v="5"/>
    </i>
    <i>
      <x v="136"/>
      <x v="5"/>
    </i>
    <i>
      <x v="137"/>
      <x v="5"/>
    </i>
    <i>
      <x v="138"/>
      <x v="5"/>
    </i>
    <i>
      <x v="139"/>
      <x v="5"/>
    </i>
    <i>
      <x v="140"/>
      <x v="5"/>
    </i>
    <i>
      <x v="141"/>
      <x v="5"/>
    </i>
    <i>
      <x v="142"/>
      <x v="5"/>
    </i>
    <i>
      <x v="143"/>
      <x v="5"/>
    </i>
    <i>
      <x v="144"/>
      <x v="5"/>
    </i>
    <i>
      <x v="145"/>
      <x v="5"/>
    </i>
    <i>
      <x v="146"/>
      <x v="5"/>
    </i>
    <i>
      <x v="147"/>
      <x v="5"/>
    </i>
    <i>
      <x v="148"/>
      <x v="5"/>
    </i>
    <i>
      <x v="149"/>
      <x v="5"/>
    </i>
    <i>
      <x v="150"/>
      <x v="5"/>
    </i>
    <i>
      <x v="151"/>
      <x v="5"/>
    </i>
    <i>
      <x v="152"/>
      <x v="5"/>
    </i>
    <i>
      <x v="153"/>
      <x v="5"/>
    </i>
    <i>
      <x v="154"/>
      <x v="5"/>
    </i>
    <i>
      <x v="155"/>
      <x v="5"/>
    </i>
    <i>
      <x v="156"/>
      <x v="5"/>
    </i>
    <i>
      <x v="157"/>
      <x v="5"/>
    </i>
    <i>
      <x v="158"/>
      <x v="5"/>
    </i>
    <i>
      <x v="159"/>
      <x v="5"/>
    </i>
    <i>
      <x v="160"/>
      <x v="5"/>
    </i>
    <i>
      <x v="161"/>
      <x v="5"/>
    </i>
    <i>
      <x v="162"/>
      <x v="5"/>
    </i>
    <i>
      <x v="163"/>
      <x v="5"/>
    </i>
    <i>
      <x v="164"/>
      <x v="5"/>
    </i>
    <i>
      <x v="165"/>
      <x v="5"/>
    </i>
    <i>
      <x v="166"/>
      <x v="5"/>
    </i>
    <i>
      <x v="167"/>
      <x v="5"/>
    </i>
    <i>
      <x v="168"/>
      <x v="5"/>
    </i>
    <i>
      <x v="169"/>
      <x v="5"/>
    </i>
    <i>
      <x v="170"/>
      <x v="5"/>
    </i>
    <i>
      <x v="171"/>
      <x v="5"/>
    </i>
    <i>
      <x v="172"/>
      <x v="5"/>
    </i>
    <i>
      <x v="173"/>
      <x v="5"/>
    </i>
    <i>
      <x v="174"/>
      <x v="5"/>
    </i>
    <i>
      <x v="175"/>
      <x v="5"/>
    </i>
    <i>
      <x v="176"/>
      <x v="5"/>
    </i>
    <i>
      <x v="177"/>
      <x v="5"/>
    </i>
    <i>
      <x v="180"/>
      <x v="8"/>
    </i>
    <i>
      <x v="181"/>
      <x v="8"/>
    </i>
    <i>
      <x v="182"/>
      <x v="8"/>
    </i>
    <i>
      <x v="183"/>
      <x v="8"/>
    </i>
    <i>
      <x v="184"/>
      <x v="8"/>
    </i>
    <i>
      <x v="185"/>
      <x v="8"/>
    </i>
    <i>
      <x v="186"/>
      <x v="8"/>
    </i>
    <i>
      <x v="187"/>
      <x v="8"/>
    </i>
    <i>
      <x v="188"/>
      <x v="8"/>
    </i>
    <i>
      <x v="189"/>
      <x v="8"/>
    </i>
    <i>
      <x v="190"/>
      <x v="8"/>
    </i>
    <i>
      <x v="191"/>
      <x v="8"/>
    </i>
    <i>
      <x v="192"/>
      <x v="8"/>
    </i>
    <i>
      <x v="193"/>
      <x v="8"/>
    </i>
    <i>
      <x v="194"/>
      <x v="8"/>
    </i>
    <i>
      <x v="195"/>
      <x v="8"/>
    </i>
    <i>
      <x v="196"/>
      <x v="8"/>
    </i>
    <i>
      <x v="197"/>
      <x v="8"/>
    </i>
    <i>
      <x v="198"/>
      <x v="8"/>
    </i>
    <i>
      <x v="199"/>
      <x v="8"/>
    </i>
    <i>
      <x v="200"/>
      <x v="8"/>
    </i>
    <i>
      <x v="201"/>
      <x v="8"/>
    </i>
    <i>
      <x v="202"/>
      <x v="8"/>
    </i>
    <i>
      <x v="203"/>
      <x v="8"/>
    </i>
    <i>
      <x v="204"/>
      <x v="8"/>
    </i>
    <i>
      <x v="205"/>
      <x v="8"/>
    </i>
    <i>
      <x v="206"/>
      <x v="8"/>
    </i>
    <i>
      <x v="207"/>
      <x v="8"/>
    </i>
    <i>
      <x v="208"/>
      <x v="8"/>
    </i>
    <i>
      <x v="209"/>
      <x v="8"/>
    </i>
    <i>
      <x v="210"/>
      <x v="8"/>
    </i>
    <i>
      <x v="211"/>
      <x v="8"/>
    </i>
    <i>
      <x v="212"/>
      <x v="8"/>
    </i>
    <i>
      <x v="213"/>
      <x v="8"/>
    </i>
    <i>
      <x v="214"/>
      <x v="8"/>
    </i>
    <i>
      <x v="215"/>
      <x v="8"/>
    </i>
    <i>
      <x v="216"/>
      <x v="8"/>
    </i>
    <i>
      <x v="217"/>
      <x v="8"/>
    </i>
    <i>
      <x v="218"/>
      <x v="8"/>
    </i>
    <i>
      <x v="219"/>
      <x v="8"/>
    </i>
    <i>
      <x v="220"/>
      <x v="8"/>
    </i>
    <i>
      <x v="221"/>
      <x v="8"/>
    </i>
    <i>
      <x v="222"/>
      <x v="8"/>
    </i>
    <i>
      <x v="223"/>
      <x v="8"/>
    </i>
    <i>
      <x v="224"/>
      <x v="8"/>
    </i>
    <i>
      <x v="225"/>
      <x v="8"/>
    </i>
    <i>
      <x v="226"/>
      <x v="8"/>
    </i>
    <i>
      <x v="227"/>
      <x v="8"/>
    </i>
    <i>
      <x v="228"/>
      <x v="8"/>
    </i>
    <i>
      <x v="229"/>
      <x v="8"/>
    </i>
    <i>
      <x v="230"/>
      <x v="8"/>
    </i>
    <i>
      <x v="231"/>
      <x v="8"/>
    </i>
    <i>
      <x v="232"/>
      <x v="8"/>
    </i>
    <i>
      <x v="233"/>
      <x v="8"/>
    </i>
    <i>
      <x v="234"/>
      <x v="8"/>
    </i>
    <i>
      <x v="235"/>
      <x v="8"/>
    </i>
    <i>
      <x v="236"/>
      <x v="8"/>
    </i>
    <i>
      <x v="237"/>
      <x v="8"/>
    </i>
    <i>
      <x v="238"/>
      <x v="8"/>
    </i>
    <i>
      <x v="239"/>
      <x v="8"/>
    </i>
    <i>
      <x v="240"/>
      <x v="8"/>
    </i>
    <i>
      <x v="241"/>
      <x v="8"/>
    </i>
    <i>
      <x v="242"/>
      <x v="8"/>
    </i>
    <i>
      <x v="243"/>
      <x v="8"/>
    </i>
    <i>
      <x v="244"/>
      <x v="8"/>
    </i>
    <i>
      <x v="245"/>
      <x v="8"/>
    </i>
    <i>
      <x v="246"/>
      <x v="8"/>
    </i>
    <i>
      <x v="247"/>
      <x v="8"/>
    </i>
    <i>
      <x v="248"/>
      <x v="8"/>
    </i>
    <i>
      <x v="249"/>
      <x v="8"/>
    </i>
    <i>
      <x v="250"/>
      <x v="8"/>
    </i>
    <i>
      <x v="251"/>
      <x v="8"/>
    </i>
    <i>
      <x v="252"/>
      <x v="8"/>
    </i>
    <i>
      <x v="253"/>
      <x v="8"/>
    </i>
    <i>
      <x v="254"/>
      <x v="8"/>
    </i>
    <i>
      <x v="255"/>
      <x v="8"/>
    </i>
    <i>
      <x v="256"/>
      <x v="8"/>
    </i>
    <i>
      <x v="257"/>
      <x v="8"/>
    </i>
    <i>
      <x v="258"/>
      <x v="8"/>
    </i>
    <i>
      <x v="259"/>
      <x v="8"/>
    </i>
    <i>
      <x v="260"/>
      <x v="8"/>
    </i>
    <i>
      <x v="261"/>
      <x v="8"/>
    </i>
    <i>
      <x v="262"/>
      <x v="8"/>
    </i>
    <i>
      <x v="263"/>
      <x v="8"/>
    </i>
    <i>
      <x v="264"/>
      <x v="8"/>
    </i>
    <i>
      <x v="265"/>
      <x v="8"/>
    </i>
    <i>
      <x v="266"/>
      <x v="8"/>
    </i>
    <i>
      <x v="267"/>
      <x v="8"/>
    </i>
    <i>
      <x v="268"/>
      <x v="8"/>
    </i>
    <i>
      <x v="269"/>
      <x v="8"/>
    </i>
    <i>
      <x v="270"/>
      <x v="8"/>
    </i>
    <i>
      <x v="271"/>
      <x v="8"/>
    </i>
    <i>
      <x v="272"/>
      <x v="8"/>
    </i>
    <i>
      <x v="273"/>
      <x v="8"/>
    </i>
    <i>
      <x v="274"/>
      <x v="8"/>
    </i>
    <i>
      <x v="275"/>
      <x v="8"/>
    </i>
    <i>
      <x v="276"/>
      <x v="8"/>
    </i>
    <i>
      <x v="277"/>
      <x v="8"/>
    </i>
    <i>
      <x v="278"/>
      <x v="8"/>
    </i>
    <i>
      <x v="279"/>
      <x v="8"/>
    </i>
    <i>
      <x v="280"/>
      <x v="8"/>
    </i>
    <i>
      <x v="281"/>
      <x v="8"/>
    </i>
    <i>
      <x v="282"/>
      <x v="8"/>
    </i>
    <i>
      <x v="283"/>
      <x v="8"/>
    </i>
    <i>
      <x v="284"/>
      <x v="8"/>
    </i>
    <i>
      <x v="285"/>
      <x v="8"/>
    </i>
    <i>
      <x v="286"/>
      <x v="8"/>
    </i>
    <i>
      <x v="287"/>
      <x v="8"/>
    </i>
    <i>
      <x v="288"/>
      <x v="8"/>
    </i>
    <i>
      <x v="289"/>
      <x v="8"/>
    </i>
    <i>
      <x v="290"/>
      <x v="8"/>
    </i>
    <i>
      <x v="291"/>
      <x v="8"/>
    </i>
    <i>
      <x v="292"/>
      <x v="8"/>
    </i>
    <i>
      <x v="293"/>
      <x v="8"/>
    </i>
    <i>
      <x v="294"/>
      <x v="8"/>
    </i>
    <i>
      <x v="295"/>
      <x v="8"/>
    </i>
    <i>
      <x v="296"/>
      <x v="8"/>
    </i>
    <i>
      <x v="297"/>
      <x v="8"/>
    </i>
    <i>
      <x v="298"/>
      <x v="8"/>
    </i>
    <i>
      <x v="299"/>
      <x v="8"/>
    </i>
    <i>
      <x v="300"/>
      <x v="8"/>
    </i>
    <i>
      <x v="301"/>
      <x v="8"/>
    </i>
    <i>
      <x v="302"/>
      <x v="8"/>
    </i>
    <i>
      <x v="303"/>
      <x v="8"/>
    </i>
    <i>
      <x v="304"/>
      <x v="8"/>
    </i>
    <i>
      <x v="305"/>
      <x v="8"/>
    </i>
    <i>
      <x v="306"/>
      <x v="8"/>
    </i>
    <i>
      <x v="307"/>
      <x v="8"/>
    </i>
    <i>
      <x v="308"/>
      <x v="8"/>
    </i>
    <i>
      <x v="309"/>
      <x v="8"/>
    </i>
    <i>
      <x v="310"/>
      <x v="8"/>
    </i>
    <i>
      <x v="311"/>
      <x v="8"/>
    </i>
    <i>
      <x v="312"/>
      <x v="8"/>
    </i>
    <i>
      <x v="313"/>
      <x v="8"/>
    </i>
    <i>
      <x v="314"/>
      <x v="8"/>
    </i>
    <i>
      <x v="315"/>
      <x v="8"/>
    </i>
    <i>
      <x v="316"/>
      <x v="8"/>
    </i>
    <i>
      <x v="317"/>
      <x v="8"/>
    </i>
    <i>
      <x v="318"/>
      <x v="8"/>
    </i>
    <i>
      <x v="319"/>
      <x v="8"/>
    </i>
    <i>
      <x v="320"/>
      <x v="8"/>
    </i>
    <i>
      <x v="321"/>
      <x v="8"/>
    </i>
    <i>
      <x v="322"/>
      <x v="8"/>
    </i>
    <i>
      <x v="323"/>
      <x v="8"/>
    </i>
    <i>
      <x v="324"/>
      <x v="8"/>
    </i>
    <i>
      <x v="325"/>
      <x v="8"/>
    </i>
    <i>
      <x v="326"/>
      <x v="8"/>
    </i>
    <i>
      <x v="327"/>
      <x v="8"/>
    </i>
    <i>
      <x v="328"/>
      <x v="8"/>
    </i>
    <i>
      <x v="329"/>
      <x v="8"/>
    </i>
    <i>
      <x v="330"/>
      <x v="8"/>
    </i>
    <i>
      <x v="331"/>
      <x v="8"/>
    </i>
    <i>
      <x v="332"/>
      <x v="8"/>
    </i>
    <i>
      <x v="333"/>
      <x v="8"/>
    </i>
    <i>
      <x v="334"/>
      <x v="8"/>
    </i>
    <i>
      <x v="335"/>
      <x v="8"/>
    </i>
    <i>
      <x v="336"/>
      <x v="8"/>
    </i>
    <i>
      <x v="337"/>
      <x v="8"/>
    </i>
    <i>
      <x v="338"/>
      <x v="8"/>
    </i>
    <i>
      <x v="339"/>
      <x v="8"/>
    </i>
    <i>
      <x v="340"/>
      <x v="8"/>
    </i>
    <i>
      <x v="341"/>
      <x v="8"/>
    </i>
    <i>
      <x v="342"/>
      <x v="8"/>
    </i>
    <i>
      <x v="343"/>
      <x v="8"/>
    </i>
    <i>
      <x v="344"/>
      <x v="8"/>
    </i>
    <i>
      <x v="345"/>
      <x v="8"/>
    </i>
    <i>
      <x v="346"/>
      <x v="8"/>
    </i>
    <i>
      <x v="347"/>
      <x v="8"/>
    </i>
    <i>
      <x v="348"/>
      <x v="8"/>
    </i>
    <i>
      <x v="349"/>
      <x v="8"/>
    </i>
    <i>
      <x v="350"/>
      <x v="8"/>
    </i>
    <i>
      <x v="351"/>
      <x v="8"/>
    </i>
    <i>
      <x v="352"/>
      <x v="8"/>
    </i>
    <i>
      <x v="353"/>
      <x v="8"/>
    </i>
    <i>
      <x v="354"/>
      <x v="8"/>
    </i>
    <i>
      <x v="355"/>
      <x v="8"/>
    </i>
    <i>
      <x v="356"/>
      <x v="8"/>
    </i>
    <i>
      <x v="357"/>
      <x v="8"/>
    </i>
    <i>
      <x v="358"/>
      <x v="8"/>
    </i>
    <i>
      <x v="359"/>
      <x v="8"/>
    </i>
    <i>
      <x v="360"/>
      <x v="8"/>
    </i>
    <i>
      <x v="361"/>
      <x v="8"/>
    </i>
    <i>
      <x v="362"/>
      <x v="8"/>
    </i>
    <i>
      <x v="363"/>
      <x v="8"/>
    </i>
    <i>
      <x v="364"/>
      <x v="8"/>
    </i>
    <i>
      <x v="365"/>
      <x v="8"/>
    </i>
    <i>
      <x v="366"/>
      <x v="8"/>
    </i>
    <i>
      <x v="367"/>
      <x v="8"/>
    </i>
    <i>
      <x v="368"/>
      <x v="8"/>
    </i>
    <i>
      <x v="369"/>
      <x v="8"/>
    </i>
    <i>
      <x v="370"/>
      <x v="8"/>
    </i>
    <i>
      <x v="371"/>
      <x v="8"/>
    </i>
    <i>
      <x v="372"/>
      <x v="8"/>
    </i>
    <i>
      <x v="373"/>
      <x v="8"/>
    </i>
    <i>
      <x v="374"/>
      <x v="8"/>
    </i>
    <i>
      <x v="375"/>
      <x v="8"/>
    </i>
    <i>
      <x v="376"/>
      <x v="8"/>
    </i>
    <i>
      <x v="377"/>
      <x v="8"/>
    </i>
    <i>
      <x v="378"/>
      <x v="8"/>
    </i>
    <i>
      <x v="379"/>
      <x v="3"/>
    </i>
    <i>
      <x v="380"/>
      <x v="4"/>
    </i>
    <i>
      <x v="381"/>
      <x v="3"/>
    </i>
    <i>
      <x v="382"/>
      <x v="4"/>
    </i>
    <i>
      <x v="383"/>
      <x v="3"/>
    </i>
    <i>
      <x v="384"/>
      <x v="3"/>
    </i>
    <i>
      <x v="385"/>
      <x v="4"/>
    </i>
    <i>
      <x v="386"/>
      <x v="4"/>
    </i>
    <i>
      <x v="387"/>
      <x v="4"/>
    </i>
    <i>
      <x v="388"/>
      <x v="4"/>
    </i>
    <i>
      <x v="389"/>
      <x v="4"/>
    </i>
    <i>
      <x v="390"/>
      <x v="8"/>
    </i>
    <i>
      <x v="391"/>
      <x v="8"/>
    </i>
    <i>
      <x v="392"/>
      <x v="8"/>
    </i>
    <i>
      <x v="393"/>
      <x v="8"/>
    </i>
    <i>
      <x v="394"/>
      <x v="1"/>
    </i>
    <i>
      <x v="395"/>
      <x v="1"/>
    </i>
    <i>
      <x v="396"/>
      <x v="1"/>
    </i>
    <i>
      <x v="397"/>
      <x v="1"/>
    </i>
    <i>
      <x v="398"/>
      <x v="1"/>
    </i>
    <i>
      <x v="399"/>
      <x v="1"/>
    </i>
    <i>
      <x v="400"/>
      <x v="1"/>
    </i>
    <i>
      <x v="401"/>
      <x v="1"/>
    </i>
    <i>
      <x v="402"/>
      <x v="1"/>
    </i>
    <i>
      <x v="403"/>
      <x v="1"/>
    </i>
    <i>
      <x v="404"/>
      <x v="8"/>
    </i>
    <i>
      <x v="405"/>
      <x v="8"/>
    </i>
    <i>
      <x v="406"/>
      <x v="8"/>
    </i>
    <i>
      <x v="407"/>
      <x v="8"/>
    </i>
    <i>
      <x v="408"/>
      <x v="8"/>
    </i>
    <i>
      <x v="409"/>
      <x v="8"/>
    </i>
    <i>
      <x v="410"/>
      <x v="8"/>
    </i>
    <i>
      <x v="411"/>
      <x v="8"/>
    </i>
    <i>
      <x v="412"/>
      <x v="8"/>
    </i>
    <i>
      <x v="413"/>
      <x v="8"/>
    </i>
    <i>
      <x v="414"/>
      <x v="8"/>
    </i>
    <i>
      <x v="415"/>
      <x v="8"/>
    </i>
    <i>
      <x v="416"/>
      <x v="8"/>
    </i>
    <i>
      <x v="417"/>
      <x v="8"/>
    </i>
    <i>
      <x v="418"/>
      <x v="8"/>
    </i>
    <i>
      <x v="419"/>
      <x v="8"/>
    </i>
    <i>
      <x v="420"/>
      <x v="8"/>
    </i>
    <i>
      <x v="421"/>
      <x v="8"/>
    </i>
    <i>
      <x v="422"/>
      <x v="8"/>
    </i>
    <i>
      <x v="423"/>
      <x v="8"/>
    </i>
    <i>
      <x v="424"/>
      <x v="8"/>
    </i>
    <i>
      <x v="425"/>
      <x v="8"/>
    </i>
    <i>
      <x v="426"/>
      <x v="8"/>
    </i>
    <i>
      <x v="427"/>
      <x v="8"/>
    </i>
    <i>
      <x v="428"/>
      <x v="8"/>
    </i>
    <i>
      <x v="429"/>
      <x v="8"/>
    </i>
    <i>
      <x v="430"/>
      <x v="8"/>
    </i>
    <i>
      <x v="431"/>
      <x v="8"/>
    </i>
    <i>
      <x v="432"/>
      <x v="8"/>
    </i>
    <i>
      <x v="433"/>
      <x v="8"/>
    </i>
    <i>
      <x v="434"/>
      <x v="8"/>
    </i>
    <i>
      <x v="435"/>
      <x v="8"/>
    </i>
    <i>
      <x v="436"/>
      <x v="8"/>
    </i>
    <i>
      <x v="437"/>
      <x v="8"/>
    </i>
    <i>
      <x v="438"/>
      <x v="8"/>
    </i>
    <i>
      <x v="439"/>
      <x v="8"/>
    </i>
    <i>
      <x v="440"/>
      <x v="8"/>
    </i>
    <i>
      <x v="441"/>
      <x v="8"/>
    </i>
    <i>
      <x v="442"/>
      <x v="8"/>
    </i>
    <i>
      <x v="443"/>
      <x v="8"/>
    </i>
    <i>
      <x v="444"/>
      <x v="8"/>
    </i>
    <i>
      <x v="445"/>
      <x v="8"/>
    </i>
    <i>
      <x v="446"/>
      <x v="8"/>
    </i>
    <i>
      <x v="447"/>
      <x v="8"/>
    </i>
    <i>
      <x v="448"/>
      <x v="8"/>
    </i>
    <i>
      <x v="449"/>
      <x v="8"/>
    </i>
    <i>
      <x v="450"/>
      <x v="8"/>
    </i>
    <i>
      <x v="451"/>
      <x v="8"/>
    </i>
    <i>
      <x v="452"/>
      <x v="8"/>
    </i>
    <i>
      <x v="453"/>
      <x v="8"/>
    </i>
    <i>
      <x v="454"/>
      <x v="8"/>
    </i>
    <i>
      <x v="455"/>
      <x v="8"/>
    </i>
    <i>
      <x v="456"/>
      <x v="8"/>
    </i>
    <i>
      <x v="457"/>
      <x v="8"/>
    </i>
    <i>
      <x v="458"/>
      <x v="8"/>
    </i>
    <i>
      <x v="459"/>
      <x v="8"/>
    </i>
    <i>
      <x v="460"/>
      <x v="8"/>
    </i>
    <i>
      <x v="461"/>
      <x v="8"/>
    </i>
    <i>
      <x v="462"/>
      <x v="8"/>
    </i>
    <i>
      <x v="463"/>
      <x v="8"/>
    </i>
    <i>
      <x v="464"/>
      <x v="8"/>
    </i>
    <i>
      <x v="465"/>
      <x v="8"/>
    </i>
    <i>
      <x v="466"/>
      <x v="8"/>
    </i>
    <i>
      <x v="467"/>
      <x v="8"/>
    </i>
    <i>
      <x v="468"/>
      <x v="8"/>
    </i>
    <i>
      <x v="469"/>
      <x v="8"/>
    </i>
    <i>
      <x v="470"/>
      <x v="8"/>
    </i>
    <i>
      <x v="471"/>
      <x v="8"/>
    </i>
    <i>
      <x v="472"/>
      <x v="8"/>
    </i>
    <i>
      <x v="473"/>
      <x v="8"/>
    </i>
    <i>
      <x v="474"/>
      <x v="8"/>
    </i>
    <i>
      <x v="476"/>
      <x v="8"/>
    </i>
    <i>
      <x v="477"/>
      <x v="8"/>
    </i>
    <i>
      <x v="478"/>
      <x v="8"/>
    </i>
    <i>
      <x v="479"/>
      <x v="8"/>
    </i>
    <i>
      <x v="480"/>
      <x v="8"/>
    </i>
    <i>
      <x v="481"/>
      <x v="8"/>
    </i>
    <i>
      <x v="482"/>
      <x v="8"/>
    </i>
    <i>
      <x v="483"/>
      <x v="8"/>
    </i>
    <i>
      <x v="484"/>
      <x v="8"/>
    </i>
    <i>
      <x v="485"/>
      <x v="8"/>
    </i>
    <i>
      <x v="486"/>
      <x v="8"/>
    </i>
    <i>
      <x v="487"/>
      <x v="8"/>
    </i>
    <i>
      <x v="488"/>
      <x v="8"/>
    </i>
    <i>
      <x v="489"/>
      <x v="8"/>
    </i>
    <i>
      <x v="490"/>
      <x v="8"/>
    </i>
    <i>
      <x v="491"/>
      <x v="8"/>
    </i>
    <i>
      <x v="492"/>
      <x v="8"/>
    </i>
    <i>
      <x v="493"/>
      <x v="8"/>
    </i>
    <i>
      <x v="494"/>
      <x v="8"/>
    </i>
    <i>
      <x v="495"/>
      <x v="8"/>
    </i>
    <i>
      <x v="496"/>
      <x v="8"/>
    </i>
    <i>
      <x v="497"/>
      <x v="8"/>
    </i>
    <i>
      <x v="498"/>
      <x v="8"/>
    </i>
    <i>
      <x v="499"/>
      <x v="8"/>
    </i>
    <i>
      <x v="500"/>
      <x v="8"/>
    </i>
    <i>
      <x v="501"/>
      <x v="8"/>
    </i>
    <i>
      <x v="502"/>
      <x v="8"/>
    </i>
    <i>
      <x v="503"/>
      <x v="8"/>
    </i>
    <i>
      <x v="504"/>
      <x v="8"/>
    </i>
    <i>
      <x v="505"/>
      <x v="8"/>
    </i>
    <i>
      <x v="506"/>
      <x v="8"/>
    </i>
    <i>
      <x v="507"/>
      <x v="8"/>
    </i>
    <i>
      <x v="508"/>
      <x v="8"/>
    </i>
    <i>
      <x v="509"/>
      <x v="8"/>
    </i>
    <i>
      <x v="510"/>
      <x v="8"/>
    </i>
    <i>
      <x v="511"/>
      <x v="8"/>
    </i>
    <i>
      <x v="512"/>
      <x v="8"/>
    </i>
    <i>
      <x v="513"/>
      <x v="8"/>
    </i>
    <i>
      <x v="514"/>
      <x v="8"/>
    </i>
    <i>
      <x v="515"/>
      <x v="8"/>
    </i>
    <i>
      <x v="516"/>
      <x v="8"/>
    </i>
    <i>
      <x v="517"/>
      <x v="8"/>
    </i>
    <i>
      <x v="518"/>
      <x v="8"/>
    </i>
    <i>
      <x v="519"/>
      <x v="8"/>
    </i>
    <i>
      <x v="520"/>
      <x v="8"/>
    </i>
    <i>
      <x v="521"/>
      <x v="8"/>
    </i>
    <i>
      <x v="522"/>
      <x v="8"/>
    </i>
    <i>
      <x v="523"/>
      <x v="8"/>
    </i>
    <i>
      <x v="524"/>
      <x v="8"/>
    </i>
    <i>
      <x v="525"/>
      <x v="8"/>
    </i>
    <i>
      <x v="526"/>
      <x v="8"/>
    </i>
    <i>
      <x v="527"/>
      <x v="8"/>
    </i>
    <i>
      <x v="528"/>
      <x v="8"/>
    </i>
    <i>
      <x v="529"/>
      <x v="8"/>
    </i>
    <i>
      <x v="530"/>
      <x v="8"/>
    </i>
    <i>
      <x v="531"/>
      <x v="8"/>
    </i>
    <i>
      <x v="532"/>
      <x v="8"/>
    </i>
    <i>
      <x v="533"/>
      <x v="8"/>
    </i>
    <i>
      <x v="534"/>
      <x v="8"/>
    </i>
    <i>
      <x v="535"/>
      <x v="8"/>
    </i>
    <i>
      <x v="536"/>
      <x v="8"/>
    </i>
    <i>
      <x v="537"/>
      <x v="8"/>
    </i>
    <i>
      <x v="538"/>
      <x v="8"/>
    </i>
    <i>
      <x v="539"/>
      <x v="8"/>
    </i>
    <i>
      <x v="540"/>
      <x v="8"/>
    </i>
    <i>
      <x v="541"/>
      <x v="8"/>
    </i>
    <i>
      <x v="542"/>
      <x v="8"/>
    </i>
    <i>
      <x v="543"/>
      <x v="8"/>
    </i>
    <i>
      <x v="544"/>
      <x v="8"/>
    </i>
    <i>
      <x v="545"/>
      <x v="8"/>
    </i>
    <i>
      <x v="546"/>
      <x v="8"/>
    </i>
    <i>
      <x v="547"/>
      <x v="8"/>
    </i>
    <i>
      <x v="548"/>
      <x v="8"/>
    </i>
    <i>
      <x v="549"/>
      <x v="8"/>
    </i>
    <i>
      <x v="550"/>
      <x v="8"/>
    </i>
    <i>
      <x v="551"/>
      <x v="8"/>
    </i>
    <i>
      <x v="552"/>
      <x v="8"/>
    </i>
    <i>
      <x v="553"/>
      <x v="8"/>
    </i>
    <i>
      <x v="554"/>
      <x v="8"/>
    </i>
    <i>
      <x v="555"/>
      <x v="8"/>
    </i>
    <i>
      <x v="556"/>
      <x v="8"/>
    </i>
    <i>
      <x v="557"/>
      <x v="8"/>
    </i>
    <i>
      <x v="558"/>
      <x v="8"/>
    </i>
    <i>
      <x v="559"/>
      <x v="8"/>
    </i>
    <i>
      <x v="560"/>
      <x v="8"/>
    </i>
    <i>
      <x v="561"/>
      <x v="8"/>
    </i>
    <i>
      <x v="562"/>
      <x v="8"/>
    </i>
    <i>
      <x v="563"/>
      <x v="8"/>
    </i>
    <i>
      <x v="564"/>
      <x v="8"/>
    </i>
    <i>
      <x v="565"/>
      <x v="8"/>
    </i>
    <i>
      <x v="566"/>
      <x v="8"/>
    </i>
    <i>
      <x v="567"/>
      <x v="8"/>
    </i>
    <i>
      <x v="568"/>
      <x v="8"/>
    </i>
    <i>
      <x v="569"/>
      <x v="8"/>
    </i>
    <i>
      <x v="570"/>
      <x v="8"/>
    </i>
    <i>
      <x v="571"/>
      <x v="8"/>
    </i>
    <i>
      <x v="572"/>
      <x v="8"/>
    </i>
    <i>
      <x v="573"/>
      <x v="8"/>
    </i>
    <i>
      <x v="574"/>
      <x v="8"/>
    </i>
    <i>
      <x v="575"/>
      <x v="8"/>
    </i>
    <i>
      <x v="576"/>
      <x v="8"/>
    </i>
    <i>
      <x v="577"/>
      <x v="8"/>
    </i>
    <i>
      <x v="578"/>
      <x v="8"/>
    </i>
    <i>
      <x v="579"/>
      <x v="8"/>
    </i>
    <i>
      <x v="580"/>
      <x v="8"/>
    </i>
    <i>
      <x v="581"/>
      <x v="8"/>
    </i>
    <i>
      <x v="582"/>
      <x v="8"/>
    </i>
    <i>
      <x v="583"/>
      <x v="8"/>
    </i>
    <i>
      <x v="584"/>
      <x v="8"/>
    </i>
    <i>
      <x v="585"/>
      <x v="8"/>
    </i>
    <i>
      <x v="586"/>
      <x v="8"/>
    </i>
    <i>
      <x v="587"/>
      <x v="8"/>
    </i>
    <i>
      <x v="588"/>
      <x v="8"/>
    </i>
    <i>
      <x v="589"/>
      <x v="8"/>
    </i>
    <i>
      <x v="590"/>
      <x v="8"/>
    </i>
    <i>
      <x v="591"/>
      <x v="8"/>
    </i>
    <i>
      <x v="592"/>
      <x v="8"/>
    </i>
    <i>
      <x v="593"/>
      <x v="8"/>
    </i>
    <i>
      <x v="594"/>
      <x v="8"/>
    </i>
    <i>
      <x v="595"/>
      <x v="8"/>
    </i>
    <i>
      <x v="596"/>
      <x v="8"/>
    </i>
    <i>
      <x v="597"/>
      <x v="8"/>
    </i>
    <i>
      <x v="598"/>
      <x v="8"/>
    </i>
    <i>
      <x v="599"/>
      <x v="6"/>
    </i>
    <i>
      <x v="600"/>
      <x v="6"/>
    </i>
    <i>
      <x v="601"/>
      <x v="6"/>
    </i>
    <i>
      <x v="602"/>
      <x v="6"/>
    </i>
    <i>
      <x v="603"/>
      <x v="6"/>
    </i>
    <i>
      <x v="604"/>
      <x v="6"/>
    </i>
    <i>
      <x v="605"/>
      <x v="6"/>
    </i>
    <i>
      <x v="606"/>
      <x v="6"/>
    </i>
    <i>
      <x v="607"/>
      <x v="6"/>
    </i>
    <i>
      <x v="608"/>
      <x v="6"/>
    </i>
    <i>
      <x v="609"/>
      <x v="6"/>
    </i>
    <i>
      <x v="610"/>
      <x v="6"/>
    </i>
    <i>
      <x v="611"/>
      <x v="6"/>
    </i>
    <i>
      <x v="612"/>
      <x v="6"/>
    </i>
    <i>
      <x v="613"/>
      <x v="6"/>
    </i>
    <i>
      <x v="614"/>
      <x v="6"/>
    </i>
    <i>
      <x v="615"/>
      <x v="6"/>
    </i>
    <i>
      <x v="616"/>
      <x v="6"/>
    </i>
    <i>
      <x v="617"/>
      <x v="6"/>
    </i>
    <i>
      <x v="618"/>
      <x v="6"/>
    </i>
    <i>
      <x v="619"/>
      <x v="6"/>
    </i>
    <i>
      <x v="620"/>
      <x v="6"/>
    </i>
    <i>
      <x v="621"/>
      <x v="6"/>
    </i>
    <i>
      <x v="622"/>
      <x v="6"/>
    </i>
    <i>
      <x v="623"/>
      <x v="6"/>
    </i>
    <i>
      <x v="624"/>
      <x v="6"/>
    </i>
    <i>
      <x v="625"/>
      <x v="6"/>
    </i>
    <i>
      <x v="626"/>
      <x v="6"/>
    </i>
    <i>
      <x v="627"/>
      <x v="6"/>
    </i>
    <i>
      <x v="628"/>
      <x v="6"/>
    </i>
    <i>
      <x v="629"/>
      <x v="6"/>
    </i>
    <i>
      <x v="630"/>
      <x v="6"/>
    </i>
    <i>
      <x v="631"/>
      <x v="6"/>
    </i>
    <i>
      <x v="632"/>
      <x v="6"/>
    </i>
    <i>
      <x v="633"/>
      <x v="6"/>
    </i>
    <i>
      <x v="634"/>
      <x v="6"/>
    </i>
    <i>
      <x v="635"/>
      <x v="6"/>
    </i>
    <i>
      <x v="636"/>
      <x v="6"/>
    </i>
    <i>
      <x v="637"/>
      <x v="6"/>
    </i>
    <i>
      <x v="638"/>
      <x v="2"/>
    </i>
    <i>
      <x v="640"/>
      <x v="4"/>
    </i>
    <i>
      <x v="641"/>
      <x v="4"/>
    </i>
    <i>
      <x v="642"/>
      <x v="4"/>
    </i>
    <i>
      <x v="643"/>
      <x v="4"/>
    </i>
    <i>
      <x v="644"/>
      <x v="4"/>
    </i>
    <i>
      <x v="645"/>
      <x v="8"/>
    </i>
    <i>
      <x v="646"/>
      <x v="8"/>
    </i>
    <i>
      <x v="647"/>
      <x v="8"/>
    </i>
    <i>
      <x v="648"/>
      <x v="4"/>
    </i>
    <i>
      <x v="649"/>
      <x v="4"/>
    </i>
    <i>
      <x v="650"/>
      <x v="4"/>
    </i>
    <i>
      <x v="651"/>
      <x v="4"/>
    </i>
    <i>
      <x v="660"/>
      <x v="4"/>
    </i>
    <i>
      <x v="661"/>
      <x v="8"/>
    </i>
    <i>
      <x v="662"/>
      <x v="8"/>
    </i>
    <i>
      <x v="663"/>
      <x v="8"/>
    </i>
    <i>
      <x v="664"/>
      <x v="8"/>
    </i>
    <i>
      <x v="665"/>
      <x v="8"/>
    </i>
    <i>
      <x v="666"/>
      <x v="8"/>
    </i>
    <i>
      <x v="667"/>
      <x v="8"/>
    </i>
    <i>
      <x v="668"/>
      <x v="8"/>
    </i>
    <i>
      <x v="669"/>
      <x v="8"/>
    </i>
    <i>
      <x v="670"/>
      <x v="8"/>
    </i>
    <i>
      <x v="671"/>
      <x v="8"/>
    </i>
    <i>
      <x v="672"/>
      <x v="8"/>
    </i>
    <i>
      <x v="675"/>
      <x v="4"/>
    </i>
    <i>
      <x v="676"/>
      <x v="4"/>
    </i>
    <i>
      <x v="677"/>
      <x v="4"/>
    </i>
    <i>
      <x v="678"/>
      <x v="4"/>
    </i>
    <i>
      <x v="679"/>
      <x v="4"/>
    </i>
    <i>
      <x v="680"/>
      <x v="4"/>
    </i>
    <i>
      <x v="681"/>
      <x v="8"/>
    </i>
    <i>
      <x v="682"/>
      <x v="8"/>
    </i>
    <i>
      <x v="683"/>
      <x v="8"/>
    </i>
    <i>
      <x v="684"/>
      <x v="8"/>
    </i>
    <i>
      <x v="685"/>
      <x v="8"/>
    </i>
    <i>
      <x v="686"/>
      <x v="8"/>
    </i>
    <i>
      <x v="687"/>
      <x v="8"/>
    </i>
    <i>
      <x v="688"/>
      <x v="8"/>
    </i>
    <i>
      <x v="689"/>
      <x v="8"/>
    </i>
    <i>
      <x v="690"/>
      <x v="8"/>
    </i>
    <i>
      <x v="691"/>
      <x v="8"/>
    </i>
    <i>
      <x v="692"/>
      <x v="8"/>
    </i>
    <i>
      <x v="693"/>
      <x v="8"/>
    </i>
    <i>
      <x v="694"/>
      <x v="8"/>
    </i>
    <i>
      <x v="695"/>
      <x v="8"/>
    </i>
    <i>
      <x v="696"/>
      <x v="8"/>
    </i>
    <i>
      <x v="697"/>
      <x v="8"/>
    </i>
    <i>
      <x v="698"/>
      <x v="8"/>
    </i>
    <i>
      <x v="699"/>
      <x v="8"/>
    </i>
    <i>
      <x v="700"/>
      <x v="8"/>
    </i>
    <i>
      <x v="701"/>
      <x v="8"/>
    </i>
    <i>
      <x v="702"/>
      <x v="8"/>
    </i>
    <i>
      <x v="703"/>
      <x v="8"/>
    </i>
    <i>
      <x v="704"/>
      <x v="8"/>
    </i>
    <i>
      <x v="705"/>
      <x v="8"/>
    </i>
    <i>
      <x v="706"/>
      <x v="8"/>
    </i>
    <i>
      <x v="707"/>
      <x v="8"/>
    </i>
    <i>
      <x v="708"/>
      <x v="8"/>
    </i>
    <i>
      <x v="709"/>
      <x v="8"/>
    </i>
    <i>
      <x v="710"/>
      <x v="8"/>
    </i>
    <i>
      <x v="711"/>
      <x v="8"/>
    </i>
    <i>
      <x v="712"/>
      <x v="8"/>
    </i>
    <i>
      <x v="713"/>
      <x v="8"/>
    </i>
    <i>
      <x v="714"/>
      <x v="8"/>
    </i>
    <i>
      <x v="715"/>
      <x v="8"/>
    </i>
    <i>
      <x v="716"/>
      <x v="8"/>
    </i>
    <i>
      <x v="717"/>
      <x v="8"/>
    </i>
    <i>
      <x v="718"/>
      <x v="8"/>
    </i>
    <i>
      <x v="719"/>
      <x v="8"/>
    </i>
    <i>
      <x v="720"/>
      <x v="8"/>
    </i>
    <i>
      <x v="721"/>
      <x v="8"/>
    </i>
    <i>
      <x v="722"/>
      <x v="8"/>
    </i>
    <i>
      <x v="723"/>
      <x v="8"/>
    </i>
    <i>
      <x v="724"/>
      <x v="8"/>
    </i>
    <i>
      <x v="725"/>
      <x v="8"/>
    </i>
    <i>
      <x v="726"/>
      <x v="8"/>
    </i>
    <i>
      <x v="727"/>
      <x v="8"/>
    </i>
    <i>
      <x v="728"/>
      <x v="8"/>
    </i>
    <i>
      <x v="729"/>
      <x v="8"/>
    </i>
    <i>
      <x v="730"/>
      <x v="8"/>
    </i>
    <i>
      <x v="731"/>
      <x v="8"/>
    </i>
    <i>
      <x v="732"/>
      <x v="8"/>
    </i>
    <i>
      <x v="733"/>
      <x v="8"/>
    </i>
    <i>
      <x v="734"/>
      <x v="8"/>
    </i>
    <i>
      <x v="735"/>
      <x v="8"/>
    </i>
    <i>
      <x v="736"/>
      <x v="8"/>
    </i>
    <i>
      <x v="737"/>
      <x v="8"/>
    </i>
    <i>
      <x v="738"/>
      <x v="8"/>
    </i>
    <i>
      <x v="739"/>
      <x v="8"/>
    </i>
    <i>
      <x v="740"/>
      <x v="8"/>
    </i>
    <i>
      <x v="741"/>
      <x v="8"/>
    </i>
    <i>
      <x v="742"/>
      <x v="8"/>
    </i>
    <i>
      <x v="743"/>
      <x v="8"/>
    </i>
    <i>
      <x v="744"/>
      <x v="8"/>
    </i>
    <i>
      <x v="745"/>
      <x v="8"/>
    </i>
    <i>
      <x v="746"/>
      <x v="8"/>
    </i>
    <i>
      <x v="747"/>
      <x v="8"/>
    </i>
    <i>
      <x v="748"/>
      <x v="8"/>
    </i>
    <i>
      <x v="749"/>
      <x v="8"/>
    </i>
    <i>
      <x v="750"/>
      <x v="8"/>
    </i>
    <i>
      <x v="751"/>
      <x v="8"/>
    </i>
    <i>
      <x v="752"/>
      <x v="8"/>
    </i>
    <i>
      <x v="753"/>
      <x v="8"/>
    </i>
    <i>
      <x v="754"/>
      <x v="8"/>
    </i>
    <i>
      <x v="755"/>
      <x v="8"/>
    </i>
    <i>
      <x v="756"/>
      <x v="8"/>
    </i>
    <i>
      <x v="757"/>
      <x v="8"/>
    </i>
    <i>
      <x v="758"/>
      <x v="8"/>
    </i>
    <i>
      <x v="759"/>
      <x v="8"/>
    </i>
    <i>
      <x v="760"/>
      <x v="8"/>
    </i>
    <i>
      <x v="761"/>
      <x v="8"/>
    </i>
    <i>
      <x v="762"/>
      <x v="8"/>
    </i>
    <i>
      <x v="763"/>
      <x v="8"/>
    </i>
    <i>
      <x v="764"/>
      <x v="8"/>
    </i>
    <i>
      <x v="765"/>
      <x v="8"/>
    </i>
    <i>
      <x v="766"/>
      <x v="8"/>
    </i>
    <i>
      <x v="767"/>
      <x v="8"/>
    </i>
    <i>
      <x v="768"/>
      <x v="8"/>
    </i>
    <i>
      <x v="769"/>
      <x v="8"/>
    </i>
    <i>
      <x v="770"/>
      <x v="8"/>
    </i>
    <i>
      <x v="771"/>
      <x v="8"/>
    </i>
    <i>
      <x v="772"/>
      <x v="8"/>
    </i>
    <i>
      <x v="773"/>
      <x v="8"/>
    </i>
    <i>
      <x v="774"/>
      <x v="8"/>
    </i>
    <i>
      <x v="775"/>
      <x v="8"/>
    </i>
    <i>
      <x v="776"/>
      <x v="8"/>
    </i>
    <i>
      <x v="777"/>
      <x v="8"/>
    </i>
    <i>
      <x v="778"/>
      <x v="8"/>
    </i>
    <i>
      <x v="779"/>
      <x v="8"/>
    </i>
    <i>
      <x v="780"/>
      <x v="8"/>
    </i>
    <i>
      <x v="781"/>
      <x v="8"/>
    </i>
    <i>
      <x v="782"/>
      <x v="8"/>
    </i>
    <i>
      <x v="783"/>
      <x v="8"/>
    </i>
    <i>
      <x v="784"/>
      <x v="8"/>
    </i>
    <i>
      <x v="785"/>
      <x v="8"/>
    </i>
    <i>
      <x v="786"/>
      <x v="8"/>
    </i>
    <i>
      <x v="787"/>
      <x v="8"/>
    </i>
    <i>
      <x v="788"/>
      <x v="8"/>
    </i>
    <i>
      <x v="789"/>
      <x v="8"/>
    </i>
    <i>
      <x v="790"/>
      <x v="8"/>
    </i>
    <i>
      <x v="791"/>
      <x v="8"/>
    </i>
    <i>
      <x v="792"/>
      <x v="8"/>
    </i>
    <i>
      <x v="793"/>
      <x v="8"/>
    </i>
    <i>
      <x v="794"/>
      <x v="8"/>
    </i>
    <i>
      <x v="795"/>
      <x v="8"/>
    </i>
    <i>
      <x v="796"/>
      <x v="8"/>
    </i>
    <i>
      <x v="797"/>
      <x v="8"/>
    </i>
    <i>
      <x v="798"/>
      <x v="8"/>
    </i>
    <i>
      <x v="799"/>
      <x v="8"/>
    </i>
    <i>
      <x v="800"/>
      <x v="8"/>
    </i>
    <i>
      <x v="801"/>
      <x v="8"/>
    </i>
    <i>
      <x v="802"/>
      <x v="8"/>
    </i>
    <i>
      <x v="803"/>
      <x v="8"/>
    </i>
    <i>
      <x v="804"/>
      <x v="8"/>
    </i>
    <i>
      <x v="805"/>
      <x v="8"/>
    </i>
    <i>
      <x v="806"/>
      <x v="8"/>
    </i>
    <i>
      <x v="807"/>
      <x v="8"/>
    </i>
    <i>
      <x v="808"/>
      <x v="8"/>
    </i>
    <i>
      <x v="809"/>
      <x v="8"/>
    </i>
    <i>
      <x v="810"/>
      <x v="8"/>
    </i>
    <i>
      <x v="811"/>
      <x v="8"/>
    </i>
    <i>
      <x v="812"/>
      <x v="8"/>
    </i>
    <i>
      <x v="813"/>
      <x v="8"/>
    </i>
    <i>
      <x v="814"/>
      <x v="8"/>
    </i>
    <i>
      <x v="815"/>
      <x v="8"/>
    </i>
    <i>
      <x v="816"/>
      <x v="8"/>
    </i>
    <i>
      <x v="817"/>
      <x v="8"/>
    </i>
    <i>
      <x v="818"/>
      <x v="8"/>
    </i>
    <i>
      <x v="819"/>
      <x v="8"/>
    </i>
    <i>
      <x v="820"/>
      <x v="8"/>
    </i>
    <i>
      <x v="821"/>
      <x v="8"/>
    </i>
    <i>
      <x v="822"/>
      <x v="8"/>
    </i>
    <i>
      <x v="823"/>
      <x v="8"/>
    </i>
    <i>
      <x v="824"/>
      <x v="8"/>
    </i>
    <i>
      <x v="825"/>
      <x v="8"/>
    </i>
    <i>
      <x v="826"/>
      <x v="8"/>
    </i>
    <i>
      <x v="827"/>
      <x v="8"/>
    </i>
    <i>
      <x v="828"/>
      <x v="8"/>
    </i>
    <i>
      <x v="829"/>
      <x v="8"/>
    </i>
    <i>
      <x v="830"/>
      <x v="8"/>
    </i>
    <i>
      <x v="831"/>
      <x v="8"/>
    </i>
    <i>
      <x v="832"/>
      <x v="8"/>
    </i>
    <i>
      <x v="833"/>
      <x v="8"/>
    </i>
    <i>
      <x v="834"/>
      <x v="8"/>
    </i>
    <i>
      <x v="835"/>
      <x v="8"/>
    </i>
    <i>
      <x v="836"/>
      <x v="8"/>
    </i>
    <i>
      <x v="837"/>
      <x v="8"/>
    </i>
    <i>
      <x v="838"/>
      <x v="8"/>
    </i>
    <i>
      <x v="839"/>
      <x v="8"/>
    </i>
    <i>
      <x v="840"/>
      <x v="8"/>
    </i>
    <i>
      <x v="841"/>
      <x v="8"/>
    </i>
    <i>
      <x v="842"/>
      <x v="8"/>
    </i>
    <i>
      <x v="843"/>
      <x v="8"/>
    </i>
    <i>
      <x v="844"/>
      <x v="8"/>
    </i>
    <i>
      <x v="845"/>
      <x v="8"/>
    </i>
    <i>
      <x v="846"/>
      <x v="8"/>
    </i>
    <i>
      <x v="847"/>
      <x v="8"/>
    </i>
    <i>
      <x v="848"/>
      <x v="8"/>
    </i>
    <i>
      <x v="849"/>
      <x v="8"/>
    </i>
    <i>
      <x v="850"/>
      <x v="8"/>
    </i>
    <i>
      <x v="851"/>
      <x v="8"/>
    </i>
    <i>
      <x v="852"/>
      <x v="8"/>
    </i>
    <i>
      <x v="853"/>
      <x v="8"/>
    </i>
    <i>
      <x v="854"/>
      <x v="8"/>
    </i>
    <i>
      <x v="855"/>
      <x v="8"/>
    </i>
    <i>
      <x v="856"/>
      <x v="8"/>
    </i>
    <i>
      <x v="857"/>
      <x v="8"/>
    </i>
    <i>
      <x v="858"/>
      <x v="8"/>
    </i>
    <i>
      <x v="859"/>
      <x v="8"/>
    </i>
    <i>
      <x v="860"/>
      <x v="8"/>
    </i>
    <i>
      <x v="861"/>
      <x v="8"/>
    </i>
    <i>
      <x v="862"/>
      <x v="8"/>
    </i>
    <i>
      <x v="863"/>
      <x v="8"/>
    </i>
    <i>
      <x v="864"/>
      <x v="8"/>
    </i>
    <i>
      <x v="865"/>
      <x v="8"/>
    </i>
    <i>
      <x v="866"/>
      <x v="8"/>
    </i>
    <i>
      <x v="867"/>
      <x v="8"/>
    </i>
    <i>
      <x v="868"/>
      <x v="8"/>
    </i>
    <i>
      <x v="869"/>
      <x v="8"/>
    </i>
    <i>
      <x v="870"/>
      <x v="8"/>
    </i>
    <i>
      <x v="871"/>
      <x v="8"/>
    </i>
    <i>
      <x v="872"/>
      <x v="8"/>
    </i>
    <i>
      <x v="873"/>
      <x v="8"/>
    </i>
    <i>
      <x v="874"/>
      <x v="8"/>
    </i>
    <i>
      <x v="875"/>
      <x v="8"/>
    </i>
    <i>
      <x v="876"/>
      <x v="8"/>
    </i>
    <i>
      <x v="877"/>
      <x v="8"/>
    </i>
    <i>
      <x v="878"/>
      <x v="8"/>
    </i>
    <i>
      <x v="879"/>
      <x v="8"/>
    </i>
    <i>
      <x v="880"/>
      <x v="8"/>
    </i>
    <i>
      <x v="881"/>
      <x v="8"/>
    </i>
    <i>
      <x v="882"/>
      <x v="8"/>
    </i>
    <i>
      <x v="883"/>
      <x v="8"/>
    </i>
    <i>
      <x v="884"/>
      <x v="8"/>
    </i>
    <i>
      <x v="885"/>
      <x v="8"/>
    </i>
    <i>
      <x v="886"/>
      <x v="8"/>
    </i>
    <i>
      <x v="887"/>
      <x v="8"/>
    </i>
    <i>
      <x v="888"/>
      <x v="8"/>
    </i>
    <i>
      <x v="889"/>
      <x v="8"/>
    </i>
    <i>
      <x v="890"/>
      <x v="8"/>
    </i>
    <i>
      <x v="891"/>
      <x v="8"/>
    </i>
    <i>
      <x v="892"/>
      <x v="8"/>
    </i>
    <i>
      <x v="893"/>
      <x v="8"/>
    </i>
    <i>
      <x v="894"/>
      <x v="8"/>
    </i>
    <i>
      <x v="895"/>
      <x v="8"/>
    </i>
    <i>
      <x v="896"/>
      <x v="8"/>
    </i>
    <i>
      <x v="897"/>
      <x v="8"/>
    </i>
    <i>
      <x v="898"/>
      <x v="8"/>
    </i>
    <i>
      <x v="899"/>
      <x v="8"/>
    </i>
    <i>
      <x v="900"/>
      <x v="8"/>
    </i>
    <i>
      <x v="901"/>
      <x v="8"/>
    </i>
    <i>
      <x v="902"/>
      <x v="8"/>
    </i>
    <i>
      <x v="903"/>
      <x v="8"/>
    </i>
    <i>
      <x v="904"/>
      <x v="8"/>
    </i>
    <i>
      <x v="905"/>
      <x v="8"/>
    </i>
    <i>
      <x v="906"/>
      <x v="8"/>
    </i>
    <i>
      <x v="907"/>
      <x v="8"/>
    </i>
    <i>
      <x v="908"/>
      <x v="8"/>
    </i>
    <i>
      <x v="909"/>
      <x v="8"/>
    </i>
    <i>
      <x v="910"/>
      <x v="8"/>
    </i>
    <i>
      <x v="911"/>
      <x v="8"/>
    </i>
    <i>
      <x v="912"/>
      <x v="8"/>
    </i>
    <i>
      <x v="913"/>
      <x v="8"/>
    </i>
    <i>
      <x v="914"/>
      <x v="8"/>
    </i>
    <i>
      <x v="915"/>
      <x v="8"/>
    </i>
    <i>
      <x v="916"/>
      <x v="8"/>
    </i>
    <i>
      <x v="917"/>
      <x v="8"/>
    </i>
    <i>
      <x v="918"/>
      <x v="8"/>
    </i>
    <i>
      <x v="919"/>
      <x v="8"/>
    </i>
    <i>
      <x v="920"/>
      <x v="8"/>
    </i>
    <i>
      <x v="921"/>
      <x v="8"/>
    </i>
    <i>
      <x v="922"/>
      <x v="8"/>
    </i>
    <i>
      <x v="923"/>
      <x v="8"/>
    </i>
    <i>
      <x v="924"/>
      <x v="8"/>
    </i>
    <i>
      <x v="925"/>
      <x v="8"/>
    </i>
    <i>
      <x v="926"/>
      <x v="8"/>
    </i>
    <i>
      <x v="927"/>
      <x v="8"/>
    </i>
    <i>
      <x v="928"/>
      <x v="8"/>
    </i>
    <i>
      <x v="929"/>
      <x v="8"/>
    </i>
    <i>
      <x v="930"/>
      <x v="8"/>
    </i>
    <i>
      <x v="931"/>
      <x v="8"/>
    </i>
    <i>
      <x v="932"/>
      <x v="8"/>
    </i>
    <i>
      <x v="933"/>
      <x v="8"/>
    </i>
    <i>
      <x v="934"/>
      <x v="8"/>
    </i>
    <i>
      <x v="935"/>
      <x v="8"/>
    </i>
    <i>
      <x v="936"/>
      <x v="8"/>
    </i>
    <i>
      <x v="937"/>
      <x v="8"/>
    </i>
    <i>
      <x v="938"/>
      <x v="8"/>
    </i>
    <i>
      <x v="939"/>
      <x v="8"/>
    </i>
    <i>
      <x v="940"/>
      <x v="8"/>
    </i>
    <i>
      <x v="941"/>
      <x v="8"/>
    </i>
    <i>
      <x v="942"/>
      <x v="8"/>
    </i>
    <i>
      <x v="943"/>
      <x v="8"/>
    </i>
    <i>
      <x v="944"/>
      <x v="8"/>
    </i>
    <i>
      <x v="945"/>
      <x v="8"/>
    </i>
    <i>
      <x v="946"/>
      <x v="8"/>
    </i>
    <i>
      <x v="947"/>
      <x v="8"/>
    </i>
    <i>
      <x v="948"/>
      <x v="8"/>
    </i>
    <i>
      <x v="949"/>
      <x v="8"/>
    </i>
    <i>
      <x v="950"/>
      <x v="8"/>
    </i>
    <i>
      <x v="951"/>
      <x v="8"/>
    </i>
    <i>
      <x v="952"/>
      <x v="8"/>
    </i>
    <i>
      <x v="953"/>
      <x v="8"/>
    </i>
    <i>
      <x v="954"/>
      <x v="8"/>
    </i>
    <i>
      <x v="955"/>
      <x v="8"/>
    </i>
    <i>
      <x v="956"/>
      <x v="8"/>
    </i>
    <i>
      <x v="957"/>
      <x v="8"/>
    </i>
    <i>
      <x v="958"/>
      <x v="8"/>
    </i>
    <i>
      <x v="959"/>
      <x v="8"/>
    </i>
    <i>
      <x v="960"/>
      <x v="8"/>
    </i>
    <i>
      <x v="961"/>
      <x v="8"/>
    </i>
    <i>
      <x v="962"/>
      <x v="8"/>
    </i>
    <i>
      <x v="963"/>
      <x v="8"/>
    </i>
    <i>
      <x v="964"/>
      <x v="8"/>
    </i>
    <i>
      <x v="965"/>
      <x v="8"/>
    </i>
    <i>
      <x v="966"/>
      <x v="8"/>
    </i>
    <i>
      <x v="967"/>
      <x v="8"/>
    </i>
    <i>
      <x v="968"/>
      <x v="8"/>
    </i>
    <i>
      <x v="969"/>
      <x v="8"/>
    </i>
    <i>
      <x v="970"/>
      <x v="8"/>
    </i>
    <i>
      <x v="971"/>
      <x v="8"/>
    </i>
    <i>
      <x v="972"/>
      <x v="8"/>
    </i>
    <i>
      <x v="973"/>
      <x v="8"/>
    </i>
    <i>
      <x v="974"/>
      <x v="8"/>
    </i>
    <i>
      <x v="975"/>
      <x v="8"/>
    </i>
    <i>
      <x v="976"/>
      <x v="8"/>
    </i>
    <i>
      <x v="977"/>
      <x v="8"/>
    </i>
    <i>
      <x v="978"/>
      <x v="8"/>
    </i>
    <i>
      <x v="979"/>
      <x v="8"/>
    </i>
    <i>
      <x v="980"/>
      <x v="8"/>
    </i>
    <i>
      <x v="981"/>
      <x v="8"/>
    </i>
    <i>
      <x v="982"/>
      <x v="8"/>
    </i>
    <i>
      <x v="983"/>
      <x v="8"/>
    </i>
    <i>
      <x v="984"/>
      <x v="8"/>
    </i>
    <i>
      <x v="985"/>
      <x v="8"/>
    </i>
    <i>
      <x v="986"/>
      <x v="8"/>
    </i>
    <i>
      <x v="987"/>
      <x v="8"/>
    </i>
    <i>
      <x v="988"/>
      <x v="8"/>
    </i>
    <i>
      <x v="989"/>
      <x v="8"/>
    </i>
    <i>
      <x v="990"/>
      <x v="8"/>
    </i>
    <i>
      <x v="991"/>
      <x v="8"/>
    </i>
    <i>
      <x v="992"/>
      <x v="8"/>
    </i>
    <i>
      <x v="993"/>
      <x v="8"/>
    </i>
    <i>
      <x v="994"/>
      <x v="8"/>
    </i>
    <i>
      <x v="995"/>
      <x v="8"/>
    </i>
    <i>
      <x v="996"/>
      <x v="8"/>
    </i>
    <i>
      <x v="997"/>
      <x v="8"/>
    </i>
    <i>
      <x v="998"/>
      <x v="8"/>
    </i>
    <i>
      <x v="999"/>
      <x v="8"/>
    </i>
    <i>
      <x v="1000"/>
      <x v="8"/>
    </i>
    <i>
      <x v="1001"/>
      <x v="8"/>
    </i>
    <i>
      <x v="1002"/>
      <x v="8"/>
    </i>
    <i>
      <x v="1003"/>
      <x v="8"/>
    </i>
    <i>
      <x v="1004"/>
      <x v="8"/>
    </i>
    <i>
      <x v="1005"/>
      <x v="8"/>
    </i>
    <i>
      <x v="1006"/>
      <x v="8"/>
    </i>
    <i>
      <x v="1007"/>
      <x v="8"/>
    </i>
    <i>
      <x v="1008"/>
      <x v="8"/>
    </i>
    <i>
      <x v="1009"/>
      <x v="8"/>
    </i>
    <i>
      <x v="1010"/>
      <x v="8"/>
    </i>
    <i>
      <x v="1011"/>
      <x v="8"/>
    </i>
    <i>
      <x v="1012"/>
      <x v="8"/>
    </i>
    <i>
      <x v="1013"/>
      <x v="8"/>
    </i>
    <i>
      <x v="1014"/>
      <x v="8"/>
    </i>
    <i>
      <x v="1015"/>
      <x v="8"/>
    </i>
    <i>
      <x v="1016"/>
      <x v="8"/>
    </i>
    <i>
      <x v="1017"/>
      <x v="8"/>
    </i>
    <i>
      <x v="1018"/>
      <x v="8"/>
    </i>
    <i>
      <x v="1019"/>
      <x v="8"/>
    </i>
    <i>
      <x v="1020"/>
      <x v="8"/>
    </i>
    <i>
      <x v="1021"/>
      <x v="8"/>
    </i>
    <i>
      <x v="1022"/>
      <x v="8"/>
    </i>
    <i>
      <x v="1023"/>
      <x v="8"/>
    </i>
    <i>
      <x v="1024"/>
      <x v="8"/>
    </i>
    <i>
      <x v="1025"/>
      <x v="8"/>
    </i>
    <i>
      <x v="1026"/>
      <x v="8"/>
    </i>
    <i>
      <x v="1027"/>
      <x v="8"/>
    </i>
    <i>
      <x v="1028"/>
      <x v="8"/>
    </i>
    <i>
      <x v="1029"/>
      <x v="8"/>
    </i>
    <i>
      <x v="1030"/>
      <x v="8"/>
    </i>
    <i>
      <x v="1031"/>
      <x v="8"/>
    </i>
    <i>
      <x v="1032"/>
      <x v="8"/>
    </i>
    <i>
      <x v="1033"/>
      <x v="8"/>
    </i>
    <i>
      <x v="1034"/>
      <x v="8"/>
    </i>
    <i>
      <x v="1035"/>
      <x v="8"/>
    </i>
    <i>
      <x v="1036"/>
      <x v="8"/>
    </i>
    <i>
      <x v="1037"/>
      <x v="8"/>
    </i>
    <i>
      <x v="1038"/>
      <x v="8"/>
    </i>
    <i>
      <x v="1039"/>
      <x v="8"/>
    </i>
    <i>
      <x v="1040"/>
      <x v="8"/>
    </i>
    <i>
      <x v="1041"/>
      <x v="8"/>
    </i>
    <i>
      <x v="1042"/>
      <x v="8"/>
    </i>
    <i>
      <x v="1043"/>
      <x v="8"/>
    </i>
    <i>
      <x v="1044"/>
      <x v="8"/>
    </i>
    <i>
      <x v="1045"/>
      <x v="8"/>
    </i>
    <i>
      <x v="1046"/>
      <x v="8"/>
    </i>
    <i>
      <x v="1047"/>
      <x v="8"/>
    </i>
    <i>
      <x v="1048"/>
      <x v="8"/>
    </i>
    <i>
      <x v="1049"/>
      <x v="8"/>
    </i>
    <i>
      <x v="1050"/>
      <x v="8"/>
    </i>
    <i>
      <x v="1051"/>
      <x v="8"/>
    </i>
    <i>
      <x v="1052"/>
      <x v="8"/>
    </i>
    <i>
      <x v="1053"/>
      <x v="8"/>
    </i>
    <i>
      <x v="1054"/>
      <x v="8"/>
    </i>
    <i>
      <x v="1055"/>
      <x v="8"/>
    </i>
    <i>
      <x v="1056"/>
      <x v="8"/>
    </i>
    <i>
      <x v="1057"/>
      <x v="8"/>
    </i>
    <i>
      <x v="1058"/>
      <x v="8"/>
    </i>
    <i>
      <x v="1059"/>
      <x v="8"/>
    </i>
    <i>
      <x v="1060"/>
      <x v="8"/>
    </i>
    <i>
      <x v="1061"/>
      <x v="8"/>
    </i>
    <i>
      <x v="1062"/>
      <x v="8"/>
    </i>
    <i>
      <x v="1063"/>
      <x v="8"/>
    </i>
    <i>
      <x v="1064"/>
      <x v="8"/>
    </i>
    <i>
      <x v="1065"/>
      <x v="8"/>
    </i>
    <i>
      <x v="1066"/>
      <x v="8"/>
    </i>
    <i>
      <x v="1067"/>
      <x v="8"/>
    </i>
    <i>
      <x v="1068"/>
      <x v="8"/>
    </i>
    <i>
      <x v="1069"/>
      <x v="8"/>
    </i>
    <i>
      <x v="1070"/>
      <x v="4"/>
    </i>
    <i>
      <x v="1071"/>
      <x v="4"/>
    </i>
    <i>
      <x v="1072"/>
      <x v="4"/>
    </i>
    <i>
      <x v="1073"/>
      <x v="4"/>
    </i>
    <i>
      <x v="1074"/>
      <x v="4"/>
    </i>
    <i>
      <x v="1075"/>
      <x v="4"/>
    </i>
    <i>
      <x v="1076"/>
      <x v="4"/>
    </i>
    <i>
      <x v="1077"/>
      <x v="4"/>
    </i>
    <i>
      <x v="1078"/>
      <x v="4"/>
    </i>
    <i>
      <x v="1079"/>
      <x v="4"/>
    </i>
    <i>
      <x v="1080"/>
      <x v="4"/>
    </i>
    <i>
      <x v="1081"/>
      <x v="4"/>
    </i>
    <i>
      <x v="1082"/>
      <x v="4"/>
    </i>
    <i>
      <x v="1086"/>
      <x v="8"/>
    </i>
    <i>
      <x v="1087"/>
      <x v="8"/>
    </i>
    <i>
      <x v="1088"/>
      <x v="8"/>
    </i>
    <i>
      <x v="1089"/>
      <x v="8"/>
    </i>
    <i>
      <x v="1090"/>
      <x v="8"/>
    </i>
    <i>
      <x v="1091"/>
      <x v="8"/>
    </i>
    <i>
      <x v="1092"/>
      <x v="8"/>
    </i>
    <i>
      <x v="1093"/>
      <x v="8"/>
    </i>
    <i>
      <x v="1094"/>
      <x v="8"/>
    </i>
    <i>
      <x v="1095"/>
      <x v="8"/>
    </i>
    <i>
      <x v="1096"/>
      <x v="8"/>
    </i>
    <i>
      <x v="1097"/>
      <x v="8"/>
    </i>
    <i>
      <x v="1098"/>
      <x v="8"/>
    </i>
    <i>
      <x v="1099"/>
      <x v="8"/>
    </i>
    <i>
      <x v="1100"/>
      <x v="8"/>
    </i>
    <i>
      <x v="1101"/>
      <x v="8"/>
    </i>
    <i>
      <x v="1102"/>
      <x v="8"/>
    </i>
    <i>
      <x v="1103"/>
      <x v="8"/>
    </i>
    <i>
      <x v="1104"/>
      <x v="8"/>
    </i>
    <i>
      <x v="1105"/>
      <x v="8"/>
    </i>
    <i>
      <x v="1106"/>
      <x v="8"/>
    </i>
    <i>
      <x v="1107"/>
      <x v="8"/>
    </i>
    <i>
      <x v="1108"/>
      <x v="8"/>
    </i>
    <i>
      <x v="1109"/>
      <x v="8"/>
    </i>
    <i>
      <x v="1110"/>
      <x v="6"/>
    </i>
    <i>
      <x v="1111"/>
      <x v="6"/>
    </i>
    <i>
      <x v="1112"/>
      <x v="6"/>
    </i>
    <i>
      <x v="1189"/>
      <x v="8"/>
    </i>
    <i>
      <x v="1190"/>
      <x v="8"/>
    </i>
    <i>
      <x v="1191"/>
      <x v="8"/>
    </i>
    <i>
      <x v="1192"/>
      <x v="8"/>
    </i>
    <i>
      <x v="1193"/>
      <x v="8"/>
    </i>
    <i>
      <x v="1194"/>
      <x v="6"/>
    </i>
    <i>
      <x v="1195"/>
      <x v="6"/>
    </i>
    <i>
      <x v="1196"/>
      <x v="6"/>
    </i>
    <i>
      <x v="1197"/>
      <x v="8"/>
    </i>
    <i>
      <x v="1198"/>
    </i>
    <i t="grand">
      <x/>
    </i>
  </rowItems>
  <colItems count="1">
    <i/>
  </colItems>
  <pageFields count="1">
    <pageField fld="2" hier="-1"/>
  </pageFields>
  <dataFields count="1">
    <dataField name="Сумма по полю Кол-во с учетом нормы расхода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6CBF-C568-4FB6-A12F-6A20D52D5A09}">
  <sheetPr codeName="Лист1">
    <pageSetUpPr fitToPage="1"/>
  </sheetPr>
  <dimension ref="A1:Y1788"/>
  <sheetViews>
    <sheetView view="pageBreakPreview" topLeftCell="A1753" zoomScale="85" zoomScaleNormal="70" zoomScaleSheetLayoutView="85" workbookViewId="0">
      <selection activeCell="S1762" sqref="S1762"/>
    </sheetView>
  </sheetViews>
  <sheetFormatPr defaultColWidth="9.109375" defaultRowHeight="13.8" outlineLevelCol="2" x14ac:dyDescent="0.3"/>
  <cols>
    <col min="1" max="1" width="10.88671875" style="7" customWidth="1"/>
    <col min="2" max="2" width="15.6640625" style="7" customWidth="1"/>
    <col min="3" max="3" width="8.44140625" style="7" customWidth="1"/>
    <col min="4" max="4" width="88.6640625" style="93" customWidth="1"/>
    <col min="5" max="5" width="11.33203125" style="7" customWidth="1"/>
    <col min="6" max="8" width="10" style="82" hidden="1" customWidth="1" outlineLevel="2"/>
    <col min="9" max="9" width="12.6640625" style="82" hidden="1" customWidth="1" outlineLevel="2"/>
    <col min="10" max="10" width="10" style="220" hidden="1" customWidth="1" outlineLevel="2"/>
    <col min="11" max="11" width="10" style="233" hidden="1" customWidth="1" outlineLevel="2"/>
    <col min="12" max="12" width="11.33203125" style="149" hidden="1" customWidth="1" outlineLevel="1" collapsed="1"/>
    <col min="13" max="13" width="13.6640625" style="149" hidden="1" customWidth="1" outlineLevel="1"/>
    <col min="14" max="14" width="16.88671875" style="178" customWidth="1" collapsed="1"/>
    <col min="15" max="15" width="18.109375" style="301" customWidth="1"/>
    <col min="16" max="16" width="19.44140625" style="301" customWidth="1"/>
    <col min="17" max="19" width="19.44140625" style="18" customWidth="1"/>
    <col min="20" max="20" width="59.109375" style="18" customWidth="1"/>
    <col min="21" max="21" width="15" style="7" customWidth="1" outlineLevel="1"/>
    <col min="22" max="22" width="19.5546875" style="17" customWidth="1" outlineLevel="1"/>
    <col min="23" max="23" width="17" style="17" customWidth="1" outlineLevel="1"/>
    <col min="24" max="24" width="11.44140625" style="17" customWidth="1" outlineLevel="1"/>
    <col min="25" max="25" width="9.109375" style="17" customWidth="1" outlineLevel="1"/>
    <col min="26" max="16384" width="9.109375" style="17"/>
  </cols>
  <sheetData>
    <row r="1" spans="1:25" ht="15.75" customHeight="1" x14ac:dyDescent="0.3">
      <c r="A1" s="1"/>
      <c r="B1" s="198"/>
      <c r="C1" s="198"/>
      <c r="D1" s="297"/>
      <c r="E1" s="82"/>
      <c r="J1" s="82"/>
      <c r="K1" s="82"/>
      <c r="L1" s="142"/>
      <c r="M1" s="298"/>
      <c r="N1" s="299"/>
      <c r="O1" s="300"/>
      <c r="Q1" s="301"/>
      <c r="R1" s="301"/>
      <c r="S1" s="301"/>
      <c r="T1" s="302" t="s">
        <v>10</v>
      </c>
    </row>
    <row r="2" spans="1:25" ht="15.75" customHeight="1" x14ac:dyDescent="0.3">
      <c r="A2" s="1"/>
      <c r="B2" s="198"/>
      <c r="C2" s="198"/>
      <c r="D2" s="297"/>
      <c r="E2" s="82"/>
      <c r="J2" s="82"/>
      <c r="K2" s="82"/>
      <c r="L2" s="142"/>
      <c r="M2" s="298"/>
      <c r="N2" s="299"/>
      <c r="O2" s="300"/>
      <c r="Q2" s="301"/>
      <c r="R2" s="301"/>
      <c r="S2" s="301"/>
      <c r="T2" s="303" t="s">
        <v>6</v>
      </c>
    </row>
    <row r="3" spans="1:25" ht="15.75" customHeight="1" x14ac:dyDescent="0.3">
      <c r="A3" s="2"/>
      <c r="B3" s="304"/>
      <c r="C3" s="304"/>
      <c r="D3" s="297"/>
      <c r="E3" s="82"/>
      <c r="J3" s="82"/>
      <c r="K3" s="82"/>
      <c r="L3" s="142"/>
      <c r="M3" s="305"/>
      <c r="N3" s="306"/>
      <c r="O3" s="307"/>
      <c r="Q3" s="301"/>
      <c r="R3" s="301"/>
      <c r="S3" s="301"/>
      <c r="T3" s="308"/>
    </row>
    <row r="4" spans="1:25" x14ac:dyDescent="0.25">
      <c r="A4" s="6" t="s">
        <v>7</v>
      </c>
      <c r="B4" s="77"/>
      <c r="C4" s="77"/>
      <c r="D4" s="309"/>
      <c r="E4" s="310"/>
      <c r="F4" s="183"/>
      <c r="G4" s="77"/>
      <c r="H4" s="77"/>
      <c r="I4" s="77"/>
      <c r="J4" s="77"/>
      <c r="K4" s="77"/>
      <c r="L4" s="311"/>
      <c r="M4" s="312"/>
      <c r="N4" s="313"/>
      <c r="O4" s="314"/>
      <c r="Q4" s="301"/>
      <c r="R4" s="301"/>
      <c r="S4" s="301"/>
      <c r="T4" s="315" t="s">
        <v>9</v>
      </c>
    </row>
    <row r="5" spans="1:25" x14ac:dyDescent="0.3">
      <c r="A5" s="8"/>
      <c r="B5" s="316"/>
      <c r="C5" s="316"/>
      <c r="D5" s="309"/>
      <c r="E5" s="159"/>
      <c r="F5" s="159"/>
      <c r="G5" s="78"/>
      <c r="H5" s="78"/>
      <c r="I5" s="78"/>
      <c r="J5" s="78"/>
      <c r="K5" s="78"/>
      <c r="L5" s="317"/>
      <c r="M5" s="142"/>
      <c r="N5" s="318"/>
      <c r="O5" s="319"/>
      <c r="Q5" s="301"/>
      <c r="R5" s="301"/>
      <c r="S5" s="301"/>
      <c r="T5" s="320"/>
    </row>
    <row r="6" spans="1:25" x14ac:dyDescent="0.25">
      <c r="A6" s="8"/>
      <c r="B6" s="316"/>
      <c r="C6" s="316"/>
      <c r="D6" s="309"/>
      <c r="E6" s="159"/>
      <c r="F6" s="159"/>
      <c r="G6" s="78"/>
      <c r="H6" s="78"/>
      <c r="I6" s="78"/>
      <c r="J6" s="78"/>
      <c r="K6" s="78"/>
      <c r="L6" s="317"/>
      <c r="M6" s="142"/>
      <c r="N6" s="318"/>
      <c r="O6" s="319"/>
      <c r="Q6" s="301"/>
      <c r="R6" s="301"/>
      <c r="S6" s="301"/>
      <c r="T6" s="321"/>
    </row>
    <row r="7" spans="1:25" ht="18.75" customHeight="1" x14ac:dyDescent="0.25">
      <c r="A7" s="9" t="s">
        <v>8</v>
      </c>
      <c r="B7" s="322" t="s">
        <v>8</v>
      </c>
      <c r="C7" s="322"/>
      <c r="D7" s="309"/>
      <c r="E7" s="323"/>
      <c r="F7" s="159"/>
      <c r="G7" s="79"/>
      <c r="H7" s="79"/>
      <c r="I7" s="79"/>
      <c r="J7" s="79"/>
      <c r="K7" s="79"/>
      <c r="L7" s="324"/>
      <c r="M7" s="143"/>
      <c r="N7" s="313"/>
      <c r="O7" s="325"/>
      <c r="Q7" s="301"/>
      <c r="R7" s="301"/>
      <c r="S7" s="301"/>
      <c r="T7" s="326" t="s">
        <v>559</v>
      </c>
    </row>
    <row r="8" spans="1:25" x14ac:dyDescent="0.25">
      <c r="A8" s="5"/>
      <c r="B8" s="327"/>
      <c r="C8" s="327"/>
      <c r="D8" s="309"/>
      <c r="E8" s="323"/>
      <c r="F8" s="159"/>
      <c r="G8" s="79"/>
      <c r="H8" s="79"/>
      <c r="I8" s="79"/>
      <c r="J8" s="79"/>
      <c r="K8" s="79"/>
      <c r="L8" s="324"/>
      <c r="M8" s="143"/>
      <c r="N8" s="313"/>
      <c r="O8" s="325"/>
      <c r="P8" s="328"/>
      <c r="Q8" s="328"/>
      <c r="R8" s="328"/>
      <c r="S8" s="328"/>
      <c r="T8" s="328"/>
    </row>
    <row r="9" spans="1:25" x14ac:dyDescent="0.25">
      <c r="A9" s="17"/>
      <c r="B9" s="980"/>
      <c r="C9" s="980"/>
      <c r="D9" s="980"/>
      <c r="E9" s="980"/>
      <c r="F9" s="980"/>
      <c r="G9" s="980"/>
      <c r="H9" s="980"/>
      <c r="I9" s="980"/>
      <c r="J9" s="980"/>
      <c r="K9" s="980"/>
      <c r="L9" s="980"/>
      <c r="M9" s="980"/>
      <c r="N9" s="980"/>
      <c r="O9" s="980"/>
      <c r="P9" s="980"/>
      <c r="Q9" s="980"/>
      <c r="R9" s="310"/>
      <c r="S9" s="310"/>
      <c r="T9" s="301"/>
    </row>
    <row r="10" spans="1:25" x14ac:dyDescent="0.3">
      <c r="A10" s="10"/>
      <c r="B10" s="183"/>
      <c r="C10" s="183"/>
      <c r="D10" s="329"/>
      <c r="E10" s="80"/>
      <c r="F10" s="80"/>
      <c r="G10" s="80"/>
      <c r="H10" s="80"/>
      <c r="I10" s="80"/>
      <c r="J10" s="80"/>
      <c r="K10" s="80"/>
      <c r="L10" s="330"/>
      <c r="M10" s="330"/>
      <c r="N10" s="331"/>
      <c r="O10" s="332"/>
      <c r="P10" s="332"/>
      <c r="Q10" s="332"/>
      <c r="R10" s="332"/>
      <c r="S10" s="332"/>
      <c r="T10" s="332"/>
    </row>
    <row r="11" spans="1:25" ht="25.5" customHeight="1" x14ac:dyDescent="0.3">
      <c r="A11" s="17"/>
      <c r="B11" s="981" t="s">
        <v>3091</v>
      </c>
      <c r="C11" s="982"/>
      <c r="D11" s="982"/>
      <c r="E11" s="982"/>
      <c r="F11" s="982"/>
      <c r="G11" s="982"/>
      <c r="H11" s="982"/>
      <c r="I11" s="982"/>
      <c r="J11" s="982"/>
      <c r="K11" s="982"/>
      <c r="L11" s="982"/>
      <c r="M11" s="982"/>
      <c r="N11" s="982"/>
      <c r="O11" s="982"/>
      <c r="P11" s="982"/>
      <c r="Q11" s="982"/>
      <c r="R11" s="982"/>
      <c r="S11" s="982"/>
      <c r="T11" s="982"/>
    </row>
    <row r="12" spans="1:25" ht="37.5" customHeight="1" x14ac:dyDescent="0.3">
      <c r="A12" s="17"/>
      <c r="B12" s="983" t="s">
        <v>560</v>
      </c>
      <c r="C12" s="983"/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983"/>
      <c r="Q12" s="983"/>
      <c r="R12" s="983"/>
      <c r="S12" s="983"/>
      <c r="T12" s="983"/>
      <c r="U12" s="16"/>
      <c r="V12" s="16"/>
      <c r="W12" s="16"/>
    </row>
    <row r="13" spans="1:25" ht="15.75" customHeight="1" x14ac:dyDescent="0.3">
      <c r="A13" s="4"/>
      <c r="B13" s="197"/>
      <c r="C13" s="197"/>
      <c r="D13" s="297"/>
      <c r="E13" s="82"/>
      <c r="J13" s="82"/>
      <c r="K13" s="82"/>
      <c r="L13" s="142"/>
      <c r="M13" s="298"/>
      <c r="N13" s="299"/>
      <c r="O13" s="984"/>
      <c r="P13" s="984"/>
      <c r="Q13" s="984"/>
      <c r="R13" s="333"/>
      <c r="S13" s="333"/>
      <c r="T13" s="308"/>
    </row>
    <row r="14" spans="1:25" ht="58.5" customHeight="1" x14ac:dyDescent="0.3">
      <c r="A14" s="12" t="s">
        <v>0</v>
      </c>
      <c r="B14" s="12" t="s">
        <v>1406</v>
      </c>
      <c r="C14" s="12"/>
      <c r="D14" s="94" t="s">
        <v>1</v>
      </c>
      <c r="E14" s="12" t="s">
        <v>4</v>
      </c>
      <c r="F14" s="81" t="s">
        <v>549</v>
      </c>
      <c r="G14" s="81" t="s">
        <v>589</v>
      </c>
      <c r="H14" s="81" t="s">
        <v>587</v>
      </c>
      <c r="I14" s="81" t="s">
        <v>3098</v>
      </c>
      <c r="J14" s="81" t="s">
        <v>588</v>
      </c>
      <c r="K14" s="81" t="s">
        <v>550</v>
      </c>
      <c r="L14" s="446" t="s">
        <v>17</v>
      </c>
      <c r="M14" s="446" t="s">
        <v>5</v>
      </c>
      <c r="N14" s="446" t="s">
        <v>12</v>
      </c>
      <c r="O14" s="378" t="s">
        <v>557</v>
      </c>
      <c r="P14" s="378" t="s">
        <v>480</v>
      </c>
      <c r="Q14" s="13" t="s">
        <v>558</v>
      </c>
      <c r="R14" s="13" t="s">
        <v>481</v>
      </c>
      <c r="S14" s="13" t="s">
        <v>2076</v>
      </c>
      <c r="T14" s="13" t="s">
        <v>11</v>
      </c>
    </row>
    <row r="15" spans="1:25" x14ac:dyDescent="0.3">
      <c r="A15" s="128">
        <v>1</v>
      </c>
      <c r="B15" s="128">
        <v>1</v>
      </c>
      <c r="C15" s="128">
        <v>2</v>
      </c>
      <c r="D15" s="258">
        <v>3</v>
      </c>
      <c r="E15" s="128">
        <v>4</v>
      </c>
      <c r="F15" s="129">
        <v>5</v>
      </c>
      <c r="G15" s="129"/>
      <c r="H15" s="129"/>
      <c r="I15" s="129"/>
      <c r="J15" s="129"/>
      <c r="K15" s="129">
        <v>6</v>
      </c>
      <c r="L15" s="447">
        <v>7</v>
      </c>
      <c r="M15" s="447">
        <v>8</v>
      </c>
      <c r="N15" s="280">
        <v>9</v>
      </c>
      <c r="O15" s="129">
        <v>10</v>
      </c>
      <c r="P15" s="129">
        <v>12</v>
      </c>
      <c r="Q15" s="128">
        <v>11</v>
      </c>
      <c r="R15" s="128">
        <v>13</v>
      </c>
      <c r="S15" s="128"/>
      <c r="T15" s="128">
        <v>14</v>
      </c>
    </row>
    <row r="16" spans="1:25" s="132" customFormat="1" ht="28.5" customHeight="1" x14ac:dyDescent="0.3">
      <c r="A16" s="83"/>
      <c r="B16" s="83"/>
      <c r="C16" s="83"/>
      <c r="D16" s="95" t="s">
        <v>704</v>
      </c>
      <c r="E16" s="84"/>
      <c r="F16" s="84"/>
      <c r="G16" s="84"/>
      <c r="H16" s="84"/>
      <c r="I16" s="84"/>
      <c r="J16" s="91"/>
      <c r="K16" s="234"/>
      <c r="L16" s="144"/>
      <c r="M16" s="144"/>
      <c r="N16" s="179"/>
      <c r="O16" s="11"/>
      <c r="P16" s="11"/>
      <c r="Q16" s="85"/>
      <c r="R16" s="85"/>
      <c r="S16" s="85"/>
      <c r="T16" s="85"/>
      <c r="U16" s="131"/>
      <c r="V16" s="131"/>
      <c r="W16" s="131"/>
      <c r="X16" s="131"/>
      <c r="Y16" s="131"/>
    </row>
    <row r="17" spans="1:25" s="1" customFormat="1" ht="28.5" customHeight="1" x14ac:dyDescent="0.3">
      <c r="A17" s="66" t="s">
        <v>14</v>
      </c>
      <c r="B17" s="66"/>
      <c r="C17" s="66"/>
      <c r="D17" s="96" t="s">
        <v>703</v>
      </c>
      <c r="E17" s="67"/>
      <c r="F17" s="14"/>
      <c r="G17" s="14"/>
      <c r="H17" s="14"/>
      <c r="I17" s="14"/>
      <c r="J17" s="91"/>
      <c r="K17" s="234"/>
      <c r="L17" s="145"/>
      <c r="M17" s="145"/>
      <c r="N17" s="179"/>
      <c r="O17" s="11"/>
      <c r="P17" s="11"/>
      <c r="Q17" s="68"/>
      <c r="R17" s="68"/>
      <c r="S17" s="68"/>
      <c r="T17" s="68"/>
      <c r="U17" s="4"/>
      <c r="V17" s="4"/>
      <c r="W17" s="4"/>
      <c r="X17" s="4"/>
      <c r="Y17" s="4"/>
    </row>
    <row r="18" spans="1:25" s="134" customFormat="1" ht="32.25" customHeight="1" x14ac:dyDescent="0.3">
      <c r="A18" s="90" t="s">
        <v>714</v>
      </c>
      <c r="B18" s="276" t="s">
        <v>2087</v>
      </c>
      <c r="C18" s="90" t="s">
        <v>552</v>
      </c>
      <c r="D18" s="97" t="s">
        <v>554</v>
      </c>
      <c r="E18" s="87" t="s">
        <v>3</v>
      </c>
      <c r="F18" s="87"/>
      <c r="G18" s="87"/>
      <c r="H18" s="87"/>
      <c r="I18" s="87"/>
      <c r="J18" s="89"/>
      <c r="K18" s="152">
        <f>SUM(K19:K138)</f>
        <v>2270.4107126660824</v>
      </c>
      <c r="L18" s="152"/>
      <c r="M18" s="146"/>
      <c r="N18" s="172">
        <f>K18</f>
        <v>2270.4107126660824</v>
      </c>
      <c r="O18" s="88"/>
      <c r="P18" s="88"/>
      <c r="Q18" s="88"/>
      <c r="R18" s="92">
        <f>ROUND(N18*P18,2)</f>
        <v>0</v>
      </c>
      <c r="S18" s="88">
        <f>ROUND(Q18+R18,2)</f>
        <v>0</v>
      </c>
      <c r="T18" s="88" t="s">
        <v>555</v>
      </c>
      <c r="U18" s="133"/>
      <c r="V18" s="133"/>
      <c r="W18" s="133"/>
      <c r="X18" s="133"/>
      <c r="Y18" s="133"/>
    </row>
    <row r="19" spans="1:25" s="1" customFormat="1" ht="15.75" customHeight="1" x14ac:dyDescent="0.3">
      <c r="A19" s="65" t="s">
        <v>715</v>
      </c>
      <c r="B19" s="65"/>
      <c r="C19" s="65" t="s">
        <v>553</v>
      </c>
      <c r="D19" s="98" t="s">
        <v>600</v>
      </c>
      <c r="E19" s="3" t="s">
        <v>1210</v>
      </c>
      <c r="F19" s="14"/>
      <c r="G19" s="14">
        <v>0.25</v>
      </c>
      <c r="H19" s="14">
        <v>0.15</v>
      </c>
      <c r="I19" s="14">
        <f>(G19+H19)*2</f>
        <v>0.8</v>
      </c>
      <c r="J19" s="91">
        <v>0.98</v>
      </c>
      <c r="K19" s="234">
        <f>I19*J19</f>
        <v>0.78400000000000003</v>
      </c>
      <c r="L19" s="147">
        <f>J19</f>
        <v>0.98</v>
      </c>
      <c r="M19" s="147">
        <v>1.1000000000000001</v>
      </c>
      <c r="N19" s="179">
        <f>ROUND(M19*L19,2)</f>
        <v>1.08</v>
      </c>
      <c r="O19" s="11"/>
      <c r="P19" s="11"/>
      <c r="Q19" s="11">
        <f>ROUND(N19*O19,2)</f>
        <v>0</v>
      </c>
      <c r="R19" s="11">
        <f>ROUND(N19*P19,2)</f>
        <v>0</v>
      </c>
      <c r="S19" s="88">
        <f>ROUND(Q19+R19,2)</f>
        <v>0</v>
      </c>
      <c r="T19" s="106"/>
      <c r="U19" s="4"/>
      <c r="V19" s="4"/>
      <c r="W19" s="4"/>
      <c r="X19" s="4"/>
      <c r="Y19" s="4"/>
    </row>
    <row r="20" spans="1:25" s="1" customFormat="1" ht="15.75" customHeight="1" x14ac:dyDescent="0.3">
      <c r="A20" s="65" t="s">
        <v>716</v>
      </c>
      <c r="B20" s="65"/>
      <c r="C20" s="65" t="s">
        <v>553</v>
      </c>
      <c r="D20" s="98" t="s">
        <v>601</v>
      </c>
      <c r="E20" s="3" t="s">
        <v>1210</v>
      </c>
      <c r="F20" s="14"/>
      <c r="G20" s="14">
        <v>0.25</v>
      </c>
      <c r="H20" s="14">
        <v>0.2</v>
      </c>
      <c r="I20" s="14">
        <f>(G20+H20)*2</f>
        <v>0.9</v>
      </c>
      <c r="J20" s="91">
        <v>6.22</v>
      </c>
      <c r="K20" s="234">
        <f t="shared" ref="K20:K45" si="0">I20*J20</f>
        <v>5.5979999999999999</v>
      </c>
      <c r="L20" s="147">
        <f t="shared" ref="L20:L46" si="1">J20</f>
        <v>6.22</v>
      </c>
      <c r="M20" s="147">
        <v>1.1000000000000001</v>
      </c>
      <c r="N20" s="179">
        <f t="shared" ref="N20:N26" si="2">ROUND(M20*L20,2)</f>
        <v>6.84</v>
      </c>
      <c r="O20" s="11"/>
      <c r="P20" s="11"/>
      <c r="Q20" s="11">
        <f t="shared" ref="Q20:Q25" si="3">ROUND(N20*O20,2)</f>
        <v>0</v>
      </c>
      <c r="R20" s="11">
        <f t="shared" ref="R20:R31" si="4">ROUND(N20*P20,2)</f>
        <v>0</v>
      </c>
      <c r="S20" s="88">
        <f t="shared" ref="S20:S31" si="5">ROUND(Q20+R20,2)</f>
        <v>0</v>
      </c>
      <c r="T20" s="106"/>
      <c r="U20" s="4"/>
    </row>
    <row r="21" spans="1:25" s="1" customFormat="1" ht="15.75" customHeight="1" x14ac:dyDescent="0.3">
      <c r="A21" s="65" t="s">
        <v>717</v>
      </c>
      <c r="B21" s="65"/>
      <c r="C21" s="65" t="s">
        <v>553</v>
      </c>
      <c r="D21" s="98" t="s">
        <v>602</v>
      </c>
      <c r="E21" s="3" t="s">
        <v>1210</v>
      </c>
      <c r="F21" s="14"/>
      <c r="G21" s="14">
        <v>0.3</v>
      </c>
      <c r="H21" s="14">
        <v>0.1</v>
      </c>
      <c r="I21" s="14">
        <f t="shared" ref="I21:I36" si="6">(G21+H21)*2</f>
        <v>0.8</v>
      </c>
      <c r="J21" s="91">
        <v>0.23</v>
      </c>
      <c r="K21" s="234">
        <f t="shared" si="0"/>
        <v>0.18400000000000002</v>
      </c>
      <c r="L21" s="147">
        <f t="shared" si="1"/>
        <v>0.23</v>
      </c>
      <c r="M21" s="147">
        <v>1.1000000000000001</v>
      </c>
      <c r="N21" s="179">
        <f t="shared" si="2"/>
        <v>0.25</v>
      </c>
      <c r="O21" s="11"/>
      <c r="P21" s="11"/>
      <c r="Q21" s="11">
        <f t="shared" si="3"/>
        <v>0</v>
      </c>
      <c r="R21" s="11">
        <f t="shared" si="4"/>
        <v>0</v>
      </c>
      <c r="S21" s="88">
        <f t="shared" si="5"/>
        <v>0</v>
      </c>
      <c r="T21" s="106"/>
      <c r="U21" s="4"/>
      <c r="V21" s="4"/>
      <c r="W21" s="4"/>
      <c r="X21" s="4"/>
      <c r="Y21" s="4"/>
    </row>
    <row r="22" spans="1:25" s="1" customFormat="1" ht="15.75" customHeight="1" x14ac:dyDescent="0.3">
      <c r="A22" s="65" t="s">
        <v>718</v>
      </c>
      <c r="B22" s="65"/>
      <c r="C22" s="65" t="s">
        <v>553</v>
      </c>
      <c r="D22" s="98" t="s">
        <v>603</v>
      </c>
      <c r="E22" s="3" t="s">
        <v>1210</v>
      </c>
      <c r="F22" s="14"/>
      <c r="G22" s="14">
        <v>0.3</v>
      </c>
      <c r="H22" s="14">
        <v>0.15</v>
      </c>
      <c r="I22" s="14">
        <f t="shared" si="6"/>
        <v>0.89999999999999991</v>
      </c>
      <c r="J22" s="91">
        <v>0.42</v>
      </c>
      <c r="K22" s="234">
        <f t="shared" si="0"/>
        <v>0.37799999999999995</v>
      </c>
      <c r="L22" s="147">
        <f t="shared" si="1"/>
        <v>0.42</v>
      </c>
      <c r="M22" s="147">
        <v>1.1000000000000001</v>
      </c>
      <c r="N22" s="179">
        <f t="shared" si="2"/>
        <v>0.46</v>
      </c>
      <c r="O22" s="11"/>
      <c r="P22" s="11"/>
      <c r="Q22" s="11">
        <f t="shared" si="3"/>
        <v>0</v>
      </c>
      <c r="R22" s="11">
        <f t="shared" si="4"/>
        <v>0</v>
      </c>
      <c r="S22" s="88">
        <f t="shared" si="5"/>
        <v>0</v>
      </c>
      <c r="T22" s="106"/>
      <c r="U22" s="4"/>
      <c r="V22" s="4"/>
      <c r="W22" s="4"/>
      <c r="X22" s="4"/>
    </row>
    <row r="23" spans="1:25" s="1" customFormat="1" ht="15.75" customHeight="1" x14ac:dyDescent="0.3">
      <c r="A23" s="65" t="s">
        <v>719</v>
      </c>
      <c r="B23" s="65"/>
      <c r="C23" s="65" t="s">
        <v>553</v>
      </c>
      <c r="D23" s="98" t="s">
        <v>604</v>
      </c>
      <c r="E23" s="3" t="s">
        <v>1210</v>
      </c>
      <c r="F23" s="14"/>
      <c r="G23" s="14">
        <v>0.4</v>
      </c>
      <c r="H23" s="14">
        <v>0.1</v>
      </c>
      <c r="I23" s="14">
        <f t="shared" si="6"/>
        <v>1</v>
      </c>
      <c r="J23" s="91">
        <v>3.08</v>
      </c>
      <c r="K23" s="234">
        <f t="shared" si="0"/>
        <v>3.08</v>
      </c>
      <c r="L23" s="147">
        <f t="shared" si="1"/>
        <v>3.08</v>
      </c>
      <c r="M23" s="147">
        <v>1.1000000000000001</v>
      </c>
      <c r="N23" s="179">
        <f t="shared" si="2"/>
        <v>3.39</v>
      </c>
      <c r="O23" s="11"/>
      <c r="P23" s="11"/>
      <c r="Q23" s="11">
        <f t="shared" si="3"/>
        <v>0</v>
      </c>
      <c r="R23" s="11">
        <f t="shared" si="4"/>
        <v>0</v>
      </c>
      <c r="S23" s="88">
        <f t="shared" si="5"/>
        <v>0</v>
      </c>
      <c r="T23" s="106"/>
      <c r="U23" s="4"/>
      <c r="V23" s="4"/>
      <c r="W23" s="4"/>
      <c r="X23" s="4"/>
      <c r="Y23" s="4"/>
    </row>
    <row r="24" spans="1:25" s="1" customFormat="1" ht="15.75" customHeight="1" x14ac:dyDescent="0.3">
      <c r="A24" s="65" t="s">
        <v>720</v>
      </c>
      <c r="B24" s="65"/>
      <c r="C24" s="65" t="s">
        <v>553</v>
      </c>
      <c r="D24" s="98" t="s">
        <v>605</v>
      </c>
      <c r="E24" s="3" t="s">
        <v>1210</v>
      </c>
      <c r="F24" s="14"/>
      <c r="G24" s="14">
        <v>0.5</v>
      </c>
      <c r="H24" s="14">
        <v>0.15</v>
      </c>
      <c r="I24" s="14">
        <f t="shared" si="6"/>
        <v>1.3</v>
      </c>
      <c r="J24" s="91">
        <v>13.19</v>
      </c>
      <c r="K24" s="234">
        <f t="shared" si="0"/>
        <v>17.146999999999998</v>
      </c>
      <c r="L24" s="147">
        <f t="shared" si="1"/>
        <v>13.19</v>
      </c>
      <c r="M24" s="147">
        <v>1.1000000000000001</v>
      </c>
      <c r="N24" s="179">
        <f t="shared" si="2"/>
        <v>14.51</v>
      </c>
      <c r="O24" s="11"/>
      <c r="P24" s="11"/>
      <c r="Q24" s="11">
        <f t="shared" si="3"/>
        <v>0</v>
      </c>
      <c r="R24" s="11">
        <f t="shared" si="4"/>
        <v>0</v>
      </c>
      <c r="S24" s="88">
        <f t="shared" si="5"/>
        <v>0</v>
      </c>
      <c r="T24" s="106"/>
      <c r="U24" s="4"/>
      <c r="V24" s="4"/>
      <c r="W24" s="4"/>
      <c r="X24" s="4"/>
      <c r="Y24" s="4"/>
    </row>
    <row r="25" spans="1:25" s="1" customFormat="1" ht="15.75" customHeight="1" x14ac:dyDescent="0.3">
      <c r="A25" s="65" t="s">
        <v>721</v>
      </c>
      <c r="B25" s="65"/>
      <c r="C25" s="65" t="s">
        <v>553</v>
      </c>
      <c r="D25" s="98" t="s">
        <v>606</v>
      </c>
      <c r="E25" s="3" t="s">
        <v>1210</v>
      </c>
      <c r="F25" s="14"/>
      <c r="G25" s="14">
        <v>0.6</v>
      </c>
      <c r="H25" s="14">
        <v>0.15</v>
      </c>
      <c r="I25" s="14">
        <f t="shared" si="6"/>
        <v>1.5</v>
      </c>
      <c r="J25" s="91">
        <v>3.12</v>
      </c>
      <c r="K25" s="234">
        <f t="shared" si="0"/>
        <v>4.68</v>
      </c>
      <c r="L25" s="147">
        <f t="shared" si="1"/>
        <v>3.12</v>
      </c>
      <c r="M25" s="147">
        <v>1.1000000000000001</v>
      </c>
      <c r="N25" s="179">
        <f t="shared" si="2"/>
        <v>3.43</v>
      </c>
      <c r="O25" s="11"/>
      <c r="P25" s="11"/>
      <c r="Q25" s="11">
        <f t="shared" si="3"/>
        <v>0</v>
      </c>
      <c r="R25" s="11">
        <f t="shared" si="4"/>
        <v>0</v>
      </c>
      <c r="S25" s="88">
        <f t="shared" si="5"/>
        <v>0</v>
      </c>
      <c r="T25" s="106"/>
      <c r="U25" s="4"/>
    </row>
    <row r="26" spans="1:25" s="1" customFormat="1" ht="15.75" customHeight="1" x14ac:dyDescent="0.3">
      <c r="A26" s="65" t="s">
        <v>722</v>
      </c>
      <c r="B26" s="65"/>
      <c r="C26" s="65" t="s">
        <v>553</v>
      </c>
      <c r="D26" s="98" t="s">
        <v>607</v>
      </c>
      <c r="E26" s="3" t="s">
        <v>1210</v>
      </c>
      <c r="F26" s="14"/>
      <c r="G26" s="14">
        <v>0.7</v>
      </c>
      <c r="H26" s="14">
        <v>0.25</v>
      </c>
      <c r="I26" s="14">
        <f t="shared" si="6"/>
        <v>1.9</v>
      </c>
      <c r="J26" s="91">
        <v>18.329999999999998</v>
      </c>
      <c r="K26" s="234">
        <f t="shared" si="0"/>
        <v>34.826999999999998</v>
      </c>
      <c r="L26" s="147">
        <f t="shared" si="1"/>
        <v>18.329999999999998</v>
      </c>
      <c r="M26" s="147">
        <v>1.1000000000000001</v>
      </c>
      <c r="N26" s="179">
        <f t="shared" si="2"/>
        <v>20.16</v>
      </c>
      <c r="O26" s="11"/>
      <c r="P26" s="11"/>
      <c r="Q26" s="11">
        <f>ROUND(N26*O26,2)</f>
        <v>0</v>
      </c>
      <c r="R26" s="11">
        <f t="shared" si="4"/>
        <v>0</v>
      </c>
      <c r="S26" s="88">
        <f t="shared" si="5"/>
        <v>0</v>
      </c>
      <c r="T26" s="106"/>
      <c r="U26" s="4"/>
      <c r="V26" s="4"/>
      <c r="W26" s="4"/>
      <c r="X26" s="4"/>
      <c r="Y26" s="4"/>
    </row>
    <row r="27" spans="1:25" s="1" customFormat="1" ht="15.75" customHeight="1" x14ac:dyDescent="0.3">
      <c r="A27" s="65" t="s">
        <v>723</v>
      </c>
      <c r="B27" s="65"/>
      <c r="C27" s="65" t="s">
        <v>553</v>
      </c>
      <c r="D27" s="98" t="s">
        <v>608</v>
      </c>
      <c r="E27" s="3" t="s">
        <v>1210</v>
      </c>
      <c r="F27" s="14"/>
      <c r="G27" s="14">
        <v>0.8</v>
      </c>
      <c r="H27" s="14">
        <v>0.2</v>
      </c>
      <c r="I27" s="14">
        <f t="shared" si="6"/>
        <v>2</v>
      </c>
      <c r="J27" s="91">
        <v>12.71</v>
      </c>
      <c r="K27" s="234">
        <f t="shared" si="0"/>
        <v>25.42</v>
      </c>
      <c r="L27" s="147">
        <f t="shared" si="1"/>
        <v>12.71</v>
      </c>
      <c r="M27" s="147">
        <v>1.1000000000000001</v>
      </c>
      <c r="N27" s="179">
        <f t="shared" ref="N27:N41" si="7">ROUND(M27*L27,2)</f>
        <v>13.98</v>
      </c>
      <c r="O27" s="11"/>
      <c r="P27" s="11"/>
      <c r="Q27" s="11">
        <f t="shared" ref="Q27:Q31" si="8">ROUND(N27*O27,2)</f>
        <v>0</v>
      </c>
      <c r="R27" s="11">
        <f t="shared" si="4"/>
        <v>0</v>
      </c>
      <c r="S27" s="88">
        <f t="shared" si="5"/>
        <v>0</v>
      </c>
      <c r="T27" s="106"/>
      <c r="U27" s="4"/>
      <c r="V27" s="4"/>
      <c r="W27" s="4"/>
      <c r="X27" s="4"/>
      <c r="Y27" s="4"/>
    </row>
    <row r="28" spans="1:25" s="1" customFormat="1" ht="15.75" customHeight="1" x14ac:dyDescent="0.3">
      <c r="A28" s="65" t="s">
        <v>724</v>
      </c>
      <c r="B28" s="65"/>
      <c r="C28" s="65" t="s">
        <v>553</v>
      </c>
      <c r="D28" s="98" t="s">
        <v>609</v>
      </c>
      <c r="E28" s="3" t="s">
        <v>1210</v>
      </c>
      <c r="F28" s="14"/>
      <c r="G28" s="14">
        <v>0.9</v>
      </c>
      <c r="H28" s="14">
        <v>0.5</v>
      </c>
      <c r="I28" s="14">
        <f t="shared" si="6"/>
        <v>2.8</v>
      </c>
      <c r="J28" s="91">
        <v>0.44</v>
      </c>
      <c r="K28" s="234">
        <f t="shared" si="0"/>
        <v>1.232</v>
      </c>
      <c r="L28" s="147">
        <f t="shared" si="1"/>
        <v>0.44</v>
      </c>
      <c r="M28" s="147">
        <v>1.1000000000000001</v>
      </c>
      <c r="N28" s="179">
        <f t="shared" si="7"/>
        <v>0.48</v>
      </c>
      <c r="O28" s="11"/>
      <c r="P28" s="11"/>
      <c r="Q28" s="11">
        <f t="shared" si="8"/>
        <v>0</v>
      </c>
      <c r="R28" s="11">
        <f t="shared" si="4"/>
        <v>0</v>
      </c>
      <c r="S28" s="88">
        <f t="shared" si="5"/>
        <v>0</v>
      </c>
      <c r="T28" s="106"/>
      <c r="U28" s="4"/>
      <c r="V28" s="4"/>
      <c r="W28" s="4"/>
      <c r="X28" s="4"/>
      <c r="Y28" s="4"/>
    </row>
    <row r="29" spans="1:25" s="1" customFormat="1" ht="15.75" customHeight="1" x14ac:dyDescent="0.3">
      <c r="A29" s="65" t="s">
        <v>725</v>
      </c>
      <c r="B29" s="65"/>
      <c r="C29" s="65" t="s">
        <v>553</v>
      </c>
      <c r="D29" s="98" t="s">
        <v>610</v>
      </c>
      <c r="E29" s="3" t="s">
        <v>1210</v>
      </c>
      <c r="F29" s="14"/>
      <c r="G29" s="14">
        <v>1</v>
      </c>
      <c r="H29" s="14">
        <v>0.25</v>
      </c>
      <c r="I29" s="14">
        <f t="shared" si="6"/>
        <v>2.5</v>
      </c>
      <c r="J29" s="91">
        <v>32.42</v>
      </c>
      <c r="K29" s="234">
        <f t="shared" si="0"/>
        <v>81.050000000000011</v>
      </c>
      <c r="L29" s="147">
        <f t="shared" si="1"/>
        <v>32.42</v>
      </c>
      <c r="M29" s="147">
        <v>1.1000000000000001</v>
      </c>
      <c r="N29" s="179">
        <f t="shared" si="7"/>
        <v>35.659999999999997</v>
      </c>
      <c r="O29" s="11"/>
      <c r="P29" s="11"/>
      <c r="Q29" s="11">
        <f t="shared" si="8"/>
        <v>0</v>
      </c>
      <c r="R29" s="11">
        <f t="shared" si="4"/>
        <v>0</v>
      </c>
      <c r="S29" s="88">
        <f t="shared" si="5"/>
        <v>0</v>
      </c>
      <c r="T29" s="106"/>
      <c r="U29" s="4"/>
      <c r="V29" s="4"/>
      <c r="W29" s="4"/>
      <c r="X29" s="4"/>
      <c r="Y29" s="4"/>
    </row>
    <row r="30" spans="1:25" s="1" customFormat="1" ht="15.75" customHeight="1" x14ac:dyDescent="0.3">
      <c r="A30" s="65" t="s">
        <v>726</v>
      </c>
      <c r="B30" s="65"/>
      <c r="C30" s="65" t="s">
        <v>553</v>
      </c>
      <c r="D30" s="98" t="s">
        <v>611</v>
      </c>
      <c r="E30" s="3" t="s">
        <v>1210</v>
      </c>
      <c r="F30" s="14"/>
      <c r="G30" s="14">
        <v>1</v>
      </c>
      <c r="H30" s="14">
        <v>0.5</v>
      </c>
      <c r="I30" s="14">
        <f t="shared" si="6"/>
        <v>3</v>
      </c>
      <c r="J30" s="91">
        <v>11.49</v>
      </c>
      <c r="K30" s="234">
        <f t="shared" si="0"/>
        <v>34.47</v>
      </c>
      <c r="L30" s="147">
        <f t="shared" si="1"/>
        <v>11.49</v>
      </c>
      <c r="M30" s="147">
        <v>1.1000000000000001</v>
      </c>
      <c r="N30" s="179">
        <f t="shared" si="7"/>
        <v>12.64</v>
      </c>
      <c r="O30" s="11"/>
      <c r="P30" s="11"/>
      <c r="Q30" s="11">
        <f t="shared" si="8"/>
        <v>0</v>
      </c>
      <c r="R30" s="11">
        <f t="shared" si="4"/>
        <v>0</v>
      </c>
      <c r="S30" s="88">
        <f t="shared" si="5"/>
        <v>0</v>
      </c>
      <c r="T30" s="106"/>
      <c r="U30" s="4"/>
      <c r="V30" s="4"/>
      <c r="W30" s="4"/>
      <c r="X30" s="4"/>
      <c r="Y30" s="4"/>
    </row>
    <row r="31" spans="1:25" s="1" customFormat="1" ht="15.75" customHeight="1" x14ac:dyDescent="0.3">
      <c r="A31" s="65" t="s">
        <v>727</v>
      </c>
      <c r="B31" s="65"/>
      <c r="C31" s="65" t="s">
        <v>553</v>
      </c>
      <c r="D31" s="98" t="s">
        <v>612</v>
      </c>
      <c r="E31" s="3" t="s">
        <v>1210</v>
      </c>
      <c r="F31" s="14"/>
      <c r="G31" s="14">
        <v>1.2</v>
      </c>
      <c r="H31" s="14">
        <v>0.35</v>
      </c>
      <c r="I31" s="14">
        <f t="shared" si="6"/>
        <v>3.0999999999999996</v>
      </c>
      <c r="J31" s="91">
        <v>18.36</v>
      </c>
      <c r="K31" s="234">
        <f t="shared" si="0"/>
        <v>56.91599999999999</v>
      </c>
      <c r="L31" s="147">
        <f t="shared" si="1"/>
        <v>18.36</v>
      </c>
      <c r="M31" s="147">
        <v>1.1000000000000001</v>
      </c>
      <c r="N31" s="179">
        <f t="shared" si="7"/>
        <v>20.2</v>
      </c>
      <c r="O31" s="11"/>
      <c r="P31" s="11"/>
      <c r="Q31" s="11">
        <f t="shared" si="8"/>
        <v>0</v>
      </c>
      <c r="R31" s="11">
        <f t="shared" si="4"/>
        <v>0</v>
      </c>
      <c r="S31" s="88">
        <f t="shared" si="5"/>
        <v>0</v>
      </c>
      <c r="T31" s="106"/>
      <c r="U31" s="4"/>
      <c r="V31" s="4"/>
      <c r="W31" s="4"/>
      <c r="X31" s="4"/>
      <c r="Y31" s="4"/>
    </row>
    <row r="32" spans="1:25" s="1" customFormat="1" ht="15.75" customHeight="1" x14ac:dyDescent="0.3">
      <c r="A32" s="65" t="s">
        <v>728</v>
      </c>
      <c r="B32" s="65"/>
      <c r="C32" s="65" t="s">
        <v>553</v>
      </c>
      <c r="D32" s="98" t="s">
        <v>613</v>
      </c>
      <c r="E32" s="3" t="s">
        <v>1210</v>
      </c>
      <c r="F32" s="14"/>
      <c r="G32" s="14">
        <v>1.3</v>
      </c>
      <c r="H32" s="14">
        <v>0.4</v>
      </c>
      <c r="I32" s="14">
        <f t="shared" si="6"/>
        <v>3.4000000000000004</v>
      </c>
      <c r="J32" s="91">
        <v>3.27</v>
      </c>
      <c r="K32" s="234">
        <f t="shared" si="0"/>
        <v>11.118000000000002</v>
      </c>
      <c r="L32" s="147">
        <f t="shared" si="1"/>
        <v>3.27</v>
      </c>
      <c r="M32" s="147">
        <v>1.1000000000000001</v>
      </c>
      <c r="N32" s="179">
        <f t="shared" si="7"/>
        <v>3.6</v>
      </c>
      <c r="O32" s="11"/>
      <c r="P32" s="11"/>
      <c r="Q32" s="11">
        <f>ROUND(N32*O32,2)</f>
        <v>0</v>
      </c>
      <c r="R32" s="11">
        <f>ROUND(N32*P32,2)</f>
        <v>0</v>
      </c>
      <c r="S32" s="88">
        <f>ROUND(Q32+R32,2)</f>
        <v>0</v>
      </c>
      <c r="T32" s="106"/>
      <c r="U32" s="4"/>
      <c r="V32" s="4"/>
      <c r="W32" s="4"/>
      <c r="X32" s="4"/>
      <c r="Y32" s="4"/>
    </row>
    <row r="33" spans="1:25" s="1" customFormat="1" ht="15.75" customHeight="1" x14ac:dyDescent="0.3">
      <c r="A33" s="65" t="s">
        <v>729</v>
      </c>
      <c r="B33" s="65"/>
      <c r="C33" s="65" t="s">
        <v>553</v>
      </c>
      <c r="D33" s="98" t="s">
        <v>614</v>
      </c>
      <c r="E33" s="3" t="s">
        <v>1210</v>
      </c>
      <c r="F33" s="14"/>
      <c r="G33" s="14">
        <v>1.4</v>
      </c>
      <c r="H33" s="14">
        <v>0.35</v>
      </c>
      <c r="I33" s="14">
        <f t="shared" si="6"/>
        <v>3.5</v>
      </c>
      <c r="J33" s="91">
        <v>33.76</v>
      </c>
      <c r="K33" s="234">
        <f t="shared" si="0"/>
        <v>118.16</v>
      </c>
      <c r="L33" s="147">
        <f t="shared" si="1"/>
        <v>33.76</v>
      </c>
      <c r="M33" s="147">
        <v>1.1000000000000001</v>
      </c>
      <c r="N33" s="179">
        <f t="shared" si="7"/>
        <v>37.14</v>
      </c>
      <c r="O33" s="11"/>
      <c r="P33" s="11"/>
      <c r="Q33" s="11">
        <f t="shared" ref="Q33:Q67" si="9">ROUND(N33*O33,2)</f>
        <v>0</v>
      </c>
      <c r="R33" s="11">
        <f t="shared" ref="R33:R67" si="10">ROUND(N33*P33,2)</f>
        <v>0</v>
      </c>
      <c r="S33" s="88">
        <f t="shared" ref="S33:S67" si="11">ROUND(Q33+R33,2)</f>
        <v>0</v>
      </c>
      <c r="T33" s="106"/>
      <c r="U33" s="4"/>
      <c r="V33" s="4"/>
      <c r="W33" s="4"/>
      <c r="X33" s="4"/>
      <c r="Y33" s="4"/>
    </row>
    <row r="34" spans="1:25" s="1" customFormat="1" ht="15.75" customHeight="1" x14ac:dyDescent="0.3">
      <c r="A34" s="65" t="s">
        <v>730</v>
      </c>
      <c r="B34" s="65"/>
      <c r="C34" s="65" t="s">
        <v>553</v>
      </c>
      <c r="D34" s="98" t="s">
        <v>615</v>
      </c>
      <c r="E34" s="3" t="s">
        <v>1210</v>
      </c>
      <c r="F34" s="14"/>
      <c r="G34" s="14">
        <v>1.4</v>
      </c>
      <c r="H34" s="14">
        <v>0.4</v>
      </c>
      <c r="I34" s="14">
        <f t="shared" si="6"/>
        <v>3.5999999999999996</v>
      </c>
      <c r="J34" s="91">
        <v>11.8</v>
      </c>
      <c r="K34" s="234">
        <f t="shared" si="0"/>
        <v>42.48</v>
      </c>
      <c r="L34" s="147">
        <f t="shared" si="1"/>
        <v>11.8</v>
      </c>
      <c r="M34" s="147">
        <v>1.1000000000000001</v>
      </c>
      <c r="N34" s="179">
        <f t="shared" si="7"/>
        <v>12.98</v>
      </c>
      <c r="O34" s="11"/>
      <c r="P34" s="11"/>
      <c r="Q34" s="11">
        <f t="shared" si="9"/>
        <v>0</v>
      </c>
      <c r="R34" s="11">
        <f t="shared" si="10"/>
        <v>0</v>
      </c>
      <c r="S34" s="88">
        <f t="shared" si="11"/>
        <v>0</v>
      </c>
      <c r="T34" s="106"/>
      <c r="U34" s="4"/>
      <c r="V34" s="4"/>
      <c r="W34" s="4"/>
      <c r="X34" s="4"/>
      <c r="Y34" s="4"/>
    </row>
    <row r="35" spans="1:25" s="1" customFormat="1" ht="15.75" customHeight="1" x14ac:dyDescent="0.3">
      <c r="A35" s="65" t="s">
        <v>731</v>
      </c>
      <c r="B35" s="65"/>
      <c r="C35" s="65" t="s">
        <v>553</v>
      </c>
      <c r="D35" s="98" t="s">
        <v>616</v>
      </c>
      <c r="E35" s="3" t="s">
        <v>1210</v>
      </c>
      <c r="F35" s="14"/>
      <c r="G35" s="14">
        <v>1.5</v>
      </c>
      <c r="H35" s="14">
        <v>0.4</v>
      </c>
      <c r="I35" s="14">
        <f t="shared" si="6"/>
        <v>3.8</v>
      </c>
      <c r="J35" s="91">
        <v>25.69</v>
      </c>
      <c r="K35" s="234">
        <f t="shared" si="0"/>
        <v>97.622</v>
      </c>
      <c r="L35" s="147">
        <f t="shared" si="1"/>
        <v>25.69</v>
      </c>
      <c r="M35" s="147">
        <v>1.1000000000000001</v>
      </c>
      <c r="N35" s="179">
        <f t="shared" si="7"/>
        <v>28.26</v>
      </c>
      <c r="O35" s="11"/>
      <c r="P35" s="11"/>
      <c r="Q35" s="11">
        <f t="shared" si="9"/>
        <v>0</v>
      </c>
      <c r="R35" s="11">
        <f t="shared" si="10"/>
        <v>0</v>
      </c>
      <c r="S35" s="88">
        <f t="shared" si="11"/>
        <v>0</v>
      </c>
      <c r="T35" s="106"/>
      <c r="U35" s="4"/>
      <c r="V35" s="4"/>
      <c r="W35" s="4"/>
      <c r="X35" s="4"/>
      <c r="Y35" s="4"/>
    </row>
    <row r="36" spans="1:25" s="1" customFormat="1" ht="15.75" customHeight="1" x14ac:dyDescent="0.3">
      <c r="A36" s="65" t="s">
        <v>732</v>
      </c>
      <c r="B36" s="65"/>
      <c r="C36" s="65" t="s">
        <v>553</v>
      </c>
      <c r="D36" s="98" t="s">
        <v>617</v>
      </c>
      <c r="E36" s="3" t="s">
        <v>1210</v>
      </c>
      <c r="F36" s="14"/>
      <c r="G36" s="14">
        <v>1.65</v>
      </c>
      <c r="H36" s="14">
        <v>0.6</v>
      </c>
      <c r="I36" s="14">
        <f t="shared" si="6"/>
        <v>4.5</v>
      </c>
      <c r="J36" s="91">
        <v>110.75</v>
      </c>
      <c r="K36" s="234">
        <f t="shared" si="0"/>
        <v>498.375</v>
      </c>
      <c r="L36" s="147">
        <f t="shared" si="1"/>
        <v>110.75</v>
      </c>
      <c r="M36" s="147">
        <v>1.1000000000000001</v>
      </c>
      <c r="N36" s="179">
        <f t="shared" si="7"/>
        <v>121.83</v>
      </c>
      <c r="O36" s="11"/>
      <c r="P36" s="11"/>
      <c r="Q36" s="11">
        <f t="shared" si="9"/>
        <v>0</v>
      </c>
      <c r="R36" s="11">
        <f t="shared" si="10"/>
        <v>0</v>
      </c>
      <c r="S36" s="88">
        <f t="shared" si="11"/>
        <v>0</v>
      </c>
      <c r="T36" s="106"/>
      <c r="U36" s="4"/>
      <c r="V36" s="4"/>
      <c r="W36" s="4"/>
      <c r="X36" s="4"/>
      <c r="Y36" s="4"/>
    </row>
    <row r="37" spans="1:25" s="1" customFormat="1" ht="15.75" customHeight="1" x14ac:dyDescent="0.3">
      <c r="A37" s="65" t="s">
        <v>733</v>
      </c>
      <c r="B37" s="65"/>
      <c r="C37" s="65" t="s">
        <v>553</v>
      </c>
      <c r="D37" s="115" t="s">
        <v>618</v>
      </c>
      <c r="E37" s="3" t="s">
        <v>1210</v>
      </c>
      <c r="F37" s="14"/>
      <c r="G37" s="14">
        <v>0.3</v>
      </c>
      <c r="H37" s="14">
        <v>0.1</v>
      </c>
      <c r="I37" s="14">
        <f t="shared" ref="I37:I45" si="12">(G37+H37)*2</f>
        <v>0.8</v>
      </c>
      <c r="J37" s="91">
        <v>10.39</v>
      </c>
      <c r="K37" s="234">
        <f t="shared" si="0"/>
        <v>8.3120000000000012</v>
      </c>
      <c r="L37" s="147">
        <f t="shared" si="1"/>
        <v>10.39</v>
      </c>
      <c r="M37" s="147">
        <v>1.1000000000000001</v>
      </c>
      <c r="N37" s="179">
        <f t="shared" si="7"/>
        <v>11.43</v>
      </c>
      <c r="O37" s="11"/>
      <c r="P37" s="11"/>
      <c r="Q37" s="11">
        <f t="shared" si="9"/>
        <v>0</v>
      </c>
      <c r="R37" s="11">
        <f t="shared" si="10"/>
        <v>0</v>
      </c>
      <c r="S37" s="88">
        <f t="shared" si="11"/>
        <v>0</v>
      </c>
      <c r="T37" s="106"/>
      <c r="U37" s="4"/>
      <c r="V37" s="4"/>
      <c r="W37" s="4"/>
      <c r="X37" s="4"/>
      <c r="Y37" s="4"/>
    </row>
    <row r="38" spans="1:25" s="1" customFormat="1" ht="15.75" customHeight="1" x14ac:dyDescent="0.3">
      <c r="A38" s="65" t="s">
        <v>734</v>
      </c>
      <c r="B38" s="65"/>
      <c r="C38" s="65" t="s">
        <v>553</v>
      </c>
      <c r="D38" s="115" t="s">
        <v>620</v>
      </c>
      <c r="E38" s="3" t="s">
        <v>1210</v>
      </c>
      <c r="F38" s="14"/>
      <c r="G38" s="14">
        <v>0.3</v>
      </c>
      <c r="H38" s="14">
        <v>0.15</v>
      </c>
      <c r="I38" s="14">
        <f t="shared" si="12"/>
        <v>0.89999999999999991</v>
      </c>
      <c r="J38" s="91">
        <v>2.73</v>
      </c>
      <c r="K38" s="234">
        <f t="shared" si="0"/>
        <v>2.4569999999999999</v>
      </c>
      <c r="L38" s="147">
        <f t="shared" si="1"/>
        <v>2.73</v>
      </c>
      <c r="M38" s="147">
        <v>1.1000000000000001</v>
      </c>
      <c r="N38" s="179">
        <f t="shared" si="7"/>
        <v>3</v>
      </c>
      <c r="O38" s="11"/>
      <c r="P38" s="11"/>
      <c r="Q38" s="11">
        <f t="shared" si="9"/>
        <v>0</v>
      </c>
      <c r="R38" s="11">
        <f t="shared" si="10"/>
        <v>0</v>
      </c>
      <c r="S38" s="88">
        <f t="shared" si="11"/>
        <v>0</v>
      </c>
      <c r="T38" s="106"/>
      <c r="U38" s="4"/>
      <c r="V38" s="4"/>
      <c r="W38" s="4"/>
      <c r="X38" s="4"/>
      <c r="Y38" s="4"/>
    </row>
    <row r="39" spans="1:25" s="1" customFormat="1" ht="15.75" customHeight="1" x14ac:dyDescent="0.3">
      <c r="A39" s="65" t="s">
        <v>735</v>
      </c>
      <c r="B39" s="65"/>
      <c r="C39" s="65" t="s">
        <v>553</v>
      </c>
      <c r="D39" s="115" t="s">
        <v>621</v>
      </c>
      <c r="E39" s="3" t="s">
        <v>1210</v>
      </c>
      <c r="F39" s="14"/>
      <c r="G39" s="14">
        <v>0.3</v>
      </c>
      <c r="H39" s="14">
        <v>0.2</v>
      </c>
      <c r="I39" s="14">
        <f t="shared" si="12"/>
        <v>1</v>
      </c>
      <c r="J39" s="91">
        <v>84.17</v>
      </c>
      <c r="K39" s="234">
        <f t="shared" si="0"/>
        <v>84.17</v>
      </c>
      <c r="L39" s="147">
        <f t="shared" si="1"/>
        <v>84.17</v>
      </c>
      <c r="M39" s="147">
        <v>1.1000000000000001</v>
      </c>
      <c r="N39" s="179">
        <f t="shared" si="7"/>
        <v>92.59</v>
      </c>
      <c r="O39" s="11"/>
      <c r="P39" s="11"/>
      <c r="Q39" s="11">
        <f t="shared" si="9"/>
        <v>0</v>
      </c>
      <c r="R39" s="11">
        <f t="shared" si="10"/>
        <v>0</v>
      </c>
      <c r="S39" s="88">
        <f t="shared" si="11"/>
        <v>0</v>
      </c>
      <c r="T39" s="106"/>
      <c r="U39" s="4"/>
      <c r="V39" s="4"/>
      <c r="W39" s="4"/>
      <c r="X39" s="4"/>
      <c r="Y39" s="4"/>
    </row>
    <row r="40" spans="1:25" s="1" customFormat="1" ht="15.75" customHeight="1" x14ac:dyDescent="0.3">
      <c r="A40" s="65" t="s">
        <v>736</v>
      </c>
      <c r="B40" s="65"/>
      <c r="C40" s="65" t="s">
        <v>553</v>
      </c>
      <c r="D40" s="115" t="s">
        <v>619</v>
      </c>
      <c r="E40" s="3" t="s">
        <v>1210</v>
      </c>
      <c r="F40" s="14"/>
      <c r="G40" s="14">
        <v>0.6</v>
      </c>
      <c r="H40" s="14">
        <v>0.15</v>
      </c>
      <c r="I40" s="14">
        <f t="shared" si="12"/>
        <v>1.5</v>
      </c>
      <c r="J40" s="91">
        <v>43.36</v>
      </c>
      <c r="K40" s="234">
        <f t="shared" si="0"/>
        <v>65.039999999999992</v>
      </c>
      <c r="L40" s="147">
        <f t="shared" si="1"/>
        <v>43.36</v>
      </c>
      <c r="M40" s="147">
        <v>1.1000000000000001</v>
      </c>
      <c r="N40" s="179">
        <f t="shared" si="7"/>
        <v>47.7</v>
      </c>
      <c r="O40" s="11"/>
      <c r="P40" s="11"/>
      <c r="Q40" s="11">
        <f t="shared" si="9"/>
        <v>0</v>
      </c>
      <c r="R40" s="11">
        <f t="shared" si="10"/>
        <v>0</v>
      </c>
      <c r="S40" s="88">
        <f t="shared" si="11"/>
        <v>0</v>
      </c>
      <c r="T40" s="106"/>
      <c r="U40" s="4"/>
      <c r="V40" s="4"/>
      <c r="W40" s="4"/>
      <c r="X40" s="4"/>
      <c r="Y40" s="4"/>
    </row>
    <row r="41" spans="1:25" s="1" customFormat="1" ht="15.75" customHeight="1" x14ac:dyDescent="0.3">
      <c r="A41" s="65" t="s">
        <v>737</v>
      </c>
      <c r="B41" s="65"/>
      <c r="C41" s="65" t="s">
        <v>553</v>
      </c>
      <c r="D41" s="115" t="s">
        <v>622</v>
      </c>
      <c r="E41" s="3" t="s">
        <v>1210</v>
      </c>
      <c r="F41" s="14"/>
      <c r="G41" s="14">
        <v>0.8</v>
      </c>
      <c r="H41" s="14">
        <v>0.2</v>
      </c>
      <c r="I41" s="14">
        <f t="shared" si="12"/>
        <v>2</v>
      </c>
      <c r="J41" s="91">
        <v>58.84</v>
      </c>
      <c r="K41" s="234">
        <f t="shared" si="0"/>
        <v>117.68</v>
      </c>
      <c r="L41" s="147">
        <f t="shared" si="1"/>
        <v>58.84</v>
      </c>
      <c r="M41" s="147">
        <v>1.1000000000000001</v>
      </c>
      <c r="N41" s="179">
        <f t="shared" si="7"/>
        <v>64.72</v>
      </c>
      <c r="O41" s="11"/>
      <c r="P41" s="11"/>
      <c r="Q41" s="11">
        <f t="shared" si="9"/>
        <v>0</v>
      </c>
      <c r="R41" s="11">
        <f t="shared" si="10"/>
        <v>0</v>
      </c>
      <c r="S41" s="88">
        <f t="shared" si="11"/>
        <v>0</v>
      </c>
      <c r="T41" s="106"/>
      <c r="U41" s="4"/>
      <c r="V41" s="4"/>
      <c r="W41" s="4"/>
      <c r="X41" s="4"/>
      <c r="Y41" s="4"/>
    </row>
    <row r="42" spans="1:25" s="1" customFormat="1" ht="15.75" customHeight="1" x14ac:dyDescent="0.3">
      <c r="A42" s="65" t="s">
        <v>738</v>
      </c>
      <c r="B42" s="65"/>
      <c r="C42" s="65" t="s">
        <v>553</v>
      </c>
      <c r="D42" s="115" t="s">
        <v>623</v>
      </c>
      <c r="E42" s="3" t="s">
        <v>1210</v>
      </c>
      <c r="F42" s="14"/>
      <c r="G42" s="14">
        <v>0.9</v>
      </c>
      <c r="H42" s="14">
        <v>0.25</v>
      </c>
      <c r="I42" s="14">
        <f t="shared" si="12"/>
        <v>2.2999999999999998</v>
      </c>
      <c r="J42" s="91">
        <v>20.010000000000002</v>
      </c>
      <c r="K42" s="234">
        <f t="shared" si="0"/>
        <v>46.023000000000003</v>
      </c>
      <c r="L42" s="147">
        <f t="shared" si="1"/>
        <v>20.010000000000002</v>
      </c>
      <c r="M42" s="147">
        <v>1.1000000000000001</v>
      </c>
      <c r="N42" s="179">
        <f t="shared" ref="N42:N45" si="13">ROUND(M42*L42,2)</f>
        <v>22.01</v>
      </c>
      <c r="O42" s="11"/>
      <c r="P42" s="11"/>
      <c r="Q42" s="11">
        <f t="shared" si="9"/>
        <v>0</v>
      </c>
      <c r="R42" s="11">
        <f t="shared" si="10"/>
        <v>0</v>
      </c>
      <c r="S42" s="88">
        <f t="shared" si="11"/>
        <v>0</v>
      </c>
      <c r="T42" s="106"/>
      <c r="U42" s="4"/>
      <c r="V42" s="4"/>
      <c r="W42" s="4"/>
      <c r="X42" s="4"/>
      <c r="Y42" s="4"/>
    </row>
    <row r="43" spans="1:25" s="1" customFormat="1" ht="15.75" customHeight="1" x14ac:dyDescent="0.3">
      <c r="A43" s="65" t="s">
        <v>739</v>
      </c>
      <c r="B43" s="65"/>
      <c r="C43" s="65" t="s">
        <v>553</v>
      </c>
      <c r="D43" s="115" t="s">
        <v>624</v>
      </c>
      <c r="E43" s="3" t="s">
        <v>1210</v>
      </c>
      <c r="F43" s="14"/>
      <c r="G43" s="14">
        <v>0.9</v>
      </c>
      <c r="H43" s="14">
        <v>0.3</v>
      </c>
      <c r="I43" s="14">
        <f t="shared" si="12"/>
        <v>2.4</v>
      </c>
      <c r="J43" s="91">
        <v>218.08</v>
      </c>
      <c r="K43" s="234">
        <f>I43*J43</f>
        <v>523.39200000000005</v>
      </c>
      <c r="L43" s="147">
        <f t="shared" si="1"/>
        <v>218.08</v>
      </c>
      <c r="M43" s="147">
        <v>1.1000000000000001</v>
      </c>
      <c r="N43" s="179">
        <f t="shared" si="13"/>
        <v>239.89</v>
      </c>
      <c r="O43" s="11"/>
      <c r="P43" s="11"/>
      <c r="Q43" s="11">
        <f t="shared" si="9"/>
        <v>0</v>
      </c>
      <c r="R43" s="11">
        <f t="shared" si="10"/>
        <v>0</v>
      </c>
      <c r="S43" s="88">
        <f t="shared" si="11"/>
        <v>0</v>
      </c>
      <c r="T43" s="106"/>
      <c r="U43" s="4"/>
      <c r="V43" s="4"/>
      <c r="W43" s="4"/>
      <c r="X43" s="4"/>
      <c r="Y43" s="4"/>
    </row>
    <row r="44" spans="1:25" s="1" customFormat="1" ht="22.5" customHeight="1" x14ac:dyDescent="0.3">
      <c r="A44" s="65" t="s">
        <v>740</v>
      </c>
      <c r="B44" s="65"/>
      <c r="C44" s="65" t="s">
        <v>553</v>
      </c>
      <c r="D44" s="115" t="s">
        <v>599</v>
      </c>
      <c r="E44" s="3" t="s">
        <v>1210</v>
      </c>
      <c r="F44" s="14"/>
      <c r="G44" s="14">
        <v>1</v>
      </c>
      <c r="H44" s="14">
        <v>0.25</v>
      </c>
      <c r="I44" s="14">
        <f t="shared" si="12"/>
        <v>2.5</v>
      </c>
      <c r="J44" s="91">
        <v>32.14</v>
      </c>
      <c r="K44" s="234">
        <f t="shared" si="0"/>
        <v>80.349999999999994</v>
      </c>
      <c r="L44" s="147">
        <f t="shared" si="1"/>
        <v>32.14</v>
      </c>
      <c r="M44" s="147">
        <v>1.1000000000000001</v>
      </c>
      <c r="N44" s="179">
        <f t="shared" si="13"/>
        <v>35.35</v>
      </c>
      <c r="O44" s="11"/>
      <c r="P44" s="11"/>
      <c r="Q44" s="11">
        <f t="shared" si="9"/>
        <v>0</v>
      </c>
      <c r="R44" s="11">
        <f t="shared" si="10"/>
        <v>0</v>
      </c>
      <c r="S44" s="88">
        <f t="shared" si="11"/>
        <v>0</v>
      </c>
      <c r="T44" s="106"/>
      <c r="U44" s="4"/>
      <c r="V44" s="4"/>
      <c r="W44" s="4"/>
      <c r="X44" s="4"/>
      <c r="Y44" s="4"/>
    </row>
    <row r="45" spans="1:25" s="1" customFormat="1" ht="22.5" customHeight="1" x14ac:dyDescent="0.3">
      <c r="A45" s="65" t="s">
        <v>741</v>
      </c>
      <c r="B45" s="65"/>
      <c r="C45" s="65" t="s">
        <v>553</v>
      </c>
      <c r="D45" s="115" t="s">
        <v>562</v>
      </c>
      <c r="E45" s="3" t="s">
        <v>1210</v>
      </c>
      <c r="F45" s="14"/>
      <c r="G45" s="14">
        <v>1.2</v>
      </c>
      <c r="H45" s="14">
        <v>0.3</v>
      </c>
      <c r="I45" s="14">
        <f t="shared" si="12"/>
        <v>3</v>
      </c>
      <c r="J45" s="91">
        <v>33.299999999999997</v>
      </c>
      <c r="K45" s="234">
        <f t="shared" si="0"/>
        <v>99.899999999999991</v>
      </c>
      <c r="L45" s="147">
        <f t="shared" si="1"/>
        <v>33.299999999999997</v>
      </c>
      <c r="M45" s="147">
        <v>1.1000000000000001</v>
      </c>
      <c r="N45" s="179">
        <f t="shared" si="13"/>
        <v>36.630000000000003</v>
      </c>
      <c r="O45" s="11"/>
      <c r="P45" s="11"/>
      <c r="Q45" s="11">
        <f t="shared" si="9"/>
        <v>0</v>
      </c>
      <c r="R45" s="11">
        <f t="shared" si="10"/>
        <v>0</v>
      </c>
      <c r="S45" s="88">
        <f t="shared" si="11"/>
        <v>0</v>
      </c>
      <c r="T45" s="106"/>
      <c r="U45" s="4"/>
      <c r="V45" s="4"/>
      <c r="W45" s="4"/>
      <c r="X45" s="4"/>
      <c r="Y45" s="4"/>
    </row>
    <row r="46" spans="1:25" s="136" customFormat="1" ht="15.75" customHeight="1" x14ac:dyDescent="0.3">
      <c r="A46" s="65" t="s">
        <v>742</v>
      </c>
      <c r="B46" s="65"/>
      <c r="C46" s="65" t="s">
        <v>553</v>
      </c>
      <c r="D46" s="115" t="s">
        <v>561</v>
      </c>
      <c r="E46" s="3" t="s">
        <v>1210</v>
      </c>
      <c r="F46" s="14"/>
      <c r="G46" s="14"/>
      <c r="H46" s="14"/>
      <c r="I46" s="14">
        <f>1*3.14</f>
        <v>3.14</v>
      </c>
      <c r="J46" s="91">
        <v>0.8</v>
      </c>
      <c r="K46" s="234">
        <f>I46*J46</f>
        <v>2.5120000000000005</v>
      </c>
      <c r="L46" s="147">
        <f t="shared" si="1"/>
        <v>0.8</v>
      </c>
      <c r="M46" s="147">
        <v>1.1000000000000001</v>
      </c>
      <c r="N46" s="179">
        <f t="shared" ref="N46:N54" si="14">ROUND(M46*L46,2)</f>
        <v>0.88</v>
      </c>
      <c r="O46" s="11"/>
      <c r="P46" s="11"/>
      <c r="Q46" s="11">
        <f t="shared" si="9"/>
        <v>0</v>
      </c>
      <c r="R46" s="11">
        <f t="shared" si="10"/>
        <v>0</v>
      </c>
      <c r="S46" s="88">
        <f t="shared" si="11"/>
        <v>0</v>
      </c>
      <c r="T46" s="107"/>
      <c r="U46" s="135"/>
      <c r="V46" s="135"/>
      <c r="W46" s="135"/>
      <c r="X46" s="135"/>
      <c r="Y46" s="135"/>
    </row>
    <row r="47" spans="1:25" s="1" customFormat="1" ht="27" customHeight="1" x14ac:dyDescent="0.3">
      <c r="A47" s="65" t="s">
        <v>743</v>
      </c>
      <c r="B47" s="65"/>
      <c r="C47" s="65" t="s">
        <v>553</v>
      </c>
      <c r="D47" s="115" t="s">
        <v>566</v>
      </c>
      <c r="E47" s="14" t="s">
        <v>18</v>
      </c>
      <c r="F47" s="14">
        <v>3</v>
      </c>
      <c r="G47" s="14"/>
      <c r="H47" s="14"/>
      <c r="I47" s="14"/>
      <c r="J47" s="91"/>
      <c r="K47" s="234">
        <v>0.72</v>
      </c>
      <c r="L47" s="147">
        <f t="shared" ref="L47:L67" si="15">F47</f>
        <v>3</v>
      </c>
      <c r="M47" s="147">
        <v>1</v>
      </c>
      <c r="N47" s="179">
        <f t="shared" si="14"/>
        <v>3</v>
      </c>
      <c r="O47" s="11"/>
      <c r="P47" s="11"/>
      <c r="Q47" s="11">
        <f t="shared" si="9"/>
        <v>0</v>
      </c>
      <c r="R47" s="11">
        <f t="shared" si="10"/>
        <v>0</v>
      </c>
      <c r="S47" s="88">
        <f t="shared" si="11"/>
        <v>0</v>
      </c>
      <c r="T47" s="106"/>
      <c r="U47" s="4"/>
      <c r="V47" s="4"/>
      <c r="W47" s="4"/>
      <c r="X47" s="4"/>
      <c r="Y47" s="4"/>
    </row>
    <row r="48" spans="1:25" s="1" customFormat="1" ht="27" customHeight="1" x14ac:dyDescent="0.3">
      <c r="A48" s="65" t="s">
        <v>744</v>
      </c>
      <c r="B48" s="65"/>
      <c r="C48" s="65" t="s">
        <v>553</v>
      </c>
      <c r="D48" s="115" t="s">
        <v>567</v>
      </c>
      <c r="E48" s="14" t="s">
        <v>18</v>
      </c>
      <c r="F48" s="14">
        <v>3</v>
      </c>
      <c r="G48" s="14"/>
      <c r="H48" s="14"/>
      <c r="I48" s="14"/>
      <c r="J48" s="91"/>
      <c r="K48" s="234">
        <v>0.81</v>
      </c>
      <c r="L48" s="147">
        <f t="shared" si="15"/>
        <v>3</v>
      </c>
      <c r="M48" s="147">
        <v>1</v>
      </c>
      <c r="N48" s="179">
        <f t="shared" si="14"/>
        <v>3</v>
      </c>
      <c r="O48" s="11"/>
      <c r="P48" s="11"/>
      <c r="Q48" s="11">
        <f t="shared" si="9"/>
        <v>0</v>
      </c>
      <c r="R48" s="11">
        <f t="shared" si="10"/>
        <v>0</v>
      </c>
      <c r="S48" s="88">
        <f t="shared" si="11"/>
        <v>0</v>
      </c>
      <c r="T48" s="106"/>
      <c r="U48" s="4"/>
      <c r="V48" s="4"/>
      <c r="W48" s="4"/>
      <c r="X48" s="4"/>
      <c r="Y48" s="4"/>
    </row>
    <row r="49" spans="1:25" s="1" customFormat="1" ht="27" customHeight="1" x14ac:dyDescent="0.3">
      <c r="A49" s="65" t="s">
        <v>745</v>
      </c>
      <c r="B49" s="65"/>
      <c r="C49" s="65" t="s">
        <v>553</v>
      </c>
      <c r="D49" s="115" t="s">
        <v>568</v>
      </c>
      <c r="E49" s="14" t="s">
        <v>18</v>
      </c>
      <c r="F49" s="14">
        <v>3</v>
      </c>
      <c r="G49" s="14"/>
      <c r="H49" s="14"/>
      <c r="I49" s="14"/>
      <c r="J49" s="91"/>
      <c r="K49" s="234">
        <v>0.81</v>
      </c>
      <c r="L49" s="147">
        <f t="shared" si="15"/>
        <v>3</v>
      </c>
      <c r="M49" s="147">
        <v>1</v>
      </c>
      <c r="N49" s="179">
        <f t="shared" si="14"/>
        <v>3</v>
      </c>
      <c r="O49" s="11"/>
      <c r="P49" s="11"/>
      <c r="Q49" s="11">
        <f t="shared" si="9"/>
        <v>0</v>
      </c>
      <c r="R49" s="11">
        <f t="shared" si="10"/>
        <v>0</v>
      </c>
      <c r="S49" s="88">
        <f t="shared" si="11"/>
        <v>0</v>
      </c>
      <c r="T49" s="106"/>
      <c r="U49" s="4"/>
      <c r="V49" s="4"/>
      <c r="W49" s="4"/>
      <c r="X49" s="4"/>
      <c r="Y49" s="4"/>
    </row>
    <row r="50" spans="1:25" s="1" customFormat="1" ht="27" customHeight="1" x14ac:dyDescent="0.3">
      <c r="A50" s="65" t="s">
        <v>746</v>
      </c>
      <c r="B50" s="65"/>
      <c r="C50" s="65" t="s">
        <v>553</v>
      </c>
      <c r="D50" s="115" t="s">
        <v>569</v>
      </c>
      <c r="E50" s="14" t="s">
        <v>18</v>
      </c>
      <c r="F50" s="14">
        <v>9</v>
      </c>
      <c r="G50" s="14"/>
      <c r="H50" s="14"/>
      <c r="I50" s="14"/>
      <c r="J50" s="91"/>
      <c r="K50" s="234">
        <v>2.4300000000000002</v>
      </c>
      <c r="L50" s="147">
        <f t="shared" si="15"/>
        <v>9</v>
      </c>
      <c r="M50" s="147">
        <v>1</v>
      </c>
      <c r="N50" s="179">
        <f t="shared" si="14"/>
        <v>9</v>
      </c>
      <c r="O50" s="11"/>
      <c r="P50" s="11"/>
      <c r="Q50" s="11">
        <f t="shared" si="9"/>
        <v>0</v>
      </c>
      <c r="R50" s="11">
        <f t="shared" si="10"/>
        <v>0</v>
      </c>
      <c r="S50" s="88">
        <f t="shared" si="11"/>
        <v>0</v>
      </c>
      <c r="T50" s="106"/>
      <c r="U50" s="4"/>
      <c r="V50" s="4"/>
      <c r="W50" s="4"/>
      <c r="X50" s="4"/>
      <c r="Y50" s="4"/>
    </row>
    <row r="51" spans="1:25" s="1" customFormat="1" ht="27" customHeight="1" x14ac:dyDescent="0.3">
      <c r="A51" s="65" t="s">
        <v>747</v>
      </c>
      <c r="B51" s="65"/>
      <c r="C51" s="65" t="s">
        <v>553</v>
      </c>
      <c r="D51" s="115" t="s">
        <v>570</v>
      </c>
      <c r="E51" s="14" t="s">
        <v>18</v>
      </c>
      <c r="F51" s="14">
        <v>4</v>
      </c>
      <c r="G51" s="14"/>
      <c r="H51" s="14"/>
      <c r="I51" s="14"/>
      <c r="J51" s="91"/>
      <c r="K51" s="234">
        <v>1.08</v>
      </c>
      <c r="L51" s="147">
        <f t="shared" si="15"/>
        <v>4</v>
      </c>
      <c r="M51" s="147">
        <v>1</v>
      </c>
      <c r="N51" s="179">
        <f t="shared" si="14"/>
        <v>4</v>
      </c>
      <c r="O51" s="11"/>
      <c r="P51" s="11"/>
      <c r="Q51" s="11">
        <f t="shared" si="9"/>
        <v>0</v>
      </c>
      <c r="R51" s="11">
        <f t="shared" si="10"/>
        <v>0</v>
      </c>
      <c r="S51" s="88">
        <f t="shared" si="11"/>
        <v>0</v>
      </c>
      <c r="T51" s="106"/>
      <c r="U51" s="4"/>
      <c r="V51" s="4"/>
      <c r="W51" s="4"/>
      <c r="X51" s="4"/>
      <c r="Y51" s="4"/>
    </row>
    <row r="52" spans="1:25" s="1" customFormat="1" ht="27" customHeight="1" x14ac:dyDescent="0.3">
      <c r="A52" s="65" t="s">
        <v>748</v>
      </c>
      <c r="B52" s="65"/>
      <c r="C52" s="65" t="s">
        <v>553</v>
      </c>
      <c r="D52" s="115" t="s">
        <v>571</v>
      </c>
      <c r="E52" s="3" t="s">
        <v>18</v>
      </c>
      <c r="F52" s="14">
        <v>11</v>
      </c>
      <c r="G52" s="14"/>
      <c r="H52" s="14"/>
      <c r="I52" s="14"/>
      <c r="J52" s="91"/>
      <c r="K52" s="234">
        <v>2.97</v>
      </c>
      <c r="L52" s="147">
        <f t="shared" si="15"/>
        <v>11</v>
      </c>
      <c r="M52" s="147">
        <v>1</v>
      </c>
      <c r="N52" s="179">
        <f t="shared" si="14"/>
        <v>11</v>
      </c>
      <c r="O52" s="11"/>
      <c r="P52" s="11"/>
      <c r="Q52" s="11">
        <f t="shared" si="9"/>
        <v>0</v>
      </c>
      <c r="R52" s="11">
        <f t="shared" si="10"/>
        <v>0</v>
      </c>
      <c r="S52" s="88">
        <f t="shared" si="11"/>
        <v>0</v>
      </c>
      <c r="T52" s="106"/>
      <c r="U52" s="4"/>
      <c r="V52" s="4"/>
      <c r="W52" s="4"/>
      <c r="X52" s="4"/>
      <c r="Y52" s="4"/>
    </row>
    <row r="53" spans="1:25" s="1" customFormat="1" ht="27" customHeight="1" x14ac:dyDescent="0.3">
      <c r="A53" s="65" t="s">
        <v>749</v>
      </c>
      <c r="B53" s="65"/>
      <c r="C53" s="65" t="s">
        <v>553</v>
      </c>
      <c r="D53" s="115" t="s">
        <v>572</v>
      </c>
      <c r="E53" s="3" t="s">
        <v>18</v>
      </c>
      <c r="F53" s="14">
        <v>7</v>
      </c>
      <c r="G53" s="14"/>
      <c r="H53" s="14"/>
      <c r="I53" s="14"/>
      <c r="J53" s="91"/>
      <c r="K53" s="234">
        <v>1.8900000000000001</v>
      </c>
      <c r="L53" s="147">
        <f t="shared" si="15"/>
        <v>7</v>
      </c>
      <c r="M53" s="147">
        <v>1</v>
      </c>
      <c r="N53" s="179">
        <f t="shared" si="14"/>
        <v>7</v>
      </c>
      <c r="O53" s="11"/>
      <c r="P53" s="11"/>
      <c r="Q53" s="11">
        <f t="shared" si="9"/>
        <v>0</v>
      </c>
      <c r="R53" s="11">
        <f t="shared" si="10"/>
        <v>0</v>
      </c>
      <c r="S53" s="88">
        <f t="shared" si="11"/>
        <v>0</v>
      </c>
      <c r="T53" s="106"/>
      <c r="U53" s="4"/>
      <c r="V53" s="4"/>
      <c r="W53" s="4"/>
      <c r="X53" s="4"/>
      <c r="Y53" s="4"/>
    </row>
    <row r="54" spans="1:25" s="1" customFormat="1" ht="27" customHeight="1" x14ac:dyDescent="0.3">
      <c r="A54" s="65" t="s">
        <v>750</v>
      </c>
      <c r="B54" s="65"/>
      <c r="C54" s="65" t="s">
        <v>553</v>
      </c>
      <c r="D54" s="115" t="s">
        <v>573</v>
      </c>
      <c r="E54" s="3" t="s">
        <v>18</v>
      </c>
      <c r="F54" s="14">
        <v>1</v>
      </c>
      <c r="G54" s="14"/>
      <c r="H54" s="14"/>
      <c r="I54" s="14"/>
      <c r="J54" s="91"/>
      <c r="K54" s="234">
        <v>0.24</v>
      </c>
      <c r="L54" s="147">
        <f t="shared" si="15"/>
        <v>1</v>
      </c>
      <c r="M54" s="147">
        <v>1</v>
      </c>
      <c r="N54" s="179">
        <f t="shared" si="14"/>
        <v>1</v>
      </c>
      <c r="O54" s="11"/>
      <c r="P54" s="11"/>
      <c r="Q54" s="11">
        <f t="shared" si="9"/>
        <v>0</v>
      </c>
      <c r="R54" s="11">
        <f t="shared" si="10"/>
        <v>0</v>
      </c>
      <c r="S54" s="88">
        <f t="shared" si="11"/>
        <v>0</v>
      </c>
      <c r="T54" s="106"/>
      <c r="U54" s="4"/>
      <c r="V54" s="4"/>
      <c r="W54" s="4"/>
      <c r="X54" s="4"/>
      <c r="Y54" s="4"/>
    </row>
    <row r="55" spans="1:25" s="1" customFormat="1" ht="27" customHeight="1" x14ac:dyDescent="0.3">
      <c r="A55" s="65" t="s">
        <v>751</v>
      </c>
      <c r="B55" s="65"/>
      <c r="C55" s="65" t="s">
        <v>553</v>
      </c>
      <c r="D55" s="115" t="s">
        <v>574</v>
      </c>
      <c r="E55" s="3" t="s">
        <v>18</v>
      </c>
      <c r="F55" s="14">
        <v>1</v>
      </c>
      <c r="G55" s="14"/>
      <c r="H55" s="14"/>
      <c r="I55" s="14"/>
      <c r="J55" s="91"/>
      <c r="K55" s="234">
        <v>0.24</v>
      </c>
      <c r="L55" s="147">
        <f t="shared" si="15"/>
        <v>1</v>
      </c>
      <c r="M55" s="147">
        <v>1</v>
      </c>
      <c r="N55" s="179">
        <f t="shared" ref="N55:N66" si="16">ROUND(M55*L55,2)</f>
        <v>1</v>
      </c>
      <c r="O55" s="11"/>
      <c r="P55" s="11"/>
      <c r="Q55" s="11">
        <f t="shared" si="9"/>
        <v>0</v>
      </c>
      <c r="R55" s="11">
        <f t="shared" si="10"/>
        <v>0</v>
      </c>
      <c r="S55" s="88">
        <f t="shared" si="11"/>
        <v>0</v>
      </c>
      <c r="T55" s="106"/>
      <c r="U55" s="4"/>
      <c r="V55" s="4"/>
      <c r="W55" s="4"/>
      <c r="X55" s="4"/>
      <c r="Y55" s="4"/>
    </row>
    <row r="56" spans="1:25" s="1" customFormat="1" ht="27" customHeight="1" x14ac:dyDescent="0.3">
      <c r="A56" s="65" t="s">
        <v>752</v>
      </c>
      <c r="B56" s="65"/>
      <c r="C56" s="65" t="s">
        <v>553</v>
      </c>
      <c r="D56" s="115" t="s">
        <v>575</v>
      </c>
      <c r="E56" s="3" t="s">
        <v>18</v>
      </c>
      <c r="F56" s="14">
        <v>2</v>
      </c>
      <c r="G56" s="14"/>
      <c r="H56" s="14"/>
      <c r="I56" s="14"/>
      <c r="J56" s="91"/>
      <c r="K56" s="234">
        <v>0.54</v>
      </c>
      <c r="L56" s="147">
        <f t="shared" si="15"/>
        <v>2</v>
      </c>
      <c r="M56" s="147">
        <v>1</v>
      </c>
      <c r="N56" s="179">
        <f t="shared" si="16"/>
        <v>2</v>
      </c>
      <c r="O56" s="11"/>
      <c r="P56" s="11"/>
      <c r="Q56" s="11">
        <f t="shared" si="9"/>
        <v>0</v>
      </c>
      <c r="R56" s="11">
        <f t="shared" si="10"/>
        <v>0</v>
      </c>
      <c r="S56" s="88">
        <f t="shared" si="11"/>
        <v>0</v>
      </c>
      <c r="T56" s="106"/>
      <c r="U56" s="4"/>
      <c r="V56" s="4"/>
      <c r="W56" s="4"/>
      <c r="X56" s="4"/>
      <c r="Y56" s="4"/>
    </row>
    <row r="57" spans="1:25" s="1" customFormat="1" ht="27" customHeight="1" x14ac:dyDescent="0.3">
      <c r="A57" s="65" t="s">
        <v>753</v>
      </c>
      <c r="B57" s="65"/>
      <c r="C57" s="65" t="s">
        <v>553</v>
      </c>
      <c r="D57" s="115" t="s">
        <v>576</v>
      </c>
      <c r="E57" s="3" t="s">
        <v>18</v>
      </c>
      <c r="F57" s="14">
        <v>2</v>
      </c>
      <c r="G57" s="14"/>
      <c r="H57" s="14"/>
      <c r="I57" s="14"/>
      <c r="J57" s="91"/>
      <c r="K57" s="234">
        <v>0.54</v>
      </c>
      <c r="L57" s="147">
        <f t="shared" si="15"/>
        <v>2</v>
      </c>
      <c r="M57" s="147">
        <v>1</v>
      </c>
      <c r="N57" s="179">
        <f t="shared" si="16"/>
        <v>2</v>
      </c>
      <c r="O57" s="11"/>
      <c r="P57" s="11"/>
      <c r="Q57" s="11">
        <f t="shared" si="9"/>
        <v>0</v>
      </c>
      <c r="R57" s="11">
        <f t="shared" si="10"/>
        <v>0</v>
      </c>
      <c r="S57" s="88">
        <f t="shared" si="11"/>
        <v>0</v>
      </c>
      <c r="T57" s="106"/>
      <c r="U57" s="4"/>
      <c r="V57" s="4"/>
      <c r="W57" s="4"/>
      <c r="X57" s="4"/>
      <c r="Y57" s="4"/>
    </row>
    <row r="58" spans="1:25" s="1" customFormat="1" ht="27" customHeight="1" x14ac:dyDescent="0.3">
      <c r="A58" s="65" t="s">
        <v>754</v>
      </c>
      <c r="B58" s="65"/>
      <c r="C58" s="65" t="s">
        <v>553</v>
      </c>
      <c r="D58" s="115" t="s">
        <v>577</v>
      </c>
      <c r="E58" s="3" t="s">
        <v>18</v>
      </c>
      <c r="F58" s="14">
        <v>1</v>
      </c>
      <c r="G58" s="14"/>
      <c r="H58" s="14"/>
      <c r="I58" s="14"/>
      <c r="J58" s="91"/>
      <c r="K58" s="234">
        <v>0.27</v>
      </c>
      <c r="L58" s="147">
        <f t="shared" si="15"/>
        <v>1</v>
      </c>
      <c r="M58" s="147">
        <v>1</v>
      </c>
      <c r="N58" s="179">
        <f t="shared" si="16"/>
        <v>1</v>
      </c>
      <c r="O58" s="11"/>
      <c r="P58" s="11"/>
      <c r="Q58" s="11">
        <f t="shared" si="9"/>
        <v>0</v>
      </c>
      <c r="R58" s="11">
        <f t="shared" si="10"/>
        <v>0</v>
      </c>
      <c r="S58" s="88">
        <f t="shared" si="11"/>
        <v>0</v>
      </c>
      <c r="T58" s="106"/>
      <c r="U58" s="4"/>
      <c r="V58" s="4"/>
      <c r="W58" s="4"/>
      <c r="X58" s="4"/>
      <c r="Y58" s="4"/>
    </row>
    <row r="59" spans="1:25" s="1" customFormat="1" ht="27" customHeight="1" x14ac:dyDescent="0.3">
      <c r="A59" s="65" t="s">
        <v>755</v>
      </c>
      <c r="B59" s="65"/>
      <c r="C59" s="65" t="s">
        <v>553</v>
      </c>
      <c r="D59" s="115" t="s">
        <v>578</v>
      </c>
      <c r="E59" s="3" t="s">
        <v>18</v>
      </c>
      <c r="F59" s="14">
        <v>5</v>
      </c>
      <c r="G59" s="14"/>
      <c r="H59" s="14"/>
      <c r="I59" s="14"/>
      <c r="J59" s="91"/>
      <c r="K59" s="234">
        <v>1.5</v>
      </c>
      <c r="L59" s="147">
        <f t="shared" si="15"/>
        <v>5</v>
      </c>
      <c r="M59" s="147">
        <v>1</v>
      </c>
      <c r="N59" s="179">
        <f t="shared" si="16"/>
        <v>5</v>
      </c>
      <c r="O59" s="11"/>
      <c r="P59" s="11"/>
      <c r="Q59" s="11">
        <f t="shared" si="9"/>
        <v>0</v>
      </c>
      <c r="R59" s="11">
        <f t="shared" si="10"/>
        <v>0</v>
      </c>
      <c r="S59" s="88">
        <f t="shared" si="11"/>
        <v>0</v>
      </c>
      <c r="T59" s="106"/>
      <c r="U59" s="4"/>
      <c r="V59" s="4"/>
      <c r="W59" s="4"/>
      <c r="X59" s="4"/>
      <c r="Y59" s="4"/>
    </row>
    <row r="60" spans="1:25" s="1" customFormat="1" ht="27" customHeight="1" x14ac:dyDescent="0.3">
      <c r="A60" s="65" t="s">
        <v>756</v>
      </c>
      <c r="B60" s="65"/>
      <c r="C60" s="65" t="s">
        <v>553</v>
      </c>
      <c r="D60" s="115" t="s">
        <v>579</v>
      </c>
      <c r="E60" s="3" t="s">
        <v>18</v>
      </c>
      <c r="F60" s="14">
        <v>9</v>
      </c>
      <c r="G60" s="14"/>
      <c r="H60" s="14"/>
      <c r="I60" s="14"/>
      <c r="J60" s="91"/>
      <c r="K60" s="234">
        <v>2.6999999999999997</v>
      </c>
      <c r="L60" s="147">
        <f t="shared" si="15"/>
        <v>9</v>
      </c>
      <c r="M60" s="147">
        <v>1</v>
      </c>
      <c r="N60" s="179">
        <f t="shared" si="16"/>
        <v>9</v>
      </c>
      <c r="O60" s="11"/>
      <c r="P60" s="11"/>
      <c r="Q60" s="11">
        <f t="shared" si="9"/>
        <v>0</v>
      </c>
      <c r="R60" s="11">
        <f t="shared" si="10"/>
        <v>0</v>
      </c>
      <c r="S60" s="88">
        <f t="shared" si="11"/>
        <v>0</v>
      </c>
      <c r="T60" s="106"/>
      <c r="U60" s="4"/>
      <c r="V60" s="4"/>
      <c r="W60" s="4"/>
      <c r="X60" s="4"/>
      <c r="Y60" s="4"/>
    </row>
    <row r="61" spans="1:25" s="1" customFormat="1" ht="27" customHeight="1" x14ac:dyDescent="0.3">
      <c r="A61" s="65" t="s">
        <v>757</v>
      </c>
      <c r="B61" s="65"/>
      <c r="C61" s="65" t="s">
        <v>553</v>
      </c>
      <c r="D61" s="115" t="s">
        <v>580</v>
      </c>
      <c r="E61" s="3" t="s">
        <v>18</v>
      </c>
      <c r="F61" s="14">
        <v>4</v>
      </c>
      <c r="G61" s="14"/>
      <c r="H61" s="14"/>
      <c r="I61" s="14"/>
      <c r="J61" s="91"/>
      <c r="K61" s="234">
        <v>1.2</v>
      </c>
      <c r="L61" s="147">
        <f t="shared" si="15"/>
        <v>4</v>
      </c>
      <c r="M61" s="147">
        <v>1</v>
      </c>
      <c r="N61" s="179">
        <f t="shared" si="16"/>
        <v>4</v>
      </c>
      <c r="O61" s="11"/>
      <c r="P61" s="11"/>
      <c r="Q61" s="11">
        <f t="shared" si="9"/>
        <v>0</v>
      </c>
      <c r="R61" s="11">
        <f t="shared" si="10"/>
        <v>0</v>
      </c>
      <c r="S61" s="88">
        <f t="shared" si="11"/>
        <v>0</v>
      </c>
      <c r="T61" s="106"/>
      <c r="U61" s="4"/>
      <c r="V61" s="4"/>
      <c r="W61" s="4"/>
      <c r="X61" s="4"/>
      <c r="Y61" s="4"/>
    </row>
    <row r="62" spans="1:25" s="1" customFormat="1" ht="27" customHeight="1" x14ac:dyDescent="0.3">
      <c r="A62" s="65" t="s">
        <v>758</v>
      </c>
      <c r="B62" s="65"/>
      <c r="C62" s="65" t="s">
        <v>553</v>
      </c>
      <c r="D62" s="115" t="s">
        <v>581</v>
      </c>
      <c r="E62" s="3" t="s">
        <v>18</v>
      </c>
      <c r="F62" s="14">
        <v>5</v>
      </c>
      <c r="G62" s="14"/>
      <c r="H62" s="14"/>
      <c r="I62" s="14"/>
      <c r="J62" s="91"/>
      <c r="K62" s="234">
        <v>1.5</v>
      </c>
      <c r="L62" s="147">
        <f t="shared" si="15"/>
        <v>5</v>
      </c>
      <c r="M62" s="147">
        <v>1</v>
      </c>
      <c r="N62" s="179">
        <f t="shared" si="16"/>
        <v>5</v>
      </c>
      <c r="O62" s="11"/>
      <c r="P62" s="11"/>
      <c r="Q62" s="11">
        <f t="shared" si="9"/>
        <v>0</v>
      </c>
      <c r="R62" s="11">
        <f t="shared" si="10"/>
        <v>0</v>
      </c>
      <c r="S62" s="88">
        <f t="shared" si="11"/>
        <v>0</v>
      </c>
      <c r="T62" s="106"/>
      <c r="U62" s="4"/>
      <c r="V62" s="4"/>
      <c r="W62" s="4"/>
      <c r="X62" s="4"/>
      <c r="Y62" s="4"/>
    </row>
    <row r="63" spans="1:25" s="1" customFormat="1" ht="27" customHeight="1" x14ac:dyDescent="0.3">
      <c r="A63" s="65" t="s">
        <v>759</v>
      </c>
      <c r="B63" s="65"/>
      <c r="C63" s="65" t="s">
        <v>553</v>
      </c>
      <c r="D63" s="115" t="s">
        <v>582</v>
      </c>
      <c r="E63" s="3" t="s">
        <v>18</v>
      </c>
      <c r="F63" s="14">
        <v>4</v>
      </c>
      <c r="G63" s="14"/>
      <c r="H63" s="14"/>
      <c r="I63" s="14"/>
      <c r="J63" s="91"/>
      <c r="K63" s="234">
        <v>1.2</v>
      </c>
      <c r="L63" s="147">
        <f t="shared" si="15"/>
        <v>4</v>
      </c>
      <c r="M63" s="147">
        <v>1</v>
      </c>
      <c r="N63" s="179">
        <f t="shared" si="16"/>
        <v>4</v>
      </c>
      <c r="O63" s="11"/>
      <c r="P63" s="11"/>
      <c r="Q63" s="11">
        <f t="shared" si="9"/>
        <v>0</v>
      </c>
      <c r="R63" s="11">
        <f t="shared" si="10"/>
        <v>0</v>
      </c>
      <c r="S63" s="88">
        <f t="shared" si="11"/>
        <v>0</v>
      </c>
      <c r="T63" s="106"/>
      <c r="U63" s="4"/>
      <c r="V63" s="4"/>
      <c r="W63" s="4"/>
      <c r="X63" s="4"/>
      <c r="Y63" s="4"/>
    </row>
    <row r="64" spans="1:25" s="1" customFormat="1" ht="27" customHeight="1" x14ac:dyDescent="0.3">
      <c r="A64" s="65" t="s">
        <v>760</v>
      </c>
      <c r="B64" s="65"/>
      <c r="C64" s="65" t="s">
        <v>553</v>
      </c>
      <c r="D64" s="115" t="s">
        <v>583</v>
      </c>
      <c r="E64" s="3" t="s">
        <v>18</v>
      </c>
      <c r="F64" s="14">
        <v>1</v>
      </c>
      <c r="G64" s="14"/>
      <c r="H64" s="14"/>
      <c r="I64" s="14"/>
      <c r="J64" s="91"/>
      <c r="K64" s="234">
        <v>1.02</v>
      </c>
      <c r="L64" s="147">
        <f t="shared" si="15"/>
        <v>1</v>
      </c>
      <c r="M64" s="147">
        <v>1</v>
      </c>
      <c r="N64" s="179">
        <f t="shared" si="16"/>
        <v>1</v>
      </c>
      <c r="O64" s="11"/>
      <c r="P64" s="11"/>
      <c r="Q64" s="11">
        <f t="shared" si="9"/>
        <v>0</v>
      </c>
      <c r="R64" s="11">
        <f t="shared" si="10"/>
        <v>0</v>
      </c>
      <c r="S64" s="88">
        <f t="shared" si="11"/>
        <v>0</v>
      </c>
      <c r="T64" s="106"/>
      <c r="U64" s="4"/>
      <c r="V64" s="4"/>
      <c r="W64" s="4"/>
      <c r="X64" s="4"/>
      <c r="Y64" s="4"/>
    </row>
    <row r="65" spans="1:25" s="1" customFormat="1" ht="27" customHeight="1" x14ac:dyDescent="0.3">
      <c r="A65" s="65" t="s">
        <v>761</v>
      </c>
      <c r="B65" s="65"/>
      <c r="C65" s="65" t="s">
        <v>553</v>
      </c>
      <c r="D65" s="115" t="s">
        <v>584</v>
      </c>
      <c r="E65" s="3" t="s">
        <v>18</v>
      </c>
      <c r="F65" s="14">
        <v>1</v>
      </c>
      <c r="G65" s="14"/>
      <c r="H65" s="14"/>
      <c r="I65" s="14"/>
      <c r="J65" s="91"/>
      <c r="K65" s="234">
        <v>1.05</v>
      </c>
      <c r="L65" s="147">
        <f t="shared" si="15"/>
        <v>1</v>
      </c>
      <c r="M65" s="147">
        <v>1</v>
      </c>
      <c r="N65" s="179">
        <f t="shared" si="16"/>
        <v>1</v>
      </c>
      <c r="O65" s="11"/>
      <c r="P65" s="11"/>
      <c r="Q65" s="11">
        <f t="shared" si="9"/>
        <v>0</v>
      </c>
      <c r="R65" s="11">
        <f t="shared" si="10"/>
        <v>0</v>
      </c>
      <c r="S65" s="88">
        <f t="shared" si="11"/>
        <v>0</v>
      </c>
      <c r="T65" s="106"/>
      <c r="U65" s="4"/>
      <c r="V65" s="4"/>
      <c r="W65" s="4"/>
      <c r="X65" s="4"/>
      <c r="Y65" s="4"/>
    </row>
    <row r="66" spans="1:25" s="1" customFormat="1" ht="27" customHeight="1" x14ac:dyDescent="0.3">
      <c r="A66" s="65" t="s">
        <v>762</v>
      </c>
      <c r="B66" s="65"/>
      <c r="C66" s="65" t="s">
        <v>553</v>
      </c>
      <c r="D66" s="115" t="s">
        <v>585</v>
      </c>
      <c r="E66" s="3" t="s">
        <v>18</v>
      </c>
      <c r="F66" s="14">
        <v>1</v>
      </c>
      <c r="G66" s="14"/>
      <c r="H66" s="14"/>
      <c r="I66" s="14"/>
      <c r="J66" s="91"/>
      <c r="K66" s="234">
        <v>1.08</v>
      </c>
      <c r="L66" s="147">
        <f t="shared" si="15"/>
        <v>1</v>
      </c>
      <c r="M66" s="147">
        <v>1</v>
      </c>
      <c r="N66" s="179">
        <f t="shared" si="16"/>
        <v>1</v>
      </c>
      <c r="O66" s="11"/>
      <c r="P66" s="11"/>
      <c r="Q66" s="11">
        <f t="shared" si="9"/>
        <v>0</v>
      </c>
      <c r="R66" s="11">
        <f t="shared" si="10"/>
        <v>0</v>
      </c>
      <c r="S66" s="88">
        <f t="shared" si="11"/>
        <v>0</v>
      </c>
      <c r="T66" s="106"/>
      <c r="U66" s="4"/>
      <c r="V66" s="4"/>
      <c r="W66" s="4"/>
      <c r="X66" s="4"/>
      <c r="Y66" s="4"/>
    </row>
    <row r="67" spans="1:25" s="1" customFormat="1" ht="27" customHeight="1" x14ac:dyDescent="0.3">
      <c r="A67" s="65" t="s">
        <v>763</v>
      </c>
      <c r="B67" s="65"/>
      <c r="C67" s="65" t="s">
        <v>553</v>
      </c>
      <c r="D67" s="115" t="s">
        <v>586</v>
      </c>
      <c r="E67" s="3" t="s">
        <v>18</v>
      </c>
      <c r="F67" s="14">
        <v>1</v>
      </c>
      <c r="G67" s="14"/>
      <c r="H67" s="14"/>
      <c r="I67" s="14"/>
      <c r="J67" s="91"/>
      <c r="K67" s="234">
        <v>1.1399999999999999</v>
      </c>
      <c r="L67" s="147">
        <f t="shared" si="15"/>
        <v>1</v>
      </c>
      <c r="M67" s="147">
        <v>1</v>
      </c>
      <c r="N67" s="179">
        <f>ROUND(M67*L67,2)</f>
        <v>1</v>
      </c>
      <c r="O67" s="11"/>
      <c r="P67" s="11"/>
      <c r="Q67" s="11">
        <f t="shared" si="9"/>
        <v>0</v>
      </c>
      <c r="R67" s="11">
        <f t="shared" si="10"/>
        <v>0</v>
      </c>
      <c r="S67" s="88">
        <f t="shared" si="11"/>
        <v>0</v>
      </c>
      <c r="T67" s="106"/>
      <c r="U67" s="4"/>
      <c r="V67" s="4"/>
      <c r="W67" s="4"/>
      <c r="X67" s="4"/>
      <c r="Y67" s="4"/>
    </row>
    <row r="68" spans="1:25" s="1" customFormat="1" ht="30.75" customHeight="1" x14ac:dyDescent="0.3">
      <c r="A68" s="65" t="s">
        <v>764</v>
      </c>
      <c r="B68" s="65"/>
      <c r="C68" s="65" t="s">
        <v>553</v>
      </c>
      <c r="D68" s="115" t="s">
        <v>636</v>
      </c>
      <c r="E68" s="3" t="s">
        <v>18</v>
      </c>
      <c r="F68" s="104">
        <v>1</v>
      </c>
      <c r="G68" s="11"/>
      <c r="H68" s="11"/>
      <c r="I68" s="11"/>
      <c r="J68" s="92"/>
      <c r="K68" s="235">
        <v>8.1535889741755019E-2</v>
      </c>
      <c r="L68" s="147">
        <f t="shared" ref="L68:L92" si="17">F68</f>
        <v>1</v>
      </c>
      <c r="M68" s="147">
        <v>1</v>
      </c>
      <c r="N68" s="179">
        <f t="shared" ref="N68:N92" si="18">ROUND(M68*L68,2)</f>
        <v>1</v>
      </c>
      <c r="O68" s="11"/>
      <c r="P68" s="11"/>
      <c r="Q68" s="11">
        <f t="shared" ref="Q68:Q131" si="19">ROUND(N68*O68,2)</f>
        <v>0</v>
      </c>
      <c r="R68" s="11">
        <f t="shared" ref="R68:R131" si="20">ROUND(N68*P68,2)</f>
        <v>0</v>
      </c>
      <c r="S68" s="88">
        <f t="shared" ref="S68:S131" si="21">ROUND(Q68+R68,2)</f>
        <v>0</v>
      </c>
      <c r="T68" s="106"/>
    </row>
    <row r="69" spans="1:25" s="1" customFormat="1" ht="30.75" customHeight="1" x14ac:dyDescent="0.3">
      <c r="A69" s="65" t="s">
        <v>765</v>
      </c>
      <c r="B69" s="65"/>
      <c r="C69" s="65" t="s">
        <v>553</v>
      </c>
      <c r="D69" s="115" t="s">
        <v>637</v>
      </c>
      <c r="E69" s="3" t="s">
        <v>18</v>
      </c>
      <c r="F69" s="104">
        <v>2</v>
      </c>
      <c r="G69" s="11"/>
      <c r="H69" s="11"/>
      <c r="I69" s="11"/>
      <c r="J69" s="92"/>
      <c r="K69" s="235">
        <v>0.97700725787596698</v>
      </c>
      <c r="L69" s="147">
        <f t="shared" si="17"/>
        <v>2</v>
      </c>
      <c r="M69" s="147">
        <v>1</v>
      </c>
      <c r="N69" s="179">
        <f t="shared" si="18"/>
        <v>2</v>
      </c>
      <c r="O69" s="11"/>
      <c r="P69" s="11"/>
      <c r="Q69" s="11">
        <f t="shared" si="19"/>
        <v>0</v>
      </c>
      <c r="R69" s="11">
        <f t="shared" si="20"/>
        <v>0</v>
      </c>
      <c r="S69" s="88">
        <f t="shared" si="21"/>
        <v>0</v>
      </c>
      <c r="T69" s="106"/>
    </row>
    <row r="70" spans="1:25" s="1" customFormat="1" ht="30.75" customHeight="1" x14ac:dyDescent="0.3">
      <c r="A70" s="65" t="s">
        <v>766</v>
      </c>
      <c r="B70" s="65"/>
      <c r="C70" s="65" t="s">
        <v>553</v>
      </c>
      <c r="D70" s="115" t="s">
        <v>638</v>
      </c>
      <c r="E70" s="3" t="s">
        <v>18</v>
      </c>
      <c r="F70" s="104">
        <v>2</v>
      </c>
      <c r="G70" s="11"/>
      <c r="H70" s="11"/>
      <c r="I70" s="11"/>
      <c r="J70" s="92"/>
      <c r="K70" s="235">
        <v>0.17396263401595466</v>
      </c>
      <c r="L70" s="147">
        <f t="shared" si="17"/>
        <v>2</v>
      </c>
      <c r="M70" s="147">
        <v>1</v>
      </c>
      <c r="N70" s="179">
        <f t="shared" si="18"/>
        <v>2</v>
      </c>
      <c r="O70" s="11"/>
      <c r="P70" s="11"/>
      <c r="Q70" s="11">
        <f t="shared" si="19"/>
        <v>0</v>
      </c>
      <c r="R70" s="11">
        <f t="shared" si="20"/>
        <v>0</v>
      </c>
      <c r="S70" s="88">
        <f t="shared" si="21"/>
        <v>0</v>
      </c>
      <c r="T70" s="106"/>
    </row>
    <row r="71" spans="1:25" s="1" customFormat="1" ht="30.75" customHeight="1" x14ac:dyDescent="0.3">
      <c r="A71" s="65" t="s">
        <v>767</v>
      </c>
      <c r="B71" s="65"/>
      <c r="C71" s="65" t="s">
        <v>553</v>
      </c>
      <c r="D71" s="115" t="s">
        <v>639</v>
      </c>
      <c r="E71" s="3" t="s">
        <v>18</v>
      </c>
      <c r="F71" s="104">
        <v>2</v>
      </c>
      <c r="G71" s="14"/>
      <c r="H71" s="14"/>
      <c r="I71" s="14"/>
      <c r="J71" s="91"/>
      <c r="K71" s="235">
        <v>0.60908307824964558</v>
      </c>
      <c r="L71" s="147">
        <f t="shared" si="17"/>
        <v>2</v>
      </c>
      <c r="M71" s="147">
        <v>1</v>
      </c>
      <c r="N71" s="179">
        <f t="shared" si="18"/>
        <v>2</v>
      </c>
      <c r="O71" s="11"/>
      <c r="P71" s="11"/>
      <c r="Q71" s="11">
        <f t="shared" si="19"/>
        <v>0</v>
      </c>
      <c r="R71" s="11">
        <f t="shared" si="20"/>
        <v>0</v>
      </c>
      <c r="S71" s="88">
        <f t="shared" si="21"/>
        <v>0</v>
      </c>
      <c r="T71" s="106"/>
      <c r="U71" s="4"/>
      <c r="V71" s="4"/>
      <c r="W71" s="4"/>
      <c r="X71" s="4"/>
    </row>
    <row r="72" spans="1:25" s="1" customFormat="1" ht="30.75" customHeight="1" x14ac:dyDescent="0.3">
      <c r="A72" s="65" t="s">
        <v>768</v>
      </c>
      <c r="B72" s="65"/>
      <c r="C72" s="65" t="s">
        <v>553</v>
      </c>
      <c r="D72" s="115" t="s">
        <v>640</v>
      </c>
      <c r="E72" s="3" t="s">
        <v>18</v>
      </c>
      <c r="F72" s="104">
        <v>2</v>
      </c>
      <c r="G72" s="14"/>
      <c r="H72" s="14"/>
      <c r="I72" s="14"/>
      <c r="J72" s="91"/>
      <c r="K72" s="235">
        <v>0.35183627878423163</v>
      </c>
      <c r="L72" s="147">
        <f t="shared" si="17"/>
        <v>2</v>
      </c>
      <c r="M72" s="147">
        <v>1</v>
      </c>
      <c r="N72" s="179">
        <f t="shared" si="18"/>
        <v>2</v>
      </c>
      <c r="O72" s="11"/>
      <c r="P72" s="11"/>
      <c r="Q72" s="11">
        <f t="shared" si="19"/>
        <v>0</v>
      </c>
      <c r="R72" s="11">
        <f t="shared" si="20"/>
        <v>0</v>
      </c>
      <c r="S72" s="88">
        <f t="shared" si="21"/>
        <v>0</v>
      </c>
      <c r="T72" s="106"/>
      <c r="U72" s="4"/>
    </row>
    <row r="73" spans="1:25" s="1" customFormat="1" ht="30.75" customHeight="1" x14ac:dyDescent="0.3">
      <c r="A73" s="65" t="s">
        <v>769</v>
      </c>
      <c r="B73" s="65"/>
      <c r="C73" s="65" t="s">
        <v>553</v>
      </c>
      <c r="D73" s="115" t="s">
        <v>641</v>
      </c>
      <c r="E73" s="3" t="s">
        <v>18</v>
      </c>
      <c r="F73" s="104">
        <v>2</v>
      </c>
      <c r="G73" s="14"/>
      <c r="H73" s="14"/>
      <c r="I73" s="14"/>
      <c r="J73" s="91"/>
      <c r="K73" s="235">
        <v>0.83907520093818333</v>
      </c>
      <c r="L73" s="147">
        <f t="shared" si="17"/>
        <v>2</v>
      </c>
      <c r="M73" s="147">
        <v>1</v>
      </c>
      <c r="N73" s="179">
        <f t="shared" si="18"/>
        <v>2</v>
      </c>
      <c r="O73" s="11"/>
      <c r="P73" s="11"/>
      <c r="Q73" s="11">
        <f t="shared" si="19"/>
        <v>0</v>
      </c>
      <c r="R73" s="11">
        <f t="shared" si="20"/>
        <v>0</v>
      </c>
      <c r="S73" s="88">
        <f t="shared" si="21"/>
        <v>0</v>
      </c>
      <c r="T73" s="106"/>
      <c r="U73" s="4"/>
    </row>
    <row r="74" spans="1:25" s="1" customFormat="1" ht="30.75" customHeight="1" x14ac:dyDescent="0.3">
      <c r="A74" s="65" t="s">
        <v>770</v>
      </c>
      <c r="B74" s="65"/>
      <c r="C74" s="65" t="s">
        <v>553</v>
      </c>
      <c r="D74" s="115" t="s">
        <v>642</v>
      </c>
      <c r="E74" s="3" t="s">
        <v>18</v>
      </c>
      <c r="F74" s="104">
        <v>2</v>
      </c>
      <c r="G74" s="14"/>
      <c r="H74" s="14"/>
      <c r="I74" s="14"/>
      <c r="J74" s="91"/>
      <c r="K74" s="235">
        <v>0.66886060513045142</v>
      </c>
      <c r="L74" s="147">
        <f t="shared" si="17"/>
        <v>2</v>
      </c>
      <c r="M74" s="147">
        <v>1</v>
      </c>
      <c r="N74" s="179">
        <f t="shared" si="18"/>
        <v>2</v>
      </c>
      <c r="O74" s="11"/>
      <c r="P74" s="11"/>
      <c r="Q74" s="11">
        <f t="shared" si="19"/>
        <v>0</v>
      </c>
      <c r="R74" s="11">
        <f t="shared" si="20"/>
        <v>0</v>
      </c>
      <c r="S74" s="88">
        <f t="shared" si="21"/>
        <v>0</v>
      </c>
      <c r="T74" s="106"/>
      <c r="U74" s="4"/>
    </row>
    <row r="75" spans="1:25" s="1" customFormat="1" ht="30.75" customHeight="1" x14ac:dyDescent="0.3">
      <c r="A75" s="65" t="s">
        <v>771</v>
      </c>
      <c r="B75" s="65"/>
      <c r="C75" s="65" t="s">
        <v>553</v>
      </c>
      <c r="D75" s="115" t="s">
        <v>643</v>
      </c>
      <c r="E75" s="3" t="s">
        <v>18</v>
      </c>
      <c r="F75" s="104">
        <v>2</v>
      </c>
      <c r="G75" s="11"/>
      <c r="H75" s="11"/>
      <c r="I75" s="11"/>
      <c r="J75" s="92"/>
      <c r="K75" s="235">
        <v>0.2349065850398866</v>
      </c>
      <c r="L75" s="147">
        <f t="shared" si="17"/>
        <v>2</v>
      </c>
      <c r="M75" s="147">
        <v>1</v>
      </c>
      <c r="N75" s="179">
        <f t="shared" si="18"/>
        <v>2</v>
      </c>
      <c r="O75" s="11"/>
      <c r="P75" s="11"/>
      <c r="Q75" s="11">
        <f t="shared" si="19"/>
        <v>0</v>
      </c>
      <c r="R75" s="11">
        <f t="shared" si="20"/>
        <v>0</v>
      </c>
      <c r="S75" s="88">
        <f t="shared" si="21"/>
        <v>0</v>
      </c>
      <c r="T75" s="106"/>
    </row>
    <row r="76" spans="1:25" s="1" customFormat="1" ht="30.75" customHeight="1" x14ac:dyDescent="0.3">
      <c r="A76" s="65" t="s">
        <v>772</v>
      </c>
      <c r="B76" s="65"/>
      <c r="C76" s="65" t="s">
        <v>553</v>
      </c>
      <c r="D76" s="115" t="s">
        <v>644</v>
      </c>
      <c r="E76" s="3" t="s">
        <v>18</v>
      </c>
      <c r="F76" s="104">
        <v>4</v>
      </c>
      <c r="G76" s="11"/>
      <c r="H76" s="11"/>
      <c r="I76" s="11"/>
      <c r="J76" s="92"/>
      <c r="K76" s="235">
        <v>1.0792526803190929</v>
      </c>
      <c r="L76" s="147">
        <f t="shared" si="17"/>
        <v>4</v>
      </c>
      <c r="M76" s="147">
        <v>1</v>
      </c>
      <c r="N76" s="179">
        <f t="shared" si="18"/>
        <v>4</v>
      </c>
      <c r="O76" s="11"/>
      <c r="P76" s="11"/>
      <c r="Q76" s="11">
        <f t="shared" si="19"/>
        <v>0</v>
      </c>
      <c r="R76" s="11">
        <f t="shared" si="20"/>
        <v>0</v>
      </c>
      <c r="S76" s="88">
        <f t="shared" si="21"/>
        <v>0</v>
      </c>
      <c r="T76" s="106"/>
      <c r="U76" s="4"/>
      <c r="V76" s="4"/>
      <c r="W76" s="4"/>
      <c r="X76" s="4"/>
    </row>
    <row r="77" spans="1:25" s="1" customFormat="1" ht="30.75" customHeight="1" x14ac:dyDescent="0.3">
      <c r="A77" s="65" t="s">
        <v>773</v>
      </c>
      <c r="B77" s="65"/>
      <c r="C77" s="65" t="s">
        <v>553</v>
      </c>
      <c r="D77" s="115" t="s">
        <v>645</v>
      </c>
      <c r="E77" s="3" t="s">
        <v>18</v>
      </c>
      <c r="F77" s="104">
        <v>2</v>
      </c>
      <c r="G77" s="11"/>
      <c r="H77" s="11"/>
      <c r="I77" s="11"/>
      <c r="J77" s="92"/>
      <c r="K77" s="235">
        <v>0.66071286397934781</v>
      </c>
      <c r="L77" s="147">
        <f t="shared" si="17"/>
        <v>2</v>
      </c>
      <c r="M77" s="147">
        <v>1</v>
      </c>
      <c r="N77" s="179">
        <f t="shared" si="18"/>
        <v>2</v>
      </c>
      <c r="O77" s="11"/>
      <c r="P77" s="11"/>
      <c r="Q77" s="11">
        <f t="shared" si="19"/>
        <v>0</v>
      </c>
      <c r="R77" s="11">
        <f t="shared" si="20"/>
        <v>0</v>
      </c>
      <c r="S77" s="88">
        <f t="shared" si="21"/>
        <v>0</v>
      </c>
      <c r="T77" s="106"/>
    </row>
    <row r="78" spans="1:25" s="1" customFormat="1" ht="30.75" customHeight="1" x14ac:dyDescent="0.3">
      <c r="A78" s="65" t="s">
        <v>774</v>
      </c>
      <c r="B78" s="65"/>
      <c r="C78" s="65" t="s">
        <v>553</v>
      </c>
      <c r="D78" s="115" t="s">
        <v>646</v>
      </c>
      <c r="E78" s="3" t="s">
        <v>18</v>
      </c>
      <c r="F78" s="104">
        <v>2</v>
      </c>
      <c r="G78" s="11"/>
      <c r="H78" s="11"/>
      <c r="I78" s="11"/>
      <c r="J78" s="92"/>
      <c r="K78" s="235">
        <v>0.71816615649929116</v>
      </c>
      <c r="L78" s="147">
        <f t="shared" si="17"/>
        <v>2</v>
      </c>
      <c r="M78" s="147">
        <v>1</v>
      </c>
      <c r="N78" s="179">
        <f t="shared" si="18"/>
        <v>2</v>
      </c>
      <c r="O78" s="11"/>
      <c r="P78" s="11"/>
      <c r="Q78" s="11">
        <f t="shared" si="19"/>
        <v>0</v>
      </c>
      <c r="R78" s="11">
        <f t="shared" si="20"/>
        <v>0</v>
      </c>
      <c r="S78" s="88">
        <f t="shared" si="21"/>
        <v>0</v>
      </c>
      <c r="T78" s="106"/>
    </row>
    <row r="79" spans="1:25" s="1" customFormat="1" ht="30.75" customHeight="1" x14ac:dyDescent="0.3">
      <c r="A79" s="65" t="s">
        <v>775</v>
      </c>
      <c r="B79" s="65"/>
      <c r="C79" s="65" t="s">
        <v>553</v>
      </c>
      <c r="D79" s="115" t="s">
        <v>647</v>
      </c>
      <c r="E79" s="3" t="s">
        <v>18</v>
      </c>
      <c r="F79" s="104">
        <v>2</v>
      </c>
      <c r="G79" s="11"/>
      <c r="H79" s="11"/>
      <c r="I79" s="11"/>
      <c r="J79" s="92"/>
      <c r="K79" s="235">
        <v>0.36278243964994605</v>
      </c>
      <c r="L79" s="147">
        <f t="shared" si="17"/>
        <v>2</v>
      </c>
      <c r="M79" s="147">
        <v>1</v>
      </c>
      <c r="N79" s="179">
        <f t="shared" si="18"/>
        <v>2</v>
      </c>
      <c r="O79" s="11"/>
      <c r="P79" s="11"/>
      <c r="Q79" s="11">
        <f t="shared" si="19"/>
        <v>0</v>
      </c>
      <c r="R79" s="11">
        <f t="shared" si="20"/>
        <v>0</v>
      </c>
      <c r="S79" s="88">
        <f t="shared" si="21"/>
        <v>0</v>
      </c>
      <c r="T79" s="106"/>
    </row>
    <row r="80" spans="1:25" s="1" customFormat="1" ht="30.75" customHeight="1" x14ac:dyDescent="0.3">
      <c r="A80" s="65" t="s">
        <v>776</v>
      </c>
      <c r="B80" s="65"/>
      <c r="C80" s="65" t="s">
        <v>553</v>
      </c>
      <c r="D80" s="115" t="s">
        <v>648</v>
      </c>
      <c r="E80" s="3" t="s">
        <v>18</v>
      </c>
      <c r="F80" s="104">
        <v>2</v>
      </c>
      <c r="G80" s="11"/>
      <c r="H80" s="11"/>
      <c r="I80" s="11"/>
      <c r="J80" s="92"/>
      <c r="K80" s="235">
        <v>0.42495684779653403</v>
      </c>
      <c r="L80" s="147">
        <f t="shared" si="17"/>
        <v>2</v>
      </c>
      <c r="M80" s="147">
        <v>1</v>
      </c>
      <c r="N80" s="179">
        <f t="shared" si="18"/>
        <v>2</v>
      </c>
      <c r="O80" s="11"/>
      <c r="P80" s="11"/>
      <c r="Q80" s="11">
        <f t="shared" si="19"/>
        <v>0</v>
      </c>
      <c r="R80" s="11">
        <f t="shared" si="20"/>
        <v>0</v>
      </c>
      <c r="S80" s="88">
        <f t="shared" si="21"/>
        <v>0</v>
      </c>
      <c r="T80" s="106"/>
    </row>
    <row r="81" spans="1:25" s="1" customFormat="1" ht="30.75" customHeight="1" x14ac:dyDescent="0.3">
      <c r="A81" s="65" t="s">
        <v>777</v>
      </c>
      <c r="B81" s="65"/>
      <c r="C81" s="65" t="s">
        <v>553</v>
      </c>
      <c r="D81" s="115" t="s">
        <v>649</v>
      </c>
      <c r="E81" s="3" t="s">
        <v>18</v>
      </c>
      <c r="F81" s="104">
        <v>4</v>
      </c>
      <c r="G81" s="11"/>
      <c r="H81" s="11"/>
      <c r="I81" s="11"/>
      <c r="J81" s="92"/>
      <c r="K81" s="235">
        <v>1.2188790204786391</v>
      </c>
      <c r="L81" s="147">
        <f t="shared" si="17"/>
        <v>4</v>
      </c>
      <c r="M81" s="147">
        <v>1</v>
      </c>
      <c r="N81" s="179">
        <f t="shared" si="18"/>
        <v>4</v>
      </c>
      <c r="O81" s="11"/>
      <c r="P81" s="11"/>
      <c r="Q81" s="11">
        <f t="shared" si="19"/>
        <v>0</v>
      </c>
      <c r="R81" s="11">
        <f t="shared" si="20"/>
        <v>0</v>
      </c>
      <c r="S81" s="88">
        <f t="shared" si="21"/>
        <v>0</v>
      </c>
      <c r="T81" s="106"/>
    </row>
    <row r="82" spans="1:25" s="1" customFormat="1" ht="30.75" customHeight="1" x14ac:dyDescent="0.3">
      <c r="A82" s="65" t="s">
        <v>778</v>
      </c>
      <c r="B82" s="65"/>
      <c r="C82" s="65" t="s">
        <v>553</v>
      </c>
      <c r="D82" s="115" t="s">
        <v>650</v>
      </c>
      <c r="E82" s="3" t="s">
        <v>18</v>
      </c>
      <c r="F82" s="104">
        <v>2</v>
      </c>
      <c r="G82" s="11"/>
      <c r="H82" s="11"/>
      <c r="I82" s="11"/>
      <c r="J82" s="92"/>
      <c r="K82" s="235">
        <v>0.76106929596902173</v>
      </c>
      <c r="L82" s="147">
        <f t="shared" si="17"/>
        <v>2</v>
      </c>
      <c r="M82" s="147">
        <v>1</v>
      </c>
      <c r="N82" s="179">
        <f t="shared" si="18"/>
        <v>2</v>
      </c>
      <c r="O82" s="11"/>
      <c r="P82" s="11"/>
      <c r="Q82" s="11">
        <f t="shared" si="19"/>
        <v>0</v>
      </c>
      <c r="R82" s="11">
        <f t="shared" si="20"/>
        <v>0</v>
      </c>
      <c r="S82" s="88">
        <f t="shared" si="21"/>
        <v>0</v>
      </c>
      <c r="T82" s="106"/>
    </row>
    <row r="83" spans="1:25" s="1" customFormat="1" ht="30.75" customHeight="1" x14ac:dyDescent="0.3">
      <c r="A83" s="65" t="s">
        <v>779</v>
      </c>
      <c r="B83" s="65"/>
      <c r="C83" s="65" t="s">
        <v>553</v>
      </c>
      <c r="D83" s="115" t="s">
        <v>651</v>
      </c>
      <c r="E83" s="3" t="s">
        <v>18</v>
      </c>
      <c r="F83" s="104">
        <v>4</v>
      </c>
      <c r="G83" s="71"/>
      <c r="H83" s="71"/>
      <c r="I83" s="71"/>
      <c r="J83" s="88"/>
      <c r="K83" s="236">
        <v>1.6544984694978735</v>
      </c>
      <c r="L83" s="147">
        <f t="shared" si="17"/>
        <v>4</v>
      </c>
      <c r="M83" s="147">
        <v>1</v>
      </c>
      <c r="N83" s="179">
        <f t="shared" si="18"/>
        <v>4</v>
      </c>
      <c r="O83" s="71"/>
      <c r="P83" s="71"/>
      <c r="Q83" s="11">
        <f t="shared" si="19"/>
        <v>0</v>
      </c>
      <c r="R83" s="11">
        <f t="shared" si="20"/>
        <v>0</v>
      </c>
      <c r="S83" s="88">
        <f t="shared" si="21"/>
        <v>0</v>
      </c>
      <c r="T83" s="81"/>
    </row>
    <row r="84" spans="1:25" s="1" customFormat="1" ht="30.75" customHeight="1" x14ac:dyDescent="0.3">
      <c r="A84" s="65" t="s">
        <v>780</v>
      </c>
      <c r="B84" s="65"/>
      <c r="C84" s="65" t="s">
        <v>553</v>
      </c>
      <c r="D84" s="115" t="s">
        <v>652</v>
      </c>
      <c r="E84" s="3" t="s">
        <v>18</v>
      </c>
      <c r="F84" s="104">
        <v>2</v>
      </c>
      <c r="G84" s="14"/>
      <c r="H84" s="14"/>
      <c r="I84" s="14"/>
      <c r="J84" s="91"/>
      <c r="K84" s="235">
        <v>1.3414085001079159</v>
      </c>
      <c r="L84" s="147">
        <f t="shared" si="17"/>
        <v>2</v>
      </c>
      <c r="M84" s="147">
        <v>1</v>
      </c>
      <c r="N84" s="179">
        <f t="shared" si="18"/>
        <v>2</v>
      </c>
      <c r="O84" s="11"/>
      <c r="P84" s="11"/>
      <c r="Q84" s="11">
        <f t="shared" si="19"/>
        <v>0</v>
      </c>
      <c r="R84" s="11">
        <f t="shared" si="20"/>
        <v>0</v>
      </c>
      <c r="S84" s="88">
        <f t="shared" si="21"/>
        <v>0</v>
      </c>
      <c r="T84" s="106"/>
      <c r="U84" s="4"/>
      <c r="V84" s="4"/>
      <c r="W84" s="4"/>
      <c r="X84" s="4"/>
    </row>
    <row r="85" spans="1:25" s="1" customFormat="1" ht="30.75" customHeight="1" x14ac:dyDescent="0.3">
      <c r="A85" s="65" t="s">
        <v>781</v>
      </c>
      <c r="B85" s="65"/>
      <c r="C85" s="65" t="s">
        <v>553</v>
      </c>
      <c r="D85" s="115" t="s">
        <v>653</v>
      </c>
      <c r="E85" s="3" t="s">
        <v>18</v>
      </c>
      <c r="F85" s="104">
        <v>2</v>
      </c>
      <c r="G85" s="74"/>
      <c r="H85" s="74"/>
      <c r="I85" s="74"/>
      <c r="J85" s="87"/>
      <c r="K85" s="236">
        <v>1.5558701389094143</v>
      </c>
      <c r="L85" s="147">
        <f t="shared" si="17"/>
        <v>2</v>
      </c>
      <c r="M85" s="147">
        <v>1</v>
      </c>
      <c r="N85" s="179">
        <f t="shared" si="18"/>
        <v>2</v>
      </c>
      <c r="O85" s="71"/>
      <c r="P85" s="71"/>
      <c r="Q85" s="11">
        <f t="shared" si="19"/>
        <v>0</v>
      </c>
      <c r="R85" s="11">
        <f t="shared" si="20"/>
        <v>0</v>
      </c>
      <c r="S85" s="88">
        <f t="shared" si="21"/>
        <v>0</v>
      </c>
      <c r="T85" s="12"/>
      <c r="U85" s="4"/>
      <c r="V85" s="4"/>
      <c r="W85" s="4"/>
      <c r="X85" s="4"/>
      <c r="Y85" s="4"/>
    </row>
    <row r="86" spans="1:25" s="1" customFormat="1" ht="30.75" customHeight="1" x14ac:dyDescent="0.3">
      <c r="A86" s="65" t="s">
        <v>782</v>
      </c>
      <c r="B86" s="65"/>
      <c r="C86" s="65" t="s">
        <v>553</v>
      </c>
      <c r="D86" s="115" t="s">
        <v>656</v>
      </c>
      <c r="E86" s="3" t="s">
        <v>18</v>
      </c>
      <c r="F86" s="14">
        <v>2</v>
      </c>
      <c r="G86" s="14"/>
      <c r="H86" s="14"/>
      <c r="I86" s="14"/>
      <c r="J86" s="91"/>
      <c r="K86" s="235">
        <v>1.2899847759508192</v>
      </c>
      <c r="L86" s="147">
        <f t="shared" si="17"/>
        <v>2</v>
      </c>
      <c r="M86" s="147">
        <v>1</v>
      </c>
      <c r="N86" s="179">
        <f t="shared" si="18"/>
        <v>2</v>
      </c>
      <c r="O86" s="11"/>
      <c r="P86" s="11"/>
      <c r="Q86" s="11">
        <f>ROUND(N86*O86,2)</f>
        <v>0</v>
      </c>
      <c r="R86" s="11">
        <f>ROUND(N86*P86,2)</f>
        <v>0</v>
      </c>
      <c r="S86" s="88">
        <f t="shared" si="21"/>
        <v>0</v>
      </c>
      <c r="T86" s="106"/>
      <c r="U86" s="4"/>
      <c r="V86" s="4"/>
      <c r="W86" s="4"/>
      <c r="X86" s="4"/>
      <c r="Y86" s="4"/>
    </row>
    <row r="87" spans="1:25" s="1" customFormat="1" ht="30.75" customHeight="1" x14ac:dyDescent="0.3">
      <c r="A87" s="65" t="s">
        <v>783</v>
      </c>
      <c r="B87" s="65"/>
      <c r="C87" s="65" t="s">
        <v>553</v>
      </c>
      <c r="D87" s="115" t="s">
        <v>657</v>
      </c>
      <c r="E87" s="3" t="s">
        <v>18</v>
      </c>
      <c r="F87" s="14">
        <v>2</v>
      </c>
      <c r="G87" s="14"/>
      <c r="H87" s="14"/>
      <c r="I87" s="14"/>
      <c r="J87" s="91"/>
      <c r="K87" s="235">
        <v>0.93633231299858233</v>
      </c>
      <c r="L87" s="147">
        <f t="shared" si="17"/>
        <v>2</v>
      </c>
      <c r="M87" s="147">
        <v>1</v>
      </c>
      <c r="N87" s="179">
        <f t="shared" si="18"/>
        <v>2</v>
      </c>
      <c r="O87" s="11"/>
      <c r="P87" s="11"/>
      <c r="Q87" s="11">
        <f t="shared" si="19"/>
        <v>0</v>
      </c>
      <c r="R87" s="11">
        <f t="shared" si="20"/>
        <v>0</v>
      </c>
      <c r="S87" s="88">
        <f>ROUND(Q87+R87,2)</f>
        <v>0</v>
      </c>
      <c r="T87" s="106"/>
      <c r="U87" s="4"/>
      <c r="V87" s="4"/>
      <c r="W87" s="4"/>
      <c r="X87" s="4"/>
      <c r="Y87" s="4"/>
    </row>
    <row r="88" spans="1:25" s="1" customFormat="1" ht="30.75" customHeight="1" x14ac:dyDescent="0.3">
      <c r="A88" s="65" t="s">
        <v>784</v>
      </c>
      <c r="B88" s="65"/>
      <c r="C88" s="65" t="s">
        <v>553</v>
      </c>
      <c r="D88" s="115" t="s">
        <v>658</v>
      </c>
      <c r="E88" s="3" t="s">
        <v>18</v>
      </c>
      <c r="F88" s="14">
        <v>2</v>
      </c>
      <c r="G88" s="14"/>
      <c r="H88" s="14"/>
      <c r="I88" s="14"/>
      <c r="J88" s="91"/>
      <c r="K88" s="235">
        <v>0.71415926535897944</v>
      </c>
      <c r="L88" s="147">
        <f t="shared" si="17"/>
        <v>2</v>
      </c>
      <c r="M88" s="147">
        <v>1</v>
      </c>
      <c r="N88" s="179">
        <f t="shared" si="18"/>
        <v>2</v>
      </c>
      <c r="O88" s="11"/>
      <c r="P88" s="11"/>
      <c r="Q88" s="11">
        <f t="shared" si="19"/>
        <v>0</v>
      </c>
      <c r="R88" s="11">
        <f t="shared" si="20"/>
        <v>0</v>
      </c>
      <c r="S88" s="88">
        <f t="shared" si="21"/>
        <v>0</v>
      </c>
      <c r="T88" s="106"/>
      <c r="U88" s="4"/>
      <c r="V88" s="4"/>
      <c r="W88" s="4"/>
      <c r="X88" s="4"/>
      <c r="Y88" s="4"/>
    </row>
    <row r="89" spans="1:25" s="1" customFormat="1" ht="30.75" customHeight="1" x14ac:dyDescent="0.3">
      <c r="A89" s="65" t="s">
        <v>785</v>
      </c>
      <c r="B89" s="65"/>
      <c r="C89" s="65" t="s">
        <v>553</v>
      </c>
      <c r="D89" s="115" t="s">
        <v>659</v>
      </c>
      <c r="E89" s="3" t="s">
        <v>18</v>
      </c>
      <c r="F89" s="14">
        <v>2</v>
      </c>
      <c r="G89" s="14"/>
      <c r="H89" s="14"/>
      <c r="I89" s="14"/>
      <c r="J89" s="91"/>
      <c r="K89" s="235">
        <v>1.1544984694978735</v>
      </c>
      <c r="L89" s="147">
        <f t="shared" si="17"/>
        <v>2</v>
      </c>
      <c r="M89" s="147">
        <v>1</v>
      </c>
      <c r="N89" s="179">
        <f t="shared" si="18"/>
        <v>2</v>
      </c>
      <c r="O89" s="11"/>
      <c r="P89" s="11"/>
      <c r="Q89" s="11">
        <f t="shared" si="19"/>
        <v>0</v>
      </c>
      <c r="R89" s="11">
        <f t="shared" si="20"/>
        <v>0</v>
      </c>
      <c r="S89" s="88">
        <f t="shared" si="21"/>
        <v>0</v>
      </c>
      <c r="T89" s="106"/>
      <c r="U89" s="4"/>
      <c r="V89" s="4"/>
      <c r="W89" s="4"/>
      <c r="X89" s="4"/>
      <c r="Y89" s="4"/>
    </row>
    <row r="90" spans="1:25" s="1" customFormat="1" ht="30.75" customHeight="1" x14ac:dyDescent="0.3">
      <c r="A90" s="65" t="s">
        <v>786</v>
      </c>
      <c r="B90" s="65"/>
      <c r="C90" s="65" t="s">
        <v>553</v>
      </c>
      <c r="D90" s="115" t="s">
        <v>660</v>
      </c>
      <c r="E90" s="3" t="s">
        <v>18</v>
      </c>
      <c r="F90" s="14">
        <v>2</v>
      </c>
      <c r="G90" s="14"/>
      <c r="H90" s="14"/>
      <c r="I90" s="14"/>
      <c r="J90" s="91"/>
      <c r="K90" s="235">
        <v>2.1041886696273728</v>
      </c>
      <c r="L90" s="147">
        <f t="shared" si="17"/>
        <v>2</v>
      </c>
      <c r="M90" s="147">
        <v>1</v>
      </c>
      <c r="N90" s="179">
        <f t="shared" si="18"/>
        <v>2</v>
      </c>
      <c r="O90" s="11"/>
      <c r="P90" s="11"/>
      <c r="Q90" s="11">
        <f t="shared" si="19"/>
        <v>0</v>
      </c>
      <c r="R90" s="11">
        <f t="shared" si="20"/>
        <v>0</v>
      </c>
      <c r="S90" s="88">
        <f t="shared" si="21"/>
        <v>0</v>
      </c>
      <c r="T90" s="106"/>
      <c r="U90" s="4"/>
      <c r="V90" s="4"/>
      <c r="W90" s="4"/>
      <c r="X90" s="4"/>
      <c r="Y90" s="4"/>
    </row>
    <row r="91" spans="1:25" s="1" customFormat="1" ht="30.75" customHeight="1" x14ac:dyDescent="0.3">
      <c r="A91" s="65" t="s">
        <v>787</v>
      </c>
      <c r="B91" s="65"/>
      <c r="C91" s="65" t="s">
        <v>553</v>
      </c>
      <c r="D91" s="115" t="s">
        <v>661</v>
      </c>
      <c r="E91" s="3" t="s">
        <v>18</v>
      </c>
      <c r="F91" s="14">
        <v>2</v>
      </c>
      <c r="G91" s="14"/>
      <c r="H91" s="14"/>
      <c r="I91" s="14"/>
      <c r="J91" s="91"/>
      <c r="K91" s="235">
        <v>2.2279644737231008</v>
      </c>
      <c r="L91" s="147">
        <f t="shared" si="17"/>
        <v>2</v>
      </c>
      <c r="M91" s="147">
        <v>1</v>
      </c>
      <c r="N91" s="179">
        <f t="shared" si="18"/>
        <v>2</v>
      </c>
      <c r="O91" s="11"/>
      <c r="P91" s="11"/>
      <c r="Q91" s="11">
        <f t="shared" si="19"/>
        <v>0</v>
      </c>
      <c r="R91" s="11">
        <f t="shared" si="20"/>
        <v>0</v>
      </c>
      <c r="S91" s="88">
        <f t="shared" si="21"/>
        <v>0</v>
      </c>
      <c r="T91" s="106"/>
      <c r="U91" s="4"/>
      <c r="V91" s="4"/>
      <c r="W91" s="4"/>
      <c r="X91" s="4"/>
      <c r="Y91" s="4"/>
    </row>
    <row r="92" spans="1:25" s="1" customFormat="1" ht="30.75" customHeight="1" x14ac:dyDescent="0.3">
      <c r="A92" s="65" t="s">
        <v>788</v>
      </c>
      <c r="B92" s="65"/>
      <c r="C92" s="65" t="s">
        <v>553</v>
      </c>
      <c r="D92" s="115" t="s">
        <v>662</v>
      </c>
      <c r="E92" s="3" t="s">
        <v>18</v>
      </c>
      <c r="F92" s="14">
        <v>4</v>
      </c>
      <c r="G92" s="14"/>
      <c r="H92" s="14"/>
      <c r="I92" s="14"/>
      <c r="J92" s="91"/>
      <c r="K92" s="235">
        <v>7.4548667764616265</v>
      </c>
      <c r="L92" s="147">
        <f t="shared" si="17"/>
        <v>4</v>
      </c>
      <c r="M92" s="147">
        <v>1</v>
      </c>
      <c r="N92" s="179">
        <f t="shared" si="18"/>
        <v>4</v>
      </c>
      <c r="O92" s="11"/>
      <c r="P92" s="11"/>
      <c r="Q92" s="11">
        <f t="shared" si="19"/>
        <v>0</v>
      </c>
      <c r="R92" s="11">
        <f t="shared" si="20"/>
        <v>0</v>
      </c>
      <c r="S92" s="88">
        <f t="shared" si="21"/>
        <v>0</v>
      </c>
      <c r="T92" s="106"/>
      <c r="U92" s="4"/>
      <c r="V92" s="4"/>
      <c r="W92" s="4"/>
      <c r="X92" s="4"/>
      <c r="Y92" s="4"/>
    </row>
    <row r="93" spans="1:25" s="1" customFormat="1" ht="30.75" customHeight="1" x14ac:dyDescent="0.3">
      <c r="A93" s="65" t="s">
        <v>789</v>
      </c>
      <c r="B93" s="65"/>
      <c r="C93" s="65" t="s">
        <v>553</v>
      </c>
      <c r="D93" s="115" t="s">
        <v>663</v>
      </c>
      <c r="E93" s="3" t="s">
        <v>18</v>
      </c>
      <c r="F93" s="14">
        <v>1</v>
      </c>
      <c r="G93" s="14"/>
      <c r="H93" s="14"/>
      <c r="I93" s="14"/>
      <c r="J93" s="91"/>
      <c r="K93" s="235">
        <v>1.9021630954950384</v>
      </c>
      <c r="L93" s="147">
        <f t="shared" ref="L93:L106" si="22">F93</f>
        <v>1</v>
      </c>
      <c r="M93" s="147">
        <v>1</v>
      </c>
      <c r="N93" s="179">
        <f t="shared" ref="N93:N106" si="23">ROUND(M93*L93,2)</f>
        <v>1</v>
      </c>
      <c r="O93" s="11"/>
      <c r="P93" s="11"/>
      <c r="Q93" s="11">
        <f t="shared" si="19"/>
        <v>0</v>
      </c>
      <c r="R93" s="11">
        <f t="shared" si="20"/>
        <v>0</v>
      </c>
      <c r="S93" s="88">
        <f t="shared" si="21"/>
        <v>0</v>
      </c>
      <c r="T93" s="106"/>
      <c r="U93" s="4"/>
      <c r="V93" s="4"/>
      <c r="W93" s="4"/>
      <c r="X93" s="4"/>
      <c r="Y93" s="4"/>
    </row>
    <row r="94" spans="1:25" s="1" customFormat="1" ht="30.75" customHeight="1" x14ac:dyDescent="0.3">
      <c r="A94" s="65" t="s">
        <v>790</v>
      </c>
      <c r="B94" s="65"/>
      <c r="C94" s="65" t="s">
        <v>553</v>
      </c>
      <c r="D94" s="115" t="s">
        <v>664</v>
      </c>
      <c r="E94" s="3" t="s">
        <v>18</v>
      </c>
      <c r="F94" s="14">
        <v>2</v>
      </c>
      <c r="G94" s="14"/>
      <c r="H94" s="14"/>
      <c r="I94" s="14"/>
      <c r="J94" s="91"/>
      <c r="K94" s="235">
        <v>1.2810176124166828</v>
      </c>
      <c r="L94" s="147">
        <f t="shared" si="22"/>
        <v>2</v>
      </c>
      <c r="M94" s="147">
        <v>1</v>
      </c>
      <c r="N94" s="179">
        <f t="shared" si="23"/>
        <v>2</v>
      </c>
      <c r="O94" s="11"/>
      <c r="P94" s="11"/>
      <c r="Q94" s="11">
        <f>ROUND(N94*O94,2)</f>
        <v>0</v>
      </c>
      <c r="R94" s="11">
        <f>ROUND(N94*P94,2)</f>
        <v>0</v>
      </c>
      <c r="S94" s="88">
        <f>ROUND(Q94+R94,2)</f>
        <v>0</v>
      </c>
      <c r="T94" s="106"/>
      <c r="U94" s="4"/>
      <c r="V94" s="4"/>
      <c r="W94" s="4"/>
      <c r="X94" s="4"/>
      <c r="Y94" s="4"/>
    </row>
    <row r="95" spans="1:25" s="1" customFormat="1" ht="30.75" customHeight="1" x14ac:dyDescent="0.3">
      <c r="A95" s="65" t="s">
        <v>791</v>
      </c>
      <c r="B95" s="65"/>
      <c r="C95" s="65" t="s">
        <v>553</v>
      </c>
      <c r="D95" s="115" t="s">
        <v>665</v>
      </c>
      <c r="E95" s="3" t="s">
        <v>18</v>
      </c>
      <c r="F95" s="14">
        <v>1</v>
      </c>
      <c r="G95" s="14"/>
      <c r="H95" s="14"/>
      <c r="I95" s="14"/>
      <c r="J95" s="91"/>
      <c r="K95" s="235">
        <v>1.3795574287564276</v>
      </c>
      <c r="L95" s="147">
        <f t="shared" si="22"/>
        <v>1</v>
      </c>
      <c r="M95" s="147">
        <v>1</v>
      </c>
      <c r="N95" s="179">
        <f t="shared" si="23"/>
        <v>1</v>
      </c>
      <c r="O95" s="11"/>
      <c r="P95" s="11"/>
      <c r="Q95" s="11">
        <f t="shared" si="19"/>
        <v>0</v>
      </c>
      <c r="R95" s="11">
        <f t="shared" si="20"/>
        <v>0</v>
      </c>
      <c r="S95" s="88">
        <f t="shared" si="21"/>
        <v>0</v>
      </c>
      <c r="T95" s="106"/>
      <c r="U95" s="4"/>
      <c r="V95" s="4"/>
      <c r="W95" s="4"/>
      <c r="X95" s="4"/>
      <c r="Y95" s="4"/>
    </row>
    <row r="96" spans="1:25" s="1" customFormat="1" ht="30.75" customHeight="1" x14ac:dyDescent="0.3">
      <c r="A96" s="65" t="s">
        <v>792</v>
      </c>
      <c r="B96" s="65"/>
      <c r="C96" s="65" t="s">
        <v>553</v>
      </c>
      <c r="D96" s="115" t="s">
        <v>666</v>
      </c>
      <c r="E96" s="3" t="s">
        <v>18</v>
      </c>
      <c r="F96" s="14">
        <v>5</v>
      </c>
      <c r="G96" s="14"/>
      <c r="H96" s="14"/>
      <c r="I96" s="14"/>
      <c r="J96" s="91"/>
      <c r="K96" s="235">
        <v>7.3904862254808625</v>
      </c>
      <c r="L96" s="147">
        <f t="shared" si="22"/>
        <v>5</v>
      </c>
      <c r="M96" s="147">
        <v>1</v>
      </c>
      <c r="N96" s="179">
        <f t="shared" si="23"/>
        <v>5</v>
      </c>
      <c r="O96" s="11"/>
      <c r="P96" s="11"/>
      <c r="Q96" s="11">
        <f t="shared" si="19"/>
        <v>0</v>
      </c>
      <c r="R96" s="11">
        <f t="shared" si="20"/>
        <v>0</v>
      </c>
      <c r="S96" s="88">
        <f t="shared" si="21"/>
        <v>0</v>
      </c>
      <c r="T96" s="106"/>
      <c r="U96" s="4"/>
      <c r="V96" s="4"/>
      <c r="W96" s="4"/>
      <c r="X96" s="4"/>
      <c r="Y96" s="4"/>
    </row>
    <row r="97" spans="1:25" s="1" customFormat="1" ht="30.75" customHeight="1" x14ac:dyDescent="0.3">
      <c r="A97" s="65" t="s">
        <v>793</v>
      </c>
      <c r="B97" s="65"/>
      <c r="C97" s="65" t="s">
        <v>553</v>
      </c>
      <c r="D97" s="115" t="s">
        <v>667</v>
      </c>
      <c r="E97" s="3" t="s">
        <v>18</v>
      </c>
      <c r="F97" s="14">
        <v>4</v>
      </c>
      <c r="G97" s="14"/>
      <c r="H97" s="14"/>
      <c r="I97" s="14"/>
      <c r="J97" s="91"/>
      <c r="K97" s="235">
        <v>6.2265482457436701</v>
      </c>
      <c r="L97" s="147">
        <f t="shared" si="22"/>
        <v>4</v>
      </c>
      <c r="M97" s="147">
        <v>1</v>
      </c>
      <c r="N97" s="179">
        <f t="shared" si="23"/>
        <v>4</v>
      </c>
      <c r="O97" s="11"/>
      <c r="P97" s="11"/>
      <c r="Q97" s="11">
        <f t="shared" si="19"/>
        <v>0</v>
      </c>
      <c r="R97" s="11">
        <f t="shared" si="20"/>
        <v>0</v>
      </c>
      <c r="S97" s="88">
        <f t="shared" si="21"/>
        <v>0</v>
      </c>
      <c r="T97" s="106"/>
      <c r="U97" s="4"/>
      <c r="V97" s="4"/>
      <c r="W97" s="4"/>
      <c r="X97" s="4"/>
      <c r="Y97" s="4"/>
    </row>
    <row r="98" spans="1:25" s="1" customFormat="1" ht="30.75" customHeight="1" x14ac:dyDescent="0.3">
      <c r="A98" s="65" t="s">
        <v>794</v>
      </c>
      <c r="B98" s="65"/>
      <c r="C98" s="65" t="s">
        <v>553</v>
      </c>
      <c r="D98" s="115" t="s">
        <v>668</v>
      </c>
      <c r="E98" s="3" t="s">
        <v>18</v>
      </c>
      <c r="F98" s="14">
        <v>2</v>
      </c>
      <c r="G98" s="14"/>
      <c r="H98" s="14"/>
      <c r="I98" s="14"/>
      <c r="J98" s="91"/>
      <c r="K98" s="235">
        <v>6.5548667764616262</v>
      </c>
      <c r="L98" s="147">
        <f t="shared" si="22"/>
        <v>2</v>
      </c>
      <c r="M98" s="147">
        <v>1</v>
      </c>
      <c r="N98" s="179">
        <f t="shared" si="23"/>
        <v>2</v>
      </c>
      <c r="O98" s="11"/>
      <c r="P98" s="11"/>
      <c r="Q98" s="11">
        <f t="shared" si="19"/>
        <v>0</v>
      </c>
      <c r="R98" s="11">
        <f t="shared" si="20"/>
        <v>0</v>
      </c>
      <c r="S98" s="88">
        <f t="shared" si="21"/>
        <v>0</v>
      </c>
      <c r="T98" s="106"/>
      <c r="U98" s="4"/>
      <c r="V98" s="4"/>
      <c r="W98" s="4"/>
      <c r="X98" s="4"/>
      <c r="Y98" s="4"/>
    </row>
    <row r="99" spans="1:25" s="1" customFormat="1" ht="30.75" customHeight="1" x14ac:dyDescent="0.3">
      <c r="A99" s="65" t="s">
        <v>795</v>
      </c>
      <c r="B99" s="65"/>
      <c r="C99" s="65" t="s">
        <v>553</v>
      </c>
      <c r="D99" s="115" t="s">
        <v>669</v>
      </c>
      <c r="E99" s="3" t="s">
        <v>18</v>
      </c>
      <c r="F99" s="14">
        <v>2</v>
      </c>
      <c r="G99" s="14"/>
      <c r="H99" s="14"/>
      <c r="I99" s="14"/>
      <c r="J99" s="91"/>
      <c r="K99" s="235">
        <v>13.013162726452103</v>
      </c>
      <c r="L99" s="147">
        <f t="shared" si="22"/>
        <v>2</v>
      </c>
      <c r="M99" s="147">
        <v>1</v>
      </c>
      <c r="N99" s="179">
        <f t="shared" si="23"/>
        <v>2</v>
      </c>
      <c r="O99" s="11"/>
      <c r="P99" s="11"/>
      <c r="Q99" s="11">
        <f t="shared" si="19"/>
        <v>0</v>
      </c>
      <c r="R99" s="11">
        <f t="shared" si="20"/>
        <v>0</v>
      </c>
      <c r="S99" s="88">
        <f t="shared" si="21"/>
        <v>0</v>
      </c>
      <c r="T99" s="106"/>
      <c r="U99" s="4"/>
      <c r="V99" s="4"/>
      <c r="W99" s="4"/>
      <c r="X99" s="4"/>
      <c r="Y99" s="4"/>
    </row>
    <row r="100" spans="1:25" s="1" customFormat="1" ht="30.75" customHeight="1" x14ac:dyDescent="0.3">
      <c r="A100" s="65" t="s">
        <v>796</v>
      </c>
      <c r="B100" s="65"/>
      <c r="C100" s="65" t="s">
        <v>553</v>
      </c>
      <c r="D100" s="115" t="s">
        <v>670</v>
      </c>
      <c r="E100" s="3" t="s">
        <v>18</v>
      </c>
      <c r="F100" s="14">
        <v>1</v>
      </c>
      <c r="G100" s="14"/>
      <c r="H100" s="14"/>
      <c r="I100" s="14"/>
      <c r="J100" s="91"/>
      <c r="K100" s="235">
        <v>1.013937979737193</v>
      </c>
      <c r="L100" s="147">
        <f t="shared" si="22"/>
        <v>1</v>
      </c>
      <c r="M100" s="147">
        <v>1</v>
      </c>
      <c r="N100" s="179">
        <f t="shared" si="23"/>
        <v>1</v>
      </c>
      <c r="O100" s="11"/>
      <c r="P100" s="11"/>
      <c r="Q100" s="11">
        <f t="shared" si="19"/>
        <v>0</v>
      </c>
      <c r="R100" s="11">
        <f t="shared" si="20"/>
        <v>0</v>
      </c>
      <c r="S100" s="88">
        <f t="shared" si="21"/>
        <v>0</v>
      </c>
      <c r="T100" s="106"/>
      <c r="U100" s="4"/>
      <c r="V100" s="4"/>
      <c r="W100" s="4"/>
      <c r="X100" s="4"/>
      <c r="Y100" s="4"/>
    </row>
    <row r="101" spans="1:25" s="1" customFormat="1" ht="30.75" customHeight="1" x14ac:dyDescent="0.3">
      <c r="A101" s="65" t="s">
        <v>797</v>
      </c>
      <c r="B101" s="65"/>
      <c r="C101" s="65" t="s">
        <v>553</v>
      </c>
      <c r="D101" s="115" t="s">
        <v>671</v>
      </c>
      <c r="E101" s="3" t="s">
        <v>18</v>
      </c>
      <c r="F101" s="14">
        <v>1</v>
      </c>
      <c r="G101" s="14"/>
      <c r="H101" s="14"/>
      <c r="I101" s="14"/>
      <c r="J101" s="91"/>
      <c r="K101" s="235">
        <v>1.8358897417550104</v>
      </c>
      <c r="L101" s="147">
        <f t="shared" si="22"/>
        <v>1</v>
      </c>
      <c r="M101" s="147">
        <v>1</v>
      </c>
      <c r="N101" s="179">
        <f t="shared" si="23"/>
        <v>1</v>
      </c>
      <c r="O101" s="11"/>
      <c r="P101" s="11"/>
      <c r="Q101" s="11">
        <f t="shared" si="19"/>
        <v>0</v>
      </c>
      <c r="R101" s="11">
        <f t="shared" si="20"/>
        <v>0</v>
      </c>
      <c r="S101" s="88">
        <f t="shared" si="21"/>
        <v>0</v>
      </c>
      <c r="T101" s="106"/>
      <c r="U101" s="4"/>
      <c r="V101" s="4"/>
      <c r="W101" s="4"/>
      <c r="X101" s="4"/>
      <c r="Y101" s="4"/>
    </row>
    <row r="102" spans="1:25" s="1" customFormat="1" ht="30.75" customHeight="1" x14ac:dyDescent="0.3">
      <c r="A102" s="65" t="s">
        <v>798</v>
      </c>
      <c r="B102" s="65"/>
      <c r="C102" s="65" t="s">
        <v>553</v>
      </c>
      <c r="D102" s="115" t="s">
        <v>672</v>
      </c>
      <c r="E102" s="3" t="s">
        <v>18</v>
      </c>
      <c r="F102" s="14">
        <v>1</v>
      </c>
      <c r="G102" s="14"/>
      <c r="H102" s="14"/>
      <c r="I102" s="14"/>
      <c r="J102" s="91"/>
      <c r="K102" s="235">
        <v>0.20412781640183675</v>
      </c>
      <c r="L102" s="147">
        <f t="shared" si="22"/>
        <v>1</v>
      </c>
      <c r="M102" s="147">
        <v>1</v>
      </c>
      <c r="N102" s="179">
        <f t="shared" si="23"/>
        <v>1</v>
      </c>
      <c r="O102" s="11"/>
      <c r="P102" s="11"/>
      <c r="Q102" s="11">
        <f t="shared" si="19"/>
        <v>0</v>
      </c>
      <c r="R102" s="11">
        <f t="shared" si="20"/>
        <v>0</v>
      </c>
      <c r="S102" s="88">
        <f t="shared" si="21"/>
        <v>0</v>
      </c>
      <c r="T102" s="106"/>
      <c r="U102" s="4"/>
      <c r="V102" s="4"/>
      <c r="W102" s="4"/>
      <c r="X102" s="4"/>
      <c r="Y102" s="4"/>
    </row>
    <row r="103" spans="1:25" s="1" customFormat="1" ht="30.75" customHeight="1" x14ac:dyDescent="0.3">
      <c r="A103" s="65" t="s">
        <v>799</v>
      </c>
      <c r="B103" s="65"/>
      <c r="C103" s="65" t="s">
        <v>553</v>
      </c>
      <c r="D103" s="115" t="s">
        <v>673</v>
      </c>
      <c r="E103" s="3" t="s">
        <v>18</v>
      </c>
      <c r="F103" s="14">
        <v>14</v>
      </c>
      <c r="G103" s="14"/>
      <c r="H103" s="14"/>
      <c r="I103" s="14"/>
      <c r="J103" s="91"/>
      <c r="K103" s="235">
        <v>5.7982297150257098</v>
      </c>
      <c r="L103" s="147">
        <f t="shared" si="22"/>
        <v>14</v>
      </c>
      <c r="M103" s="147">
        <v>1</v>
      </c>
      <c r="N103" s="179">
        <f t="shared" si="23"/>
        <v>14</v>
      </c>
      <c r="O103" s="11"/>
      <c r="P103" s="11"/>
      <c r="Q103" s="11">
        <f t="shared" si="19"/>
        <v>0</v>
      </c>
      <c r="R103" s="11">
        <f t="shared" si="20"/>
        <v>0</v>
      </c>
      <c r="S103" s="88">
        <f t="shared" si="21"/>
        <v>0</v>
      </c>
      <c r="T103" s="106"/>
      <c r="U103" s="4"/>
      <c r="V103" s="4"/>
      <c r="W103" s="4"/>
      <c r="X103" s="4"/>
      <c r="Y103" s="4"/>
    </row>
    <row r="104" spans="1:25" s="1" customFormat="1" ht="30.75" customHeight="1" x14ac:dyDescent="0.3">
      <c r="A104" s="65" t="s">
        <v>800</v>
      </c>
      <c r="B104" s="65"/>
      <c r="C104" s="65" t="s">
        <v>553</v>
      </c>
      <c r="D104" s="115" t="s">
        <v>674</v>
      </c>
      <c r="E104" s="3" t="s">
        <v>18</v>
      </c>
      <c r="F104" s="14">
        <v>1</v>
      </c>
      <c r="G104" s="14"/>
      <c r="H104" s="14"/>
      <c r="I104" s="14"/>
      <c r="J104" s="91"/>
      <c r="K104" s="235">
        <v>0.57123889803846883</v>
      </c>
      <c r="L104" s="147">
        <f t="shared" si="22"/>
        <v>1</v>
      </c>
      <c r="M104" s="147">
        <v>1</v>
      </c>
      <c r="N104" s="179">
        <f t="shared" si="23"/>
        <v>1</v>
      </c>
      <c r="O104" s="11"/>
      <c r="P104" s="11"/>
      <c r="Q104" s="11">
        <f t="shared" si="19"/>
        <v>0</v>
      </c>
      <c r="R104" s="11">
        <f t="shared" si="20"/>
        <v>0</v>
      </c>
      <c r="S104" s="88">
        <f>ROUND(Q104+R104,2)</f>
        <v>0</v>
      </c>
      <c r="T104" s="106"/>
      <c r="U104" s="4"/>
      <c r="V104" s="4"/>
      <c r="W104" s="4"/>
      <c r="X104" s="4"/>
      <c r="Y104" s="4"/>
    </row>
    <row r="105" spans="1:25" s="1" customFormat="1" ht="30.75" customHeight="1" x14ac:dyDescent="0.3">
      <c r="A105" s="65" t="s">
        <v>801</v>
      </c>
      <c r="B105" s="65"/>
      <c r="C105" s="65" t="s">
        <v>553</v>
      </c>
      <c r="D105" s="115" t="s">
        <v>675</v>
      </c>
      <c r="E105" s="3" t="s">
        <v>18</v>
      </c>
      <c r="F105" s="14">
        <v>1</v>
      </c>
      <c r="G105" s="14"/>
      <c r="H105" s="14"/>
      <c r="I105" s="14"/>
      <c r="J105" s="91"/>
      <c r="K105" s="235">
        <v>2.479114857512855</v>
      </c>
      <c r="L105" s="147">
        <f t="shared" si="22"/>
        <v>1</v>
      </c>
      <c r="M105" s="147">
        <v>1</v>
      </c>
      <c r="N105" s="179">
        <f t="shared" si="23"/>
        <v>1</v>
      </c>
      <c r="O105" s="11"/>
      <c r="P105" s="11"/>
      <c r="Q105" s="11">
        <f t="shared" si="19"/>
        <v>0</v>
      </c>
      <c r="R105" s="11">
        <f t="shared" si="20"/>
        <v>0</v>
      </c>
      <c r="S105" s="88">
        <f t="shared" si="21"/>
        <v>0</v>
      </c>
      <c r="T105" s="106"/>
      <c r="U105" s="4"/>
      <c r="V105" s="4"/>
      <c r="W105" s="4"/>
      <c r="X105" s="4"/>
      <c r="Y105" s="4"/>
    </row>
    <row r="106" spans="1:25" s="1" customFormat="1" ht="30.75" customHeight="1" x14ac:dyDescent="0.3">
      <c r="A106" s="65" t="s">
        <v>802</v>
      </c>
      <c r="B106" s="65"/>
      <c r="C106" s="65" t="s">
        <v>553</v>
      </c>
      <c r="D106" s="115" t="s">
        <v>676</v>
      </c>
      <c r="E106" s="3" t="s">
        <v>18</v>
      </c>
      <c r="F106" s="14">
        <v>2</v>
      </c>
      <c r="G106" s="14"/>
      <c r="H106" s="14"/>
      <c r="I106" s="14"/>
      <c r="J106" s="91"/>
      <c r="K106" s="235">
        <v>9.3823001646924418</v>
      </c>
      <c r="L106" s="147">
        <f t="shared" si="22"/>
        <v>2</v>
      </c>
      <c r="M106" s="147">
        <v>1</v>
      </c>
      <c r="N106" s="179">
        <f t="shared" si="23"/>
        <v>2</v>
      </c>
      <c r="O106" s="11"/>
      <c r="P106" s="11"/>
      <c r="Q106" s="11">
        <f t="shared" si="19"/>
        <v>0</v>
      </c>
      <c r="R106" s="11">
        <f>ROUND(N106*P106,2)</f>
        <v>0</v>
      </c>
      <c r="S106" s="88">
        <f t="shared" si="21"/>
        <v>0</v>
      </c>
      <c r="T106" s="106"/>
      <c r="U106" s="4"/>
      <c r="V106" s="4"/>
      <c r="W106" s="4"/>
      <c r="X106" s="4"/>
      <c r="Y106" s="4"/>
    </row>
    <row r="107" spans="1:25" s="1" customFormat="1" ht="30.75" customHeight="1" x14ac:dyDescent="0.3">
      <c r="A107" s="65" t="s">
        <v>803</v>
      </c>
      <c r="B107" s="65"/>
      <c r="C107" s="65" t="s">
        <v>553</v>
      </c>
      <c r="D107" s="115" t="s">
        <v>677</v>
      </c>
      <c r="E107" s="3" t="s">
        <v>18</v>
      </c>
      <c r="F107" s="14">
        <v>3</v>
      </c>
      <c r="G107" s="14"/>
      <c r="H107" s="14"/>
      <c r="I107" s="14"/>
      <c r="J107" s="91"/>
      <c r="K107" s="235">
        <v>8.4398223686155038</v>
      </c>
      <c r="L107" s="147">
        <f t="shared" ref="L107:L141" si="24">F107</f>
        <v>3</v>
      </c>
      <c r="M107" s="147">
        <v>1</v>
      </c>
      <c r="N107" s="179">
        <f t="shared" ref="N107:N138" si="25">ROUND(M107*L107,2)</f>
        <v>3</v>
      </c>
      <c r="O107" s="11"/>
      <c r="P107" s="11"/>
      <c r="Q107" s="11">
        <f t="shared" si="19"/>
        <v>0</v>
      </c>
      <c r="R107" s="11">
        <f t="shared" si="20"/>
        <v>0</v>
      </c>
      <c r="S107" s="88">
        <f t="shared" si="21"/>
        <v>0</v>
      </c>
      <c r="T107" s="106"/>
      <c r="U107" s="4"/>
      <c r="V107" s="4"/>
      <c r="W107" s="4"/>
      <c r="X107" s="4"/>
      <c r="Y107" s="4"/>
    </row>
    <row r="108" spans="1:25" s="1" customFormat="1" ht="30.75" customHeight="1" x14ac:dyDescent="0.3">
      <c r="A108" s="65" t="s">
        <v>804</v>
      </c>
      <c r="B108" s="65"/>
      <c r="C108" s="65" t="s">
        <v>553</v>
      </c>
      <c r="D108" s="115" t="s">
        <v>678</v>
      </c>
      <c r="E108" s="3" t="s">
        <v>18</v>
      </c>
      <c r="F108" s="14">
        <v>1</v>
      </c>
      <c r="G108" s="14"/>
      <c r="H108" s="14"/>
      <c r="I108" s="14"/>
      <c r="J108" s="91"/>
      <c r="K108" s="235">
        <v>3.5965483964654359</v>
      </c>
      <c r="L108" s="147">
        <f t="shared" si="24"/>
        <v>1</v>
      </c>
      <c r="M108" s="147">
        <v>1</v>
      </c>
      <c r="N108" s="179">
        <f t="shared" si="25"/>
        <v>1</v>
      </c>
      <c r="O108" s="11"/>
      <c r="P108" s="11"/>
      <c r="Q108" s="11">
        <f t="shared" si="19"/>
        <v>0</v>
      </c>
      <c r="R108" s="11">
        <f t="shared" si="20"/>
        <v>0</v>
      </c>
      <c r="S108" s="88">
        <f t="shared" si="21"/>
        <v>0</v>
      </c>
      <c r="T108" s="106"/>
      <c r="U108" s="4"/>
      <c r="V108" s="4"/>
      <c r="W108" s="4"/>
      <c r="X108" s="4"/>
      <c r="Y108" s="4"/>
    </row>
    <row r="109" spans="1:25" s="1" customFormat="1" ht="30.75" customHeight="1" x14ac:dyDescent="0.3">
      <c r="A109" s="65" t="s">
        <v>805</v>
      </c>
      <c r="B109" s="65"/>
      <c r="C109" s="65" t="s">
        <v>553</v>
      </c>
      <c r="D109" s="115" t="s">
        <v>679</v>
      </c>
      <c r="E109" s="3" t="s">
        <v>18</v>
      </c>
      <c r="F109" s="14">
        <v>1</v>
      </c>
      <c r="G109" s="14"/>
      <c r="H109" s="14"/>
      <c r="I109" s="14"/>
      <c r="J109" s="91"/>
      <c r="K109" s="235">
        <v>4.3784067435231391</v>
      </c>
      <c r="L109" s="147">
        <f t="shared" si="24"/>
        <v>1</v>
      </c>
      <c r="M109" s="147">
        <v>1</v>
      </c>
      <c r="N109" s="179">
        <f t="shared" si="25"/>
        <v>1</v>
      </c>
      <c r="O109" s="11"/>
      <c r="P109" s="11"/>
      <c r="Q109" s="11">
        <f t="shared" si="19"/>
        <v>0</v>
      </c>
      <c r="R109" s="11">
        <f t="shared" si="20"/>
        <v>0</v>
      </c>
      <c r="S109" s="88">
        <f t="shared" si="21"/>
        <v>0</v>
      </c>
      <c r="T109" s="106"/>
      <c r="U109" s="4"/>
      <c r="V109" s="4"/>
      <c r="W109" s="4"/>
      <c r="X109" s="4"/>
      <c r="Y109" s="4"/>
    </row>
    <row r="110" spans="1:25" s="1" customFormat="1" ht="30.75" customHeight="1" x14ac:dyDescent="0.3">
      <c r="A110" s="65" t="s">
        <v>806</v>
      </c>
      <c r="B110" s="65"/>
      <c r="C110" s="65" t="s">
        <v>553</v>
      </c>
      <c r="D110" s="115" t="s">
        <v>680</v>
      </c>
      <c r="E110" s="3" t="s">
        <v>18</v>
      </c>
      <c r="F110" s="14">
        <v>2</v>
      </c>
      <c r="G110" s="14"/>
      <c r="H110" s="14"/>
      <c r="I110" s="14"/>
      <c r="J110" s="91"/>
      <c r="K110" s="235">
        <v>8.6039816339744828</v>
      </c>
      <c r="L110" s="147">
        <f t="shared" si="24"/>
        <v>2</v>
      </c>
      <c r="M110" s="147">
        <v>1</v>
      </c>
      <c r="N110" s="179">
        <f t="shared" si="25"/>
        <v>2</v>
      </c>
      <c r="O110" s="11"/>
      <c r="P110" s="11"/>
      <c r="Q110" s="11">
        <f t="shared" si="19"/>
        <v>0</v>
      </c>
      <c r="R110" s="11">
        <f t="shared" si="20"/>
        <v>0</v>
      </c>
      <c r="S110" s="88">
        <f t="shared" si="21"/>
        <v>0</v>
      </c>
      <c r="T110" s="106"/>
      <c r="U110" s="4"/>
      <c r="V110" s="4"/>
      <c r="W110" s="4"/>
      <c r="X110" s="4"/>
      <c r="Y110" s="4"/>
    </row>
    <row r="111" spans="1:25" s="1" customFormat="1" ht="30.75" customHeight="1" x14ac:dyDescent="0.3">
      <c r="A111" s="65" t="s">
        <v>807</v>
      </c>
      <c r="B111" s="65"/>
      <c r="C111" s="65" t="s">
        <v>553</v>
      </c>
      <c r="D111" s="115" t="s">
        <v>681</v>
      </c>
      <c r="E111" s="3" t="s">
        <v>18</v>
      </c>
      <c r="F111" s="14">
        <v>1</v>
      </c>
      <c r="G111" s="14"/>
      <c r="H111" s="14"/>
      <c r="I111" s="14"/>
      <c r="J111" s="91"/>
      <c r="K111" s="235">
        <v>5.1623889803846899</v>
      </c>
      <c r="L111" s="147">
        <f t="shared" si="24"/>
        <v>1</v>
      </c>
      <c r="M111" s="147">
        <v>1</v>
      </c>
      <c r="N111" s="179">
        <f t="shared" si="25"/>
        <v>1</v>
      </c>
      <c r="O111" s="11"/>
      <c r="P111" s="11"/>
      <c r="Q111" s="11">
        <f t="shared" si="19"/>
        <v>0</v>
      </c>
      <c r="R111" s="11">
        <f t="shared" si="20"/>
        <v>0</v>
      </c>
      <c r="S111" s="88">
        <f t="shared" si="21"/>
        <v>0</v>
      </c>
      <c r="T111" s="106"/>
      <c r="U111" s="4"/>
      <c r="V111" s="4"/>
      <c r="W111" s="4"/>
      <c r="X111" s="4"/>
      <c r="Y111" s="4"/>
    </row>
    <row r="112" spans="1:25" s="1" customFormat="1" ht="30.75" customHeight="1" x14ac:dyDescent="0.3">
      <c r="A112" s="65" t="s">
        <v>808</v>
      </c>
      <c r="B112" s="65"/>
      <c r="C112" s="65" t="s">
        <v>553</v>
      </c>
      <c r="D112" s="115" t="s">
        <v>682</v>
      </c>
      <c r="E112" s="3" t="s">
        <v>18</v>
      </c>
      <c r="F112" s="14">
        <v>2</v>
      </c>
      <c r="G112" s="14"/>
      <c r="H112" s="14"/>
      <c r="I112" s="14"/>
      <c r="J112" s="91"/>
      <c r="K112" s="235">
        <v>12.209733552923254</v>
      </c>
      <c r="L112" s="147">
        <f t="shared" si="24"/>
        <v>2</v>
      </c>
      <c r="M112" s="147">
        <v>1</v>
      </c>
      <c r="N112" s="179">
        <f t="shared" si="25"/>
        <v>2</v>
      </c>
      <c r="O112" s="11"/>
      <c r="P112" s="11"/>
      <c r="Q112" s="11">
        <f t="shared" si="19"/>
        <v>0</v>
      </c>
      <c r="R112" s="11">
        <f t="shared" si="20"/>
        <v>0</v>
      </c>
      <c r="S112" s="88">
        <f t="shared" si="21"/>
        <v>0</v>
      </c>
      <c r="T112" s="106"/>
      <c r="U112" s="4"/>
      <c r="V112" s="4"/>
      <c r="W112" s="4"/>
      <c r="X112" s="4"/>
      <c r="Y112" s="4"/>
    </row>
    <row r="113" spans="1:25" s="1" customFormat="1" ht="30.75" customHeight="1" x14ac:dyDescent="0.3">
      <c r="A113" s="65" t="s">
        <v>809</v>
      </c>
      <c r="B113" s="65"/>
      <c r="C113" s="65" t="s">
        <v>553</v>
      </c>
      <c r="D113" s="115" t="s">
        <v>683</v>
      </c>
      <c r="E113" s="3" t="s">
        <v>18</v>
      </c>
      <c r="F113" s="14">
        <v>2</v>
      </c>
      <c r="G113" s="14"/>
      <c r="H113" s="14"/>
      <c r="I113" s="14"/>
      <c r="J113" s="91"/>
      <c r="K113" s="235">
        <v>16.443804002589982</v>
      </c>
      <c r="L113" s="147">
        <f t="shared" si="24"/>
        <v>2</v>
      </c>
      <c r="M113" s="147">
        <v>1</v>
      </c>
      <c r="N113" s="179">
        <f t="shared" si="25"/>
        <v>2</v>
      </c>
      <c r="O113" s="11"/>
      <c r="P113" s="11"/>
      <c r="Q113" s="11">
        <f t="shared" si="19"/>
        <v>0</v>
      </c>
      <c r="R113" s="11">
        <f t="shared" si="20"/>
        <v>0</v>
      </c>
      <c r="S113" s="88">
        <f t="shared" si="21"/>
        <v>0</v>
      </c>
      <c r="T113" s="106"/>
      <c r="U113" s="4"/>
      <c r="V113" s="4"/>
      <c r="W113" s="4"/>
      <c r="X113" s="4"/>
      <c r="Y113" s="4"/>
    </row>
    <row r="114" spans="1:25" s="1" customFormat="1" ht="30.75" customHeight="1" x14ac:dyDescent="0.3">
      <c r="A114" s="65" t="s">
        <v>810</v>
      </c>
      <c r="B114" s="65"/>
      <c r="C114" s="65" t="s">
        <v>553</v>
      </c>
      <c r="D114" s="115" t="s">
        <v>684</v>
      </c>
      <c r="E114" s="3" t="s">
        <v>18</v>
      </c>
      <c r="F114" s="14">
        <v>2</v>
      </c>
      <c r="G114" s="14"/>
      <c r="H114" s="14"/>
      <c r="I114" s="14"/>
      <c r="J114" s="91"/>
      <c r="K114" s="235">
        <v>16.913626974092551</v>
      </c>
      <c r="L114" s="147">
        <f t="shared" si="24"/>
        <v>2</v>
      </c>
      <c r="M114" s="147">
        <v>1</v>
      </c>
      <c r="N114" s="179">
        <f t="shared" si="25"/>
        <v>2</v>
      </c>
      <c r="O114" s="11"/>
      <c r="P114" s="11"/>
      <c r="Q114" s="11">
        <f t="shared" si="19"/>
        <v>0</v>
      </c>
      <c r="R114" s="11">
        <f t="shared" si="20"/>
        <v>0</v>
      </c>
      <c r="S114" s="88">
        <f t="shared" si="21"/>
        <v>0</v>
      </c>
      <c r="T114" s="106"/>
      <c r="U114" s="4"/>
      <c r="V114" s="4"/>
      <c r="W114" s="4"/>
      <c r="X114" s="4"/>
      <c r="Y114" s="4"/>
    </row>
    <row r="115" spans="1:25" s="1" customFormat="1" ht="30.75" customHeight="1" x14ac:dyDescent="0.3">
      <c r="A115" s="65" t="s">
        <v>811</v>
      </c>
      <c r="B115" s="65"/>
      <c r="C115" s="65" t="s">
        <v>553</v>
      </c>
      <c r="D115" s="115" t="s">
        <v>685</v>
      </c>
      <c r="E115" s="3" t="s">
        <v>18</v>
      </c>
      <c r="F115" s="14">
        <v>1</v>
      </c>
      <c r="G115" s="292"/>
      <c r="H115" s="292"/>
      <c r="I115" s="292"/>
      <c r="J115" s="91"/>
      <c r="K115" s="234">
        <v>1.38</v>
      </c>
      <c r="L115" s="147">
        <f t="shared" si="24"/>
        <v>1</v>
      </c>
      <c r="M115" s="147">
        <v>1</v>
      </c>
      <c r="N115" s="179">
        <f t="shared" si="25"/>
        <v>1</v>
      </c>
      <c r="O115" s="11"/>
      <c r="P115" s="11"/>
      <c r="Q115" s="11">
        <f t="shared" si="19"/>
        <v>0</v>
      </c>
      <c r="R115" s="11">
        <f t="shared" si="20"/>
        <v>0</v>
      </c>
      <c r="S115" s="88">
        <f t="shared" si="21"/>
        <v>0</v>
      </c>
      <c r="T115" s="106"/>
      <c r="U115" s="4"/>
      <c r="V115" s="4"/>
      <c r="W115" s="4"/>
      <c r="X115" s="4"/>
      <c r="Y115" s="4"/>
    </row>
    <row r="116" spans="1:25" s="1" customFormat="1" ht="30.75" customHeight="1" x14ac:dyDescent="0.3">
      <c r="A116" s="65" t="s">
        <v>812</v>
      </c>
      <c r="B116" s="65"/>
      <c r="C116" s="65" t="s">
        <v>553</v>
      </c>
      <c r="D116" s="115" t="s">
        <v>686</v>
      </c>
      <c r="E116" s="3" t="s">
        <v>18</v>
      </c>
      <c r="F116" s="14">
        <v>1</v>
      </c>
      <c r="G116" s="14"/>
      <c r="H116" s="14"/>
      <c r="I116" s="14"/>
      <c r="J116" s="91"/>
      <c r="K116" s="234">
        <v>1.21</v>
      </c>
      <c r="L116" s="147">
        <f t="shared" si="24"/>
        <v>1</v>
      </c>
      <c r="M116" s="147">
        <v>1</v>
      </c>
      <c r="N116" s="179">
        <f t="shared" si="25"/>
        <v>1</v>
      </c>
      <c r="O116" s="11"/>
      <c r="P116" s="11"/>
      <c r="Q116" s="11">
        <f t="shared" si="19"/>
        <v>0</v>
      </c>
      <c r="R116" s="11">
        <f t="shared" si="20"/>
        <v>0</v>
      </c>
      <c r="S116" s="88">
        <f t="shared" si="21"/>
        <v>0</v>
      </c>
      <c r="T116" s="106"/>
      <c r="U116" s="4"/>
      <c r="V116" s="4"/>
      <c r="W116" s="4"/>
      <c r="X116" s="4"/>
      <c r="Y116" s="4"/>
    </row>
    <row r="117" spans="1:25" s="1" customFormat="1" ht="30.75" customHeight="1" x14ac:dyDescent="0.3">
      <c r="A117" s="65" t="s">
        <v>813</v>
      </c>
      <c r="B117" s="65"/>
      <c r="C117" s="65" t="s">
        <v>553</v>
      </c>
      <c r="D117" s="115" t="s">
        <v>687</v>
      </c>
      <c r="E117" s="3" t="s">
        <v>18</v>
      </c>
      <c r="F117" s="14">
        <v>1</v>
      </c>
      <c r="G117" s="14"/>
      <c r="H117" s="14"/>
      <c r="I117" s="14"/>
      <c r="J117" s="91"/>
      <c r="K117" s="239">
        <v>0.3800968059740169</v>
      </c>
      <c r="L117" s="147">
        <f t="shared" si="24"/>
        <v>1</v>
      </c>
      <c r="M117" s="147">
        <v>1</v>
      </c>
      <c r="N117" s="179">
        <f t="shared" si="25"/>
        <v>1</v>
      </c>
      <c r="O117" s="11"/>
      <c r="P117" s="11"/>
      <c r="Q117" s="11">
        <f t="shared" si="19"/>
        <v>0</v>
      </c>
      <c r="R117" s="11">
        <f t="shared" si="20"/>
        <v>0</v>
      </c>
      <c r="S117" s="88">
        <f t="shared" si="21"/>
        <v>0</v>
      </c>
      <c r="T117" s="106"/>
      <c r="U117" s="4"/>
      <c r="V117" s="4"/>
      <c r="W117" s="4"/>
      <c r="X117" s="4"/>
      <c r="Y117" s="4"/>
    </row>
    <row r="118" spans="1:25" s="1" customFormat="1" ht="30.75" customHeight="1" x14ac:dyDescent="0.3">
      <c r="A118" s="65" t="s">
        <v>814</v>
      </c>
      <c r="B118" s="65"/>
      <c r="C118" s="65" t="s">
        <v>553</v>
      </c>
      <c r="D118" s="115" t="s">
        <v>688</v>
      </c>
      <c r="E118" s="3" t="s">
        <v>18</v>
      </c>
      <c r="F118" s="14">
        <v>1</v>
      </c>
      <c r="G118" s="14"/>
      <c r="H118" s="14"/>
      <c r="I118" s="14"/>
      <c r="J118" s="91"/>
      <c r="K118" s="239">
        <v>0.49145685822462837</v>
      </c>
      <c r="L118" s="147">
        <f t="shared" si="24"/>
        <v>1</v>
      </c>
      <c r="M118" s="147">
        <v>1</v>
      </c>
      <c r="N118" s="179">
        <f t="shared" si="25"/>
        <v>1</v>
      </c>
      <c r="O118" s="11"/>
      <c r="P118" s="11"/>
      <c r="Q118" s="11">
        <f t="shared" si="19"/>
        <v>0</v>
      </c>
      <c r="R118" s="11">
        <f t="shared" si="20"/>
        <v>0</v>
      </c>
      <c r="S118" s="88">
        <f t="shared" si="21"/>
        <v>0</v>
      </c>
      <c r="T118" s="106"/>
      <c r="U118" s="4"/>
      <c r="V118" s="4"/>
      <c r="W118" s="4"/>
      <c r="X118" s="4"/>
      <c r="Y118" s="4"/>
    </row>
    <row r="119" spans="1:25" s="1" customFormat="1" ht="30.75" customHeight="1" x14ac:dyDescent="0.3">
      <c r="A119" s="65" t="s">
        <v>815</v>
      </c>
      <c r="B119" s="65"/>
      <c r="C119" s="65" t="s">
        <v>553</v>
      </c>
      <c r="D119" s="115" t="s">
        <v>689</v>
      </c>
      <c r="E119" s="3" t="s">
        <v>18</v>
      </c>
      <c r="F119" s="14">
        <v>2</v>
      </c>
      <c r="G119" s="14"/>
      <c r="H119" s="14"/>
      <c r="I119" s="14"/>
      <c r="J119" s="91"/>
      <c r="K119" s="239">
        <v>1.0642710567272471</v>
      </c>
      <c r="L119" s="147">
        <f t="shared" si="24"/>
        <v>2</v>
      </c>
      <c r="M119" s="147">
        <v>1</v>
      </c>
      <c r="N119" s="179">
        <f t="shared" si="25"/>
        <v>2</v>
      </c>
      <c r="O119" s="11"/>
      <c r="P119" s="11"/>
      <c r="Q119" s="11">
        <f t="shared" si="19"/>
        <v>0</v>
      </c>
      <c r="R119" s="11">
        <f t="shared" si="20"/>
        <v>0</v>
      </c>
      <c r="S119" s="88">
        <f t="shared" si="21"/>
        <v>0</v>
      </c>
      <c r="T119" s="106"/>
      <c r="U119" s="4"/>
      <c r="V119" s="4"/>
      <c r="W119" s="4"/>
      <c r="X119" s="4"/>
      <c r="Y119" s="4"/>
    </row>
    <row r="120" spans="1:25" s="1" customFormat="1" ht="30.75" customHeight="1" x14ac:dyDescent="0.3">
      <c r="A120" s="65" t="s">
        <v>816</v>
      </c>
      <c r="B120" s="65"/>
      <c r="C120" s="65" t="s">
        <v>553</v>
      </c>
      <c r="D120" s="115" t="s">
        <v>690</v>
      </c>
      <c r="E120" s="3" t="s">
        <v>18</v>
      </c>
      <c r="F120" s="14">
        <v>1</v>
      </c>
      <c r="G120" s="14"/>
      <c r="H120" s="14"/>
      <c r="I120" s="14"/>
      <c r="J120" s="91"/>
      <c r="K120" s="239">
        <v>0.53213552836362354</v>
      </c>
      <c r="L120" s="147">
        <f t="shared" si="24"/>
        <v>1</v>
      </c>
      <c r="M120" s="147">
        <v>1</v>
      </c>
      <c r="N120" s="179">
        <f t="shared" si="25"/>
        <v>1</v>
      </c>
      <c r="O120" s="11"/>
      <c r="P120" s="11"/>
      <c r="Q120" s="11">
        <f t="shared" si="19"/>
        <v>0</v>
      </c>
      <c r="R120" s="11">
        <f t="shared" si="20"/>
        <v>0</v>
      </c>
      <c r="S120" s="88">
        <f t="shared" si="21"/>
        <v>0</v>
      </c>
      <c r="T120" s="106"/>
      <c r="U120" s="4"/>
      <c r="V120" s="4"/>
      <c r="W120" s="4"/>
      <c r="X120" s="4"/>
      <c r="Y120" s="4"/>
    </row>
    <row r="121" spans="1:25" s="1" customFormat="1" ht="30.75" customHeight="1" x14ac:dyDescent="0.3">
      <c r="A121" s="65" t="s">
        <v>817</v>
      </c>
      <c r="B121" s="65"/>
      <c r="C121" s="65" t="s">
        <v>553</v>
      </c>
      <c r="D121" s="115" t="s">
        <v>691</v>
      </c>
      <c r="E121" s="3" t="s">
        <v>18</v>
      </c>
      <c r="F121" s="14">
        <v>1</v>
      </c>
      <c r="G121" s="14"/>
      <c r="H121" s="14"/>
      <c r="I121" s="14"/>
      <c r="J121" s="91"/>
      <c r="K121" s="239">
        <v>0.64862992653038254</v>
      </c>
      <c r="L121" s="147">
        <f t="shared" si="24"/>
        <v>1</v>
      </c>
      <c r="M121" s="147">
        <v>1</v>
      </c>
      <c r="N121" s="179">
        <f t="shared" si="25"/>
        <v>1</v>
      </c>
      <c r="O121" s="11"/>
      <c r="P121" s="11"/>
      <c r="Q121" s="11">
        <f t="shared" si="19"/>
        <v>0</v>
      </c>
      <c r="R121" s="11">
        <f t="shared" si="20"/>
        <v>0</v>
      </c>
      <c r="S121" s="88">
        <f t="shared" si="21"/>
        <v>0</v>
      </c>
      <c r="T121" s="106"/>
      <c r="U121" s="4"/>
      <c r="V121" s="4"/>
      <c r="W121" s="4"/>
      <c r="X121" s="4"/>
      <c r="Y121" s="4"/>
    </row>
    <row r="122" spans="1:25" s="1" customFormat="1" ht="30.75" customHeight="1" x14ac:dyDescent="0.3">
      <c r="A122" s="65" t="s">
        <v>818</v>
      </c>
      <c r="B122" s="65"/>
      <c r="C122" s="65" t="s">
        <v>553</v>
      </c>
      <c r="D122" s="115" t="s">
        <v>692</v>
      </c>
      <c r="E122" s="3" t="s">
        <v>18</v>
      </c>
      <c r="F122" s="14">
        <v>1</v>
      </c>
      <c r="G122" s="14"/>
      <c r="H122" s="14"/>
      <c r="I122" s="14"/>
      <c r="J122" s="91"/>
      <c r="K122" s="239">
        <v>0.67770509831248427</v>
      </c>
      <c r="L122" s="147">
        <f t="shared" si="24"/>
        <v>1</v>
      </c>
      <c r="M122" s="147">
        <v>1</v>
      </c>
      <c r="N122" s="179">
        <f t="shared" si="25"/>
        <v>1</v>
      </c>
      <c r="O122" s="11"/>
      <c r="P122" s="11"/>
      <c r="Q122" s="11">
        <f t="shared" si="19"/>
        <v>0</v>
      </c>
      <c r="R122" s="11">
        <f t="shared" si="20"/>
        <v>0</v>
      </c>
      <c r="S122" s="88">
        <f t="shared" si="21"/>
        <v>0</v>
      </c>
      <c r="T122" s="106"/>
      <c r="U122" s="4"/>
      <c r="V122" s="4"/>
      <c r="W122" s="4"/>
      <c r="X122" s="4"/>
      <c r="Y122" s="4"/>
    </row>
    <row r="123" spans="1:25" s="1" customFormat="1" ht="30.75" customHeight="1" x14ac:dyDescent="0.3">
      <c r="A123" s="65" t="s">
        <v>819</v>
      </c>
      <c r="B123" s="65"/>
      <c r="C123" s="65" t="s">
        <v>553</v>
      </c>
      <c r="D123" s="115" t="s">
        <v>693</v>
      </c>
      <c r="E123" s="3" t="s">
        <v>18</v>
      </c>
      <c r="F123" s="14">
        <v>1</v>
      </c>
      <c r="G123" s="14"/>
      <c r="H123" s="14"/>
      <c r="I123" s="14"/>
      <c r="J123" s="91"/>
      <c r="K123" s="239">
        <v>0.68417425075323035</v>
      </c>
      <c r="L123" s="147">
        <f t="shared" si="24"/>
        <v>1</v>
      </c>
      <c r="M123" s="147">
        <v>1</v>
      </c>
      <c r="N123" s="179">
        <f t="shared" si="25"/>
        <v>1</v>
      </c>
      <c r="O123" s="11"/>
      <c r="P123" s="11"/>
      <c r="Q123" s="11">
        <f t="shared" si="19"/>
        <v>0</v>
      </c>
      <c r="R123" s="11">
        <f t="shared" si="20"/>
        <v>0</v>
      </c>
      <c r="S123" s="88">
        <f t="shared" si="21"/>
        <v>0</v>
      </c>
      <c r="T123" s="106"/>
      <c r="U123" s="4"/>
      <c r="V123" s="4"/>
      <c r="W123" s="4"/>
      <c r="X123" s="4"/>
      <c r="Y123" s="4"/>
    </row>
    <row r="124" spans="1:25" s="1" customFormat="1" ht="30.75" customHeight="1" x14ac:dyDescent="0.3">
      <c r="A124" s="65" t="s">
        <v>820</v>
      </c>
      <c r="B124" s="65"/>
      <c r="C124" s="65" t="s">
        <v>553</v>
      </c>
      <c r="D124" s="115" t="s">
        <v>694</v>
      </c>
      <c r="E124" s="3" t="s">
        <v>18</v>
      </c>
      <c r="F124" s="14">
        <v>1</v>
      </c>
      <c r="G124" s="14"/>
      <c r="H124" s="14"/>
      <c r="I124" s="14"/>
      <c r="J124" s="91"/>
      <c r="K124" s="239">
        <v>0.68417425075323035</v>
      </c>
      <c r="L124" s="147">
        <f t="shared" si="24"/>
        <v>1</v>
      </c>
      <c r="M124" s="147">
        <v>1</v>
      </c>
      <c r="N124" s="179">
        <f t="shared" si="25"/>
        <v>1</v>
      </c>
      <c r="O124" s="11"/>
      <c r="P124" s="11"/>
      <c r="Q124" s="11">
        <f t="shared" si="19"/>
        <v>0</v>
      </c>
      <c r="R124" s="11">
        <f t="shared" si="20"/>
        <v>0</v>
      </c>
      <c r="S124" s="88">
        <f t="shared" si="21"/>
        <v>0</v>
      </c>
      <c r="T124" s="106"/>
      <c r="U124" s="4"/>
      <c r="V124" s="4"/>
      <c r="W124" s="4"/>
      <c r="X124" s="4"/>
      <c r="Y124" s="4"/>
    </row>
    <row r="125" spans="1:25" s="1" customFormat="1" ht="30.75" customHeight="1" x14ac:dyDescent="0.3">
      <c r="A125" s="65" t="s">
        <v>821</v>
      </c>
      <c r="B125" s="65"/>
      <c r="C125" s="65" t="s">
        <v>553</v>
      </c>
      <c r="D125" s="115" t="s">
        <v>695</v>
      </c>
      <c r="E125" s="3" t="s">
        <v>18</v>
      </c>
      <c r="F125" s="14">
        <v>1</v>
      </c>
      <c r="G125" s="14"/>
      <c r="H125" s="14"/>
      <c r="I125" s="14"/>
      <c r="J125" s="91"/>
      <c r="K125" s="239">
        <v>0.72206906325745546</v>
      </c>
      <c r="L125" s="147">
        <f t="shared" si="24"/>
        <v>1</v>
      </c>
      <c r="M125" s="147">
        <v>1</v>
      </c>
      <c r="N125" s="179">
        <f t="shared" si="25"/>
        <v>1</v>
      </c>
      <c r="O125" s="11"/>
      <c r="P125" s="11"/>
      <c r="Q125" s="11">
        <f t="shared" si="19"/>
        <v>0</v>
      </c>
      <c r="R125" s="11">
        <f t="shared" si="20"/>
        <v>0</v>
      </c>
      <c r="S125" s="88">
        <f t="shared" si="21"/>
        <v>0</v>
      </c>
      <c r="T125" s="106"/>
      <c r="U125" s="4"/>
      <c r="V125" s="4"/>
      <c r="W125" s="4"/>
      <c r="X125" s="4"/>
      <c r="Y125" s="4"/>
    </row>
    <row r="126" spans="1:25" s="1" customFormat="1" ht="30.75" customHeight="1" x14ac:dyDescent="0.3">
      <c r="A126" s="65" t="s">
        <v>822</v>
      </c>
      <c r="B126" s="65"/>
      <c r="C126" s="65" t="s">
        <v>553</v>
      </c>
      <c r="D126" s="115" t="s">
        <v>696</v>
      </c>
      <c r="E126" s="3" t="s">
        <v>18</v>
      </c>
      <c r="F126" s="14">
        <v>1</v>
      </c>
      <c r="G126" s="14"/>
      <c r="H126" s="14"/>
      <c r="I126" s="14"/>
      <c r="J126" s="91"/>
      <c r="K126" s="239">
        <v>0.87413812651491085</v>
      </c>
      <c r="L126" s="147">
        <f t="shared" si="24"/>
        <v>1</v>
      </c>
      <c r="M126" s="147">
        <v>1</v>
      </c>
      <c r="N126" s="179">
        <f t="shared" si="25"/>
        <v>1</v>
      </c>
      <c r="O126" s="11"/>
      <c r="P126" s="11"/>
      <c r="Q126" s="11">
        <f t="shared" si="19"/>
        <v>0</v>
      </c>
      <c r="R126" s="11">
        <f t="shared" si="20"/>
        <v>0</v>
      </c>
      <c r="S126" s="88">
        <f t="shared" si="21"/>
        <v>0</v>
      </c>
      <c r="T126" s="106"/>
      <c r="U126" s="4"/>
      <c r="V126" s="4"/>
      <c r="W126" s="4"/>
      <c r="X126" s="4"/>
      <c r="Y126" s="4"/>
    </row>
    <row r="127" spans="1:25" s="1" customFormat="1" ht="30.75" customHeight="1" x14ac:dyDescent="0.3">
      <c r="A127" s="65" t="s">
        <v>823</v>
      </c>
      <c r="B127" s="65"/>
      <c r="C127" s="65" t="s">
        <v>553</v>
      </c>
      <c r="D127" s="115" t="s">
        <v>697</v>
      </c>
      <c r="E127" s="3" t="s">
        <v>18</v>
      </c>
      <c r="F127" s="14">
        <v>1</v>
      </c>
      <c r="G127" s="14"/>
      <c r="H127" s="14"/>
      <c r="I127" s="14"/>
      <c r="J127" s="91"/>
      <c r="K127" s="239">
        <v>0.83621297314283716</v>
      </c>
      <c r="L127" s="147">
        <f t="shared" si="24"/>
        <v>1</v>
      </c>
      <c r="M127" s="147">
        <v>1</v>
      </c>
      <c r="N127" s="179">
        <f t="shared" si="25"/>
        <v>1</v>
      </c>
      <c r="O127" s="11"/>
      <c r="P127" s="11"/>
      <c r="Q127" s="11">
        <f t="shared" si="19"/>
        <v>0</v>
      </c>
      <c r="R127" s="11">
        <f t="shared" si="20"/>
        <v>0</v>
      </c>
      <c r="S127" s="88">
        <f t="shared" si="21"/>
        <v>0</v>
      </c>
      <c r="T127" s="106"/>
      <c r="U127" s="4"/>
      <c r="V127" s="4"/>
      <c r="W127" s="4"/>
      <c r="X127" s="4"/>
      <c r="Y127" s="4"/>
    </row>
    <row r="128" spans="1:25" s="1" customFormat="1" ht="30.75" customHeight="1" x14ac:dyDescent="0.3">
      <c r="A128" s="65" t="s">
        <v>824</v>
      </c>
      <c r="B128" s="65"/>
      <c r="C128" s="65" t="s">
        <v>553</v>
      </c>
      <c r="D128" s="115" t="s">
        <v>698</v>
      </c>
      <c r="E128" s="3" t="s">
        <v>18</v>
      </c>
      <c r="F128" s="14">
        <v>1</v>
      </c>
      <c r="G128" s="14"/>
      <c r="H128" s="14"/>
      <c r="I128" s="14"/>
      <c r="J128" s="91"/>
      <c r="K128" s="239">
        <v>0.85884053794290693</v>
      </c>
      <c r="L128" s="147">
        <f t="shared" si="24"/>
        <v>1</v>
      </c>
      <c r="M128" s="147">
        <v>1</v>
      </c>
      <c r="N128" s="179">
        <f t="shared" si="25"/>
        <v>1</v>
      </c>
      <c r="O128" s="11"/>
      <c r="P128" s="11"/>
      <c r="Q128" s="11">
        <f t="shared" si="19"/>
        <v>0</v>
      </c>
      <c r="R128" s="11">
        <f t="shared" si="20"/>
        <v>0</v>
      </c>
      <c r="S128" s="88">
        <f t="shared" si="21"/>
        <v>0</v>
      </c>
      <c r="T128" s="106"/>
      <c r="U128" s="4"/>
      <c r="V128" s="4"/>
      <c r="W128" s="4"/>
      <c r="X128" s="4"/>
      <c r="Y128" s="4"/>
    </row>
    <row r="129" spans="1:25" s="1" customFormat="1" ht="30.75" customHeight="1" x14ac:dyDescent="0.3">
      <c r="A129" s="65" t="s">
        <v>825</v>
      </c>
      <c r="B129" s="65"/>
      <c r="C129" s="65" t="s">
        <v>553</v>
      </c>
      <c r="D129" s="115" t="s">
        <v>699</v>
      </c>
      <c r="E129" s="3" t="s">
        <v>18</v>
      </c>
      <c r="F129" s="14">
        <v>1</v>
      </c>
      <c r="G129" s="14"/>
      <c r="H129" s="14"/>
      <c r="I129" s="14"/>
      <c r="J129" s="91"/>
      <c r="K129" s="239">
        <v>0.92925234822527603</v>
      </c>
      <c r="L129" s="147">
        <f t="shared" si="24"/>
        <v>1</v>
      </c>
      <c r="M129" s="147">
        <v>1</v>
      </c>
      <c r="N129" s="179">
        <f t="shared" si="25"/>
        <v>1</v>
      </c>
      <c r="O129" s="11"/>
      <c r="P129" s="11"/>
      <c r="Q129" s="11">
        <f t="shared" si="19"/>
        <v>0</v>
      </c>
      <c r="R129" s="11">
        <f t="shared" si="20"/>
        <v>0</v>
      </c>
      <c r="S129" s="88">
        <f t="shared" si="21"/>
        <v>0</v>
      </c>
      <c r="T129" s="106"/>
      <c r="U129" s="4"/>
      <c r="V129" s="4"/>
      <c r="W129" s="4"/>
      <c r="X129" s="4"/>
      <c r="Y129" s="4"/>
    </row>
    <row r="130" spans="1:25" s="1" customFormat="1" ht="30.75" customHeight="1" x14ac:dyDescent="0.3">
      <c r="A130" s="65" t="s">
        <v>826</v>
      </c>
      <c r="B130" s="65"/>
      <c r="C130" s="65" t="s">
        <v>553</v>
      </c>
      <c r="D130" s="115" t="s">
        <v>700</v>
      </c>
      <c r="E130" s="3" t="s">
        <v>18</v>
      </c>
      <c r="F130" s="14">
        <v>1</v>
      </c>
      <c r="G130" s="14"/>
      <c r="H130" s="14"/>
      <c r="I130" s="14"/>
      <c r="J130" s="91"/>
      <c r="K130" s="239">
        <v>0.94626458016362558</v>
      </c>
      <c r="L130" s="147">
        <f t="shared" si="24"/>
        <v>1</v>
      </c>
      <c r="M130" s="147">
        <v>1</v>
      </c>
      <c r="N130" s="179">
        <f t="shared" si="25"/>
        <v>1</v>
      </c>
      <c r="O130" s="11"/>
      <c r="P130" s="11"/>
      <c r="Q130" s="11">
        <f t="shared" si="19"/>
        <v>0</v>
      </c>
      <c r="R130" s="11">
        <f t="shared" si="20"/>
        <v>0</v>
      </c>
      <c r="S130" s="88">
        <f t="shared" si="21"/>
        <v>0</v>
      </c>
      <c r="T130" s="106"/>
      <c r="U130" s="4"/>
      <c r="V130" s="4"/>
      <c r="W130" s="4"/>
      <c r="X130" s="4"/>
      <c r="Y130" s="4"/>
    </row>
    <row r="131" spans="1:25" s="1" customFormat="1" ht="30.75" customHeight="1" x14ac:dyDescent="0.3">
      <c r="A131" s="65" t="s">
        <v>827</v>
      </c>
      <c r="B131" s="65"/>
      <c r="C131" s="65" t="s">
        <v>553</v>
      </c>
      <c r="D131" s="115" t="s">
        <v>701</v>
      </c>
      <c r="E131" s="3" t="s">
        <v>18</v>
      </c>
      <c r="F131" s="14">
        <v>1</v>
      </c>
      <c r="G131" s="14"/>
      <c r="H131" s="14"/>
      <c r="I131" s="14"/>
      <c r="J131" s="91"/>
      <c r="K131" s="239">
        <v>1.0013594362117866</v>
      </c>
      <c r="L131" s="147">
        <f t="shared" si="24"/>
        <v>1</v>
      </c>
      <c r="M131" s="147">
        <v>1</v>
      </c>
      <c r="N131" s="179">
        <f t="shared" si="25"/>
        <v>1</v>
      </c>
      <c r="O131" s="11"/>
      <c r="P131" s="11"/>
      <c r="Q131" s="11">
        <f t="shared" si="19"/>
        <v>0</v>
      </c>
      <c r="R131" s="11">
        <f t="shared" si="20"/>
        <v>0</v>
      </c>
      <c r="S131" s="88">
        <f t="shared" si="21"/>
        <v>0</v>
      </c>
      <c r="T131" s="106"/>
      <c r="U131" s="4"/>
      <c r="V131" s="4"/>
      <c r="W131" s="4"/>
      <c r="X131" s="4"/>
      <c r="Y131" s="4"/>
    </row>
    <row r="132" spans="1:25" s="1" customFormat="1" ht="30.75" customHeight="1" x14ac:dyDescent="0.3">
      <c r="A132" s="65" t="s">
        <v>828</v>
      </c>
      <c r="B132" s="65"/>
      <c r="C132" s="65" t="s">
        <v>553</v>
      </c>
      <c r="D132" s="115" t="s">
        <v>702</v>
      </c>
      <c r="E132" s="3" t="s">
        <v>18</v>
      </c>
      <c r="F132" s="14">
        <v>1</v>
      </c>
      <c r="G132" s="14"/>
      <c r="H132" s="14"/>
      <c r="I132" s="14"/>
      <c r="J132" s="91"/>
      <c r="K132" s="239">
        <v>1.1011192018486247</v>
      </c>
      <c r="L132" s="147">
        <f t="shared" si="24"/>
        <v>1</v>
      </c>
      <c r="M132" s="147">
        <v>1</v>
      </c>
      <c r="N132" s="179">
        <f t="shared" si="25"/>
        <v>1</v>
      </c>
      <c r="O132" s="11"/>
      <c r="P132" s="11"/>
      <c r="Q132" s="11">
        <f t="shared" ref="Q132:Q199" si="26">ROUND(N132*O132,2)</f>
        <v>0</v>
      </c>
      <c r="R132" s="11">
        <f t="shared" ref="R132:R199" si="27">ROUND(N132*P132,2)</f>
        <v>0</v>
      </c>
      <c r="S132" s="88">
        <f t="shared" ref="S132:S199" si="28">ROUND(Q132+R132,2)</f>
        <v>0</v>
      </c>
      <c r="T132" s="106"/>
      <c r="U132" s="4"/>
      <c r="V132" s="4"/>
      <c r="W132" s="4"/>
      <c r="X132" s="4"/>
      <c r="Y132" s="4"/>
    </row>
    <row r="133" spans="1:25" s="1" customFormat="1" ht="21" customHeight="1" x14ac:dyDescent="0.3">
      <c r="A133" s="65" t="s">
        <v>829</v>
      </c>
      <c r="B133" s="65"/>
      <c r="C133" s="65" t="s">
        <v>553</v>
      </c>
      <c r="D133" s="115" t="s">
        <v>594</v>
      </c>
      <c r="E133" s="3" t="s">
        <v>18</v>
      </c>
      <c r="F133" s="104">
        <v>1</v>
      </c>
      <c r="G133" s="14"/>
      <c r="H133" s="14"/>
      <c r="I133" s="14"/>
      <c r="J133" s="91"/>
      <c r="K133" s="234">
        <v>0.09</v>
      </c>
      <c r="L133" s="147">
        <f t="shared" si="24"/>
        <v>1</v>
      </c>
      <c r="M133" s="147">
        <v>1</v>
      </c>
      <c r="N133" s="179">
        <f t="shared" si="25"/>
        <v>1</v>
      </c>
      <c r="O133" s="11"/>
      <c r="P133" s="11"/>
      <c r="Q133" s="11">
        <f t="shared" si="26"/>
        <v>0</v>
      </c>
      <c r="R133" s="11">
        <f t="shared" si="27"/>
        <v>0</v>
      </c>
      <c r="S133" s="88">
        <f t="shared" si="28"/>
        <v>0</v>
      </c>
      <c r="T133" s="106"/>
      <c r="U133" s="4"/>
      <c r="V133" s="4"/>
      <c r="W133" s="4"/>
      <c r="X133" s="4"/>
      <c r="Y133" s="4"/>
    </row>
    <row r="134" spans="1:25" s="1" customFormat="1" ht="15.75" customHeight="1" x14ac:dyDescent="0.3">
      <c r="A134" s="65" t="s">
        <v>830</v>
      </c>
      <c r="B134" s="65"/>
      <c r="C134" s="65" t="s">
        <v>553</v>
      </c>
      <c r="D134" s="100" t="s">
        <v>595</v>
      </c>
      <c r="E134" s="3" t="s">
        <v>18</v>
      </c>
      <c r="F134" s="104">
        <v>1</v>
      </c>
      <c r="G134" s="14"/>
      <c r="H134" s="14"/>
      <c r="I134" s="14"/>
      <c r="J134" s="91"/>
      <c r="K134" s="234">
        <v>0.14000000000000001</v>
      </c>
      <c r="L134" s="147">
        <f t="shared" si="24"/>
        <v>1</v>
      </c>
      <c r="M134" s="147">
        <v>1</v>
      </c>
      <c r="N134" s="179">
        <f t="shared" si="25"/>
        <v>1</v>
      </c>
      <c r="O134" s="11"/>
      <c r="P134" s="11"/>
      <c r="Q134" s="11">
        <f t="shared" si="26"/>
        <v>0</v>
      </c>
      <c r="R134" s="11">
        <f t="shared" si="27"/>
        <v>0</v>
      </c>
      <c r="S134" s="88">
        <f t="shared" si="28"/>
        <v>0</v>
      </c>
      <c r="T134" s="106"/>
      <c r="U134" s="4"/>
      <c r="V134" s="4"/>
      <c r="W134" s="4"/>
      <c r="X134" s="4"/>
      <c r="Y134" s="4"/>
    </row>
    <row r="135" spans="1:25" s="1" customFormat="1" ht="15.75" customHeight="1" x14ac:dyDescent="0.3">
      <c r="A135" s="65" t="s">
        <v>831</v>
      </c>
      <c r="B135" s="65"/>
      <c r="C135" s="65" t="s">
        <v>553</v>
      </c>
      <c r="D135" s="100" t="s">
        <v>596</v>
      </c>
      <c r="E135" s="3" t="s">
        <v>18</v>
      </c>
      <c r="F135" s="104">
        <v>1</v>
      </c>
      <c r="G135" s="14"/>
      <c r="H135" s="14"/>
      <c r="I135" s="14"/>
      <c r="J135" s="91"/>
      <c r="K135" s="234">
        <v>0.16499999999999998</v>
      </c>
      <c r="L135" s="147">
        <f t="shared" si="24"/>
        <v>1</v>
      </c>
      <c r="M135" s="147">
        <v>1</v>
      </c>
      <c r="N135" s="179">
        <f t="shared" si="25"/>
        <v>1</v>
      </c>
      <c r="O135" s="11"/>
      <c r="P135" s="11"/>
      <c r="Q135" s="11">
        <f t="shared" si="26"/>
        <v>0</v>
      </c>
      <c r="R135" s="11">
        <f t="shared" si="27"/>
        <v>0</v>
      </c>
      <c r="S135" s="88">
        <f t="shared" si="28"/>
        <v>0</v>
      </c>
      <c r="T135" s="106"/>
      <c r="U135" s="4"/>
      <c r="V135" s="4"/>
      <c r="W135" s="4"/>
      <c r="X135" s="4"/>
      <c r="Y135" s="4"/>
    </row>
    <row r="136" spans="1:25" s="1" customFormat="1" ht="15.75" customHeight="1" x14ac:dyDescent="0.3">
      <c r="A136" s="65" t="s">
        <v>832</v>
      </c>
      <c r="B136" s="65"/>
      <c r="C136" s="65" t="s">
        <v>553</v>
      </c>
      <c r="D136" s="100" t="s">
        <v>591</v>
      </c>
      <c r="E136" s="3" t="s">
        <v>18</v>
      </c>
      <c r="F136" s="104">
        <v>1</v>
      </c>
      <c r="G136" s="14"/>
      <c r="H136" s="14"/>
      <c r="I136" s="14"/>
      <c r="J136" s="91"/>
      <c r="K136" s="234">
        <v>0.375</v>
      </c>
      <c r="L136" s="147">
        <f t="shared" si="24"/>
        <v>1</v>
      </c>
      <c r="M136" s="147">
        <v>1</v>
      </c>
      <c r="N136" s="179">
        <f t="shared" si="25"/>
        <v>1</v>
      </c>
      <c r="O136" s="11"/>
      <c r="P136" s="11"/>
      <c r="Q136" s="11">
        <f t="shared" si="26"/>
        <v>0</v>
      </c>
      <c r="R136" s="11">
        <f t="shared" si="27"/>
        <v>0</v>
      </c>
      <c r="S136" s="88">
        <f t="shared" si="28"/>
        <v>0</v>
      </c>
      <c r="T136" s="106"/>
      <c r="U136" s="4"/>
      <c r="V136" s="4"/>
      <c r="W136" s="4"/>
      <c r="X136" s="4"/>
      <c r="Y136" s="4"/>
    </row>
    <row r="137" spans="1:25" s="1" customFormat="1" ht="15.75" customHeight="1" x14ac:dyDescent="0.3">
      <c r="A137" s="65" t="s">
        <v>833</v>
      </c>
      <c r="B137" s="65"/>
      <c r="C137" s="65" t="s">
        <v>553</v>
      </c>
      <c r="D137" s="100" t="s">
        <v>593</v>
      </c>
      <c r="E137" s="3" t="s">
        <v>18</v>
      </c>
      <c r="F137" s="104">
        <v>1</v>
      </c>
      <c r="G137" s="14"/>
      <c r="H137" s="14"/>
      <c r="I137" s="14"/>
      <c r="J137" s="91"/>
      <c r="K137" s="234">
        <v>0.74</v>
      </c>
      <c r="L137" s="147">
        <f t="shared" si="24"/>
        <v>1</v>
      </c>
      <c r="M137" s="147">
        <v>1</v>
      </c>
      <c r="N137" s="179">
        <f t="shared" si="25"/>
        <v>1</v>
      </c>
      <c r="O137" s="11"/>
      <c r="P137" s="11"/>
      <c r="Q137" s="11">
        <f t="shared" si="26"/>
        <v>0</v>
      </c>
      <c r="R137" s="11">
        <f t="shared" si="27"/>
        <v>0</v>
      </c>
      <c r="S137" s="88">
        <f t="shared" si="28"/>
        <v>0</v>
      </c>
      <c r="T137" s="106"/>
      <c r="U137" s="4"/>
      <c r="V137" s="4"/>
      <c r="W137" s="4"/>
      <c r="X137" s="4"/>
      <c r="Y137" s="4"/>
    </row>
    <row r="138" spans="1:25" s="1" customFormat="1" ht="15.75" customHeight="1" x14ac:dyDescent="0.3">
      <c r="A138" s="65" t="s">
        <v>834</v>
      </c>
      <c r="B138" s="65"/>
      <c r="C138" s="65" t="s">
        <v>553</v>
      </c>
      <c r="D138" s="100" t="s">
        <v>592</v>
      </c>
      <c r="E138" s="3" t="s">
        <v>18</v>
      </c>
      <c r="F138" s="104">
        <v>1</v>
      </c>
      <c r="G138" s="14"/>
      <c r="H138" s="14"/>
      <c r="I138" s="14"/>
      <c r="J138" s="91"/>
      <c r="K138" s="234">
        <v>1.2150000000000001</v>
      </c>
      <c r="L138" s="147">
        <f t="shared" si="24"/>
        <v>1</v>
      </c>
      <c r="M138" s="147">
        <v>1</v>
      </c>
      <c r="N138" s="179">
        <f t="shared" si="25"/>
        <v>1</v>
      </c>
      <c r="O138" s="11"/>
      <c r="P138" s="11"/>
      <c r="Q138" s="11">
        <f t="shared" si="26"/>
        <v>0</v>
      </c>
      <c r="R138" s="11">
        <f t="shared" si="27"/>
        <v>0</v>
      </c>
      <c r="S138" s="88">
        <f t="shared" si="28"/>
        <v>0</v>
      </c>
      <c r="T138" s="106"/>
      <c r="U138" s="4"/>
      <c r="V138" s="4"/>
      <c r="W138" s="4"/>
      <c r="X138" s="4"/>
      <c r="Y138" s="4"/>
    </row>
    <row r="139" spans="1:25" s="1" customFormat="1" ht="15.75" customHeight="1" x14ac:dyDescent="0.3">
      <c r="A139" s="65" t="s">
        <v>835</v>
      </c>
      <c r="B139" s="65"/>
      <c r="C139" s="65" t="s">
        <v>553</v>
      </c>
      <c r="D139" s="115" t="s">
        <v>705</v>
      </c>
      <c r="E139" s="3" t="s">
        <v>3</v>
      </c>
      <c r="F139" s="102">
        <v>2.1</v>
      </c>
      <c r="G139" s="14"/>
      <c r="H139" s="14"/>
      <c r="I139" s="14"/>
      <c r="J139" s="91"/>
      <c r="K139" s="234"/>
      <c r="L139" s="147">
        <f t="shared" si="24"/>
        <v>2.1</v>
      </c>
      <c r="M139" s="147">
        <v>1</v>
      </c>
      <c r="N139" s="179">
        <f t="shared" ref="N139" si="29">ROUND(M139*L139,2)</f>
        <v>2.1</v>
      </c>
      <c r="O139" s="11"/>
      <c r="P139" s="11"/>
      <c r="Q139" s="11">
        <f t="shared" si="26"/>
        <v>0</v>
      </c>
      <c r="R139" s="11">
        <f t="shared" si="27"/>
        <v>0</v>
      </c>
      <c r="S139" s="88">
        <f t="shared" si="28"/>
        <v>0</v>
      </c>
      <c r="T139" s="106"/>
      <c r="U139" s="4"/>
      <c r="V139" s="4"/>
      <c r="W139" s="4"/>
      <c r="X139" s="4"/>
      <c r="Y139" s="4"/>
    </row>
    <row r="140" spans="1:25" s="134" customFormat="1" ht="15.75" customHeight="1" x14ac:dyDescent="0.3">
      <c r="A140" s="90" t="s">
        <v>836</v>
      </c>
      <c r="B140" s="444" t="s">
        <v>2089</v>
      </c>
      <c r="C140" s="90" t="s">
        <v>552</v>
      </c>
      <c r="D140" s="116" t="s">
        <v>655</v>
      </c>
      <c r="E140" s="87" t="s">
        <v>18</v>
      </c>
      <c r="F140" s="87">
        <f>F141+F142+F143</f>
        <v>31</v>
      </c>
      <c r="G140" s="87"/>
      <c r="H140" s="87"/>
      <c r="I140" s="87"/>
      <c r="J140" s="87"/>
      <c r="K140" s="87"/>
      <c r="L140" s="146">
        <f>L141+L142+L143</f>
        <v>31</v>
      </c>
      <c r="M140" s="146">
        <v>1</v>
      </c>
      <c r="N140" s="152">
        <f>L140</f>
        <v>31</v>
      </c>
      <c r="O140" s="88"/>
      <c r="P140" s="88"/>
      <c r="Q140" s="92">
        <f>ROUND(N140*O140,2)</f>
        <v>0</v>
      </c>
      <c r="R140" s="92">
        <f t="shared" si="27"/>
        <v>0</v>
      </c>
      <c r="S140" s="88">
        <f t="shared" si="28"/>
        <v>0</v>
      </c>
      <c r="T140" s="109"/>
      <c r="U140" s="133"/>
      <c r="V140" s="133"/>
      <c r="W140" s="133"/>
      <c r="X140" s="133"/>
      <c r="Y140" s="133"/>
    </row>
    <row r="141" spans="1:25" s="1" customFormat="1" ht="15.75" customHeight="1" x14ac:dyDescent="0.3">
      <c r="A141" s="65" t="s">
        <v>837</v>
      </c>
      <c r="B141" s="65"/>
      <c r="C141" s="65" t="s">
        <v>553</v>
      </c>
      <c r="D141" s="115" t="s">
        <v>563</v>
      </c>
      <c r="E141" s="14" t="s">
        <v>18</v>
      </c>
      <c r="F141" s="14">
        <v>1</v>
      </c>
      <c r="G141" s="14"/>
      <c r="H141" s="14"/>
      <c r="I141" s="14"/>
      <c r="J141" s="91"/>
      <c r="K141" s="234"/>
      <c r="L141" s="147">
        <f t="shared" si="24"/>
        <v>1</v>
      </c>
      <c r="M141" s="147">
        <v>1</v>
      </c>
      <c r="N141" s="179">
        <f>ROUND(M141*L141,2)</f>
        <v>1</v>
      </c>
      <c r="O141" s="11"/>
      <c r="P141" s="11"/>
      <c r="Q141" s="11">
        <f t="shared" si="26"/>
        <v>0</v>
      </c>
      <c r="R141" s="11">
        <f t="shared" si="27"/>
        <v>0</v>
      </c>
      <c r="S141" s="88">
        <f t="shared" si="28"/>
        <v>0</v>
      </c>
      <c r="T141" s="106"/>
      <c r="U141" s="4"/>
      <c r="V141" s="4"/>
      <c r="W141" s="4"/>
      <c r="X141" s="4"/>
      <c r="Y141" s="4"/>
    </row>
    <row r="142" spans="1:25" s="1" customFormat="1" ht="15.75" customHeight="1" x14ac:dyDescent="0.3">
      <c r="A142" s="65" t="s">
        <v>838</v>
      </c>
      <c r="B142" s="65"/>
      <c r="C142" s="65" t="s">
        <v>553</v>
      </c>
      <c r="D142" s="115" t="s">
        <v>564</v>
      </c>
      <c r="E142" s="14" t="s">
        <v>18</v>
      </c>
      <c r="F142" s="14">
        <v>3</v>
      </c>
      <c r="G142" s="14"/>
      <c r="H142" s="14"/>
      <c r="I142" s="14"/>
      <c r="J142" s="91"/>
      <c r="K142" s="234"/>
      <c r="L142" s="147">
        <f>F142</f>
        <v>3</v>
      </c>
      <c r="M142" s="147">
        <v>1</v>
      </c>
      <c r="N142" s="179">
        <f>ROUND(M142*L142,2)</f>
        <v>3</v>
      </c>
      <c r="O142" s="11"/>
      <c r="P142" s="11"/>
      <c r="Q142" s="11">
        <f t="shared" si="26"/>
        <v>0</v>
      </c>
      <c r="R142" s="11">
        <f t="shared" si="27"/>
        <v>0</v>
      </c>
      <c r="S142" s="88">
        <f t="shared" si="28"/>
        <v>0</v>
      </c>
      <c r="T142" s="106"/>
      <c r="U142" s="4"/>
      <c r="V142" s="4"/>
      <c r="W142" s="4"/>
      <c r="X142" s="4"/>
      <c r="Y142" s="4"/>
    </row>
    <row r="143" spans="1:25" s="1" customFormat="1" ht="15.75" customHeight="1" x14ac:dyDescent="0.3">
      <c r="A143" s="65" t="s">
        <v>839</v>
      </c>
      <c r="B143" s="65"/>
      <c r="C143" s="65" t="s">
        <v>553</v>
      </c>
      <c r="D143" s="115" t="s">
        <v>565</v>
      </c>
      <c r="E143" s="14" t="s">
        <v>18</v>
      </c>
      <c r="F143" s="14">
        <v>27</v>
      </c>
      <c r="G143" s="14"/>
      <c r="H143" s="14"/>
      <c r="I143" s="14"/>
      <c r="J143" s="91"/>
      <c r="K143" s="234"/>
      <c r="L143" s="147">
        <f>F143</f>
        <v>27</v>
      </c>
      <c r="M143" s="147">
        <v>1</v>
      </c>
      <c r="N143" s="179">
        <f>ROUND(M143*L143,2)</f>
        <v>27</v>
      </c>
      <c r="O143" s="11"/>
      <c r="P143" s="11"/>
      <c r="Q143" s="11">
        <f t="shared" si="26"/>
        <v>0</v>
      </c>
      <c r="R143" s="11">
        <f t="shared" si="27"/>
        <v>0</v>
      </c>
      <c r="S143" s="88">
        <f t="shared" si="28"/>
        <v>0</v>
      </c>
      <c r="T143" s="106"/>
      <c r="U143" s="4"/>
      <c r="V143" s="4"/>
      <c r="W143" s="4"/>
      <c r="X143" s="4"/>
      <c r="Y143" s="4"/>
    </row>
    <row r="144" spans="1:25" s="134" customFormat="1" ht="15.75" customHeight="1" x14ac:dyDescent="0.3">
      <c r="A144" s="90" t="s">
        <v>840</v>
      </c>
      <c r="B144" s="296" t="s">
        <v>2974</v>
      </c>
      <c r="C144" s="90" t="s">
        <v>552</v>
      </c>
      <c r="D144" s="116" t="s">
        <v>2077</v>
      </c>
      <c r="E144" s="87" t="s">
        <v>18</v>
      </c>
      <c r="F144" s="87">
        <v>1</v>
      </c>
      <c r="G144" s="87"/>
      <c r="H144" s="87"/>
      <c r="I144" s="87"/>
      <c r="J144" s="87"/>
      <c r="K144" s="87"/>
      <c r="L144" s="146">
        <f t="shared" ref="L144" si="30">F144</f>
        <v>1</v>
      </c>
      <c r="M144" s="146"/>
      <c r="N144" s="152">
        <f>L144</f>
        <v>1</v>
      </c>
      <c r="O144" s="88"/>
      <c r="P144" s="88"/>
      <c r="Q144" s="88">
        <f t="shared" si="26"/>
        <v>0</v>
      </c>
      <c r="R144" s="88">
        <f t="shared" si="27"/>
        <v>0</v>
      </c>
      <c r="S144" s="88">
        <f t="shared" si="28"/>
        <v>0</v>
      </c>
      <c r="T144" s="109"/>
      <c r="U144" s="133"/>
      <c r="V144" s="133"/>
      <c r="W144" s="133"/>
      <c r="X144" s="133"/>
      <c r="Y144" s="133"/>
    </row>
    <row r="145" spans="1:25" s="1" customFormat="1" ht="18" customHeight="1" x14ac:dyDescent="0.3">
      <c r="A145" s="65" t="s">
        <v>841</v>
      </c>
      <c r="B145" s="65"/>
      <c r="C145" s="65" t="s">
        <v>553</v>
      </c>
      <c r="D145" s="99" t="s">
        <v>590</v>
      </c>
      <c r="E145" s="3" t="s">
        <v>18</v>
      </c>
      <c r="F145" s="14">
        <v>1</v>
      </c>
      <c r="G145" s="14"/>
      <c r="H145" s="14"/>
      <c r="I145" s="14"/>
      <c r="J145" s="91"/>
      <c r="K145" s="234"/>
      <c r="L145" s="153">
        <f t="shared" ref="L145" si="31">F145</f>
        <v>1</v>
      </c>
      <c r="M145" s="147">
        <v>1</v>
      </c>
      <c r="N145" s="179">
        <f>ROUND(M145*L145,2)</f>
        <v>1</v>
      </c>
      <c r="O145" s="11"/>
      <c r="P145" s="71"/>
      <c r="Q145" s="11">
        <f t="shared" si="26"/>
        <v>0</v>
      </c>
      <c r="R145" s="11">
        <f t="shared" si="27"/>
        <v>0</v>
      </c>
      <c r="S145" s="88">
        <f t="shared" si="28"/>
        <v>0</v>
      </c>
      <c r="T145" s="71"/>
      <c r="U145" s="4"/>
      <c r="V145" s="4"/>
      <c r="W145" s="4"/>
      <c r="X145" s="4"/>
      <c r="Y145" s="4"/>
    </row>
    <row r="146" spans="1:25" s="1" customFormat="1" ht="18" customHeight="1" x14ac:dyDescent="0.3">
      <c r="A146" s="65" t="s">
        <v>842</v>
      </c>
      <c r="B146" s="65"/>
      <c r="C146" s="65" t="s">
        <v>553</v>
      </c>
      <c r="D146" s="99" t="s">
        <v>3099</v>
      </c>
      <c r="E146" s="3" t="s">
        <v>18</v>
      </c>
      <c r="F146" s="14">
        <v>1</v>
      </c>
      <c r="G146" s="14"/>
      <c r="H146" s="14"/>
      <c r="I146" s="14"/>
      <c r="J146" s="91"/>
      <c r="K146" s="234"/>
      <c r="L146" s="153">
        <f>F146</f>
        <v>1</v>
      </c>
      <c r="M146" s="147">
        <v>1</v>
      </c>
      <c r="N146" s="153">
        <f>ROUND(M146*L146,2)</f>
        <v>1</v>
      </c>
      <c r="O146" s="11"/>
      <c r="P146" s="71"/>
      <c r="Q146" s="11">
        <f t="shared" si="26"/>
        <v>0</v>
      </c>
      <c r="R146" s="11">
        <f t="shared" si="27"/>
        <v>0</v>
      </c>
      <c r="S146" s="88">
        <f t="shared" si="28"/>
        <v>0</v>
      </c>
      <c r="T146" s="71"/>
      <c r="U146" s="4"/>
      <c r="V146" s="4"/>
      <c r="W146" s="4"/>
      <c r="X146" s="4"/>
      <c r="Y146" s="4"/>
    </row>
    <row r="147" spans="1:25" s="138" customFormat="1" ht="15.75" customHeight="1" x14ac:dyDescent="0.3">
      <c r="A147" s="86" t="s">
        <v>843</v>
      </c>
      <c r="B147" s="296" t="s">
        <v>2975</v>
      </c>
      <c r="C147" s="86" t="s">
        <v>552</v>
      </c>
      <c r="D147" s="97" t="s">
        <v>598</v>
      </c>
      <c r="E147" s="91" t="s">
        <v>18</v>
      </c>
      <c r="F147" s="91">
        <v>1</v>
      </c>
      <c r="G147" s="91"/>
      <c r="H147" s="91"/>
      <c r="I147" s="91"/>
      <c r="J147" s="91"/>
      <c r="K147" s="91"/>
      <c r="L147" s="148">
        <f t="shared" ref="L147" si="32">F147</f>
        <v>1</v>
      </c>
      <c r="M147" s="148">
        <v>1</v>
      </c>
      <c r="N147" s="154">
        <f>L147</f>
        <v>1</v>
      </c>
      <c r="O147" s="92"/>
      <c r="P147" s="92"/>
      <c r="Q147" s="92">
        <f t="shared" si="26"/>
        <v>0</v>
      </c>
      <c r="R147" s="92">
        <f t="shared" si="27"/>
        <v>0</v>
      </c>
      <c r="S147" s="88">
        <f t="shared" si="28"/>
        <v>0</v>
      </c>
      <c r="T147" s="109"/>
      <c r="U147" s="137"/>
      <c r="V147" s="137"/>
      <c r="W147" s="137"/>
      <c r="X147" s="137"/>
      <c r="Y147" s="137"/>
    </row>
    <row r="148" spans="1:25" s="1" customFormat="1" ht="15.75" customHeight="1" x14ac:dyDescent="0.3">
      <c r="A148" s="65" t="s">
        <v>846</v>
      </c>
      <c r="B148" s="65"/>
      <c r="C148" s="65" t="s">
        <v>553</v>
      </c>
      <c r="D148" s="99" t="s">
        <v>597</v>
      </c>
      <c r="E148" s="3" t="s">
        <v>18</v>
      </c>
      <c r="F148" s="104">
        <v>1</v>
      </c>
      <c r="G148" s="14"/>
      <c r="H148" s="14"/>
      <c r="I148" s="14"/>
      <c r="J148" s="91"/>
      <c r="K148" s="234"/>
      <c r="L148" s="153">
        <f>F148</f>
        <v>1</v>
      </c>
      <c r="M148" s="147">
        <v>1</v>
      </c>
      <c r="N148" s="179">
        <f>ROUND(M148*L148,2)</f>
        <v>1</v>
      </c>
      <c r="O148" s="11"/>
      <c r="P148" s="11"/>
      <c r="Q148" s="11">
        <f t="shared" si="26"/>
        <v>0</v>
      </c>
      <c r="R148" s="11">
        <f t="shared" si="27"/>
        <v>0</v>
      </c>
      <c r="S148" s="88">
        <f t="shared" si="28"/>
        <v>0</v>
      </c>
      <c r="T148" s="106"/>
      <c r="U148" s="4"/>
      <c r="V148" s="4"/>
      <c r="W148" s="4"/>
      <c r="X148" s="4"/>
      <c r="Y148" s="4"/>
    </row>
    <row r="149" spans="1:25" s="1" customFormat="1" ht="15.75" customHeight="1" x14ac:dyDescent="0.3">
      <c r="A149" s="65" t="s">
        <v>846</v>
      </c>
      <c r="B149" s="65"/>
      <c r="C149" s="65" t="s">
        <v>553</v>
      </c>
      <c r="D149" s="99" t="s">
        <v>625</v>
      </c>
      <c r="E149" s="3" t="s">
        <v>18</v>
      </c>
      <c r="F149" s="104">
        <v>1</v>
      </c>
      <c r="G149" s="14"/>
      <c r="H149" s="14"/>
      <c r="I149" s="14"/>
      <c r="J149" s="91"/>
      <c r="K149" s="234"/>
      <c r="L149" s="153">
        <f t="shared" ref="L149:L150" si="33">F149</f>
        <v>1</v>
      </c>
      <c r="M149" s="147">
        <v>1</v>
      </c>
      <c r="N149" s="179">
        <f>ROUND(M149*L149,2)</f>
        <v>1</v>
      </c>
      <c r="O149" s="11"/>
      <c r="P149" s="11"/>
      <c r="Q149" s="11">
        <f t="shared" si="26"/>
        <v>0</v>
      </c>
      <c r="R149" s="11">
        <f t="shared" si="27"/>
        <v>0</v>
      </c>
      <c r="S149" s="88">
        <f t="shared" si="28"/>
        <v>0</v>
      </c>
      <c r="T149" s="106"/>
      <c r="U149" s="4"/>
      <c r="V149" s="4"/>
      <c r="W149" s="4"/>
      <c r="X149" s="4"/>
      <c r="Y149" s="4"/>
    </row>
    <row r="150" spans="1:25" s="134" customFormat="1" ht="15.75" customHeight="1" x14ac:dyDescent="0.3">
      <c r="A150" s="90" t="s">
        <v>847</v>
      </c>
      <c r="B150" s="445"/>
      <c r="C150" s="90" t="s">
        <v>552</v>
      </c>
      <c r="D150" s="116" t="s">
        <v>1695</v>
      </c>
      <c r="E150" s="87" t="s">
        <v>18</v>
      </c>
      <c r="F150" s="117">
        <v>1</v>
      </c>
      <c r="G150" s="87"/>
      <c r="H150" s="87"/>
      <c r="I150" s="87"/>
      <c r="J150" s="87"/>
      <c r="K150" s="87"/>
      <c r="L150" s="148">
        <f t="shared" si="33"/>
        <v>1</v>
      </c>
      <c r="M150" s="148">
        <v>1</v>
      </c>
      <c r="N150" s="154">
        <f>L150</f>
        <v>1</v>
      </c>
      <c r="O150" s="88"/>
      <c r="P150" s="88"/>
      <c r="Q150" s="92">
        <f t="shared" si="26"/>
        <v>0</v>
      </c>
      <c r="R150" s="92">
        <f t="shared" si="27"/>
        <v>0</v>
      </c>
      <c r="S150" s="88">
        <f t="shared" si="28"/>
        <v>0</v>
      </c>
      <c r="T150" s="109"/>
      <c r="U150" s="133"/>
      <c r="V150" s="133"/>
      <c r="W150" s="133"/>
      <c r="X150" s="133"/>
      <c r="Y150" s="133"/>
    </row>
    <row r="151" spans="1:25" s="1" customFormat="1" ht="15.75" customHeight="1" x14ac:dyDescent="0.3">
      <c r="A151" s="65" t="s">
        <v>844</v>
      </c>
      <c r="B151" s="65"/>
      <c r="C151" s="65" t="s">
        <v>553</v>
      </c>
      <c r="D151" s="99" t="s">
        <v>626</v>
      </c>
      <c r="E151" s="3" t="s">
        <v>18</v>
      </c>
      <c r="F151" s="104">
        <v>1</v>
      </c>
      <c r="G151" s="14"/>
      <c r="H151" s="14"/>
      <c r="I151" s="14"/>
      <c r="J151" s="91"/>
      <c r="K151" s="234"/>
      <c r="L151" s="153">
        <f t="shared" ref="L151:L152" si="34">F151</f>
        <v>1</v>
      </c>
      <c r="M151" s="147">
        <v>1</v>
      </c>
      <c r="N151" s="179">
        <f>ROUND(M151*L151,2)</f>
        <v>1</v>
      </c>
      <c r="O151" s="11"/>
      <c r="P151" s="11"/>
      <c r="Q151" s="11">
        <f t="shared" si="26"/>
        <v>0</v>
      </c>
      <c r="R151" s="11">
        <f t="shared" si="27"/>
        <v>0</v>
      </c>
      <c r="S151" s="88">
        <f t="shared" si="28"/>
        <v>0</v>
      </c>
      <c r="T151" s="106"/>
      <c r="U151" s="4"/>
      <c r="V151" s="4"/>
      <c r="W151" s="4"/>
      <c r="X151" s="4"/>
      <c r="Y151" s="4"/>
    </row>
    <row r="152" spans="1:25" s="134" customFormat="1" ht="15.75" customHeight="1" x14ac:dyDescent="0.3">
      <c r="A152" s="90" t="s">
        <v>845</v>
      </c>
      <c r="B152" s="90"/>
      <c r="C152" s="90" t="s">
        <v>552</v>
      </c>
      <c r="D152" s="118" t="s">
        <v>654</v>
      </c>
      <c r="E152" s="87" t="s">
        <v>18</v>
      </c>
      <c r="F152" s="117">
        <v>1</v>
      </c>
      <c r="G152" s="87"/>
      <c r="H152" s="87"/>
      <c r="I152" s="87"/>
      <c r="J152" s="87"/>
      <c r="K152" s="87"/>
      <c r="L152" s="146">
        <f t="shared" si="34"/>
        <v>1</v>
      </c>
      <c r="M152" s="148">
        <v>1</v>
      </c>
      <c r="N152" s="154">
        <f>L152</f>
        <v>1</v>
      </c>
      <c r="O152" s="88"/>
      <c r="P152" s="88"/>
      <c r="Q152" s="92">
        <f t="shared" si="26"/>
        <v>0</v>
      </c>
      <c r="R152" s="92">
        <f t="shared" si="27"/>
        <v>0</v>
      </c>
      <c r="S152" s="88">
        <f t="shared" si="28"/>
        <v>0</v>
      </c>
      <c r="T152" s="109"/>
      <c r="U152" s="133"/>
      <c r="V152" s="133"/>
      <c r="W152" s="133"/>
      <c r="X152" s="133"/>
      <c r="Y152" s="133"/>
    </row>
    <row r="153" spans="1:25" s="1" customFormat="1" ht="34.5" customHeight="1" x14ac:dyDescent="0.3">
      <c r="A153" s="65" t="s">
        <v>848</v>
      </c>
      <c r="B153" s="65"/>
      <c r="C153" s="65" t="s">
        <v>553</v>
      </c>
      <c r="D153" s="101" t="s">
        <v>627</v>
      </c>
      <c r="E153" s="3" t="s">
        <v>18</v>
      </c>
      <c r="F153" s="104">
        <v>1</v>
      </c>
      <c r="G153" s="11"/>
      <c r="H153" s="11"/>
      <c r="I153" s="11"/>
      <c r="J153" s="92"/>
      <c r="K153" s="235"/>
      <c r="L153" s="153">
        <f t="shared" ref="L153:L154" si="35">F153</f>
        <v>1</v>
      </c>
      <c r="M153" s="147">
        <v>1</v>
      </c>
      <c r="N153" s="179">
        <f>ROUND(M153*L153,2)</f>
        <v>1</v>
      </c>
      <c r="O153" s="11"/>
      <c r="P153" s="11"/>
      <c r="Q153" s="11">
        <f t="shared" si="26"/>
        <v>0</v>
      </c>
      <c r="R153" s="11">
        <f t="shared" si="27"/>
        <v>0</v>
      </c>
      <c r="S153" s="88">
        <f t="shared" si="28"/>
        <v>0</v>
      </c>
      <c r="T153" s="106"/>
    </row>
    <row r="154" spans="1:25" s="134" customFormat="1" ht="15.75" customHeight="1" x14ac:dyDescent="0.3">
      <c r="A154" s="90" t="s">
        <v>849</v>
      </c>
      <c r="B154" s="90"/>
      <c r="C154" s="90" t="s">
        <v>552</v>
      </c>
      <c r="D154" s="118" t="s">
        <v>654</v>
      </c>
      <c r="E154" s="87" t="s">
        <v>18</v>
      </c>
      <c r="F154" s="117">
        <v>1</v>
      </c>
      <c r="G154" s="87"/>
      <c r="H154" s="87"/>
      <c r="I154" s="87"/>
      <c r="J154" s="87"/>
      <c r="K154" s="87"/>
      <c r="L154" s="146">
        <f t="shared" si="35"/>
        <v>1</v>
      </c>
      <c r="M154" s="148">
        <v>1</v>
      </c>
      <c r="N154" s="154">
        <f>L154</f>
        <v>1</v>
      </c>
      <c r="O154" s="88"/>
      <c r="P154" s="88"/>
      <c r="Q154" s="92">
        <f t="shared" si="26"/>
        <v>0</v>
      </c>
      <c r="R154" s="92">
        <f t="shared" si="27"/>
        <v>0</v>
      </c>
      <c r="S154" s="88">
        <f t="shared" si="28"/>
        <v>0</v>
      </c>
      <c r="T154" s="109"/>
      <c r="U154" s="133"/>
      <c r="V154" s="133"/>
      <c r="W154" s="133"/>
      <c r="X154" s="133"/>
      <c r="Y154" s="133"/>
    </row>
    <row r="155" spans="1:25" s="1" customFormat="1" ht="34.5" customHeight="1" x14ac:dyDescent="0.3">
      <c r="A155" s="65" t="s">
        <v>850</v>
      </c>
      <c r="B155" s="65"/>
      <c r="C155" s="65" t="s">
        <v>553</v>
      </c>
      <c r="D155" s="99" t="s">
        <v>628</v>
      </c>
      <c r="E155" s="3" t="s">
        <v>18</v>
      </c>
      <c r="F155" s="104">
        <v>1</v>
      </c>
      <c r="G155" s="11"/>
      <c r="H155" s="11"/>
      <c r="I155" s="11"/>
      <c r="J155" s="92"/>
      <c r="K155" s="235"/>
      <c r="L155" s="153">
        <f>F155</f>
        <v>1</v>
      </c>
      <c r="M155" s="147">
        <v>1</v>
      </c>
      <c r="N155" s="179">
        <f>ROUND(M155*L155,2)</f>
        <v>1</v>
      </c>
      <c r="O155" s="11"/>
      <c r="P155" s="11"/>
      <c r="Q155" s="11">
        <f t="shared" si="26"/>
        <v>0</v>
      </c>
      <c r="R155" s="11">
        <f t="shared" si="27"/>
        <v>0</v>
      </c>
      <c r="S155" s="88">
        <f t="shared" si="28"/>
        <v>0</v>
      </c>
      <c r="T155" s="106"/>
    </row>
    <row r="156" spans="1:25" s="134" customFormat="1" ht="15.75" customHeight="1" x14ac:dyDescent="0.3">
      <c r="A156" s="90" t="s">
        <v>851</v>
      </c>
      <c r="B156" s="90"/>
      <c r="C156" s="90" t="s">
        <v>552</v>
      </c>
      <c r="D156" s="118" t="s">
        <v>654</v>
      </c>
      <c r="E156" s="87" t="s">
        <v>18</v>
      </c>
      <c r="F156" s="117">
        <v>1</v>
      </c>
      <c r="G156" s="87"/>
      <c r="H156" s="87"/>
      <c r="I156" s="87"/>
      <c r="J156" s="87"/>
      <c r="K156" s="87"/>
      <c r="L156" s="146">
        <f t="shared" ref="L156" si="36">F156</f>
        <v>1</v>
      </c>
      <c r="M156" s="148">
        <v>1</v>
      </c>
      <c r="N156" s="154">
        <f>L156</f>
        <v>1</v>
      </c>
      <c r="O156" s="88"/>
      <c r="P156" s="88"/>
      <c r="Q156" s="92">
        <f t="shared" si="26"/>
        <v>0</v>
      </c>
      <c r="R156" s="92">
        <f t="shared" si="27"/>
        <v>0</v>
      </c>
      <c r="S156" s="88">
        <f t="shared" si="28"/>
        <v>0</v>
      </c>
      <c r="T156" s="109"/>
      <c r="U156" s="133"/>
      <c r="V156" s="133"/>
      <c r="W156" s="133"/>
      <c r="X156" s="133"/>
      <c r="Y156" s="133"/>
    </row>
    <row r="157" spans="1:25" s="1" customFormat="1" ht="34.5" customHeight="1" x14ac:dyDescent="0.3">
      <c r="A157" s="65" t="s">
        <v>852</v>
      </c>
      <c r="B157" s="65"/>
      <c r="C157" s="65" t="s">
        <v>553</v>
      </c>
      <c r="D157" s="99" t="s">
        <v>629</v>
      </c>
      <c r="E157" s="3" t="s">
        <v>18</v>
      </c>
      <c r="F157" s="104">
        <v>1</v>
      </c>
      <c r="G157" s="11"/>
      <c r="H157" s="11"/>
      <c r="I157" s="11"/>
      <c r="J157" s="92"/>
      <c r="K157" s="235"/>
      <c r="L157" s="153">
        <f t="shared" ref="L157:L158" si="37">F157</f>
        <v>1</v>
      </c>
      <c r="M157" s="147">
        <v>1</v>
      </c>
      <c r="N157" s="179">
        <f>ROUND(M157*L157,2)</f>
        <v>1</v>
      </c>
      <c r="O157" s="11"/>
      <c r="P157" s="11"/>
      <c r="Q157" s="11">
        <f t="shared" si="26"/>
        <v>0</v>
      </c>
      <c r="R157" s="11">
        <f t="shared" si="27"/>
        <v>0</v>
      </c>
      <c r="S157" s="88">
        <f t="shared" si="28"/>
        <v>0</v>
      </c>
      <c r="T157" s="106"/>
    </row>
    <row r="158" spans="1:25" s="134" customFormat="1" ht="15.75" customHeight="1" x14ac:dyDescent="0.3">
      <c r="A158" s="90" t="s">
        <v>853</v>
      </c>
      <c r="B158" s="90"/>
      <c r="C158" s="90" t="s">
        <v>552</v>
      </c>
      <c r="D158" s="118" t="s">
        <v>654</v>
      </c>
      <c r="E158" s="87" t="s">
        <v>18</v>
      </c>
      <c r="F158" s="117">
        <v>1</v>
      </c>
      <c r="G158" s="87"/>
      <c r="H158" s="87"/>
      <c r="I158" s="87"/>
      <c r="J158" s="87"/>
      <c r="K158" s="87"/>
      <c r="L158" s="146">
        <f t="shared" si="37"/>
        <v>1</v>
      </c>
      <c r="M158" s="148">
        <v>1</v>
      </c>
      <c r="N158" s="154">
        <f>L158</f>
        <v>1</v>
      </c>
      <c r="O158" s="88"/>
      <c r="P158" s="88"/>
      <c r="Q158" s="92">
        <f t="shared" si="26"/>
        <v>0</v>
      </c>
      <c r="R158" s="92">
        <f t="shared" si="27"/>
        <v>0</v>
      </c>
      <c r="S158" s="88">
        <f t="shared" si="28"/>
        <v>0</v>
      </c>
      <c r="T158" s="109"/>
      <c r="U158" s="133"/>
      <c r="V158" s="133"/>
      <c r="W158" s="133"/>
      <c r="X158" s="133"/>
      <c r="Y158" s="133"/>
    </row>
    <row r="159" spans="1:25" s="1" customFormat="1" ht="34.5" customHeight="1" x14ac:dyDescent="0.3">
      <c r="A159" s="65" t="s">
        <v>854</v>
      </c>
      <c r="B159" s="65"/>
      <c r="C159" s="65" t="s">
        <v>553</v>
      </c>
      <c r="D159" s="99" t="s">
        <v>630</v>
      </c>
      <c r="E159" s="3" t="s">
        <v>18</v>
      </c>
      <c r="F159" s="104">
        <v>1</v>
      </c>
      <c r="G159" s="11"/>
      <c r="H159" s="11"/>
      <c r="I159" s="11"/>
      <c r="J159" s="92"/>
      <c r="K159" s="235"/>
      <c r="L159" s="153">
        <f t="shared" ref="L159" si="38">F159</f>
        <v>1</v>
      </c>
      <c r="M159" s="147">
        <v>1</v>
      </c>
      <c r="N159" s="179">
        <f>ROUND(M159*L159,2)</f>
        <v>1</v>
      </c>
      <c r="O159" s="11"/>
      <c r="P159" s="11"/>
      <c r="Q159" s="11">
        <f t="shared" si="26"/>
        <v>0</v>
      </c>
      <c r="R159" s="11">
        <f t="shared" si="27"/>
        <v>0</v>
      </c>
      <c r="S159" s="88">
        <f t="shared" si="28"/>
        <v>0</v>
      </c>
      <c r="T159" s="106"/>
    </row>
    <row r="160" spans="1:25" s="134" customFormat="1" ht="15.75" customHeight="1" x14ac:dyDescent="0.3">
      <c r="A160" s="90" t="s">
        <v>855</v>
      </c>
      <c r="B160" s="90"/>
      <c r="C160" s="90" t="s">
        <v>552</v>
      </c>
      <c r="D160" s="118" t="s">
        <v>654</v>
      </c>
      <c r="E160" s="87" t="s">
        <v>18</v>
      </c>
      <c r="F160" s="117">
        <v>1</v>
      </c>
      <c r="G160" s="87"/>
      <c r="H160" s="87"/>
      <c r="I160" s="87"/>
      <c r="J160" s="87"/>
      <c r="K160" s="87"/>
      <c r="L160" s="117">
        <f>F160</f>
        <v>1</v>
      </c>
      <c r="M160" s="148">
        <v>1</v>
      </c>
      <c r="N160" s="154">
        <f>L160</f>
        <v>1</v>
      </c>
      <c r="O160" s="88"/>
      <c r="P160" s="88"/>
      <c r="Q160" s="92">
        <f t="shared" si="26"/>
        <v>0</v>
      </c>
      <c r="R160" s="92">
        <f t="shared" si="27"/>
        <v>0</v>
      </c>
      <c r="S160" s="88">
        <f t="shared" si="28"/>
        <v>0</v>
      </c>
      <c r="T160" s="109"/>
      <c r="U160" s="133"/>
      <c r="V160" s="133"/>
      <c r="W160" s="133"/>
      <c r="X160" s="133"/>
      <c r="Y160" s="133"/>
    </row>
    <row r="161" spans="1:25" s="1" customFormat="1" ht="34.5" customHeight="1" x14ac:dyDescent="0.3">
      <c r="A161" s="65" t="s">
        <v>856</v>
      </c>
      <c r="B161" s="65"/>
      <c r="C161" s="65" t="s">
        <v>553</v>
      </c>
      <c r="D161" s="99" t="s">
        <v>631</v>
      </c>
      <c r="E161" s="3" t="s">
        <v>18</v>
      </c>
      <c r="F161" s="104">
        <v>1</v>
      </c>
      <c r="G161" s="11"/>
      <c r="H161" s="11"/>
      <c r="I161" s="11"/>
      <c r="J161" s="92"/>
      <c r="K161" s="235"/>
      <c r="L161" s="153">
        <f t="shared" ref="L161:L162" si="39">F161</f>
        <v>1</v>
      </c>
      <c r="M161" s="147">
        <v>1</v>
      </c>
      <c r="N161" s="179">
        <f>ROUND(M161*L161,2)</f>
        <v>1</v>
      </c>
      <c r="O161" s="11"/>
      <c r="P161" s="11"/>
      <c r="Q161" s="11">
        <f t="shared" si="26"/>
        <v>0</v>
      </c>
      <c r="R161" s="11">
        <f t="shared" si="27"/>
        <v>0</v>
      </c>
      <c r="S161" s="88">
        <f t="shared" si="28"/>
        <v>0</v>
      </c>
      <c r="T161" s="106"/>
    </row>
    <row r="162" spans="1:25" s="134" customFormat="1" ht="15.75" customHeight="1" x14ac:dyDescent="0.3">
      <c r="A162" s="90" t="s">
        <v>857</v>
      </c>
      <c r="B162" s="90"/>
      <c r="C162" s="90" t="s">
        <v>552</v>
      </c>
      <c r="D162" s="118" t="s">
        <v>654</v>
      </c>
      <c r="E162" s="87" t="s">
        <v>18</v>
      </c>
      <c r="F162" s="117">
        <v>1</v>
      </c>
      <c r="G162" s="87"/>
      <c r="H162" s="87"/>
      <c r="I162" s="87"/>
      <c r="J162" s="87"/>
      <c r="K162" s="87"/>
      <c r="L162" s="146">
        <f t="shared" si="39"/>
        <v>1</v>
      </c>
      <c r="M162" s="148">
        <v>1</v>
      </c>
      <c r="N162" s="154">
        <f>N163</f>
        <v>1</v>
      </c>
      <c r="O162" s="88"/>
      <c r="P162" s="88"/>
      <c r="Q162" s="92">
        <f t="shared" si="26"/>
        <v>0</v>
      </c>
      <c r="R162" s="92">
        <f t="shared" si="27"/>
        <v>0</v>
      </c>
      <c r="S162" s="88">
        <f t="shared" si="28"/>
        <v>0</v>
      </c>
      <c r="T162" s="109"/>
      <c r="U162" s="133"/>
      <c r="V162" s="133"/>
      <c r="W162" s="133"/>
      <c r="X162" s="133"/>
      <c r="Y162" s="133"/>
    </row>
    <row r="163" spans="1:25" s="1" customFormat="1" ht="34.5" customHeight="1" x14ac:dyDescent="0.3">
      <c r="A163" s="65" t="s">
        <v>858</v>
      </c>
      <c r="B163" s="65"/>
      <c r="C163" s="65" t="s">
        <v>553</v>
      </c>
      <c r="D163" s="99" t="s">
        <v>632</v>
      </c>
      <c r="E163" s="3" t="s">
        <v>18</v>
      </c>
      <c r="F163" s="104">
        <v>1</v>
      </c>
      <c r="G163" s="11"/>
      <c r="H163" s="11"/>
      <c r="I163" s="11"/>
      <c r="J163" s="92"/>
      <c r="K163" s="235"/>
      <c r="L163" s="153">
        <f t="shared" ref="L163" si="40">F163</f>
        <v>1</v>
      </c>
      <c r="M163" s="147">
        <v>1</v>
      </c>
      <c r="N163" s="179">
        <f>ROUND(M163*L163,2)</f>
        <v>1</v>
      </c>
      <c r="O163" s="11"/>
      <c r="P163" s="11"/>
      <c r="Q163" s="11">
        <f t="shared" si="26"/>
        <v>0</v>
      </c>
      <c r="R163" s="11">
        <f t="shared" si="27"/>
        <v>0</v>
      </c>
      <c r="S163" s="88">
        <f t="shared" si="28"/>
        <v>0</v>
      </c>
      <c r="T163" s="106"/>
    </row>
    <row r="164" spans="1:25" s="138" customFormat="1" ht="15.75" customHeight="1" x14ac:dyDescent="0.3">
      <c r="A164" s="90" t="s">
        <v>859</v>
      </c>
      <c r="B164" s="296" t="s">
        <v>2081</v>
      </c>
      <c r="C164" s="90" t="s">
        <v>552</v>
      </c>
      <c r="D164" s="97" t="s">
        <v>1338</v>
      </c>
      <c r="E164" s="87" t="s">
        <v>3</v>
      </c>
      <c r="F164" s="117">
        <f>F165+F167+F168</f>
        <v>1167.4649999999999</v>
      </c>
      <c r="G164" s="87"/>
      <c r="H164" s="87"/>
      <c r="I164" s="87"/>
      <c r="J164" s="87"/>
      <c r="K164" s="117">
        <f>F164</f>
        <v>1167.4649999999999</v>
      </c>
      <c r="L164" s="117">
        <f>K164</f>
        <v>1167.4649999999999</v>
      </c>
      <c r="M164" s="148">
        <v>1</v>
      </c>
      <c r="N164" s="154">
        <f t="shared" ref="N164:N168" si="41">ROUND(M164*L164,2)</f>
        <v>1167.47</v>
      </c>
      <c r="O164" s="88"/>
      <c r="P164" s="88"/>
      <c r="Q164" s="92">
        <f t="shared" si="26"/>
        <v>0</v>
      </c>
      <c r="R164" s="92">
        <f t="shared" si="27"/>
        <v>0</v>
      </c>
      <c r="S164" s="88">
        <f t="shared" si="28"/>
        <v>0</v>
      </c>
      <c r="T164" s="108"/>
    </row>
    <row r="165" spans="1:25" s="1" customFormat="1" ht="38.25" customHeight="1" x14ac:dyDescent="0.3">
      <c r="A165" s="65" t="s">
        <v>860</v>
      </c>
      <c r="B165" s="65"/>
      <c r="C165" s="65" t="s">
        <v>553</v>
      </c>
      <c r="D165" s="115" t="s">
        <v>634</v>
      </c>
      <c r="E165" s="3" t="s">
        <v>3</v>
      </c>
      <c r="F165" s="104">
        <v>589.52499999999998</v>
      </c>
      <c r="G165" s="11"/>
      <c r="H165" s="11"/>
      <c r="I165" s="11"/>
      <c r="J165" s="92"/>
      <c r="K165" s="235">
        <f>F165</f>
        <v>589.52499999999998</v>
      </c>
      <c r="L165" s="11">
        <f>K165</f>
        <v>589.52499999999998</v>
      </c>
      <c r="M165" s="147">
        <v>1.1000000000000001</v>
      </c>
      <c r="N165" s="179">
        <f t="shared" si="41"/>
        <v>648.48</v>
      </c>
      <c r="O165" s="11"/>
      <c r="P165" s="11"/>
      <c r="Q165" s="11">
        <f t="shared" si="26"/>
        <v>0</v>
      </c>
      <c r="R165" s="11">
        <f t="shared" si="27"/>
        <v>0</v>
      </c>
      <c r="S165" s="88">
        <f t="shared" si="28"/>
        <v>0</v>
      </c>
      <c r="T165" s="106"/>
    </row>
    <row r="166" spans="1:25" s="198" customFormat="1" ht="25.5" customHeight="1" x14ac:dyDescent="0.3">
      <c r="A166" s="65" t="s">
        <v>861</v>
      </c>
      <c r="B166" s="65"/>
      <c r="C166" s="65" t="s">
        <v>553</v>
      </c>
      <c r="D166" s="115" t="s">
        <v>2978</v>
      </c>
      <c r="E166" s="14" t="s">
        <v>2</v>
      </c>
      <c r="F166" s="334">
        <f>F165</f>
        <v>589.52499999999998</v>
      </c>
      <c r="G166" s="335"/>
      <c r="H166" s="335"/>
      <c r="I166" s="335"/>
      <c r="J166" s="335"/>
      <c r="K166" s="335">
        <f>F166</f>
        <v>589.52499999999998</v>
      </c>
      <c r="L166" s="335">
        <f t="shared" ref="L166:L168" si="42">K166</f>
        <v>589.52499999999998</v>
      </c>
      <c r="M166" s="336">
        <v>1</v>
      </c>
      <c r="N166" s="153">
        <f>ROUND(M166*L166,2)</f>
        <v>589.53</v>
      </c>
      <c r="O166" s="11"/>
      <c r="P166" s="11"/>
      <c r="Q166" s="11">
        <f t="shared" ref="Q166" si="43">ROUND(N166*O166,2)</f>
        <v>0</v>
      </c>
      <c r="R166" s="11">
        <f t="shared" ref="R166" si="44">ROUND(N166*P166,2)</f>
        <v>0</v>
      </c>
      <c r="S166" s="88">
        <f t="shared" ref="S166" si="45">ROUND(Q166+R166,2)</f>
        <v>0</v>
      </c>
      <c r="T166" s="106"/>
    </row>
    <row r="167" spans="1:25" s="1" customFormat="1" ht="37.5" customHeight="1" x14ac:dyDescent="0.3">
      <c r="A167" s="65" t="s">
        <v>862</v>
      </c>
      <c r="B167" s="65"/>
      <c r="C167" s="65" t="s">
        <v>553</v>
      </c>
      <c r="D167" s="99" t="s">
        <v>711</v>
      </c>
      <c r="E167" s="3" t="s">
        <v>3</v>
      </c>
      <c r="F167" s="104">
        <v>489.96</v>
      </c>
      <c r="G167" s="14"/>
      <c r="H167" s="14"/>
      <c r="I167" s="14"/>
      <c r="J167" s="91"/>
      <c r="K167" s="235">
        <f t="shared" ref="K167:K168" si="46">F167</f>
        <v>489.96</v>
      </c>
      <c r="L167" s="11">
        <f t="shared" si="42"/>
        <v>489.96</v>
      </c>
      <c r="M167" s="147">
        <v>1.1000000000000001</v>
      </c>
      <c r="N167" s="179">
        <f t="shared" si="41"/>
        <v>538.96</v>
      </c>
      <c r="O167" s="11"/>
      <c r="P167" s="11"/>
      <c r="Q167" s="11">
        <f t="shared" si="26"/>
        <v>0</v>
      </c>
      <c r="R167" s="11">
        <f t="shared" si="27"/>
        <v>0</v>
      </c>
      <c r="S167" s="88">
        <f t="shared" si="28"/>
        <v>0</v>
      </c>
      <c r="T167" s="106"/>
      <c r="U167" s="4"/>
    </row>
    <row r="168" spans="1:25" s="1" customFormat="1" ht="44.25" customHeight="1" x14ac:dyDescent="0.3">
      <c r="A168" s="65" t="s">
        <v>863</v>
      </c>
      <c r="B168" s="65"/>
      <c r="C168" s="65" t="s">
        <v>553</v>
      </c>
      <c r="D168" s="115" t="s">
        <v>712</v>
      </c>
      <c r="E168" s="3" t="s">
        <v>3</v>
      </c>
      <c r="F168" s="104">
        <v>87.98</v>
      </c>
      <c r="G168" s="14"/>
      <c r="H168" s="14"/>
      <c r="I168" s="14"/>
      <c r="J168" s="91"/>
      <c r="K168" s="235">
        <f t="shared" si="46"/>
        <v>87.98</v>
      </c>
      <c r="L168" s="11">
        <f t="shared" si="42"/>
        <v>87.98</v>
      </c>
      <c r="M168" s="147">
        <v>1.1000000000000001</v>
      </c>
      <c r="N168" s="179">
        <f t="shared" si="41"/>
        <v>96.78</v>
      </c>
      <c r="O168" s="11"/>
      <c r="P168" s="11"/>
      <c r="Q168" s="11">
        <f t="shared" si="26"/>
        <v>0</v>
      </c>
      <c r="R168" s="11">
        <f t="shared" si="27"/>
        <v>0</v>
      </c>
      <c r="S168" s="88">
        <f t="shared" si="28"/>
        <v>0</v>
      </c>
      <c r="T168" s="106"/>
      <c r="U168" s="4"/>
    </row>
    <row r="169" spans="1:25" s="198" customFormat="1" ht="25.5" customHeight="1" x14ac:dyDescent="0.3">
      <c r="A169" s="65" t="s">
        <v>864</v>
      </c>
      <c r="B169" s="65"/>
      <c r="C169" s="65" t="s">
        <v>553</v>
      </c>
      <c r="D169" s="115" t="s">
        <v>2979</v>
      </c>
      <c r="E169" s="14" t="s">
        <v>2</v>
      </c>
      <c r="F169" s="334">
        <f>F167+F168</f>
        <v>577.93999999999994</v>
      </c>
      <c r="G169" s="335"/>
      <c r="H169" s="335"/>
      <c r="I169" s="335"/>
      <c r="J169" s="335"/>
      <c r="K169" s="335">
        <f t="shared" ref="K169" si="47">F169</f>
        <v>577.93999999999994</v>
      </c>
      <c r="L169" s="335">
        <f>K169</f>
        <v>577.93999999999994</v>
      </c>
      <c r="M169" s="336">
        <v>2</v>
      </c>
      <c r="N169" s="153">
        <f>ROUND(M169*L169,2)</f>
        <v>1155.8800000000001</v>
      </c>
      <c r="O169" s="11"/>
      <c r="P169" s="11"/>
      <c r="Q169" s="11">
        <f t="shared" ref="Q169" si="48">ROUND(N169*O169,2)</f>
        <v>0</v>
      </c>
      <c r="R169" s="11">
        <f t="shared" ref="R169" si="49">ROUND(N169*P169,2)</f>
        <v>0</v>
      </c>
      <c r="S169" s="88">
        <f t="shared" ref="S169" si="50">ROUND(Q169+R169,2)</f>
        <v>0</v>
      </c>
      <c r="T169" s="106"/>
    </row>
    <row r="170" spans="1:25" s="138" customFormat="1" ht="15.75" customHeight="1" x14ac:dyDescent="0.3">
      <c r="A170" s="90" t="s">
        <v>859</v>
      </c>
      <c r="B170" s="296" t="s">
        <v>2081</v>
      </c>
      <c r="C170" s="90" t="s">
        <v>552</v>
      </c>
      <c r="D170" s="97" t="s">
        <v>1209</v>
      </c>
      <c r="E170" s="87" t="s">
        <v>3</v>
      </c>
      <c r="F170" s="117">
        <f>F171+F172</f>
        <v>2.29</v>
      </c>
      <c r="G170" s="87"/>
      <c r="H170" s="87"/>
      <c r="I170" s="87"/>
      <c r="J170" s="87"/>
      <c r="K170" s="117">
        <f>F170</f>
        <v>2.29</v>
      </c>
      <c r="L170" s="117">
        <f>K170</f>
        <v>2.29</v>
      </c>
      <c r="M170" s="148">
        <v>1</v>
      </c>
      <c r="N170" s="154">
        <f t="shared" ref="N170:N171" si="51">ROUND(M170*L170,2)</f>
        <v>2.29</v>
      </c>
      <c r="O170" s="88"/>
      <c r="P170" s="88"/>
      <c r="Q170" s="92">
        <f t="shared" ref="Q170" si="52">ROUND(N170*O170,2)</f>
        <v>0</v>
      </c>
      <c r="R170" s="92">
        <f t="shared" ref="R170" si="53">ROUND(N170*P170,2)</f>
        <v>0</v>
      </c>
      <c r="S170" s="88">
        <f t="shared" ref="S170" si="54">ROUND(Q170+R170,2)</f>
        <v>0</v>
      </c>
      <c r="T170" s="108"/>
    </row>
    <row r="171" spans="1:25" s="198" customFormat="1" ht="30.75" customHeight="1" x14ac:dyDescent="0.3">
      <c r="A171" s="65" t="s">
        <v>863</v>
      </c>
      <c r="B171" s="65"/>
      <c r="C171" s="65" t="s">
        <v>553</v>
      </c>
      <c r="D171" s="115" t="s">
        <v>710</v>
      </c>
      <c r="E171" s="14" t="s">
        <v>3</v>
      </c>
      <c r="F171" s="103">
        <v>0.14000000000000001</v>
      </c>
      <c r="G171" s="11"/>
      <c r="H171" s="11"/>
      <c r="I171" s="11"/>
      <c r="J171" s="11"/>
      <c r="K171" s="11">
        <f t="shared" ref="K171:K172" si="55">F171</f>
        <v>0.14000000000000001</v>
      </c>
      <c r="L171" s="147">
        <f t="shared" ref="L171:L172" si="56">K171</f>
        <v>0.14000000000000001</v>
      </c>
      <c r="M171" s="147">
        <v>1.1000000000000001</v>
      </c>
      <c r="N171" s="153">
        <f t="shared" si="51"/>
        <v>0.15</v>
      </c>
      <c r="O171" s="11"/>
      <c r="P171" s="11"/>
      <c r="Q171" s="11">
        <f t="shared" si="26"/>
        <v>0</v>
      </c>
      <c r="R171" s="11">
        <f t="shared" si="27"/>
        <v>0</v>
      </c>
      <c r="S171" s="88">
        <f t="shared" si="28"/>
        <v>0</v>
      </c>
      <c r="T171" s="106"/>
    </row>
    <row r="172" spans="1:25" s="198" customFormat="1" ht="30.75" customHeight="1" x14ac:dyDescent="0.3">
      <c r="A172" s="65" t="s">
        <v>864</v>
      </c>
      <c r="B172" s="65"/>
      <c r="C172" s="65" t="s">
        <v>553</v>
      </c>
      <c r="D172" s="115" t="s">
        <v>713</v>
      </c>
      <c r="E172" s="14" t="s">
        <v>3</v>
      </c>
      <c r="F172" s="103">
        <v>2.15</v>
      </c>
      <c r="G172" s="11"/>
      <c r="H172" s="11"/>
      <c r="I172" s="11"/>
      <c r="J172" s="11"/>
      <c r="K172" s="11">
        <f t="shared" si="55"/>
        <v>2.15</v>
      </c>
      <c r="L172" s="147">
        <f t="shared" si="56"/>
        <v>2.15</v>
      </c>
      <c r="M172" s="147">
        <v>1.1000000000000001</v>
      </c>
      <c r="N172" s="153">
        <f t="shared" ref="N172:N194" si="57">ROUND(M172*L172,2)</f>
        <v>2.37</v>
      </c>
      <c r="O172" s="11"/>
      <c r="P172" s="11"/>
      <c r="Q172" s="11">
        <f t="shared" si="26"/>
        <v>0</v>
      </c>
      <c r="R172" s="11">
        <f t="shared" si="27"/>
        <v>0</v>
      </c>
      <c r="S172" s="88">
        <f t="shared" si="28"/>
        <v>0</v>
      </c>
      <c r="T172" s="106"/>
      <c r="U172" s="197"/>
      <c r="V172" s="197"/>
      <c r="W172" s="197"/>
      <c r="X172" s="197"/>
    </row>
    <row r="173" spans="1:25" s="1" customFormat="1" ht="15.75" customHeight="1" x14ac:dyDescent="0.3">
      <c r="A173" s="65" t="s">
        <v>865</v>
      </c>
      <c r="B173" s="65"/>
      <c r="C173" s="65" t="s">
        <v>553</v>
      </c>
      <c r="D173" s="99" t="s">
        <v>635</v>
      </c>
      <c r="E173" s="3" t="s">
        <v>878</v>
      </c>
      <c r="F173" s="104">
        <v>1</v>
      </c>
      <c r="G173" s="11"/>
      <c r="H173" s="11"/>
      <c r="I173" s="11"/>
      <c r="J173" s="92"/>
      <c r="K173" s="235">
        <f>F173</f>
        <v>1</v>
      </c>
      <c r="L173" s="147">
        <f>K173</f>
        <v>1</v>
      </c>
      <c r="M173" s="147">
        <v>1</v>
      </c>
      <c r="N173" s="179">
        <f>ROUND(M173*L173,2)</f>
        <v>1</v>
      </c>
      <c r="O173" s="11"/>
      <c r="P173" s="11"/>
      <c r="Q173" s="11">
        <f t="shared" si="26"/>
        <v>0</v>
      </c>
      <c r="R173" s="11">
        <f t="shared" si="27"/>
        <v>0</v>
      </c>
      <c r="S173" s="88">
        <f t="shared" si="28"/>
        <v>0</v>
      </c>
      <c r="T173" s="106"/>
    </row>
    <row r="174" spans="1:25" s="1" customFormat="1" ht="21" customHeight="1" x14ac:dyDescent="0.3">
      <c r="A174" s="65" t="s">
        <v>866</v>
      </c>
      <c r="B174" s="65"/>
      <c r="C174" s="65" t="s">
        <v>553</v>
      </c>
      <c r="D174" s="99" t="s">
        <v>633</v>
      </c>
      <c r="E174" s="3" t="s">
        <v>18</v>
      </c>
      <c r="F174" s="104">
        <v>1</v>
      </c>
      <c r="G174" s="11"/>
      <c r="H174" s="11"/>
      <c r="I174" s="11"/>
      <c r="J174" s="92"/>
      <c r="K174" s="235">
        <f>F174</f>
        <v>1</v>
      </c>
      <c r="L174" s="147">
        <f>K174</f>
        <v>1</v>
      </c>
      <c r="M174" s="147">
        <v>1</v>
      </c>
      <c r="N174" s="179">
        <f>ROUND(M174*L174,2)</f>
        <v>1</v>
      </c>
      <c r="O174" s="11"/>
      <c r="P174" s="11"/>
      <c r="Q174" s="11">
        <f t="shared" si="26"/>
        <v>0</v>
      </c>
      <c r="R174" s="11">
        <f t="shared" si="27"/>
        <v>0</v>
      </c>
      <c r="S174" s="88">
        <f t="shared" si="28"/>
        <v>0</v>
      </c>
      <c r="T174" s="106"/>
    </row>
    <row r="175" spans="1:25" s="134" customFormat="1" ht="15.75" customHeight="1" x14ac:dyDescent="0.3">
      <c r="A175" s="90" t="s">
        <v>2072</v>
      </c>
      <c r="B175" s="296" t="s">
        <v>2307</v>
      </c>
      <c r="C175" s="90" t="s">
        <v>552</v>
      </c>
      <c r="D175" s="116" t="s">
        <v>2071</v>
      </c>
      <c r="E175" s="87" t="s">
        <v>18</v>
      </c>
      <c r="F175" s="117">
        <f>F176+F177+F178</f>
        <v>30</v>
      </c>
      <c r="G175" s="117"/>
      <c r="H175" s="117"/>
      <c r="I175" s="117"/>
      <c r="J175" s="117"/>
      <c r="K175" s="117"/>
      <c r="L175" s="117">
        <f t="shared" ref="L175" si="58">L176+L177+L178</f>
        <v>30</v>
      </c>
      <c r="M175" s="146">
        <v>1</v>
      </c>
      <c r="N175" s="424">
        <f>L175</f>
        <v>30</v>
      </c>
      <c r="O175" s="88"/>
      <c r="P175" s="88"/>
      <c r="Q175" s="92">
        <f t="shared" si="26"/>
        <v>0</v>
      </c>
      <c r="R175" s="92">
        <f t="shared" si="27"/>
        <v>0</v>
      </c>
      <c r="S175" s="88">
        <f t="shared" si="28"/>
        <v>0</v>
      </c>
      <c r="T175" s="108" t="s">
        <v>556</v>
      </c>
      <c r="U175" s="133"/>
      <c r="V175" s="133"/>
      <c r="W175" s="133"/>
      <c r="X175" s="133"/>
      <c r="Y175" s="133"/>
    </row>
    <row r="176" spans="1:25" s="198" customFormat="1" ht="15.75" customHeight="1" x14ac:dyDescent="0.3">
      <c r="A176" s="65" t="s">
        <v>2073</v>
      </c>
      <c r="B176" s="65"/>
      <c r="C176" s="65" t="s">
        <v>553</v>
      </c>
      <c r="D176" s="115" t="s">
        <v>706</v>
      </c>
      <c r="E176" s="14" t="s">
        <v>18</v>
      </c>
      <c r="F176" s="104">
        <v>1</v>
      </c>
      <c r="G176" s="14"/>
      <c r="H176" s="14"/>
      <c r="I176" s="14"/>
      <c r="J176" s="14"/>
      <c r="K176" s="14"/>
      <c r="L176" s="147">
        <f t="shared" ref="L176:L178" si="59">F176</f>
        <v>1</v>
      </c>
      <c r="M176" s="147">
        <v>1</v>
      </c>
      <c r="N176" s="153">
        <f t="shared" ref="N176:N178" si="60">ROUND(M176*L176,2)</f>
        <v>1</v>
      </c>
      <c r="O176" s="11"/>
      <c r="P176" s="11"/>
      <c r="Q176" s="11">
        <f t="shared" si="26"/>
        <v>0</v>
      </c>
      <c r="R176" s="11">
        <f t="shared" si="27"/>
        <v>0</v>
      </c>
      <c r="S176" s="88">
        <f t="shared" si="28"/>
        <v>0</v>
      </c>
      <c r="T176" s="106"/>
      <c r="U176" s="197"/>
      <c r="V176" s="197"/>
      <c r="W176" s="197"/>
      <c r="X176" s="197"/>
      <c r="Y176" s="197"/>
    </row>
    <row r="177" spans="1:25" s="198" customFormat="1" ht="15.75" customHeight="1" x14ac:dyDescent="0.3">
      <c r="A177" s="65" t="s">
        <v>2074</v>
      </c>
      <c r="B177" s="65"/>
      <c r="C177" s="65" t="s">
        <v>553</v>
      </c>
      <c r="D177" s="115" t="s">
        <v>707</v>
      </c>
      <c r="E177" s="14" t="s">
        <v>18</v>
      </c>
      <c r="F177" s="104">
        <v>3</v>
      </c>
      <c r="G177" s="14"/>
      <c r="H177" s="14"/>
      <c r="I177" s="14"/>
      <c r="J177" s="14"/>
      <c r="K177" s="14"/>
      <c r="L177" s="147">
        <f t="shared" si="59"/>
        <v>3</v>
      </c>
      <c r="M177" s="147">
        <v>1</v>
      </c>
      <c r="N177" s="153">
        <f t="shared" si="60"/>
        <v>3</v>
      </c>
      <c r="O177" s="11"/>
      <c r="P177" s="11"/>
      <c r="Q177" s="11">
        <f t="shared" si="26"/>
        <v>0</v>
      </c>
      <c r="R177" s="11">
        <f t="shared" si="27"/>
        <v>0</v>
      </c>
      <c r="S177" s="88">
        <f t="shared" si="28"/>
        <v>0</v>
      </c>
      <c r="T177" s="106"/>
      <c r="U177" s="197"/>
      <c r="V177" s="197"/>
      <c r="W177" s="197"/>
      <c r="X177" s="197"/>
      <c r="Y177" s="197"/>
    </row>
    <row r="178" spans="1:25" s="198" customFormat="1" ht="15.75" customHeight="1" x14ac:dyDescent="0.3">
      <c r="A178" s="65" t="s">
        <v>2075</v>
      </c>
      <c r="B178" s="65"/>
      <c r="C178" s="65" t="s">
        <v>553</v>
      </c>
      <c r="D178" s="115" t="s">
        <v>708</v>
      </c>
      <c r="E178" s="14" t="s">
        <v>18</v>
      </c>
      <c r="F178" s="104">
        <v>26</v>
      </c>
      <c r="G178" s="14"/>
      <c r="H178" s="14"/>
      <c r="I178" s="14"/>
      <c r="J178" s="14"/>
      <c r="K178" s="14"/>
      <c r="L178" s="147">
        <f t="shared" si="59"/>
        <v>26</v>
      </c>
      <c r="M178" s="147">
        <v>1</v>
      </c>
      <c r="N178" s="153">
        <f t="shared" si="60"/>
        <v>26</v>
      </c>
      <c r="O178" s="11"/>
      <c r="P178" s="11"/>
      <c r="Q178" s="11">
        <f t="shared" si="26"/>
        <v>0</v>
      </c>
      <c r="R178" s="11">
        <f t="shared" si="27"/>
        <v>0</v>
      </c>
      <c r="S178" s="88">
        <f t="shared" si="28"/>
        <v>0</v>
      </c>
      <c r="T178" s="106"/>
      <c r="U178" s="197"/>
      <c r="V178" s="197"/>
      <c r="W178" s="197"/>
      <c r="X178" s="197"/>
      <c r="Y178" s="197"/>
    </row>
    <row r="179" spans="1:25" s="433" customFormat="1" ht="28.5" customHeight="1" x14ac:dyDescent="0.3">
      <c r="A179" s="425"/>
      <c r="B179" s="425"/>
      <c r="C179" s="425"/>
      <c r="D179" s="426" t="s">
        <v>2070</v>
      </c>
      <c r="E179" s="427"/>
      <c r="F179" s="427"/>
      <c r="G179" s="427"/>
      <c r="H179" s="427"/>
      <c r="I179" s="427"/>
      <c r="J179" s="427"/>
      <c r="K179" s="427"/>
      <c r="L179" s="428"/>
      <c r="M179" s="428"/>
      <c r="N179" s="429"/>
      <c r="O179" s="430"/>
      <c r="P179" s="430"/>
      <c r="Q179" s="430"/>
      <c r="R179" s="430"/>
      <c r="S179" s="431"/>
      <c r="T179" s="430"/>
      <c r="U179" s="432"/>
      <c r="V179" s="432"/>
      <c r="W179" s="432"/>
      <c r="X179" s="432"/>
      <c r="Y179" s="432"/>
    </row>
    <row r="180" spans="1:25" s="132" customFormat="1" ht="22.5" customHeight="1" x14ac:dyDescent="0.3">
      <c r="A180" s="111" t="s">
        <v>15</v>
      </c>
      <c r="B180" s="111"/>
      <c r="C180" s="111"/>
      <c r="D180" s="95" t="s">
        <v>867</v>
      </c>
      <c r="E180" s="112"/>
      <c r="F180" s="113"/>
      <c r="G180" s="112"/>
      <c r="H180" s="112"/>
      <c r="I180" s="112"/>
      <c r="J180" s="112"/>
      <c r="K180" s="112"/>
      <c r="L180" s="190"/>
      <c r="M180" s="144"/>
      <c r="N180" s="151"/>
      <c r="O180" s="114"/>
      <c r="P180" s="114"/>
      <c r="Q180" s="85"/>
      <c r="R180" s="85"/>
      <c r="S180" s="114"/>
      <c r="T180" s="114"/>
      <c r="U180" s="131"/>
      <c r="V180" s="131"/>
      <c r="W180" s="131"/>
      <c r="X180" s="131"/>
      <c r="Y180" s="131"/>
    </row>
    <row r="181" spans="1:25" s="138" customFormat="1" ht="32.25" customHeight="1" x14ac:dyDescent="0.3">
      <c r="A181" s="90" t="s">
        <v>868</v>
      </c>
      <c r="B181" s="278" t="s">
        <v>2086</v>
      </c>
      <c r="C181" s="90" t="s">
        <v>552</v>
      </c>
      <c r="D181" s="97" t="s">
        <v>554</v>
      </c>
      <c r="E181" s="87" t="s">
        <v>3</v>
      </c>
      <c r="F181" s="117">
        <f>F182+F183+F184</f>
        <v>0</v>
      </c>
      <c r="G181" s="87"/>
      <c r="H181" s="87"/>
      <c r="I181" s="87"/>
      <c r="J181" s="89">
        <f>J182+J183+J184</f>
        <v>110.39</v>
      </c>
      <c r="K181" s="89">
        <f>SUM(K182:K189)</f>
        <v>52.299027210540316</v>
      </c>
      <c r="L181" s="89"/>
      <c r="M181" s="146"/>
      <c r="N181" s="216">
        <f>K181</f>
        <v>52.299027210540316</v>
      </c>
      <c r="O181" s="88"/>
      <c r="P181" s="88"/>
      <c r="Q181" s="92">
        <f t="shared" si="26"/>
        <v>0</v>
      </c>
      <c r="R181" s="92">
        <f>ROUND(N181*P181,2)</f>
        <v>0</v>
      </c>
      <c r="S181" s="88">
        <f t="shared" si="28"/>
        <v>0</v>
      </c>
      <c r="T181" s="88" t="s">
        <v>555</v>
      </c>
      <c r="U181" s="137"/>
      <c r="V181" s="137"/>
      <c r="W181" s="137"/>
      <c r="X181" s="137"/>
      <c r="Y181" s="137"/>
    </row>
    <row r="182" spans="1:25" s="1" customFormat="1" ht="15.75" customHeight="1" x14ac:dyDescent="0.3">
      <c r="A182" s="65" t="s">
        <v>869</v>
      </c>
      <c r="B182" s="65"/>
      <c r="C182" s="65" t="s">
        <v>553</v>
      </c>
      <c r="D182" s="115" t="s">
        <v>879</v>
      </c>
      <c r="E182" s="3" t="s">
        <v>1210</v>
      </c>
      <c r="F182" s="104"/>
      <c r="G182" s="14"/>
      <c r="H182" s="14"/>
      <c r="I182" s="14"/>
      <c r="J182" s="91">
        <v>23.64</v>
      </c>
      <c r="K182" s="239">
        <f>J182*0.1*3.14</f>
        <v>7.4229600000000016</v>
      </c>
      <c r="L182" s="103">
        <f>J182</f>
        <v>23.64</v>
      </c>
      <c r="M182" s="147">
        <v>1</v>
      </c>
      <c r="N182" s="179">
        <f t="shared" si="57"/>
        <v>23.64</v>
      </c>
      <c r="O182" s="11"/>
      <c r="P182" s="11"/>
      <c r="Q182" s="11">
        <f t="shared" si="26"/>
        <v>0</v>
      </c>
      <c r="R182" s="11">
        <f t="shared" si="27"/>
        <v>0</v>
      </c>
      <c r="S182" s="88">
        <f t="shared" si="28"/>
        <v>0</v>
      </c>
      <c r="T182" s="106"/>
      <c r="U182" s="4"/>
      <c r="V182" s="4"/>
      <c r="W182" s="4"/>
      <c r="X182" s="4"/>
      <c r="Y182" s="4"/>
    </row>
    <row r="183" spans="1:25" s="1" customFormat="1" ht="15.75" customHeight="1" x14ac:dyDescent="0.3">
      <c r="A183" s="65" t="s">
        <v>870</v>
      </c>
      <c r="B183" s="65"/>
      <c r="C183" s="65" t="s">
        <v>553</v>
      </c>
      <c r="D183" s="115" t="s">
        <v>880</v>
      </c>
      <c r="E183" s="3" t="s">
        <v>1210</v>
      </c>
      <c r="F183" s="104"/>
      <c r="G183" s="14"/>
      <c r="H183" s="14"/>
      <c r="I183" s="14"/>
      <c r="J183" s="91">
        <v>0.86</v>
      </c>
      <c r="K183" s="239">
        <f>0.16*3.14*J183</f>
        <v>0.43206400000000006</v>
      </c>
      <c r="L183" s="103">
        <f t="shared" ref="L183:L184" si="61">J183</f>
        <v>0.86</v>
      </c>
      <c r="M183" s="147">
        <v>1</v>
      </c>
      <c r="N183" s="179">
        <f t="shared" si="57"/>
        <v>0.86</v>
      </c>
      <c r="O183" s="11"/>
      <c r="P183" s="11"/>
      <c r="Q183" s="11">
        <f t="shared" si="26"/>
        <v>0</v>
      </c>
      <c r="R183" s="11">
        <f t="shared" si="27"/>
        <v>0</v>
      </c>
      <c r="S183" s="88">
        <f t="shared" si="28"/>
        <v>0</v>
      </c>
      <c r="T183" s="106"/>
      <c r="U183" s="4"/>
      <c r="V183" s="4"/>
      <c r="W183" s="4"/>
      <c r="X183" s="4"/>
      <c r="Y183" s="4"/>
    </row>
    <row r="184" spans="1:25" s="1" customFormat="1" ht="15.75" customHeight="1" x14ac:dyDescent="0.3">
      <c r="A184" s="65" t="s">
        <v>871</v>
      </c>
      <c r="B184" s="65"/>
      <c r="C184" s="65" t="s">
        <v>553</v>
      </c>
      <c r="D184" s="115" t="s">
        <v>881</v>
      </c>
      <c r="E184" s="3" t="s">
        <v>1210</v>
      </c>
      <c r="F184" s="104"/>
      <c r="G184" s="14"/>
      <c r="H184" s="14"/>
      <c r="I184" s="14"/>
      <c r="J184" s="91">
        <v>85.89</v>
      </c>
      <c r="K184" s="239">
        <f>J184*0.16*3.14</f>
        <v>43.151136000000001</v>
      </c>
      <c r="L184" s="103">
        <f t="shared" si="61"/>
        <v>85.89</v>
      </c>
      <c r="M184" s="147">
        <v>1</v>
      </c>
      <c r="N184" s="179">
        <f t="shared" si="57"/>
        <v>85.89</v>
      </c>
      <c r="O184" s="11"/>
      <c r="P184" s="11"/>
      <c r="Q184" s="11">
        <f t="shared" si="26"/>
        <v>0</v>
      </c>
      <c r="R184" s="11">
        <f t="shared" si="27"/>
        <v>0</v>
      </c>
      <c r="S184" s="88">
        <f t="shared" si="28"/>
        <v>0</v>
      </c>
      <c r="T184" s="106"/>
      <c r="U184" s="4"/>
    </row>
    <row r="185" spans="1:25" s="1" customFormat="1" ht="15.75" customHeight="1" x14ac:dyDescent="0.3">
      <c r="A185" s="65" t="s">
        <v>872</v>
      </c>
      <c r="B185" s="65"/>
      <c r="C185" s="65" t="s">
        <v>553</v>
      </c>
      <c r="D185" s="115" t="s">
        <v>882</v>
      </c>
      <c r="E185" s="3" t="s">
        <v>18</v>
      </c>
      <c r="F185" s="104">
        <v>8</v>
      </c>
      <c r="G185" s="14"/>
      <c r="H185" s="14"/>
      <c r="I185" s="14"/>
      <c r="J185" s="91"/>
      <c r="K185" s="239">
        <v>0.45238934211693022</v>
      </c>
      <c r="L185" s="147">
        <f>F185</f>
        <v>8</v>
      </c>
      <c r="M185" s="147">
        <v>1</v>
      </c>
      <c r="N185" s="179">
        <f t="shared" si="57"/>
        <v>8</v>
      </c>
      <c r="O185" s="11"/>
      <c r="P185" s="11"/>
      <c r="Q185" s="11">
        <f t="shared" si="26"/>
        <v>0</v>
      </c>
      <c r="R185" s="11">
        <f t="shared" si="27"/>
        <v>0</v>
      </c>
      <c r="S185" s="88">
        <f t="shared" si="28"/>
        <v>0</v>
      </c>
      <c r="T185" s="106"/>
      <c r="U185" s="4"/>
      <c r="V185" s="4"/>
      <c r="W185" s="4"/>
      <c r="X185" s="4"/>
      <c r="Y185" s="4"/>
    </row>
    <row r="186" spans="1:25" s="1" customFormat="1" ht="15.75" customHeight="1" x14ac:dyDescent="0.3">
      <c r="A186" s="65" t="s">
        <v>873</v>
      </c>
      <c r="B186" s="65"/>
      <c r="C186" s="65" t="s">
        <v>553</v>
      </c>
      <c r="D186" s="115" t="s">
        <v>883</v>
      </c>
      <c r="E186" s="3" t="s">
        <v>18</v>
      </c>
      <c r="F186" s="104">
        <v>1</v>
      </c>
      <c r="G186" s="14"/>
      <c r="H186" s="14"/>
      <c r="I186" s="14"/>
      <c r="J186" s="91"/>
      <c r="K186" s="239">
        <v>9.0477868423386051E-2</v>
      </c>
      <c r="L186" s="147">
        <f t="shared" ref="L186:L189" si="62">F186</f>
        <v>1</v>
      </c>
      <c r="M186" s="147">
        <v>1</v>
      </c>
      <c r="N186" s="179">
        <f t="shared" si="57"/>
        <v>1</v>
      </c>
      <c r="O186" s="11"/>
      <c r="P186" s="11"/>
      <c r="Q186" s="11">
        <f t="shared" si="26"/>
        <v>0</v>
      </c>
      <c r="R186" s="11">
        <f t="shared" si="27"/>
        <v>0</v>
      </c>
      <c r="S186" s="88">
        <f t="shared" si="28"/>
        <v>0</v>
      </c>
      <c r="T186" s="106"/>
      <c r="U186" s="4"/>
    </row>
    <row r="187" spans="1:25" s="1" customFormat="1" ht="15.75" customHeight="1" x14ac:dyDescent="0.3">
      <c r="A187" s="65" t="s">
        <v>874</v>
      </c>
      <c r="B187" s="65"/>
      <c r="C187" s="65" t="s">
        <v>553</v>
      </c>
      <c r="D187" s="115" t="s">
        <v>887</v>
      </c>
      <c r="E187" s="3" t="s">
        <v>18</v>
      </c>
      <c r="F187" s="104">
        <v>3</v>
      </c>
      <c r="G187" s="14"/>
      <c r="H187" s="14"/>
      <c r="I187" s="14"/>
      <c r="J187" s="91"/>
      <c r="K187" s="234">
        <v>0.24</v>
      </c>
      <c r="L187" s="147">
        <f t="shared" si="62"/>
        <v>3</v>
      </c>
      <c r="M187" s="147">
        <v>1</v>
      </c>
      <c r="N187" s="179">
        <f t="shared" ref="N187:N190" si="63">ROUND(M187*L187,2)</f>
        <v>3</v>
      </c>
      <c r="O187" s="11"/>
      <c r="P187" s="11"/>
      <c r="Q187" s="11">
        <f t="shared" si="26"/>
        <v>0</v>
      </c>
      <c r="R187" s="11">
        <f t="shared" si="27"/>
        <v>0</v>
      </c>
      <c r="S187" s="88">
        <f t="shared" si="28"/>
        <v>0</v>
      </c>
      <c r="T187" s="106"/>
      <c r="U187" s="4"/>
    </row>
    <row r="188" spans="1:25" s="1" customFormat="1" ht="15.75" customHeight="1" x14ac:dyDescent="0.3">
      <c r="A188" s="65" t="s">
        <v>875</v>
      </c>
      <c r="B188" s="65"/>
      <c r="C188" s="65" t="s">
        <v>553</v>
      </c>
      <c r="D188" s="115" t="s">
        <v>888</v>
      </c>
      <c r="E188" s="3" t="s">
        <v>18</v>
      </c>
      <c r="F188" s="104">
        <v>1</v>
      </c>
      <c r="G188" s="14"/>
      <c r="H188" s="14"/>
      <c r="I188" s="14"/>
      <c r="J188" s="91"/>
      <c r="K188" s="234">
        <v>0.18</v>
      </c>
      <c r="L188" s="147">
        <f>F188</f>
        <v>1</v>
      </c>
      <c r="M188" s="147">
        <v>1</v>
      </c>
      <c r="N188" s="179">
        <f t="shared" si="63"/>
        <v>1</v>
      </c>
      <c r="O188" s="11"/>
      <c r="P188" s="11"/>
      <c r="Q188" s="11">
        <f t="shared" si="26"/>
        <v>0</v>
      </c>
      <c r="R188" s="11">
        <f t="shared" si="27"/>
        <v>0</v>
      </c>
      <c r="S188" s="88">
        <f t="shared" si="28"/>
        <v>0</v>
      </c>
      <c r="T188" s="106"/>
      <c r="U188" s="4"/>
    </row>
    <row r="189" spans="1:25" s="1" customFormat="1" ht="15.75" customHeight="1" x14ac:dyDescent="0.3">
      <c r="A189" s="65" t="s">
        <v>876</v>
      </c>
      <c r="B189" s="65"/>
      <c r="C189" s="65" t="s">
        <v>553</v>
      </c>
      <c r="D189" s="115" t="s">
        <v>889</v>
      </c>
      <c r="E189" s="3" t="s">
        <v>18</v>
      </c>
      <c r="F189" s="104">
        <v>2</v>
      </c>
      <c r="G189" s="14"/>
      <c r="H189" s="14"/>
      <c r="I189" s="14"/>
      <c r="J189" s="91"/>
      <c r="K189" s="234">
        <v>0.33</v>
      </c>
      <c r="L189" s="147">
        <f t="shared" si="62"/>
        <v>2</v>
      </c>
      <c r="M189" s="147">
        <v>1</v>
      </c>
      <c r="N189" s="179">
        <f t="shared" si="63"/>
        <v>2</v>
      </c>
      <c r="O189" s="11"/>
      <c r="P189" s="11"/>
      <c r="Q189" s="11">
        <f t="shared" si="26"/>
        <v>0</v>
      </c>
      <c r="R189" s="11">
        <f t="shared" si="27"/>
        <v>0</v>
      </c>
      <c r="S189" s="88">
        <f t="shared" si="28"/>
        <v>0</v>
      </c>
      <c r="T189" s="106"/>
      <c r="U189" s="4"/>
    </row>
    <row r="190" spans="1:25" s="1" customFormat="1" ht="15.75" customHeight="1" x14ac:dyDescent="0.3">
      <c r="A190" s="65" t="s">
        <v>877</v>
      </c>
      <c r="B190" s="65"/>
      <c r="C190" s="65" t="s">
        <v>553</v>
      </c>
      <c r="D190" s="99" t="s">
        <v>705</v>
      </c>
      <c r="E190" s="3" t="s">
        <v>3</v>
      </c>
      <c r="F190" s="103">
        <v>0.09</v>
      </c>
      <c r="G190" s="14"/>
      <c r="H190" s="14"/>
      <c r="I190" s="14"/>
      <c r="J190" s="91"/>
      <c r="K190" s="234"/>
      <c r="L190" s="147">
        <f>F190</f>
        <v>0.09</v>
      </c>
      <c r="M190" s="147">
        <v>1</v>
      </c>
      <c r="N190" s="179">
        <f t="shared" si="63"/>
        <v>0.09</v>
      </c>
      <c r="O190" s="11"/>
      <c r="P190" s="11"/>
      <c r="Q190" s="11">
        <f t="shared" si="26"/>
        <v>0</v>
      </c>
      <c r="R190" s="11">
        <f t="shared" si="27"/>
        <v>0</v>
      </c>
      <c r="S190" s="88">
        <f t="shared" si="28"/>
        <v>0</v>
      </c>
      <c r="T190" s="106"/>
      <c r="U190" s="4"/>
    </row>
    <row r="191" spans="1:25" s="138" customFormat="1" ht="30.75" customHeight="1" x14ac:dyDescent="0.3">
      <c r="A191" s="90" t="s">
        <v>901</v>
      </c>
      <c r="B191" s="296" t="s">
        <v>2975</v>
      </c>
      <c r="C191" s="86" t="s">
        <v>552</v>
      </c>
      <c r="D191" s="97" t="s">
        <v>598</v>
      </c>
      <c r="E191" s="91" t="s">
        <v>18</v>
      </c>
      <c r="F191" s="91">
        <v>1</v>
      </c>
      <c r="G191" s="91"/>
      <c r="H191" s="91"/>
      <c r="I191" s="91"/>
      <c r="J191" s="91"/>
      <c r="K191" s="91"/>
      <c r="L191" s="148">
        <f>F191</f>
        <v>1</v>
      </c>
      <c r="M191" s="148">
        <v>1</v>
      </c>
      <c r="N191" s="154">
        <f>ROUND(M191*L191,2)</f>
        <v>1</v>
      </c>
      <c r="O191" s="92"/>
      <c r="P191" s="92"/>
      <c r="Q191" s="92">
        <f t="shared" si="26"/>
        <v>0</v>
      </c>
      <c r="R191" s="92">
        <f t="shared" si="27"/>
        <v>0</v>
      </c>
      <c r="S191" s="88">
        <f t="shared" si="28"/>
        <v>0</v>
      </c>
      <c r="T191" s="109" t="s">
        <v>3048</v>
      </c>
      <c r="U191" s="137"/>
      <c r="V191" s="137"/>
      <c r="W191" s="137"/>
      <c r="X191" s="137"/>
      <c r="Y191" s="137"/>
    </row>
    <row r="192" spans="1:25" s="1" customFormat="1" ht="24" customHeight="1" x14ac:dyDescent="0.3">
      <c r="A192" s="65" t="s">
        <v>902</v>
      </c>
      <c r="B192" s="65"/>
      <c r="C192" s="65" t="s">
        <v>553</v>
      </c>
      <c r="D192" s="93" t="s">
        <v>884</v>
      </c>
      <c r="E192" s="3" t="s">
        <v>18</v>
      </c>
      <c r="F192" s="104">
        <v>1</v>
      </c>
      <c r="G192" s="14"/>
      <c r="H192" s="14"/>
      <c r="I192" s="14"/>
      <c r="J192" s="91"/>
      <c r="K192" s="234"/>
      <c r="L192" s="147">
        <v>1</v>
      </c>
      <c r="M192" s="147">
        <v>1</v>
      </c>
      <c r="N192" s="179">
        <f t="shared" si="57"/>
        <v>1</v>
      </c>
      <c r="O192" s="11"/>
      <c r="P192" s="11"/>
      <c r="Q192" s="11">
        <f t="shared" si="26"/>
        <v>0</v>
      </c>
      <c r="R192" s="11">
        <f t="shared" si="27"/>
        <v>0</v>
      </c>
      <c r="S192" s="88">
        <f t="shared" si="28"/>
        <v>0</v>
      </c>
      <c r="T192" s="106"/>
      <c r="U192" s="4"/>
    </row>
    <row r="193" spans="1:25" s="134" customFormat="1" ht="27.75" customHeight="1" x14ac:dyDescent="0.3">
      <c r="A193" s="90" t="s">
        <v>903</v>
      </c>
      <c r="B193" s="278" t="s">
        <v>2089</v>
      </c>
      <c r="C193" s="90" t="s">
        <v>552</v>
      </c>
      <c r="D193" s="118" t="s">
        <v>654</v>
      </c>
      <c r="E193" s="87" t="s">
        <v>18</v>
      </c>
      <c r="F193" s="117">
        <v>1</v>
      </c>
      <c r="G193" s="87"/>
      <c r="H193" s="87"/>
      <c r="I193" s="87"/>
      <c r="J193" s="87"/>
      <c r="K193" s="87"/>
      <c r="L193" s="146">
        <f>F193</f>
        <v>1</v>
      </c>
      <c r="M193" s="148">
        <v>1</v>
      </c>
      <c r="N193" s="154">
        <f t="shared" si="57"/>
        <v>1</v>
      </c>
      <c r="O193" s="88"/>
      <c r="P193" s="88"/>
      <c r="Q193" s="92">
        <f t="shared" si="26"/>
        <v>0</v>
      </c>
      <c r="R193" s="92">
        <f t="shared" si="27"/>
        <v>0</v>
      </c>
      <c r="S193" s="88">
        <f t="shared" si="28"/>
        <v>0</v>
      </c>
      <c r="T193" s="109" t="s">
        <v>3048</v>
      </c>
      <c r="U193" s="133"/>
      <c r="V193" s="133"/>
      <c r="W193" s="133"/>
      <c r="X193" s="133"/>
      <c r="Y193" s="133"/>
    </row>
    <row r="194" spans="1:25" s="1" customFormat="1" ht="40.5" customHeight="1" x14ac:dyDescent="0.3">
      <c r="A194" s="65" t="s">
        <v>905</v>
      </c>
      <c r="B194" s="65"/>
      <c r="C194" s="65" t="s">
        <v>553</v>
      </c>
      <c r="D194" s="99" t="s">
        <v>885</v>
      </c>
      <c r="E194" s="3" t="s">
        <v>18</v>
      </c>
      <c r="F194" s="104">
        <v>1</v>
      </c>
      <c r="G194" s="11"/>
      <c r="H194" s="11"/>
      <c r="I194" s="11"/>
      <c r="J194" s="92"/>
      <c r="K194" s="235"/>
      <c r="L194" s="147">
        <f>F194</f>
        <v>1</v>
      </c>
      <c r="M194" s="147">
        <v>1</v>
      </c>
      <c r="N194" s="179">
        <f t="shared" si="57"/>
        <v>1</v>
      </c>
      <c r="O194" s="11"/>
      <c r="P194" s="11"/>
      <c r="Q194" s="11">
        <f t="shared" si="26"/>
        <v>0</v>
      </c>
      <c r="R194" s="11">
        <f>ROUND(N194*P194,2)</f>
        <v>0</v>
      </c>
      <c r="S194" s="88">
        <f t="shared" si="28"/>
        <v>0</v>
      </c>
      <c r="T194" s="106"/>
    </row>
    <row r="195" spans="1:25" s="134" customFormat="1" ht="15.75" customHeight="1" x14ac:dyDescent="0.3">
      <c r="A195" s="90" t="s">
        <v>904</v>
      </c>
      <c r="B195" s="296" t="s">
        <v>2088</v>
      </c>
      <c r="C195" s="90" t="s">
        <v>552</v>
      </c>
      <c r="D195" s="97" t="s">
        <v>1338</v>
      </c>
      <c r="E195" s="87" t="s">
        <v>3</v>
      </c>
      <c r="F195" s="117">
        <f>F196</f>
        <v>46.015000000000001</v>
      </c>
      <c r="G195" s="87"/>
      <c r="H195" s="87"/>
      <c r="I195" s="87"/>
      <c r="J195" s="87"/>
      <c r="K195" s="117">
        <f>F195</f>
        <v>46.015000000000001</v>
      </c>
      <c r="L195" s="146">
        <f>K195</f>
        <v>46.015000000000001</v>
      </c>
      <c r="M195" s="146">
        <v>1</v>
      </c>
      <c r="N195" s="152">
        <f>L195</f>
        <v>46.015000000000001</v>
      </c>
      <c r="O195" s="88"/>
      <c r="P195" s="88"/>
      <c r="Q195" s="88">
        <f t="shared" si="26"/>
        <v>0</v>
      </c>
      <c r="R195" s="88">
        <f t="shared" si="27"/>
        <v>0</v>
      </c>
      <c r="S195" s="88">
        <f t="shared" si="28"/>
        <v>0</v>
      </c>
      <c r="T195" s="108"/>
    </row>
    <row r="196" spans="1:25" s="1" customFormat="1" ht="37.5" customHeight="1" x14ac:dyDescent="0.3">
      <c r="A196" s="65" t="s">
        <v>906</v>
      </c>
      <c r="B196" s="65"/>
      <c r="C196" s="65" t="s">
        <v>553</v>
      </c>
      <c r="D196" s="115" t="s">
        <v>886</v>
      </c>
      <c r="E196" s="3" t="s">
        <v>3</v>
      </c>
      <c r="F196" s="104">
        <v>46.015000000000001</v>
      </c>
      <c r="G196" s="11"/>
      <c r="H196" s="11"/>
      <c r="I196" s="11"/>
      <c r="J196" s="92"/>
      <c r="K196" s="235">
        <f>F196</f>
        <v>46.015000000000001</v>
      </c>
      <c r="L196" s="147">
        <f>F196</f>
        <v>46.015000000000001</v>
      </c>
      <c r="M196" s="147">
        <v>1.1000000000000001</v>
      </c>
      <c r="N196" s="179">
        <f t="shared" ref="N196:N197" si="64">ROUND(M196*L196,2)</f>
        <v>50.62</v>
      </c>
      <c r="O196" s="11"/>
      <c r="P196" s="11"/>
      <c r="Q196" s="11">
        <f>ROUND(N196*O196,2)</f>
        <v>0</v>
      </c>
      <c r="R196" s="11">
        <f t="shared" si="27"/>
        <v>0</v>
      </c>
      <c r="S196" s="88">
        <f t="shared" si="28"/>
        <v>0</v>
      </c>
      <c r="T196" s="106"/>
    </row>
    <row r="197" spans="1:25" s="198" customFormat="1" ht="25.5" customHeight="1" x14ac:dyDescent="0.3">
      <c r="A197" s="65" t="s">
        <v>2985</v>
      </c>
      <c r="B197" s="65"/>
      <c r="C197" s="65" t="s">
        <v>553</v>
      </c>
      <c r="D197" s="115" t="s">
        <v>2980</v>
      </c>
      <c r="E197" s="14" t="s">
        <v>2</v>
      </c>
      <c r="F197" s="104">
        <f>F196</f>
        <v>46.015000000000001</v>
      </c>
      <c r="G197" s="11"/>
      <c r="H197" s="11"/>
      <c r="I197" s="11"/>
      <c r="J197" s="11"/>
      <c r="K197" s="11">
        <f t="shared" ref="K197" si="65">F197</f>
        <v>46.015000000000001</v>
      </c>
      <c r="L197" s="11">
        <f t="shared" ref="L197" si="66">K197</f>
        <v>46.015000000000001</v>
      </c>
      <c r="M197" s="147">
        <v>0.7</v>
      </c>
      <c r="N197" s="153">
        <f t="shared" si="64"/>
        <v>32.21</v>
      </c>
      <c r="O197" s="11"/>
      <c r="P197" s="11"/>
      <c r="Q197" s="11">
        <f>ROUND(N197*O197,2)</f>
        <v>0</v>
      </c>
      <c r="R197" s="11">
        <f t="shared" ref="R197" si="67">ROUND(N197*P197,2)</f>
        <v>0</v>
      </c>
      <c r="S197" s="88">
        <f t="shared" ref="S197" si="68">ROUND(Q197+R197,2)</f>
        <v>0</v>
      </c>
      <c r="T197" s="106"/>
    </row>
    <row r="198" spans="1:25" s="132" customFormat="1" ht="22.5" customHeight="1" x14ac:dyDescent="0.3">
      <c r="A198" s="111" t="s">
        <v>16</v>
      </c>
      <c r="B198" s="111"/>
      <c r="C198" s="111"/>
      <c r="D198" s="95" t="s">
        <v>890</v>
      </c>
      <c r="E198" s="112"/>
      <c r="F198" s="113"/>
      <c r="G198" s="112"/>
      <c r="H198" s="112"/>
      <c r="I198" s="112"/>
      <c r="J198" s="112"/>
      <c r="K198" s="112"/>
      <c r="L198" s="190"/>
      <c r="M198" s="144"/>
      <c r="N198" s="151"/>
      <c r="O198" s="114"/>
      <c r="P198" s="114"/>
      <c r="Q198" s="85"/>
      <c r="R198" s="85"/>
      <c r="S198" s="114"/>
      <c r="T198" s="114"/>
      <c r="U198" s="131"/>
      <c r="V198" s="131"/>
      <c r="W198" s="131"/>
      <c r="X198" s="131"/>
      <c r="Y198" s="131"/>
    </row>
    <row r="199" spans="1:25" s="138" customFormat="1" ht="32.25" customHeight="1" x14ac:dyDescent="0.3">
      <c r="A199" s="90" t="s">
        <v>891</v>
      </c>
      <c r="B199" s="278" t="s">
        <v>2086</v>
      </c>
      <c r="C199" s="90" t="s">
        <v>552</v>
      </c>
      <c r="D199" s="97" t="s">
        <v>554</v>
      </c>
      <c r="E199" s="87" t="s">
        <v>3</v>
      </c>
      <c r="F199" s="117">
        <f>F200+F201+F202+F203</f>
        <v>0</v>
      </c>
      <c r="G199" s="87"/>
      <c r="H199" s="87"/>
      <c r="I199" s="87"/>
      <c r="J199" s="89"/>
      <c r="K199" s="89">
        <f>SUM(K200:K216)</f>
        <v>72.184426051190542</v>
      </c>
      <c r="L199" s="89"/>
      <c r="M199" s="146"/>
      <c r="N199" s="216">
        <f>K199</f>
        <v>72.184426051190542</v>
      </c>
      <c r="O199" s="88"/>
      <c r="P199" s="88"/>
      <c r="Q199" s="92">
        <f t="shared" si="26"/>
        <v>0</v>
      </c>
      <c r="R199" s="92">
        <f t="shared" si="27"/>
        <v>0</v>
      </c>
      <c r="S199" s="88">
        <f t="shared" si="28"/>
        <v>0</v>
      </c>
      <c r="T199" s="88" t="s">
        <v>555</v>
      </c>
      <c r="U199" s="137"/>
      <c r="V199" s="137"/>
      <c r="W199" s="137"/>
      <c r="X199" s="137"/>
      <c r="Y199" s="137"/>
    </row>
    <row r="200" spans="1:25" s="1" customFormat="1" ht="15.75" customHeight="1" x14ac:dyDescent="0.3">
      <c r="A200" s="65" t="s">
        <v>892</v>
      </c>
      <c r="B200" s="65"/>
      <c r="C200" s="65" t="s">
        <v>553</v>
      </c>
      <c r="D200" s="115" t="s">
        <v>879</v>
      </c>
      <c r="E200" s="3" t="s">
        <v>1210</v>
      </c>
      <c r="F200" s="104"/>
      <c r="G200" s="14"/>
      <c r="H200" s="14"/>
      <c r="I200" s="14"/>
      <c r="J200" s="91">
        <v>34.18</v>
      </c>
      <c r="K200" s="240">
        <f>J200*0.1*3.14</f>
        <v>10.732520000000001</v>
      </c>
      <c r="L200" s="165">
        <f>J200</f>
        <v>34.18</v>
      </c>
      <c r="M200" s="147">
        <v>1.1000000000000001</v>
      </c>
      <c r="N200" s="179">
        <f>ROUND(M200*L200,2)</f>
        <v>37.6</v>
      </c>
      <c r="O200" s="11"/>
      <c r="P200" s="11"/>
      <c r="Q200" s="11">
        <f t="shared" ref="Q200:Q266" si="69">ROUND(N200*O200,2)</f>
        <v>0</v>
      </c>
      <c r="R200" s="11">
        <f t="shared" ref="R200:R266" si="70">ROUND(N200*P200,2)</f>
        <v>0</v>
      </c>
      <c r="S200" s="88">
        <f t="shared" ref="S200:S266" si="71">ROUND(Q200+R200,2)</f>
        <v>0</v>
      </c>
      <c r="T200" s="106"/>
      <c r="U200" s="4"/>
      <c r="V200" s="4"/>
      <c r="W200" s="4"/>
      <c r="X200" s="4"/>
      <c r="Y200" s="4"/>
    </row>
    <row r="201" spans="1:25" s="1" customFormat="1" ht="15.75" customHeight="1" x14ac:dyDescent="0.3">
      <c r="A201" s="65" t="s">
        <v>893</v>
      </c>
      <c r="B201" s="65"/>
      <c r="C201" s="65" t="s">
        <v>553</v>
      </c>
      <c r="D201" s="115" t="s">
        <v>913</v>
      </c>
      <c r="E201" s="3" t="s">
        <v>1210</v>
      </c>
      <c r="F201" s="104"/>
      <c r="G201" s="14"/>
      <c r="H201" s="14"/>
      <c r="I201" s="14"/>
      <c r="J201" s="91">
        <v>11.88</v>
      </c>
      <c r="K201" s="240">
        <f>J201*0.125*3.14</f>
        <v>4.6629000000000005</v>
      </c>
      <c r="L201" s="165">
        <f>K201</f>
        <v>4.6629000000000005</v>
      </c>
      <c r="M201" s="147">
        <v>1.1000000000000001</v>
      </c>
      <c r="N201" s="179">
        <f>ROUND(M201*L201,2)</f>
        <v>5.13</v>
      </c>
      <c r="O201" s="11"/>
      <c r="P201" s="11"/>
      <c r="Q201" s="11">
        <f t="shared" si="69"/>
        <v>0</v>
      </c>
      <c r="R201" s="11">
        <f t="shared" si="70"/>
        <v>0</v>
      </c>
      <c r="S201" s="88">
        <f t="shared" si="71"/>
        <v>0</v>
      </c>
      <c r="T201" s="106"/>
      <c r="U201" s="4"/>
      <c r="V201" s="4"/>
      <c r="W201" s="4"/>
      <c r="X201" s="4"/>
      <c r="Y201" s="4"/>
    </row>
    <row r="202" spans="1:25" s="1" customFormat="1" ht="15.75" customHeight="1" x14ac:dyDescent="0.3">
      <c r="A202" s="65" t="s">
        <v>894</v>
      </c>
      <c r="B202" s="65"/>
      <c r="C202" s="65" t="s">
        <v>553</v>
      </c>
      <c r="D202" s="115" t="s">
        <v>880</v>
      </c>
      <c r="E202" s="3" t="s">
        <v>1210</v>
      </c>
      <c r="F202" s="104"/>
      <c r="G202" s="14"/>
      <c r="H202" s="14"/>
      <c r="I202" s="14"/>
      <c r="J202" s="91">
        <v>11.13</v>
      </c>
      <c r="K202" s="240">
        <f>J202*0.16*3.14</f>
        <v>5.5917120000000011</v>
      </c>
      <c r="L202" s="165">
        <f t="shared" ref="L202:L203" si="72">K202</f>
        <v>5.5917120000000011</v>
      </c>
      <c r="M202" s="147">
        <v>1.1000000000000001</v>
      </c>
      <c r="N202" s="179">
        <f t="shared" ref="N202" si="73">ROUND(M202*L202,2)</f>
        <v>6.15</v>
      </c>
      <c r="O202" s="11"/>
      <c r="P202" s="11"/>
      <c r="Q202" s="11">
        <f t="shared" si="69"/>
        <v>0</v>
      </c>
      <c r="R202" s="11">
        <f t="shared" si="70"/>
        <v>0</v>
      </c>
      <c r="S202" s="88">
        <f t="shared" si="71"/>
        <v>0</v>
      </c>
      <c r="T202" s="106"/>
      <c r="U202" s="4"/>
    </row>
    <row r="203" spans="1:25" s="1" customFormat="1" ht="15.75" customHeight="1" x14ac:dyDescent="0.3">
      <c r="A203" s="65" t="s">
        <v>895</v>
      </c>
      <c r="B203" s="65"/>
      <c r="C203" s="65" t="s">
        <v>553</v>
      </c>
      <c r="D203" s="115" t="s">
        <v>881</v>
      </c>
      <c r="E203" s="3" t="s">
        <v>1210</v>
      </c>
      <c r="F203" s="104"/>
      <c r="G203" s="14"/>
      <c r="H203" s="14"/>
      <c r="I203" s="14"/>
      <c r="J203" s="91">
        <v>93.36</v>
      </c>
      <c r="K203" s="240">
        <f>J203*0.16*3.14</f>
        <v>46.904063999999998</v>
      </c>
      <c r="L203" s="165">
        <f t="shared" si="72"/>
        <v>46.904063999999998</v>
      </c>
      <c r="M203" s="147">
        <v>1.1000000000000001</v>
      </c>
      <c r="N203" s="179">
        <f>ROUND(M203*L203,2)</f>
        <v>51.59</v>
      </c>
      <c r="O203" s="11"/>
      <c r="P203" s="11"/>
      <c r="Q203" s="11">
        <f t="shared" si="69"/>
        <v>0</v>
      </c>
      <c r="R203" s="11">
        <f t="shared" si="70"/>
        <v>0</v>
      </c>
      <c r="S203" s="88">
        <f t="shared" si="71"/>
        <v>0</v>
      </c>
      <c r="T203" s="106"/>
      <c r="U203" s="4"/>
      <c r="V203" s="4"/>
      <c r="W203" s="4"/>
      <c r="X203" s="4"/>
      <c r="Y203" s="4"/>
    </row>
    <row r="204" spans="1:25" s="1" customFormat="1" ht="15.75" customHeight="1" x14ac:dyDescent="0.3">
      <c r="A204" s="65" t="s">
        <v>896</v>
      </c>
      <c r="B204" s="65"/>
      <c r="C204" s="65" t="s">
        <v>553</v>
      </c>
      <c r="D204" s="115" t="s">
        <v>882</v>
      </c>
      <c r="E204" s="3" t="s">
        <v>18</v>
      </c>
      <c r="F204" s="104">
        <v>8</v>
      </c>
      <c r="G204" s="14"/>
      <c r="H204" s="14"/>
      <c r="I204" s="14"/>
      <c r="J204" s="91"/>
      <c r="K204" s="240">
        <v>0.62831853071795862</v>
      </c>
      <c r="L204" s="147">
        <f>F204</f>
        <v>8</v>
      </c>
      <c r="M204" s="147">
        <v>1</v>
      </c>
      <c r="N204" s="179">
        <f t="shared" ref="N204:N225" si="74">ROUND(M204*L204,2)</f>
        <v>8</v>
      </c>
      <c r="O204" s="11"/>
      <c r="P204" s="11"/>
      <c r="Q204" s="11">
        <f t="shared" si="69"/>
        <v>0</v>
      </c>
      <c r="R204" s="11">
        <f t="shared" si="70"/>
        <v>0</v>
      </c>
      <c r="S204" s="88">
        <f t="shared" si="71"/>
        <v>0</v>
      </c>
      <c r="T204" s="106"/>
      <c r="U204" s="4"/>
    </row>
    <row r="205" spans="1:25" s="1" customFormat="1" ht="15.75" customHeight="1" x14ac:dyDescent="0.3">
      <c r="A205" s="65" t="s">
        <v>897</v>
      </c>
      <c r="B205" s="65"/>
      <c r="C205" s="65" t="s">
        <v>553</v>
      </c>
      <c r="D205" s="115" t="s">
        <v>914</v>
      </c>
      <c r="E205" s="3" t="s">
        <v>18</v>
      </c>
      <c r="F205" s="104">
        <v>3</v>
      </c>
      <c r="G205" s="14"/>
      <c r="H205" s="14"/>
      <c r="I205" s="14"/>
      <c r="J205" s="91"/>
      <c r="K205" s="240">
        <v>0.2945243112740431</v>
      </c>
      <c r="L205" s="147">
        <f t="shared" ref="L205" si="75">F205</f>
        <v>3</v>
      </c>
      <c r="M205" s="147">
        <v>1</v>
      </c>
      <c r="N205" s="179">
        <f t="shared" si="74"/>
        <v>3</v>
      </c>
      <c r="O205" s="11"/>
      <c r="P205" s="11"/>
      <c r="Q205" s="11">
        <f t="shared" si="69"/>
        <v>0</v>
      </c>
      <c r="R205" s="11">
        <f t="shared" si="70"/>
        <v>0</v>
      </c>
      <c r="S205" s="88">
        <f t="shared" si="71"/>
        <v>0</v>
      </c>
      <c r="T205" s="106"/>
      <c r="U205" s="4"/>
    </row>
    <row r="206" spans="1:25" s="1" customFormat="1" ht="15.75" customHeight="1" x14ac:dyDescent="0.3">
      <c r="A206" s="65" t="s">
        <v>898</v>
      </c>
      <c r="B206" s="65"/>
      <c r="C206" s="65" t="s">
        <v>553</v>
      </c>
      <c r="D206" s="115" t="s">
        <v>915</v>
      </c>
      <c r="E206" s="3" t="s">
        <v>18</v>
      </c>
      <c r="F206" s="104">
        <v>1</v>
      </c>
      <c r="G206" s="14"/>
      <c r="H206" s="14"/>
      <c r="I206" s="14"/>
      <c r="J206" s="91"/>
      <c r="K206" s="240">
        <v>0.12566370614359174</v>
      </c>
      <c r="L206" s="147">
        <f>F206</f>
        <v>1</v>
      </c>
      <c r="M206" s="147">
        <v>1</v>
      </c>
      <c r="N206" s="179">
        <f t="shared" si="74"/>
        <v>1</v>
      </c>
      <c r="O206" s="11"/>
      <c r="P206" s="11"/>
      <c r="Q206" s="11">
        <f t="shared" si="69"/>
        <v>0</v>
      </c>
      <c r="R206" s="11">
        <f t="shared" si="70"/>
        <v>0</v>
      </c>
      <c r="S206" s="88">
        <f t="shared" si="71"/>
        <v>0</v>
      </c>
      <c r="T206" s="106"/>
      <c r="U206" s="4"/>
    </row>
    <row r="207" spans="1:25" s="1" customFormat="1" ht="15.75" customHeight="1" x14ac:dyDescent="0.3">
      <c r="A207" s="65" t="s">
        <v>899</v>
      </c>
      <c r="B207" s="65"/>
      <c r="C207" s="65" t="s">
        <v>553</v>
      </c>
      <c r="D207" s="115" t="s">
        <v>916</v>
      </c>
      <c r="E207" s="3" t="s">
        <v>18</v>
      </c>
      <c r="F207" s="104">
        <v>2</v>
      </c>
      <c r="G207" s="14"/>
      <c r="H207" s="14"/>
      <c r="I207" s="14"/>
      <c r="J207" s="91"/>
      <c r="K207" s="240">
        <v>0.19634954084936207</v>
      </c>
      <c r="L207" s="147">
        <f t="shared" ref="L207:L216" si="76">F207</f>
        <v>2</v>
      </c>
      <c r="M207" s="147">
        <v>1</v>
      </c>
      <c r="N207" s="179">
        <f>ROUND(M207*L207,2)</f>
        <v>2</v>
      </c>
      <c r="O207" s="11"/>
      <c r="P207" s="11"/>
      <c r="Q207" s="11">
        <f t="shared" si="69"/>
        <v>0</v>
      </c>
      <c r="R207" s="11">
        <f t="shared" si="70"/>
        <v>0</v>
      </c>
      <c r="S207" s="88">
        <f t="shared" si="71"/>
        <v>0</v>
      </c>
      <c r="T207" s="106"/>
      <c r="U207" s="4"/>
    </row>
    <row r="208" spans="1:25" s="1" customFormat="1" ht="21" customHeight="1" x14ac:dyDescent="0.3">
      <c r="A208" s="65" t="s">
        <v>900</v>
      </c>
      <c r="B208" s="65"/>
      <c r="C208" s="65" t="s">
        <v>553</v>
      </c>
      <c r="D208" s="115" t="s">
        <v>919</v>
      </c>
      <c r="E208" s="3" t="s">
        <v>18</v>
      </c>
      <c r="F208" s="104">
        <v>2</v>
      </c>
      <c r="G208" s="14"/>
      <c r="H208" s="14"/>
      <c r="I208" s="14"/>
      <c r="J208" s="91"/>
      <c r="K208" s="240">
        <v>0.10415623748493336</v>
      </c>
      <c r="L208" s="147">
        <f t="shared" si="76"/>
        <v>2</v>
      </c>
      <c r="M208" s="147">
        <v>1</v>
      </c>
      <c r="N208" s="179">
        <f t="shared" ref="N208:N218" si="77">ROUND(M208*L208,2)</f>
        <v>2</v>
      </c>
      <c r="O208" s="11"/>
      <c r="P208" s="11"/>
      <c r="Q208" s="11">
        <f t="shared" si="69"/>
        <v>0</v>
      </c>
      <c r="R208" s="11">
        <f t="shared" si="70"/>
        <v>0</v>
      </c>
      <c r="S208" s="88">
        <f t="shared" si="71"/>
        <v>0</v>
      </c>
      <c r="T208" s="106"/>
      <c r="U208" s="4"/>
    </row>
    <row r="209" spans="1:25" s="1" customFormat="1" ht="15.75" customHeight="1" x14ac:dyDescent="0.3">
      <c r="A209" s="65" t="s">
        <v>926</v>
      </c>
      <c r="B209" s="65"/>
      <c r="C209" s="65" t="s">
        <v>553</v>
      </c>
      <c r="D209" s="115" t="s">
        <v>920</v>
      </c>
      <c r="E209" s="3" t="s">
        <v>18</v>
      </c>
      <c r="F209" s="104">
        <v>2</v>
      </c>
      <c r="G209" s="14"/>
      <c r="H209" s="14"/>
      <c r="I209" s="14"/>
      <c r="J209" s="91"/>
      <c r="K209" s="240">
        <v>0.11217987507724266</v>
      </c>
      <c r="L209" s="147">
        <f t="shared" si="76"/>
        <v>2</v>
      </c>
      <c r="M209" s="147">
        <v>1</v>
      </c>
      <c r="N209" s="179">
        <f t="shared" si="77"/>
        <v>2</v>
      </c>
      <c r="O209" s="11"/>
      <c r="P209" s="11"/>
      <c r="Q209" s="11">
        <f t="shared" si="69"/>
        <v>0</v>
      </c>
      <c r="R209" s="11">
        <f t="shared" si="70"/>
        <v>0</v>
      </c>
      <c r="S209" s="88">
        <f t="shared" si="71"/>
        <v>0</v>
      </c>
      <c r="T209" s="106"/>
      <c r="U209" s="4"/>
    </row>
    <row r="210" spans="1:25" s="1" customFormat="1" ht="15.75" customHeight="1" x14ac:dyDescent="0.3">
      <c r="A210" s="65" t="s">
        <v>927</v>
      </c>
      <c r="B210" s="65"/>
      <c r="C210" s="65" t="s">
        <v>553</v>
      </c>
      <c r="D210" s="115" t="s">
        <v>921</v>
      </c>
      <c r="E210" s="3" t="s">
        <v>18</v>
      </c>
      <c r="F210" s="104">
        <v>2</v>
      </c>
      <c r="G210" s="14"/>
      <c r="H210" s="14"/>
      <c r="I210" s="14"/>
      <c r="J210" s="91"/>
      <c r="K210" s="240">
        <v>0.22686190124881719</v>
      </c>
      <c r="L210" s="147">
        <f t="shared" si="76"/>
        <v>2</v>
      </c>
      <c r="M210" s="147">
        <v>1</v>
      </c>
      <c r="N210" s="179">
        <f t="shared" si="77"/>
        <v>2</v>
      </c>
      <c r="O210" s="11"/>
      <c r="P210" s="11"/>
      <c r="Q210" s="11">
        <f t="shared" si="69"/>
        <v>0</v>
      </c>
      <c r="R210" s="11">
        <f t="shared" si="70"/>
        <v>0</v>
      </c>
      <c r="S210" s="88">
        <f t="shared" si="71"/>
        <v>0</v>
      </c>
      <c r="T210" s="106"/>
      <c r="U210" s="4"/>
    </row>
    <row r="211" spans="1:25" s="1" customFormat="1" ht="15.75" customHeight="1" x14ac:dyDescent="0.3">
      <c r="A211" s="65" t="s">
        <v>928</v>
      </c>
      <c r="B211" s="65"/>
      <c r="C211" s="65" t="s">
        <v>553</v>
      </c>
      <c r="D211" s="115" t="s">
        <v>887</v>
      </c>
      <c r="E211" s="3" t="s">
        <v>18</v>
      </c>
      <c r="F211" s="104">
        <v>4</v>
      </c>
      <c r="G211" s="14"/>
      <c r="H211" s="14"/>
      <c r="I211" s="14"/>
      <c r="J211" s="91"/>
      <c r="K211" s="240">
        <v>0.32305579416537883</v>
      </c>
      <c r="L211" s="147">
        <f t="shared" si="76"/>
        <v>4</v>
      </c>
      <c r="M211" s="147">
        <v>1</v>
      </c>
      <c r="N211" s="179">
        <f t="shared" si="77"/>
        <v>4</v>
      </c>
      <c r="O211" s="11"/>
      <c r="P211" s="11"/>
      <c r="Q211" s="11">
        <f t="shared" si="69"/>
        <v>0</v>
      </c>
      <c r="R211" s="11">
        <f t="shared" si="70"/>
        <v>0</v>
      </c>
      <c r="S211" s="88">
        <f t="shared" si="71"/>
        <v>0</v>
      </c>
      <c r="T211" s="106"/>
      <c r="U211" s="4"/>
    </row>
    <row r="212" spans="1:25" s="1" customFormat="1" ht="15.75" customHeight="1" x14ac:dyDescent="0.3">
      <c r="A212" s="65" t="s">
        <v>929</v>
      </c>
      <c r="B212" s="65"/>
      <c r="C212" s="65" t="s">
        <v>553</v>
      </c>
      <c r="D212" s="115" t="s">
        <v>922</v>
      </c>
      <c r="E212" s="3" t="s">
        <v>18</v>
      </c>
      <c r="F212" s="104">
        <v>2</v>
      </c>
      <c r="G212" s="14"/>
      <c r="H212" s="14"/>
      <c r="I212" s="14"/>
      <c r="J212" s="91"/>
      <c r="K212" s="240">
        <v>0.23275238510676602</v>
      </c>
      <c r="L212" s="147">
        <f t="shared" si="76"/>
        <v>2</v>
      </c>
      <c r="M212" s="147">
        <v>1</v>
      </c>
      <c r="N212" s="179">
        <f t="shared" si="77"/>
        <v>2</v>
      </c>
      <c r="O212" s="11"/>
      <c r="P212" s="11"/>
      <c r="Q212" s="11">
        <f t="shared" si="69"/>
        <v>0</v>
      </c>
      <c r="R212" s="11">
        <f t="shared" si="70"/>
        <v>0</v>
      </c>
      <c r="S212" s="88">
        <f t="shared" si="71"/>
        <v>0</v>
      </c>
      <c r="T212" s="106"/>
      <c r="U212" s="4"/>
    </row>
    <row r="213" spans="1:25" s="1" customFormat="1" ht="15.75" customHeight="1" x14ac:dyDescent="0.3">
      <c r="A213" s="65" t="s">
        <v>930</v>
      </c>
      <c r="B213" s="65"/>
      <c r="C213" s="65" t="s">
        <v>553</v>
      </c>
      <c r="D213" s="115" t="s">
        <v>923</v>
      </c>
      <c r="E213" s="3" t="s">
        <v>18</v>
      </c>
      <c r="F213" s="104">
        <v>5</v>
      </c>
      <c r="G213" s="14"/>
      <c r="H213" s="14"/>
      <c r="I213" s="14"/>
      <c r="J213" s="91"/>
      <c r="K213" s="240">
        <v>0.88298209395690241</v>
      </c>
      <c r="L213" s="147">
        <f t="shared" si="76"/>
        <v>5</v>
      </c>
      <c r="M213" s="147">
        <v>1</v>
      </c>
      <c r="N213" s="179">
        <f t="shared" si="77"/>
        <v>5</v>
      </c>
      <c r="O213" s="11"/>
      <c r="P213" s="11"/>
      <c r="Q213" s="11">
        <f t="shared" si="69"/>
        <v>0</v>
      </c>
      <c r="R213" s="11">
        <f t="shared" si="70"/>
        <v>0</v>
      </c>
      <c r="S213" s="88">
        <f t="shared" si="71"/>
        <v>0</v>
      </c>
      <c r="T213" s="106"/>
      <c r="U213" s="4"/>
    </row>
    <row r="214" spans="1:25" s="1" customFormat="1" ht="15.75" customHeight="1" x14ac:dyDescent="0.3">
      <c r="A214" s="65" t="s">
        <v>931</v>
      </c>
      <c r="B214" s="65"/>
      <c r="C214" s="65" t="s">
        <v>553</v>
      </c>
      <c r="D214" s="115" t="s">
        <v>888</v>
      </c>
      <c r="E214" s="3" t="s">
        <v>18</v>
      </c>
      <c r="F214" s="104">
        <v>4</v>
      </c>
      <c r="G214" s="14"/>
      <c r="H214" s="14"/>
      <c r="I214" s="14"/>
      <c r="J214" s="91"/>
      <c r="K214" s="240">
        <v>0.70638567516552198</v>
      </c>
      <c r="L214" s="147">
        <f t="shared" si="76"/>
        <v>4</v>
      </c>
      <c r="M214" s="147">
        <v>1</v>
      </c>
      <c r="N214" s="179">
        <f t="shared" si="77"/>
        <v>4</v>
      </c>
      <c r="O214" s="11"/>
      <c r="P214" s="11"/>
      <c r="Q214" s="11">
        <f t="shared" si="69"/>
        <v>0</v>
      </c>
      <c r="R214" s="11">
        <f t="shared" si="70"/>
        <v>0</v>
      </c>
      <c r="S214" s="88">
        <f t="shared" si="71"/>
        <v>0</v>
      </c>
      <c r="T214" s="106"/>
      <c r="U214" s="4"/>
    </row>
    <row r="215" spans="1:25" s="1" customFormat="1" ht="15.75" customHeight="1" x14ac:dyDescent="0.3">
      <c r="A215" s="65" t="s">
        <v>932</v>
      </c>
      <c r="B215" s="65"/>
      <c r="C215" s="65" t="s">
        <v>553</v>
      </c>
      <c r="D215" s="115" t="s">
        <v>924</v>
      </c>
      <c r="E215" s="3" t="s">
        <v>18</v>
      </c>
      <c r="F215" s="104">
        <v>3</v>
      </c>
      <c r="G215" s="14"/>
      <c r="H215" s="14"/>
      <c r="I215" s="14"/>
      <c r="J215" s="91"/>
      <c r="K215" s="234">
        <v>0.42</v>
      </c>
      <c r="L215" s="147">
        <f t="shared" si="76"/>
        <v>3</v>
      </c>
      <c r="M215" s="147">
        <v>1</v>
      </c>
      <c r="N215" s="179">
        <f t="shared" si="77"/>
        <v>3</v>
      </c>
      <c r="O215" s="11"/>
      <c r="P215" s="11"/>
      <c r="Q215" s="11">
        <f t="shared" si="69"/>
        <v>0</v>
      </c>
      <c r="R215" s="11">
        <f t="shared" si="70"/>
        <v>0</v>
      </c>
      <c r="S215" s="88">
        <f t="shared" si="71"/>
        <v>0</v>
      </c>
      <c r="T215" s="106"/>
      <c r="U215" s="4"/>
    </row>
    <row r="216" spans="1:25" s="1" customFormat="1" ht="15.75" customHeight="1" x14ac:dyDescent="0.3">
      <c r="A216" s="65" t="s">
        <v>933</v>
      </c>
      <c r="B216" s="65"/>
      <c r="C216" s="65" t="s">
        <v>553</v>
      </c>
      <c r="D216" s="115" t="s">
        <v>925</v>
      </c>
      <c r="E216" s="3" t="s">
        <v>18</v>
      </c>
      <c r="F216" s="104">
        <v>1</v>
      </c>
      <c r="G216" s="14"/>
      <c r="H216" s="14"/>
      <c r="I216" s="14"/>
      <c r="J216" s="91"/>
      <c r="K216" s="234">
        <v>0.04</v>
      </c>
      <c r="L216" s="147">
        <f t="shared" si="76"/>
        <v>1</v>
      </c>
      <c r="M216" s="147">
        <v>1</v>
      </c>
      <c r="N216" s="179">
        <f t="shared" si="77"/>
        <v>1</v>
      </c>
      <c r="O216" s="11"/>
      <c r="P216" s="11"/>
      <c r="Q216" s="11">
        <f t="shared" si="69"/>
        <v>0</v>
      </c>
      <c r="R216" s="11">
        <f t="shared" si="70"/>
        <v>0</v>
      </c>
      <c r="S216" s="88">
        <f t="shared" si="71"/>
        <v>0</v>
      </c>
      <c r="T216" s="106"/>
      <c r="U216" s="4"/>
    </row>
    <row r="217" spans="1:25" s="1" customFormat="1" ht="15.75" customHeight="1" x14ac:dyDescent="0.3">
      <c r="A217" s="65" t="s">
        <v>934</v>
      </c>
      <c r="B217" s="65"/>
      <c r="C217" s="65" t="s">
        <v>553</v>
      </c>
      <c r="D217" s="115" t="s">
        <v>705</v>
      </c>
      <c r="E217" s="3" t="s">
        <v>3</v>
      </c>
      <c r="F217" s="103">
        <v>0.15</v>
      </c>
      <c r="G217" s="14"/>
      <c r="H217" s="14"/>
      <c r="I217" s="14"/>
      <c r="J217" s="91"/>
      <c r="K217" s="234"/>
      <c r="L217" s="147">
        <f>F217</f>
        <v>0.15</v>
      </c>
      <c r="M217" s="147">
        <v>1</v>
      </c>
      <c r="N217" s="179">
        <f t="shared" si="77"/>
        <v>0.15</v>
      </c>
      <c r="O217" s="11"/>
      <c r="P217" s="11"/>
      <c r="Q217" s="11">
        <f t="shared" si="69"/>
        <v>0</v>
      </c>
      <c r="R217" s="11">
        <f t="shared" si="70"/>
        <v>0</v>
      </c>
      <c r="S217" s="88">
        <f t="shared" si="71"/>
        <v>0</v>
      </c>
      <c r="T217" s="106"/>
      <c r="U217" s="4"/>
    </row>
    <row r="218" spans="1:25" s="1" customFormat="1" ht="36" customHeight="1" x14ac:dyDescent="0.3">
      <c r="A218" s="65" t="s">
        <v>1215</v>
      </c>
      <c r="B218" s="65"/>
      <c r="C218" s="65" t="s">
        <v>553</v>
      </c>
      <c r="D218" s="93" t="s">
        <v>918</v>
      </c>
      <c r="E218" s="3" t="s">
        <v>18</v>
      </c>
      <c r="F218" s="104">
        <v>2</v>
      </c>
      <c r="G218" s="11"/>
      <c r="H218" s="11"/>
      <c r="I218" s="11"/>
      <c r="J218" s="92"/>
      <c r="K218" s="235"/>
      <c r="L218" s="147">
        <f>F218</f>
        <v>2</v>
      </c>
      <c r="M218" s="147">
        <v>1</v>
      </c>
      <c r="N218" s="179">
        <f t="shared" si="77"/>
        <v>2</v>
      </c>
      <c r="O218" s="11"/>
      <c r="P218" s="11"/>
      <c r="Q218" s="11">
        <f t="shared" si="69"/>
        <v>0</v>
      </c>
      <c r="R218" s="11">
        <f t="shared" si="70"/>
        <v>0</v>
      </c>
      <c r="S218" s="88">
        <f t="shared" si="71"/>
        <v>0</v>
      </c>
      <c r="T218" s="106"/>
    </row>
    <row r="219" spans="1:25" s="138" customFormat="1" ht="15.75" customHeight="1" x14ac:dyDescent="0.3">
      <c r="A219" s="90" t="s">
        <v>907</v>
      </c>
      <c r="B219" s="296" t="s">
        <v>2975</v>
      </c>
      <c r="C219" s="86" t="s">
        <v>552</v>
      </c>
      <c r="D219" s="97" t="s">
        <v>598</v>
      </c>
      <c r="E219" s="91" t="s">
        <v>18</v>
      </c>
      <c r="F219" s="119">
        <f>F220</f>
        <v>1</v>
      </c>
      <c r="G219" s="91"/>
      <c r="H219" s="91"/>
      <c r="I219" s="91"/>
      <c r="J219" s="91"/>
      <c r="K219" s="91"/>
      <c r="L219" s="148">
        <f t="shared" ref="L219" si="78">F219</f>
        <v>1</v>
      </c>
      <c r="M219" s="148">
        <v>1</v>
      </c>
      <c r="N219" s="154">
        <f t="shared" si="74"/>
        <v>1</v>
      </c>
      <c r="O219" s="92"/>
      <c r="P219" s="92"/>
      <c r="Q219" s="92">
        <f t="shared" si="69"/>
        <v>0</v>
      </c>
      <c r="R219" s="92">
        <f t="shared" si="70"/>
        <v>0</v>
      </c>
      <c r="S219" s="88">
        <f t="shared" si="71"/>
        <v>0</v>
      </c>
      <c r="T219" s="109"/>
      <c r="U219" s="137"/>
      <c r="V219" s="137"/>
      <c r="W219" s="137"/>
      <c r="X219" s="137"/>
      <c r="Y219" s="137"/>
    </row>
    <row r="220" spans="1:25" s="1" customFormat="1" ht="15.75" customHeight="1" x14ac:dyDescent="0.3">
      <c r="A220" s="65" t="s">
        <v>912</v>
      </c>
      <c r="B220" s="65"/>
      <c r="C220" s="65" t="s">
        <v>553</v>
      </c>
      <c r="D220" s="93" t="s">
        <v>917</v>
      </c>
      <c r="E220" s="3" t="s">
        <v>18</v>
      </c>
      <c r="F220" s="104">
        <v>1</v>
      </c>
      <c r="G220" s="14"/>
      <c r="H220" s="14"/>
      <c r="I220" s="14"/>
      <c r="J220" s="91"/>
      <c r="K220" s="234"/>
      <c r="L220" s="147">
        <f>F220</f>
        <v>1</v>
      </c>
      <c r="M220" s="147">
        <v>1</v>
      </c>
      <c r="N220" s="179">
        <f t="shared" si="74"/>
        <v>1</v>
      </c>
      <c r="O220" s="11"/>
      <c r="P220" s="11"/>
      <c r="Q220" s="11">
        <f t="shared" si="69"/>
        <v>0</v>
      </c>
      <c r="R220" s="11">
        <f t="shared" si="70"/>
        <v>0</v>
      </c>
      <c r="S220" s="88">
        <f t="shared" si="71"/>
        <v>0</v>
      </c>
      <c r="T220" s="106"/>
      <c r="U220" s="4"/>
    </row>
    <row r="221" spans="1:25" s="134" customFormat="1" ht="27.75" customHeight="1" x14ac:dyDescent="0.3">
      <c r="A221" s="90" t="s">
        <v>908</v>
      </c>
      <c r="B221" s="278" t="s">
        <v>2089</v>
      </c>
      <c r="C221" s="90" t="s">
        <v>552</v>
      </c>
      <c r="D221" s="118" t="s">
        <v>654</v>
      </c>
      <c r="E221" s="87" t="s">
        <v>18</v>
      </c>
      <c r="F221" s="117">
        <f>F222</f>
        <v>1</v>
      </c>
      <c r="G221" s="87"/>
      <c r="H221" s="87"/>
      <c r="I221" s="87"/>
      <c r="J221" s="87"/>
      <c r="K221" s="87"/>
      <c r="L221" s="146">
        <f>F221</f>
        <v>1</v>
      </c>
      <c r="M221" s="148">
        <v>1</v>
      </c>
      <c r="N221" s="154">
        <f t="shared" si="74"/>
        <v>1</v>
      </c>
      <c r="O221" s="88"/>
      <c r="P221" s="88"/>
      <c r="Q221" s="92">
        <f t="shared" si="69"/>
        <v>0</v>
      </c>
      <c r="R221" s="92">
        <f t="shared" si="70"/>
        <v>0</v>
      </c>
      <c r="S221" s="88">
        <f t="shared" si="71"/>
        <v>0</v>
      </c>
      <c r="T221" s="109"/>
      <c r="U221" s="133"/>
      <c r="V221" s="133"/>
      <c r="W221" s="133"/>
      <c r="X221" s="133"/>
      <c r="Y221" s="133"/>
    </row>
    <row r="222" spans="1:25" s="1" customFormat="1" ht="40.5" customHeight="1" x14ac:dyDescent="0.3">
      <c r="A222" s="65" t="s">
        <v>911</v>
      </c>
      <c r="B222" s="65"/>
      <c r="C222" s="65" t="s">
        <v>553</v>
      </c>
      <c r="D222" s="93" t="s">
        <v>885</v>
      </c>
      <c r="E222" s="3" t="s">
        <v>18</v>
      </c>
      <c r="F222" s="104">
        <v>1</v>
      </c>
      <c r="G222" s="11"/>
      <c r="H222" s="11"/>
      <c r="I222" s="11"/>
      <c r="J222" s="92"/>
      <c r="K222" s="235"/>
      <c r="L222" s="147">
        <f>F222</f>
        <v>1</v>
      </c>
      <c r="M222" s="147">
        <v>1</v>
      </c>
      <c r="N222" s="179">
        <f t="shared" si="74"/>
        <v>1</v>
      </c>
      <c r="O222" s="11"/>
      <c r="P222" s="11"/>
      <c r="Q222" s="11">
        <f t="shared" si="69"/>
        <v>0</v>
      </c>
      <c r="R222" s="11">
        <f t="shared" si="70"/>
        <v>0</v>
      </c>
      <c r="S222" s="88">
        <f t="shared" si="71"/>
        <v>0</v>
      </c>
      <c r="T222" s="106"/>
    </row>
    <row r="223" spans="1:25" s="134" customFormat="1" ht="15.75" customHeight="1" x14ac:dyDescent="0.3">
      <c r="A223" s="90" t="s">
        <v>909</v>
      </c>
      <c r="B223" s="276" t="s">
        <v>2088</v>
      </c>
      <c r="C223" s="90" t="s">
        <v>552</v>
      </c>
      <c r="D223" s="97" t="s">
        <v>1338</v>
      </c>
      <c r="E223" s="87" t="s">
        <v>3</v>
      </c>
      <c r="F223" s="117">
        <f>F224</f>
        <v>50.430999999999997</v>
      </c>
      <c r="G223" s="87"/>
      <c r="H223" s="87"/>
      <c r="I223" s="87"/>
      <c r="J223" s="87"/>
      <c r="K223" s="117">
        <f>F223</f>
        <v>50.430999999999997</v>
      </c>
      <c r="L223" s="146">
        <f>K223</f>
        <v>50.430999999999997</v>
      </c>
      <c r="M223" s="146">
        <v>1</v>
      </c>
      <c r="N223" s="152">
        <f t="shared" si="74"/>
        <v>50.43</v>
      </c>
      <c r="O223" s="88"/>
      <c r="P223" s="88"/>
      <c r="Q223" s="88">
        <f t="shared" si="69"/>
        <v>0</v>
      </c>
      <c r="R223" s="88">
        <f t="shared" si="70"/>
        <v>0</v>
      </c>
      <c r="S223" s="88">
        <f t="shared" si="71"/>
        <v>0</v>
      </c>
      <c r="T223" s="108"/>
    </row>
    <row r="224" spans="1:25" s="1" customFormat="1" ht="37.5" customHeight="1" x14ac:dyDescent="0.3">
      <c r="A224" s="65" t="s">
        <v>910</v>
      </c>
      <c r="B224" s="65"/>
      <c r="C224" s="65" t="s">
        <v>553</v>
      </c>
      <c r="D224" s="115" t="s">
        <v>886</v>
      </c>
      <c r="E224" s="3" t="s">
        <v>3</v>
      </c>
      <c r="F224" s="104">
        <v>50.430999999999997</v>
      </c>
      <c r="G224" s="11"/>
      <c r="H224" s="11"/>
      <c r="I224" s="11"/>
      <c r="J224" s="92"/>
      <c r="K224" s="235">
        <f>F224</f>
        <v>50.430999999999997</v>
      </c>
      <c r="L224" s="147">
        <f>F224</f>
        <v>50.430999999999997</v>
      </c>
      <c r="M224" s="147">
        <v>1.1000000000000001</v>
      </c>
      <c r="N224" s="179">
        <f t="shared" si="74"/>
        <v>55.47</v>
      </c>
      <c r="O224" s="11"/>
      <c r="P224" s="11"/>
      <c r="Q224" s="11">
        <f t="shared" si="69"/>
        <v>0</v>
      </c>
      <c r="R224" s="11">
        <f t="shared" si="70"/>
        <v>0</v>
      </c>
      <c r="S224" s="88">
        <f t="shared" si="71"/>
        <v>0</v>
      </c>
      <c r="T224" s="106"/>
    </row>
    <row r="225" spans="1:25" s="198" customFormat="1" ht="25.5" customHeight="1" x14ac:dyDescent="0.3">
      <c r="A225" s="65" t="s">
        <v>2981</v>
      </c>
      <c r="B225" s="65"/>
      <c r="C225" s="65" t="s">
        <v>553</v>
      </c>
      <c r="D225" s="115" t="s">
        <v>2980</v>
      </c>
      <c r="E225" s="14" t="s">
        <v>2</v>
      </c>
      <c r="F225" s="104">
        <f>F224</f>
        <v>50.430999999999997</v>
      </c>
      <c r="G225" s="11"/>
      <c r="H225" s="11"/>
      <c r="I225" s="11"/>
      <c r="J225" s="11"/>
      <c r="K225" s="11">
        <f t="shared" ref="K225" si="79">F225</f>
        <v>50.430999999999997</v>
      </c>
      <c r="L225" s="11">
        <f t="shared" ref="L225" si="80">K225</f>
        <v>50.430999999999997</v>
      </c>
      <c r="M225" s="147">
        <v>0.7</v>
      </c>
      <c r="N225" s="153">
        <f t="shared" si="74"/>
        <v>35.299999999999997</v>
      </c>
      <c r="O225" s="11"/>
      <c r="P225" s="11"/>
      <c r="Q225" s="11">
        <f t="shared" ref="Q225" si="81">ROUND(N225*O225,2)</f>
        <v>0</v>
      </c>
      <c r="R225" s="11">
        <f t="shared" ref="R225" si="82">ROUND(N225*P225,2)</f>
        <v>0</v>
      </c>
      <c r="S225" s="88">
        <f t="shared" ref="S225" si="83">ROUND(Q225+R225,2)</f>
        <v>0</v>
      </c>
      <c r="T225" s="106"/>
    </row>
    <row r="226" spans="1:25" s="132" customFormat="1" ht="22.5" customHeight="1" x14ac:dyDescent="0.3">
      <c r="A226" s="111" t="s">
        <v>482</v>
      </c>
      <c r="B226" s="111"/>
      <c r="C226" s="111"/>
      <c r="D226" s="95" t="s">
        <v>936</v>
      </c>
      <c r="E226" s="112"/>
      <c r="F226" s="113"/>
      <c r="G226" s="112"/>
      <c r="H226" s="112"/>
      <c r="I226" s="112"/>
      <c r="J226" s="112"/>
      <c r="K226" s="112"/>
      <c r="L226" s="190"/>
      <c r="M226" s="144"/>
      <c r="N226" s="151"/>
      <c r="O226" s="114"/>
      <c r="P226" s="114"/>
      <c r="Q226" s="85"/>
      <c r="R226" s="85"/>
      <c r="S226" s="114"/>
      <c r="T226" s="114"/>
      <c r="U226" s="131"/>
      <c r="V226" s="131"/>
      <c r="W226" s="131"/>
      <c r="X226" s="131"/>
      <c r="Y226" s="131"/>
    </row>
    <row r="227" spans="1:25" s="138" customFormat="1" ht="32.25" customHeight="1" x14ac:dyDescent="0.3">
      <c r="A227" s="90" t="s">
        <v>935</v>
      </c>
      <c r="B227" s="276" t="s">
        <v>2086</v>
      </c>
      <c r="C227" s="90" t="s">
        <v>552</v>
      </c>
      <c r="D227" s="97" t="s">
        <v>554</v>
      </c>
      <c r="E227" s="87" t="s">
        <v>3</v>
      </c>
      <c r="F227" s="117">
        <f>F228+F229</f>
        <v>0</v>
      </c>
      <c r="G227" s="87"/>
      <c r="H227" s="87"/>
      <c r="I227" s="87"/>
      <c r="J227" s="89"/>
      <c r="K227" s="89">
        <f>K228+K229+K230+K231+K232</f>
        <v>33.15934</v>
      </c>
      <c r="L227" s="152"/>
      <c r="M227" s="146"/>
      <c r="N227" s="89">
        <f>K227</f>
        <v>33.15934</v>
      </c>
      <c r="O227" s="88"/>
      <c r="P227" s="88"/>
      <c r="Q227" s="92">
        <f t="shared" si="69"/>
        <v>0</v>
      </c>
      <c r="R227" s="92">
        <f t="shared" si="70"/>
        <v>0</v>
      </c>
      <c r="S227" s="88">
        <f t="shared" si="71"/>
        <v>0</v>
      </c>
      <c r="T227" s="88" t="s">
        <v>555</v>
      </c>
      <c r="U227" s="137"/>
      <c r="V227" s="137"/>
      <c r="W227" s="137"/>
      <c r="X227" s="137"/>
      <c r="Y227" s="137"/>
    </row>
    <row r="228" spans="1:25" s="1" customFormat="1" ht="24" customHeight="1" x14ac:dyDescent="0.3">
      <c r="A228" s="65" t="s">
        <v>941</v>
      </c>
      <c r="B228" s="65"/>
      <c r="C228" s="69" t="s">
        <v>553</v>
      </c>
      <c r="D228" s="261" t="s">
        <v>879</v>
      </c>
      <c r="E228" s="70" t="s">
        <v>1210</v>
      </c>
      <c r="F228" s="105"/>
      <c r="G228" s="74"/>
      <c r="H228" s="74"/>
      <c r="I228" s="74"/>
      <c r="J228" s="87">
        <v>2.62</v>
      </c>
      <c r="K228" s="242">
        <f>J228*0.1*3.14</f>
        <v>0.82268000000000008</v>
      </c>
      <c r="L228" s="147">
        <f>J228</f>
        <v>2.62</v>
      </c>
      <c r="M228" s="147">
        <v>1.1000000000000001</v>
      </c>
      <c r="N228" s="179">
        <f>ROUND(M228*L228,2)</f>
        <v>2.88</v>
      </c>
      <c r="O228" s="71"/>
      <c r="P228" s="71"/>
      <c r="Q228" s="11">
        <f t="shared" si="69"/>
        <v>0</v>
      </c>
      <c r="R228" s="11">
        <f t="shared" si="70"/>
        <v>0</v>
      </c>
      <c r="S228" s="88">
        <f t="shared" si="71"/>
        <v>0</v>
      </c>
      <c r="T228" s="71"/>
      <c r="U228" s="4"/>
      <c r="V228" s="4"/>
      <c r="W228" s="4"/>
      <c r="X228" s="4"/>
      <c r="Y228" s="4"/>
    </row>
    <row r="229" spans="1:25" s="1" customFormat="1" ht="15.75" customHeight="1" x14ac:dyDescent="0.3">
      <c r="A229" s="65" t="s">
        <v>942</v>
      </c>
      <c r="B229" s="65"/>
      <c r="C229" s="69" t="s">
        <v>553</v>
      </c>
      <c r="D229" s="261" t="s">
        <v>937</v>
      </c>
      <c r="E229" s="70" t="s">
        <v>1210</v>
      </c>
      <c r="F229" s="104"/>
      <c r="G229" s="14"/>
      <c r="H229" s="14"/>
      <c r="I229" s="14"/>
      <c r="J229" s="91">
        <v>100.69</v>
      </c>
      <c r="K229" s="240">
        <f>0.1*J229*3.14</f>
        <v>31.616660000000003</v>
      </c>
      <c r="L229" s="147">
        <f>J229</f>
        <v>100.69</v>
      </c>
      <c r="M229" s="147">
        <v>1.1000000000000001</v>
      </c>
      <c r="N229" s="179">
        <f t="shared" ref="N229:N230" si="84">ROUND(M229*L229,2)</f>
        <v>110.76</v>
      </c>
      <c r="O229" s="11"/>
      <c r="P229" s="11"/>
      <c r="Q229" s="11">
        <f t="shared" si="69"/>
        <v>0</v>
      </c>
      <c r="R229" s="11">
        <f t="shared" si="70"/>
        <v>0</v>
      </c>
      <c r="S229" s="88">
        <f t="shared" si="71"/>
        <v>0</v>
      </c>
      <c r="T229" s="106"/>
      <c r="U229" s="4"/>
      <c r="V229" s="4"/>
      <c r="W229" s="4"/>
      <c r="X229" s="4"/>
      <c r="Y229" s="4"/>
    </row>
    <row r="230" spans="1:25" s="1" customFormat="1" ht="15.75" customHeight="1" x14ac:dyDescent="0.3">
      <c r="A230" s="65" t="s">
        <v>944</v>
      </c>
      <c r="B230" s="65"/>
      <c r="C230" s="69" t="s">
        <v>553</v>
      </c>
      <c r="D230" s="261" t="s">
        <v>882</v>
      </c>
      <c r="E230" s="3" t="s">
        <v>18</v>
      </c>
      <c r="F230" s="104">
        <v>1</v>
      </c>
      <c r="G230" s="14"/>
      <c r="H230" s="14"/>
      <c r="I230" s="14"/>
      <c r="J230" s="91"/>
      <c r="K230" s="234">
        <v>0.08</v>
      </c>
      <c r="L230" s="147">
        <f>F230</f>
        <v>1</v>
      </c>
      <c r="M230" s="147">
        <v>1</v>
      </c>
      <c r="N230" s="179">
        <f t="shared" si="84"/>
        <v>1</v>
      </c>
      <c r="O230" s="11"/>
      <c r="P230" s="11"/>
      <c r="Q230" s="11">
        <f t="shared" si="69"/>
        <v>0</v>
      </c>
      <c r="R230" s="11">
        <f t="shared" si="70"/>
        <v>0</v>
      </c>
      <c r="S230" s="88">
        <f t="shared" si="71"/>
        <v>0</v>
      </c>
      <c r="T230" s="106"/>
      <c r="U230" s="4"/>
      <c r="V230" s="4"/>
      <c r="W230" s="4"/>
      <c r="X230" s="4"/>
      <c r="Y230" s="4"/>
    </row>
    <row r="231" spans="1:25" s="1" customFormat="1" ht="15.75" customHeight="1" x14ac:dyDescent="0.3">
      <c r="A231" s="65" t="s">
        <v>945</v>
      </c>
      <c r="B231" s="65"/>
      <c r="C231" s="69" t="s">
        <v>553</v>
      </c>
      <c r="D231" s="261" t="s">
        <v>887</v>
      </c>
      <c r="E231" s="3" t="s">
        <v>18</v>
      </c>
      <c r="F231" s="104">
        <v>3</v>
      </c>
      <c r="G231" s="14"/>
      <c r="H231" s="14"/>
      <c r="I231" s="14"/>
      <c r="J231" s="91"/>
      <c r="K231" s="234">
        <v>0.24</v>
      </c>
      <c r="L231" s="147">
        <f t="shared" ref="L231:L233" si="85">F231</f>
        <v>3</v>
      </c>
      <c r="M231" s="147">
        <v>1</v>
      </c>
      <c r="N231" s="179">
        <f t="shared" ref="N231:N233" si="86">ROUND(M231*L231,2)</f>
        <v>3</v>
      </c>
      <c r="O231" s="11"/>
      <c r="P231" s="11"/>
      <c r="Q231" s="11">
        <f t="shared" si="69"/>
        <v>0</v>
      </c>
      <c r="R231" s="11">
        <f t="shared" si="70"/>
        <v>0</v>
      </c>
      <c r="S231" s="88">
        <f t="shared" si="71"/>
        <v>0</v>
      </c>
      <c r="T231" s="106"/>
      <c r="U231" s="4"/>
      <c r="V231" s="4"/>
      <c r="W231" s="4"/>
      <c r="X231" s="4"/>
      <c r="Y231" s="4"/>
    </row>
    <row r="232" spans="1:25" s="1" customFormat="1" ht="15.75" customHeight="1" x14ac:dyDescent="0.3">
      <c r="A232" s="65" t="s">
        <v>946</v>
      </c>
      <c r="B232" s="65"/>
      <c r="C232" s="69" t="s">
        <v>553</v>
      </c>
      <c r="D232" s="261" t="s">
        <v>938</v>
      </c>
      <c r="E232" s="3" t="s">
        <v>18</v>
      </c>
      <c r="F232" s="104">
        <v>5</v>
      </c>
      <c r="G232" s="14"/>
      <c r="H232" s="14"/>
      <c r="I232" s="14"/>
      <c r="J232" s="91"/>
      <c r="K232" s="234">
        <v>0.4</v>
      </c>
      <c r="L232" s="147">
        <f t="shared" si="85"/>
        <v>5</v>
      </c>
      <c r="M232" s="147">
        <v>1</v>
      </c>
      <c r="N232" s="179">
        <f t="shared" si="86"/>
        <v>5</v>
      </c>
      <c r="O232" s="11"/>
      <c r="P232" s="11"/>
      <c r="Q232" s="11">
        <f t="shared" si="69"/>
        <v>0</v>
      </c>
      <c r="R232" s="11">
        <f t="shared" si="70"/>
        <v>0</v>
      </c>
      <c r="S232" s="88">
        <f t="shared" si="71"/>
        <v>0</v>
      </c>
      <c r="T232" s="106"/>
      <c r="U232" s="4"/>
      <c r="V232" s="4"/>
      <c r="W232" s="4"/>
      <c r="X232" s="4"/>
      <c r="Y232" s="4"/>
    </row>
    <row r="233" spans="1:25" s="1" customFormat="1" ht="15.75" customHeight="1" x14ac:dyDescent="0.3">
      <c r="A233" s="65" t="s">
        <v>943</v>
      </c>
      <c r="B233" s="65"/>
      <c r="C233" s="69" t="s">
        <v>553</v>
      </c>
      <c r="D233" s="260" t="s">
        <v>705</v>
      </c>
      <c r="E233" s="3" t="s">
        <v>3</v>
      </c>
      <c r="F233" s="104">
        <v>0.02</v>
      </c>
      <c r="G233" s="14"/>
      <c r="H233" s="14"/>
      <c r="I233" s="14"/>
      <c r="J233" s="91"/>
      <c r="K233" s="234"/>
      <c r="L233" s="147">
        <f t="shared" si="85"/>
        <v>0.02</v>
      </c>
      <c r="M233" s="147">
        <v>1</v>
      </c>
      <c r="N233" s="179">
        <f t="shared" si="86"/>
        <v>0.02</v>
      </c>
      <c r="O233" s="11"/>
      <c r="P233" s="11"/>
      <c r="Q233" s="11">
        <f t="shared" si="69"/>
        <v>0</v>
      </c>
      <c r="R233" s="11">
        <f t="shared" si="70"/>
        <v>0</v>
      </c>
      <c r="S233" s="88">
        <f t="shared" si="71"/>
        <v>0</v>
      </c>
      <c r="T233" s="106"/>
      <c r="U233" s="4"/>
      <c r="V233" s="4"/>
      <c r="W233" s="4"/>
      <c r="X233" s="4"/>
      <c r="Y233" s="4"/>
    </row>
    <row r="234" spans="1:25" s="138" customFormat="1" ht="15.75" customHeight="1" x14ac:dyDescent="0.3">
      <c r="A234" s="90" t="s">
        <v>947</v>
      </c>
      <c r="B234" s="279" t="s">
        <v>2975</v>
      </c>
      <c r="C234" s="86" t="s">
        <v>552</v>
      </c>
      <c r="D234" s="97" t="s">
        <v>598</v>
      </c>
      <c r="E234" s="91" t="s">
        <v>18</v>
      </c>
      <c r="F234" s="119">
        <f>F235</f>
        <v>1</v>
      </c>
      <c r="G234" s="91"/>
      <c r="H234" s="91"/>
      <c r="I234" s="91"/>
      <c r="J234" s="91"/>
      <c r="K234" s="91"/>
      <c r="L234" s="148">
        <f t="shared" ref="L234:L235" si="87">F234</f>
        <v>1</v>
      </c>
      <c r="M234" s="148">
        <v>1</v>
      </c>
      <c r="N234" s="154">
        <f t="shared" ref="N234:N235" si="88">ROUND(M234*L234,2)</f>
        <v>1</v>
      </c>
      <c r="O234" s="92"/>
      <c r="P234" s="92"/>
      <c r="Q234" s="92">
        <f t="shared" si="69"/>
        <v>0</v>
      </c>
      <c r="R234" s="92">
        <f t="shared" si="70"/>
        <v>0</v>
      </c>
      <c r="S234" s="88">
        <f t="shared" si="71"/>
        <v>0</v>
      </c>
      <c r="T234" s="109"/>
      <c r="U234" s="137"/>
      <c r="V234" s="137"/>
      <c r="W234" s="137"/>
      <c r="X234" s="137"/>
      <c r="Y234" s="137"/>
    </row>
    <row r="235" spans="1:25" s="1" customFormat="1" ht="15.75" customHeight="1" x14ac:dyDescent="0.3">
      <c r="A235" s="65" t="s">
        <v>948</v>
      </c>
      <c r="B235" s="65"/>
      <c r="C235" s="65" t="s">
        <v>553</v>
      </c>
      <c r="D235" s="260" t="s">
        <v>940</v>
      </c>
      <c r="E235" s="3" t="s">
        <v>18</v>
      </c>
      <c r="F235" s="104">
        <v>1</v>
      </c>
      <c r="G235" s="14"/>
      <c r="H235" s="14"/>
      <c r="I235" s="14"/>
      <c r="J235" s="91"/>
      <c r="K235" s="234"/>
      <c r="L235" s="147">
        <f t="shared" si="87"/>
        <v>1</v>
      </c>
      <c r="M235" s="147">
        <v>1</v>
      </c>
      <c r="N235" s="179">
        <f t="shared" si="88"/>
        <v>1</v>
      </c>
      <c r="O235" s="11"/>
      <c r="P235" s="11"/>
      <c r="Q235" s="11">
        <f t="shared" si="69"/>
        <v>0</v>
      </c>
      <c r="R235" s="11">
        <f t="shared" si="70"/>
        <v>0</v>
      </c>
      <c r="S235" s="88">
        <f t="shared" si="71"/>
        <v>0</v>
      </c>
      <c r="T235" s="106"/>
      <c r="U235" s="4"/>
    </row>
    <row r="236" spans="1:25" s="134" customFormat="1" ht="27.75" customHeight="1" x14ac:dyDescent="0.3">
      <c r="A236" s="90" t="s">
        <v>949</v>
      </c>
      <c r="B236" s="276" t="s">
        <v>2089</v>
      </c>
      <c r="C236" s="90" t="s">
        <v>552</v>
      </c>
      <c r="D236" s="118" t="s">
        <v>654</v>
      </c>
      <c r="E236" s="87" t="s">
        <v>18</v>
      </c>
      <c r="F236" s="117">
        <f>F237</f>
        <v>1</v>
      </c>
      <c r="G236" s="87"/>
      <c r="H236" s="87"/>
      <c r="I236" s="87"/>
      <c r="J236" s="87"/>
      <c r="K236" s="87"/>
      <c r="L236" s="146">
        <f>F236</f>
        <v>1</v>
      </c>
      <c r="M236" s="148">
        <v>1</v>
      </c>
      <c r="N236" s="154">
        <f t="shared" ref="N236:N237" si="89">ROUND(M236*L236,2)</f>
        <v>1</v>
      </c>
      <c r="O236" s="88"/>
      <c r="P236" s="88"/>
      <c r="Q236" s="92">
        <f t="shared" si="69"/>
        <v>0</v>
      </c>
      <c r="R236" s="92">
        <f t="shared" si="70"/>
        <v>0</v>
      </c>
      <c r="S236" s="88">
        <f t="shared" si="71"/>
        <v>0</v>
      </c>
      <c r="T236" s="109"/>
      <c r="U236" s="133"/>
      <c r="V236" s="133"/>
      <c r="W236" s="133"/>
      <c r="X236" s="133"/>
      <c r="Y236" s="133"/>
    </row>
    <row r="237" spans="1:25" s="1" customFormat="1" ht="28.5" customHeight="1" x14ac:dyDescent="0.3">
      <c r="A237" s="65" t="s">
        <v>950</v>
      </c>
      <c r="B237" s="65"/>
      <c r="C237" s="65" t="s">
        <v>553</v>
      </c>
      <c r="D237" s="260" t="s">
        <v>939</v>
      </c>
      <c r="E237" s="3" t="s">
        <v>18</v>
      </c>
      <c r="F237" s="104">
        <v>1</v>
      </c>
      <c r="G237" s="14"/>
      <c r="H237" s="14"/>
      <c r="I237" s="14"/>
      <c r="J237" s="91"/>
      <c r="K237" s="234"/>
      <c r="L237" s="147">
        <f t="shared" ref="L237" si="90">F237</f>
        <v>1</v>
      </c>
      <c r="M237" s="147">
        <v>1</v>
      </c>
      <c r="N237" s="179">
        <f t="shared" si="89"/>
        <v>1</v>
      </c>
      <c r="O237" s="11"/>
      <c r="P237" s="11"/>
      <c r="Q237" s="11">
        <f t="shared" si="69"/>
        <v>0</v>
      </c>
      <c r="R237" s="11">
        <f t="shared" si="70"/>
        <v>0</v>
      </c>
      <c r="S237" s="88">
        <f t="shared" si="71"/>
        <v>0</v>
      </c>
      <c r="T237" s="106"/>
      <c r="U237" s="4"/>
    </row>
    <row r="238" spans="1:25" s="138" customFormat="1" ht="15.75" customHeight="1" x14ac:dyDescent="0.3">
      <c r="A238" s="86" t="s">
        <v>951</v>
      </c>
      <c r="B238" s="276" t="s">
        <v>2088</v>
      </c>
      <c r="C238" s="90" t="s">
        <v>552</v>
      </c>
      <c r="D238" s="97" t="s">
        <v>1338</v>
      </c>
      <c r="E238" s="87" t="s">
        <v>3</v>
      </c>
      <c r="F238" s="124">
        <f>F239</f>
        <v>35.073999999999998</v>
      </c>
      <c r="G238" s="124"/>
      <c r="H238" s="124"/>
      <c r="I238" s="124"/>
      <c r="J238" s="124"/>
      <c r="K238" s="124">
        <f>F238</f>
        <v>35.073999999999998</v>
      </c>
      <c r="L238" s="124">
        <f>K238</f>
        <v>35.073999999999998</v>
      </c>
      <c r="M238" s="148">
        <v>1</v>
      </c>
      <c r="N238" s="154">
        <f t="shared" ref="N238:N239" si="91">ROUND(M238*L238,2)</f>
        <v>35.07</v>
      </c>
      <c r="O238" s="88"/>
      <c r="P238" s="88"/>
      <c r="Q238" s="92">
        <f t="shared" si="69"/>
        <v>0</v>
      </c>
      <c r="R238" s="92">
        <f t="shared" si="70"/>
        <v>0</v>
      </c>
      <c r="S238" s="88">
        <f t="shared" si="71"/>
        <v>0</v>
      </c>
      <c r="T238" s="108"/>
    </row>
    <row r="239" spans="1:25" s="1" customFormat="1" ht="38.25" customHeight="1" x14ac:dyDescent="0.3">
      <c r="A239" s="65" t="s">
        <v>952</v>
      </c>
      <c r="B239" s="65"/>
      <c r="C239" s="65" t="s">
        <v>553</v>
      </c>
      <c r="D239" s="115" t="s">
        <v>886</v>
      </c>
      <c r="E239" s="3" t="s">
        <v>3</v>
      </c>
      <c r="F239" s="103">
        <v>35.073999999999998</v>
      </c>
      <c r="G239" s="103"/>
      <c r="H239" s="103"/>
      <c r="I239" s="103"/>
      <c r="J239" s="337"/>
      <c r="K239" s="239">
        <f>F239</f>
        <v>35.073999999999998</v>
      </c>
      <c r="L239" s="103">
        <f>K239</f>
        <v>35.073999999999998</v>
      </c>
      <c r="M239" s="147">
        <v>1.1000000000000001</v>
      </c>
      <c r="N239" s="179">
        <f t="shared" si="91"/>
        <v>38.58</v>
      </c>
      <c r="O239" s="11"/>
      <c r="P239" s="11"/>
      <c r="Q239" s="11">
        <f t="shared" si="69"/>
        <v>0</v>
      </c>
      <c r="R239" s="11">
        <f t="shared" si="70"/>
        <v>0</v>
      </c>
      <c r="S239" s="88">
        <f t="shared" si="71"/>
        <v>0</v>
      </c>
      <c r="T239" s="106"/>
      <c r="U239" s="4"/>
    </row>
    <row r="240" spans="1:25" s="198" customFormat="1" ht="25.5" customHeight="1" x14ac:dyDescent="0.3">
      <c r="A240" s="65" t="s">
        <v>2982</v>
      </c>
      <c r="B240" s="65"/>
      <c r="C240" s="65" t="s">
        <v>553</v>
      </c>
      <c r="D240" s="115" t="s">
        <v>2980</v>
      </c>
      <c r="E240" s="14" t="s">
        <v>2</v>
      </c>
      <c r="F240" s="104">
        <f>F239</f>
        <v>35.073999999999998</v>
      </c>
      <c r="G240" s="11"/>
      <c r="H240" s="11"/>
      <c r="I240" s="11"/>
      <c r="J240" s="11"/>
      <c r="K240" s="11">
        <f>F240</f>
        <v>35.073999999999998</v>
      </c>
      <c r="L240" s="103">
        <f t="shared" ref="L240" si="92">K240</f>
        <v>35.073999999999998</v>
      </c>
      <c r="M240" s="147">
        <v>0.7</v>
      </c>
      <c r="N240" s="153">
        <f>ROUND(M240*L240,2)</f>
        <v>24.55</v>
      </c>
      <c r="O240" s="11"/>
      <c r="P240" s="11"/>
      <c r="Q240" s="11">
        <f t="shared" ref="Q240" si="93">ROUND(N240*O240,2)</f>
        <v>0</v>
      </c>
      <c r="R240" s="11">
        <f t="shared" ref="R240" si="94">ROUND(N240*P240,2)</f>
        <v>0</v>
      </c>
      <c r="S240" s="88">
        <f t="shared" ref="S240" si="95">ROUND(Q240+R240,2)</f>
        <v>0</v>
      </c>
      <c r="T240" s="106"/>
    </row>
    <row r="241" spans="1:25" s="132" customFormat="1" ht="22.5" customHeight="1" x14ac:dyDescent="0.3">
      <c r="A241" s="111" t="s">
        <v>483</v>
      </c>
      <c r="B241" s="111"/>
      <c r="C241" s="111"/>
      <c r="D241" s="95" t="s">
        <v>953</v>
      </c>
      <c r="E241" s="112"/>
      <c r="F241" s="113"/>
      <c r="G241" s="112"/>
      <c r="H241" s="112"/>
      <c r="I241" s="112"/>
      <c r="J241" s="112"/>
      <c r="K241" s="112"/>
      <c r="L241" s="190"/>
      <c r="M241" s="144"/>
      <c r="N241" s="151"/>
      <c r="O241" s="114"/>
      <c r="P241" s="114"/>
      <c r="Q241" s="85"/>
      <c r="R241" s="85"/>
      <c r="S241" s="114"/>
      <c r="T241" s="114"/>
      <c r="U241" s="131"/>
      <c r="V241" s="131"/>
      <c r="W241" s="131"/>
      <c r="X241" s="131"/>
      <c r="Y241" s="131"/>
    </row>
    <row r="242" spans="1:25" s="138" customFormat="1" ht="32.25" customHeight="1" x14ac:dyDescent="0.3">
      <c r="A242" s="90" t="s">
        <v>967</v>
      </c>
      <c r="B242" s="276" t="s">
        <v>2086</v>
      </c>
      <c r="C242" s="90" t="s">
        <v>552</v>
      </c>
      <c r="D242" s="97" t="s">
        <v>554</v>
      </c>
      <c r="E242" s="87" t="s">
        <v>3</v>
      </c>
      <c r="F242" s="117">
        <f>F243+F244</f>
        <v>0</v>
      </c>
      <c r="G242" s="87"/>
      <c r="H242" s="87"/>
      <c r="I242" s="87"/>
      <c r="J242" s="89"/>
      <c r="K242" s="89">
        <f>K243+K244+K245+K246+K247</f>
        <v>52.096980000000002</v>
      </c>
      <c r="L242" s="172"/>
      <c r="M242" s="146"/>
      <c r="N242" s="89">
        <f>K242</f>
        <v>52.096980000000002</v>
      </c>
      <c r="O242" s="88"/>
      <c r="P242" s="88"/>
      <c r="Q242" s="92">
        <f t="shared" si="69"/>
        <v>0</v>
      </c>
      <c r="R242" s="92">
        <f t="shared" si="70"/>
        <v>0</v>
      </c>
      <c r="S242" s="88">
        <f t="shared" si="71"/>
        <v>0</v>
      </c>
      <c r="T242" s="88" t="s">
        <v>555</v>
      </c>
      <c r="U242" s="137"/>
      <c r="V242" s="137"/>
      <c r="W242" s="137"/>
      <c r="X242" s="137"/>
      <c r="Y242" s="137"/>
    </row>
    <row r="243" spans="1:25" s="1" customFormat="1" ht="24" customHeight="1" x14ac:dyDescent="0.3">
      <c r="A243" s="65" t="s">
        <v>968</v>
      </c>
      <c r="B243" s="65"/>
      <c r="C243" s="69" t="s">
        <v>553</v>
      </c>
      <c r="D243" s="261" t="s">
        <v>879</v>
      </c>
      <c r="E243" s="74" t="s">
        <v>1210</v>
      </c>
      <c r="F243" s="167"/>
      <c r="G243" s="166"/>
      <c r="H243" s="166"/>
      <c r="I243" s="166"/>
      <c r="J243" s="87">
        <v>0.54</v>
      </c>
      <c r="K243" s="242">
        <f>J243*0.1*3.14</f>
        <v>0.16956000000000002</v>
      </c>
      <c r="L243" s="171">
        <f>J243</f>
        <v>0.54</v>
      </c>
      <c r="M243" s="168">
        <v>1.1000000000000001</v>
      </c>
      <c r="N243" s="179">
        <f t="shared" ref="N243:N253" si="96">ROUND(M243*L243,2)</f>
        <v>0.59</v>
      </c>
      <c r="O243" s="71"/>
      <c r="P243" s="71"/>
      <c r="Q243" s="11">
        <f t="shared" si="69"/>
        <v>0</v>
      </c>
      <c r="R243" s="11">
        <f t="shared" si="70"/>
        <v>0</v>
      </c>
      <c r="S243" s="88">
        <f t="shared" si="71"/>
        <v>0</v>
      </c>
      <c r="T243" s="71"/>
      <c r="U243" s="4"/>
      <c r="V243" s="4"/>
      <c r="W243" s="4"/>
      <c r="X243" s="4"/>
      <c r="Y243" s="4"/>
    </row>
    <row r="244" spans="1:25" s="1" customFormat="1" ht="15.75" customHeight="1" x14ac:dyDescent="0.3">
      <c r="A244" s="65" t="s">
        <v>969</v>
      </c>
      <c r="B244" s="65"/>
      <c r="C244" s="69" t="s">
        <v>553</v>
      </c>
      <c r="D244" s="261" t="s">
        <v>956</v>
      </c>
      <c r="E244" s="74" t="s">
        <v>1210</v>
      </c>
      <c r="F244" s="170"/>
      <c r="G244" s="169"/>
      <c r="H244" s="169"/>
      <c r="I244" s="169"/>
      <c r="J244" s="91">
        <v>95.34</v>
      </c>
      <c r="K244" s="240">
        <f>0.1*J244*3.14</f>
        <v>29.936760000000003</v>
      </c>
      <c r="L244" s="171">
        <f t="shared" ref="L244:L245" si="97">J244</f>
        <v>95.34</v>
      </c>
      <c r="M244" s="168">
        <v>1.1000000000000001</v>
      </c>
      <c r="N244" s="179">
        <f t="shared" si="96"/>
        <v>104.87</v>
      </c>
      <c r="O244" s="11"/>
      <c r="P244" s="11"/>
      <c r="Q244" s="11">
        <f t="shared" si="69"/>
        <v>0</v>
      </c>
      <c r="R244" s="11">
        <f t="shared" si="70"/>
        <v>0</v>
      </c>
      <c r="S244" s="88">
        <f t="shared" si="71"/>
        <v>0</v>
      </c>
      <c r="T244" s="106"/>
      <c r="U244" s="4"/>
      <c r="V244" s="4"/>
      <c r="W244" s="4"/>
      <c r="X244" s="4"/>
      <c r="Y244" s="4"/>
    </row>
    <row r="245" spans="1:25" s="1" customFormat="1" ht="15.75" customHeight="1" x14ac:dyDescent="0.3">
      <c r="A245" s="65" t="s">
        <v>970</v>
      </c>
      <c r="B245" s="65"/>
      <c r="C245" s="69" t="s">
        <v>553</v>
      </c>
      <c r="D245" s="261" t="s">
        <v>937</v>
      </c>
      <c r="E245" s="74" t="s">
        <v>1210</v>
      </c>
      <c r="F245" s="170"/>
      <c r="G245" s="169"/>
      <c r="H245" s="169"/>
      <c r="I245" s="169"/>
      <c r="J245" s="91">
        <v>66.69</v>
      </c>
      <c r="K245" s="240">
        <f>J245*0.1*3.14</f>
        <v>20.940660000000001</v>
      </c>
      <c r="L245" s="171">
        <f t="shared" si="97"/>
        <v>66.69</v>
      </c>
      <c r="M245" s="168">
        <v>1.1000000000000001</v>
      </c>
      <c r="N245" s="179">
        <f t="shared" si="96"/>
        <v>73.36</v>
      </c>
      <c r="O245" s="11"/>
      <c r="P245" s="11"/>
      <c r="Q245" s="11">
        <f t="shared" si="69"/>
        <v>0</v>
      </c>
      <c r="R245" s="11">
        <f t="shared" si="70"/>
        <v>0</v>
      </c>
      <c r="S245" s="88">
        <f t="shared" si="71"/>
        <v>0</v>
      </c>
      <c r="T245" s="106"/>
      <c r="U245" s="4"/>
      <c r="V245" s="4"/>
      <c r="W245" s="4"/>
      <c r="X245" s="4"/>
      <c r="Y245" s="4"/>
    </row>
    <row r="246" spans="1:25" s="1" customFormat="1" ht="15.75" customHeight="1" x14ac:dyDescent="0.3">
      <c r="A246" s="65" t="s">
        <v>971</v>
      </c>
      <c r="B246" s="65"/>
      <c r="C246" s="69" t="s">
        <v>553</v>
      </c>
      <c r="D246" s="261" t="s">
        <v>887</v>
      </c>
      <c r="E246" s="14" t="s">
        <v>18</v>
      </c>
      <c r="F246" s="104">
        <v>1</v>
      </c>
      <c r="G246" s="14"/>
      <c r="H246" s="14"/>
      <c r="I246" s="14"/>
      <c r="J246" s="91"/>
      <c r="K246" s="234">
        <v>0.08</v>
      </c>
      <c r="L246" s="147">
        <f t="shared" ref="L246:L250" si="98">F246</f>
        <v>1</v>
      </c>
      <c r="M246" s="147">
        <v>1</v>
      </c>
      <c r="N246" s="179">
        <f t="shared" si="96"/>
        <v>1</v>
      </c>
      <c r="O246" s="11"/>
      <c r="P246" s="11"/>
      <c r="Q246" s="11">
        <f t="shared" si="69"/>
        <v>0</v>
      </c>
      <c r="R246" s="11">
        <f t="shared" si="70"/>
        <v>0</v>
      </c>
      <c r="S246" s="88">
        <f t="shared" si="71"/>
        <v>0</v>
      </c>
      <c r="T246" s="106"/>
      <c r="U246" s="4"/>
      <c r="V246" s="4"/>
      <c r="W246" s="4"/>
      <c r="X246" s="4"/>
      <c r="Y246" s="4"/>
    </row>
    <row r="247" spans="1:25" s="1" customFormat="1" ht="15.75" customHeight="1" x14ac:dyDescent="0.3">
      <c r="A247" s="65" t="s">
        <v>972</v>
      </c>
      <c r="B247" s="65"/>
      <c r="C247" s="69" t="s">
        <v>553</v>
      </c>
      <c r="D247" s="261" t="s">
        <v>938</v>
      </c>
      <c r="E247" s="3" t="s">
        <v>18</v>
      </c>
      <c r="F247" s="104">
        <v>12</v>
      </c>
      <c r="G247" s="14"/>
      <c r="H247" s="14"/>
      <c r="I247" s="14"/>
      <c r="J247" s="91"/>
      <c r="K247" s="234">
        <v>0.97</v>
      </c>
      <c r="L247" s="147">
        <f t="shared" si="98"/>
        <v>12</v>
      </c>
      <c r="M247" s="147">
        <v>1</v>
      </c>
      <c r="N247" s="179">
        <f t="shared" si="96"/>
        <v>12</v>
      </c>
      <c r="O247" s="11"/>
      <c r="P247" s="11"/>
      <c r="Q247" s="11">
        <f t="shared" si="69"/>
        <v>0</v>
      </c>
      <c r="R247" s="11">
        <f t="shared" si="70"/>
        <v>0</v>
      </c>
      <c r="S247" s="88">
        <f t="shared" si="71"/>
        <v>0</v>
      </c>
      <c r="T247" s="106"/>
      <c r="U247" s="4"/>
      <c r="V247" s="4"/>
      <c r="W247" s="4"/>
      <c r="X247" s="4"/>
      <c r="Y247" s="4"/>
    </row>
    <row r="248" spans="1:25" s="1" customFormat="1" ht="15.75" customHeight="1" x14ac:dyDescent="0.3">
      <c r="A248" s="65" t="s">
        <v>973</v>
      </c>
      <c r="B248" s="65"/>
      <c r="C248" s="69" t="s">
        <v>553</v>
      </c>
      <c r="D248" s="261" t="s">
        <v>957</v>
      </c>
      <c r="E248" s="3" t="s">
        <v>18</v>
      </c>
      <c r="F248" s="104">
        <v>1</v>
      </c>
      <c r="G248" s="14"/>
      <c r="H248" s="14"/>
      <c r="I248" s="14"/>
      <c r="J248" s="91"/>
      <c r="K248" s="234"/>
      <c r="L248" s="147">
        <f>F248</f>
        <v>1</v>
      </c>
      <c r="M248" s="147">
        <v>1</v>
      </c>
      <c r="N248" s="179">
        <f t="shared" si="96"/>
        <v>1</v>
      </c>
      <c r="O248" s="11"/>
      <c r="P248" s="11"/>
      <c r="Q248" s="11">
        <f t="shared" si="69"/>
        <v>0</v>
      </c>
      <c r="R248" s="11">
        <f t="shared" si="70"/>
        <v>0</v>
      </c>
      <c r="S248" s="88">
        <f t="shared" si="71"/>
        <v>0</v>
      </c>
      <c r="T248" s="106"/>
      <c r="U248" s="4"/>
      <c r="V248" s="4"/>
      <c r="W248" s="4"/>
      <c r="X248" s="4"/>
      <c r="Y248" s="4"/>
    </row>
    <row r="249" spans="1:25" s="138" customFormat="1" ht="15.75" customHeight="1" x14ac:dyDescent="0.3">
      <c r="A249" s="90" t="s">
        <v>974</v>
      </c>
      <c r="B249" s="279" t="s">
        <v>2975</v>
      </c>
      <c r="C249" s="86" t="s">
        <v>552</v>
      </c>
      <c r="D249" s="97" t="s">
        <v>598</v>
      </c>
      <c r="E249" s="91" t="s">
        <v>18</v>
      </c>
      <c r="F249" s="119">
        <f>F250</f>
        <v>1</v>
      </c>
      <c r="G249" s="91"/>
      <c r="H249" s="91"/>
      <c r="I249" s="91"/>
      <c r="J249" s="91"/>
      <c r="K249" s="91"/>
      <c r="L249" s="148">
        <f t="shared" si="98"/>
        <v>1</v>
      </c>
      <c r="M249" s="148">
        <v>1</v>
      </c>
      <c r="N249" s="154">
        <f t="shared" si="96"/>
        <v>1</v>
      </c>
      <c r="O249" s="92"/>
      <c r="P249" s="92"/>
      <c r="Q249" s="92">
        <f t="shared" si="69"/>
        <v>0</v>
      </c>
      <c r="R249" s="92">
        <f t="shared" si="70"/>
        <v>0</v>
      </c>
      <c r="S249" s="88">
        <f t="shared" si="71"/>
        <v>0</v>
      </c>
      <c r="T249" s="109"/>
      <c r="U249" s="137"/>
      <c r="V249" s="137"/>
      <c r="W249" s="137"/>
      <c r="X249" s="137"/>
      <c r="Y249" s="137"/>
    </row>
    <row r="250" spans="1:25" s="1" customFormat="1" ht="15.75" customHeight="1" x14ac:dyDescent="0.3">
      <c r="A250" s="65" t="s">
        <v>975</v>
      </c>
      <c r="B250" s="65"/>
      <c r="C250" s="65" t="s">
        <v>553</v>
      </c>
      <c r="D250" s="260" t="s">
        <v>954</v>
      </c>
      <c r="E250" s="3" t="s">
        <v>18</v>
      </c>
      <c r="F250" s="104">
        <v>1</v>
      </c>
      <c r="G250" s="14"/>
      <c r="H250" s="14"/>
      <c r="I250" s="14"/>
      <c r="J250" s="91"/>
      <c r="K250" s="234"/>
      <c r="L250" s="147">
        <f t="shared" si="98"/>
        <v>1</v>
      </c>
      <c r="M250" s="147">
        <v>1</v>
      </c>
      <c r="N250" s="179">
        <f t="shared" si="96"/>
        <v>1</v>
      </c>
      <c r="O250" s="11"/>
      <c r="P250" s="11"/>
      <c r="Q250" s="11">
        <f t="shared" si="69"/>
        <v>0</v>
      </c>
      <c r="R250" s="11">
        <f t="shared" si="70"/>
        <v>0</v>
      </c>
      <c r="S250" s="88">
        <f t="shared" si="71"/>
        <v>0</v>
      </c>
      <c r="T250" s="106"/>
      <c r="U250" s="4"/>
    </row>
    <row r="251" spans="1:25" s="134" customFormat="1" ht="27.75" customHeight="1" x14ac:dyDescent="0.3">
      <c r="A251" s="90" t="s">
        <v>976</v>
      </c>
      <c r="B251" s="276" t="s">
        <v>2089</v>
      </c>
      <c r="C251" s="90" t="s">
        <v>552</v>
      </c>
      <c r="D251" s="118" t="s">
        <v>654</v>
      </c>
      <c r="E251" s="87" t="s">
        <v>18</v>
      </c>
      <c r="F251" s="117">
        <f>F252</f>
        <v>1</v>
      </c>
      <c r="G251" s="87"/>
      <c r="H251" s="87"/>
      <c r="I251" s="87"/>
      <c r="J251" s="87"/>
      <c r="K251" s="87"/>
      <c r="L251" s="146">
        <f>F251</f>
        <v>1</v>
      </c>
      <c r="M251" s="148">
        <v>1</v>
      </c>
      <c r="N251" s="154">
        <f t="shared" si="96"/>
        <v>1</v>
      </c>
      <c r="O251" s="88"/>
      <c r="P251" s="88"/>
      <c r="Q251" s="92">
        <f t="shared" si="69"/>
        <v>0</v>
      </c>
      <c r="R251" s="92">
        <f t="shared" si="70"/>
        <v>0</v>
      </c>
      <c r="S251" s="88">
        <f t="shared" si="71"/>
        <v>0</v>
      </c>
      <c r="T251" s="109"/>
      <c r="U251" s="133"/>
      <c r="V251" s="133"/>
      <c r="W251" s="133"/>
      <c r="X251" s="133"/>
      <c r="Y251" s="133"/>
    </row>
    <row r="252" spans="1:25" s="1" customFormat="1" ht="38.25" customHeight="1" x14ac:dyDescent="0.3">
      <c r="A252" s="65" t="s">
        <v>977</v>
      </c>
      <c r="B252" s="65"/>
      <c r="C252" s="65" t="s">
        <v>553</v>
      </c>
      <c r="D252" s="260" t="s">
        <v>955</v>
      </c>
      <c r="E252" s="3" t="s">
        <v>18</v>
      </c>
      <c r="F252" s="104">
        <v>1</v>
      </c>
      <c r="G252" s="14"/>
      <c r="H252" s="14"/>
      <c r="I252" s="14"/>
      <c r="J252" s="91"/>
      <c r="K252" s="234"/>
      <c r="L252" s="147">
        <f t="shared" ref="L252" si="99">F252</f>
        <v>1</v>
      </c>
      <c r="M252" s="147">
        <v>1</v>
      </c>
      <c r="N252" s="179">
        <f t="shared" si="96"/>
        <v>1</v>
      </c>
      <c r="O252" s="11"/>
      <c r="P252" s="11"/>
      <c r="Q252" s="11">
        <f t="shared" si="69"/>
        <v>0</v>
      </c>
      <c r="R252" s="11">
        <f t="shared" si="70"/>
        <v>0</v>
      </c>
      <c r="S252" s="88">
        <f t="shared" si="71"/>
        <v>0</v>
      </c>
      <c r="T252" s="106"/>
      <c r="U252" s="4"/>
    </row>
    <row r="253" spans="1:25" s="138" customFormat="1" ht="27" customHeight="1" x14ac:dyDescent="0.3">
      <c r="A253" s="90" t="s">
        <v>978</v>
      </c>
      <c r="B253" s="276" t="s">
        <v>2088</v>
      </c>
      <c r="C253" s="90" t="s">
        <v>552</v>
      </c>
      <c r="D253" s="97" t="s">
        <v>1338</v>
      </c>
      <c r="E253" s="87" t="s">
        <v>3</v>
      </c>
      <c r="F253" s="124">
        <f>F254</f>
        <v>64.063999999999993</v>
      </c>
      <c r="G253" s="124"/>
      <c r="H253" s="124"/>
      <c r="I253" s="124"/>
      <c r="J253" s="124"/>
      <c r="K253" s="124">
        <f>F253</f>
        <v>64.063999999999993</v>
      </c>
      <c r="L253" s="146">
        <f>K253</f>
        <v>64.063999999999993</v>
      </c>
      <c r="M253" s="148">
        <v>1</v>
      </c>
      <c r="N253" s="154">
        <f t="shared" si="96"/>
        <v>64.06</v>
      </c>
      <c r="O253" s="88"/>
      <c r="P253" s="88"/>
      <c r="Q253" s="92">
        <f t="shared" si="69"/>
        <v>0</v>
      </c>
      <c r="R253" s="92">
        <f t="shared" si="70"/>
        <v>0</v>
      </c>
      <c r="S253" s="88">
        <f t="shared" si="71"/>
        <v>0</v>
      </c>
      <c r="T253" s="108"/>
    </row>
    <row r="254" spans="1:25" s="1" customFormat="1" ht="38.25" customHeight="1" x14ac:dyDescent="0.3">
      <c r="A254" s="65" t="s">
        <v>979</v>
      </c>
      <c r="B254" s="65"/>
      <c r="C254" s="65" t="s">
        <v>553</v>
      </c>
      <c r="D254" s="262" t="s">
        <v>709</v>
      </c>
      <c r="E254" s="3" t="s">
        <v>3</v>
      </c>
      <c r="F254" s="103">
        <v>64.063999999999993</v>
      </c>
      <c r="G254" s="103"/>
      <c r="H254" s="103"/>
      <c r="I254" s="103"/>
      <c r="J254" s="337"/>
      <c r="K254" s="239">
        <f>F254</f>
        <v>64.063999999999993</v>
      </c>
      <c r="L254" s="147">
        <f>K254</f>
        <v>64.063999999999993</v>
      </c>
      <c r="M254" s="147">
        <v>1.1000000000000001</v>
      </c>
      <c r="N254" s="179">
        <f>ROUND(M254*L254,2)</f>
        <v>70.47</v>
      </c>
      <c r="O254" s="11"/>
      <c r="P254" s="11"/>
      <c r="Q254" s="11">
        <f t="shared" si="69"/>
        <v>0</v>
      </c>
      <c r="R254" s="11">
        <f t="shared" si="70"/>
        <v>0</v>
      </c>
      <c r="S254" s="88">
        <f t="shared" si="71"/>
        <v>0</v>
      </c>
      <c r="T254" s="106"/>
      <c r="U254" s="4"/>
    </row>
    <row r="255" spans="1:25" s="198" customFormat="1" ht="25.5" customHeight="1" x14ac:dyDescent="0.3">
      <c r="A255" s="65" t="s">
        <v>2986</v>
      </c>
      <c r="B255" s="65"/>
      <c r="C255" s="65" t="s">
        <v>553</v>
      </c>
      <c r="D255" s="115" t="s">
        <v>2983</v>
      </c>
      <c r="E255" s="14" t="s">
        <v>2</v>
      </c>
      <c r="F255" s="103">
        <f>F254</f>
        <v>64.063999999999993</v>
      </c>
      <c r="G255" s="103"/>
      <c r="H255" s="103"/>
      <c r="I255" s="103"/>
      <c r="J255" s="103"/>
      <c r="K255" s="103">
        <f>F255</f>
        <v>64.063999999999993</v>
      </c>
      <c r="L255" s="103">
        <f t="shared" ref="L255" si="100">K255</f>
        <v>64.063999999999993</v>
      </c>
      <c r="M255" s="147">
        <v>2</v>
      </c>
      <c r="N255" s="153">
        <f>ROUND(M255*L255,2)</f>
        <v>128.13</v>
      </c>
      <c r="O255" s="11"/>
      <c r="P255" s="11"/>
      <c r="Q255" s="11">
        <f t="shared" ref="Q255" si="101">ROUND(N255*O255,2)</f>
        <v>0</v>
      </c>
      <c r="R255" s="11">
        <f t="shared" ref="R255" si="102">ROUND(N255*P255,2)</f>
        <v>0</v>
      </c>
      <c r="S255" s="88">
        <f t="shared" ref="S255" si="103">ROUND(Q255+R255,2)</f>
        <v>0</v>
      </c>
      <c r="T255" s="106"/>
    </row>
    <row r="256" spans="1:25" s="132" customFormat="1" ht="22.5" customHeight="1" x14ac:dyDescent="0.3">
      <c r="A256" s="111" t="s">
        <v>484</v>
      </c>
      <c r="B256" s="111"/>
      <c r="C256" s="111"/>
      <c r="D256" s="95" t="s">
        <v>958</v>
      </c>
      <c r="E256" s="112"/>
      <c r="F256" s="113"/>
      <c r="G256" s="112"/>
      <c r="H256" s="112"/>
      <c r="I256" s="112"/>
      <c r="J256" s="112"/>
      <c r="K256" s="112"/>
      <c r="L256" s="190"/>
      <c r="M256" s="144"/>
      <c r="N256" s="151"/>
      <c r="O256" s="114"/>
      <c r="P256" s="114"/>
      <c r="Q256" s="85"/>
      <c r="R256" s="85"/>
      <c r="S256" s="114"/>
      <c r="T256" s="114"/>
      <c r="U256" s="131"/>
      <c r="V256" s="131"/>
      <c r="W256" s="131"/>
      <c r="X256" s="131"/>
      <c r="Y256" s="131"/>
    </row>
    <row r="257" spans="1:25" s="138" customFormat="1" ht="32.25" customHeight="1" x14ac:dyDescent="0.3">
      <c r="A257" s="90" t="s">
        <v>980</v>
      </c>
      <c r="B257" s="276" t="s">
        <v>2086</v>
      </c>
      <c r="C257" s="90" t="s">
        <v>552</v>
      </c>
      <c r="D257" s="97" t="s">
        <v>554</v>
      </c>
      <c r="E257" s="87" t="s">
        <v>3</v>
      </c>
      <c r="F257" s="117">
        <f>F258+F259</f>
        <v>0</v>
      </c>
      <c r="G257" s="87"/>
      <c r="H257" s="87"/>
      <c r="I257" s="87"/>
      <c r="J257" s="89"/>
      <c r="K257" s="89">
        <f>SUM(K258:K267)</f>
        <v>67.287388363738955</v>
      </c>
      <c r="L257" s="89">
        <f>K257</f>
        <v>67.287388363738955</v>
      </c>
      <c r="M257" s="146">
        <v>1</v>
      </c>
      <c r="N257" s="154">
        <f>ROUND(M257*L257,2)</f>
        <v>67.290000000000006</v>
      </c>
      <c r="O257" s="88"/>
      <c r="P257" s="88"/>
      <c r="Q257" s="92">
        <f t="shared" si="69"/>
        <v>0</v>
      </c>
      <c r="R257" s="92">
        <f t="shared" si="70"/>
        <v>0</v>
      </c>
      <c r="S257" s="88">
        <f t="shared" si="71"/>
        <v>0</v>
      </c>
      <c r="T257" s="88" t="s">
        <v>555</v>
      </c>
      <c r="U257" s="137"/>
      <c r="V257" s="137"/>
      <c r="W257" s="137"/>
      <c r="X257" s="137"/>
      <c r="Y257" s="137"/>
    </row>
    <row r="258" spans="1:25" s="1" customFormat="1" ht="24" customHeight="1" x14ac:dyDescent="0.3">
      <c r="A258" s="65" t="s">
        <v>981</v>
      </c>
      <c r="B258" s="65"/>
      <c r="C258" s="69" t="s">
        <v>553</v>
      </c>
      <c r="D258" s="261" t="s">
        <v>879</v>
      </c>
      <c r="E258" s="126" t="s">
        <v>1210</v>
      </c>
      <c r="F258" s="105"/>
      <c r="G258" s="74"/>
      <c r="H258" s="74"/>
      <c r="I258" s="74"/>
      <c r="J258" s="91">
        <v>2.78</v>
      </c>
      <c r="K258" s="234">
        <f>J258*0.1*3.14</f>
        <v>0.87291999999999992</v>
      </c>
      <c r="L258" s="147">
        <f>J258</f>
        <v>2.78</v>
      </c>
      <c r="M258" s="147">
        <v>1.1000000000000001</v>
      </c>
      <c r="N258" s="179">
        <f>ROUND(M258*L258,2)</f>
        <v>3.06</v>
      </c>
      <c r="O258" s="71"/>
      <c r="P258" s="71"/>
      <c r="Q258" s="11">
        <f t="shared" si="69"/>
        <v>0</v>
      </c>
      <c r="R258" s="11">
        <f t="shared" si="70"/>
        <v>0</v>
      </c>
      <c r="S258" s="88">
        <f t="shared" si="71"/>
        <v>0</v>
      </c>
      <c r="T258" s="71"/>
      <c r="U258" s="4"/>
      <c r="V258" s="4"/>
      <c r="W258" s="4"/>
      <c r="X258" s="4"/>
      <c r="Y258" s="4"/>
    </row>
    <row r="259" spans="1:25" s="1" customFormat="1" ht="15.75" customHeight="1" x14ac:dyDescent="0.3">
      <c r="A259" s="65" t="s">
        <v>982</v>
      </c>
      <c r="B259" s="65"/>
      <c r="C259" s="69" t="s">
        <v>553</v>
      </c>
      <c r="D259" s="262" t="s">
        <v>956</v>
      </c>
      <c r="E259" s="126" t="s">
        <v>1210</v>
      </c>
      <c r="F259" s="104"/>
      <c r="G259" s="14"/>
      <c r="H259" s="14"/>
      <c r="I259" s="14"/>
      <c r="J259" s="91">
        <v>89.01</v>
      </c>
      <c r="K259" s="234">
        <f>J259*0.1*3.14</f>
        <v>27.949140000000007</v>
      </c>
      <c r="L259" s="147">
        <f t="shared" ref="L259:L261" si="104">J259</f>
        <v>89.01</v>
      </c>
      <c r="M259" s="147">
        <v>1.1000000000000001</v>
      </c>
      <c r="N259" s="179">
        <f>ROUND(M259*L259,2)</f>
        <v>97.91</v>
      </c>
      <c r="O259" s="11"/>
      <c r="P259" s="11"/>
      <c r="Q259" s="11">
        <f t="shared" si="69"/>
        <v>0</v>
      </c>
      <c r="R259" s="11">
        <f t="shared" si="70"/>
        <v>0</v>
      </c>
      <c r="S259" s="88">
        <f t="shared" si="71"/>
        <v>0</v>
      </c>
      <c r="T259" s="106"/>
      <c r="U259" s="4"/>
      <c r="V259" s="4"/>
      <c r="W259" s="4"/>
      <c r="X259" s="4"/>
      <c r="Y259" s="4"/>
    </row>
    <row r="260" spans="1:25" s="1" customFormat="1" ht="15.75" customHeight="1" x14ac:dyDescent="0.3">
      <c r="A260" s="65" t="s">
        <v>983</v>
      </c>
      <c r="B260" s="65"/>
      <c r="C260" s="69" t="s">
        <v>553</v>
      </c>
      <c r="D260" s="261" t="s">
        <v>962</v>
      </c>
      <c r="E260" s="126" t="s">
        <v>1210</v>
      </c>
      <c r="F260" s="104"/>
      <c r="G260" s="14"/>
      <c r="H260" s="14"/>
      <c r="I260" s="14"/>
      <c r="J260" s="91">
        <v>0.05</v>
      </c>
      <c r="K260" s="234">
        <f>J260*0.1*3.14</f>
        <v>1.5700000000000002E-2</v>
      </c>
      <c r="L260" s="147">
        <f t="shared" si="104"/>
        <v>0.05</v>
      </c>
      <c r="M260" s="147">
        <v>1.1000000000000001</v>
      </c>
      <c r="N260" s="179">
        <f>ROUND(M260*L260,2)</f>
        <v>0.06</v>
      </c>
      <c r="O260" s="11"/>
      <c r="P260" s="11"/>
      <c r="Q260" s="11">
        <f t="shared" si="69"/>
        <v>0</v>
      </c>
      <c r="R260" s="11">
        <f t="shared" si="70"/>
        <v>0</v>
      </c>
      <c r="S260" s="88">
        <f t="shared" si="71"/>
        <v>0</v>
      </c>
      <c r="T260" s="106"/>
      <c r="U260" s="4"/>
      <c r="V260" s="4"/>
      <c r="W260" s="4"/>
      <c r="X260" s="4"/>
      <c r="Y260" s="4"/>
    </row>
    <row r="261" spans="1:25" s="1" customFormat="1" ht="15.75" customHeight="1" x14ac:dyDescent="0.3">
      <c r="A261" s="65" t="s">
        <v>984</v>
      </c>
      <c r="B261" s="65"/>
      <c r="C261" s="69" t="s">
        <v>553</v>
      </c>
      <c r="D261" s="261" t="s">
        <v>937</v>
      </c>
      <c r="E261" s="126" t="s">
        <v>1210</v>
      </c>
      <c r="F261" s="104"/>
      <c r="G261" s="14"/>
      <c r="H261" s="14"/>
      <c r="I261" s="14"/>
      <c r="J261" s="91">
        <v>119.36</v>
      </c>
      <c r="K261" s="234">
        <f>J261*0.1*3.14</f>
        <v>37.479040000000005</v>
      </c>
      <c r="L261" s="147">
        <f t="shared" si="104"/>
        <v>119.36</v>
      </c>
      <c r="M261" s="147">
        <v>1.1000000000000001</v>
      </c>
      <c r="N261" s="179">
        <f t="shared" ref="N261:N273" si="105">ROUND(M261*L261,2)</f>
        <v>131.30000000000001</v>
      </c>
      <c r="O261" s="11"/>
      <c r="P261" s="11"/>
      <c r="Q261" s="11">
        <f t="shared" si="69"/>
        <v>0</v>
      </c>
      <c r="R261" s="11">
        <f t="shared" si="70"/>
        <v>0</v>
      </c>
      <c r="S261" s="88">
        <f t="shared" si="71"/>
        <v>0</v>
      </c>
      <c r="T261" s="106"/>
      <c r="U261" s="4"/>
      <c r="V261" s="4"/>
      <c r="W261" s="4"/>
      <c r="X261" s="4"/>
      <c r="Y261" s="4"/>
    </row>
    <row r="262" spans="1:25" s="1" customFormat="1" ht="15.75" customHeight="1" x14ac:dyDescent="0.3">
      <c r="A262" s="65" t="s">
        <v>985</v>
      </c>
      <c r="B262" s="65"/>
      <c r="C262" s="69" t="s">
        <v>553</v>
      </c>
      <c r="D262" s="261" t="s">
        <v>963</v>
      </c>
      <c r="E262" s="3" t="s">
        <v>18</v>
      </c>
      <c r="F262" s="184">
        <v>1</v>
      </c>
      <c r="G262" s="14"/>
      <c r="H262" s="14"/>
      <c r="I262" s="14"/>
      <c r="J262" s="91"/>
      <c r="K262" s="234"/>
      <c r="L262" s="147">
        <f>F262</f>
        <v>1</v>
      </c>
      <c r="M262" s="147">
        <v>1</v>
      </c>
      <c r="N262" s="179">
        <f>ROUND(M262*L262,2)</f>
        <v>1</v>
      </c>
      <c r="O262" s="11"/>
      <c r="P262" s="11"/>
      <c r="Q262" s="11">
        <f t="shared" si="69"/>
        <v>0</v>
      </c>
      <c r="R262" s="11">
        <f t="shared" si="70"/>
        <v>0</v>
      </c>
      <c r="S262" s="88">
        <f t="shared" si="71"/>
        <v>0</v>
      </c>
      <c r="T262" s="106"/>
      <c r="U262" s="4"/>
      <c r="V262" s="4"/>
      <c r="W262" s="4"/>
      <c r="X262" s="4"/>
      <c r="Y262" s="4"/>
    </row>
    <row r="263" spans="1:25" s="1" customFormat="1" ht="15.75" customHeight="1" x14ac:dyDescent="0.3">
      <c r="A263" s="65" t="s">
        <v>986</v>
      </c>
      <c r="B263" s="65"/>
      <c r="C263" s="69" t="s">
        <v>553</v>
      </c>
      <c r="D263" s="261" t="s">
        <v>964</v>
      </c>
      <c r="E263" s="3" t="s">
        <v>18</v>
      </c>
      <c r="F263" s="184">
        <v>2</v>
      </c>
      <c r="G263" s="14"/>
      <c r="H263" s="14"/>
      <c r="I263" s="14"/>
      <c r="J263" s="91"/>
      <c r="K263" s="240">
        <v>0.100117025253689</v>
      </c>
      <c r="L263" s="147">
        <f t="shared" ref="L263:L268" si="106">F263</f>
        <v>2</v>
      </c>
      <c r="M263" s="147">
        <v>1</v>
      </c>
      <c r="N263" s="179">
        <f t="shared" ref="N263:N268" si="107">ROUND(M263*L263,2)</f>
        <v>2</v>
      </c>
      <c r="O263" s="11"/>
      <c r="P263" s="11"/>
      <c r="Q263" s="11">
        <f t="shared" si="69"/>
        <v>0</v>
      </c>
      <c r="R263" s="11">
        <f t="shared" si="70"/>
        <v>0</v>
      </c>
      <c r="S263" s="88">
        <f t="shared" si="71"/>
        <v>0</v>
      </c>
      <c r="T263" s="106"/>
      <c r="U263" s="4"/>
      <c r="V263" s="4"/>
      <c r="W263" s="4"/>
      <c r="X263" s="4"/>
      <c r="Y263" s="4"/>
    </row>
    <row r="264" spans="1:25" s="1" customFormat="1" ht="15.75" customHeight="1" x14ac:dyDescent="0.3">
      <c r="A264" s="65" t="s">
        <v>987</v>
      </c>
      <c r="B264" s="65"/>
      <c r="C264" s="69" t="s">
        <v>553</v>
      </c>
      <c r="D264" s="261" t="s">
        <v>965</v>
      </c>
      <c r="E264" s="3" t="s">
        <v>18</v>
      </c>
      <c r="F264" s="184">
        <v>1</v>
      </c>
      <c r="G264" s="14"/>
      <c r="H264" s="14"/>
      <c r="I264" s="14"/>
      <c r="J264" s="91"/>
      <c r="K264" s="240">
        <v>5.0606823982460573E-2</v>
      </c>
      <c r="L264" s="147">
        <f t="shared" si="106"/>
        <v>1</v>
      </c>
      <c r="M264" s="147">
        <v>1</v>
      </c>
      <c r="N264" s="179">
        <f t="shared" si="107"/>
        <v>1</v>
      </c>
      <c r="O264" s="11"/>
      <c r="P264" s="11"/>
      <c r="Q264" s="11">
        <f t="shared" si="69"/>
        <v>0</v>
      </c>
      <c r="R264" s="11">
        <f t="shared" si="70"/>
        <v>0</v>
      </c>
      <c r="S264" s="88">
        <f t="shared" si="71"/>
        <v>0</v>
      </c>
      <c r="T264" s="106"/>
      <c r="U264" s="4"/>
      <c r="V264" s="4"/>
      <c r="W264" s="4"/>
      <c r="X264" s="4"/>
      <c r="Y264" s="4"/>
    </row>
    <row r="265" spans="1:25" s="1" customFormat="1" ht="15.75" customHeight="1" x14ac:dyDescent="0.3">
      <c r="A265" s="65" t="s">
        <v>988</v>
      </c>
      <c r="B265" s="65"/>
      <c r="C265" s="69" t="s">
        <v>553</v>
      </c>
      <c r="D265" s="261" t="s">
        <v>966</v>
      </c>
      <c r="E265" s="3" t="s">
        <v>18</v>
      </c>
      <c r="F265" s="184">
        <v>2</v>
      </c>
      <c r="G265" s="14"/>
      <c r="H265" s="14"/>
      <c r="I265" s="14"/>
      <c r="J265" s="91"/>
      <c r="K265" s="240">
        <v>0.11217987507724266</v>
      </c>
      <c r="L265" s="147">
        <f t="shared" si="106"/>
        <v>2</v>
      </c>
      <c r="M265" s="147">
        <v>1</v>
      </c>
      <c r="N265" s="179">
        <f t="shared" si="107"/>
        <v>2</v>
      </c>
      <c r="O265" s="11"/>
      <c r="P265" s="11"/>
      <c r="Q265" s="11">
        <f t="shared" si="69"/>
        <v>0</v>
      </c>
      <c r="R265" s="11">
        <f t="shared" si="70"/>
        <v>0</v>
      </c>
      <c r="S265" s="88">
        <f t="shared" si="71"/>
        <v>0</v>
      </c>
      <c r="T265" s="106"/>
      <c r="U265" s="4"/>
      <c r="V265" s="4"/>
      <c r="W265" s="4"/>
      <c r="X265" s="4"/>
      <c r="Y265" s="4"/>
    </row>
    <row r="266" spans="1:25" s="1" customFormat="1" ht="15.75" customHeight="1" x14ac:dyDescent="0.3">
      <c r="A266" s="65" t="s">
        <v>989</v>
      </c>
      <c r="B266" s="65"/>
      <c r="C266" s="69" t="s">
        <v>553</v>
      </c>
      <c r="D266" s="261" t="s">
        <v>961</v>
      </c>
      <c r="E266" s="3" t="s">
        <v>18</v>
      </c>
      <c r="F266" s="184">
        <v>1</v>
      </c>
      <c r="G266" s="14"/>
      <c r="H266" s="14"/>
      <c r="I266" s="14"/>
      <c r="J266" s="91"/>
      <c r="K266" s="240">
        <v>6.1573051094782082E-2</v>
      </c>
      <c r="L266" s="147">
        <f t="shared" si="106"/>
        <v>1</v>
      </c>
      <c r="M266" s="147">
        <v>1</v>
      </c>
      <c r="N266" s="179">
        <f t="shared" si="107"/>
        <v>1</v>
      </c>
      <c r="O266" s="11"/>
      <c r="P266" s="11"/>
      <c r="Q266" s="11">
        <f t="shared" si="69"/>
        <v>0</v>
      </c>
      <c r="R266" s="11">
        <f t="shared" si="70"/>
        <v>0</v>
      </c>
      <c r="S266" s="88">
        <f t="shared" si="71"/>
        <v>0</v>
      </c>
      <c r="T266" s="106"/>
      <c r="U266" s="4"/>
      <c r="V266" s="4"/>
      <c r="W266" s="4"/>
      <c r="X266" s="4"/>
      <c r="Y266" s="4"/>
    </row>
    <row r="267" spans="1:25" s="1" customFormat="1" ht="15.75" customHeight="1" x14ac:dyDescent="0.3">
      <c r="A267" s="65" t="s">
        <v>990</v>
      </c>
      <c r="B267" s="65"/>
      <c r="C267" s="69" t="s">
        <v>553</v>
      </c>
      <c r="D267" s="261" t="s">
        <v>938</v>
      </c>
      <c r="E267" s="3" t="s">
        <v>18</v>
      </c>
      <c r="F267" s="184">
        <v>8</v>
      </c>
      <c r="G267" s="14"/>
      <c r="H267" s="14"/>
      <c r="I267" s="14"/>
      <c r="J267" s="91"/>
      <c r="K267" s="240">
        <v>0.64611158833075766</v>
      </c>
      <c r="L267" s="147">
        <f t="shared" si="106"/>
        <v>8</v>
      </c>
      <c r="M267" s="147">
        <v>1</v>
      </c>
      <c r="N267" s="179">
        <f t="shared" si="107"/>
        <v>8</v>
      </c>
      <c r="O267" s="11"/>
      <c r="P267" s="11"/>
      <c r="Q267" s="11">
        <f t="shared" ref="Q267:Q333" si="108">ROUND(N267*O267,2)</f>
        <v>0</v>
      </c>
      <c r="R267" s="11">
        <f t="shared" ref="R267:R333" si="109">ROUND(N267*P267,2)</f>
        <v>0</v>
      </c>
      <c r="S267" s="88">
        <f t="shared" ref="S267:S333" si="110">ROUND(Q267+R267,2)</f>
        <v>0</v>
      </c>
      <c r="T267" s="106"/>
      <c r="U267" s="4"/>
      <c r="V267" s="4"/>
      <c r="W267" s="4"/>
      <c r="X267" s="4"/>
      <c r="Y267" s="4"/>
    </row>
    <row r="268" spans="1:25" s="1" customFormat="1" ht="15.75" customHeight="1" x14ac:dyDescent="0.3">
      <c r="A268" s="65" t="s">
        <v>991</v>
      </c>
      <c r="B268" s="65"/>
      <c r="C268" s="69" t="s">
        <v>553</v>
      </c>
      <c r="D268" s="261" t="s">
        <v>705</v>
      </c>
      <c r="E268" s="126" t="s">
        <v>3</v>
      </c>
      <c r="F268" s="184">
        <v>0.01</v>
      </c>
      <c r="G268" s="14"/>
      <c r="H268" s="14"/>
      <c r="I268" s="14"/>
      <c r="J268" s="91"/>
      <c r="K268" s="234"/>
      <c r="L268" s="147">
        <f t="shared" si="106"/>
        <v>0.01</v>
      </c>
      <c r="M268" s="147">
        <v>1</v>
      </c>
      <c r="N268" s="179">
        <f t="shared" si="107"/>
        <v>0.01</v>
      </c>
      <c r="O268" s="11"/>
      <c r="P268" s="11"/>
      <c r="Q268" s="11">
        <f t="shared" si="108"/>
        <v>0</v>
      </c>
      <c r="R268" s="11">
        <f t="shared" si="109"/>
        <v>0</v>
      </c>
      <c r="S268" s="88">
        <f t="shared" si="110"/>
        <v>0</v>
      </c>
      <c r="T268" s="106"/>
      <c r="U268" s="4"/>
      <c r="V268" s="4"/>
      <c r="W268" s="4"/>
      <c r="X268" s="4"/>
      <c r="Y268" s="4"/>
    </row>
    <row r="269" spans="1:25" s="138" customFormat="1" ht="15.75" customHeight="1" x14ac:dyDescent="0.3">
      <c r="A269" s="90" t="s">
        <v>992</v>
      </c>
      <c r="B269" s="279" t="s">
        <v>2975</v>
      </c>
      <c r="C269" s="86" t="s">
        <v>552</v>
      </c>
      <c r="D269" s="97" t="s">
        <v>598</v>
      </c>
      <c r="E269" s="91" t="s">
        <v>18</v>
      </c>
      <c r="F269" s="119">
        <f>F270</f>
        <v>1</v>
      </c>
      <c r="G269" s="91"/>
      <c r="H269" s="91"/>
      <c r="I269" s="91"/>
      <c r="J269" s="91"/>
      <c r="K269" s="91"/>
      <c r="L269" s="148">
        <f t="shared" ref="L269:L270" si="111">F269</f>
        <v>1</v>
      </c>
      <c r="M269" s="148">
        <v>1</v>
      </c>
      <c r="N269" s="154">
        <f t="shared" si="105"/>
        <v>1</v>
      </c>
      <c r="O269" s="92"/>
      <c r="P269" s="92"/>
      <c r="Q269" s="92">
        <f t="shared" si="108"/>
        <v>0</v>
      </c>
      <c r="R269" s="92">
        <f t="shared" si="109"/>
        <v>0</v>
      </c>
      <c r="S269" s="88">
        <f t="shared" si="110"/>
        <v>0</v>
      </c>
      <c r="T269" s="109"/>
      <c r="U269" s="137"/>
      <c r="V269" s="137"/>
      <c r="W269" s="137"/>
      <c r="X269" s="137"/>
      <c r="Y269" s="137"/>
    </row>
    <row r="270" spans="1:25" s="1" customFormat="1" ht="15.75" customHeight="1" x14ac:dyDescent="0.3">
      <c r="A270" s="65" t="s">
        <v>993</v>
      </c>
      <c r="B270" s="65"/>
      <c r="C270" s="65" t="s">
        <v>553</v>
      </c>
      <c r="D270" s="260" t="s">
        <v>959</v>
      </c>
      <c r="E270" s="3" t="s">
        <v>18</v>
      </c>
      <c r="F270" s="104">
        <v>1</v>
      </c>
      <c r="G270" s="14"/>
      <c r="H270" s="14"/>
      <c r="I270" s="14"/>
      <c r="J270" s="91"/>
      <c r="K270" s="234"/>
      <c r="L270" s="147">
        <f t="shared" si="111"/>
        <v>1</v>
      </c>
      <c r="M270" s="147">
        <v>1</v>
      </c>
      <c r="N270" s="179">
        <f t="shared" si="105"/>
        <v>1</v>
      </c>
      <c r="O270" s="11"/>
      <c r="P270" s="11"/>
      <c r="Q270" s="11">
        <f t="shared" si="108"/>
        <v>0</v>
      </c>
      <c r="R270" s="11">
        <f t="shared" si="109"/>
        <v>0</v>
      </c>
      <c r="S270" s="88">
        <f t="shared" si="110"/>
        <v>0</v>
      </c>
      <c r="T270" s="106"/>
      <c r="U270" s="4"/>
    </row>
    <row r="271" spans="1:25" s="134" customFormat="1" ht="27.75" customHeight="1" x14ac:dyDescent="0.3">
      <c r="A271" s="90" t="s">
        <v>994</v>
      </c>
      <c r="B271" s="276" t="s">
        <v>2089</v>
      </c>
      <c r="C271" s="90" t="s">
        <v>552</v>
      </c>
      <c r="D271" s="118" t="s">
        <v>654</v>
      </c>
      <c r="E271" s="87" t="s">
        <v>18</v>
      </c>
      <c r="F271" s="117">
        <f>F272</f>
        <v>1</v>
      </c>
      <c r="G271" s="87"/>
      <c r="H271" s="87"/>
      <c r="I271" s="87"/>
      <c r="J271" s="87"/>
      <c r="K271" s="87"/>
      <c r="L271" s="146">
        <f>F271</f>
        <v>1</v>
      </c>
      <c r="M271" s="148">
        <v>1</v>
      </c>
      <c r="N271" s="154">
        <f t="shared" si="105"/>
        <v>1</v>
      </c>
      <c r="O271" s="88"/>
      <c r="P271" s="88"/>
      <c r="Q271" s="92">
        <f t="shared" si="108"/>
        <v>0</v>
      </c>
      <c r="R271" s="92">
        <f t="shared" si="109"/>
        <v>0</v>
      </c>
      <c r="S271" s="88">
        <f t="shared" si="110"/>
        <v>0</v>
      </c>
      <c r="T271" s="109"/>
      <c r="U271" s="133"/>
      <c r="V271" s="133"/>
      <c r="W271" s="133"/>
      <c r="X271" s="133"/>
      <c r="Y271" s="133"/>
    </row>
    <row r="272" spans="1:25" s="1" customFormat="1" ht="38.25" customHeight="1" x14ac:dyDescent="0.3">
      <c r="A272" s="65" t="s">
        <v>995</v>
      </c>
      <c r="B272" s="65"/>
      <c r="C272" s="65" t="s">
        <v>553</v>
      </c>
      <c r="D272" s="262" t="s">
        <v>960</v>
      </c>
      <c r="E272" s="3" t="s">
        <v>18</v>
      </c>
      <c r="F272" s="104">
        <v>1</v>
      </c>
      <c r="G272" s="14"/>
      <c r="H272" s="14"/>
      <c r="I272" s="14"/>
      <c r="J272" s="91"/>
      <c r="K272" s="234"/>
      <c r="L272" s="147">
        <f t="shared" ref="L272" si="112">F272</f>
        <v>1</v>
      </c>
      <c r="M272" s="147">
        <v>1</v>
      </c>
      <c r="N272" s="179">
        <f>ROUND(M272*L272,2)</f>
        <v>1</v>
      </c>
      <c r="O272" s="11"/>
      <c r="P272" s="11"/>
      <c r="Q272" s="11">
        <f t="shared" si="108"/>
        <v>0</v>
      </c>
      <c r="R272" s="11">
        <f t="shared" si="109"/>
        <v>0</v>
      </c>
      <c r="S272" s="88">
        <f t="shared" si="110"/>
        <v>0</v>
      </c>
      <c r="T272" s="106"/>
      <c r="U272" s="4"/>
    </row>
    <row r="273" spans="1:25" s="138" customFormat="1" ht="27" customHeight="1" x14ac:dyDescent="0.3">
      <c r="A273" s="90" t="s">
        <v>996</v>
      </c>
      <c r="B273" s="276" t="s">
        <v>2088</v>
      </c>
      <c r="C273" s="90" t="s">
        <v>552</v>
      </c>
      <c r="D273" s="97" t="s">
        <v>1338</v>
      </c>
      <c r="E273" s="87" t="s">
        <v>3</v>
      </c>
      <c r="F273" s="124">
        <f>F274</f>
        <v>77.885999999999996</v>
      </c>
      <c r="G273" s="87"/>
      <c r="H273" s="87"/>
      <c r="I273" s="87"/>
      <c r="J273" s="87"/>
      <c r="K273" s="124">
        <f>F273</f>
        <v>77.885999999999996</v>
      </c>
      <c r="L273" s="146">
        <f>K273</f>
        <v>77.885999999999996</v>
      </c>
      <c r="M273" s="148">
        <v>1</v>
      </c>
      <c r="N273" s="154">
        <f t="shared" si="105"/>
        <v>77.89</v>
      </c>
      <c r="O273" s="88"/>
      <c r="P273" s="88"/>
      <c r="Q273" s="92">
        <f t="shared" si="108"/>
        <v>0</v>
      </c>
      <c r="R273" s="92">
        <f t="shared" si="109"/>
        <v>0</v>
      </c>
      <c r="S273" s="88">
        <f t="shared" si="110"/>
        <v>0</v>
      </c>
      <c r="T273" s="108"/>
    </row>
    <row r="274" spans="1:25" s="1" customFormat="1" ht="38.25" customHeight="1" x14ac:dyDescent="0.3">
      <c r="A274" s="65" t="s">
        <v>997</v>
      </c>
      <c r="B274" s="65"/>
      <c r="C274" s="65" t="s">
        <v>553</v>
      </c>
      <c r="D274" s="277" t="s">
        <v>709</v>
      </c>
      <c r="E274" s="3" t="s">
        <v>3</v>
      </c>
      <c r="F274" s="103">
        <v>77.885999999999996</v>
      </c>
      <c r="G274" s="14"/>
      <c r="H274" s="14"/>
      <c r="I274" s="14"/>
      <c r="J274" s="91"/>
      <c r="K274" s="239">
        <f>F274</f>
        <v>77.885999999999996</v>
      </c>
      <c r="L274" s="147">
        <f>K274</f>
        <v>77.885999999999996</v>
      </c>
      <c r="M274" s="147">
        <v>1.1000000000000001</v>
      </c>
      <c r="N274" s="179">
        <f>ROUND(M274*L274,2)</f>
        <v>85.67</v>
      </c>
      <c r="O274" s="11"/>
      <c r="P274" s="11"/>
      <c r="Q274" s="11">
        <f t="shared" si="108"/>
        <v>0</v>
      </c>
      <c r="R274" s="11">
        <f t="shared" si="109"/>
        <v>0</v>
      </c>
      <c r="S274" s="88">
        <f t="shared" si="110"/>
        <v>0</v>
      </c>
      <c r="T274" s="106"/>
      <c r="U274" s="4"/>
    </row>
    <row r="275" spans="1:25" s="198" customFormat="1" ht="25.5" customHeight="1" x14ac:dyDescent="0.3">
      <c r="A275" s="65" t="s">
        <v>2984</v>
      </c>
      <c r="B275" s="65"/>
      <c r="C275" s="65" t="s">
        <v>553</v>
      </c>
      <c r="D275" s="115" t="s">
        <v>2983</v>
      </c>
      <c r="E275" s="14" t="s">
        <v>2</v>
      </c>
      <c r="F275" s="103">
        <f>F274</f>
        <v>77.885999999999996</v>
      </c>
      <c r="G275" s="103"/>
      <c r="H275" s="103"/>
      <c r="I275" s="103"/>
      <c r="J275" s="103"/>
      <c r="K275" s="103">
        <f>F275</f>
        <v>77.885999999999996</v>
      </c>
      <c r="L275" s="103">
        <f t="shared" ref="L275" si="113">K275</f>
        <v>77.885999999999996</v>
      </c>
      <c r="M275" s="147">
        <v>2</v>
      </c>
      <c r="N275" s="153">
        <f>ROUND(M275*L275,2)</f>
        <v>155.77000000000001</v>
      </c>
      <c r="O275" s="11"/>
      <c r="P275" s="11"/>
      <c r="Q275" s="11">
        <f t="shared" ref="Q275" si="114">ROUND(N275*O275,2)</f>
        <v>0</v>
      </c>
      <c r="R275" s="11">
        <f t="shared" ref="R275" si="115">ROUND(N275*P275,2)</f>
        <v>0</v>
      </c>
      <c r="S275" s="88">
        <f t="shared" ref="S275" si="116">ROUND(Q275+R275,2)</f>
        <v>0</v>
      </c>
      <c r="T275" s="106"/>
    </row>
    <row r="276" spans="1:25" s="132" customFormat="1" ht="22.5" customHeight="1" x14ac:dyDescent="0.3">
      <c r="A276" s="111" t="s">
        <v>485</v>
      </c>
      <c r="B276" s="111"/>
      <c r="C276" s="111"/>
      <c r="D276" s="95" t="s">
        <v>998</v>
      </c>
      <c r="E276" s="112"/>
      <c r="F276" s="113"/>
      <c r="G276" s="112"/>
      <c r="H276" s="112"/>
      <c r="I276" s="112"/>
      <c r="J276" s="112"/>
      <c r="K276" s="112"/>
      <c r="L276" s="190"/>
      <c r="M276" s="144"/>
      <c r="N276" s="151"/>
      <c r="O276" s="114"/>
      <c r="P276" s="114"/>
      <c r="Q276" s="85"/>
      <c r="R276" s="85"/>
      <c r="S276" s="114"/>
      <c r="T276" s="114"/>
      <c r="U276" s="131"/>
      <c r="V276" s="131"/>
      <c r="W276" s="131"/>
      <c r="X276" s="131"/>
      <c r="Y276" s="131"/>
    </row>
    <row r="277" spans="1:25" s="138" customFormat="1" ht="32.25" customHeight="1" x14ac:dyDescent="0.3">
      <c r="A277" s="90" t="s">
        <v>999</v>
      </c>
      <c r="B277" s="276" t="s">
        <v>2086</v>
      </c>
      <c r="C277" s="90" t="s">
        <v>552</v>
      </c>
      <c r="D277" s="97" t="s">
        <v>554</v>
      </c>
      <c r="E277" s="87" t="s">
        <v>3</v>
      </c>
      <c r="F277" s="117">
        <f>F278+F279</f>
        <v>0</v>
      </c>
      <c r="G277" s="87"/>
      <c r="H277" s="87"/>
      <c r="I277" s="87"/>
      <c r="J277" s="89"/>
      <c r="K277" s="89">
        <f>K278+K279+K280+K281</f>
        <v>38.774105000000006</v>
      </c>
      <c r="L277" s="173">
        <f>K277</f>
        <v>38.774105000000006</v>
      </c>
      <c r="M277" s="146">
        <v>1</v>
      </c>
      <c r="N277" s="154">
        <f>ROUND(M277*L277,2)</f>
        <v>38.770000000000003</v>
      </c>
      <c r="O277" s="88"/>
      <c r="P277" s="88"/>
      <c r="Q277" s="92">
        <f t="shared" si="108"/>
        <v>0</v>
      </c>
      <c r="R277" s="92">
        <f t="shared" si="109"/>
        <v>0</v>
      </c>
      <c r="S277" s="88">
        <f t="shared" si="110"/>
        <v>0</v>
      </c>
      <c r="T277" s="88" t="s">
        <v>555</v>
      </c>
      <c r="U277" s="137"/>
      <c r="V277" s="137"/>
      <c r="W277" s="137"/>
      <c r="X277" s="137"/>
      <c r="Y277" s="137"/>
    </row>
    <row r="278" spans="1:25" s="1" customFormat="1" ht="24" customHeight="1" x14ac:dyDescent="0.3">
      <c r="A278" s="65" t="s">
        <v>1003</v>
      </c>
      <c r="B278" s="65"/>
      <c r="C278" s="69" t="s">
        <v>553</v>
      </c>
      <c r="D278" s="261" t="s">
        <v>913</v>
      </c>
      <c r="E278" s="126" t="s">
        <v>1210</v>
      </c>
      <c r="F278" s="105"/>
      <c r="G278" s="74"/>
      <c r="H278" s="74"/>
      <c r="I278" s="74"/>
      <c r="J278" s="91">
        <v>5.09</v>
      </c>
      <c r="K278" s="234">
        <f>J278*0.125*3.14</f>
        <v>1.997825</v>
      </c>
      <c r="L278" s="147">
        <f>J278</f>
        <v>5.09</v>
      </c>
      <c r="M278" s="147">
        <v>1.1000000000000001</v>
      </c>
      <c r="N278" s="179">
        <f>ROUND(M278*L278,2)</f>
        <v>5.6</v>
      </c>
      <c r="O278" s="71"/>
      <c r="P278" s="71"/>
      <c r="Q278" s="11">
        <f t="shared" si="108"/>
        <v>0</v>
      </c>
      <c r="R278" s="11">
        <f t="shared" si="109"/>
        <v>0</v>
      </c>
      <c r="S278" s="88">
        <f t="shared" si="110"/>
        <v>0</v>
      </c>
      <c r="T278" s="71"/>
      <c r="U278" s="4"/>
      <c r="V278" s="4"/>
      <c r="W278" s="4"/>
      <c r="X278" s="4"/>
      <c r="Y278" s="4"/>
    </row>
    <row r="279" spans="1:25" s="1" customFormat="1" ht="15.75" customHeight="1" x14ac:dyDescent="0.3">
      <c r="A279" s="65" t="s">
        <v>1004</v>
      </c>
      <c r="B279" s="65"/>
      <c r="C279" s="69" t="s">
        <v>553</v>
      </c>
      <c r="D279" s="261" t="s">
        <v>937</v>
      </c>
      <c r="E279" s="126" t="s">
        <v>1210</v>
      </c>
      <c r="F279" s="104"/>
      <c r="G279" s="14"/>
      <c r="H279" s="14"/>
      <c r="I279" s="14"/>
      <c r="J279" s="91">
        <v>115.02</v>
      </c>
      <c r="K279" s="234">
        <f>J279*0.1*3.14</f>
        <v>36.116280000000003</v>
      </c>
      <c r="L279" s="147">
        <f>J279</f>
        <v>115.02</v>
      </c>
      <c r="M279" s="147">
        <v>1.1000000000000001</v>
      </c>
      <c r="N279" s="179">
        <f>ROUND(M279*L279,2)</f>
        <v>126.52</v>
      </c>
      <c r="O279" s="11"/>
      <c r="P279" s="11"/>
      <c r="Q279" s="11">
        <f t="shared" si="108"/>
        <v>0</v>
      </c>
      <c r="R279" s="11">
        <f t="shared" si="109"/>
        <v>0</v>
      </c>
      <c r="S279" s="88">
        <f t="shared" si="110"/>
        <v>0</v>
      </c>
      <c r="T279" s="106"/>
      <c r="U279" s="4"/>
      <c r="V279" s="4"/>
      <c r="W279" s="4"/>
      <c r="X279" s="4"/>
      <c r="Y279" s="4"/>
    </row>
    <row r="280" spans="1:25" s="1" customFormat="1" ht="15.75" customHeight="1" x14ac:dyDescent="0.3">
      <c r="A280" s="65" t="s">
        <v>1005</v>
      </c>
      <c r="B280" s="65"/>
      <c r="C280" s="69" t="s">
        <v>553</v>
      </c>
      <c r="D280" s="261" t="s">
        <v>938</v>
      </c>
      <c r="E280" s="3" t="s">
        <v>18</v>
      </c>
      <c r="F280" s="184">
        <v>3</v>
      </c>
      <c r="G280" s="14"/>
      <c r="H280" s="14"/>
      <c r="I280" s="14"/>
      <c r="J280" s="91"/>
      <c r="K280" s="234">
        <v>0.24</v>
      </c>
      <c r="L280" s="147">
        <f>F280</f>
        <v>3</v>
      </c>
      <c r="M280" s="147">
        <v>1</v>
      </c>
      <c r="N280" s="179">
        <f>ROUND(M280*L280,2)</f>
        <v>3</v>
      </c>
      <c r="O280" s="11"/>
      <c r="P280" s="11"/>
      <c r="Q280" s="11">
        <f t="shared" si="108"/>
        <v>0</v>
      </c>
      <c r="R280" s="11">
        <f t="shared" si="109"/>
        <v>0</v>
      </c>
      <c r="S280" s="88">
        <f t="shared" si="110"/>
        <v>0</v>
      </c>
      <c r="T280" s="106"/>
      <c r="U280" s="4"/>
      <c r="V280" s="4"/>
      <c r="W280" s="4"/>
      <c r="X280" s="4"/>
      <c r="Y280" s="4"/>
    </row>
    <row r="281" spans="1:25" s="1" customFormat="1" ht="15.75" customHeight="1" x14ac:dyDescent="0.3">
      <c r="A281" s="65" t="s">
        <v>1006</v>
      </c>
      <c r="B281" s="65"/>
      <c r="C281" s="69" t="s">
        <v>553</v>
      </c>
      <c r="D281" s="261" t="s">
        <v>924</v>
      </c>
      <c r="E281" s="3" t="s">
        <v>18</v>
      </c>
      <c r="F281" s="184">
        <v>3</v>
      </c>
      <c r="G281" s="14"/>
      <c r="H281" s="14"/>
      <c r="I281" s="14"/>
      <c r="J281" s="91"/>
      <c r="K281" s="234">
        <v>0.42</v>
      </c>
      <c r="L281" s="147">
        <f t="shared" ref="L281:L284" si="117">F281</f>
        <v>3</v>
      </c>
      <c r="M281" s="147">
        <v>1</v>
      </c>
      <c r="N281" s="179">
        <f t="shared" ref="N281:N285" si="118">ROUND(M281*L281,2)</f>
        <v>3</v>
      </c>
      <c r="O281" s="11"/>
      <c r="P281" s="11"/>
      <c r="Q281" s="11">
        <f t="shared" si="108"/>
        <v>0</v>
      </c>
      <c r="R281" s="11">
        <f t="shared" si="109"/>
        <v>0</v>
      </c>
      <c r="S281" s="88">
        <f t="shared" si="110"/>
        <v>0</v>
      </c>
      <c r="T281" s="106"/>
      <c r="U281" s="4"/>
      <c r="V281" s="4"/>
      <c r="W281" s="4"/>
      <c r="X281" s="4"/>
      <c r="Y281" s="4"/>
    </row>
    <row r="282" spans="1:25" s="1" customFormat="1" ht="15.75" customHeight="1" x14ac:dyDescent="0.3">
      <c r="A282" s="65" t="s">
        <v>1007</v>
      </c>
      <c r="B282" s="65"/>
      <c r="C282" s="69" t="s">
        <v>553</v>
      </c>
      <c r="D282" s="261" t="s">
        <v>705</v>
      </c>
      <c r="E282" s="126" t="s">
        <v>3</v>
      </c>
      <c r="F282" s="184">
        <v>0.01</v>
      </c>
      <c r="G282" s="14"/>
      <c r="H282" s="14"/>
      <c r="I282" s="14"/>
      <c r="J282" s="91"/>
      <c r="K282" s="234"/>
      <c r="L282" s="147">
        <f t="shared" si="117"/>
        <v>0.01</v>
      </c>
      <c r="M282" s="147">
        <v>1</v>
      </c>
      <c r="N282" s="179">
        <f>ROUND(M282*L282,2)</f>
        <v>0.01</v>
      </c>
      <c r="O282" s="11"/>
      <c r="P282" s="11"/>
      <c r="Q282" s="11">
        <f t="shared" si="108"/>
        <v>0</v>
      </c>
      <c r="R282" s="11">
        <f t="shared" si="109"/>
        <v>0</v>
      </c>
      <c r="S282" s="88">
        <f t="shared" si="110"/>
        <v>0</v>
      </c>
      <c r="T282" s="106"/>
      <c r="U282" s="4"/>
      <c r="V282" s="4"/>
      <c r="W282" s="4"/>
      <c r="X282" s="4"/>
      <c r="Y282" s="4"/>
    </row>
    <row r="283" spans="1:25" s="138" customFormat="1" ht="15.75" customHeight="1" x14ac:dyDescent="0.3">
      <c r="A283" s="90" t="s">
        <v>1000</v>
      </c>
      <c r="B283" s="279" t="s">
        <v>2975</v>
      </c>
      <c r="C283" s="86" t="s">
        <v>552</v>
      </c>
      <c r="D283" s="97" t="s">
        <v>598</v>
      </c>
      <c r="E283" s="91" t="s">
        <v>18</v>
      </c>
      <c r="F283" s="119">
        <f>F284</f>
        <v>1</v>
      </c>
      <c r="G283" s="91"/>
      <c r="H283" s="91"/>
      <c r="I283" s="91"/>
      <c r="J283" s="91"/>
      <c r="K283" s="91"/>
      <c r="L283" s="148">
        <f t="shared" si="117"/>
        <v>1</v>
      </c>
      <c r="M283" s="148">
        <v>1</v>
      </c>
      <c r="N283" s="154">
        <f t="shared" si="118"/>
        <v>1</v>
      </c>
      <c r="O283" s="92"/>
      <c r="P283" s="92"/>
      <c r="Q283" s="92">
        <f t="shared" si="108"/>
        <v>0</v>
      </c>
      <c r="R283" s="92">
        <f t="shared" si="109"/>
        <v>0</v>
      </c>
      <c r="S283" s="88">
        <f t="shared" si="110"/>
        <v>0</v>
      </c>
      <c r="T283" s="109"/>
      <c r="U283" s="137"/>
      <c r="V283" s="137"/>
      <c r="W283" s="137"/>
      <c r="X283" s="137"/>
      <c r="Y283" s="137"/>
    </row>
    <row r="284" spans="1:25" s="1" customFormat="1" ht="15.75" customHeight="1" x14ac:dyDescent="0.3">
      <c r="A284" s="65" t="s">
        <v>1001</v>
      </c>
      <c r="B284" s="65"/>
      <c r="C284" s="65" t="s">
        <v>553</v>
      </c>
      <c r="D284" s="260" t="s">
        <v>1002</v>
      </c>
      <c r="E284" s="3" t="s">
        <v>18</v>
      </c>
      <c r="F284" s="104">
        <v>1</v>
      </c>
      <c r="G284" s="14"/>
      <c r="H284" s="14"/>
      <c r="I284" s="14"/>
      <c r="J284" s="91"/>
      <c r="K284" s="234"/>
      <c r="L284" s="147">
        <f t="shared" si="117"/>
        <v>1</v>
      </c>
      <c r="M284" s="147">
        <v>1</v>
      </c>
      <c r="N284" s="179">
        <f t="shared" si="118"/>
        <v>1</v>
      </c>
      <c r="O284" s="11"/>
      <c r="P284" s="11"/>
      <c r="Q284" s="11">
        <f t="shared" si="108"/>
        <v>0</v>
      </c>
      <c r="R284" s="11">
        <f t="shared" si="109"/>
        <v>0</v>
      </c>
      <c r="S284" s="88">
        <f t="shared" si="110"/>
        <v>0</v>
      </c>
      <c r="T284" s="106"/>
      <c r="U284" s="4"/>
    </row>
    <row r="285" spans="1:25" s="134" customFormat="1" ht="27.75" customHeight="1" x14ac:dyDescent="0.3">
      <c r="A285" s="90" t="s">
        <v>1008</v>
      </c>
      <c r="B285" s="276" t="s">
        <v>2089</v>
      </c>
      <c r="C285" s="90" t="s">
        <v>552</v>
      </c>
      <c r="D285" s="118" t="s">
        <v>654</v>
      </c>
      <c r="E285" s="87" t="s">
        <v>18</v>
      </c>
      <c r="F285" s="117">
        <f>F286</f>
        <v>1</v>
      </c>
      <c r="G285" s="87"/>
      <c r="H285" s="87"/>
      <c r="I285" s="87"/>
      <c r="J285" s="87"/>
      <c r="K285" s="87"/>
      <c r="L285" s="146">
        <f>F285</f>
        <v>1</v>
      </c>
      <c r="M285" s="148">
        <v>1</v>
      </c>
      <c r="N285" s="154">
        <f t="shared" si="118"/>
        <v>1</v>
      </c>
      <c r="O285" s="88"/>
      <c r="P285" s="88"/>
      <c r="Q285" s="92">
        <f t="shared" si="108"/>
        <v>0</v>
      </c>
      <c r="R285" s="92">
        <f t="shared" si="109"/>
        <v>0</v>
      </c>
      <c r="S285" s="88">
        <f t="shared" si="110"/>
        <v>0</v>
      </c>
      <c r="T285" s="109"/>
      <c r="U285" s="133"/>
      <c r="V285" s="133"/>
      <c r="W285" s="133"/>
      <c r="X285" s="133"/>
      <c r="Y285" s="133"/>
    </row>
    <row r="286" spans="1:25" s="1" customFormat="1" ht="38.25" customHeight="1" x14ac:dyDescent="0.3">
      <c r="A286" s="65" t="s">
        <v>1009</v>
      </c>
      <c r="B286" s="65"/>
      <c r="C286" s="65" t="s">
        <v>553</v>
      </c>
      <c r="D286" s="262" t="s">
        <v>960</v>
      </c>
      <c r="E286" s="3" t="s">
        <v>18</v>
      </c>
      <c r="F286" s="104">
        <v>1</v>
      </c>
      <c r="G286" s="14"/>
      <c r="H286" s="14"/>
      <c r="I286" s="14"/>
      <c r="J286" s="91"/>
      <c r="K286" s="234"/>
      <c r="L286" s="147">
        <f t="shared" ref="L286" si="119">F286</f>
        <v>1</v>
      </c>
      <c r="M286" s="147">
        <v>1</v>
      </c>
      <c r="N286" s="179">
        <f>ROUND(M286*L286,2)</f>
        <v>1</v>
      </c>
      <c r="O286" s="11"/>
      <c r="P286" s="11"/>
      <c r="Q286" s="11">
        <f t="shared" si="108"/>
        <v>0</v>
      </c>
      <c r="R286" s="11">
        <f t="shared" si="109"/>
        <v>0</v>
      </c>
      <c r="S286" s="88">
        <f t="shared" si="110"/>
        <v>0</v>
      </c>
      <c r="T286" s="106"/>
      <c r="U286" s="4"/>
    </row>
    <row r="287" spans="1:25" s="138" customFormat="1" ht="27" customHeight="1" x14ac:dyDescent="0.3">
      <c r="A287" s="90" t="s">
        <v>1010</v>
      </c>
      <c r="B287" s="276" t="s">
        <v>2088</v>
      </c>
      <c r="C287" s="90" t="s">
        <v>552</v>
      </c>
      <c r="D287" s="97" t="s">
        <v>1338</v>
      </c>
      <c r="E287" s="87" t="s">
        <v>3</v>
      </c>
      <c r="F287" s="124">
        <f>F288</f>
        <v>39.92</v>
      </c>
      <c r="G287" s="87"/>
      <c r="H287" s="87"/>
      <c r="I287" s="87"/>
      <c r="J287" s="87"/>
      <c r="K287" s="124">
        <f>F287</f>
        <v>39.92</v>
      </c>
      <c r="L287" s="146">
        <f>K287</f>
        <v>39.92</v>
      </c>
      <c r="M287" s="148">
        <v>1</v>
      </c>
      <c r="N287" s="154">
        <f t="shared" ref="N287" si="120">ROUND(M287*L287,2)</f>
        <v>39.92</v>
      </c>
      <c r="O287" s="88"/>
      <c r="P287" s="88"/>
      <c r="Q287" s="92">
        <f t="shared" si="108"/>
        <v>0</v>
      </c>
      <c r="R287" s="92">
        <f t="shared" si="109"/>
        <v>0</v>
      </c>
      <c r="S287" s="88">
        <f t="shared" si="110"/>
        <v>0</v>
      </c>
      <c r="T287" s="108"/>
    </row>
    <row r="288" spans="1:25" s="1" customFormat="1" ht="38.25" customHeight="1" x14ac:dyDescent="0.3">
      <c r="A288" s="65" t="s">
        <v>1011</v>
      </c>
      <c r="B288" s="65"/>
      <c r="C288" s="65" t="s">
        <v>553</v>
      </c>
      <c r="D288" s="115" t="s">
        <v>886</v>
      </c>
      <c r="E288" s="3" t="s">
        <v>3</v>
      </c>
      <c r="F288" s="103">
        <v>39.92</v>
      </c>
      <c r="G288" s="14"/>
      <c r="H288" s="14"/>
      <c r="I288" s="14"/>
      <c r="J288" s="91"/>
      <c r="K288" s="239">
        <f>F288</f>
        <v>39.92</v>
      </c>
      <c r="L288" s="147">
        <f>K288</f>
        <v>39.92</v>
      </c>
      <c r="M288" s="147">
        <v>1.1000000000000001</v>
      </c>
      <c r="N288" s="179">
        <f>ROUND(M288*L288,2)</f>
        <v>43.91</v>
      </c>
      <c r="O288" s="11"/>
      <c r="P288" s="11"/>
      <c r="Q288" s="11">
        <f t="shared" si="108"/>
        <v>0</v>
      </c>
      <c r="R288" s="11">
        <f t="shared" si="109"/>
        <v>0</v>
      </c>
      <c r="S288" s="88">
        <f t="shared" si="110"/>
        <v>0</v>
      </c>
      <c r="T288" s="106"/>
      <c r="U288" s="4"/>
    </row>
    <row r="289" spans="1:25" s="198" customFormat="1" ht="25.5" customHeight="1" x14ac:dyDescent="0.3">
      <c r="A289" s="65" t="s">
        <v>2987</v>
      </c>
      <c r="B289" s="65"/>
      <c r="C289" s="65" t="s">
        <v>553</v>
      </c>
      <c r="D289" s="115" t="s">
        <v>3036</v>
      </c>
      <c r="E289" s="14" t="s">
        <v>2</v>
      </c>
      <c r="F289" s="338">
        <f>F288</f>
        <v>39.92</v>
      </c>
      <c r="G289" s="338"/>
      <c r="H289" s="338"/>
      <c r="I289" s="338"/>
      <c r="J289" s="338"/>
      <c r="K289" s="338">
        <f>F289</f>
        <v>39.92</v>
      </c>
      <c r="L289" s="338">
        <f t="shared" ref="L289" si="121">K289</f>
        <v>39.92</v>
      </c>
      <c r="M289" s="336">
        <v>0.7</v>
      </c>
      <c r="N289" s="153">
        <f>ROUND(M289*L289,2)</f>
        <v>27.94</v>
      </c>
      <c r="O289" s="11"/>
      <c r="P289" s="11"/>
      <c r="Q289" s="11">
        <f t="shared" ref="Q289" si="122">ROUND(N289*O289,2)</f>
        <v>0</v>
      </c>
      <c r="R289" s="11">
        <f t="shared" ref="R289" si="123">ROUND(N289*P289,2)</f>
        <v>0</v>
      </c>
      <c r="S289" s="88">
        <f t="shared" ref="S289" si="124">ROUND(Q289+R289,2)</f>
        <v>0</v>
      </c>
      <c r="T289" s="106"/>
    </row>
    <row r="290" spans="1:25" s="132" customFormat="1" ht="22.5" customHeight="1" x14ac:dyDescent="0.3">
      <c r="A290" s="111" t="s">
        <v>486</v>
      </c>
      <c r="B290" s="111"/>
      <c r="C290" s="111"/>
      <c r="D290" s="95" t="s">
        <v>1012</v>
      </c>
      <c r="E290" s="112"/>
      <c r="F290" s="113"/>
      <c r="G290" s="112"/>
      <c r="H290" s="112"/>
      <c r="I290" s="112"/>
      <c r="J290" s="112"/>
      <c r="K290" s="112"/>
      <c r="L290" s="190"/>
      <c r="M290" s="144"/>
      <c r="N290" s="151"/>
      <c r="O290" s="114"/>
      <c r="P290" s="114"/>
      <c r="Q290" s="85"/>
      <c r="R290" s="85"/>
      <c r="S290" s="114"/>
      <c r="T290" s="114"/>
      <c r="U290" s="131"/>
      <c r="V290" s="131"/>
      <c r="W290" s="131"/>
      <c r="X290" s="131"/>
      <c r="Y290" s="131"/>
    </row>
    <row r="291" spans="1:25" s="138" customFormat="1" ht="32.25" customHeight="1" x14ac:dyDescent="0.3">
      <c r="A291" s="90" t="s">
        <v>1013</v>
      </c>
      <c r="B291" s="276" t="s">
        <v>2086</v>
      </c>
      <c r="C291" s="90" t="s">
        <v>552</v>
      </c>
      <c r="D291" s="97" t="s">
        <v>554</v>
      </c>
      <c r="E291" s="87" t="s">
        <v>3</v>
      </c>
      <c r="F291" s="117">
        <f>F292+F293</f>
        <v>0</v>
      </c>
      <c r="G291" s="87"/>
      <c r="H291" s="87"/>
      <c r="I291" s="87"/>
      <c r="J291" s="89"/>
      <c r="K291" s="89">
        <f>K292+K293+K294+K295+K296</f>
        <v>59.901448413997109</v>
      </c>
      <c r="L291" s="173">
        <f>K291</f>
        <v>59.901448413997109</v>
      </c>
      <c r="M291" s="146">
        <v>1</v>
      </c>
      <c r="N291" s="154">
        <f>ROUND(M291*L291,2)</f>
        <v>59.9</v>
      </c>
      <c r="O291" s="88"/>
      <c r="P291" s="88"/>
      <c r="Q291" s="92">
        <f t="shared" si="108"/>
        <v>0</v>
      </c>
      <c r="R291" s="92">
        <f t="shared" si="109"/>
        <v>0</v>
      </c>
      <c r="S291" s="88">
        <f t="shared" si="110"/>
        <v>0</v>
      </c>
      <c r="T291" s="88" t="s">
        <v>555</v>
      </c>
      <c r="U291" s="137"/>
      <c r="V291" s="137"/>
      <c r="W291" s="137"/>
      <c r="X291" s="137"/>
      <c r="Y291" s="137"/>
    </row>
    <row r="292" spans="1:25" s="1" customFormat="1" ht="24" customHeight="1" x14ac:dyDescent="0.3">
      <c r="A292" s="65" t="s">
        <v>1014</v>
      </c>
      <c r="B292" s="65"/>
      <c r="C292" s="65" t="s">
        <v>553</v>
      </c>
      <c r="D292" s="260" t="s">
        <v>880</v>
      </c>
      <c r="E292" s="126" t="s">
        <v>1210</v>
      </c>
      <c r="F292" s="105"/>
      <c r="G292" s="74"/>
      <c r="H292" s="74"/>
      <c r="I292" s="74"/>
      <c r="J292" s="91">
        <v>1.4</v>
      </c>
      <c r="K292" s="239">
        <f>J292*0.16*3.14</f>
        <v>0.70335999999999999</v>
      </c>
      <c r="L292" s="147">
        <f>J292</f>
        <v>1.4</v>
      </c>
      <c r="M292" s="147">
        <v>1.1000000000000001</v>
      </c>
      <c r="N292" s="179">
        <f>ROUND(M292*L292,2)</f>
        <v>1.54</v>
      </c>
      <c r="O292" s="71"/>
      <c r="P292" s="71"/>
      <c r="Q292" s="11">
        <f t="shared" si="108"/>
        <v>0</v>
      </c>
      <c r="R292" s="11">
        <f t="shared" si="109"/>
        <v>0</v>
      </c>
      <c r="S292" s="88">
        <f t="shared" si="110"/>
        <v>0</v>
      </c>
      <c r="T292" s="71"/>
      <c r="U292" s="4"/>
      <c r="V292" s="4"/>
      <c r="W292" s="4"/>
      <c r="X292" s="4"/>
      <c r="Y292" s="4"/>
    </row>
    <row r="293" spans="1:25" s="1" customFormat="1" ht="15.75" customHeight="1" x14ac:dyDescent="0.3">
      <c r="A293" s="65" t="s">
        <v>1015</v>
      </c>
      <c r="B293" s="65"/>
      <c r="C293" s="65" t="s">
        <v>553</v>
      </c>
      <c r="D293" s="261" t="s">
        <v>881</v>
      </c>
      <c r="E293" s="126" t="s">
        <v>1210</v>
      </c>
      <c r="F293" s="104"/>
      <c r="G293" s="14"/>
      <c r="H293" s="14"/>
      <c r="I293" s="14"/>
      <c r="J293" s="91">
        <v>115.27</v>
      </c>
      <c r="K293" s="239">
        <f>J293*0.16*3.14</f>
        <v>57.911648000000007</v>
      </c>
      <c r="L293" s="147">
        <f>J293</f>
        <v>115.27</v>
      </c>
      <c r="M293" s="147">
        <v>1.1000000000000001</v>
      </c>
      <c r="N293" s="179">
        <f>ROUND(M293*L293,2)</f>
        <v>126.8</v>
      </c>
      <c r="O293" s="11"/>
      <c r="P293" s="11"/>
      <c r="Q293" s="11">
        <f t="shared" si="108"/>
        <v>0</v>
      </c>
      <c r="R293" s="11">
        <f t="shared" si="109"/>
        <v>0</v>
      </c>
      <c r="S293" s="88">
        <f t="shared" si="110"/>
        <v>0</v>
      </c>
      <c r="T293" s="106"/>
      <c r="U293" s="4"/>
      <c r="V293" s="4"/>
      <c r="W293" s="4"/>
      <c r="X293" s="4"/>
      <c r="Y293" s="4"/>
    </row>
    <row r="294" spans="1:25" s="1" customFormat="1" ht="15.75" customHeight="1" x14ac:dyDescent="0.3">
      <c r="A294" s="65" t="s">
        <v>1016</v>
      </c>
      <c r="B294" s="65"/>
      <c r="C294" s="65" t="s">
        <v>553</v>
      </c>
      <c r="D294" s="261" t="s">
        <v>1020</v>
      </c>
      <c r="E294" s="3" t="s">
        <v>18</v>
      </c>
      <c r="F294" s="184">
        <v>2</v>
      </c>
      <c r="G294" s="14"/>
      <c r="H294" s="14"/>
      <c r="I294" s="14"/>
      <c r="J294" s="91"/>
      <c r="K294" s="239">
        <v>0.22686190124881719</v>
      </c>
      <c r="L294" s="147">
        <f>F294</f>
        <v>2</v>
      </c>
      <c r="M294" s="147">
        <v>1</v>
      </c>
      <c r="N294" s="179">
        <f>ROUND(M294*L294,2)</f>
        <v>2</v>
      </c>
      <c r="O294" s="11"/>
      <c r="P294" s="11"/>
      <c r="Q294" s="11">
        <f t="shared" si="108"/>
        <v>0</v>
      </c>
      <c r="R294" s="11">
        <f t="shared" si="109"/>
        <v>0</v>
      </c>
      <c r="S294" s="88">
        <f t="shared" si="110"/>
        <v>0</v>
      </c>
      <c r="T294" s="106"/>
      <c r="U294" s="4"/>
      <c r="V294" s="4"/>
      <c r="W294" s="4"/>
      <c r="X294" s="4"/>
      <c r="Y294" s="4"/>
    </row>
    <row r="295" spans="1:25" s="1" customFormat="1" ht="15.75" customHeight="1" x14ac:dyDescent="0.3">
      <c r="A295" s="65" t="s">
        <v>1017</v>
      </c>
      <c r="B295" s="65"/>
      <c r="C295" s="65" t="s">
        <v>553</v>
      </c>
      <c r="D295" s="261" t="s">
        <v>923</v>
      </c>
      <c r="E295" s="3" t="s">
        <v>18</v>
      </c>
      <c r="F295" s="184">
        <v>1</v>
      </c>
      <c r="G295" s="14"/>
      <c r="H295" s="14"/>
      <c r="I295" s="14"/>
      <c r="J295" s="91"/>
      <c r="K295" s="239">
        <v>0.17659641879138049</v>
      </c>
      <c r="L295" s="147">
        <f t="shared" ref="L295:L296" si="125">F295</f>
        <v>1</v>
      </c>
      <c r="M295" s="147">
        <v>1</v>
      </c>
      <c r="N295" s="179">
        <f t="shared" ref="N295:N297" si="126">ROUND(M295*L295,2)</f>
        <v>1</v>
      </c>
      <c r="O295" s="11"/>
      <c r="P295" s="11"/>
      <c r="Q295" s="11">
        <f t="shared" si="108"/>
        <v>0</v>
      </c>
      <c r="R295" s="11">
        <f t="shared" si="109"/>
        <v>0</v>
      </c>
      <c r="S295" s="88">
        <f t="shared" si="110"/>
        <v>0</v>
      </c>
      <c r="T295" s="106"/>
      <c r="U295" s="4"/>
      <c r="V295" s="4"/>
      <c r="W295" s="4"/>
      <c r="X295" s="4"/>
      <c r="Y295" s="4"/>
    </row>
    <row r="296" spans="1:25" s="1" customFormat="1" ht="15.75" customHeight="1" x14ac:dyDescent="0.3">
      <c r="A296" s="65" t="s">
        <v>1018</v>
      </c>
      <c r="B296" s="65"/>
      <c r="C296" s="65" t="s">
        <v>553</v>
      </c>
      <c r="D296" s="261" t="s">
        <v>888</v>
      </c>
      <c r="E296" s="3" t="s">
        <v>18</v>
      </c>
      <c r="F296" s="184">
        <v>5</v>
      </c>
      <c r="G296" s="14"/>
      <c r="H296" s="14"/>
      <c r="I296" s="14"/>
      <c r="J296" s="91"/>
      <c r="K296" s="239">
        <v>0.88298209395690241</v>
      </c>
      <c r="L296" s="147">
        <f t="shared" si="125"/>
        <v>5</v>
      </c>
      <c r="M296" s="147">
        <v>1</v>
      </c>
      <c r="N296" s="179">
        <f t="shared" si="126"/>
        <v>5</v>
      </c>
      <c r="O296" s="11"/>
      <c r="P296" s="11"/>
      <c r="Q296" s="11">
        <f t="shared" si="108"/>
        <v>0</v>
      </c>
      <c r="R296" s="11">
        <f t="shared" si="109"/>
        <v>0</v>
      </c>
      <c r="S296" s="88">
        <f t="shared" si="110"/>
        <v>0</v>
      </c>
      <c r="T296" s="106"/>
      <c r="U296" s="4"/>
      <c r="V296" s="4"/>
      <c r="W296" s="4"/>
      <c r="X296" s="4"/>
      <c r="Y296" s="4"/>
    </row>
    <row r="297" spans="1:25" s="1" customFormat="1" ht="15.75" customHeight="1" x14ac:dyDescent="0.3">
      <c r="A297" s="65" t="s">
        <v>1019</v>
      </c>
      <c r="B297" s="65"/>
      <c r="C297" s="65" t="s">
        <v>553</v>
      </c>
      <c r="D297" s="261" t="s">
        <v>705</v>
      </c>
      <c r="E297" s="126" t="s">
        <v>3</v>
      </c>
      <c r="F297" s="184">
        <v>0.02</v>
      </c>
      <c r="G297" s="14"/>
      <c r="H297" s="14"/>
      <c r="I297" s="14"/>
      <c r="J297" s="91"/>
      <c r="K297" s="234"/>
      <c r="L297" s="147">
        <f>F297</f>
        <v>0.02</v>
      </c>
      <c r="M297" s="147">
        <v>1</v>
      </c>
      <c r="N297" s="179">
        <f t="shared" si="126"/>
        <v>0.02</v>
      </c>
      <c r="O297" s="11"/>
      <c r="P297" s="11"/>
      <c r="Q297" s="11">
        <f t="shared" si="108"/>
        <v>0</v>
      </c>
      <c r="R297" s="11">
        <f t="shared" si="109"/>
        <v>0</v>
      </c>
      <c r="S297" s="88">
        <f t="shared" si="110"/>
        <v>0</v>
      </c>
      <c r="T297" s="106"/>
      <c r="U297" s="4"/>
      <c r="V297" s="4"/>
      <c r="W297" s="4"/>
      <c r="X297" s="4"/>
      <c r="Y297" s="4"/>
    </row>
    <row r="298" spans="1:25" s="134" customFormat="1" ht="27.75" customHeight="1" x14ac:dyDescent="0.3">
      <c r="A298" s="90" t="s">
        <v>1022</v>
      </c>
      <c r="B298" s="276" t="s">
        <v>2089</v>
      </c>
      <c r="C298" s="90" t="s">
        <v>552</v>
      </c>
      <c r="D298" s="118" t="s">
        <v>654</v>
      </c>
      <c r="E298" s="87" t="s">
        <v>18</v>
      </c>
      <c r="F298" s="117">
        <f>F299</f>
        <v>1</v>
      </c>
      <c r="G298" s="87"/>
      <c r="H298" s="87"/>
      <c r="I298" s="87"/>
      <c r="J298" s="87"/>
      <c r="K298" s="87"/>
      <c r="L298" s="146">
        <f>F298</f>
        <v>1</v>
      </c>
      <c r="M298" s="148">
        <v>1</v>
      </c>
      <c r="N298" s="154">
        <f t="shared" ref="N298" si="127">ROUND(M298*L298,2)</f>
        <v>1</v>
      </c>
      <c r="O298" s="88"/>
      <c r="P298" s="88"/>
      <c r="Q298" s="92">
        <f t="shared" si="108"/>
        <v>0</v>
      </c>
      <c r="R298" s="92">
        <f t="shared" si="109"/>
        <v>0</v>
      </c>
      <c r="S298" s="88">
        <f t="shared" si="110"/>
        <v>0</v>
      </c>
      <c r="T298" s="109"/>
      <c r="U298" s="133"/>
      <c r="V298" s="133"/>
      <c r="W298" s="133"/>
      <c r="X298" s="133"/>
      <c r="Y298" s="133"/>
    </row>
    <row r="299" spans="1:25" s="1" customFormat="1" ht="38.25" customHeight="1" x14ac:dyDescent="0.3">
      <c r="A299" s="65" t="s">
        <v>1023</v>
      </c>
      <c r="B299" s="65"/>
      <c r="C299" s="65" t="s">
        <v>553</v>
      </c>
      <c r="D299" s="260" t="s">
        <v>1021</v>
      </c>
      <c r="E299" s="3" t="s">
        <v>18</v>
      </c>
      <c r="F299" s="104">
        <v>1</v>
      </c>
      <c r="G299" s="14"/>
      <c r="H299" s="14"/>
      <c r="I299" s="14"/>
      <c r="J299" s="91"/>
      <c r="K299" s="234"/>
      <c r="L299" s="147">
        <f t="shared" ref="L299" si="128">F299</f>
        <v>1</v>
      </c>
      <c r="M299" s="147">
        <v>1</v>
      </c>
      <c r="N299" s="179">
        <f>ROUND(M299*L299,2)</f>
        <v>1</v>
      </c>
      <c r="O299" s="11"/>
      <c r="P299" s="11"/>
      <c r="Q299" s="11">
        <f t="shared" si="108"/>
        <v>0</v>
      </c>
      <c r="R299" s="11">
        <f t="shared" si="109"/>
        <v>0</v>
      </c>
      <c r="S299" s="88">
        <f t="shared" si="110"/>
        <v>0</v>
      </c>
      <c r="T299" s="106"/>
      <c r="U299" s="4"/>
    </row>
    <row r="300" spans="1:25" s="138" customFormat="1" ht="27" customHeight="1" x14ac:dyDescent="0.3">
      <c r="A300" s="90" t="s">
        <v>1024</v>
      </c>
      <c r="B300" s="279" t="s">
        <v>2088</v>
      </c>
      <c r="C300" s="90" t="s">
        <v>552</v>
      </c>
      <c r="D300" s="97" t="s">
        <v>1338</v>
      </c>
      <c r="E300" s="87" t="s">
        <v>3</v>
      </c>
      <c r="F300" s="124">
        <f>F301</f>
        <v>62.59</v>
      </c>
      <c r="G300" s="87"/>
      <c r="H300" s="87"/>
      <c r="I300" s="87"/>
      <c r="J300" s="87"/>
      <c r="K300" s="123">
        <f>F300</f>
        <v>62.59</v>
      </c>
      <c r="L300" s="146">
        <f>K300</f>
        <v>62.59</v>
      </c>
      <c r="M300" s="148">
        <v>1</v>
      </c>
      <c r="N300" s="154">
        <f t="shared" ref="N300" si="129">ROUND(M300*L300,2)</f>
        <v>62.59</v>
      </c>
      <c r="O300" s="88"/>
      <c r="P300" s="88"/>
      <c r="Q300" s="92">
        <f t="shared" si="108"/>
        <v>0</v>
      </c>
      <c r="R300" s="92">
        <f t="shared" si="109"/>
        <v>0</v>
      </c>
      <c r="S300" s="88">
        <f t="shared" si="110"/>
        <v>0</v>
      </c>
      <c r="T300" s="108"/>
    </row>
    <row r="301" spans="1:25" s="1" customFormat="1" ht="38.25" customHeight="1" x14ac:dyDescent="0.3">
      <c r="A301" s="65" t="s">
        <v>1025</v>
      </c>
      <c r="B301" s="65"/>
      <c r="C301" s="65" t="s">
        <v>553</v>
      </c>
      <c r="D301" s="115" t="s">
        <v>886</v>
      </c>
      <c r="E301" s="3" t="s">
        <v>3</v>
      </c>
      <c r="F301" s="103">
        <v>62.59</v>
      </c>
      <c r="G301" s="14"/>
      <c r="H301" s="14"/>
      <c r="I301" s="14"/>
      <c r="J301" s="91"/>
      <c r="K301" s="244">
        <f>F301</f>
        <v>62.59</v>
      </c>
      <c r="L301" s="147">
        <f>K301</f>
        <v>62.59</v>
      </c>
      <c r="M301" s="147">
        <v>1.1000000000000001</v>
      </c>
      <c r="N301" s="179">
        <f>ROUND(M301*L301,2)</f>
        <v>68.849999999999994</v>
      </c>
      <c r="O301" s="11"/>
      <c r="P301" s="11"/>
      <c r="Q301" s="11">
        <f t="shared" si="108"/>
        <v>0</v>
      </c>
      <c r="R301" s="11">
        <f t="shared" si="109"/>
        <v>0</v>
      </c>
      <c r="S301" s="88">
        <f t="shared" si="110"/>
        <v>0</v>
      </c>
      <c r="T301" s="106"/>
      <c r="U301" s="4"/>
    </row>
    <row r="302" spans="1:25" s="198" customFormat="1" ht="25.5" customHeight="1" x14ac:dyDescent="0.3">
      <c r="A302" s="65" t="s">
        <v>2988</v>
      </c>
      <c r="B302" s="65"/>
      <c r="C302" s="65" t="s">
        <v>553</v>
      </c>
      <c r="D302" s="115" t="s">
        <v>3036</v>
      </c>
      <c r="E302" s="14" t="s">
        <v>2</v>
      </c>
      <c r="F302" s="338">
        <f>F301</f>
        <v>62.59</v>
      </c>
      <c r="G302" s="338"/>
      <c r="H302" s="338"/>
      <c r="I302" s="338"/>
      <c r="J302" s="338"/>
      <c r="K302" s="338">
        <f>F302</f>
        <v>62.59</v>
      </c>
      <c r="L302" s="338">
        <f t="shared" ref="L302" si="130">K302</f>
        <v>62.59</v>
      </c>
      <c r="M302" s="336">
        <v>0.7</v>
      </c>
      <c r="N302" s="153">
        <f>ROUND(M302*L302,2)</f>
        <v>43.81</v>
      </c>
      <c r="O302" s="11"/>
      <c r="P302" s="11"/>
      <c r="Q302" s="11">
        <f t="shared" ref="Q302" si="131">ROUND(N302*O302,2)</f>
        <v>0</v>
      </c>
      <c r="R302" s="11">
        <f t="shared" ref="R302" si="132">ROUND(N302*P302,2)</f>
        <v>0</v>
      </c>
      <c r="S302" s="88">
        <f t="shared" ref="S302" si="133">ROUND(Q302+R302,2)</f>
        <v>0</v>
      </c>
      <c r="T302" s="106"/>
    </row>
    <row r="303" spans="1:25" s="132" customFormat="1" ht="22.5" customHeight="1" x14ac:dyDescent="0.3">
      <c r="A303" s="111" t="s">
        <v>487</v>
      </c>
      <c r="B303" s="111"/>
      <c r="C303" s="111"/>
      <c r="D303" s="95" t="s">
        <v>1026</v>
      </c>
      <c r="E303" s="112"/>
      <c r="F303" s="113"/>
      <c r="G303" s="112"/>
      <c r="H303" s="112"/>
      <c r="I303" s="112"/>
      <c r="J303" s="112"/>
      <c r="K303" s="112"/>
      <c r="L303" s="190"/>
      <c r="M303" s="144"/>
      <c r="N303" s="151"/>
      <c r="O303" s="114"/>
      <c r="P303" s="114"/>
      <c r="Q303" s="85"/>
      <c r="R303" s="85"/>
      <c r="S303" s="114"/>
      <c r="T303" s="114"/>
      <c r="U303" s="131"/>
      <c r="V303" s="131"/>
      <c r="W303" s="131"/>
      <c r="X303" s="131"/>
      <c r="Y303" s="131"/>
    </row>
    <row r="304" spans="1:25" s="138" customFormat="1" ht="32.25" customHeight="1" x14ac:dyDescent="0.3">
      <c r="A304" s="90" t="s">
        <v>1027</v>
      </c>
      <c r="B304" s="276" t="s">
        <v>2086</v>
      </c>
      <c r="C304" s="90" t="s">
        <v>552</v>
      </c>
      <c r="D304" s="97" t="s">
        <v>554</v>
      </c>
      <c r="E304" s="87" t="s">
        <v>3</v>
      </c>
      <c r="F304" s="117">
        <f>F305+F306</f>
        <v>0</v>
      </c>
      <c r="G304" s="87"/>
      <c r="H304" s="87"/>
      <c r="I304" s="87"/>
      <c r="J304" s="89"/>
      <c r="K304" s="89">
        <f>SUM(K305:K378)</f>
        <v>1588.9239123637208</v>
      </c>
      <c r="L304" s="89">
        <f>K304</f>
        <v>1588.9239123637208</v>
      </c>
      <c r="M304" s="146">
        <v>1</v>
      </c>
      <c r="N304" s="152">
        <f>ROUND(M304*L304,2)</f>
        <v>1588.92</v>
      </c>
      <c r="O304" s="88"/>
      <c r="P304" s="88"/>
      <c r="Q304" s="92">
        <f t="shared" si="108"/>
        <v>0</v>
      </c>
      <c r="R304" s="92">
        <f t="shared" si="109"/>
        <v>0</v>
      </c>
      <c r="S304" s="88">
        <f t="shared" si="110"/>
        <v>0</v>
      </c>
      <c r="T304" s="88" t="s">
        <v>555</v>
      </c>
      <c r="U304" s="137"/>
      <c r="V304" s="137"/>
      <c r="W304" s="137"/>
      <c r="X304" s="137"/>
      <c r="Y304" s="137"/>
    </row>
    <row r="305" spans="1:25" s="198" customFormat="1" ht="15.75" customHeight="1" x14ac:dyDescent="0.3">
      <c r="A305" s="65" t="s">
        <v>1028</v>
      </c>
      <c r="B305" s="65"/>
      <c r="C305" s="65" t="s">
        <v>553</v>
      </c>
      <c r="D305" s="265" t="s">
        <v>1037</v>
      </c>
      <c r="E305" s="14" t="s">
        <v>1210</v>
      </c>
      <c r="F305" s="104"/>
      <c r="G305" s="11">
        <v>0.3</v>
      </c>
      <c r="H305" s="11">
        <v>0.2</v>
      </c>
      <c r="I305" s="11">
        <f>(G305+H305)*2</f>
        <v>1</v>
      </c>
      <c r="J305" s="122">
        <v>2.2400000000000002</v>
      </c>
      <c r="K305" s="11">
        <f>I305*J305</f>
        <v>2.2400000000000002</v>
      </c>
      <c r="L305" s="147">
        <f>J305</f>
        <v>2.2400000000000002</v>
      </c>
      <c r="M305" s="147">
        <v>1.1000000000000001</v>
      </c>
      <c r="N305" s="153">
        <f>M305*L305</f>
        <v>2.4640000000000004</v>
      </c>
      <c r="O305" s="11"/>
      <c r="P305" s="11"/>
      <c r="Q305" s="11">
        <f t="shared" si="108"/>
        <v>0</v>
      </c>
      <c r="R305" s="11">
        <f t="shared" si="109"/>
        <v>0</v>
      </c>
      <c r="S305" s="88">
        <f t="shared" si="110"/>
        <v>0</v>
      </c>
      <c r="T305" s="106"/>
    </row>
    <row r="306" spans="1:25" s="198" customFormat="1" ht="15.75" customHeight="1" x14ac:dyDescent="0.3">
      <c r="A306" s="65" t="s">
        <v>1029</v>
      </c>
      <c r="B306" s="65"/>
      <c r="C306" s="65" t="s">
        <v>553</v>
      </c>
      <c r="D306" s="265" t="s">
        <v>1038</v>
      </c>
      <c r="E306" s="14" t="s">
        <v>1210</v>
      </c>
      <c r="F306" s="105"/>
      <c r="G306" s="11">
        <v>0.5</v>
      </c>
      <c r="H306" s="11">
        <v>0.2</v>
      </c>
      <c r="I306" s="11">
        <f t="shared" ref="I306:I319" si="134">(G306+H306)*2</f>
        <v>1.4</v>
      </c>
      <c r="J306" s="122">
        <v>1.18</v>
      </c>
      <c r="K306" s="11">
        <f t="shared" ref="K306:K318" si="135">I306*J306</f>
        <v>1.6519999999999999</v>
      </c>
      <c r="L306" s="147">
        <f t="shared" ref="L306:L322" si="136">J306</f>
        <v>1.18</v>
      </c>
      <c r="M306" s="147">
        <v>1.1000000000000001</v>
      </c>
      <c r="N306" s="153">
        <f t="shared" ref="N306:N322" si="137">M306*L306</f>
        <v>1.298</v>
      </c>
      <c r="O306" s="71"/>
      <c r="P306" s="71"/>
      <c r="Q306" s="11">
        <f t="shared" si="108"/>
        <v>0</v>
      </c>
      <c r="R306" s="11">
        <f t="shared" si="109"/>
        <v>0</v>
      </c>
      <c r="S306" s="88">
        <f t="shared" si="110"/>
        <v>0</v>
      </c>
      <c r="T306" s="81"/>
    </row>
    <row r="307" spans="1:25" s="198" customFormat="1" ht="15.75" customHeight="1" x14ac:dyDescent="0.3">
      <c r="A307" s="65" t="s">
        <v>1030</v>
      </c>
      <c r="B307" s="65"/>
      <c r="C307" s="65" t="s">
        <v>553</v>
      </c>
      <c r="D307" s="265" t="s">
        <v>1039</v>
      </c>
      <c r="E307" s="14" t="s">
        <v>1210</v>
      </c>
      <c r="F307" s="104"/>
      <c r="G307" s="14">
        <v>1.2</v>
      </c>
      <c r="H307" s="14">
        <v>0.5</v>
      </c>
      <c r="I307" s="11">
        <f t="shared" si="134"/>
        <v>3.4</v>
      </c>
      <c r="J307" s="122">
        <v>1.98</v>
      </c>
      <c r="K307" s="11">
        <f t="shared" si="135"/>
        <v>6.7320000000000002</v>
      </c>
      <c r="L307" s="147">
        <f t="shared" si="136"/>
        <v>1.98</v>
      </c>
      <c r="M307" s="147">
        <v>1.1000000000000001</v>
      </c>
      <c r="N307" s="153">
        <f t="shared" si="137"/>
        <v>2.1779999999999999</v>
      </c>
      <c r="O307" s="11"/>
      <c r="P307" s="11"/>
      <c r="Q307" s="11">
        <f t="shared" si="108"/>
        <v>0</v>
      </c>
      <c r="R307" s="11">
        <f t="shared" si="109"/>
        <v>0</v>
      </c>
      <c r="S307" s="88">
        <f t="shared" si="110"/>
        <v>0</v>
      </c>
      <c r="T307" s="106"/>
      <c r="U307" s="197"/>
      <c r="V307" s="197"/>
      <c r="W307" s="197"/>
      <c r="X307" s="197"/>
    </row>
    <row r="308" spans="1:25" s="198" customFormat="1" ht="15.75" customHeight="1" x14ac:dyDescent="0.3">
      <c r="A308" s="160" t="s">
        <v>1031</v>
      </c>
      <c r="B308" s="160"/>
      <c r="C308" s="160" t="s">
        <v>553</v>
      </c>
      <c r="D308" s="293" t="s">
        <v>1040</v>
      </c>
      <c r="E308" s="14" t="s">
        <v>1210</v>
      </c>
      <c r="F308" s="271"/>
      <c r="G308" s="272">
        <v>1.2</v>
      </c>
      <c r="H308" s="272">
        <v>1.2</v>
      </c>
      <c r="I308" s="161">
        <f t="shared" si="134"/>
        <v>4.8</v>
      </c>
      <c r="J308" s="121">
        <v>0.43</v>
      </c>
      <c r="K308" s="161">
        <f t="shared" si="135"/>
        <v>2.0640000000000001</v>
      </c>
      <c r="L308" s="147">
        <f t="shared" si="136"/>
        <v>0.43</v>
      </c>
      <c r="M308" s="162">
        <v>1.1000000000000001</v>
      </c>
      <c r="N308" s="273">
        <f t="shared" si="137"/>
        <v>0.47300000000000003</v>
      </c>
      <c r="O308" s="161"/>
      <c r="P308" s="161"/>
      <c r="Q308" s="11">
        <f t="shared" si="108"/>
        <v>0</v>
      </c>
      <c r="R308" s="11">
        <f t="shared" si="109"/>
        <v>0</v>
      </c>
      <c r="S308" s="88">
        <f t="shared" si="110"/>
        <v>0</v>
      </c>
      <c r="T308" s="274"/>
      <c r="U308" s="197"/>
      <c r="V308" s="197"/>
      <c r="W308" s="197"/>
      <c r="X308" s="197"/>
      <c r="Y308" s="197"/>
    </row>
    <row r="309" spans="1:25" s="198" customFormat="1" ht="22.5" customHeight="1" x14ac:dyDescent="0.3">
      <c r="A309" s="65" t="s">
        <v>1032</v>
      </c>
      <c r="B309" s="65"/>
      <c r="C309" s="65" t="s">
        <v>553</v>
      </c>
      <c r="D309" s="265" t="s">
        <v>1041</v>
      </c>
      <c r="E309" s="14" t="s">
        <v>1210</v>
      </c>
      <c r="F309" s="105"/>
      <c r="G309" s="14">
        <v>1.4</v>
      </c>
      <c r="H309" s="14">
        <v>0.4</v>
      </c>
      <c r="I309" s="11">
        <f t="shared" si="134"/>
        <v>3.5999999999999996</v>
      </c>
      <c r="J309" s="125">
        <v>0.32</v>
      </c>
      <c r="K309" s="11">
        <f t="shared" si="135"/>
        <v>1.1519999999999999</v>
      </c>
      <c r="L309" s="147">
        <f t="shared" si="136"/>
        <v>0.32</v>
      </c>
      <c r="M309" s="147">
        <v>1.1000000000000001</v>
      </c>
      <c r="N309" s="153">
        <f t="shared" si="137"/>
        <v>0.35200000000000004</v>
      </c>
      <c r="O309" s="71"/>
      <c r="P309" s="71"/>
      <c r="Q309" s="11">
        <f t="shared" si="108"/>
        <v>0</v>
      </c>
      <c r="R309" s="11">
        <f t="shared" si="109"/>
        <v>0</v>
      </c>
      <c r="S309" s="88">
        <f t="shared" si="110"/>
        <v>0</v>
      </c>
      <c r="T309" s="71"/>
      <c r="U309" s="197"/>
      <c r="V309" s="197"/>
      <c r="W309" s="197"/>
      <c r="X309" s="197"/>
      <c r="Y309" s="197"/>
    </row>
    <row r="310" spans="1:25" s="198" customFormat="1" ht="15.75" customHeight="1" x14ac:dyDescent="0.3">
      <c r="A310" s="65" t="s">
        <v>1033</v>
      </c>
      <c r="B310" s="65"/>
      <c r="C310" s="65" t="s">
        <v>553</v>
      </c>
      <c r="D310" s="265" t="s">
        <v>1042</v>
      </c>
      <c r="E310" s="14" t="s">
        <v>1210</v>
      </c>
      <c r="F310" s="104"/>
      <c r="G310" s="14">
        <v>1.6</v>
      </c>
      <c r="H310" s="14">
        <v>0.4</v>
      </c>
      <c r="I310" s="11">
        <f t="shared" si="134"/>
        <v>4</v>
      </c>
      <c r="J310" s="125">
        <v>5.6</v>
      </c>
      <c r="K310" s="11">
        <f t="shared" si="135"/>
        <v>22.4</v>
      </c>
      <c r="L310" s="147">
        <f t="shared" si="136"/>
        <v>5.6</v>
      </c>
      <c r="M310" s="147">
        <v>1.1000000000000001</v>
      </c>
      <c r="N310" s="153">
        <f t="shared" si="137"/>
        <v>6.16</v>
      </c>
      <c r="O310" s="11"/>
      <c r="P310" s="11"/>
      <c r="Q310" s="11">
        <f t="shared" si="108"/>
        <v>0</v>
      </c>
      <c r="R310" s="11">
        <f t="shared" si="109"/>
        <v>0</v>
      </c>
      <c r="S310" s="88">
        <f t="shared" si="110"/>
        <v>0</v>
      </c>
      <c r="T310" s="106"/>
      <c r="U310" s="197"/>
      <c r="V310" s="197"/>
      <c r="W310" s="197"/>
      <c r="X310" s="197"/>
      <c r="Y310" s="197"/>
    </row>
    <row r="311" spans="1:25" s="198" customFormat="1" ht="15.75" customHeight="1" x14ac:dyDescent="0.3">
      <c r="A311" s="65" t="s">
        <v>1034</v>
      </c>
      <c r="B311" s="65"/>
      <c r="C311" s="65" t="s">
        <v>553</v>
      </c>
      <c r="D311" s="265" t="s">
        <v>1043</v>
      </c>
      <c r="E311" s="14" t="s">
        <v>1210</v>
      </c>
      <c r="F311" s="104"/>
      <c r="G311" s="14">
        <v>1.8</v>
      </c>
      <c r="H311" s="14">
        <v>0.6</v>
      </c>
      <c r="I311" s="11">
        <f t="shared" si="134"/>
        <v>4.8</v>
      </c>
      <c r="J311" s="125">
        <v>6.1</v>
      </c>
      <c r="K311" s="11">
        <f t="shared" si="135"/>
        <v>29.279999999999998</v>
      </c>
      <c r="L311" s="147">
        <f t="shared" si="136"/>
        <v>6.1</v>
      </c>
      <c r="M311" s="147">
        <v>1.1000000000000001</v>
      </c>
      <c r="N311" s="153">
        <f t="shared" si="137"/>
        <v>6.71</v>
      </c>
      <c r="O311" s="11"/>
      <c r="P311" s="11"/>
      <c r="Q311" s="11">
        <f t="shared" si="108"/>
        <v>0</v>
      </c>
      <c r="R311" s="11">
        <f t="shared" si="109"/>
        <v>0</v>
      </c>
      <c r="S311" s="88">
        <f t="shared" si="110"/>
        <v>0</v>
      </c>
      <c r="T311" s="106"/>
      <c r="U311" s="197"/>
    </row>
    <row r="312" spans="1:25" s="198" customFormat="1" ht="15.75" customHeight="1" x14ac:dyDescent="0.3">
      <c r="A312" s="65" t="s">
        <v>1035</v>
      </c>
      <c r="B312" s="65"/>
      <c r="C312" s="65" t="s">
        <v>553</v>
      </c>
      <c r="D312" s="265" t="s">
        <v>1044</v>
      </c>
      <c r="E312" s="14" t="s">
        <v>1210</v>
      </c>
      <c r="F312" s="104"/>
      <c r="G312" s="11">
        <v>2</v>
      </c>
      <c r="H312" s="11">
        <v>0.5</v>
      </c>
      <c r="I312" s="11">
        <f t="shared" si="134"/>
        <v>5</v>
      </c>
      <c r="J312" s="125">
        <v>2.44</v>
      </c>
      <c r="K312" s="11">
        <f t="shared" si="135"/>
        <v>12.2</v>
      </c>
      <c r="L312" s="147">
        <f t="shared" si="136"/>
        <v>2.44</v>
      </c>
      <c r="M312" s="147">
        <v>1.1000000000000001</v>
      </c>
      <c r="N312" s="153">
        <f t="shared" si="137"/>
        <v>2.6840000000000002</v>
      </c>
      <c r="O312" s="11"/>
      <c r="P312" s="11"/>
      <c r="Q312" s="11">
        <f t="shared" si="108"/>
        <v>0</v>
      </c>
      <c r="R312" s="11">
        <f t="shared" si="109"/>
        <v>0</v>
      </c>
      <c r="S312" s="88">
        <f t="shared" si="110"/>
        <v>0</v>
      </c>
      <c r="T312" s="106"/>
      <c r="U312" s="197"/>
      <c r="V312" s="197"/>
      <c r="W312" s="197"/>
      <c r="X312" s="197"/>
      <c r="Y312" s="197"/>
    </row>
    <row r="313" spans="1:25" s="198" customFormat="1" ht="15.75" customHeight="1" x14ac:dyDescent="0.3">
      <c r="A313" s="65" t="s">
        <v>1036</v>
      </c>
      <c r="B313" s="65"/>
      <c r="C313" s="65" t="s">
        <v>553</v>
      </c>
      <c r="D313" s="265" t="s">
        <v>1045</v>
      </c>
      <c r="E313" s="14" t="s">
        <v>1210</v>
      </c>
      <c r="F313" s="104"/>
      <c r="G313" s="11">
        <v>2.2000000000000002</v>
      </c>
      <c r="H313" s="11">
        <v>0.55000000000000004</v>
      </c>
      <c r="I313" s="11">
        <f t="shared" si="134"/>
        <v>5.5</v>
      </c>
      <c r="J313" s="125">
        <v>0.15</v>
      </c>
      <c r="K313" s="11">
        <f t="shared" si="135"/>
        <v>0.82499999999999996</v>
      </c>
      <c r="L313" s="147">
        <f t="shared" si="136"/>
        <v>0.15</v>
      </c>
      <c r="M313" s="147">
        <v>1.1000000000000001</v>
      </c>
      <c r="N313" s="153">
        <f t="shared" si="137"/>
        <v>0.16500000000000001</v>
      </c>
      <c r="O313" s="11"/>
      <c r="P313" s="11"/>
      <c r="Q313" s="11">
        <f t="shared" si="108"/>
        <v>0</v>
      </c>
      <c r="R313" s="11">
        <f t="shared" si="109"/>
        <v>0</v>
      </c>
      <c r="S313" s="88">
        <f t="shared" si="110"/>
        <v>0</v>
      </c>
      <c r="T313" s="106"/>
      <c r="U313" s="197"/>
      <c r="V313" s="197"/>
      <c r="W313" s="197"/>
      <c r="X313" s="197"/>
    </row>
    <row r="314" spans="1:25" s="198" customFormat="1" ht="15.75" customHeight="1" x14ac:dyDescent="0.3">
      <c r="A314" s="65" t="s">
        <v>1083</v>
      </c>
      <c r="B314" s="65"/>
      <c r="C314" s="65" t="s">
        <v>553</v>
      </c>
      <c r="D314" s="265" t="s">
        <v>1046</v>
      </c>
      <c r="E314" s="14" t="s">
        <v>1210</v>
      </c>
      <c r="F314" s="105"/>
      <c r="G314" s="11">
        <v>2.2000000000000002</v>
      </c>
      <c r="H314" s="11">
        <v>0.55000000000000004</v>
      </c>
      <c r="I314" s="11">
        <f t="shared" si="134"/>
        <v>5.5</v>
      </c>
      <c r="J314" s="125">
        <v>81.650000000000006</v>
      </c>
      <c r="K314" s="11">
        <f t="shared" si="135"/>
        <v>449.07500000000005</v>
      </c>
      <c r="L314" s="147">
        <f t="shared" si="136"/>
        <v>81.650000000000006</v>
      </c>
      <c r="M314" s="147">
        <v>1.1000000000000001</v>
      </c>
      <c r="N314" s="153">
        <f t="shared" si="137"/>
        <v>89.815000000000012</v>
      </c>
      <c r="O314" s="71"/>
      <c r="P314" s="71"/>
      <c r="Q314" s="11">
        <f t="shared" si="108"/>
        <v>0</v>
      </c>
      <c r="R314" s="11">
        <f t="shared" si="109"/>
        <v>0</v>
      </c>
      <c r="S314" s="88">
        <f t="shared" si="110"/>
        <v>0</v>
      </c>
      <c r="T314" s="81"/>
    </row>
    <row r="315" spans="1:25" s="198" customFormat="1" ht="15.75" customHeight="1" x14ac:dyDescent="0.3">
      <c r="A315" s="65" t="s">
        <v>1084</v>
      </c>
      <c r="B315" s="65"/>
      <c r="C315" s="65" t="s">
        <v>553</v>
      </c>
      <c r="D315" s="265" t="s">
        <v>1047</v>
      </c>
      <c r="E315" s="14" t="s">
        <v>1210</v>
      </c>
      <c r="F315" s="104"/>
      <c r="G315" s="14">
        <v>0.3</v>
      </c>
      <c r="H315" s="14">
        <v>0.2</v>
      </c>
      <c r="I315" s="11">
        <f t="shared" si="134"/>
        <v>1</v>
      </c>
      <c r="J315" s="125">
        <v>537.59</v>
      </c>
      <c r="K315" s="11">
        <f>I315*J315</f>
        <v>537.59</v>
      </c>
      <c r="L315" s="147">
        <f t="shared" si="136"/>
        <v>537.59</v>
      </c>
      <c r="M315" s="147">
        <v>1.1000000000000001</v>
      </c>
      <c r="N315" s="153">
        <f t="shared" si="137"/>
        <v>591.34900000000005</v>
      </c>
      <c r="O315" s="11"/>
      <c r="P315" s="11"/>
      <c r="Q315" s="11">
        <f t="shared" si="108"/>
        <v>0</v>
      </c>
      <c r="R315" s="11">
        <f t="shared" si="109"/>
        <v>0</v>
      </c>
      <c r="S315" s="88">
        <f t="shared" si="110"/>
        <v>0</v>
      </c>
      <c r="T315" s="106"/>
      <c r="U315" s="197"/>
      <c r="V315" s="197"/>
      <c r="W315" s="197"/>
      <c r="X315" s="197"/>
      <c r="Y315" s="197"/>
    </row>
    <row r="316" spans="1:25" s="198" customFormat="1" ht="15.75" customHeight="1" x14ac:dyDescent="0.3">
      <c r="A316" s="65" t="s">
        <v>1085</v>
      </c>
      <c r="B316" s="65"/>
      <c r="C316" s="65" t="s">
        <v>553</v>
      </c>
      <c r="D316" s="265" t="s">
        <v>1048</v>
      </c>
      <c r="E316" s="14" t="s">
        <v>1210</v>
      </c>
      <c r="F316" s="104"/>
      <c r="G316" s="14">
        <v>0.35</v>
      </c>
      <c r="H316" s="14">
        <v>0.3</v>
      </c>
      <c r="I316" s="11">
        <f t="shared" si="134"/>
        <v>1.2999999999999998</v>
      </c>
      <c r="J316" s="125">
        <v>4.83</v>
      </c>
      <c r="K316" s="11">
        <f t="shared" si="135"/>
        <v>6.278999999999999</v>
      </c>
      <c r="L316" s="147">
        <f t="shared" si="136"/>
        <v>4.83</v>
      </c>
      <c r="M316" s="147">
        <v>1.1000000000000001</v>
      </c>
      <c r="N316" s="153">
        <f t="shared" si="137"/>
        <v>5.3130000000000006</v>
      </c>
      <c r="O316" s="11"/>
      <c r="P316" s="11"/>
      <c r="Q316" s="11">
        <f t="shared" si="108"/>
        <v>0</v>
      </c>
      <c r="R316" s="11">
        <f t="shared" si="109"/>
        <v>0</v>
      </c>
      <c r="S316" s="88">
        <f t="shared" si="110"/>
        <v>0</v>
      </c>
      <c r="T316" s="71"/>
      <c r="U316" s="197"/>
      <c r="V316" s="197"/>
      <c r="W316" s="197"/>
      <c r="X316" s="197"/>
      <c r="Y316" s="197"/>
    </row>
    <row r="317" spans="1:25" s="198" customFormat="1" ht="21" customHeight="1" x14ac:dyDescent="0.3">
      <c r="A317" s="65" t="s">
        <v>1086</v>
      </c>
      <c r="B317" s="65"/>
      <c r="C317" s="65" t="s">
        <v>553</v>
      </c>
      <c r="D317" s="265" t="s">
        <v>1049</v>
      </c>
      <c r="E317" s="14" t="s">
        <v>1210</v>
      </c>
      <c r="F317" s="105"/>
      <c r="G317" s="74">
        <v>0.5</v>
      </c>
      <c r="H317" s="74">
        <v>0.2</v>
      </c>
      <c r="I317" s="11">
        <f t="shared" si="134"/>
        <v>1.4</v>
      </c>
      <c r="J317" s="125">
        <v>2.39</v>
      </c>
      <c r="K317" s="11">
        <f>I317*J317</f>
        <v>3.3460000000000001</v>
      </c>
      <c r="L317" s="147">
        <f t="shared" si="136"/>
        <v>2.39</v>
      </c>
      <c r="M317" s="147">
        <v>1.1000000000000001</v>
      </c>
      <c r="N317" s="153">
        <f t="shared" si="137"/>
        <v>2.6290000000000004</v>
      </c>
      <c r="O317" s="71"/>
      <c r="P317" s="71"/>
      <c r="Q317" s="11">
        <f t="shared" si="108"/>
        <v>0</v>
      </c>
      <c r="R317" s="11">
        <f t="shared" si="109"/>
        <v>0</v>
      </c>
      <c r="S317" s="88">
        <f t="shared" si="110"/>
        <v>0</v>
      </c>
      <c r="T317" s="71"/>
      <c r="U317" s="197"/>
      <c r="V317" s="197"/>
      <c r="W317" s="197"/>
      <c r="X317" s="197"/>
      <c r="Y317" s="197"/>
    </row>
    <row r="318" spans="1:25" s="198" customFormat="1" ht="15.75" customHeight="1" x14ac:dyDescent="0.3">
      <c r="A318" s="65" t="s">
        <v>1087</v>
      </c>
      <c r="B318" s="65"/>
      <c r="C318" s="65" t="s">
        <v>553</v>
      </c>
      <c r="D318" s="265" t="s">
        <v>1050</v>
      </c>
      <c r="E318" s="14" t="s">
        <v>1210</v>
      </c>
      <c r="F318" s="104"/>
      <c r="G318" s="14">
        <v>1.25</v>
      </c>
      <c r="H318" s="14">
        <v>0.75</v>
      </c>
      <c r="I318" s="11">
        <f t="shared" si="134"/>
        <v>4</v>
      </c>
      <c r="J318" s="125">
        <v>0.28999999999999998</v>
      </c>
      <c r="K318" s="11">
        <f t="shared" si="135"/>
        <v>1.1599999999999999</v>
      </c>
      <c r="L318" s="147">
        <f t="shared" si="136"/>
        <v>0.28999999999999998</v>
      </c>
      <c r="M318" s="147">
        <v>1.1000000000000001</v>
      </c>
      <c r="N318" s="153">
        <f t="shared" si="137"/>
        <v>0.31900000000000001</v>
      </c>
      <c r="O318" s="11"/>
      <c r="P318" s="11"/>
      <c r="Q318" s="11">
        <f t="shared" si="108"/>
        <v>0</v>
      </c>
      <c r="R318" s="11">
        <f t="shared" si="109"/>
        <v>0</v>
      </c>
      <c r="S318" s="88">
        <f t="shared" si="110"/>
        <v>0</v>
      </c>
      <c r="T318" s="106"/>
      <c r="U318" s="197"/>
    </row>
    <row r="319" spans="1:25" s="198" customFormat="1" ht="15.75" customHeight="1" x14ac:dyDescent="0.3">
      <c r="A319" s="65" t="s">
        <v>1088</v>
      </c>
      <c r="B319" s="65"/>
      <c r="C319" s="65" t="s">
        <v>553</v>
      </c>
      <c r="D319" s="265" t="s">
        <v>1051</v>
      </c>
      <c r="E319" s="14" t="s">
        <v>1210</v>
      </c>
      <c r="F319" s="104"/>
      <c r="G319" s="14">
        <v>1.4</v>
      </c>
      <c r="H319" s="14">
        <v>0.75</v>
      </c>
      <c r="I319" s="11">
        <f t="shared" si="134"/>
        <v>4.3</v>
      </c>
      <c r="J319" s="125">
        <v>4.3899999999999997</v>
      </c>
      <c r="K319" s="11">
        <f>I319*J319</f>
        <v>18.876999999999999</v>
      </c>
      <c r="L319" s="147">
        <f t="shared" si="136"/>
        <v>4.3899999999999997</v>
      </c>
      <c r="M319" s="147">
        <v>1.1000000000000001</v>
      </c>
      <c r="N319" s="153">
        <f t="shared" si="137"/>
        <v>4.8289999999999997</v>
      </c>
      <c r="O319" s="11"/>
      <c r="P319" s="11"/>
      <c r="Q319" s="11">
        <f t="shared" si="108"/>
        <v>0</v>
      </c>
      <c r="R319" s="11">
        <f t="shared" si="109"/>
        <v>0</v>
      </c>
      <c r="S319" s="88">
        <f t="shared" si="110"/>
        <v>0</v>
      </c>
      <c r="T319" s="106"/>
      <c r="U319" s="197"/>
      <c r="V319" s="197"/>
      <c r="W319" s="197"/>
      <c r="X319" s="197"/>
      <c r="Y319" s="197"/>
    </row>
    <row r="320" spans="1:25" s="198" customFormat="1" ht="15.75" customHeight="1" x14ac:dyDescent="0.3">
      <c r="A320" s="65" t="s">
        <v>1089</v>
      </c>
      <c r="B320" s="65"/>
      <c r="C320" s="65" t="s">
        <v>553</v>
      </c>
      <c r="D320" s="265" t="s">
        <v>879</v>
      </c>
      <c r="E320" s="14" t="s">
        <v>1210</v>
      </c>
      <c r="F320" s="104"/>
      <c r="G320" s="14"/>
      <c r="H320" s="14"/>
      <c r="I320" s="11"/>
      <c r="J320" s="125">
        <v>442.04</v>
      </c>
      <c r="K320" s="11">
        <f>J320*0.1*3.14</f>
        <v>138.80056000000002</v>
      </c>
      <c r="L320" s="147">
        <f t="shared" si="136"/>
        <v>442.04</v>
      </c>
      <c r="M320" s="147">
        <v>1.1000000000000001</v>
      </c>
      <c r="N320" s="153">
        <f t="shared" si="137"/>
        <v>486.24400000000009</v>
      </c>
      <c r="O320" s="11"/>
      <c r="P320" s="11"/>
      <c r="Q320" s="11">
        <f t="shared" si="108"/>
        <v>0</v>
      </c>
      <c r="R320" s="11">
        <f t="shared" si="109"/>
        <v>0</v>
      </c>
      <c r="S320" s="88">
        <f t="shared" si="110"/>
        <v>0</v>
      </c>
      <c r="T320" s="106"/>
      <c r="U320" s="197"/>
    </row>
    <row r="321" spans="1:25" s="198" customFormat="1" ht="15.75" customHeight="1" x14ac:dyDescent="0.3">
      <c r="A321" s="65" t="s">
        <v>1090</v>
      </c>
      <c r="B321" s="65"/>
      <c r="C321" s="65" t="s">
        <v>553</v>
      </c>
      <c r="D321" s="265" t="s">
        <v>913</v>
      </c>
      <c r="E321" s="14" t="s">
        <v>1210</v>
      </c>
      <c r="F321" s="104"/>
      <c r="G321" s="14"/>
      <c r="H321" s="14"/>
      <c r="I321" s="11"/>
      <c r="J321" s="125">
        <v>364.57</v>
      </c>
      <c r="K321" s="11">
        <f>0.125*J321*3.14</f>
        <v>143.09372500000001</v>
      </c>
      <c r="L321" s="147">
        <f t="shared" si="136"/>
        <v>364.57</v>
      </c>
      <c r="M321" s="147">
        <v>1.1000000000000001</v>
      </c>
      <c r="N321" s="153">
        <f t="shared" si="137"/>
        <v>401.02700000000004</v>
      </c>
      <c r="O321" s="11"/>
      <c r="P321" s="11"/>
      <c r="Q321" s="11">
        <f t="shared" si="108"/>
        <v>0</v>
      </c>
      <c r="R321" s="11">
        <f t="shared" si="109"/>
        <v>0</v>
      </c>
      <c r="S321" s="88">
        <f t="shared" si="110"/>
        <v>0</v>
      </c>
      <c r="T321" s="106"/>
      <c r="U321" s="197"/>
    </row>
    <row r="322" spans="1:25" s="198" customFormat="1" ht="15.75" customHeight="1" x14ac:dyDescent="0.3">
      <c r="A322" s="65" t="s">
        <v>1091</v>
      </c>
      <c r="B322" s="65"/>
      <c r="C322" s="65" t="s">
        <v>553</v>
      </c>
      <c r="D322" s="265" t="s">
        <v>1052</v>
      </c>
      <c r="E322" s="14" t="s">
        <v>1210</v>
      </c>
      <c r="F322" s="104"/>
      <c r="G322" s="11"/>
      <c r="H322" s="11"/>
      <c r="I322" s="11"/>
      <c r="J322" s="125">
        <v>0.52</v>
      </c>
      <c r="K322" s="11">
        <f>J322*0.71*3.14</f>
        <v>1.1592879999999999</v>
      </c>
      <c r="L322" s="147">
        <f t="shared" si="136"/>
        <v>0.52</v>
      </c>
      <c r="M322" s="147">
        <v>1.1000000000000001</v>
      </c>
      <c r="N322" s="153">
        <f t="shared" si="137"/>
        <v>0.57200000000000006</v>
      </c>
      <c r="O322" s="11"/>
      <c r="P322" s="11"/>
      <c r="Q322" s="11">
        <f t="shared" si="108"/>
        <v>0</v>
      </c>
      <c r="R322" s="11">
        <f t="shared" si="109"/>
        <v>0</v>
      </c>
      <c r="S322" s="88">
        <f t="shared" si="110"/>
        <v>0</v>
      </c>
      <c r="T322" s="106"/>
    </row>
    <row r="323" spans="1:25" s="198" customFormat="1" ht="15.75" customHeight="1" x14ac:dyDescent="0.3">
      <c r="A323" s="65" t="s">
        <v>1092</v>
      </c>
      <c r="B323" s="65"/>
      <c r="C323" s="65" t="s">
        <v>553</v>
      </c>
      <c r="D323" s="265" t="s">
        <v>1053</v>
      </c>
      <c r="E323" s="126" t="s">
        <v>18</v>
      </c>
      <c r="F323" s="206">
        <v>43</v>
      </c>
      <c r="G323" s="11"/>
      <c r="H323" s="11"/>
      <c r="I323" s="11"/>
      <c r="J323" s="204"/>
      <c r="K323" s="11">
        <v>4.7280969436526386</v>
      </c>
      <c r="L323" s="147">
        <f>F323</f>
        <v>43</v>
      </c>
      <c r="M323" s="147">
        <v>1</v>
      </c>
      <c r="N323" s="153">
        <f>ROUND(M323*L323,2)</f>
        <v>43</v>
      </c>
      <c r="O323" s="11"/>
      <c r="P323" s="11"/>
      <c r="Q323" s="11">
        <f t="shared" si="108"/>
        <v>0</v>
      </c>
      <c r="R323" s="11">
        <f t="shared" si="109"/>
        <v>0</v>
      </c>
      <c r="S323" s="88">
        <f t="shared" si="110"/>
        <v>0</v>
      </c>
      <c r="T323" s="106"/>
    </row>
    <row r="324" spans="1:25" s="198" customFormat="1" ht="15.75" customHeight="1" x14ac:dyDescent="0.3">
      <c r="A324" s="65" t="s">
        <v>1093</v>
      </c>
      <c r="B324" s="65"/>
      <c r="C324" s="65" t="s">
        <v>553</v>
      </c>
      <c r="D324" s="265" t="s">
        <v>882</v>
      </c>
      <c r="E324" s="126" t="s">
        <v>18</v>
      </c>
      <c r="F324" s="206">
        <v>5</v>
      </c>
      <c r="G324" s="11"/>
      <c r="H324" s="11"/>
      <c r="I324" s="11"/>
      <c r="J324" s="204"/>
      <c r="K324" s="11">
        <v>0.5497787143782138</v>
      </c>
      <c r="L324" s="147">
        <f t="shared" ref="L324:L355" si="138">F324</f>
        <v>5</v>
      </c>
      <c r="M324" s="147">
        <v>1</v>
      </c>
      <c r="N324" s="153">
        <f t="shared" ref="N324:N355" si="139">ROUND(M324*L324,2)</f>
        <v>5</v>
      </c>
      <c r="O324" s="11"/>
      <c r="P324" s="11"/>
      <c r="Q324" s="11">
        <f t="shared" si="108"/>
        <v>0</v>
      </c>
      <c r="R324" s="11">
        <f t="shared" si="109"/>
        <v>0</v>
      </c>
      <c r="S324" s="88">
        <f t="shared" si="110"/>
        <v>0</v>
      </c>
      <c r="T324" s="106"/>
    </row>
    <row r="325" spans="1:25" s="198" customFormat="1" ht="15.75" customHeight="1" x14ac:dyDescent="0.3">
      <c r="A325" s="65" t="s">
        <v>1094</v>
      </c>
      <c r="B325" s="65"/>
      <c r="C325" s="65" t="s">
        <v>553</v>
      </c>
      <c r="D325" s="265" t="s">
        <v>914</v>
      </c>
      <c r="E325" s="126" t="s">
        <v>18</v>
      </c>
      <c r="F325" s="206">
        <v>144</v>
      </c>
      <c r="G325" s="11"/>
      <c r="H325" s="11"/>
      <c r="I325" s="11"/>
      <c r="J325" s="204"/>
      <c r="K325" s="11">
        <v>19.792033717615695</v>
      </c>
      <c r="L325" s="147">
        <f t="shared" si="138"/>
        <v>144</v>
      </c>
      <c r="M325" s="147">
        <v>1</v>
      </c>
      <c r="N325" s="153">
        <f t="shared" si="139"/>
        <v>144</v>
      </c>
      <c r="O325" s="11"/>
      <c r="P325" s="11"/>
      <c r="Q325" s="11">
        <f t="shared" si="108"/>
        <v>0</v>
      </c>
      <c r="R325" s="11">
        <f t="shared" si="109"/>
        <v>0</v>
      </c>
      <c r="S325" s="88">
        <f t="shared" si="110"/>
        <v>0</v>
      </c>
      <c r="T325" s="106"/>
    </row>
    <row r="326" spans="1:25" s="198" customFormat="1" ht="15.75" customHeight="1" x14ac:dyDescent="0.3">
      <c r="A326" s="65" t="s">
        <v>1095</v>
      </c>
      <c r="B326" s="65"/>
      <c r="C326" s="65" t="s">
        <v>553</v>
      </c>
      <c r="D326" s="265" t="s">
        <v>1054</v>
      </c>
      <c r="E326" s="126" t="s">
        <v>18</v>
      </c>
      <c r="F326" s="206">
        <v>165</v>
      </c>
      <c r="G326" s="11"/>
      <c r="H326" s="11"/>
      <c r="I326" s="11"/>
      <c r="J326" s="204"/>
      <c r="K326" s="11">
        <v>22.67837196810132</v>
      </c>
      <c r="L326" s="147">
        <f t="shared" si="138"/>
        <v>165</v>
      </c>
      <c r="M326" s="147">
        <v>1</v>
      </c>
      <c r="N326" s="153">
        <f t="shared" si="139"/>
        <v>165</v>
      </c>
      <c r="O326" s="11"/>
      <c r="P326" s="11"/>
      <c r="Q326" s="11">
        <f t="shared" si="108"/>
        <v>0</v>
      </c>
      <c r="R326" s="11">
        <f t="shared" si="109"/>
        <v>0</v>
      </c>
      <c r="S326" s="88">
        <f t="shared" si="110"/>
        <v>0</v>
      </c>
      <c r="T326" s="106"/>
    </row>
    <row r="327" spans="1:25" s="1" customFormat="1" ht="15.75" customHeight="1" x14ac:dyDescent="0.3">
      <c r="A327" s="65" t="s">
        <v>1096</v>
      </c>
      <c r="B327" s="65"/>
      <c r="C327" s="65" t="s">
        <v>553</v>
      </c>
      <c r="D327" s="265" t="s">
        <v>916</v>
      </c>
      <c r="E327" s="164" t="s">
        <v>18</v>
      </c>
      <c r="F327" s="185">
        <v>1</v>
      </c>
      <c r="G327" s="71"/>
      <c r="H327" s="71"/>
      <c r="I327" s="71"/>
      <c r="J327" s="222"/>
      <c r="K327" s="235">
        <v>0.13744467859455345</v>
      </c>
      <c r="L327" s="147">
        <f t="shared" si="138"/>
        <v>1</v>
      </c>
      <c r="M327" s="147">
        <v>1</v>
      </c>
      <c r="N327" s="179">
        <f t="shared" si="139"/>
        <v>1</v>
      </c>
      <c r="O327" s="71"/>
      <c r="P327" s="71"/>
      <c r="Q327" s="11">
        <f t="shared" si="108"/>
        <v>0</v>
      </c>
      <c r="R327" s="11">
        <f t="shared" si="109"/>
        <v>0</v>
      </c>
      <c r="S327" s="88">
        <f t="shared" si="110"/>
        <v>0</v>
      </c>
      <c r="T327" s="81"/>
    </row>
    <row r="328" spans="1:25" s="1" customFormat="1" ht="15.75" customHeight="1" x14ac:dyDescent="0.3">
      <c r="A328" s="65" t="s">
        <v>1097</v>
      </c>
      <c r="B328" s="65"/>
      <c r="C328" s="65" t="s">
        <v>553</v>
      </c>
      <c r="D328" s="265" t="s">
        <v>1055</v>
      </c>
      <c r="E328" s="164" t="s">
        <v>18</v>
      </c>
      <c r="F328" s="185">
        <v>1</v>
      </c>
      <c r="G328" s="14"/>
      <c r="H328" s="14"/>
      <c r="I328" s="14"/>
      <c r="J328" s="222"/>
      <c r="K328" s="234">
        <v>0.3</v>
      </c>
      <c r="L328" s="147">
        <f t="shared" si="138"/>
        <v>1</v>
      </c>
      <c r="M328" s="147">
        <v>1</v>
      </c>
      <c r="N328" s="179">
        <f t="shared" si="139"/>
        <v>1</v>
      </c>
      <c r="O328" s="11"/>
      <c r="P328" s="11"/>
      <c r="Q328" s="11">
        <f t="shared" si="108"/>
        <v>0</v>
      </c>
      <c r="R328" s="11">
        <f t="shared" si="109"/>
        <v>0</v>
      </c>
      <c r="S328" s="88">
        <f t="shared" si="110"/>
        <v>0</v>
      </c>
      <c r="T328" s="106"/>
    </row>
    <row r="329" spans="1:25" s="1" customFormat="1" ht="15.75" customHeight="1" x14ac:dyDescent="0.3">
      <c r="A329" s="65" t="s">
        <v>1098</v>
      </c>
      <c r="B329" s="65"/>
      <c r="C329" s="65" t="s">
        <v>553</v>
      </c>
      <c r="D329" s="265" t="s">
        <v>1056</v>
      </c>
      <c r="E329" s="164" t="s">
        <v>18</v>
      </c>
      <c r="F329" s="185">
        <v>1</v>
      </c>
      <c r="G329" s="14"/>
      <c r="H329" s="14"/>
      <c r="I329" s="14"/>
      <c r="J329" s="222"/>
      <c r="K329" s="234">
        <v>1.17</v>
      </c>
      <c r="L329" s="147">
        <f t="shared" si="138"/>
        <v>1</v>
      </c>
      <c r="M329" s="147">
        <v>1</v>
      </c>
      <c r="N329" s="179">
        <f t="shared" si="139"/>
        <v>1</v>
      </c>
      <c r="O329" s="11"/>
      <c r="P329" s="11"/>
      <c r="Q329" s="11">
        <f t="shared" si="108"/>
        <v>0</v>
      </c>
      <c r="R329" s="11">
        <f t="shared" si="109"/>
        <v>0</v>
      </c>
      <c r="S329" s="88">
        <f t="shared" si="110"/>
        <v>0</v>
      </c>
      <c r="T329" s="106"/>
    </row>
    <row r="330" spans="1:25" s="1" customFormat="1" ht="15.75" customHeight="1" x14ac:dyDescent="0.3">
      <c r="A330" s="65" t="s">
        <v>1099</v>
      </c>
      <c r="B330" s="65"/>
      <c r="C330" s="65" t="s">
        <v>553</v>
      </c>
      <c r="D330" s="265" t="s">
        <v>1057</v>
      </c>
      <c r="E330" s="164" t="s">
        <v>18</v>
      </c>
      <c r="F330" s="185">
        <v>1</v>
      </c>
      <c r="G330" s="74"/>
      <c r="H330" s="74"/>
      <c r="I330" s="74"/>
      <c r="J330" s="222"/>
      <c r="K330" s="234">
        <v>1.17</v>
      </c>
      <c r="L330" s="147">
        <f t="shared" si="138"/>
        <v>1</v>
      </c>
      <c r="M330" s="147">
        <v>1</v>
      </c>
      <c r="N330" s="179">
        <f t="shared" si="139"/>
        <v>1</v>
      </c>
      <c r="O330" s="71"/>
      <c r="P330" s="71"/>
      <c r="Q330" s="11">
        <f t="shared" si="108"/>
        <v>0</v>
      </c>
      <c r="R330" s="11">
        <f t="shared" si="109"/>
        <v>0</v>
      </c>
      <c r="S330" s="88">
        <f t="shared" si="110"/>
        <v>0</v>
      </c>
      <c r="T330" s="12"/>
    </row>
    <row r="331" spans="1:25" s="1" customFormat="1" ht="15.75" customHeight="1" x14ac:dyDescent="0.3">
      <c r="A331" s="65" t="s">
        <v>1100</v>
      </c>
      <c r="B331" s="65"/>
      <c r="C331" s="65" t="s">
        <v>553</v>
      </c>
      <c r="D331" s="265" t="s">
        <v>1058</v>
      </c>
      <c r="E331" s="164" t="s">
        <v>18</v>
      </c>
      <c r="F331" s="185">
        <v>1</v>
      </c>
      <c r="G331" s="14"/>
      <c r="H331" s="14"/>
      <c r="I331" s="14"/>
      <c r="J331" s="222"/>
      <c r="K331" s="234">
        <v>1.17</v>
      </c>
      <c r="L331" s="147">
        <f t="shared" si="138"/>
        <v>1</v>
      </c>
      <c r="M331" s="147">
        <v>1</v>
      </c>
      <c r="N331" s="179">
        <f t="shared" si="139"/>
        <v>1</v>
      </c>
      <c r="O331" s="11"/>
      <c r="P331" s="11"/>
      <c r="Q331" s="11">
        <f t="shared" si="108"/>
        <v>0</v>
      </c>
      <c r="R331" s="11">
        <f t="shared" si="109"/>
        <v>0</v>
      </c>
      <c r="S331" s="88">
        <f t="shared" si="110"/>
        <v>0</v>
      </c>
      <c r="T331" s="110"/>
    </row>
    <row r="332" spans="1:25" s="1" customFormat="1" ht="15.75" customHeight="1" x14ac:dyDescent="0.3">
      <c r="A332" s="65" t="s">
        <v>1101</v>
      </c>
      <c r="B332" s="65"/>
      <c r="C332" s="65" t="s">
        <v>553</v>
      </c>
      <c r="D332" s="265" t="s">
        <v>1059</v>
      </c>
      <c r="E332" s="164" t="s">
        <v>18</v>
      </c>
      <c r="F332" s="185">
        <v>1</v>
      </c>
      <c r="G332" s="14"/>
      <c r="H332" s="14"/>
      <c r="I332" s="14"/>
      <c r="J332" s="222"/>
      <c r="K332" s="234">
        <v>1.17</v>
      </c>
      <c r="L332" s="147">
        <f t="shared" si="138"/>
        <v>1</v>
      </c>
      <c r="M332" s="147">
        <v>1</v>
      </c>
      <c r="N332" s="179">
        <f t="shared" si="139"/>
        <v>1</v>
      </c>
      <c r="O332" s="11"/>
      <c r="P332" s="11"/>
      <c r="Q332" s="11">
        <f t="shared" si="108"/>
        <v>0</v>
      </c>
      <c r="R332" s="11">
        <f t="shared" si="109"/>
        <v>0</v>
      </c>
      <c r="S332" s="88">
        <f t="shared" si="110"/>
        <v>0</v>
      </c>
      <c r="T332" s="110"/>
    </row>
    <row r="333" spans="1:25" s="1" customFormat="1" ht="15.75" customHeight="1" x14ac:dyDescent="0.3">
      <c r="A333" s="65" t="s">
        <v>1102</v>
      </c>
      <c r="B333" s="65"/>
      <c r="C333" s="65" t="s">
        <v>553</v>
      </c>
      <c r="D333" s="265" t="s">
        <v>1060</v>
      </c>
      <c r="E333" s="164" t="s">
        <v>18</v>
      </c>
      <c r="F333" s="185">
        <v>1</v>
      </c>
      <c r="G333" s="14"/>
      <c r="H333" s="14"/>
      <c r="I333" s="14"/>
      <c r="J333" s="222"/>
      <c r="K333" s="234">
        <v>1.17</v>
      </c>
      <c r="L333" s="147">
        <f t="shared" si="138"/>
        <v>1</v>
      </c>
      <c r="M333" s="147">
        <v>1</v>
      </c>
      <c r="N333" s="179">
        <f t="shared" si="139"/>
        <v>1</v>
      </c>
      <c r="O333" s="11"/>
      <c r="P333" s="11"/>
      <c r="Q333" s="11">
        <f t="shared" si="108"/>
        <v>0</v>
      </c>
      <c r="R333" s="11">
        <f t="shared" si="109"/>
        <v>0</v>
      </c>
      <c r="S333" s="88">
        <f t="shared" si="110"/>
        <v>0</v>
      </c>
      <c r="T333" s="73"/>
      <c r="U333" s="4"/>
      <c r="V333" s="4"/>
      <c r="W333" s="4"/>
      <c r="X333" s="4"/>
    </row>
    <row r="334" spans="1:25" s="1" customFormat="1" ht="20.25" customHeight="1" x14ac:dyDescent="0.3">
      <c r="A334" s="65" t="s">
        <v>1103</v>
      </c>
      <c r="B334" s="65"/>
      <c r="C334" s="65" t="s">
        <v>553</v>
      </c>
      <c r="D334" s="265" t="s">
        <v>1061</v>
      </c>
      <c r="E334" s="164" t="s">
        <v>18</v>
      </c>
      <c r="F334" s="185">
        <v>1</v>
      </c>
      <c r="G334" s="74"/>
      <c r="H334" s="74"/>
      <c r="I334" s="74"/>
      <c r="J334" s="222"/>
      <c r="K334" s="234">
        <v>1.17</v>
      </c>
      <c r="L334" s="147">
        <f t="shared" si="138"/>
        <v>1</v>
      </c>
      <c r="M334" s="147">
        <v>1</v>
      </c>
      <c r="N334" s="179">
        <f t="shared" si="139"/>
        <v>1</v>
      </c>
      <c r="O334" s="71"/>
      <c r="P334" s="71"/>
      <c r="Q334" s="11">
        <f t="shared" ref="Q334:Q395" si="140">ROUND(N334*O334,2)</f>
        <v>0</v>
      </c>
      <c r="R334" s="11">
        <f t="shared" ref="R334:R395" si="141">ROUND(N334*P334,2)</f>
        <v>0</v>
      </c>
      <c r="S334" s="88">
        <f t="shared" ref="S334:S395" si="142">ROUND(Q334+R334,2)</f>
        <v>0</v>
      </c>
      <c r="T334" s="71"/>
      <c r="U334" s="4"/>
      <c r="V334" s="4"/>
      <c r="W334" s="4"/>
      <c r="X334" s="4"/>
      <c r="Y334" s="4"/>
    </row>
    <row r="335" spans="1:25" s="1" customFormat="1" ht="15.75" customHeight="1" x14ac:dyDescent="0.3">
      <c r="A335" s="65" t="s">
        <v>1104</v>
      </c>
      <c r="B335" s="65"/>
      <c r="C335" s="65" t="s">
        <v>553</v>
      </c>
      <c r="D335" s="265" t="s">
        <v>1062</v>
      </c>
      <c r="E335" s="164" t="s">
        <v>18</v>
      </c>
      <c r="F335" s="185">
        <v>1</v>
      </c>
      <c r="G335" s="14"/>
      <c r="H335" s="14"/>
      <c r="I335" s="14"/>
      <c r="J335" s="222"/>
      <c r="K335" s="234">
        <v>1.17</v>
      </c>
      <c r="L335" s="147">
        <f t="shared" si="138"/>
        <v>1</v>
      </c>
      <c r="M335" s="147">
        <v>1</v>
      </c>
      <c r="N335" s="179">
        <f t="shared" si="139"/>
        <v>1</v>
      </c>
      <c r="O335" s="11"/>
      <c r="P335" s="11"/>
      <c r="Q335" s="11">
        <f t="shared" si="140"/>
        <v>0</v>
      </c>
      <c r="R335" s="11">
        <f t="shared" si="141"/>
        <v>0</v>
      </c>
      <c r="S335" s="88">
        <f t="shared" si="142"/>
        <v>0</v>
      </c>
      <c r="T335" s="106"/>
      <c r="U335" s="4"/>
      <c r="V335" s="4"/>
      <c r="W335" s="4"/>
      <c r="X335" s="4"/>
      <c r="Y335" s="4"/>
    </row>
    <row r="336" spans="1:25" s="1" customFormat="1" ht="15.75" customHeight="1" x14ac:dyDescent="0.3">
      <c r="A336" s="65" t="s">
        <v>1105</v>
      </c>
      <c r="B336" s="65"/>
      <c r="C336" s="65" t="s">
        <v>553</v>
      </c>
      <c r="D336" s="265" t="s">
        <v>1063</v>
      </c>
      <c r="E336" s="164" t="s">
        <v>18</v>
      </c>
      <c r="F336" s="185">
        <v>1</v>
      </c>
      <c r="G336" s="14"/>
      <c r="H336" s="14"/>
      <c r="I336" s="14"/>
      <c r="J336" s="222"/>
      <c r="K336" s="234">
        <v>1.17</v>
      </c>
      <c r="L336" s="147">
        <f t="shared" si="138"/>
        <v>1</v>
      </c>
      <c r="M336" s="147">
        <v>1</v>
      </c>
      <c r="N336" s="179">
        <f t="shared" si="139"/>
        <v>1</v>
      </c>
      <c r="O336" s="11"/>
      <c r="P336" s="11"/>
      <c r="Q336" s="11">
        <f t="shared" si="140"/>
        <v>0</v>
      </c>
      <c r="R336" s="11">
        <f t="shared" si="141"/>
        <v>0</v>
      </c>
      <c r="S336" s="88">
        <f t="shared" si="142"/>
        <v>0</v>
      </c>
      <c r="T336" s="106"/>
      <c r="U336" s="4"/>
      <c r="V336" s="4"/>
      <c r="W336" s="4"/>
      <c r="X336" s="4"/>
      <c r="Y336" s="4"/>
    </row>
    <row r="337" spans="1:25" s="1" customFormat="1" ht="15.75" customHeight="1" x14ac:dyDescent="0.3">
      <c r="A337" s="65" t="s">
        <v>1106</v>
      </c>
      <c r="B337" s="65"/>
      <c r="C337" s="65" t="s">
        <v>553</v>
      </c>
      <c r="D337" s="265" t="s">
        <v>1064</v>
      </c>
      <c r="E337" s="164" t="s">
        <v>18</v>
      </c>
      <c r="F337" s="185">
        <v>1</v>
      </c>
      <c r="G337" s="14"/>
      <c r="H337" s="14"/>
      <c r="I337" s="14"/>
      <c r="J337" s="222"/>
      <c r="K337" s="234">
        <v>1.17</v>
      </c>
      <c r="L337" s="147">
        <f t="shared" si="138"/>
        <v>1</v>
      </c>
      <c r="M337" s="147">
        <v>1</v>
      </c>
      <c r="N337" s="179">
        <f t="shared" si="139"/>
        <v>1</v>
      </c>
      <c r="O337" s="11"/>
      <c r="P337" s="11"/>
      <c r="Q337" s="11">
        <f t="shared" si="140"/>
        <v>0</v>
      </c>
      <c r="R337" s="11">
        <f t="shared" si="141"/>
        <v>0</v>
      </c>
      <c r="S337" s="88">
        <f t="shared" si="142"/>
        <v>0</v>
      </c>
      <c r="T337" s="106"/>
      <c r="U337" s="4"/>
    </row>
    <row r="338" spans="1:25" s="1" customFormat="1" ht="15.75" customHeight="1" x14ac:dyDescent="0.3">
      <c r="A338" s="65" t="s">
        <v>1107</v>
      </c>
      <c r="B338" s="65"/>
      <c r="C338" s="65" t="s">
        <v>553</v>
      </c>
      <c r="D338" s="265" t="s">
        <v>1065</v>
      </c>
      <c r="E338" s="164" t="s">
        <v>18</v>
      </c>
      <c r="F338" s="185">
        <v>1</v>
      </c>
      <c r="G338" s="14"/>
      <c r="H338" s="14"/>
      <c r="I338" s="14"/>
      <c r="J338" s="222"/>
      <c r="K338" s="234">
        <v>1.17</v>
      </c>
      <c r="L338" s="147">
        <f t="shared" si="138"/>
        <v>1</v>
      </c>
      <c r="M338" s="147">
        <v>1</v>
      </c>
      <c r="N338" s="179">
        <f t="shared" si="139"/>
        <v>1</v>
      </c>
      <c r="O338" s="11"/>
      <c r="P338" s="11"/>
      <c r="Q338" s="11">
        <f t="shared" si="140"/>
        <v>0</v>
      </c>
      <c r="R338" s="11">
        <f t="shared" si="141"/>
        <v>0</v>
      </c>
      <c r="S338" s="88">
        <f t="shared" si="142"/>
        <v>0</v>
      </c>
      <c r="T338" s="106"/>
      <c r="U338" s="4"/>
      <c r="V338" s="4"/>
      <c r="W338" s="4"/>
      <c r="X338" s="4"/>
      <c r="Y338" s="4"/>
    </row>
    <row r="339" spans="1:25" s="1" customFormat="1" ht="15.75" customHeight="1" x14ac:dyDescent="0.3">
      <c r="A339" s="65" t="s">
        <v>1108</v>
      </c>
      <c r="B339" s="65"/>
      <c r="C339" s="65" t="s">
        <v>553</v>
      </c>
      <c r="D339" s="265" t="s">
        <v>1066</v>
      </c>
      <c r="E339" s="164" t="s">
        <v>18</v>
      </c>
      <c r="F339" s="185">
        <v>1</v>
      </c>
      <c r="G339" s="11"/>
      <c r="H339" s="11"/>
      <c r="I339" s="11"/>
      <c r="J339" s="222"/>
      <c r="K339" s="234">
        <v>1.17</v>
      </c>
      <c r="L339" s="147">
        <f t="shared" si="138"/>
        <v>1</v>
      </c>
      <c r="M339" s="147">
        <v>1</v>
      </c>
      <c r="N339" s="179">
        <f t="shared" si="139"/>
        <v>1</v>
      </c>
      <c r="O339" s="11"/>
      <c r="P339" s="11"/>
      <c r="Q339" s="11">
        <f t="shared" si="140"/>
        <v>0</v>
      </c>
      <c r="R339" s="11">
        <f t="shared" si="141"/>
        <v>0</v>
      </c>
      <c r="S339" s="88">
        <f t="shared" si="142"/>
        <v>0</v>
      </c>
      <c r="T339" s="106"/>
      <c r="U339" s="4"/>
      <c r="V339" s="4"/>
      <c r="W339" s="4"/>
      <c r="X339" s="4"/>
    </row>
    <row r="340" spans="1:25" s="1" customFormat="1" ht="15.75" customHeight="1" x14ac:dyDescent="0.3">
      <c r="A340" s="65" t="s">
        <v>1109</v>
      </c>
      <c r="B340" s="65"/>
      <c r="C340" s="65" t="s">
        <v>553</v>
      </c>
      <c r="D340" s="265" t="s">
        <v>1067</v>
      </c>
      <c r="E340" s="164" t="s">
        <v>18</v>
      </c>
      <c r="F340" s="185">
        <v>1</v>
      </c>
      <c r="G340" s="11"/>
      <c r="H340" s="11"/>
      <c r="I340" s="11"/>
      <c r="J340" s="222"/>
      <c r="K340" s="234">
        <v>1.17</v>
      </c>
      <c r="L340" s="147">
        <f t="shared" si="138"/>
        <v>1</v>
      </c>
      <c r="M340" s="147">
        <v>1</v>
      </c>
      <c r="N340" s="179">
        <f t="shared" si="139"/>
        <v>1</v>
      </c>
      <c r="O340" s="11"/>
      <c r="P340" s="11"/>
      <c r="Q340" s="11">
        <f t="shared" si="140"/>
        <v>0</v>
      </c>
      <c r="R340" s="11">
        <f t="shared" si="141"/>
        <v>0</v>
      </c>
      <c r="S340" s="88">
        <f t="shared" si="142"/>
        <v>0</v>
      </c>
      <c r="T340" s="106"/>
    </row>
    <row r="341" spans="1:25" s="1" customFormat="1" ht="15.75" customHeight="1" x14ac:dyDescent="0.3">
      <c r="A341" s="65" t="s">
        <v>1110</v>
      </c>
      <c r="B341" s="65"/>
      <c r="C341" s="65" t="s">
        <v>553</v>
      </c>
      <c r="D341" s="265" t="s">
        <v>1068</v>
      </c>
      <c r="E341" s="164" t="s">
        <v>18</v>
      </c>
      <c r="F341" s="185">
        <v>1</v>
      </c>
      <c r="G341" s="11"/>
      <c r="H341" s="11"/>
      <c r="I341" s="11"/>
      <c r="J341" s="222"/>
      <c r="K341" s="234">
        <v>1.17</v>
      </c>
      <c r="L341" s="147">
        <f t="shared" si="138"/>
        <v>1</v>
      </c>
      <c r="M341" s="147">
        <v>1</v>
      </c>
      <c r="N341" s="179">
        <f t="shared" si="139"/>
        <v>1</v>
      </c>
      <c r="O341" s="11"/>
      <c r="P341" s="11"/>
      <c r="Q341" s="11">
        <f t="shared" si="140"/>
        <v>0</v>
      </c>
      <c r="R341" s="11">
        <f t="shared" si="141"/>
        <v>0</v>
      </c>
      <c r="S341" s="88">
        <f t="shared" si="142"/>
        <v>0</v>
      </c>
      <c r="T341" s="106"/>
      <c r="U341" s="4"/>
      <c r="V341" s="4"/>
      <c r="W341" s="4"/>
    </row>
    <row r="342" spans="1:25" s="1" customFormat="1" ht="15.75" customHeight="1" x14ac:dyDescent="0.3">
      <c r="A342" s="65" t="s">
        <v>1111</v>
      </c>
      <c r="B342" s="65"/>
      <c r="C342" s="65" t="s">
        <v>553</v>
      </c>
      <c r="D342" s="265" t="s">
        <v>1069</v>
      </c>
      <c r="E342" s="164" t="s">
        <v>18</v>
      </c>
      <c r="F342" s="185">
        <v>1</v>
      </c>
      <c r="G342" s="11"/>
      <c r="H342" s="11"/>
      <c r="I342" s="11"/>
      <c r="J342" s="222"/>
      <c r="K342" s="234">
        <v>1.17</v>
      </c>
      <c r="L342" s="147">
        <f t="shared" si="138"/>
        <v>1</v>
      </c>
      <c r="M342" s="147">
        <v>1</v>
      </c>
      <c r="N342" s="179">
        <f t="shared" si="139"/>
        <v>1</v>
      </c>
      <c r="O342" s="11"/>
      <c r="P342" s="11"/>
      <c r="Q342" s="11">
        <f t="shared" si="140"/>
        <v>0</v>
      </c>
      <c r="R342" s="11">
        <f t="shared" si="141"/>
        <v>0</v>
      </c>
      <c r="S342" s="88">
        <f t="shared" si="142"/>
        <v>0</v>
      </c>
      <c r="T342" s="106"/>
    </row>
    <row r="343" spans="1:25" s="1" customFormat="1" ht="15.75" customHeight="1" x14ac:dyDescent="0.3">
      <c r="A343" s="65" t="s">
        <v>1112</v>
      </c>
      <c r="B343" s="65"/>
      <c r="C343" s="65" t="s">
        <v>553</v>
      </c>
      <c r="D343" s="265" t="s">
        <v>1070</v>
      </c>
      <c r="E343" s="164" t="s">
        <v>18</v>
      </c>
      <c r="F343" s="185">
        <v>1</v>
      </c>
      <c r="G343" s="11"/>
      <c r="H343" s="11"/>
      <c r="I343" s="11"/>
      <c r="J343" s="222"/>
      <c r="K343" s="234">
        <v>1.17</v>
      </c>
      <c r="L343" s="147">
        <f t="shared" si="138"/>
        <v>1</v>
      </c>
      <c r="M343" s="147">
        <v>1</v>
      </c>
      <c r="N343" s="179">
        <f t="shared" si="139"/>
        <v>1</v>
      </c>
      <c r="O343" s="11"/>
      <c r="P343" s="11"/>
      <c r="Q343" s="11">
        <f t="shared" si="140"/>
        <v>0</v>
      </c>
      <c r="R343" s="11">
        <f t="shared" si="141"/>
        <v>0</v>
      </c>
      <c r="S343" s="88">
        <f t="shared" si="142"/>
        <v>0</v>
      </c>
      <c r="T343" s="106"/>
    </row>
    <row r="344" spans="1:25" s="1" customFormat="1" ht="15.75" customHeight="1" x14ac:dyDescent="0.3">
      <c r="A344" s="65" t="s">
        <v>1113</v>
      </c>
      <c r="B344" s="65"/>
      <c r="C344" s="65" t="s">
        <v>553</v>
      </c>
      <c r="D344" s="265" t="s">
        <v>1071</v>
      </c>
      <c r="E344" s="164" t="s">
        <v>18</v>
      </c>
      <c r="F344" s="185">
        <v>1</v>
      </c>
      <c r="G344" s="11"/>
      <c r="H344" s="11"/>
      <c r="I344" s="11"/>
      <c r="J344" s="222"/>
      <c r="K344" s="234">
        <v>1.17</v>
      </c>
      <c r="L344" s="147">
        <f t="shared" si="138"/>
        <v>1</v>
      </c>
      <c r="M344" s="147">
        <v>1</v>
      </c>
      <c r="N344" s="179">
        <f t="shared" si="139"/>
        <v>1</v>
      </c>
      <c r="O344" s="11"/>
      <c r="P344" s="11"/>
      <c r="Q344" s="11">
        <f t="shared" si="140"/>
        <v>0</v>
      </c>
      <c r="R344" s="11">
        <f t="shared" si="141"/>
        <v>0</v>
      </c>
      <c r="S344" s="88">
        <f t="shared" si="142"/>
        <v>0</v>
      </c>
      <c r="T344" s="106"/>
    </row>
    <row r="345" spans="1:25" s="1" customFormat="1" ht="15.75" customHeight="1" x14ac:dyDescent="0.3">
      <c r="A345" s="65" t="s">
        <v>1114</v>
      </c>
      <c r="B345" s="65"/>
      <c r="C345" s="65" t="s">
        <v>553</v>
      </c>
      <c r="D345" s="265" t="s">
        <v>1072</v>
      </c>
      <c r="E345" s="164" t="s">
        <v>18</v>
      </c>
      <c r="F345" s="185">
        <v>1</v>
      </c>
      <c r="G345" s="11"/>
      <c r="H345" s="11"/>
      <c r="I345" s="11"/>
      <c r="J345" s="222"/>
      <c r="K345" s="234">
        <v>1.17</v>
      </c>
      <c r="L345" s="147">
        <f t="shared" si="138"/>
        <v>1</v>
      </c>
      <c r="M345" s="147">
        <v>1</v>
      </c>
      <c r="N345" s="179">
        <f t="shared" si="139"/>
        <v>1</v>
      </c>
      <c r="O345" s="11"/>
      <c r="P345" s="11"/>
      <c r="Q345" s="11">
        <f t="shared" si="140"/>
        <v>0</v>
      </c>
      <c r="R345" s="11">
        <f t="shared" si="141"/>
        <v>0</v>
      </c>
      <c r="S345" s="88">
        <f t="shared" si="142"/>
        <v>0</v>
      </c>
      <c r="T345" s="106"/>
    </row>
    <row r="346" spans="1:25" s="1" customFormat="1" ht="15.75" customHeight="1" x14ac:dyDescent="0.3">
      <c r="A346" s="65" t="s">
        <v>1115</v>
      </c>
      <c r="B346" s="65"/>
      <c r="C346" s="65" t="s">
        <v>553</v>
      </c>
      <c r="D346" s="265" t="s">
        <v>1073</v>
      </c>
      <c r="E346" s="164" t="s">
        <v>18</v>
      </c>
      <c r="F346" s="185">
        <v>1</v>
      </c>
      <c r="G346" s="71"/>
      <c r="H346" s="71"/>
      <c r="I346" s="71"/>
      <c r="J346" s="222"/>
      <c r="K346" s="234">
        <v>1.17</v>
      </c>
      <c r="L346" s="147">
        <f t="shared" si="138"/>
        <v>1</v>
      </c>
      <c r="M346" s="147">
        <v>1</v>
      </c>
      <c r="N346" s="179">
        <f t="shared" si="139"/>
        <v>1</v>
      </c>
      <c r="O346" s="71"/>
      <c r="P346" s="71"/>
      <c r="Q346" s="11">
        <f t="shared" si="140"/>
        <v>0</v>
      </c>
      <c r="R346" s="11">
        <f t="shared" si="141"/>
        <v>0</v>
      </c>
      <c r="S346" s="88">
        <f t="shared" si="142"/>
        <v>0</v>
      </c>
      <c r="T346" s="81"/>
    </row>
    <row r="347" spans="1:25" s="1" customFormat="1" ht="15.75" customHeight="1" x14ac:dyDescent="0.3">
      <c r="A347" s="65" t="s">
        <v>1116</v>
      </c>
      <c r="B347" s="65"/>
      <c r="C347" s="65" t="s">
        <v>553</v>
      </c>
      <c r="D347" s="265" t="s">
        <v>1074</v>
      </c>
      <c r="E347" s="164" t="s">
        <v>18</v>
      </c>
      <c r="F347" s="185">
        <v>1</v>
      </c>
      <c r="G347" s="14"/>
      <c r="H347" s="14"/>
      <c r="I347" s="14"/>
      <c r="J347" s="222"/>
      <c r="K347" s="234">
        <v>1.17</v>
      </c>
      <c r="L347" s="147">
        <f t="shared" si="138"/>
        <v>1</v>
      </c>
      <c r="M347" s="147">
        <v>1</v>
      </c>
      <c r="N347" s="179">
        <f t="shared" si="139"/>
        <v>1</v>
      </c>
      <c r="O347" s="11"/>
      <c r="P347" s="11"/>
      <c r="Q347" s="11">
        <f t="shared" si="140"/>
        <v>0</v>
      </c>
      <c r="R347" s="11">
        <f t="shared" si="141"/>
        <v>0</v>
      </c>
      <c r="S347" s="88">
        <f t="shared" si="142"/>
        <v>0</v>
      </c>
      <c r="T347" s="106"/>
      <c r="U347" s="4"/>
      <c r="V347" s="4"/>
      <c r="W347" s="4"/>
      <c r="X347" s="4"/>
    </row>
    <row r="348" spans="1:25" s="1" customFormat="1" ht="15.75" customHeight="1" x14ac:dyDescent="0.3">
      <c r="A348" s="65" t="s">
        <v>1117</v>
      </c>
      <c r="B348" s="65"/>
      <c r="C348" s="65" t="s">
        <v>553</v>
      </c>
      <c r="D348" s="265" t="s">
        <v>1075</v>
      </c>
      <c r="E348" s="164" t="s">
        <v>18</v>
      </c>
      <c r="F348" s="185">
        <v>1</v>
      </c>
      <c r="G348" s="74"/>
      <c r="H348" s="74"/>
      <c r="I348" s="74"/>
      <c r="J348" s="222"/>
      <c r="K348" s="234">
        <v>1.17</v>
      </c>
      <c r="L348" s="147">
        <f t="shared" si="138"/>
        <v>1</v>
      </c>
      <c r="M348" s="147">
        <v>1</v>
      </c>
      <c r="N348" s="179">
        <f t="shared" si="139"/>
        <v>1</v>
      </c>
      <c r="O348" s="71"/>
      <c r="P348" s="71"/>
      <c r="Q348" s="11">
        <f t="shared" si="140"/>
        <v>0</v>
      </c>
      <c r="R348" s="11">
        <f t="shared" si="141"/>
        <v>0</v>
      </c>
      <c r="S348" s="88">
        <f t="shared" si="142"/>
        <v>0</v>
      </c>
      <c r="T348" s="12"/>
      <c r="U348" s="4"/>
      <c r="V348" s="4"/>
      <c r="W348" s="4"/>
      <c r="X348" s="4"/>
      <c r="Y348" s="4"/>
    </row>
    <row r="349" spans="1:25" s="1" customFormat="1" ht="15.75" customHeight="1" x14ac:dyDescent="0.3">
      <c r="A349" s="65" t="s">
        <v>1118</v>
      </c>
      <c r="B349" s="65"/>
      <c r="C349" s="65" t="s">
        <v>553</v>
      </c>
      <c r="D349" s="265" t="s">
        <v>1076</v>
      </c>
      <c r="E349" s="164" t="s">
        <v>18</v>
      </c>
      <c r="F349" s="185">
        <v>1</v>
      </c>
      <c r="G349" s="14"/>
      <c r="H349" s="14"/>
      <c r="I349" s="14"/>
      <c r="J349" s="222"/>
      <c r="K349" s="234">
        <v>1.17</v>
      </c>
      <c r="L349" s="147">
        <f t="shared" si="138"/>
        <v>1</v>
      </c>
      <c r="M349" s="147">
        <v>1</v>
      </c>
      <c r="N349" s="179">
        <f t="shared" si="139"/>
        <v>1</v>
      </c>
      <c r="O349" s="11"/>
      <c r="P349" s="11"/>
      <c r="Q349" s="11">
        <f t="shared" si="140"/>
        <v>0</v>
      </c>
      <c r="R349" s="11">
        <f t="shared" si="141"/>
        <v>0</v>
      </c>
      <c r="S349" s="88">
        <f t="shared" si="142"/>
        <v>0</v>
      </c>
      <c r="T349" s="110"/>
      <c r="U349" s="4"/>
      <c r="V349" s="4"/>
      <c r="W349" s="4"/>
      <c r="X349" s="4"/>
      <c r="Y349" s="4"/>
    </row>
    <row r="350" spans="1:25" s="1" customFormat="1" ht="15.75" customHeight="1" x14ac:dyDescent="0.3">
      <c r="A350" s="65" t="s">
        <v>1119</v>
      </c>
      <c r="B350" s="65"/>
      <c r="C350" s="65" t="s">
        <v>553</v>
      </c>
      <c r="D350" s="265" t="s">
        <v>1077</v>
      </c>
      <c r="E350" s="164" t="s">
        <v>18</v>
      </c>
      <c r="F350" s="185">
        <v>1</v>
      </c>
      <c r="G350" s="14"/>
      <c r="H350" s="14"/>
      <c r="I350" s="14"/>
      <c r="J350" s="222"/>
      <c r="K350" s="234">
        <v>1.17</v>
      </c>
      <c r="L350" s="147">
        <f t="shared" si="138"/>
        <v>1</v>
      </c>
      <c r="M350" s="147">
        <v>1</v>
      </c>
      <c r="N350" s="179">
        <f t="shared" si="139"/>
        <v>1</v>
      </c>
      <c r="O350" s="11"/>
      <c r="P350" s="11"/>
      <c r="Q350" s="11">
        <f t="shared" si="140"/>
        <v>0</v>
      </c>
      <c r="R350" s="11">
        <f t="shared" si="141"/>
        <v>0</v>
      </c>
      <c r="S350" s="88">
        <f t="shared" si="142"/>
        <v>0</v>
      </c>
      <c r="T350" s="110"/>
      <c r="U350" s="4"/>
      <c r="V350" s="4"/>
      <c r="W350" s="4"/>
      <c r="X350" s="4"/>
      <c r="Y350" s="4"/>
    </row>
    <row r="351" spans="1:25" s="1" customFormat="1" ht="15.75" customHeight="1" x14ac:dyDescent="0.3">
      <c r="A351" s="65" t="s">
        <v>1120</v>
      </c>
      <c r="B351" s="65"/>
      <c r="C351" s="65" t="s">
        <v>553</v>
      </c>
      <c r="D351" s="265" t="s">
        <v>1078</v>
      </c>
      <c r="E351" s="164" t="s">
        <v>18</v>
      </c>
      <c r="F351" s="185">
        <v>1</v>
      </c>
      <c r="G351" s="14"/>
      <c r="H351" s="14"/>
      <c r="I351" s="14"/>
      <c r="J351" s="222"/>
      <c r="K351" s="234">
        <v>1.17</v>
      </c>
      <c r="L351" s="147">
        <f t="shared" si="138"/>
        <v>1</v>
      </c>
      <c r="M351" s="147">
        <v>1</v>
      </c>
      <c r="N351" s="179">
        <f t="shared" si="139"/>
        <v>1</v>
      </c>
      <c r="O351" s="11"/>
      <c r="P351" s="11"/>
      <c r="Q351" s="11">
        <f t="shared" si="140"/>
        <v>0</v>
      </c>
      <c r="R351" s="11">
        <f t="shared" si="141"/>
        <v>0</v>
      </c>
      <c r="S351" s="88">
        <f t="shared" si="142"/>
        <v>0</v>
      </c>
      <c r="T351" s="73"/>
      <c r="U351" s="4"/>
      <c r="V351" s="4"/>
      <c r="W351" s="4"/>
      <c r="X351" s="4"/>
      <c r="Y351" s="4"/>
    </row>
    <row r="352" spans="1:25" s="1" customFormat="1" ht="20.25" customHeight="1" x14ac:dyDescent="0.3">
      <c r="A352" s="65" t="s">
        <v>1121</v>
      </c>
      <c r="B352" s="65"/>
      <c r="C352" s="65" t="s">
        <v>553</v>
      </c>
      <c r="D352" s="265" t="s">
        <v>1079</v>
      </c>
      <c r="E352" s="164" t="s">
        <v>18</v>
      </c>
      <c r="F352" s="185">
        <v>7</v>
      </c>
      <c r="G352" s="74"/>
      <c r="H352" s="74"/>
      <c r="I352" s="74"/>
      <c r="J352" s="222"/>
      <c r="K352" s="237">
        <v>2.94</v>
      </c>
      <c r="L352" s="147">
        <f t="shared" si="138"/>
        <v>7</v>
      </c>
      <c r="M352" s="147">
        <v>1</v>
      </c>
      <c r="N352" s="179">
        <f t="shared" si="139"/>
        <v>7</v>
      </c>
      <c r="O352" s="71"/>
      <c r="P352" s="71"/>
      <c r="Q352" s="11">
        <f t="shared" si="140"/>
        <v>0</v>
      </c>
      <c r="R352" s="11">
        <f t="shared" si="141"/>
        <v>0</v>
      </c>
      <c r="S352" s="88">
        <f t="shared" si="142"/>
        <v>0</v>
      </c>
      <c r="T352" s="71"/>
      <c r="U352" s="4"/>
      <c r="V352" s="4"/>
      <c r="W352" s="4"/>
      <c r="X352" s="4"/>
      <c r="Y352" s="4"/>
    </row>
    <row r="353" spans="1:25" s="1" customFormat="1" ht="15.75" customHeight="1" x14ac:dyDescent="0.3">
      <c r="A353" s="65" t="s">
        <v>1122</v>
      </c>
      <c r="B353" s="65"/>
      <c r="C353" s="65" t="s">
        <v>553</v>
      </c>
      <c r="D353" s="265" t="s">
        <v>1080</v>
      </c>
      <c r="E353" s="164" t="s">
        <v>18</v>
      </c>
      <c r="F353" s="185">
        <v>1</v>
      </c>
      <c r="G353" s="14"/>
      <c r="H353" s="14"/>
      <c r="I353" s="14"/>
      <c r="J353" s="222"/>
      <c r="K353" s="234">
        <v>0.42</v>
      </c>
      <c r="L353" s="147">
        <f t="shared" si="138"/>
        <v>1</v>
      </c>
      <c r="M353" s="147">
        <v>1</v>
      </c>
      <c r="N353" s="179">
        <f t="shared" si="139"/>
        <v>1</v>
      </c>
      <c r="O353" s="11"/>
      <c r="P353" s="11"/>
      <c r="Q353" s="11">
        <f t="shared" si="140"/>
        <v>0</v>
      </c>
      <c r="R353" s="11">
        <f t="shared" si="141"/>
        <v>0</v>
      </c>
      <c r="S353" s="88">
        <f t="shared" si="142"/>
        <v>0</v>
      </c>
      <c r="T353" s="106"/>
      <c r="U353" s="4"/>
    </row>
    <row r="354" spans="1:25" s="1" customFormat="1" ht="15.75" customHeight="1" x14ac:dyDescent="0.3">
      <c r="A354" s="65" t="s">
        <v>1123</v>
      </c>
      <c r="B354" s="65"/>
      <c r="C354" s="65" t="s">
        <v>553</v>
      </c>
      <c r="D354" s="265" t="s">
        <v>1081</v>
      </c>
      <c r="E354" s="164" t="s">
        <v>18</v>
      </c>
      <c r="F354" s="185">
        <v>1</v>
      </c>
      <c r="G354" s="11"/>
      <c r="H354" s="11"/>
      <c r="I354" s="11"/>
      <c r="J354" s="222"/>
      <c r="K354" s="235">
        <v>0.45</v>
      </c>
      <c r="L354" s="147">
        <f t="shared" si="138"/>
        <v>1</v>
      </c>
      <c r="M354" s="147">
        <v>1</v>
      </c>
      <c r="N354" s="179">
        <f t="shared" si="139"/>
        <v>1</v>
      </c>
      <c r="O354" s="11"/>
      <c r="P354" s="11"/>
      <c r="Q354" s="11">
        <f t="shared" si="140"/>
        <v>0</v>
      </c>
      <c r="R354" s="11">
        <f t="shared" si="141"/>
        <v>0</v>
      </c>
      <c r="S354" s="88">
        <f t="shared" si="142"/>
        <v>0</v>
      </c>
      <c r="T354" s="106"/>
    </row>
    <row r="355" spans="1:25" s="1" customFormat="1" ht="15.75" customHeight="1" x14ac:dyDescent="0.3">
      <c r="A355" s="65" t="s">
        <v>1124</v>
      </c>
      <c r="B355" s="65"/>
      <c r="C355" s="65" t="s">
        <v>553</v>
      </c>
      <c r="D355" s="265" t="s">
        <v>1082</v>
      </c>
      <c r="E355" s="164" t="s">
        <v>18</v>
      </c>
      <c r="F355" s="185">
        <v>1</v>
      </c>
      <c r="G355" s="11"/>
      <c r="H355" s="11"/>
      <c r="I355" s="11"/>
      <c r="J355" s="222"/>
      <c r="K355" s="235">
        <v>1.65</v>
      </c>
      <c r="L355" s="147">
        <f t="shared" si="138"/>
        <v>1</v>
      </c>
      <c r="M355" s="147">
        <v>1</v>
      </c>
      <c r="N355" s="179">
        <f t="shared" si="139"/>
        <v>1</v>
      </c>
      <c r="O355" s="11"/>
      <c r="P355" s="11"/>
      <c r="Q355" s="11">
        <f t="shared" si="140"/>
        <v>0</v>
      </c>
      <c r="R355" s="11">
        <f t="shared" si="141"/>
        <v>0</v>
      </c>
      <c r="S355" s="88">
        <f t="shared" si="142"/>
        <v>0</v>
      </c>
      <c r="T355" s="106"/>
    </row>
    <row r="356" spans="1:25" s="1" customFormat="1" ht="15.75" customHeight="1" x14ac:dyDescent="0.3">
      <c r="A356" s="65" t="s">
        <v>1163</v>
      </c>
      <c r="B356" s="65"/>
      <c r="C356" s="65" t="s">
        <v>553</v>
      </c>
      <c r="D356" s="265" t="s">
        <v>1130</v>
      </c>
      <c r="E356" s="164" t="s">
        <v>18</v>
      </c>
      <c r="F356" s="185">
        <v>32</v>
      </c>
      <c r="G356" s="14"/>
      <c r="H356" s="14"/>
      <c r="I356" s="14"/>
      <c r="J356" s="91"/>
      <c r="K356" s="234">
        <v>3.52</v>
      </c>
      <c r="L356" s="147">
        <f t="shared" ref="L356:L359" si="143">F356</f>
        <v>32</v>
      </c>
      <c r="M356" s="147">
        <v>1</v>
      </c>
      <c r="N356" s="179">
        <f t="shared" ref="N356:N359" si="144">ROUND(M356*L356,2)</f>
        <v>32</v>
      </c>
      <c r="O356" s="11"/>
      <c r="P356" s="11"/>
      <c r="Q356" s="11">
        <f t="shared" si="140"/>
        <v>0</v>
      </c>
      <c r="R356" s="11">
        <f t="shared" si="141"/>
        <v>0</v>
      </c>
      <c r="S356" s="88">
        <f t="shared" si="142"/>
        <v>0</v>
      </c>
      <c r="T356" s="106"/>
      <c r="U356" s="4"/>
      <c r="V356" s="4"/>
      <c r="W356" s="4"/>
      <c r="X356" s="4"/>
      <c r="Y356" s="4"/>
    </row>
    <row r="357" spans="1:25" s="1" customFormat="1" ht="15.75" customHeight="1" x14ac:dyDescent="0.3">
      <c r="A357" s="65" t="s">
        <v>1164</v>
      </c>
      <c r="B357" s="65"/>
      <c r="C357" s="65" t="s">
        <v>553</v>
      </c>
      <c r="D357" s="265" t="s">
        <v>1131</v>
      </c>
      <c r="E357" s="164" t="s">
        <v>18</v>
      </c>
      <c r="F357" s="185">
        <v>1</v>
      </c>
      <c r="G357" s="74"/>
      <c r="H357" s="74"/>
      <c r="I357" s="74"/>
      <c r="J357" s="87"/>
      <c r="K357" s="245">
        <v>1.4849999999999999</v>
      </c>
      <c r="L357" s="147">
        <f t="shared" si="143"/>
        <v>1</v>
      </c>
      <c r="M357" s="147">
        <v>1</v>
      </c>
      <c r="N357" s="179">
        <f t="shared" si="144"/>
        <v>1</v>
      </c>
      <c r="O357" s="71"/>
      <c r="P357" s="71"/>
      <c r="Q357" s="11">
        <f t="shared" si="140"/>
        <v>0</v>
      </c>
      <c r="R357" s="11">
        <f t="shared" si="141"/>
        <v>0</v>
      </c>
      <c r="S357" s="88">
        <f t="shared" si="142"/>
        <v>0</v>
      </c>
      <c r="T357" s="12"/>
    </row>
    <row r="358" spans="1:25" s="1" customFormat="1" ht="15.75" customHeight="1" x14ac:dyDescent="0.3">
      <c r="A358" s="65" t="s">
        <v>1165</v>
      </c>
      <c r="B358" s="65"/>
      <c r="C358" s="65" t="s">
        <v>553</v>
      </c>
      <c r="D358" s="265" t="s">
        <v>1132</v>
      </c>
      <c r="E358" s="164" t="s">
        <v>18</v>
      </c>
      <c r="F358" s="185">
        <v>1</v>
      </c>
      <c r="G358" s="14"/>
      <c r="H358" s="14"/>
      <c r="I358" s="14"/>
      <c r="J358" s="91"/>
      <c r="K358" s="234">
        <v>1.32</v>
      </c>
      <c r="L358" s="147">
        <f t="shared" si="143"/>
        <v>1</v>
      </c>
      <c r="M358" s="147">
        <v>1</v>
      </c>
      <c r="N358" s="179">
        <f t="shared" si="144"/>
        <v>1</v>
      </c>
      <c r="O358" s="11"/>
      <c r="P358" s="11"/>
      <c r="Q358" s="11">
        <f t="shared" si="140"/>
        <v>0</v>
      </c>
      <c r="R358" s="11">
        <f t="shared" si="141"/>
        <v>0</v>
      </c>
      <c r="S358" s="88">
        <f t="shared" si="142"/>
        <v>0</v>
      </c>
      <c r="T358" s="110"/>
    </row>
    <row r="359" spans="1:25" s="1" customFormat="1" ht="15.75" customHeight="1" x14ac:dyDescent="0.3">
      <c r="A359" s="65" t="s">
        <v>1166</v>
      </c>
      <c r="B359" s="65"/>
      <c r="C359" s="65" t="s">
        <v>553</v>
      </c>
      <c r="D359" s="265" t="s">
        <v>1133</v>
      </c>
      <c r="E359" s="164" t="s">
        <v>18</v>
      </c>
      <c r="F359" s="185">
        <v>1</v>
      </c>
      <c r="G359" s="14"/>
      <c r="H359" s="14"/>
      <c r="I359" s="14"/>
      <c r="J359" s="91"/>
      <c r="K359" s="234">
        <v>1.25</v>
      </c>
      <c r="L359" s="147">
        <f t="shared" si="143"/>
        <v>1</v>
      </c>
      <c r="M359" s="147">
        <v>1</v>
      </c>
      <c r="N359" s="179">
        <f t="shared" si="144"/>
        <v>1</v>
      </c>
      <c r="O359" s="11"/>
      <c r="P359" s="11"/>
      <c r="Q359" s="11">
        <f t="shared" si="140"/>
        <v>0</v>
      </c>
      <c r="R359" s="11">
        <f t="shared" si="141"/>
        <v>0</v>
      </c>
      <c r="S359" s="88">
        <f t="shared" si="142"/>
        <v>0</v>
      </c>
      <c r="T359" s="110"/>
    </row>
    <row r="360" spans="1:25" s="140" customFormat="1" ht="15.75" customHeight="1" x14ac:dyDescent="0.3">
      <c r="A360" s="65" t="s">
        <v>1167</v>
      </c>
      <c r="B360" s="65"/>
      <c r="C360" s="65" t="s">
        <v>553</v>
      </c>
      <c r="D360" s="265" t="s">
        <v>1134</v>
      </c>
      <c r="E360" s="14" t="s">
        <v>18</v>
      </c>
      <c r="F360" s="104">
        <v>1</v>
      </c>
      <c r="G360" s="14"/>
      <c r="H360" s="14"/>
      <c r="I360" s="14"/>
      <c r="J360" s="91"/>
      <c r="K360" s="234"/>
      <c r="L360" s="147">
        <f t="shared" ref="L360:L361" si="145">F360</f>
        <v>1</v>
      </c>
      <c r="M360" s="147">
        <v>1</v>
      </c>
      <c r="N360" s="179">
        <f t="shared" ref="N360:N361" si="146">ROUND(M360*L360,2)</f>
        <v>1</v>
      </c>
      <c r="O360" s="11"/>
      <c r="P360" s="11"/>
      <c r="Q360" s="11">
        <f t="shared" si="140"/>
        <v>0</v>
      </c>
      <c r="R360" s="11">
        <f t="shared" si="141"/>
        <v>0</v>
      </c>
      <c r="S360" s="88">
        <f t="shared" si="142"/>
        <v>0</v>
      </c>
      <c r="T360" s="73"/>
      <c r="U360" s="139"/>
      <c r="V360" s="139"/>
      <c r="W360" s="139"/>
      <c r="X360" s="139"/>
      <c r="Y360" s="139"/>
    </row>
    <row r="361" spans="1:25" s="140" customFormat="1" ht="15.75" customHeight="1" x14ac:dyDescent="0.3">
      <c r="A361" s="65" t="s">
        <v>1168</v>
      </c>
      <c r="B361" s="65"/>
      <c r="C361" s="65" t="s">
        <v>553</v>
      </c>
      <c r="D361" s="265" t="s">
        <v>1135</v>
      </c>
      <c r="E361" s="14" t="s">
        <v>18</v>
      </c>
      <c r="F361" s="185">
        <v>2</v>
      </c>
      <c r="G361" s="14"/>
      <c r="H361" s="14"/>
      <c r="I361" s="14"/>
      <c r="J361" s="91"/>
      <c r="K361" s="239">
        <v>0.15564610072325544</v>
      </c>
      <c r="L361" s="147">
        <f t="shared" si="145"/>
        <v>2</v>
      </c>
      <c r="M361" s="147">
        <v>1</v>
      </c>
      <c r="N361" s="179">
        <f t="shared" si="146"/>
        <v>2</v>
      </c>
      <c r="O361" s="11"/>
      <c r="P361" s="11"/>
      <c r="Q361" s="11">
        <f t="shared" si="140"/>
        <v>0</v>
      </c>
      <c r="R361" s="11">
        <f t="shared" si="141"/>
        <v>0</v>
      </c>
      <c r="S361" s="88">
        <f t="shared" si="142"/>
        <v>0</v>
      </c>
      <c r="T361" s="106"/>
      <c r="U361" s="139"/>
      <c r="V361" s="139"/>
      <c r="W361" s="139"/>
      <c r="X361" s="139"/>
      <c r="Y361" s="139"/>
    </row>
    <row r="362" spans="1:25" s="140" customFormat="1" ht="15.75" customHeight="1" x14ac:dyDescent="0.3">
      <c r="A362" s="65" t="s">
        <v>1169</v>
      </c>
      <c r="B362" s="65"/>
      <c r="C362" s="65" t="s">
        <v>553</v>
      </c>
      <c r="D362" s="265" t="s">
        <v>1136</v>
      </c>
      <c r="E362" s="14" t="s">
        <v>18</v>
      </c>
      <c r="F362" s="185">
        <v>1</v>
      </c>
      <c r="G362" s="14"/>
      <c r="H362" s="14"/>
      <c r="I362" s="14"/>
      <c r="J362" s="91"/>
      <c r="K362" s="239">
        <v>0.11637619255338301</v>
      </c>
      <c r="L362" s="147">
        <f t="shared" ref="L362:L378" si="147">F362</f>
        <v>1</v>
      </c>
      <c r="M362" s="147">
        <v>1</v>
      </c>
      <c r="N362" s="179">
        <f t="shared" ref="N362:N380" si="148">ROUND(M362*L362,2)</f>
        <v>1</v>
      </c>
      <c r="O362" s="11"/>
      <c r="P362" s="11"/>
      <c r="Q362" s="11">
        <f t="shared" si="140"/>
        <v>0</v>
      </c>
      <c r="R362" s="11">
        <f t="shared" si="141"/>
        <v>0</v>
      </c>
      <c r="S362" s="88">
        <f t="shared" si="142"/>
        <v>0</v>
      </c>
      <c r="T362" s="106"/>
      <c r="U362" s="139"/>
      <c r="V362" s="139"/>
      <c r="W362" s="139"/>
      <c r="X362" s="139"/>
      <c r="Y362" s="139"/>
    </row>
    <row r="363" spans="1:25" s="140" customFormat="1" ht="15.75" customHeight="1" x14ac:dyDescent="0.3">
      <c r="A363" s="65" t="s">
        <v>1170</v>
      </c>
      <c r="B363" s="65"/>
      <c r="C363" s="65" t="s">
        <v>553</v>
      </c>
      <c r="D363" s="265" t="s">
        <v>887</v>
      </c>
      <c r="E363" s="14" t="s">
        <v>18</v>
      </c>
      <c r="F363" s="185">
        <v>299</v>
      </c>
      <c r="G363" s="14"/>
      <c r="H363" s="14"/>
      <c r="I363" s="14"/>
      <c r="J363" s="91"/>
      <c r="K363" s="239">
        <v>24.148420613862069</v>
      </c>
      <c r="L363" s="147">
        <f t="shared" si="147"/>
        <v>299</v>
      </c>
      <c r="M363" s="147">
        <v>1</v>
      </c>
      <c r="N363" s="179">
        <f t="shared" si="148"/>
        <v>299</v>
      </c>
      <c r="O363" s="11"/>
      <c r="P363" s="11"/>
      <c r="Q363" s="11">
        <f t="shared" si="140"/>
        <v>0</v>
      </c>
      <c r="R363" s="11">
        <f t="shared" si="141"/>
        <v>0</v>
      </c>
      <c r="S363" s="88">
        <f t="shared" si="142"/>
        <v>0</v>
      </c>
      <c r="T363" s="106"/>
      <c r="U363" s="139"/>
      <c r="V363" s="139"/>
      <c r="W363" s="139"/>
      <c r="X363" s="139"/>
      <c r="Y363" s="139"/>
    </row>
    <row r="364" spans="1:25" s="1" customFormat="1" ht="15.75" customHeight="1" x14ac:dyDescent="0.3">
      <c r="A364" s="65" t="s">
        <v>1171</v>
      </c>
      <c r="B364" s="65"/>
      <c r="C364" s="65" t="s">
        <v>553</v>
      </c>
      <c r="D364" s="265" t="s">
        <v>922</v>
      </c>
      <c r="E364" s="14" t="s">
        <v>18</v>
      </c>
      <c r="F364" s="185">
        <v>234</v>
      </c>
      <c r="G364" s="14"/>
      <c r="H364" s="14"/>
      <c r="I364" s="14"/>
      <c r="J364" s="91"/>
      <c r="K364" s="239">
        <v>27.232029057491623</v>
      </c>
      <c r="L364" s="147">
        <f t="shared" si="147"/>
        <v>234</v>
      </c>
      <c r="M364" s="147">
        <v>1</v>
      </c>
      <c r="N364" s="179">
        <f t="shared" si="148"/>
        <v>234</v>
      </c>
      <c r="O364" s="11"/>
      <c r="P364" s="11"/>
      <c r="Q364" s="11">
        <f t="shared" si="140"/>
        <v>0</v>
      </c>
      <c r="R364" s="11">
        <f t="shared" si="141"/>
        <v>0</v>
      </c>
      <c r="S364" s="88">
        <f t="shared" si="142"/>
        <v>0</v>
      </c>
      <c r="T364" s="106"/>
      <c r="U364" s="4"/>
      <c r="V364" s="4"/>
      <c r="W364" s="4"/>
      <c r="X364" s="4"/>
    </row>
    <row r="365" spans="1:25" s="1" customFormat="1" ht="28.5" customHeight="1" x14ac:dyDescent="0.3">
      <c r="A365" s="65" t="s">
        <v>1172</v>
      </c>
      <c r="B365" s="65"/>
      <c r="C365" s="65" t="s">
        <v>553</v>
      </c>
      <c r="D365" s="265" t="s">
        <v>1137</v>
      </c>
      <c r="E365" s="14" t="s">
        <v>18</v>
      </c>
      <c r="F365" s="185">
        <v>2</v>
      </c>
      <c r="G365" s="14"/>
      <c r="H365" s="14"/>
      <c r="I365" s="14"/>
      <c r="J365" s="91"/>
      <c r="K365" s="239">
        <v>1.8726646259971647</v>
      </c>
      <c r="L365" s="147">
        <f t="shared" si="147"/>
        <v>2</v>
      </c>
      <c r="M365" s="147">
        <v>1</v>
      </c>
      <c r="N365" s="179">
        <f t="shared" si="148"/>
        <v>2</v>
      </c>
      <c r="O365" s="11"/>
      <c r="P365" s="11"/>
      <c r="Q365" s="11">
        <f t="shared" si="140"/>
        <v>0</v>
      </c>
      <c r="R365" s="11">
        <f t="shared" si="141"/>
        <v>0</v>
      </c>
      <c r="S365" s="88">
        <f t="shared" si="142"/>
        <v>0</v>
      </c>
      <c r="T365" s="106"/>
      <c r="U365" s="4"/>
      <c r="V365" s="4"/>
      <c r="W365" s="4"/>
      <c r="X365" s="4"/>
      <c r="Y365" s="4"/>
    </row>
    <row r="366" spans="1:25" s="1" customFormat="1" ht="28.5" customHeight="1" x14ac:dyDescent="0.3">
      <c r="A366" s="65" t="s">
        <v>1173</v>
      </c>
      <c r="B366" s="65"/>
      <c r="C366" s="65" t="s">
        <v>553</v>
      </c>
      <c r="D366" s="265" t="s">
        <v>1138</v>
      </c>
      <c r="E366" s="14" t="s">
        <v>18</v>
      </c>
      <c r="F366" s="185">
        <v>2</v>
      </c>
      <c r="G366" s="14"/>
      <c r="H366" s="14"/>
      <c r="I366" s="14"/>
      <c r="J366" s="91"/>
      <c r="K366" s="239">
        <v>2.4602358370342161</v>
      </c>
      <c r="L366" s="147">
        <f t="shared" si="147"/>
        <v>2</v>
      </c>
      <c r="M366" s="147">
        <v>1</v>
      </c>
      <c r="N366" s="179">
        <f t="shared" si="148"/>
        <v>2</v>
      </c>
      <c r="O366" s="11"/>
      <c r="P366" s="11"/>
      <c r="Q366" s="11">
        <f t="shared" si="140"/>
        <v>0</v>
      </c>
      <c r="R366" s="11">
        <f t="shared" si="141"/>
        <v>0</v>
      </c>
      <c r="S366" s="88">
        <f t="shared" si="142"/>
        <v>0</v>
      </c>
      <c r="T366" s="106"/>
      <c r="U366" s="4"/>
      <c r="V366" s="4"/>
      <c r="W366" s="4"/>
      <c r="X366" s="4"/>
      <c r="Y366" s="4"/>
    </row>
    <row r="367" spans="1:25" s="1" customFormat="1" ht="28.5" customHeight="1" x14ac:dyDescent="0.3">
      <c r="A367" s="65" t="s">
        <v>1174</v>
      </c>
      <c r="B367" s="65"/>
      <c r="C367" s="65" t="s">
        <v>553</v>
      </c>
      <c r="D367" s="265" t="s">
        <v>1139</v>
      </c>
      <c r="E367" s="14" t="s">
        <v>18</v>
      </c>
      <c r="F367" s="185">
        <v>2</v>
      </c>
      <c r="G367" s="14"/>
      <c r="H367" s="14"/>
      <c r="I367" s="14"/>
      <c r="J367" s="91"/>
      <c r="K367" s="239">
        <v>6.3558181539135408</v>
      </c>
      <c r="L367" s="147">
        <f t="shared" si="147"/>
        <v>2</v>
      </c>
      <c r="M367" s="147">
        <v>1</v>
      </c>
      <c r="N367" s="179">
        <f t="shared" si="148"/>
        <v>2</v>
      </c>
      <c r="O367" s="11"/>
      <c r="P367" s="11"/>
      <c r="Q367" s="11">
        <f t="shared" si="140"/>
        <v>0</v>
      </c>
      <c r="R367" s="11">
        <f t="shared" si="141"/>
        <v>0</v>
      </c>
      <c r="S367" s="88">
        <f t="shared" si="142"/>
        <v>0</v>
      </c>
      <c r="T367" s="106"/>
      <c r="U367" s="4"/>
      <c r="V367" s="4"/>
      <c r="W367" s="4"/>
      <c r="X367" s="4"/>
      <c r="Y367" s="4"/>
    </row>
    <row r="368" spans="1:25" s="1" customFormat="1" ht="28.5" customHeight="1" x14ac:dyDescent="0.3">
      <c r="A368" s="65" t="s">
        <v>1175</v>
      </c>
      <c r="B368" s="65"/>
      <c r="C368" s="65" t="s">
        <v>553</v>
      </c>
      <c r="D368" s="265" t="s">
        <v>1140</v>
      </c>
      <c r="E368" s="14" t="s">
        <v>18</v>
      </c>
      <c r="F368" s="185">
        <v>16</v>
      </c>
      <c r="G368" s="14"/>
      <c r="H368" s="14"/>
      <c r="I368" s="14"/>
      <c r="J368" s="91"/>
      <c r="K368" s="239">
        <v>9.1398223686155013</v>
      </c>
      <c r="L368" s="147">
        <f t="shared" si="147"/>
        <v>16</v>
      </c>
      <c r="M368" s="147">
        <v>1</v>
      </c>
      <c r="N368" s="179">
        <f t="shared" si="148"/>
        <v>16</v>
      </c>
      <c r="O368" s="11"/>
      <c r="P368" s="11"/>
      <c r="Q368" s="11">
        <f t="shared" si="140"/>
        <v>0</v>
      </c>
      <c r="R368" s="11">
        <f t="shared" si="141"/>
        <v>0</v>
      </c>
      <c r="S368" s="88">
        <f t="shared" si="142"/>
        <v>0</v>
      </c>
      <c r="T368" s="106"/>
      <c r="U368" s="4"/>
      <c r="V368" s="4"/>
      <c r="W368" s="4"/>
      <c r="X368" s="4"/>
      <c r="Y368" s="4"/>
    </row>
    <row r="369" spans="1:25" s="1" customFormat="1" ht="28.5" customHeight="1" x14ac:dyDescent="0.3">
      <c r="A369" s="65" t="s">
        <v>1176</v>
      </c>
      <c r="B369" s="65"/>
      <c r="C369" s="65" t="s">
        <v>553</v>
      </c>
      <c r="D369" s="265" t="s">
        <v>1141</v>
      </c>
      <c r="E369" s="14" t="s">
        <v>18</v>
      </c>
      <c r="F369" s="185">
        <v>1</v>
      </c>
      <c r="G369" s="11"/>
      <c r="H369" s="11"/>
      <c r="I369" s="11"/>
      <c r="J369" s="92"/>
      <c r="K369" s="239">
        <v>5.7108181539135403</v>
      </c>
      <c r="L369" s="147">
        <f t="shared" si="147"/>
        <v>1</v>
      </c>
      <c r="M369" s="147">
        <v>1</v>
      </c>
      <c r="N369" s="179">
        <f t="shared" si="148"/>
        <v>1</v>
      </c>
      <c r="O369" s="11"/>
      <c r="P369" s="11"/>
      <c r="Q369" s="11">
        <f t="shared" si="140"/>
        <v>0</v>
      </c>
      <c r="R369" s="11">
        <f t="shared" si="141"/>
        <v>0</v>
      </c>
      <c r="S369" s="88">
        <f t="shared" si="142"/>
        <v>0</v>
      </c>
      <c r="T369" s="106"/>
    </row>
    <row r="370" spans="1:25" s="1" customFormat="1" ht="28.5" customHeight="1" x14ac:dyDescent="0.3">
      <c r="A370" s="65" t="s">
        <v>1177</v>
      </c>
      <c r="B370" s="65"/>
      <c r="C370" s="65" t="s">
        <v>553</v>
      </c>
      <c r="D370" s="265" t="s">
        <v>1142</v>
      </c>
      <c r="E370" s="14" t="s">
        <v>18</v>
      </c>
      <c r="F370" s="185">
        <v>1</v>
      </c>
      <c r="G370" s="11"/>
      <c r="H370" s="11"/>
      <c r="I370" s="11"/>
      <c r="J370" s="92"/>
      <c r="K370" s="239">
        <v>8.4539816339744824</v>
      </c>
      <c r="L370" s="147">
        <f t="shared" si="147"/>
        <v>1</v>
      </c>
      <c r="M370" s="147">
        <v>1</v>
      </c>
      <c r="N370" s="179">
        <f t="shared" si="148"/>
        <v>1</v>
      </c>
      <c r="O370" s="11"/>
      <c r="P370" s="11"/>
      <c r="Q370" s="11">
        <f t="shared" si="140"/>
        <v>0</v>
      </c>
      <c r="R370" s="11">
        <f t="shared" si="141"/>
        <v>0</v>
      </c>
      <c r="S370" s="88">
        <f t="shared" si="142"/>
        <v>0</v>
      </c>
      <c r="T370" s="106"/>
    </row>
    <row r="371" spans="1:25" s="140" customFormat="1" ht="28.5" customHeight="1" x14ac:dyDescent="0.3">
      <c r="A371" s="65" t="s">
        <v>1178</v>
      </c>
      <c r="B371" s="65"/>
      <c r="C371" s="65" t="s">
        <v>553</v>
      </c>
      <c r="D371" s="265" t="s">
        <v>1143</v>
      </c>
      <c r="E371" s="14" t="s">
        <v>18</v>
      </c>
      <c r="F371" s="185">
        <v>1</v>
      </c>
      <c r="G371" s="11"/>
      <c r="H371" s="11"/>
      <c r="I371" s="11"/>
      <c r="J371" s="92"/>
      <c r="K371" s="235">
        <v>1.43</v>
      </c>
      <c r="L371" s="147">
        <f t="shared" si="147"/>
        <v>1</v>
      </c>
      <c r="M371" s="147">
        <v>1</v>
      </c>
      <c r="N371" s="179">
        <f t="shared" si="148"/>
        <v>1</v>
      </c>
      <c r="O371" s="11"/>
      <c r="P371" s="11"/>
      <c r="Q371" s="11">
        <f t="shared" si="140"/>
        <v>0</v>
      </c>
      <c r="R371" s="11">
        <f t="shared" si="141"/>
        <v>0</v>
      </c>
      <c r="S371" s="88">
        <f t="shared" si="142"/>
        <v>0</v>
      </c>
      <c r="T371" s="106"/>
      <c r="U371" s="139"/>
      <c r="V371" s="139"/>
      <c r="W371" s="139"/>
      <c r="X371" s="139"/>
    </row>
    <row r="372" spans="1:25" s="140" customFormat="1" ht="29.25" customHeight="1" x14ac:dyDescent="0.3">
      <c r="A372" s="65" t="s">
        <v>1179</v>
      </c>
      <c r="B372" s="65"/>
      <c r="C372" s="65" t="s">
        <v>553</v>
      </c>
      <c r="D372" s="265" t="s">
        <v>924</v>
      </c>
      <c r="E372" s="14" t="s">
        <v>18</v>
      </c>
      <c r="F372" s="185">
        <v>150</v>
      </c>
      <c r="G372" s="11"/>
      <c r="H372" s="11"/>
      <c r="I372" s="11"/>
      <c r="J372" s="92"/>
      <c r="K372" s="235">
        <v>21.2</v>
      </c>
      <c r="L372" s="147">
        <f t="shared" si="147"/>
        <v>150</v>
      </c>
      <c r="M372" s="147">
        <v>1</v>
      </c>
      <c r="N372" s="179">
        <f t="shared" si="148"/>
        <v>150</v>
      </c>
      <c r="O372" s="11"/>
      <c r="P372" s="11"/>
      <c r="Q372" s="11">
        <f t="shared" si="140"/>
        <v>0</v>
      </c>
      <c r="R372" s="11">
        <f t="shared" si="141"/>
        <v>0</v>
      </c>
      <c r="S372" s="88">
        <f t="shared" si="142"/>
        <v>0</v>
      </c>
      <c r="T372" s="106"/>
      <c r="U372" s="139"/>
      <c r="V372" s="139"/>
      <c r="W372" s="139"/>
      <c r="X372" s="139"/>
      <c r="Y372" s="139"/>
    </row>
    <row r="373" spans="1:25" s="140" customFormat="1" ht="29.25" customHeight="1" x14ac:dyDescent="0.3">
      <c r="A373" s="65" t="s">
        <v>1180</v>
      </c>
      <c r="B373" s="65"/>
      <c r="C373" s="65" t="s">
        <v>553</v>
      </c>
      <c r="D373" s="265" t="s">
        <v>1144</v>
      </c>
      <c r="E373" s="14" t="s">
        <v>18</v>
      </c>
      <c r="F373" s="185">
        <v>1</v>
      </c>
      <c r="G373" s="11"/>
      <c r="H373" s="11"/>
      <c r="I373" s="11"/>
      <c r="J373" s="92"/>
      <c r="K373" s="235">
        <v>0.89</v>
      </c>
      <c r="L373" s="147">
        <f t="shared" si="147"/>
        <v>1</v>
      </c>
      <c r="M373" s="147">
        <v>1</v>
      </c>
      <c r="N373" s="179">
        <f t="shared" si="148"/>
        <v>1</v>
      </c>
      <c r="O373" s="11"/>
      <c r="P373" s="11"/>
      <c r="Q373" s="11">
        <f t="shared" si="140"/>
        <v>0</v>
      </c>
      <c r="R373" s="11">
        <f t="shared" si="141"/>
        <v>0</v>
      </c>
      <c r="S373" s="88">
        <f t="shared" si="142"/>
        <v>0</v>
      </c>
      <c r="T373" s="106"/>
      <c r="U373" s="139"/>
      <c r="V373" s="139"/>
      <c r="W373" s="139"/>
      <c r="X373" s="139"/>
      <c r="Y373" s="139"/>
    </row>
    <row r="374" spans="1:25" s="140" customFormat="1" ht="29.25" customHeight="1" x14ac:dyDescent="0.3">
      <c r="A374" s="65" t="s">
        <v>1181</v>
      </c>
      <c r="B374" s="65"/>
      <c r="C374" s="65" t="s">
        <v>553</v>
      </c>
      <c r="D374" s="265" t="s">
        <v>1145</v>
      </c>
      <c r="E374" s="14" t="s">
        <v>18</v>
      </c>
      <c r="F374" s="185">
        <v>14</v>
      </c>
      <c r="G374" s="11"/>
      <c r="H374" s="11"/>
      <c r="I374" s="11"/>
      <c r="J374" s="92"/>
      <c r="K374" s="235">
        <v>4.8749360025743416</v>
      </c>
      <c r="L374" s="147">
        <f t="shared" si="147"/>
        <v>14</v>
      </c>
      <c r="M374" s="147">
        <v>1</v>
      </c>
      <c r="N374" s="179">
        <f t="shared" si="148"/>
        <v>14</v>
      </c>
      <c r="O374" s="11"/>
      <c r="P374" s="11"/>
      <c r="Q374" s="11">
        <f t="shared" si="140"/>
        <v>0</v>
      </c>
      <c r="R374" s="11">
        <f t="shared" si="141"/>
        <v>0</v>
      </c>
      <c r="S374" s="88">
        <f t="shared" si="142"/>
        <v>0</v>
      </c>
      <c r="T374" s="106"/>
      <c r="U374" s="139"/>
      <c r="V374" s="139"/>
      <c r="W374" s="139"/>
      <c r="X374" s="139"/>
      <c r="Y374" s="139"/>
    </row>
    <row r="375" spans="1:25" s="140" customFormat="1" ht="29.25" customHeight="1" x14ac:dyDescent="0.3">
      <c r="A375" s="65" t="s">
        <v>1182</v>
      </c>
      <c r="B375" s="65"/>
      <c r="C375" s="65" t="s">
        <v>553</v>
      </c>
      <c r="D375" s="265" t="s">
        <v>1146</v>
      </c>
      <c r="E375" s="14" t="s">
        <v>18</v>
      </c>
      <c r="F375" s="185">
        <v>2</v>
      </c>
      <c r="G375" s="11"/>
      <c r="H375" s="11"/>
      <c r="I375" s="11"/>
      <c r="J375" s="92"/>
      <c r="K375" s="235">
        <v>0.73298221281347042</v>
      </c>
      <c r="L375" s="147">
        <f t="shared" si="147"/>
        <v>2</v>
      </c>
      <c r="M375" s="147">
        <v>1</v>
      </c>
      <c r="N375" s="179">
        <f t="shared" si="148"/>
        <v>2</v>
      </c>
      <c r="O375" s="11"/>
      <c r="P375" s="11"/>
      <c r="Q375" s="11">
        <f t="shared" si="140"/>
        <v>0</v>
      </c>
      <c r="R375" s="11">
        <f t="shared" si="141"/>
        <v>0</v>
      </c>
      <c r="S375" s="88">
        <f t="shared" si="142"/>
        <v>0</v>
      </c>
      <c r="T375" s="106"/>
      <c r="U375" s="139"/>
      <c r="V375" s="139"/>
      <c r="W375" s="139"/>
      <c r="X375" s="139"/>
      <c r="Y375" s="139"/>
    </row>
    <row r="376" spans="1:25" s="140" customFormat="1" ht="29.25" customHeight="1" x14ac:dyDescent="0.3">
      <c r="A376" s="65" t="s">
        <v>1183</v>
      </c>
      <c r="B376" s="65"/>
      <c r="C376" s="65" t="s">
        <v>553</v>
      </c>
      <c r="D376" s="265" t="s">
        <v>1147</v>
      </c>
      <c r="E376" s="14" t="s">
        <v>18</v>
      </c>
      <c r="F376" s="185">
        <v>1</v>
      </c>
      <c r="G376" s="11"/>
      <c r="H376" s="11"/>
      <c r="I376" s="11"/>
      <c r="J376" s="92"/>
      <c r="K376" s="235">
        <v>2.376940503626471</v>
      </c>
      <c r="L376" s="147">
        <f t="shared" si="147"/>
        <v>1</v>
      </c>
      <c r="M376" s="147">
        <v>1</v>
      </c>
      <c r="N376" s="179">
        <f t="shared" si="148"/>
        <v>1</v>
      </c>
      <c r="O376" s="11"/>
      <c r="P376" s="11"/>
      <c r="Q376" s="11">
        <f t="shared" si="140"/>
        <v>0</v>
      </c>
      <c r="R376" s="11">
        <f t="shared" si="141"/>
        <v>0</v>
      </c>
      <c r="S376" s="88">
        <f t="shared" si="142"/>
        <v>0</v>
      </c>
      <c r="T376" s="106"/>
      <c r="U376" s="139"/>
      <c r="V376" s="139"/>
      <c r="W376" s="139"/>
      <c r="X376" s="139"/>
      <c r="Y376" s="139"/>
    </row>
    <row r="377" spans="1:25" s="1" customFormat="1" ht="29.25" customHeight="1" x14ac:dyDescent="0.3">
      <c r="A377" s="65" t="s">
        <v>1184</v>
      </c>
      <c r="B377" s="65"/>
      <c r="C377" s="65" t="s">
        <v>553</v>
      </c>
      <c r="D377" s="265" t="s">
        <v>1148</v>
      </c>
      <c r="E377" s="14" t="s">
        <v>18</v>
      </c>
      <c r="F377" s="185">
        <v>1</v>
      </c>
      <c r="G377" s="11"/>
      <c r="H377" s="11"/>
      <c r="I377" s="11"/>
      <c r="J377" s="92"/>
      <c r="K377" s="235">
        <v>3.2199378875996967</v>
      </c>
      <c r="L377" s="147">
        <f t="shared" si="147"/>
        <v>1</v>
      </c>
      <c r="M377" s="147">
        <v>1</v>
      </c>
      <c r="N377" s="179">
        <f t="shared" si="148"/>
        <v>1</v>
      </c>
      <c r="O377" s="11"/>
      <c r="P377" s="11"/>
      <c r="Q377" s="11">
        <f t="shared" si="140"/>
        <v>0</v>
      </c>
      <c r="R377" s="11">
        <f t="shared" si="141"/>
        <v>0</v>
      </c>
      <c r="S377" s="88">
        <f t="shared" si="142"/>
        <v>0</v>
      </c>
      <c r="T377" s="106"/>
      <c r="U377" s="4"/>
      <c r="V377" s="4"/>
      <c r="W377" s="4"/>
      <c r="X377" s="4"/>
    </row>
    <row r="378" spans="1:25" s="1" customFormat="1" ht="29.25" customHeight="1" x14ac:dyDescent="0.3">
      <c r="A378" s="65" t="s">
        <v>1185</v>
      </c>
      <c r="B378" s="65"/>
      <c r="C378" s="65" t="s">
        <v>553</v>
      </c>
      <c r="D378" s="265" t="s">
        <v>1149</v>
      </c>
      <c r="E378" s="14" t="s">
        <v>18</v>
      </c>
      <c r="F378" s="185">
        <v>1</v>
      </c>
      <c r="G378" s="11"/>
      <c r="H378" s="11"/>
      <c r="I378" s="11"/>
      <c r="J378" s="92"/>
      <c r="K378" s="235">
        <v>2.4970039966835866</v>
      </c>
      <c r="L378" s="147">
        <f t="shared" si="147"/>
        <v>1</v>
      </c>
      <c r="M378" s="147">
        <v>1</v>
      </c>
      <c r="N378" s="179">
        <f t="shared" si="148"/>
        <v>1</v>
      </c>
      <c r="O378" s="11"/>
      <c r="P378" s="11"/>
      <c r="Q378" s="11">
        <f t="shared" si="140"/>
        <v>0</v>
      </c>
      <c r="R378" s="11">
        <f t="shared" si="141"/>
        <v>0</v>
      </c>
      <c r="S378" s="88">
        <f t="shared" si="142"/>
        <v>0</v>
      </c>
      <c r="T378" s="106"/>
    </row>
    <row r="379" spans="1:25" s="158" customFormat="1" ht="27.75" customHeight="1" x14ac:dyDescent="0.3">
      <c r="A379" s="65" t="s">
        <v>1186</v>
      </c>
      <c r="B379" s="65"/>
      <c r="C379" s="69" t="s">
        <v>553</v>
      </c>
      <c r="D379" s="265" t="s">
        <v>1159</v>
      </c>
      <c r="E379" s="74" t="s">
        <v>18</v>
      </c>
      <c r="F379" s="185">
        <v>43</v>
      </c>
      <c r="G379" s="74"/>
      <c r="H379" s="74"/>
      <c r="I379" s="74"/>
      <c r="J379" s="87"/>
      <c r="K379" s="237"/>
      <c r="L379" s="105">
        <f>F379</f>
        <v>43</v>
      </c>
      <c r="M379" s="147">
        <v>1</v>
      </c>
      <c r="N379" s="179">
        <f t="shared" si="148"/>
        <v>43</v>
      </c>
      <c r="O379" s="71"/>
      <c r="P379" s="71"/>
      <c r="Q379" s="11">
        <f t="shared" si="140"/>
        <v>0</v>
      </c>
      <c r="R379" s="11">
        <f t="shared" si="141"/>
        <v>0</v>
      </c>
      <c r="S379" s="88">
        <f t="shared" si="142"/>
        <v>0</v>
      </c>
      <c r="T379" s="106"/>
      <c r="U379" s="157"/>
      <c r="V379" s="157"/>
      <c r="W379" s="157"/>
      <c r="X379" s="157"/>
      <c r="Y379" s="157"/>
    </row>
    <row r="380" spans="1:25" s="1" customFormat="1" ht="27" customHeight="1" x14ac:dyDescent="0.3">
      <c r="A380" s="65" t="s">
        <v>1187</v>
      </c>
      <c r="B380" s="65"/>
      <c r="C380" s="65" t="s">
        <v>553</v>
      </c>
      <c r="D380" s="265" t="s">
        <v>1160</v>
      </c>
      <c r="E380" s="3" t="s">
        <v>18</v>
      </c>
      <c r="F380" s="185">
        <v>165</v>
      </c>
      <c r="G380" s="11"/>
      <c r="H380" s="11"/>
      <c r="I380" s="11"/>
      <c r="J380" s="92"/>
      <c r="K380" s="235"/>
      <c r="L380" s="147">
        <f>F380</f>
        <v>165</v>
      </c>
      <c r="M380" s="147">
        <v>1</v>
      </c>
      <c r="N380" s="179">
        <f t="shared" si="148"/>
        <v>165</v>
      </c>
      <c r="O380" s="11"/>
      <c r="P380" s="11"/>
      <c r="Q380" s="11">
        <f t="shared" si="140"/>
        <v>0</v>
      </c>
      <c r="R380" s="11">
        <f t="shared" si="141"/>
        <v>0</v>
      </c>
      <c r="S380" s="88">
        <f t="shared" si="142"/>
        <v>0</v>
      </c>
      <c r="T380" s="106"/>
    </row>
    <row r="381" spans="1:25" s="134" customFormat="1" ht="27.75" customHeight="1" x14ac:dyDescent="0.3">
      <c r="A381" s="90" t="s">
        <v>1188</v>
      </c>
      <c r="B381" s="276" t="s">
        <v>2089</v>
      </c>
      <c r="C381" s="86" t="s">
        <v>552</v>
      </c>
      <c r="D381" s="118" t="s">
        <v>654</v>
      </c>
      <c r="E381" s="87" t="s">
        <v>18</v>
      </c>
      <c r="F381" s="117">
        <f>F382+F383+F384+F385+F386</f>
        <v>233</v>
      </c>
      <c r="G381" s="87"/>
      <c r="H381" s="87"/>
      <c r="I381" s="87"/>
      <c r="J381" s="87"/>
      <c r="K381" s="87"/>
      <c r="L381" s="117">
        <f>L382+L383+L384+L385+L386</f>
        <v>233</v>
      </c>
      <c r="M381" s="148">
        <v>1</v>
      </c>
      <c r="N381" s="154">
        <f t="shared" ref="N381" si="149">ROUND(M381*L381,2)</f>
        <v>233</v>
      </c>
      <c r="O381" s="88"/>
      <c r="P381" s="88"/>
      <c r="Q381" s="92">
        <f t="shared" si="140"/>
        <v>0</v>
      </c>
      <c r="R381" s="92">
        <f t="shared" si="141"/>
        <v>0</v>
      </c>
      <c r="S381" s="88">
        <f t="shared" si="142"/>
        <v>0</v>
      </c>
      <c r="T381" s="109"/>
      <c r="U381" s="133"/>
      <c r="V381" s="133"/>
      <c r="W381" s="133"/>
      <c r="X381" s="133"/>
      <c r="Y381" s="133"/>
    </row>
    <row r="382" spans="1:25" s="1" customFormat="1" ht="38.25" customHeight="1" x14ac:dyDescent="0.3">
      <c r="A382" s="65" t="s">
        <v>1189</v>
      </c>
      <c r="B382" s="65"/>
      <c r="C382" s="65" t="s">
        <v>553</v>
      </c>
      <c r="D382" s="264" t="s">
        <v>1152</v>
      </c>
      <c r="E382" s="3" t="s">
        <v>18</v>
      </c>
      <c r="F382" s="185">
        <v>16</v>
      </c>
      <c r="G382" s="14"/>
      <c r="H382" s="14"/>
      <c r="I382" s="14"/>
      <c r="J382" s="91"/>
      <c r="K382" s="234"/>
      <c r="L382" s="155">
        <f t="shared" ref="L382:L386" si="150">F382</f>
        <v>16</v>
      </c>
      <c r="M382" s="147">
        <v>1</v>
      </c>
      <c r="N382" s="179">
        <f>ROUND(M382*L382,2)</f>
        <v>16</v>
      </c>
      <c r="O382" s="11"/>
      <c r="P382" s="11"/>
      <c r="Q382" s="11">
        <f t="shared" si="140"/>
        <v>0</v>
      </c>
      <c r="R382" s="11">
        <f t="shared" si="141"/>
        <v>0</v>
      </c>
      <c r="S382" s="88">
        <f t="shared" si="142"/>
        <v>0</v>
      </c>
      <c r="T382" s="106"/>
      <c r="U382" s="4"/>
    </row>
    <row r="383" spans="1:25" ht="27.6" x14ac:dyDescent="0.3">
      <c r="A383" s="65" t="s">
        <v>1190</v>
      </c>
      <c r="B383" s="65"/>
      <c r="C383" s="65" t="s">
        <v>553</v>
      </c>
      <c r="D383" s="264" t="s">
        <v>1126</v>
      </c>
      <c r="E383" s="3" t="s">
        <v>18</v>
      </c>
      <c r="F383" s="185">
        <v>8</v>
      </c>
      <c r="G383" s="156"/>
      <c r="H383" s="156"/>
      <c r="I383" s="156"/>
      <c r="J383" s="223"/>
      <c r="K383" s="243"/>
      <c r="L383" s="155">
        <f t="shared" si="150"/>
        <v>8</v>
      </c>
      <c r="M383" s="147">
        <v>1</v>
      </c>
      <c r="N383" s="179">
        <f t="shared" ref="N383:N386" si="151">ROUND(M383*L383,2)</f>
        <v>8</v>
      </c>
      <c r="O383" s="254"/>
      <c r="P383" s="254"/>
      <c r="Q383" s="11">
        <f t="shared" si="140"/>
        <v>0</v>
      </c>
      <c r="R383" s="11">
        <f t="shared" si="141"/>
        <v>0</v>
      </c>
      <c r="S383" s="88">
        <f t="shared" si="142"/>
        <v>0</v>
      </c>
      <c r="T383" s="163"/>
    </row>
    <row r="384" spans="1:25" ht="27.6" x14ac:dyDescent="0.3">
      <c r="A384" s="65" t="s">
        <v>1191</v>
      </c>
      <c r="B384" s="65"/>
      <c r="C384" s="65" t="s">
        <v>553</v>
      </c>
      <c r="D384" s="264" t="s">
        <v>960</v>
      </c>
      <c r="E384" s="3" t="s">
        <v>18</v>
      </c>
      <c r="F384" s="185">
        <v>43</v>
      </c>
      <c r="G384" s="156"/>
      <c r="H384" s="156"/>
      <c r="I384" s="156"/>
      <c r="J384" s="223"/>
      <c r="K384" s="243"/>
      <c r="L384" s="155">
        <f t="shared" si="150"/>
        <v>43</v>
      </c>
      <c r="M384" s="147">
        <v>1</v>
      </c>
      <c r="N384" s="179">
        <f t="shared" si="151"/>
        <v>43</v>
      </c>
      <c r="O384" s="254"/>
      <c r="P384" s="254"/>
      <c r="Q384" s="11">
        <f t="shared" si="140"/>
        <v>0</v>
      </c>
      <c r="R384" s="11">
        <f t="shared" si="141"/>
        <v>0</v>
      </c>
      <c r="S384" s="88">
        <f t="shared" si="142"/>
        <v>0</v>
      </c>
      <c r="T384" s="163"/>
    </row>
    <row r="385" spans="1:25" s="1" customFormat="1" ht="36.75" customHeight="1" x14ac:dyDescent="0.3">
      <c r="A385" s="65" t="s">
        <v>1192</v>
      </c>
      <c r="B385" s="65"/>
      <c r="C385" s="65" t="s">
        <v>553</v>
      </c>
      <c r="D385" s="264" t="s">
        <v>1153</v>
      </c>
      <c r="E385" s="3" t="s">
        <v>18</v>
      </c>
      <c r="F385" s="185">
        <v>165</v>
      </c>
      <c r="G385" s="14"/>
      <c r="H385" s="14"/>
      <c r="I385" s="14"/>
      <c r="J385" s="91"/>
      <c r="K385" s="234"/>
      <c r="L385" s="155">
        <f t="shared" si="150"/>
        <v>165</v>
      </c>
      <c r="M385" s="147">
        <v>1</v>
      </c>
      <c r="N385" s="179">
        <f t="shared" si="151"/>
        <v>165</v>
      </c>
      <c r="O385" s="11"/>
      <c r="P385" s="11"/>
      <c r="Q385" s="11">
        <f t="shared" si="140"/>
        <v>0</v>
      </c>
      <c r="R385" s="11">
        <f t="shared" si="141"/>
        <v>0</v>
      </c>
      <c r="S385" s="88">
        <f t="shared" si="142"/>
        <v>0</v>
      </c>
      <c r="T385" s="106"/>
    </row>
    <row r="386" spans="1:25" s="140" customFormat="1" ht="36.75" customHeight="1" x14ac:dyDescent="0.3">
      <c r="A386" s="65" t="s">
        <v>1193</v>
      </c>
      <c r="B386" s="65"/>
      <c r="C386" s="65" t="s">
        <v>553</v>
      </c>
      <c r="D386" s="264" t="s">
        <v>1154</v>
      </c>
      <c r="E386" s="3" t="s">
        <v>18</v>
      </c>
      <c r="F386" s="185">
        <v>1</v>
      </c>
      <c r="G386" s="74"/>
      <c r="H386" s="74"/>
      <c r="I386" s="74"/>
      <c r="J386" s="87"/>
      <c r="K386" s="237"/>
      <c r="L386" s="155">
        <f t="shared" si="150"/>
        <v>1</v>
      </c>
      <c r="M386" s="147">
        <v>1</v>
      </c>
      <c r="N386" s="179">
        <f t="shared" si="151"/>
        <v>1</v>
      </c>
      <c r="O386" s="71"/>
      <c r="P386" s="71"/>
      <c r="Q386" s="11">
        <f t="shared" si="140"/>
        <v>0</v>
      </c>
      <c r="R386" s="11">
        <f t="shared" si="141"/>
        <v>0</v>
      </c>
      <c r="S386" s="88">
        <f t="shared" si="142"/>
        <v>0</v>
      </c>
      <c r="T386" s="12"/>
      <c r="U386" s="139"/>
      <c r="V386" s="139"/>
      <c r="W386" s="139"/>
      <c r="X386" s="139"/>
    </row>
    <row r="387" spans="1:25" s="134" customFormat="1" ht="27.75" customHeight="1" x14ac:dyDescent="0.3">
      <c r="A387" s="90" t="s">
        <v>1194</v>
      </c>
      <c r="B387" s="276" t="s">
        <v>2089</v>
      </c>
      <c r="C387" s="90" t="s">
        <v>552</v>
      </c>
      <c r="D387" s="118" t="s">
        <v>1125</v>
      </c>
      <c r="E387" s="87" t="s">
        <v>18</v>
      </c>
      <c r="F387" s="117">
        <f>F388+F389</f>
        <v>24</v>
      </c>
      <c r="G387" s="87"/>
      <c r="H387" s="87"/>
      <c r="I387" s="87"/>
      <c r="J387" s="87"/>
      <c r="K387" s="87"/>
      <c r="L387" s="117">
        <f>L388+L389</f>
        <v>24</v>
      </c>
      <c r="M387" s="148">
        <v>1</v>
      </c>
      <c r="N387" s="154">
        <f t="shared" ref="N387:N389" si="152">ROUND(M387*L387,2)</f>
        <v>24</v>
      </c>
      <c r="O387" s="88"/>
      <c r="P387" s="88"/>
      <c r="Q387" s="92">
        <f t="shared" si="140"/>
        <v>0</v>
      </c>
      <c r="R387" s="92">
        <f t="shared" si="141"/>
        <v>0</v>
      </c>
      <c r="S387" s="88">
        <f t="shared" si="142"/>
        <v>0</v>
      </c>
      <c r="T387" s="109"/>
      <c r="U387" s="133"/>
      <c r="V387" s="133"/>
      <c r="W387" s="133"/>
      <c r="X387" s="133"/>
      <c r="Y387" s="133"/>
    </row>
    <row r="388" spans="1:25" s="140" customFormat="1" ht="40.5" customHeight="1" x14ac:dyDescent="0.3">
      <c r="A388" s="65" t="s">
        <v>1195</v>
      </c>
      <c r="B388" s="65"/>
      <c r="C388" s="65" t="s">
        <v>553</v>
      </c>
      <c r="D388" s="264" t="s">
        <v>1155</v>
      </c>
      <c r="E388" s="14" t="s">
        <v>18</v>
      </c>
      <c r="F388" s="14">
        <v>1</v>
      </c>
      <c r="G388" s="14"/>
      <c r="H388" s="14"/>
      <c r="I388" s="14"/>
      <c r="J388" s="91"/>
      <c r="K388" s="234"/>
      <c r="L388" s="155">
        <f t="shared" ref="L388:L389" si="153">F388</f>
        <v>1</v>
      </c>
      <c r="M388" s="147">
        <v>1</v>
      </c>
      <c r="N388" s="179">
        <f t="shared" si="152"/>
        <v>1</v>
      </c>
      <c r="O388" s="11"/>
      <c r="P388" s="11"/>
      <c r="Q388" s="11">
        <f t="shared" si="140"/>
        <v>0</v>
      </c>
      <c r="R388" s="11">
        <f t="shared" si="141"/>
        <v>0</v>
      </c>
      <c r="S388" s="88">
        <f t="shared" si="142"/>
        <v>0</v>
      </c>
      <c r="T388" s="110"/>
      <c r="U388" s="139"/>
      <c r="V388" s="139"/>
      <c r="W388" s="139"/>
      <c r="X388" s="139"/>
      <c r="Y388" s="139"/>
    </row>
    <row r="389" spans="1:25" s="140" customFormat="1" ht="30" customHeight="1" x14ac:dyDescent="0.3">
      <c r="A389" s="65" t="s">
        <v>1196</v>
      </c>
      <c r="B389" s="65"/>
      <c r="C389" s="65" t="s">
        <v>553</v>
      </c>
      <c r="D389" s="264" t="s">
        <v>1156</v>
      </c>
      <c r="E389" s="14" t="s">
        <v>18</v>
      </c>
      <c r="F389" s="14">
        <v>23</v>
      </c>
      <c r="G389" s="14"/>
      <c r="H389" s="14"/>
      <c r="I389" s="14"/>
      <c r="J389" s="91"/>
      <c r="K389" s="234"/>
      <c r="L389" s="155">
        <f t="shared" si="153"/>
        <v>23</v>
      </c>
      <c r="M389" s="147">
        <v>1</v>
      </c>
      <c r="N389" s="179">
        <f t="shared" si="152"/>
        <v>23</v>
      </c>
      <c r="O389" s="11"/>
      <c r="P389" s="11"/>
      <c r="Q389" s="11">
        <f t="shared" si="140"/>
        <v>0</v>
      </c>
      <c r="R389" s="11">
        <f t="shared" si="141"/>
        <v>0</v>
      </c>
      <c r="S389" s="88">
        <f t="shared" si="142"/>
        <v>0</v>
      </c>
      <c r="T389" s="110"/>
      <c r="U389" s="139"/>
      <c r="V389" s="139"/>
      <c r="W389" s="139"/>
      <c r="X389" s="139"/>
      <c r="Y389" s="139"/>
    </row>
    <row r="390" spans="1:25" s="134" customFormat="1" ht="15.75" customHeight="1" x14ac:dyDescent="0.3">
      <c r="A390" s="90" t="s">
        <v>1197</v>
      </c>
      <c r="B390" s="444" t="s">
        <v>2089</v>
      </c>
      <c r="C390" s="90" t="s">
        <v>552</v>
      </c>
      <c r="D390" s="116" t="s">
        <v>1314</v>
      </c>
      <c r="E390" s="87" t="s">
        <v>18</v>
      </c>
      <c r="F390" s="117">
        <v>1</v>
      </c>
      <c r="G390" s="87"/>
      <c r="H390" s="87"/>
      <c r="I390" s="87"/>
      <c r="J390" s="87"/>
      <c r="K390" s="87"/>
      <c r="L390" s="148">
        <f t="shared" ref="L390:L391" si="154">F390</f>
        <v>1</v>
      </c>
      <c r="M390" s="148">
        <v>1</v>
      </c>
      <c r="N390" s="154">
        <f t="shared" ref="N390" si="155">ROUND(M390*L390,2)</f>
        <v>1</v>
      </c>
      <c r="O390" s="88"/>
      <c r="P390" s="88"/>
      <c r="Q390" s="92">
        <f t="shared" si="140"/>
        <v>0</v>
      </c>
      <c r="R390" s="92">
        <f t="shared" si="141"/>
        <v>0</v>
      </c>
      <c r="S390" s="88">
        <f t="shared" si="142"/>
        <v>0</v>
      </c>
      <c r="T390" s="109"/>
      <c r="U390" s="133"/>
      <c r="V390" s="133"/>
      <c r="W390" s="133"/>
      <c r="X390" s="133"/>
      <c r="Y390" s="133"/>
    </row>
    <row r="391" spans="1:25" s="1" customFormat="1" ht="15.75" customHeight="1" x14ac:dyDescent="0.3">
      <c r="A391" s="65" t="s">
        <v>1198</v>
      </c>
      <c r="B391" s="65"/>
      <c r="C391" s="65" t="s">
        <v>553</v>
      </c>
      <c r="D391" s="264" t="s">
        <v>1157</v>
      </c>
      <c r="E391" s="3" t="s">
        <v>18</v>
      </c>
      <c r="F391" s="104">
        <v>1</v>
      </c>
      <c r="G391" s="14"/>
      <c r="H391" s="14"/>
      <c r="I391" s="14"/>
      <c r="J391" s="91"/>
      <c r="K391" s="234"/>
      <c r="L391" s="153">
        <f t="shared" si="154"/>
        <v>1</v>
      </c>
      <c r="M391" s="147">
        <v>1</v>
      </c>
      <c r="N391" s="179">
        <f>ROUND(M391*L391,2)</f>
        <v>1</v>
      </c>
      <c r="O391" s="11"/>
      <c r="P391" s="11"/>
      <c r="Q391" s="11">
        <f t="shared" si="140"/>
        <v>0</v>
      </c>
      <c r="R391" s="11">
        <f t="shared" si="141"/>
        <v>0</v>
      </c>
      <c r="S391" s="88">
        <f t="shared" si="142"/>
        <v>0</v>
      </c>
      <c r="T391" s="106"/>
      <c r="U391" s="4"/>
      <c r="V391" s="4"/>
      <c r="W391" s="4"/>
      <c r="X391" s="4"/>
      <c r="Y391" s="4"/>
    </row>
    <row r="392" spans="1:25" s="134" customFormat="1" ht="15.75" customHeight="1" x14ac:dyDescent="0.3">
      <c r="A392" s="90" t="s">
        <v>1199</v>
      </c>
      <c r="B392" s="444" t="s">
        <v>2089</v>
      </c>
      <c r="C392" s="90" t="s">
        <v>552</v>
      </c>
      <c r="D392" s="116" t="s">
        <v>655</v>
      </c>
      <c r="E392" s="87" t="s">
        <v>18</v>
      </c>
      <c r="F392" s="87">
        <f>F393</f>
        <v>24</v>
      </c>
      <c r="G392" s="87"/>
      <c r="H392" s="87"/>
      <c r="I392" s="87"/>
      <c r="J392" s="87"/>
      <c r="K392" s="87"/>
      <c r="L392" s="146">
        <f>L393</f>
        <v>24</v>
      </c>
      <c r="M392" s="146">
        <v>1</v>
      </c>
      <c r="N392" s="152">
        <f>L392*M392</f>
        <v>24</v>
      </c>
      <c r="O392" s="88"/>
      <c r="P392" s="88"/>
      <c r="Q392" s="92">
        <f t="shared" si="140"/>
        <v>0</v>
      </c>
      <c r="R392" s="92">
        <f t="shared" si="141"/>
        <v>0</v>
      </c>
      <c r="S392" s="88">
        <f t="shared" si="142"/>
        <v>0</v>
      </c>
      <c r="T392" s="109"/>
      <c r="U392" s="133"/>
      <c r="V392" s="133"/>
      <c r="W392" s="133"/>
      <c r="X392" s="133"/>
      <c r="Y392" s="133"/>
    </row>
    <row r="393" spans="1:25" x14ac:dyDescent="0.3">
      <c r="A393" s="65" t="s">
        <v>1200</v>
      </c>
      <c r="B393" s="65"/>
      <c r="C393" s="130" t="s">
        <v>553</v>
      </c>
      <c r="D393" s="265" t="s">
        <v>565</v>
      </c>
      <c r="E393" s="130" t="s">
        <v>18</v>
      </c>
      <c r="F393" s="156">
        <v>24</v>
      </c>
      <c r="G393" s="156"/>
      <c r="H393" s="156"/>
      <c r="I393" s="156"/>
      <c r="J393" s="223"/>
      <c r="K393" s="243"/>
      <c r="L393" s="150">
        <f>F393</f>
        <v>24</v>
      </c>
      <c r="M393" s="150">
        <v>1</v>
      </c>
      <c r="N393" s="180">
        <f>M393*L393</f>
        <v>24</v>
      </c>
      <c r="O393" s="254"/>
      <c r="P393" s="254"/>
      <c r="Q393" s="11">
        <f t="shared" si="140"/>
        <v>0</v>
      </c>
      <c r="R393" s="11">
        <f t="shared" si="141"/>
        <v>0</v>
      </c>
      <c r="S393" s="88">
        <f t="shared" si="142"/>
        <v>0</v>
      </c>
      <c r="T393" s="163"/>
    </row>
    <row r="394" spans="1:25" s="134" customFormat="1" ht="15.75" customHeight="1" x14ac:dyDescent="0.3">
      <c r="A394" s="90" t="s">
        <v>1201</v>
      </c>
      <c r="B394" s="276" t="s">
        <v>2089</v>
      </c>
      <c r="C394" s="90" t="s">
        <v>552</v>
      </c>
      <c r="D394" s="116" t="s">
        <v>1127</v>
      </c>
      <c r="E394" s="87" t="s">
        <v>18</v>
      </c>
      <c r="F394" s="87">
        <f>F395</f>
        <v>208</v>
      </c>
      <c r="G394" s="87"/>
      <c r="H394" s="87"/>
      <c r="I394" s="87"/>
      <c r="J394" s="87"/>
      <c r="K394" s="87"/>
      <c r="L394" s="146">
        <f>L395</f>
        <v>208</v>
      </c>
      <c r="M394" s="146">
        <v>1</v>
      </c>
      <c r="N394" s="152">
        <f>L394*M394</f>
        <v>208</v>
      </c>
      <c r="O394" s="88"/>
      <c r="P394" s="88"/>
      <c r="Q394" s="92">
        <f t="shared" si="140"/>
        <v>0</v>
      </c>
      <c r="R394" s="92">
        <f t="shared" si="141"/>
        <v>0</v>
      </c>
      <c r="S394" s="88">
        <f t="shared" si="142"/>
        <v>0</v>
      </c>
      <c r="T394" s="109"/>
      <c r="U394" s="133"/>
      <c r="V394" s="133"/>
      <c r="W394" s="133"/>
      <c r="X394" s="133"/>
      <c r="Y394" s="133"/>
    </row>
    <row r="395" spans="1:25" x14ac:dyDescent="0.3">
      <c r="A395" s="65" t="s">
        <v>1202</v>
      </c>
      <c r="B395" s="65"/>
      <c r="C395" s="130" t="s">
        <v>553</v>
      </c>
      <c r="D395" s="265" t="s">
        <v>1128</v>
      </c>
      <c r="E395" s="130" t="s">
        <v>18</v>
      </c>
      <c r="F395" s="156">
        <v>208</v>
      </c>
      <c r="G395" s="156"/>
      <c r="H395" s="156"/>
      <c r="I395" s="156"/>
      <c r="J395" s="223"/>
      <c r="K395" s="243"/>
      <c r="L395" s="150">
        <f>F395</f>
        <v>208</v>
      </c>
      <c r="M395" s="150">
        <v>1</v>
      </c>
      <c r="N395" s="180">
        <f>M395*L395</f>
        <v>208</v>
      </c>
      <c r="O395" s="254"/>
      <c r="P395" s="254"/>
      <c r="Q395" s="11">
        <f t="shared" si="140"/>
        <v>0</v>
      </c>
      <c r="R395" s="11">
        <f t="shared" si="141"/>
        <v>0</v>
      </c>
      <c r="S395" s="88">
        <f t="shared" si="142"/>
        <v>0</v>
      </c>
      <c r="T395" s="163"/>
    </row>
    <row r="396" spans="1:25" s="134" customFormat="1" ht="15.75" customHeight="1" x14ac:dyDescent="0.3">
      <c r="A396" s="90" t="s">
        <v>1203</v>
      </c>
      <c r="B396" s="279" t="s">
        <v>2974</v>
      </c>
      <c r="C396" s="90" t="s">
        <v>552</v>
      </c>
      <c r="D396" s="116" t="s">
        <v>2077</v>
      </c>
      <c r="E396" s="87" t="s">
        <v>18</v>
      </c>
      <c r="F396" s="87">
        <f>F397</f>
        <v>1</v>
      </c>
      <c r="G396" s="87"/>
      <c r="H396" s="87"/>
      <c r="I396" s="87"/>
      <c r="J396" s="87"/>
      <c r="K396" s="87"/>
      <c r="L396" s="146">
        <v>1</v>
      </c>
      <c r="M396" s="146">
        <v>1</v>
      </c>
      <c r="N396" s="152">
        <v>1</v>
      </c>
      <c r="O396" s="88"/>
      <c r="P396" s="88"/>
      <c r="Q396" s="92">
        <f t="shared" ref="Q396:Q464" si="156">ROUND(N396*O396,2)</f>
        <v>0</v>
      </c>
      <c r="R396" s="92">
        <f t="shared" ref="R396:R464" si="157">ROUND(N396*P396,2)</f>
        <v>0</v>
      </c>
      <c r="S396" s="88">
        <f t="shared" ref="S396:S464" si="158">ROUND(Q396+R396,2)</f>
        <v>0</v>
      </c>
      <c r="T396" s="109"/>
      <c r="U396" s="133"/>
      <c r="V396" s="133"/>
      <c r="W396" s="133"/>
      <c r="X396" s="133"/>
      <c r="Y396" s="133"/>
    </row>
    <row r="397" spans="1:25" s="1" customFormat="1" ht="15.75" customHeight="1" x14ac:dyDescent="0.3">
      <c r="A397" s="65" t="s">
        <v>1204</v>
      </c>
      <c r="B397" s="65"/>
      <c r="C397" s="65" t="s">
        <v>553</v>
      </c>
      <c r="D397" s="265" t="s">
        <v>1158</v>
      </c>
      <c r="E397" s="14" t="s">
        <v>18</v>
      </c>
      <c r="F397" s="14">
        <v>1</v>
      </c>
      <c r="G397" s="14"/>
      <c r="H397" s="14"/>
      <c r="I397" s="14"/>
      <c r="J397" s="91"/>
      <c r="K397" s="234"/>
      <c r="L397" s="150">
        <f>F397</f>
        <v>1</v>
      </c>
      <c r="M397" s="150">
        <v>1</v>
      </c>
      <c r="N397" s="180">
        <f>M397*L397</f>
        <v>1</v>
      </c>
      <c r="O397" s="11"/>
      <c r="P397" s="11"/>
      <c r="Q397" s="11">
        <f t="shared" si="156"/>
        <v>0</v>
      </c>
      <c r="R397" s="11">
        <f t="shared" si="157"/>
        <v>0</v>
      </c>
      <c r="S397" s="88">
        <f t="shared" si="158"/>
        <v>0</v>
      </c>
      <c r="T397" s="106"/>
      <c r="U397" s="4"/>
    </row>
    <row r="398" spans="1:25" s="134" customFormat="1" ht="21" customHeight="1" x14ac:dyDescent="0.3">
      <c r="A398" s="90" t="s">
        <v>1205</v>
      </c>
      <c r="B398" s="279" t="s">
        <v>2975</v>
      </c>
      <c r="C398" s="90" t="s">
        <v>552</v>
      </c>
      <c r="D398" s="97" t="s">
        <v>598</v>
      </c>
      <c r="E398" s="87" t="s">
        <v>18</v>
      </c>
      <c r="F398" s="117">
        <f>F399</f>
        <v>1</v>
      </c>
      <c r="G398" s="87"/>
      <c r="H398" s="87"/>
      <c r="I398" s="87"/>
      <c r="J398" s="87"/>
      <c r="K398" s="87"/>
      <c r="L398" s="146">
        <f t="shared" ref="L398:L399" si="159">F398</f>
        <v>1</v>
      </c>
      <c r="M398" s="146">
        <v>1</v>
      </c>
      <c r="N398" s="152">
        <f t="shared" ref="N398:N399" si="160">ROUND(M398*L398,2)</f>
        <v>1</v>
      </c>
      <c r="O398" s="88"/>
      <c r="P398" s="88"/>
      <c r="Q398" s="92">
        <f t="shared" si="156"/>
        <v>0</v>
      </c>
      <c r="R398" s="92">
        <f t="shared" si="157"/>
        <v>0</v>
      </c>
      <c r="S398" s="88">
        <f t="shared" si="158"/>
        <v>0</v>
      </c>
      <c r="T398" s="109"/>
      <c r="U398" s="133"/>
      <c r="V398" s="133"/>
      <c r="W398" s="133"/>
      <c r="X398" s="133"/>
      <c r="Y398" s="133"/>
    </row>
    <row r="399" spans="1:25" s="1" customFormat="1" ht="24" customHeight="1" x14ac:dyDescent="0.3">
      <c r="A399" s="65" t="s">
        <v>1206</v>
      </c>
      <c r="B399" s="65"/>
      <c r="C399" s="65" t="s">
        <v>553</v>
      </c>
      <c r="D399" s="265" t="s">
        <v>1129</v>
      </c>
      <c r="E399" s="3" t="s">
        <v>18</v>
      </c>
      <c r="F399" s="104">
        <v>1</v>
      </c>
      <c r="G399" s="14"/>
      <c r="H399" s="14"/>
      <c r="I399" s="14"/>
      <c r="J399" s="91"/>
      <c r="K399" s="234"/>
      <c r="L399" s="147">
        <f t="shared" si="159"/>
        <v>1</v>
      </c>
      <c r="M399" s="147">
        <v>1</v>
      </c>
      <c r="N399" s="179">
        <f t="shared" si="160"/>
        <v>1</v>
      </c>
      <c r="O399" s="11"/>
      <c r="P399" s="11"/>
      <c r="Q399" s="11">
        <f t="shared" si="156"/>
        <v>0</v>
      </c>
      <c r="R399" s="11">
        <f t="shared" si="157"/>
        <v>0</v>
      </c>
      <c r="S399" s="88">
        <f t="shared" si="158"/>
        <v>0</v>
      </c>
      <c r="T399" s="106"/>
      <c r="U399" s="4"/>
    </row>
    <row r="400" spans="1:25" s="138" customFormat="1" ht="27" customHeight="1" x14ac:dyDescent="0.3">
      <c r="A400" s="90" t="s">
        <v>1207</v>
      </c>
      <c r="B400" s="276" t="s">
        <v>2090</v>
      </c>
      <c r="C400" s="90" t="s">
        <v>552</v>
      </c>
      <c r="D400" s="97" t="s">
        <v>1209</v>
      </c>
      <c r="E400" s="87" t="s">
        <v>3</v>
      </c>
      <c r="F400" s="124">
        <f>F401</f>
        <v>30.966999999999999</v>
      </c>
      <c r="G400" s="87"/>
      <c r="H400" s="87"/>
      <c r="I400" s="87"/>
      <c r="J400" s="87"/>
      <c r="K400" s="124">
        <f>F400</f>
        <v>30.966999999999999</v>
      </c>
      <c r="L400" s="146">
        <f>K400</f>
        <v>30.966999999999999</v>
      </c>
      <c r="M400" s="148">
        <v>1</v>
      </c>
      <c r="N400" s="154">
        <f t="shared" ref="N400" si="161">ROUND(M400*L400,2)</f>
        <v>30.97</v>
      </c>
      <c r="O400" s="88"/>
      <c r="P400" s="88"/>
      <c r="Q400" s="92">
        <f t="shared" si="156"/>
        <v>0</v>
      </c>
      <c r="R400" s="92">
        <f t="shared" si="157"/>
        <v>0</v>
      </c>
      <c r="S400" s="88">
        <f t="shared" si="158"/>
        <v>0</v>
      </c>
      <c r="T400" s="108"/>
    </row>
    <row r="401" spans="1:25" s="1" customFormat="1" ht="38.25" customHeight="1" x14ac:dyDescent="0.3">
      <c r="A401" s="65" t="s">
        <v>1208</v>
      </c>
      <c r="B401" s="65"/>
      <c r="C401" s="65" t="s">
        <v>553</v>
      </c>
      <c r="D401" s="265" t="s">
        <v>1161</v>
      </c>
      <c r="E401" s="3" t="s">
        <v>3</v>
      </c>
      <c r="F401" s="103">
        <v>30.966999999999999</v>
      </c>
      <c r="G401" s="14"/>
      <c r="H401" s="14"/>
      <c r="I401" s="14"/>
      <c r="J401" s="91"/>
      <c r="K401" s="239">
        <f>F401</f>
        <v>30.966999999999999</v>
      </c>
      <c r="L401" s="147">
        <f>K401</f>
        <v>30.966999999999999</v>
      </c>
      <c r="M401" s="147">
        <v>1.1000000000000001</v>
      </c>
      <c r="N401" s="179">
        <f>ROUND(M401*L401,2)</f>
        <v>34.06</v>
      </c>
      <c r="O401" s="11"/>
      <c r="P401" s="11"/>
      <c r="Q401" s="11">
        <f t="shared" si="156"/>
        <v>0</v>
      </c>
      <c r="R401" s="11">
        <f t="shared" si="157"/>
        <v>0</v>
      </c>
      <c r="S401" s="88">
        <f t="shared" si="158"/>
        <v>0</v>
      </c>
      <c r="T401" s="106"/>
      <c r="U401" s="4"/>
    </row>
    <row r="402" spans="1:25" s="134" customFormat="1" ht="27.75" customHeight="1" x14ac:dyDescent="0.3">
      <c r="A402" s="90" t="s">
        <v>2078</v>
      </c>
      <c r="B402" s="279" t="s">
        <v>2307</v>
      </c>
      <c r="C402" s="86" t="s">
        <v>552</v>
      </c>
      <c r="D402" s="116" t="s">
        <v>2071</v>
      </c>
      <c r="E402" s="87" t="s">
        <v>18</v>
      </c>
      <c r="F402" s="117">
        <f>F403+F404</f>
        <v>24</v>
      </c>
      <c r="G402" s="87"/>
      <c r="H402" s="87"/>
      <c r="I402" s="87"/>
      <c r="J402" s="87"/>
      <c r="K402" s="87"/>
      <c r="L402" s="117">
        <f>F402</f>
        <v>24</v>
      </c>
      <c r="M402" s="148">
        <v>1</v>
      </c>
      <c r="N402" s="154">
        <f t="shared" ref="N402:N404" si="162">ROUND(M402*L402,2)</f>
        <v>24</v>
      </c>
      <c r="O402" s="88"/>
      <c r="P402" s="88"/>
      <c r="Q402" s="92">
        <f t="shared" si="156"/>
        <v>0</v>
      </c>
      <c r="R402" s="92">
        <f t="shared" si="157"/>
        <v>0</v>
      </c>
      <c r="S402" s="88">
        <f t="shared" si="158"/>
        <v>0</v>
      </c>
      <c r="T402" s="108" t="s">
        <v>556</v>
      </c>
      <c r="U402" s="133"/>
      <c r="V402" s="133"/>
      <c r="W402" s="133"/>
      <c r="X402" s="133"/>
      <c r="Y402" s="133"/>
    </row>
    <row r="403" spans="1:25" s="198" customFormat="1" ht="15.75" customHeight="1" x14ac:dyDescent="0.3">
      <c r="A403" s="65" t="s">
        <v>2079</v>
      </c>
      <c r="B403" s="65"/>
      <c r="C403" s="65" t="s">
        <v>553</v>
      </c>
      <c r="D403" s="265" t="s">
        <v>1150</v>
      </c>
      <c r="E403" s="14" t="s">
        <v>18</v>
      </c>
      <c r="F403" s="71">
        <v>1</v>
      </c>
      <c r="G403" s="71"/>
      <c r="H403" s="71"/>
      <c r="I403" s="71"/>
      <c r="J403" s="71"/>
      <c r="K403" s="71"/>
      <c r="L403" s="71">
        <f>F403</f>
        <v>1</v>
      </c>
      <c r="M403" s="147">
        <v>1</v>
      </c>
      <c r="N403" s="153">
        <f t="shared" si="162"/>
        <v>1</v>
      </c>
      <c r="O403" s="71"/>
      <c r="P403" s="71"/>
      <c r="Q403" s="11">
        <f t="shared" si="156"/>
        <v>0</v>
      </c>
      <c r="R403" s="11">
        <f t="shared" si="157"/>
        <v>0</v>
      </c>
      <c r="S403" s="71">
        <f t="shared" si="158"/>
        <v>0</v>
      </c>
      <c r="T403" s="81"/>
    </row>
    <row r="404" spans="1:25" s="198" customFormat="1" ht="15.75" customHeight="1" x14ac:dyDescent="0.3">
      <c r="A404" s="65" t="s">
        <v>2080</v>
      </c>
      <c r="B404" s="65"/>
      <c r="C404" s="65" t="s">
        <v>553</v>
      </c>
      <c r="D404" s="265" t="s">
        <v>1151</v>
      </c>
      <c r="E404" s="14" t="s">
        <v>18</v>
      </c>
      <c r="F404" s="14">
        <v>23</v>
      </c>
      <c r="G404" s="14"/>
      <c r="H404" s="14"/>
      <c r="I404" s="14"/>
      <c r="J404" s="14"/>
      <c r="K404" s="14"/>
      <c r="L404" s="147">
        <f t="shared" ref="L404" si="163">F404</f>
        <v>23</v>
      </c>
      <c r="M404" s="147">
        <v>1</v>
      </c>
      <c r="N404" s="153">
        <f t="shared" si="162"/>
        <v>23</v>
      </c>
      <c r="O404" s="11"/>
      <c r="P404" s="11"/>
      <c r="Q404" s="11">
        <f t="shared" si="156"/>
        <v>0</v>
      </c>
      <c r="R404" s="11">
        <f t="shared" si="157"/>
        <v>0</v>
      </c>
      <c r="S404" s="71">
        <f t="shared" si="158"/>
        <v>0</v>
      </c>
      <c r="T404" s="106"/>
      <c r="W404" s="197"/>
    </row>
    <row r="405" spans="1:25" s="132" customFormat="1" ht="22.5" customHeight="1" x14ac:dyDescent="0.3">
      <c r="A405" s="111" t="s">
        <v>488</v>
      </c>
      <c r="B405" s="111"/>
      <c r="C405" s="111"/>
      <c r="D405" s="95" t="s">
        <v>1212</v>
      </c>
      <c r="E405" s="112"/>
      <c r="F405" s="113"/>
      <c r="G405" s="112"/>
      <c r="H405" s="112"/>
      <c r="I405" s="112"/>
      <c r="J405" s="112"/>
      <c r="K405" s="112"/>
      <c r="L405" s="190"/>
      <c r="M405" s="144"/>
      <c r="N405" s="151"/>
      <c r="O405" s="114"/>
      <c r="P405" s="114"/>
      <c r="Q405" s="85"/>
      <c r="R405" s="85"/>
      <c r="S405" s="114"/>
      <c r="T405" s="114"/>
      <c r="U405" s="131"/>
      <c r="V405" s="131"/>
      <c r="W405" s="131"/>
      <c r="X405" s="131"/>
      <c r="Y405" s="131"/>
    </row>
    <row r="406" spans="1:25" s="138" customFormat="1" ht="32.25" customHeight="1" x14ac:dyDescent="0.3">
      <c r="A406" s="90" t="s">
        <v>1211</v>
      </c>
      <c r="B406" s="276" t="s">
        <v>2086</v>
      </c>
      <c r="C406" s="90" t="s">
        <v>552</v>
      </c>
      <c r="D406" s="97" t="s">
        <v>554</v>
      </c>
      <c r="E406" s="87" t="s">
        <v>3</v>
      </c>
      <c r="F406" s="117">
        <f>F407+F408</f>
        <v>0</v>
      </c>
      <c r="G406" s="87"/>
      <c r="H406" s="87"/>
      <c r="I406" s="87"/>
      <c r="J406" s="89"/>
      <c r="K406" s="89">
        <f>SUM(K407:K448)</f>
        <v>2098.8318728633531</v>
      </c>
      <c r="L406" s="89"/>
      <c r="M406" s="146"/>
      <c r="N406" s="89">
        <f>K406</f>
        <v>2098.8318728633531</v>
      </c>
      <c r="O406" s="88"/>
      <c r="P406" s="88"/>
      <c r="Q406" s="92">
        <f t="shared" si="156"/>
        <v>0</v>
      </c>
      <c r="R406" s="92">
        <f t="shared" si="157"/>
        <v>0</v>
      </c>
      <c r="S406" s="88">
        <f t="shared" si="158"/>
        <v>0</v>
      </c>
      <c r="T406" s="88" t="s">
        <v>555</v>
      </c>
      <c r="U406" s="137"/>
      <c r="V406" s="137"/>
      <c r="W406" s="137"/>
      <c r="X406" s="137"/>
      <c r="Y406" s="137"/>
    </row>
    <row r="407" spans="1:25" s="1" customFormat="1" ht="18.75" customHeight="1" x14ac:dyDescent="0.3">
      <c r="A407" s="65" t="s">
        <v>1249</v>
      </c>
      <c r="B407" s="65"/>
      <c r="C407" s="65" t="s">
        <v>553</v>
      </c>
      <c r="D407" s="261" t="s">
        <v>1216</v>
      </c>
      <c r="E407" s="3" t="s">
        <v>1210</v>
      </c>
      <c r="F407" s="11"/>
      <c r="G407" s="11">
        <v>0.4</v>
      </c>
      <c r="H407" s="11">
        <v>0.3</v>
      </c>
      <c r="I407" s="11">
        <f>(G407+H407)*2</f>
        <v>1.4</v>
      </c>
      <c r="J407" s="92">
        <v>2.82</v>
      </c>
      <c r="K407" s="235">
        <f>I407*J407</f>
        <v>3.9479999999999995</v>
      </c>
      <c r="L407" s="11">
        <f>J407</f>
        <v>2.82</v>
      </c>
      <c r="M407" s="147">
        <v>1.1000000000000001</v>
      </c>
      <c r="N407" s="179">
        <f>M407*L407</f>
        <v>3.1019999999999999</v>
      </c>
      <c r="O407" s="11"/>
      <c r="P407" s="11"/>
      <c r="Q407" s="11">
        <f t="shared" si="156"/>
        <v>0</v>
      </c>
      <c r="R407" s="11">
        <f t="shared" si="157"/>
        <v>0</v>
      </c>
      <c r="S407" s="88">
        <f t="shared" si="158"/>
        <v>0</v>
      </c>
      <c r="T407" s="106"/>
      <c r="U407" s="4"/>
      <c r="V407" s="4"/>
      <c r="W407" s="4"/>
      <c r="X407" s="4"/>
      <c r="Y407" s="4"/>
    </row>
    <row r="408" spans="1:25" s="1" customFormat="1" ht="18.75" customHeight="1" x14ac:dyDescent="0.3">
      <c r="A408" s="65" t="s">
        <v>1250</v>
      </c>
      <c r="B408" s="65"/>
      <c r="C408" s="65" t="s">
        <v>553</v>
      </c>
      <c r="D408" s="261" t="s">
        <v>1217</v>
      </c>
      <c r="E408" s="3" t="s">
        <v>1210</v>
      </c>
      <c r="F408" s="11"/>
      <c r="G408" s="11">
        <v>0.4</v>
      </c>
      <c r="H408" s="11">
        <v>0.3</v>
      </c>
      <c r="I408" s="11">
        <f t="shared" ref="I408:I417" si="164">(G408+H408)*2</f>
        <v>1.4</v>
      </c>
      <c r="J408" s="92">
        <v>2</v>
      </c>
      <c r="K408" s="235">
        <f t="shared" ref="K408:K417" si="165">I408*J408</f>
        <v>2.8</v>
      </c>
      <c r="L408" s="11">
        <f t="shared" ref="L408:L420" si="166">J408</f>
        <v>2</v>
      </c>
      <c r="M408" s="147">
        <v>1.1000000000000001</v>
      </c>
      <c r="N408" s="179">
        <f>M408*L408</f>
        <v>2.2000000000000002</v>
      </c>
      <c r="O408" s="11"/>
      <c r="P408" s="11"/>
      <c r="Q408" s="11">
        <f t="shared" si="156"/>
        <v>0</v>
      </c>
      <c r="R408" s="11">
        <f t="shared" si="157"/>
        <v>0</v>
      </c>
      <c r="S408" s="88">
        <f t="shared" si="158"/>
        <v>0</v>
      </c>
      <c r="T408" s="106"/>
    </row>
    <row r="409" spans="1:25" s="1" customFormat="1" ht="18.75" customHeight="1" x14ac:dyDescent="0.3">
      <c r="A409" s="65" t="s">
        <v>1251</v>
      </c>
      <c r="B409" s="65"/>
      <c r="C409" s="65" t="s">
        <v>553</v>
      </c>
      <c r="D409" s="261" t="s">
        <v>1218</v>
      </c>
      <c r="E409" s="3" t="s">
        <v>1210</v>
      </c>
      <c r="F409" s="11"/>
      <c r="G409" s="11">
        <v>1.2</v>
      </c>
      <c r="H409" s="11">
        <v>0.35</v>
      </c>
      <c r="I409" s="11">
        <f t="shared" si="164"/>
        <v>3.0999999999999996</v>
      </c>
      <c r="J409" s="92">
        <v>0.5</v>
      </c>
      <c r="K409" s="235">
        <f t="shared" si="165"/>
        <v>1.5499999999999998</v>
      </c>
      <c r="L409" s="11">
        <f t="shared" si="166"/>
        <v>0.5</v>
      </c>
      <c r="M409" s="147">
        <v>1.1000000000000001</v>
      </c>
      <c r="N409" s="179">
        <f t="shared" ref="N409:N419" si="167">M409*L409</f>
        <v>0.55000000000000004</v>
      </c>
      <c r="O409" s="11"/>
      <c r="P409" s="11"/>
      <c r="Q409" s="11">
        <f t="shared" si="156"/>
        <v>0</v>
      </c>
      <c r="R409" s="11">
        <f t="shared" si="157"/>
        <v>0</v>
      </c>
      <c r="S409" s="88">
        <f t="shared" si="158"/>
        <v>0</v>
      </c>
      <c r="T409" s="106"/>
      <c r="U409" s="4"/>
      <c r="V409" s="4"/>
      <c r="W409" s="4"/>
      <c r="X409" s="4"/>
      <c r="Y409" s="4"/>
    </row>
    <row r="410" spans="1:25" s="1" customFormat="1" ht="18.75" customHeight="1" x14ac:dyDescent="0.3">
      <c r="A410" s="65" t="s">
        <v>1252</v>
      </c>
      <c r="B410" s="65"/>
      <c r="C410" s="65" t="s">
        <v>553</v>
      </c>
      <c r="D410" s="261" t="s">
        <v>1040</v>
      </c>
      <c r="E410" s="3" t="s">
        <v>1210</v>
      </c>
      <c r="F410" s="11"/>
      <c r="G410" s="11">
        <v>1.2</v>
      </c>
      <c r="H410" s="11">
        <v>1.2</v>
      </c>
      <c r="I410" s="11">
        <f t="shared" si="164"/>
        <v>4.8</v>
      </c>
      <c r="J410" s="92">
        <v>0.28000000000000003</v>
      </c>
      <c r="K410" s="235">
        <f t="shared" si="165"/>
        <v>1.3440000000000001</v>
      </c>
      <c r="L410" s="11">
        <f t="shared" si="166"/>
        <v>0.28000000000000003</v>
      </c>
      <c r="M410" s="147">
        <v>1.1000000000000001</v>
      </c>
      <c r="N410" s="179">
        <f t="shared" si="167"/>
        <v>0.30800000000000005</v>
      </c>
      <c r="O410" s="11"/>
      <c r="P410" s="11"/>
      <c r="Q410" s="11">
        <f t="shared" si="156"/>
        <v>0</v>
      </c>
      <c r="R410" s="11">
        <f t="shared" si="157"/>
        <v>0</v>
      </c>
      <c r="S410" s="88">
        <f t="shared" si="158"/>
        <v>0</v>
      </c>
      <c r="T410" s="106"/>
      <c r="U410" s="4"/>
      <c r="V410" s="4"/>
      <c r="W410" s="4"/>
      <c r="X410" s="4"/>
    </row>
    <row r="411" spans="1:25" s="1" customFormat="1" ht="15.75" customHeight="1" x14ac:dyDescent="0.3">
      <c r="A411" s="65" t="s">
        <v>1253</v>
      </c>
      <c r="B411" s="65"/>
      <c r="C411" s="65" t="s">
        <v>553</v>
      </c>
      <c r="D411" s="261" t="s">
        <v>1219</v>
      </c>
      <c r="E411" s="3" t="s">
        <v>1210</v>
      </c>
      <c r="F411" s="11"/>
      <c r="G411" s="11">
        <v>1.25</v>
      </c>
      <c r="H411" s="11">
        <v>0.75</v>
      </c>
      <c r="I411" s="11">
        <f t="shared" si="164"/>
        <v>4</v>
      </c>
      <c r="J411" s="92">
        <v>0.8</v>
      </c>
      <c r="K411" s="235">
        <f t="shared" si="165"/>
        <v>3.2</v>
      </c>
      <c r="L411" s="11">
        <f t="shared" si="166"/>
        <v>0.8</v>
      </c>
      <c r="M411" s="147">
        <v>1.1000000000000001</v>
      </c>
      <c r="N411" s="179">
        <f t="shared" si="167"/>
        <v>0.88000000000000012</v>
      </c>
      <c r="O411" s="11"/>
      <c r="P411" s="11"/>
      <c r="Q411" s="11">
        <f t="shared" si="156"/>
        <v>0</v>
      </c>
      <c r="R411" s="11">
        <f t="shared" si="157"/>
        <v>0</v>
      </c>
      <c r="S411" s="88">
        <f t="shared" si="158"/>
        <v>0</v>
      </c>
      <c r="T411" s="106"/>
      <c r="U411" s="4"/>
      <c r="V411" s="4"/>
      <c r="W411" s="4"/>
      <c r="X411" s="4"/>
      <c r="Y411" s="4"/>
    </row>
    <row r="412" spans="1:25" s="1" customFormat="1" ht="15.75" customHeight="1" x14ac:dyDescent="0.3">
      <c r="A412" s="65" t="s">
        <v>1254</v>
      </c>
      <c r="B412" s="65"/>
      <c r="C412" s="65" t="s">
        <v>553</v>
      </c>
      <c r="D412" s="261" t="s">
        <v>1220</v>
      </c>
      <c r="E412" s="3" t="s">
        <v>1210</v>
      </c>
      <c r="F412" s="11"/>
      <c r="G412" s="11">
        <v>1.3</v>
      </c>
      <c r="H412" s="11">
        <v>1.3</v>
      </c>
      <c r="I412" s="11">
        <f t="shared" si="164"/>
        <v>5.2</v>
      </c>
      <c r="J412" s="92">
        <v>3.03</v>
      </c>
      <c r="K412" s="235">
        <f t="shared" si="165"/>
        <v>15.756</v>
      </c>
      <c r="L412" s="11">
        <f t="shared" si="166"/>
        <v>3.03</v>
      </c>
      <c r="M412" s="147">
        <v>1.1000000000000001</v>
      </c>
      <c r="N412" s="179">
        <f t="shared" si="167"/>
        <v>3.3330000000000002</v>
      </c>
      <c r="O412" s="11"/>
      <c r="P412" s="11"/>
      <c r="Q412" s="11">
        <f t="shared" si="156"/>
        <v>0</v>
      </c>
      <c r="R412" s="11">
        <f t="shared" si="157"/>
        <v>0</v>
      </c>
      <c r="S412" s="88">
        <f t="shared" si="158"/>
        <v>0</v>
      </c>
      <c r="T412" s="106"/>
      <c r="U412" s="4"/>
      <c r="V412" s="4"/>
      <c r="W412" s="4"/>
      <c r="X412" s="4"/>
      <c r="Y412" s="4"/>
    </row>
    <row r="413" spans="1:25" s="1" customFormat="1" ht="15.75" customHeight="1" x14ac:dyDescent="0.3">
      <c r="A413" s="65" t="s">
        <v>1255</v>
      </c>
      <c r="B413" s="65"/>
      <c r="C413" s="65" t="s">
        <v>553</v>
      </c>
      <c r="D413" s="261" t="s">
        <v>1046</v>
      </c>
      <c r="E413" s="3" t="s">
        <v>1210</v>
      </c>
      <c r="F413" s="11"/>
      <c r="G413" s="11">
        <v>2.2000000000000002</v>
      </c>
      <c r="H413" s="11">
        <v>0.55000000000000004</v>
      </c>
      <c r="I413" s="11">
        <f t="shared" si="164"/>
        <v>5.5</v>
      </c>
      <c r="J413" s="92">
        <v>84.62</v>
      </c>
      <c r="K413" s="235">
        <f t="shared" si="165"/>
        <v>465.41</v>
      </c>
      <c r="L413" s="11">
        <f t="shared" si="166"/>
        <v>84.62</v>
      </c>
      <c r="M413" s="147">
        <v>1.1000000000000001</v>
      </c>
      <c r="N413" s="179">
        <f t="shared" si="167"/>
        <v>93.082000000000008</v>
      </c>
      <c r="O413" s="11"/>
      <c r="P413" s="11"/>
      <c r="Q413" s="11">
        <f t="shared" si="156"/>
        <v>0</v>
      </c>
      <c r="R413" s="11">
        <f t="shared" si="157"/>
        <v>0</v>
      </c>
      <c r="S413" s="88">
        <f t="shared" si="158"/>
        <v>0</v>
      </c>
      <c r="T413" s="106"/>
    </row>
    <row r="414" spans="1:25" s="1" customFormat="1" ht="15.75" customHeight="1" x14ac:dyDescent="0.3">
      <c r="A414" s="65" t="s">
        <v>1256</v>
      </c>
      <c r="B414" s="65"/>
      <c r="C414" s="65" t="s">
        <v>553</v>
      </c>
      <c r="D414" s="261" t="s">
        <v>1221</v>
      </c>
      <c r="E414" s="3" t="s">
        <v>1210</v>
      </c>
      <c r="F414" s="11"/>
      <c r="G414" s="11">
        <v>0.3</v>
      </c>
      <c r="H414" s="11">
        <v>0.15</v>
      </c>
      <c r="I414" s="11">
        <f t="shared" si="164"/>
        <v>0.89999999999999991</v>
      </c>
      <c r="J414" s="92">
        <v>109.92</v>
      </c>
      <c r="K414" s="235">
        <f t="shared" si="165"/>
        <v>98.927999999999997</v>
      </c>
      <c r="L414" s="11">
        <f t="shared" si="166"/>
        <v>109.92</v>
      </c>
      <c r="M414" s="147">
        <v>1.1000000000000001</v>
      </c>
      <c r="N414" s="179">
        <f t="shared" si="167"/>
        <v>120.91200000000001</v>
      </c>
      <c r="O414" s="11"/>
      <c r="P414" s="11"/>
      <c r="Q414" s="11">
        <f t="shared" si="156"/>
        <v>0</v>
      </c>
      <c r="R414" s="11">
        <f t="shared" si="157"/>
        <v>0</v>
      </c>
      <c r="S414" s="88">
        <f t="shared" si="158"/>
        <v>0</v>
      </c>
      <c r="T414" s="106"/>
    </row>
    <row r="415" spans="1:25" s="1" customFormat="1" ht="15.75" customHeight="1" x14ac:dyDescent="0.3">
      <c r="A415" s="65" t="s">
        <v>1257</v>
      </c>
      <c r="B415" s="65"/>
      <c r="C415" s="65" t="s">
        <v>553</v>
      </c>
      <c r="D415" s="261" t="s">
        <v>1222</v>
      </c>
      <c r="E415" s="3" t="s">
        <v>1210</v>
      </c>
      <c r="F415" s="11"/>
      <c r="G415" s="11">
        <v>0.4</v>
      </c>
      <c r="H415" s="11">
        <v>0.2</v>
      </c>
      <c r="I415" s="11">
        <f t="shared" si="164"/>
        <v>1.2000000000000002</v>
      </c>
      <c r="J415" s="92">
        <v>478.34</v>
      </c>
      <c r="K415" s="235">
        <f t="shared" si="165"/>
        <v>574.00800000000004</v>
      </c>
      <c r="L415" s="11">
        <f t="shared" si="166"/>
        <v>478.34</v>
      </c>
      <c r="M415" s="147">
        <v>1.1000000000000001</v>
      </c>
      <c r="N415" s="179">
        <f t="shared" si="167"/>
        <v>526.17399999999998</v>
      </c>
      <c r="O415" s="11"/>
      <c r="P415" s="11"/>
      <c r="Q415" s="11">
        <f t="shared" si="156"/>
        <v>0</v>
      </c>
      <c r="R415" s="11">
        <f t="shared" si="157"/>
        <v>0</v>
      </c>
      <c r="S415" s="88">
        <f t="shared" si="158"/>
        <v>0</v>
      </c>
      <c r="T415" s="106"/>
      <c r="U415" s="4"/>
      <c r="V415" s="4"/>
      <c r="W415" s="4"/>
      <c r="X415" s="4"/>
      <c r="Y415" s="4"/>
    </row>
    <row r="416" spans="1:25" s="1" customFormat="1" ht="15.75" customHeight="1" x14ac:dyDescent="0.3">
      <c r="A416" s="65" t="s">
        <v>1258</v>
      </c>
      <c r="B416" s="65"/>
      <c r="C416" s="65" t="s">
        <v>553</v>
      </c>
      <c r="D416" s="261" t="s">
        <v>1223</v>
      </c>
      <c r="E416" s="3" t="s">
        <v>1210</v>
      </c>
      <c r="F416" s="11"/>
      <c r="G416" s="11">
        <v>0.4</v>
      </c>
      <c r="H416" s="11">
        <v>0.3</v>
      </c>
      <c r="I416" s="11">
        <f t="shared" si="164"/>
        <v>1.4</v>
      </c>
      <c r="J416" s="92">
        <v>11</v>
      </c>
      <c r="K416" s="235">
        <f t="shared" si="165"/>
        <v>15.399999999999999</v>
      </c>
      <c r="L416" s="11">
        <f t="shared" si="166"/>
        <v>11</v>
      </c>
      <c r="M416" s="147">
        <v>1.1000000000000001</v>
      </c>
      <c r="N416" s="179">
        <f t="shared" si="167"/>
        <v>12.100000000000001</v>
      </c>
      <c r="O416" s="11"/>
      <c r="P416" s="11"/>
      <c r="Q416" s="11">
        <f t="shared" si="156"/>
        <v>0</v>
      </c>
      <c r="R416" s="11">
        <f t="shared" si="157"/>
        <v>0</v>
      </c>
      <c r="S416" s="88">
        <f t="shared" si="158"/>
        <v>0</v>
      </c>
      <c r="T416" s="106"/>
    </row>
    <row r="417" spans="1:25" s="1" customFormat="1" ht="15.75" customHeight="1" x14ac:dyDescent="0.3">
      <c r="A417" s="65" t="s">
        <v>1259</v>
      </c>
      <c r="B417" s="65"/>
      <c r="C417" s="65" t="s">
        <v>553</v>
      </c>
      <c r="D417" s="261" t="s">
        <v>1224</v>
      </c>
      <c r="E417" s="3" t="s">
        <v>1210</v>
      </c>
      <c r="F417" s="11"/>
      <c r="G417" s="11">
        <v>0.4</v>
      </c>
      <c r="H417" s="11">
        <v>0.3</v>
      </c>
      <c r="I417" s="11">
        <f t="shared" si="164"/>
        <v>1.4</v>
      </c>
      <c r="J417" s="92">
        <v>0.99</v>
      </c>
      <c r="K417" s="235">
        <f t="shared" si="165"/>
        <v>1.3859999999999999</v>
      </c>
      <c r="L417" s="11">
        <f t="shared" si="166"/>
        <v>0.99</v>
      </c>
      <c r="M417" s="147">
        <v>1.1000000000000001</v>
      </c>
      <c r="N417" s="179">
        <f t="shared" si="167"/>
        <v>1.089</v>
      </c>
      <c r="O417" s="11"/>
      <c r="P417" s="11"/>
      <c r="Q417" s="11">
        <f t="shared" si="156"/>
        <v>0</v>
      </c>
      <c r="R417" s="11">
        <f t="shared" si="157"/>
        <v>0</v>
      </c>
      <c r="S417" s="88">
        <f t="shared" si="158"/>
        <v>0</v>
      </c>
      <c r="T417" s="106"/>
    </row>
    <row r="418" spans="1:25" s="1" customFormat="1" ht="15.75" customHeight="1" x14ac:dyDescent="0.3">
      <c r="A418" s="65" t="s">
        <v>1260</v>
      </c>
      <c r="B418" s="65"/>
      <c r="C418" s="65" t="s">
        <v>553</v>
      </c>
      <c r="D418" s="261" t="s">
        <v>879</v>
      </c>
      <c r="E418" s="3" t="s">
        <v>1210</v>
      </c>
      <c r="F418" s="11"/>
      <c r="G418" s="11"/>
      <c r="H418" s="11"/>
      <c r="I418" s="11"/>
      <c r="J418" s="92">
        <v>505.15</v>
      </c>
      <c r="K418" s="235">
        <f>J418*0.1*3.14</f>
        <v>158.61710000000002</v>
      </c>
      <c r="L418" s="11">
        <f t="shared" si="166"/>
        <v>505.15</v>
      </c>
      <c r="M418" s="147">
        <v>1.1000000000000001</v>
      </c>
      <c r="N418" s="179">
        <f t="shared" si="167"/>
        <v>555.66499999999996</v>
      </c>
      <c r="O418" s="11"/>
      <c r="P418" s="11"/>
      <c r="Q418" s="11">
        <f t="shared" si="156"/>
        <v>0</v>
      </c>
      <c r="R418" s="11">
        <f t="shared" si="157"/>
        <v>0</v>
      </c>
      <c r="S418" s="88">
        <f t="shared" si="158"/>
        <v>0</v>
      </c>
      <c r="T418" s="106"/>
    </row>
    <row r="419" spans="1:25" s="1" customFormat="1" ht="15.75" customHeight="1" x14ac:dyDescent="0.3">
      <c r="A419" s="65" t="s">
        <v>1261</v>
      </c>
      <c r="B419" s="65"/>
      <c r="C419" s="65" t="s">
        <v>553</v>
      </c>
      <c r="D419" s="261" t="s">
        <v>913</v>
      </c>
      <c r="E419" s="3" t="s">
        <v>1210</v>
      </c>
      <c r="F419" s="11"/>
      <c r="G419" s="11"/>
      <c r="H419" s="11"/>
      <c r="I419" s="11"/>
      <c r="J419" s="92">
        <v>484.8</v>
      </c>
      <c r="K419" s="235">
        <f>J419*0.125*3.14</f>
        <v>190.28400000000002</v>
      </c>
      <c r="L419" s="11">
        <f t="shared" si="166"/>
        <v>484.8</v>
      </c>
      <c r="M419" s="147">
        <v>1.1000000000000001</v>
      </c>
      <c r="N419" s="179">
        <f t="shared" si="167"/>
        <v>533.28000000000009</v>
      </c>
      <c r="O419" s="11"/>
      <c r="P419" s="11"/>
      <c r="Q419" s="11">
        <f t="shared" si="156"/>
        <v>0</v>
      </c>
      <c r="R419" s="11">
        <f t="shared" si="157"/>
        <v>0</v>
      </c>
      <c r="S419" s="88">
        <f t="shared" si="158"/>
        <v>0</v>
      </c>
      <c r="T419" s="106"/>
    </row>
    <row r="420" spans="1:25" s="1" customFormat="1" ht="15.75" customHeight="1" x14ac:dyDescent="0.3">
      <c r="A420" s="65" t="s">
        <v>1262</v>
      </c>
      <c r="B420" s="65"/>
      <c r="C420" s="65" t="s">
        <v>553</v>
      </c>
      <c r="D420" s="261" t="s">
        <v>1225</v>
      </c>
      <c r="E420" s="3" t="s">
        <v>1210</v>
      </c>
      <c r="F420" s="11"/>
      <c r="G420" s="11"/>
      <c r="H420" s="11"/>
      <c r="I420" s="11"/>
      <c r="J420" s="92">
        <v>0.83</v>
      </c>
      <c r="K420" s="235">
        <f>J420*0.63*3.14</f>
        <v>1.6419060000000001</v>
      </c>
      <c r="L420" s="11">
        <f t="shared" si="166"/>
        <v>0.83</v>
      </c>
      <c r="M420" s="147">
        <v>1.1000000000000001</v>
      </c>
      <c r="N420" s="179">
        <f>M420*L420</f>
        <v>0.91300000000000003</v>
      </c>
      <c r="O420" s="11"/>
      <c r="P420" s="11"/>
      <c r="Q420" s="11">
        <f t="shared" si="156"/>
        <v>0</v>
      </c>
      <c r="R420" s="11">
        <f t="shared" si="157"/>
        <v>0</v>
      </c>
      <c r="S420" s="88">
        <f t="shared" si="158"/>
        <v>0</v>
      </c>
      <c r="T420" s="106"/>
    </row>
    <row r="421" spans="1:25" s="1" customFormat="1" ht="15.75" customHeight="1" x14ac:dyDescent="0.3">
      <c r="A421" s="65" t="s">
        <v>1263</v>
      </c>
      <c r="B421" s="65"/>
      <c r="C421" s="65" t="s">
        <v>553</v>
      </c>
      <c r="D421" s="261" t="s">
        <v>1226</v>
      </c>
      <c r="E421" s="3" t="s">
        <v>18</v>
      </c>
      <c r="F421" s="186">
        <v>34</v>
      </c>
      <c r="G421" s="11"/>
      <c r="H421" s="11"/>
      <c r="I421" s="11"/>
      <c r="J421" s="92"/>
      <c r="K421" s="235">
        <v>34</v>
      </c>
      <c r="L421" s="104">
        <f>F421</f>
        <v>34</v>
      </c>
      <c r="M421" s="147">
        <v>1</v>
      </c>
      <c r="N421" s="179">
        <f>M421*L421</f>
        <v>34</v>
      </c>
      <c r="O421" s="11"/>
      <c r="P421" s="11"/>
      <c r="Q421" s="11">
        <f t="shared" si="156"/>
        <v>0</v>
      </c>
      <c r="R421" s="11">
        <f t="shared" si="157"/>
        <v>0</v>
      </c>
      <c r="S421" s="88">
        <f t="shared" si="158"/>
        <v>0</v>
      </c>
      <c r="T421" s="106"/>
    </row>
    <row r="422" spans="1:25" s="1" customFormat="1" ht="15.75" customHeight="1" x14ac:dyDescent="0.3">
      <c r="A422" s="65" t="s">
        <v>1264</v>
      </c>
      <c r="B422" s="65"/>
      <c r="C422" s="65" t="s">
        <v>553</v>
      </c>
      <c r="D422" s="261" t="s">
        <v>1227</v>
      </c>
      <c r="E422" s="3" t="s">
        <v>18</v>
      </c>
      <c r="F422" s="186">
        <v>67</v>
      </c>
      <c r="G422" s="11"/>
      <c r="H422" s="11"/>
      <c r="I422" s="11"/>
      <c r="J422" s="92"/>
      <c r="K422" s="235">
        <v>67</v>
      </c>
      <c r="L422" s="104">
        <f t="shared" ref="L422:L430" si="168">F422</f>
        <v>67</v>
      </c>
      <c r="M422" s="147">
        <v>1</v>
      </c>
      <c r="N422" s="179">
        <f t="shared" ref="N422:N430" si="169">M422*L422</f>
        <v>67</v>
      </c>
      <c r="O422" s="11"/>
      <c r="P422" s="11"/>
      <c r="Q422" s="11">
        <f t="shared" si="156"/>
        <v>0</v>
      </c>
      <c r="R422" s="11">
        <f t="shared" si="157"/>
        <v>0</v>
      </c>
      <c r="S422" s="88">
        <f t="shared" si="158"/>
        <v>0</v>
      </c>
      <c r="T422" s="106"/>
    </row>
    <row r="423" spans="1:25" s="1" customFormat="1" ht="15.75" customHeight="1" x14ac:dyDescent="0.3">
      <c r="A423" s="65" t="s">
        <v>1265</v>
      </c>
      <c r="B423" s="65"/>
      <c r="C423" s="65" t="s">
        <v>553</v>
      </c>
      <c r="D423" s="261" t="s">
        <v>882</v>
      </c>
      <c r="E423" s="3" t="s">
        <v>18</v>
      </c>
      <c r="F423" s="186">
        <v>34</v>
      </c>
      <c r="G423" s="11"/>
      <c r="H423" s="11"/>
      <c r="I423" s="11"/>
      <c r="J423" s="92"/>
      <c r="K423" s="235">
        <v>34</v>
      </c>
      <c r="L423" s="104">
        <f t="shared" si="168"/>
        <v>34</v>
      </c>
      <c r="M423" s="147">
        <v>1</v>
      </c>
      <c r="N423" s="179">
        <f t="shared" si="169"/>
        <v>34</v>
      </c>
      <c r="O423" s="11"/>
      <c r="P423" s="11"/>
      <c r="Q423" s="11">
        <f t="shared" si="156"/>
        <v>0</v>
      </c>
      <c r="R423" s="11">
        <f t="shared" si="157"/>
        <v>0</v>
      </c>
      <c r="S423" s="88">
        <f t="shared" si="158"/>
        <v>0</v>
      </c>
      <c r="T423" s="106"/>
    </row>
    <row r="424" spans="1:25" s="1" customFormat="1" ht="15.75" customHeight="1" x14ac:dyDescent="0.3">
      <c r="A424" s="65" t="s">
        <v>1266</v>
      </c>
      <c r="B424" s="65"/>
      <c r="C424" s="65" t="s">
        <v>553</v>
      </c>
      <c r="D424" s="261" t="s">
        <v>914</v>
      </c>
      <c r="E424" s="3" t="s">
        <v>18</v>
      </c>
      <c r="F424" s="186">
        <v>132</v>
      </c>
      <c r="G424" s="71"/>
      <c r="H424" s="71"/>
      <c r="I424" s="71"/>
      <c r="J424" s="88"/>
      <c r="K424" s="235">
        <v>132</v>
      </c>
      <c r="L424" s="104">
        <f t="shared" si="168"/>
        <v>132</v>
      </c>
      <c r="M424" s="147">
        <v>1</v>
      </c>
      <c r="N424" s="179">
        <f t="shared" si="169"/>
        <v>132</v>
      </c>
      <c r="O424" s="71"/>
      <c r="P424" s="71"/>
      <c r="Q424" s="11">
        <f t="shared" si="156"/>
        <v>0</v>
      </c>
      <c r="R424" s="11">
        <f t="shared" si="157"/>
        <v>0</v>
      </c>
      <c r="S424" s="88">
        <f t="shared" si="158"/>
        <v>0</v>
      </c>
      <c r="T424" s="81"/>
    </row>
    <row r="425" spans="1:25" s="1" customFormat="1" ht="15.75" customHeight="1" x14ac:dyDescent="0.3">
      <c r="A425" s="65" t="s">
        <v>1267</v>
      </c>
      <c r="B425" s="65"/>
      <c r="C425" s="65" t="s">
        <v>553</v>
      </c>
      <c r="D425" s="261" t="s">
        <v>1228</v>
      </c>
      <c r="E425" s="3" t="s">
        <v>18</v>
      </c>
      <c r="F425" s="186">
        <v>51</v>
      </c>
      <c r="G425" s="14"/>
      <c r="H425" s="14"/>
      <c r="I425" s="14"/>
      <c r="J425" s="91"/>
      <c r="K425" s="235">
        <v>51</v>
      </c>
      <c r="L425" s="104">
        <f t="shared" si="168"/>
        <v>51</v>
      </c>
      <c r="M425" s="147">
        <v>1</v>
      </c>
      <c r="N425" s="179">
        <f t="shared" si="169"/>
        <v>51</v>
      </c>
      <c r="O425" s="11"/>
      <c r="P425" s="11"/>
      <c r="Q425" s="11">
        <f t="shared" si="156"/>
        <v>0</v>
      </c>
      <c r="R425" s="11">
        <f t="shared" si="157"/>
        <v>0</v>
      </c>
      <c r="S425" s="88">
        <f t="shared" si="158"/>
        <v>0</v>
      </c>
      <c r="T425" s="106"/>
    </row>
    <row r="426" spans="1:25" s="1" customFormat="1" ht="15.75" customHeight="1" x14ac:dyDescent="0.3">
      <c r="A426" s="65" t="s">
        <v>1268</v>
      </c>
      <c r="B426" s="65"/>
      <c r="C426" s="65" t="s">
        <v>553</v>
      </c>
      <c r="D426" s="261" t="s">
        <v>1229</v>
      </c>
      <c r="E426" s="3" t="s">
        <v>18</v>
      </c>
      <c r="F426" s="186">
        <v>85</v>
      </c>
      <c r="G426" s="14"/>
      <c r="H426" s="14"/>
      <c r="I426" s="14"/>
      <c r="J426" s="91"/>
      <c r="K426" s="235">
        <v>85</v>
      </c>
      <c r="L426" s="104">
        <f t="shared" si="168"/>
        <v>85</v>
      </c>
      <c r="M426" s="147">
        <v>1</v>
      </c>
      <c r="N426" s="179">
        <f t="shared" si="169"/>
        <v>85</v>
      </c>
      <c r="O426" s="11"/>
      <c r="P426" s="11"/>
      <c r="Q426" s="11">
        <f t="shared" si="156"/>
        <v>0</v>
      </c>
      <c r="R426" s="11">
        <f t="shared" si="157"/>
        <v>0</v>
      </c>
      <c r="S426" s="88">
        <f t="shared" si="158"/>
        <v>0</v>
      </c>
      <c r="T426" s="106"/>
    </row>
    <row r="427" spans="1:25" s="1" customFormat="1" ht="15.75" customHeight="1" x14ac:dyDescent="0.3">
      <c r="A427" s="65" t="s">
        <v>1269</v>
      </c>
      <c r="B427" s="65"/>
      <c r="C427" s="65" t="s">
        <v>553</v>
      </c>
      <c r="D427" s="261" t="s">
        <v>916</v>
      </c>
      <c r="E427" s="3" t="s">
        <v>18</v>
      </c>
      <c r="F427" s="186">
        <v>3</v>
      </c>
      <c r="G427" s="71"/>
      <c r="H427" s="71"/>
      <c r="I427" s="71"/>
      <c r="J427" s="88"/>
      <c r="K427" s="235">
        <v>3</v>
      </c>
      <c r="L427" s="104">
        <f t="shared" si="168"/>
        <v>3</v>
      </c>
      <c r="M427" s="147">
        <v>1</v>
      </c>
      <c r="N427" s="179">
        <f t="shared" si="169"/>
        <v>3</v>
      </c>
      <c r="O427" s="71"/>
      <c r="P427" s="71"/>
      <c r="Q427" s="11">
        <f t="shared" si="156"/>
        <v>0</v>
      </c>
      <c r="R427" s="11">
        <f t="shared" si="157"/>
        <v>0</v>
      </c>
      <c r="S427" s="88">
        <f t="shared" si="158"/>
        <v>0</v>
      </c>
      <c r="T427" s="81"/>
    </row>
    <row r="428" spans="1:25" s="1" customFormat="1" ht="15.75" customHeight="1" x14ac:dyDescent="0.3">
      <c r="A428" s="65" t="s">
        <v>1270</v>
      </c>
      <c r="B428" s="65"/>
      <c r="C428" s="65" t="s">
        <v>553</v>
      </c>
      <c r="D428" s="261" t="s">
        <v>1230</v>
      </c>
      <c r="E428" s="3" t="s">
        <v>18</v>
      </c>
      <c r="F428" s="186">
        <v>11</v>
      </c>
      <c r="G428" s="14"/>
      <c r="H428" s="14"/>
      <c r="I428" s="14"/>
      <c r="J428" s="91"/>
      <c r="K428" s="234">
        <v>4.62</v>
      </c>
      <c r="L428" s="104">
        <f t="shared" si="168"/>
        <v>11</v>
      </c>
      <c r="M428" s="147">
        <v>1</v>
      </c>
      <c r="N428" s="179">
        <f t="shared" si="169"/>
        <v>11</v>
      </c>
      <c r="O428" s="11"/>
      <c r="P428" s="11"/>
      <c r="Q428" s="11">
        <f t="shared" si="156"/>
        <v>0</v>
      </c>
      <c r="R428" s="11">
        <f t="shared" si="157"/>
        <v>0</v>
      </c>
      <c r="S428" s="88">
        <f t="shared" si="158"/>
        <v>0</v>
      </c>
      <c r="T428" s="106"/>
    </row>
    <row r="429" spans="1:25" s="1" customFormat="1" ht="15.75" customHeight="1" x14ac:dyDescent="0.3">
      <c r="A429" s="65" t="s">
        <v>1271</v>
      </c>
      <c r="B429" s="65"/>
      <c r="C429" s="65" t="s">
        <v>553</v>
      </c>
      <c r="D429" s="261" t="s">
        <v>1231</v>
      </c>
      <c r="E429" s="3" t="s">
        <v>18</v>
      </c>
      <c r="F429" s="186">
        <v>17</v>
      </c>
      <c r="G429" s="14"/>
      <c r="H429" s="14"/>
      <c r="I429" s="14"/>
      <c r="J429" s="91"/>
      <c r="K429" s="234">
        <v>7.14</v>
      </c>
      <c r="L429" s="104">
        <f t="shared" si="168"/>
        <v>17</v>
      </c>
      <c r="M429" s="147">
        <v>1</v>
      </c>
      <c r="N429" s="179">
        <f t="shared" si="169"/>
        <v>17</v>
      </c>
      <c r="O429" s="11"/>
      <c r="P429" s="11"/>
      <c r="Q429" s="11">
        <f t="shared" si="156"/>
        <v>0</v>
      </c>
      <c r="R429" s="11">
        <f t="shared" si="157"/>
        <v>0</v>
      </c>
      <c r="S429" s="88">
        <f t="shared" si="158"/>
        <v>0</v>
      </c>
      <c r="T429" s="106"/>
    </row>
    <row r="430" spans="1:25" s="1" customFormat="1" ht="24" customHeight="1" x14ac:dyDescent="0.3">
      <c r="A430" s="65" t="s">
        <v>1272</v>
      </c>
      <c r="B430" s="65"/>
      <c r="C430" s="65" t="s">
        <v>553</v>
      </c>
      <c r="D430" s="261" t="s">
        <v>1232</v>
      </c>
      <c r="E430" s="3" t="s">
        <v>18</v>
      </c>
      <c r="F430" s="186">
        <v>1</v>
      </c>
      <c r="G430" s="14"/>
      <c r="H430" s="14"/>
      <c r="I430" s="14"/>
      <c r="J430" s="91"/>
      <c r="K430" s="234">
        <v>1.65</v>
      </c>
      <c r="L430" s="104">
        <f t="shared" si="168"/>
        <v>1</v>
      </c>
      <c r="M430" s="147">
        <v>1</v>
      </c>
      <c r="N430" s="179">
        <f t="shared" si="169"/>
        <v>1</v>
      </c>
      <c r="O430" s="11"/>
      <c r="P430" s="11"/>
      <c r="Q430" s="11">
        <f t="shared" si="156"/>
        <v>0</v>
      </c>
      <c r="R430" s="11">
        <f t="shared" si="157"/>
        <v>0</v>
      </c>
      <c r="S430" s="88">
        <f t="shared" si="158"/>
        <v>0</v>
      </c>
      <c r="T430" s="106"/>
    </row>
    <row r="431" spans="1:25" s="1" customFormat="1" ht="15.75" customHeight="1" x14ac:dyDescent="0.3">
      <c r="A431" s="65" t="s">
        <v>1273</v>
      </c>
      <c r="B431" s="65"/>
      <c r="C431" s="65" t="s">
        <v>553</v>
      </c>
      <c r="D431" s="261" t="s">
        <v>1233</v>
      </c>
      <c r="E431" s="3" t="s">
        <v>18</v>
      </c>
      <c r="F431" s="186">
        <v>17</v>
      </c>
      <c r="G431" s="74"/>
      <c r="H431" s="74"/>
      <c r="I431" s="74"/>
      <c r="J431" s="87"/>
      <c r="K431" s="234">
        <v>1.53</v>
      </c>
      <c r="L431" s="104">
        <f t="shared" ref="L431:L433" si="170">F431</f>
        <v>17</v>
      </c>
      <c r="M431" s="147">
        <v>1</v>
      </c>
      <c r="N431" s="179">
        <f t="shared" ref="N431:N434" si="171">M431*L431</f>
        <v>17</v>
      </c>
      <c r="O431" s="71"/>
      <c r="P431" s="71"/>
      <c r="Q431" s="11">
        <f t="shared" si="156"/>
        <v>0</v>
      </c>
      <c r="R431" s="11">
        <f t="shared" si="157"/>
        <v>0</v>
      </c>
      <c r="S431" s="88">
        <f t="shared" si="158"/>
        <v>0</v>
      </c>
      <c r="T431" s="12"/>
      <c r="U431" s="4"/>
      <c r="V431" s="4"/>
      <c r="W431" s="4"/>
      <c r="X431" s="4"/>
    </row>
    <row r="432" spans="1:25" s="1" customFormat="1" ht="15.75" customHeight="1" x14ac:dyDescent="0.3">
      <c r="A432" s="65" t="s">
        <v>1274</v>
      </c>
      <c r="B432" s="65"/>
      <c r="C432" s="65" t="s">
        <v>553</v>
      </c>
      <c r="D432" s="261" t="s">
        <v>1234</v>
      </c>
      <c r="E432" s="3" t="s">
        <v>18</v>
      </c>
      <c r="F432" s="186">
        <v>17</v>
      </c>
      <c r="G432" s="14"/>
      <c r="H432" s="14"/>
      <c r="I432" s="14"/>
      <c r="J432" s="91"/>
      <c r="K432" s="234">
        <v>2.3800000000000003</v>
      </c>
      <c r="L432" s="104">
        <f t="shared" si="170"/>
        <v>17</v>
      </c>
      <c r="M432" s="147">
        <v>1</v>
      </c>
      <c r="N432" s="179">
        <f t="shared" si="171"/>
        <v>17</v>
      </c>
      <c r="O432" s="11"/>
      <c r="P432" s="11"/>
      <c r="Q432" s="11">
        <f t="shared" si="156"/>
        <v>0</v>
      </c>
      <c r="R432" s="11">
        <f t="shared" si="157"/>
        <v>0</v>
      </c>
      <c r="S432" s="88">
        <f t="shared" si="158"/>
        <v>0</v>
      </c>
      <c r="T432" s="110"/>
      <c r="U432" s="4"/>
      <c r="V432" s="4"/>
      <c r="W432" s="4"/>
      <c r="X432" s="4"/>
      <c r="Y432" s="4"/>
    </row>
    <row r="433" spans="1:25" s="1" customFormat="1" ht="15.75" customHeight="1" x14ac:dyDescent="0.3">
      <c r="A433" s="65" t="s">
        <v>1275</v>
      </c>
      <c r="B433" s="65"/>
      <c r="C433" s="65" t="s">
        <v>553</v>
      </c>
      <c r="D433" s="261" t="s">
        <v>1235</v>
      </c>
      <c r="E433" s="3" t="s">
        <v>18</v>
      </c>
      <c r="F433" s="186">
        <v>1</v>
      </c>
      <c r="G433" s="14"/>
      <c r="H433" s="14"/>
      <c r="I433" s="14"/>
      <c r="J433" s="91"/>
      <c r="K433" s="234">
        <v>1.95</v>
      </c>
      <c r="L433" s="104">
        <f t="shared" si="170"/>
        <v>1</v>
      </c>
      <c r="M433" s="147">
        <v>1</v>
      </c>
      <c r="N433" s="179">
        <f t="shared" si="171"/>
        <v>1</v>
      </c>
      <c r="O433" s="11"/>
      <c r="P433" s="11"/>
      <c r="Q433" s="11">
        <f t="shared" si="156"/>
        <v>0</v>
      </c>
      <c r="R433" s="11">
        <f t="shared" si="157"/>
        <v>0</v>
      </c>
      <c r="S433" s="88">
        <f t="shared" si="158"/>
        <v>0</v>
      </c>
      <c r="T433" s="110"/>
      <c r="U433" s="4"/>
      <c r="V433" s="4"/>
      <c r="W433" s="4"/>
      <c r="X433" s="4"/>
      <c r="Y433" s="4"/>
    </row>
    <row r="434" spans="1:25" s="1" customFormat="1" ht="15.75" customHeight="1" x14ac:dyDescent="0.3">
      <c r="A434" s="65" t="s">
        <v>1276</v>
      </c>
      <c r="B434" s="65"/>
      <c r="C434" s="65" t="s">
        <v>553</v>
      </c>
      <c r="D434" s="261" t="s">
        <v>1236</v>
      </c>
      <c r="E434" s="3" t="s">
        <v>18</v>
      </c>
      <c r="F434" s="186">
        <v>1</v>
      </c>
      <c r="G434" s="14"/>
      <c r="H434" s="14"/>
      <c r="I434" s="14"/>
      <c r="J434" s="91"/>
      <c r="K434" s="234"/>
      <c r="L434" s="104">
        <f>F434</f>
        <v>1</v>
      </c>
      <c r="M434" s="147">
        <v>1</v>
      </c>
      <c r="N434" s="179">
        <f t="shared" si="171"/>
        <v>1</v>
      </c>
      <c r="O434" s="11"/>
      <c r="P434" s="11"/>
      <c r="Q434" s="11">
        <f t="shared" si="156"/>
        <v>0</v>
      </c>
      <c r="R434" s="11">
        <f t="shared" si="157"/>
        <v>0</v>
      </c>
      <c r="S434" s="88">
        <f t="shared" si="158"/>
        <v>0</v>
      </c>
      <c r="T434" s="73"/>
    </row>
    <row r="435" spans="1:25" s="1" customFormat="1" ht="19.5" customHeight="1" x14ac:dyDescent="0.3">
      <c r="A435" s="65" t="s">
        <v>1277</v>
      </c>
      <c r="B435" s="65"/>
      <c r="C435" s="65" t="s">
        <v>553</v>
      </c>
      <c r="D435" s="261" t="s">
        <v>1135</v>
      </c>
      <c r="E435" s="3" t="s">
        <v>18</v>
      </c>
      <c r="F435" s="186">
        <v>2</v>
      </c>
      <c r="G435" s="74"/>
      <c r="H435" s="74"/>
      <c r="I435" s="74"/>
      <c r="J435" s="87"/>
      <c r="K435" s="245">
        <v>0.15564610072325544</v>
      </c>
      <c r="L435" s="104">
        <f t="shared" ref="L435:L449" si="172">F435</f>
        <v>2</v>
      </c>
      <c r="M435" s="147">
        <v>1</v>
      </c>
      <c r="N435" s="179">
        <f t="shared" ref="N435:N449" si="173">M435*L435</f>
        <v>2</v>
      </c>
      <c r="O435" s="71"/>
      <c r="P435" s="71"/>
      <c r="Q435" s="11">
        <f t="shared" si="156"/>
        <v>0</v>
      </c>
      <c r="R435" s="11">
        <f t="shared" si="157"/>
        <v>0</v>
      </c>
      <c r="S435" s="88">
        <f t="shared" si="158"/>
        <v>0</v>
      </c>
      <c r="T435" s="71"/>
      <c r="U435" s="4"/>
      <c r="V435" s="4"/>
      <c r="W435" s="4"/>
      <c r="X435" s="4"/>
      <c r="Y435" s="4"/>
    </row>
    <row r="436" spans="1:25" s="1" customFormat="1" ht="15.75" customHeight="1" x14ac:dyDescent="0.3">
      <c r="A436" s="65" t="s">
        <v>1278</v>
      </c>
      <c r="B436" s="65"/>
      <c r="C436" s="65" t="s">
        <v>553</v>
      </c>
      <c r="D436" s="261" t="s">
        <v>1237</v>
      </c>
      <c r="E436" s="3" t="s">
        <v>18</v>
      </c>
      <c r="F436" s="186">
        <v>15</v>
      </c>
      <c r="G436" s="14"/>
      <c r="H436" s="14"/>
      <c r="I436" s="14"/>
      <c r="J436" s="91"/>
      <c r="K436" s="239">
        <v>1.7425586369254049</v>
      </c>
      <c r="L436" s="104">
        <f t="shared" si="172"/>
        <v>15</v>
      </c>
      <c r="M436" s="147">
        <v>1</v>
      </c>
      <c r="N436" s="179">
        <f t="shared" si="173"/>
        <v>15</v>
      </c>
      <c r="O436" s="11"/>
      <c r="P436" s="11"/>
      <c r="Q436" s="11">
        <f t="shared" si="156"/>
        <v>0</v>
      </c>
      <c r="R436" s="11">
        <f t="shared" si="157"/>
        <v>0</v>
      </c>
      <c r="S436" s="88">
        <f t="shared" si="158"/>
        <v>0</v>
      </c>
      <c r="T436" s="106"/>
      <c r="U436" s="4"/>
      <c r="V436" s="4"/>
      <c r="W436" s="4"/>
      <c r="X436" s="4"/>
      <c r="Y436" s="4"/>
    </row>
    <row r="437" spans="1:25" s="1" customFormat="1" ht="27.75" customHeight="1" x14ac:dyDescent="0.3">
      <c r="A437" s="65" t="s">
        <v>1279</v>
      </c>
      <c r="B437" s="65"/>
      <c r="C437" s="65" t="s">
        <v>553</v>
      </c>
      <c r="D437" s="261" t="s">
        <v>887</v>
      </c>
      <c r="E437" s="3" t="s">
        <v>18</v>
      </c>
      <c r="F437" s="186">
        <v>404</v>
      </c>
      <c r="G437" s="14"/>
      <c r="H437" s="14"/>
      <c r="I437" s="14"/>
      <c r="J437" s="91"/>
      <c r="K437" s="239">
        <v>32.628635210703258</v>
      </c>
      <c r="L437" s="104">
        <f t="shared" si="172"/>
        <v>404</v>
      </c>
      <c r="M437" s="147">
        <v>1</v>
      </c>
      <c r="N437" s="179">
        <f t="shared" si="173"/>
        <v>404</v>
      </c>
      <c r="O437" s="11"/>
      <c r="P437" s="11"/>
      <c r="Q437" s="11">
        <f t="shared" si="156"/>
        <v>0</v>
      </c>
      <c r="R437" s="11">
        <f t="shared" si="157"/>
        <v>0</v>
      </c>
      <c r="S437" s="88">
        <f t="shared" si="158"/>
        <v>0</v>
      </c>
      <c r="T437" s="106"/>
      <c r="U437" s="4"/>
      <c r="V437" s="4"/>
      <c r="W437" s="4"/>
      <c r="X437" s="4"/>
    </row>
    <row r="438" spans="1:25" s="1" customFormat="1" ht="27.75" customHeight="1" x14ac:dyDescent="0.3">
      <c r="A438" s="65" t="s">
        <v>1280</v>
      </c>
      <c r="B438" s="65"/>
      <c r="C438" s="65" t="s">
        <v>553</v>
      </c>
      <c r="D438" s="261" t="s">
        <v>922</v>
      </c>
      <c r="E438" s="3" t="s">
        <v>18</v>
      </c>
      <c r="F438" s="186">
        <v>274</v>
      </c>
      <c r="G438" s="11"/>
      <c r="H438" s="11"/>
      <c r="I438" s="11"/>
      <c r="J438" s="92"/>
      <c r="K438" s="239">
        <v>31.887076759626943</v>
      </c>
      <c r="L438" s="104">
        <f t="shared" si="172"/>
        <v>274</v>
      </c>
      <c r="M438" s="147">
        <v>1</v>
      </c>
      <c r="N438" s="179">
        <f t="shared" si="173"/>
        <v>274</v>
      </c>
      <c r="O438" s="11"/>
      <c r="P438" s="11"/>
      <c r="Q438" s="11">
        <f t="shared" si="156"/>
        <v>0</v>
      </c>
      <c r="R438" s="11">
        <f t="shared" si="157"/>
        <v>0</v>
      </c>
      <c r="S438" s="88">
        <f t="shared" si="158"/>
        <v>0</v>
      </c>
      <c r="T438" s="106"/>
    </row>
    <row r="439" spans="1:25" s="1" customFormat="1" ht="31.5" customHeight="1" x14ac:dyDescent="0.3">
      <c r="A439" s="65" t="s">
        <v>1281</v>
      </c>
      <c r="B439" s="65"/>
      <c r="C439" s="65" t="s">
        <v>553</v>
      </c>
      <c r="D439" s="261" t="s">
        <v>1238</v>
      </c>
      <c r="E439" s="3" t="s">
        <v>18</v>
      </c>
      <c r="F439" s="186">
        <v>2</v>
      </c>
      <c r="G439" s="11"/>
      <c r="H439" s="11"/>
      <c r="I439" s="11"/>
      <c r="J439" s="92"/>
      <c r="K439" s="235">
        <v>3.2118483949131389</v>
      </c>
      <c r="L439" s="104">
        <f t="shared" si="172"/>
        <v>2</v>
      </c>
      <c r="M439" s="147">
        <v>1</v>
      </c>
      <c r="N439" s="179">
        <f t="shared" si="173"/>
        <v>2</v>
      </c>
      <c r="O439" s="11"/>
      <c r="P439" s="11"/>
      <c r="Q439" s="11">
        <f t="shared" si="156"/>
        <v>0</v>
      </c>
      <c r="R439" s="11">
        <f t="shared" si="157"/>
        <v>0</v>
      </c>
      <c r="S439" s="88">
        <f t="shared" si="158"/>
        <v>0</v>
      </c>
      <c r="T439" s="106"/>
      <c r="U439" s="4"/>
      <c r="V439" s="4"/>
      <c r="W439" s="4"/>
    </row>
    <row r="440" spans="1:25" s="1" customFormat="1" ht="31.5" customHeight="1" x14ac:dyDescent="0.3">
      <c r="A440" s="65" t="s">
        <v>1282</v>
      </c>
      <c r="B440" s="65"/>
      <c r="C440" s="65" t="s">
        <v>553</v>
      </c>
      <c r="D440" s="261" t="s">
        <v>1239</v>
      </c>
      <c r="E440" s="3" t="s">
        <v>18</v>
      </c>
      <c r="F440" s="186">
        <v>34</v>
      </c>
      <c r="G440" s="11"/>
      <c r="H440" s="11"/>
      <c r="I440" s="11"/>
      <c r="J440" s="92"/>
      <c r="K440" s="235">
        <v>29.715396053292718</v>
      </c>
      <c r="L440" s="104">
        <f t="shared" si="172"/>
        <v>34</v>
      </c>
      <c r="M440" s="147">
        <v>1</v>
      </c>
      <c r="N440" s="179">
        <f t="shared" si="173"/>
        <v>34</v>
      </c>
      <c r="O440" s="11"/>
      <c r="P440" s="11"/>
      <c r="Q440" s="11">
        <f t="shared" si="156"/>
        <v>0</v>
      </c>
      <c r="R440" s="11">
        <f t="shared" si="157"/>
        <v>0</v>
      </c>
      <c r="S440" s="88">
        <f t="shared" si="158"/>
        <v>0</v>
      </c>
      <c r="T440" s="106"/>
    </row>
    <row r="441" spans="1:25" s="1" customFormat="1" ht="31.5" customHeight="1" x14ac:dyDescent="0.3">
      <c r="A441" s="65" t="s">
        <v>1283</v>
      </c>
      <c r="B441" s="65"/>
      <c r="C441" s="65" t="s">
        <v>553</v>
      </c>
      <c r="D441" s="261" t="s">
        <v>1240</v>
      </c>
      <c r="E441" s="3" t="s">
        <v>18</v>
      </c>
      <c r="F441" s="186">
        <v>1</v>
      </c>
      <c r="G441" s="71"/>
      <c r="H441" s="71"/>
      <c r="I441" s="71"/>
      <c r="J441" s="88"/>
      <c r="K441" s="236">
        <v>5.3016588885545621</v>
      </c>
      <c r="L441" s="104">
        <f t="shared" si="172"/>
        <v>1</v>
      </c>
      <c r="M441" s="147">
        <v>1</v>
      </c>
      <c r="N441" s="179">
        <f t="shared" si="173"/>
        <v>1</v>
      </c>
      <c r="O441" s="71"/>
      <c r="P441" s="71"/>
      <c r="Q441" s="11">
        <f t="shared" si="156"/>
        <v>0</v>
      </c>
      <c r="R441" s="11">
        <f t="shared" si="157"/>
        <v>0</v>
      </c>
      <c r="S441" s="88">
        <f t="shared" si="158"/>
        <v>0</v>
      </c>
      <c r="T441" s="81"/>
    </row>
    <row r="442" spans="1:25" s="1" customFormat="1" ht="31.5" customHeight="1" x14ac:dyDescent="0.3">
      <c r="A442" s="65" t="s">
        <v>1284</v>
      </c>
      <c r="B442" s="65"/>
      <c r="C442" s="65" t="s">
        <v>553</v>
      </c>
      <c r="D442" s="262" t="s">
        <v>1241</v>
      </c>
      <c r="E442" s="3" t="s">
        <v>18</v>
      </c>
      <c r="F442" s="187">
        <v>1</v>
      </c>
      <c r="G442" s="14"/>
      <c r="H442" s="14"/>
      <c r="I442" s="14"/>
      <c r="J442" s="91"/>
      <c r="K442" s="239">
        <v>5.3123889803846893</v>
      </c>
      <c r="L442" s="104">
        <f t="shared" si="172"/>
        <v>1</v>
      </c>
      <c r="M442" s="147">
        <v>1</v>
      </c>
      <c r="N442" s="179">
        <f t="shared" si="173"/>
        <v>1</v>
      </c>
      <c r="O442" s="11"/>
      <c r="P442" s="11"/>
      <c r="Q442" s="11">
        <f t="shared" si="156"/>
        <v>0</v>
      </c>
      <c r="R442" s="11">
        <f t="shared" si="157"/>
        <v>0</v>
      </c>
      <c r="S442" s="88">
        <f t="shared" si="158"/>
        <v>0</v>
      </c>
      <c r="T442" s="106"/>
    </row>
    <row r="443" spans="1:25" s="1" customFormat="1" ht="25.5" customHeight="1" x14ac:dyDescent="0.3">
      <c r="A443" s="65" t="s">
        <v>1285</v>
      </c>
      <c r="B443" s="65"/>
      <c r="C443" s="65" t="s">
        <v>553</v>
      </c>
      <c r="D443" s="261" t="s">
        <v>924</v>
      </c>
      <c r="E443" s="3" t="s">
        <v>18</v>
      </c>
      <c r="F443" s="186">
        <v>139</v>
      </c>
      <c r="G443" s="14"/>
      <c r="H443" s="14"/>
      <c r="I443" s="14"/>
      <c r="J443" s="91"/>
      <c r="K443" s="239">
        <v>19.643190512051039</v>
      </c>
      <c r="L443" s="104">
        <f t="shared" si="172"/>
        <v>139</v>
      </c>
      <c r="M443" s="147">
        <v>1</v>
      </c>
      <c r="N443" s="179">
        <f t="shared" si="173"/>
        <v>139</v>
      </c>
      <c r="O443" s="11"/>
      <c r="P443" s="11"/>
      <c r="Q443" s="11">
        <f t="shared" si="156"/>
        <v>0</v>
      </c>
      <c r="R443" s="11">
        <f t="shared" si="157"/>
        <v>0</v>
      </c>
      <c r="S443" s="88">
        <f t="shared" si="158"/>
        <v>0</v>
      </c>
      <c r="T443" s="110"/>
    </row>
    <row r="444" spans="1:25" s="1" customFormat="1" ht="25.5" customHeight="1" x14ac:dyDescent="0.3">
      <c r="A444" s="65" t="s">
        <v>1286</v>
      </c>
      <c r="B444" s="65"/>
      <c r="C444" s="65" t="s">
        <v>553</v>
      </c>
      <c r="D444" s="261" t="s">
        <v>1242</v>
      </c>
      <c r="E444" s="3" t="s">
        <v>18</v>
      </c>
      <c r="F444" s="186">
        <v>1</v>
      </c>
      <c r="G444" s="14"/>
      <c r="H444" s="14"/>
      <c r="I444" s="14"/>
      <c r="J444" s="91"/>
      <c r="K444" s="239">
        <v>0.79689484718263193</v>
      </c>
      <c r="L444" s="104">
        <f t="shared" si="172"/>
        <v>1</v>
      </c>
      <c r="M444" s="147">
        <v>1</v>
      </c>
      <c r="N444" s="179">
        <f t="shared" si="173"/>
        <v>1</v>
      </c>
      <c r="O444" s="11"/>
      <c r="P444" s="11"/>
      <c r="Q444" s="11">
        <f t="shared" si="156"/>
        <v>0</v>
      </c>
      <c r="R444" s="11">
        <f t="shared" si="157"/>
        <v>0</v>
      </c>
      <c r="S444" s="88">
        <f t="shared" si="158"/>
        <v>0</v>
      </c>
      <c r="T444" s="110"/>
      <c r="U444" s="4"/>
      <c r="V444" s="4"/>
      <c r="W444" s="4"/>
      <c r="X444" s="4"/>
    </row>
    <row r="445" spans="1:25" s="1" customFormat="1" ht="36.75" customHeight="1" x14ac:dyDescent="0.3">
      <c r="A445" s="65" t="s">
        <v>1287</v>
      </c>
      <c r="B445" s="65"/>
      <c r="C445" s="65" t="s">
        <v>553</v>
      </c>
      <c r="D445" s="261" t="s">
        <v>1243</v>
      </c>
      <c r="E445" s="3" t="s">
        <v>18</v>
      </c>
      <c r="F445" s="186">
        <v>17</v>
      </c>
      <c r="G445" s="14"/>
      <c r="H445" s="14"/>
      <c r="I445" s="14"/>
      <c r="J445" s="91"/>
      <c r="K445" s="239">
        <v>4.9465528318729195</v>
      </c>
      <c r="L445" s="104">
        <f t="shared" si="172"/>
        <v>17</v>
      </c>
      <c r="M445" s="147">
        <v>1</v>
      </c>
      <c r="N445" s="179">
        <f t="shared" si="173"/>
        <v>17</v>
      </c>
      <c r="O445" s="11"/>
      <c r="P445" s="11"/>
      <c r="Q445" s="11">
        <f t="shared" si="156"/>
        <v>0</v>
      </c>
      <c r="R445" s="11">
        <f t="shared" si="157"/>
        <v>0</v>
      </c>
      <c r="S445" s="88">
        <f t="shared" si="158"/>
        <v>0</v>
      </c>
      <c r="T445" s="73"/>
      <c r="U445" s="4"/>
      <c r="V445" s="4"/>
      <c r="W445" s="4"/>
      <c r="X445" s="4"/>
      <c r="Y445" s="4"/>
    </row>
    <row r="446" spans="1:25" s="1" customFormat="1" ht="36.75" customHeight="1" x14ac:dyDescent="0.3">
      <c r="A446" s="65" t="s">
        <v>1288</v>
      </c>
      <c r="B446" s="65"/>
      <c r="C446" s="65" t="s">
        <v>553</v>
      </c>
      <c r="D446" s="261" t="s">
        <v>1244</v>
      </c>
      <c r="E446" s="3" t="s">
        <v>18</v>
      </c>
      <c r="F446" s="186">
        <v>17</v>
      </c>
      <c r="G446" s="74"/>
      <c r="H446" s="74"/>
      <c r="I446" s="74"/>
      <c r="J446" s="87"/>
      <c r="K446" s="245">
        <v>0.78662100242385757</v>
      </c>
      <c r="L446" s="104">
        <f t="shared" si="172"/>
        <v>17</v>
      </c>
      <c r="M446" s="147">
        <v>1</v>
      </c>
      <c r="N446" s="179">
        <f t="shared" si="173"/>
        <v>17</v>
      </c>
      <c r="O446" s="71"/>
      <c r="P446" s="71"/>
      <c r="Q446" s="11">
        <f t="shared" si="156"/>
        <v>0</v>
      </c>
      <c r="R446" s="11">
        <f t="shared" si="157"/>
        <v>0</v>
      </c>
      <c r="S446" s="88">
        <f t="shared" si="158"/>
        <v>0</v>
      </c>
      <c r="T446" s="71"/>
      <c r="U446" s="4"/>
      <c r="V446" s="4"/>
      <c r="W446" s="4"/>
      <c r="X446" s="4"/>
      <c r="Y446" s="4"/>
    </row>
    <row r="447" spans="1:25" s="1" customFormat="1" ht="36.75" customHeight="1" x14ac:dyDescent="0.3">
      <c r="A447" s="65" t="s">
        <v>1289</v>
      </c>
      <c r="B447" s="65"/>
      <c r="C447" s="65" t="s">
        <v>553</v>
      </c>
      <c r="D447" s="261" t="s">
        <v>1245</v>
      </c>
      <c r="E447" s="3" t="s">
        <v>18</v>
      </c>
      <c r="F447" s="186">
        <v>1</v>
      </c>
      <c r="G447" s="14"/>
      <c r="H447" s="14"/>
      <c r="I447" s="14"/>
      <c r="J447" s="91"/>
      <c r="K447" s="239">
        <v>3.0103986446980739</v>
      </c>
      <c r="L447" s="104">
        <f t="shared" si="172"/>
        <v>1</v>
      </c>
      <c r="M447" s="147">
        <v>1</v>
      </c>
      <c r="N447" s="179">
        <f t="shared" si="173"/>
        <v>1</v>
      </c>
      <c r="O447" s="11"/>
      <c r="P447" s="11"/>
      <c r="Q447" s="11">
        <f t="shared" si="156"/>
        <v>0</v>
      </c>
      <c r="R447" s="11">
        <f t="shared" si="157"/>
        <v>0</v>
      </c>
      <c r="S447" s="88">
        <f t="shared" si="158"/>
        <v>0</v>
      </c>
      <c r="T447" s="81"/>
      <c r="U447" s="4"/>
      <c r="V447" s="4"/>
      <c r="W447" s="4"/>
      <c r="X447" s="4"/>
      <c r="Y447" s="4"/>
    </row>
    <row r="448" spans="1:25" s="1" customFormat="1" ht="28.5" customHeight="1" x14ac:dyDescent="0.3">
      <c r="A448" s="65" t="s">
        <v>1290</v>
      </c>
      <c r="B448" s="65"/>
      <c r="C448" s="65" t="s">
        <v>553</v>
      </c>
      <c r="D448" s="260" t="s">
        <v>1319</v>
      </c>
      <c r="E448" s="3" t="s">
        <v>18</v>
      </c>
      <c r="F448" s="103">
        <v>1</v>
      </c>
      <c r="G448" s="14"/>
      <c r="H448" s="14"/>
      <c r="I448" s="14"/>
      <c r="J448" s="91"/>
      <c r="K448" s="244">
        <v>0.15</v>
      </c>
      <c r="L448" s="102">
        <f>F448</f>
        <v>1</v>
      </c>
      <c r="M448" s="147">
        <v>1</v>
      </c>
      <c r="N448" s="179">
        <f>ROUND(M448*L448,2)</f>
        <v>1</v>
      </c>
      <c r="O448" s="11"/>
      <c r="P448" s="11"/>
      <c r="Q448" s="11">
        <f t="shared" si="156"/>
        <v>0</v>
      </c>
      <c r="R448" s="11">
        <f t="shared" si="157"/>
        <v>0</v>
      </c>
      <c r="S448" s="88">
        <f t="shared" si="158"/>
        <v>0</v>
      </c>
      <c r="T448" s="106"/>
      <c r="U448" s="4"/>
    </row>
    <row r="449" spans="1:25" s="1" customFormat="1" ht="15.75" customHeight="1" x14ac:dyDescent="0.3">
      <c r="A449" s="65" t="s">
        <v>1291</v>
      </c>
      <c r="B449" s="65"/>
      <c r="C449" s="65" t="s">
        <v>553</v>
      </c>
      <c r="D449" s="260" t="s">
        <v>705</v>
      </c>
      <c r="E449" s="3" t="s">
        <v>3</v>
      </c>
      <c r="F449" s="188">
        <v>4.07</v>
      </c>
      <c r="G449" s="14"/>
      <c r="H449" s="14"/>
      <c r="I449" s="14"/>
      <c r="J449" s="91"/>
      <c r="K449" s="234"/>
      <c r="L449" s="104">
        <f t="shared" si="172"/>
        <v>4.07</v>
      </c>
      <c r="M449" s="147">
        <v>1</v>
      </c>
      <c r="N449" s="179">
        <f t="shared" si="173"/>
        <v>4.07</v>
      </c>
      <c r="O449" s="11"/>
      <c r="P449" s="11"/>
      <c r="Q449" s="11">
        <f t="shared" si="156"/>
        <v>0</v>
      </c>
      <c r="R449" s="11">
        <f t="shared" si="157"/>
        <v>0</v>
      </c>
      <c r="S449" s="88">
        <f t="shared" si="158"/>
        <v>0</v>
      </c>
      <c r="T449" s="110"/>
      <c r="U449" s="4"/>
      <c r="V449" s="4"/>
      <c r="W449" s="4"/>
      <c r="X449" s="4"/>
      <c r="Y449" s="4"/>
    </row>
    <row r="450" spans="1:25" s="158" customFormat="1" ht="22.5" customHeight="1" x14ac:dyDescent="0.3">
      <c r="A450" s="65" t="s">
        <v>1292</v>
      </c>
      <c r="B450" s="65"/>
      <c r="C450" s="65" t="s">
        <v>553</v>
      </c>
      <c r="D450" s="265" t="s">
        <v>1159</v>
      </c>
      <c r="E450" s="74" t="s">
        <v>18</v>
      </c>
      <c r="F450" s="185">
        <v>101</v>
      </c>
      <c r="G450" s="74"/>
      <c r="H450" s="74"/>
      <c r="I450" s="74"/>
      <c r="J450" s="87"/>
      <c r="K450" s="237"/>
      <c r="L450" s="105">
        <f>F450</f>
        <v>101</v>
      </c>
      <c r="M450" s="147">
        <v>1</v>
      </c>
      <c r="N450" s="179">
        <f t="shared" ref="N450:N451" si="174">ROUND(M450*L450,2)</f>
        <v>101</v>
      </c>
      <c r="O450" s="71"/>
      <c r="P450" s="71"/>
      <c r="Q450" s="11">
        <f t="shared" si="156"/>
        <v>0</v>
      </c>
      <c r="R450" s="11">
        <f t="shared" si="157"/>
        <v>0</v>
      </c>
      <c r="S450" s="88">
        <f t="shared" si="158"/>
        <v>0</v>
      </c>
      <c r="T450" s="106"/>
      <c r="U450" s="157"/>
      <c r="V450" s="157"/>
      <c r="W450" s="157"/>
      <c r="X450" s="157"/>
      <c r="Y450" s="157"/>
    </row>
    <row r="451" spans="1:25" s="1" customFormat="1" ht="22.5" customHeight="1" x14ac:dyDescent="0.3">
      <c r="A451" s="65" t="s">
        <v>1293</v>
      </c>
      <c r="B451" s="65"/>
      <c r="C451" s="65" t="s">
        <v>553</v>
      </c>
      <c r="D451" s="265" t="s">
        <v>1160</v>
      </c>
      <c r="E451" s="3" t="s">
        <v>18</v>
      </c>
      <c r="F451" s="185">
        <v>136</v>
      </c>
      <c r="G451" s="11"/>
      <c r="H451" s="11"/>
      <c r="I451" s="11"/>
      <c r="J451" s="92"/>
      <c r="K451" s="235"/>
      <c r="L451" s="147">
        <f>F451</f>
        <v>136</v>
      </c>
      <c r="M451" s="147">
        <v>1</v>
      </c>
      <c r="N451" s="179">
        <f t="shared" si="174"/>
        <v>136</v>
      </c>
      <c r="O451" s="11"/>
      <c r="P451" s="11"/>
      <c r="Q451" s="11">
        <f t="shared" si="156"/>
        <v>0</v>
      </c>
      <c r="R451" s="11">
        <f t="shared" si="157"/>
        <v>0</v>
      </c>
      <c r="S451" s="88">
        <f t="shared" si="158"/>
        <v>0</v>
      </c>
      <c r="T451" s="106"/>
    </row>
    <row r="452" spans="1:25" s="134" customFormat="1" ht="15.75" customHeight="1" x14ac:dyDescent="0.3">
      <c r="A452" s="90" t="s">
        <v>1294</v>
      </c>
      <c r="B452" s="276" t="s">
        <v>2089</v>
      </c>
      <c r="C452" s="90" t="s">
        <v>552</v>
      </c>
      <c r="D452" s="116" t="s">
        <v>1127</v>
      </c>
      <c r="E452" s="87" t="s">
        <v>18</v>
      </c>
      <c r="F452" s="87">
        <f>F453</f>
        <v>237</v>
      </c>
      <c r="G452" s="87"/>
      <c r="H452" s="87"/>
      <c r="I452" s="87"/>
      <c r="J452" s="87"/>
      <c r="K452" s="87"/>
      <c r="L452" s="146">
        <f>L453</f>
        <v>237</v>
      </c>
      <c r="M452" s="146">
        <v>1</v>
      </c>
      <c r="N452" s="152">
        <f>L452*M452</f>
        <v>237</v>
      </c>
      <c r="O452" s="88"/>
      <c r="P452" s="88"/>
      <c r="Q452" s="92">
        <f t="shared" si="156"/>
        <v>0</v>
      </c>
      <c r="R452" s="92">
        <f t="shared" si="157"/>
        <v>0</v>
      </c>
      <c r="S452" s="88">
        <f t="shared" si="158"/>
        <v>0</v>
      </c>
      <c r="T452" s="109"/>
      <c r="U452" s="133"/>
      <c r="V452" s="133"/>
      <c r="W452" s="133"/>
      <c r="X452" s="133"/>
      <c r="Y452" s="133"/>
    </row>
    <row r="453" spans="1:25" x14ac:dyDescent="0.3">
      <c r="A453" s="65" t="s">
        <v>1295</v>
      </c>
      <c r="B453" s="65"/>
      <c r="C453" s="130" t="s">
        <v>553</v>
      </c>
      <c r="D453" s="265" t="s">
        <v>1128</v>
      </c>
      <c r="E453" s="130" t="s">
        <v>18</v>
      </c>
      <c r="F453" s="156">
        <v>237</v>
      </c>
      <c r="G453" s="156"/>
      <c r="H453" s="156"/>
      <c r="I453" s="156"/>
      <c r="J453" s="223"/>
      <c r="K453" s="243"/>
      <c r="L453" s="150">
        <f>F453</f>
        <v>237</v>
      </c>
      <c r="M453" s="150">
        <v>1</v>
      </c>
      <c r="N453" s="180">
        <f>M453*L453</f>
        <v>237</v>
      </c>
      <c r="O453" s="254"/>
      <c r="P453" s="254"/>
      <c r="Q453" s="11">
        <f t="shared" si="156"/>
        <v>0</v>
      </c>
      <c r="R453" s="11">
        <f t="shared" si="157"/>
        <v>0</v>
      </c>
      <c r="S453" s="88">
        <f t="shared" si="158"/>
        <v>0</v>
      </c>
      <c r="T453" s="163"/>
    </row>
    <row r="454" spans="1:25" s="134" customFormat="1" ht="15.75" customHeight="1" x14ac:dyDescent="0.3">
      <c r="A454" s="90" t="s">
        <v>1296</v>
      </c>
      <c r="B454" s="444" t="s">
        <v>2089</v>
      </c>
      <c r="C454" s="90" t="s">
        <v>552</v>
      </c>
      <c r="D454" s="116" t="s">
        <v>1314</v>
      </c>
      <c r="E454" s="87" t="s">
        <v>18</v>
      </c>
      <c r="F454" s="117">
        <v>1</v>
      </c>
      <c r="G454" s="87"/>
      <c r="H454" s="87"/>
      <c r="I454" s="87"/>
      <c r="J454" s="87"/>
      <c r="K454" s="87"/>
      <c r="L454" s="148">
        <f t="shared" ref="L454:L455" si="175">F454</f>
        <v>1</v>
      </c>
      <c r="M454" s="148">
        <v>1</v>
      </c>
      <c r="N454" s="154">
        <f t="shared" ref="N454" si="176">ROUND(M454*L454,2)</f>
        <v>1</v>
      </c>
      <c r="O454" s="88"/>
      <c r="P454" s="88"/>
      <c r="Q454" s="92">
        <f t="shared" si="156"/>
        <v>0</v>
      </c>
      <c r="R454" s="92">
        <f t="shared" si="157"/>
        <v>0</v>
      </c>
      <c r="S454" s="88">
        <f t="shared" si="158"/>
        <v>0</v>
      </c>
      <c r="T454" s="109"/>
      <c r="U454" s="133"/>
      <c r="V454" s="133"/>
      <c r="W454" s="133"/>
      <c r="X454" s="133"/>
      <c r="Y454" s="133"/>
    </row>
    <row r="455" spans="1:25" s="1" customFormat="1" ht="15.75" customHeight="1" x14ac:dyDescent="0.3">
      <c r="A455" s="65" t="s">
        <v>1297</v>
      </c>
      <c r="B455" s="65"/>
      <c r="C455" s="65" t="s">
        <v>553</v>
      </c>
      <c r="D455" s="264" t="s">
        <v>1213</v>
      </c>
      <c r="E455" s="3" t="s">
        <v>18</v>
      </c>
      <c r="F455" s="104">
        <v>1</v>
      </c>
      <c r="G455" s="14"/>
      <c r="H455" s="14"/>
      <c r="I455" s="14"/>
      <c r="J455" s="91"/>
      <c r="K455" s="234"/>
      <c r="L455" s="153">
        <f t="shared" si="175"/>
        <v>1</v>
      </c>
      <c r="M455" s="147">
        <v>1</v>
      </c>
      <c r="N455" s="179">
        <f>ROUND(M455*L455,2)</f>
        <v>1</v>
      </c>
      <c r="O455" s="11"/>
      <c r="P455" s="11"/>
      <c r="Q455" s="11">
        <f t="shared" si="156"/>
        <v>0</v>
      </c>
      <c r="R455" s="11">
        <f t="shared" si="157"/>
        <v>0</v>
      </c>
      <c r="S455" s="88">
        <f t="shared" si="158"/>
        <v>0</v>
      </c>
      <c r="T455" s="106"/>
      <c r="U455" s="4"/>
      <c r="V455" s="4"/>
      <c r="W455" s="4"/>
      <c r="X455" s="4"/>
      <c r="Y455" s="4"/>
    </row>
    <row r="456" spans="1:25" s="134" customFormat="1" ht="15.75" customHeight="1" x14ac:dyDescent="0.3">
      <c r="A456" s="90" t="s">
        <v>1298</v>
      </c>
      <c r="B456" s="445"/>
      <c r="C456" s="90" t="s">
        <v>552</v>
      </c>
      <c r="D456" s="116" t="s">
        <v>1313</v>
      </c>
      <c r="E456" s="87" t="s">
        <v>18</v>
      </c>
      <c r="F456" s="87">
        <f>F457</f>
        <v>1</v>
      </c>
      <c r="G456" s="87"/>
      <c r="H456" s="87"/>
      <c r="I456" s="87"/>
      <c r="J456" s="87"/>
      <c r="K456" s="87"/>
      <c r="L456" s="146">
        <v>1</v>
      </c>
      <c r="M456" s="146">
        <v>1</v>
      </c>
      <c r="N456" s="152">
        <v>1</v>
      </c>
      <c r="O456" s="88"/>
      <c r="P456" s="88"/>
      <c r="Q456" s="92">
        <f t="shared" si="156"/>
        <v>0</v>
      </c>
      <c r="R456" s="92">
        <f t="shared" si="157"/>
        <v>0</v>
      </c>
      <c r="S456" s="88">
        <f t="shared" si="158"/>
        <v>0</v>
      </c>
      <c r="T456" s="109"/>
      <c r="U456" s="133"/>
      <c r="V456" s="133"/>
      <c r="W456" s="133"/>
      <c r="X456" s="133"/>
      <c r="Y456" s="133"/>
    </row>
    <row r="457" spans="1:25" s="1" customFormat="1" ht="17.25" customHeight="1" x14ac:dyDescent="0.3">
      <c r="A457" s="65" t="s">
        <v>1299</v>
      </c>
      <c r="B457" s="65"/>
      <c r="C457" s="65" t="s">
        <v>553</v>
      </c>
      <c r="D457" s="265" t="s">
        <v>1247</v>
      </c>
      <c r="E457" s="14" t="s">
        <v>18</v>
      </c>
      <c r="F457" s="14">
        <v>1</v>
      </c>
      <c r="G457" s="14"/>
      <c r="H457" s="14"/>
      <c r="I457" s="14"/>
      <c r="J457" s="91"/>
      <c r="K457" s="234"/>
      <c r="L457" s="150">
        <f>F457</f>
        <v>1</v>
      </c>
      <c r="M457" s="150">
        <v>1</v>
      </c>
      <c r="N457" s="180">
        <f>M457*L457</f>
        <v>1</v>
      </c>
      <c r="O457" s="11"/>
      <c r="P457" s="11"/>
      <c r="Q457" s="11">
        <f t="shared" si="156"/>
        <v>0</v>
      </c>
      <c r="R457" s="11">
        <f t="shared" si="157"/>
        <v>0</v>
      </c>
      <c r="S457" s="88">
        <f t="shared" si="158"/>
        <v>0</v>
      </c>
      <c r="T457" s="106"/>
      <c r="U457" s="4"/>
    </row>
    <row r="458" spans="1:25" s="134" customFormat="1" ht="21" customHeight="1" x14ac:dyDescent="0.3">
      <c r="A458" s="90" t="s">
        <v>1300</v>
      </c>
      <c r="B458" s="279" t="s">
        <v>2975</v>
      </c>
      <c r="C458" s="90" t="s">
        <v>552</v>
      </c>
      <c r="D458" s="97" t="s">
        <v>598</v>
      </c>
      <c r="E458" s="87" t="s">
        <v>18</v>
      </c>
      <c r="F458" s="117">
        <f>F459</f>
        <v>1</v>
      </c>
      <c r="G458" s="87"/>
      <c r="H458" s="87"/>
      <c r="I458" s="87"/>
      <c r="J458" s="87"/>
      <c r="K458" s="87"/>
      <c r="L458" s="146">
        <f t="shared" ref="L458:L459" si="177">F458</f>
        <v>1</v>
      </c>
      <c r="M458" s="146">
        <v>1</v>
      </c>
      <c r="N458" s="152">
        <f t="shared" ref="N458:N459" si="178">ROUND(M458*L458,2)</f>
        <v>1</v>
      </c>
      <c r="O458" s="88"/>
      <c r="P458" s="88"/>
      <c r="Q458" s="92">
        <f t="shared" si="156"/>
        <v>0</v>
      </c>
      <c r="R458" s="92">
        <f t="shared" si="157"/>
        <v>0</v>
      </c>
      <c r="S458" s="88">
        <f t="shared" si="158"/>
        <v>0</v>
      </c>
      <c r="T458" s="109"/>
      <c r="U458" s="133"/>
      <c r="V458" s="133"/>
      <c r="W458" s="133"/>
      <c r="X458" s="133"/>
      <c r="Y458" s="133"/>
    </row>
    <row r="459" spans="1:25" s="1" customFormat="1" ht="24" customHeight="1" x14ac:dyDescent="0.3">
      <c r="A459" s="65" t="s">
        <v>1301</v>
      </c>
      <c r="B459" s="65"/>
      <c r="C459" s="65" t="s">
        <v>553</v>
      </c>
      <c r="D459" s="265" t="s">
        <v>1214</v>
      </c>
      <c r="E459" s="3" t="s">
        <v>18</v>
      </c>
      <c r="F459" s="104">
        <v>1</v>
      </c>
      <c r="G459" s="14"/>
      <c r="H459" s="14"/>
      <c r="I459" s="14"/>
      <c r="J459" s="91"/>
      <c r="K459" s="234"/>
      <c r="L459" s="147">
        <f t="shared" si="177"/>
        <v>1</v>
      </c>
      <c r="M459" s="147">
        <v>1</v>
      </c>
      <c r="N459" s="179">
        <f t="shared" si="178"/>
        <v>1</v>
      </c>
      <c r="O459" s="11"/>
      <c r="P459" s="11"/>
      <c r="Q459" s="11">
        <f t="shared" si="156"/>
        <v>0</v>
      </c>
      <c r="R459" s="11">
        <f t="shared" si="157"/>
        <v>0</v>
      </c>
      <c r="S459" s="88">
        <f t="shared" si="158"/>
        <v>0</v>
      </c>
      <c r="T459" s="106"/>
      <c r="U459" s="4"/>
    </row>
    <row r="460" spans="1:25" s="134" customFormat="1" ht="15.75" customHeight="1" x14ac:dyDescent="0.3">
      <c r="A460" s="90" t="s">
        <v>1302</v>
      </c>
      <c r="B460" s="279" t="s">
        <v>2307</v>
      </c>
      <c r="C460" s="90" t="s">
        <v>552</v>
      </c>
      <c r="D460" s="116" t="s">
        <v>1904</v>
      </c>
      <c r="E460" s="87" t="s">
        <v>18</v>
      </c>
      <c r="F460" s="117">
        <f>F461</f>
        <v>24</v>
      </c>
      <c r="G460" s="87"/>
      <c r="H460" s="87"/>
      <c r="I460" s="87"/>
      <c r="J460" s="87"/>
      <c r="K460" s="87"/>
      <c r="L460" s="117">
        <f>L461</f>
        <v>24</v>
      </c>
      <c r="M460" s="146">
        <v>1</v>
      </c>
      <c r="N460" s="152">
        <f>L460*M460</f>
        <v>24</v>
      </c>
      <c r="O460" s="88"/>
      <c r="P460" s="88"/>
      <c r="Q460" s="92">
        <f t="shared" ref="Q460" si="179">ROUND(N460*O460,2)</f>
        <v>0</v>
      </c>
      <c r="R460" s="92">
        <f t="shared" ref="R460" si="180">ROUND(N460*P460,2)</f>
        <v>0</v>
      </c>
      <c r="S460" s="88">
        <f t="shared" ref="S460" si="181">ROUND(Q460+R460,2)</f>
        <v>0</v>
      </c>
      <c r="T460" s="108" t="s">
        <v>556</v>
      </c>
      <c r="U460" s="133"/>
      <c r="V460" s="133"/>
      <c r="W460" s="133"/>
      <c r="X460" s="133"/>
      <c r="Y460" s="133"/>
    </row>
    <row r="461" spans="1:25" s="198" customFormat="1" ht="27.75" customHeight="1" x14ac:dyDescent="0.3">
      <c r="A461" s="65" t="s">
        <v>1303</v>
      </c>
      <c r="B461" s="65"/>
      <c r="C461" s="65" t="s">
        <v>553</v>
      </c>
      <c r="D461" s="261" t="s">
        <v>1246</v>
      </c>
      <c r="E461" s="14" t="s">
        <v>18</v>
      </c>
      <c r="F461" s="202">
        <v>24</v>
      </c>
      <c r="G461" s="74"/>
      <c r="H461" s="74"/>
      <c r="I461" s="74"/>
      <c r="J461" s="74"/>
      <c r="K461" s="74"/>
      <c r="L461" s="104">
        <f>F461</f>
        <v>24</v>
      </c>
      <c r="M461" s="155">
        <v>1</v>
      </c>
      <c r="N461" s="153">
        <f>M461*L461</f>
        <v>24</v>
      </c>
      <c r="O461" s="71"/>
      <c r="P461" s="71"/>
      <c r="Q461" s="11">
        <f>ROUND(N461*O461,2)</f>
        <v>0</v>
      </c>
      <c r="R461" s="11">
        <f>ROUND(N461*P461,2)</f>
        <v>0</v>
      </c>
      <c r="S461" s="71">
        <f>ROUND(Q461+R461,2)</f>
        <v>0</v>
      </c>
      <c r="T461" s="81"/>
      <c r="U461" s="197"/>
      <c r="V461" s="197"/>
      <c r="W461" s="197"/>
      <c r="X461" s="197"/>
      <c r="Y461" s="197"/>
    </row>
    <row r="462" spans="1:25" s="134" customFormat="1" ht="27.75" customHeight="1" x14ac:dyDescent="0.3">
      <c r="A462" s="90" t="s">
        <v>1302</v>
      </c>
      <c r="B462" s="276" t="s">
        <v>2089</v>
      </c>
      <c r="C462" s="86" t="s">
        <v>552</v>
      </c>
      <c r="D462" s="118" t="s">
        <v>654</v>
      </c>
      <c r="E462" s="87" t="s">
        <v>18</v>
      </c>
      <c r="F462" s="117">
        <f>F463+F464+F465+F466</f>
        <v>255</v>
      </c>
      <c r="G462" s="117"/>
      <c r="H462" s="117"/>
      <c r="I462" s="117"/>
      <c r="J462" s="117"/>
      <c r="K462" s="117"/>
      <c r="L462" s="117">
        <f>L463+L464+L465+L466</f>
        <v>255</v>
      </c>
      <c r="M462" s="148">
        <v>1</v>
      </c>
      <c r="N462" s="154">
        <f>ROUND(M462*L462,2)</f>
        <v>255</v>
      </c>
      <c r="O462" s="88"/>
      <c r="P462" s="88"/>
      <c r="Q462" s="92">
        <f t="shared" si="156"/>
        <v>0</v>
      </c>
      <c r="R462" s="92">
        <f t="shared" si="157"/>
        <v>0</v>
      </c>
      <c r="S462" s="88">
        <f t="shared" si="158"/>
        <v>0</v>
      </c>
      <c r="T462" s="109"/>
      <c r="U462" s="133"/>
      <c r="V462" s="133"/>
      <c r="W462" s="133"/>
      <c r="X462" s="133"/>
      <c r="Y462" s="133"/>
    </row>
    <row r="463" spans="1:25" s="1" customFormat="1" ht="25.5" customHeight="1" x14ac:dyDescent="0.3">
      <c r="A463" s="65" t="s">
        <v>1303</v>
      </c>
      <c r="B463" s="65"/>
      <c r="C463" s="65" t="s">
        <v>553</v>
      </c>
      <c r="D463" s="261" t="s">
        <v>1315</v>
      </c>
      <c r="E463" s="3" t="s">
        <v>18</v>
      </c>
      <c r="F463" s="186">
        <v>17</v>
      </c>
      <c r="G463" s="14"/>
      <c r="H463" s="14"/>
      <c r="I463" s="14"/>
      <c r="J463" s="91"/>
      <c r="K463" s="234"/>
      <c r="L463" s="155">
        <f t="shared" ref="L463:L468" si="182">F463</f>
        <v>17</v>
      </c>
      <c r="M463" s="147">
        <v>1</v>
      </c>
      <c r="N463" s="179">
        <f>ROUND(M463*L463,2)</f>
        <v>17</v>
      </c>
      <c r="O463" s="11"/>
      <c r="P463" s="11"/>
      <c r="Q463" s="11">
        <f t="shared" si="156"/>
        <v>0</v>
      </c>
      <c r="R463" s="11">
        <f t="shared" si="157"/>
        <v>0</v>
      </c>
      <c r="S463" s="88">
        <f t="shared" si="158"/>
        <v>0</v>
      </c>
      <c r="T463" s="106"/>
      <c r="U463" s="4"/>
    </row>
    <row r="464" spans="1:25" x14ac:dyDescent="0.3">
      <c r="A464" s="65" t="s">
        <v>1320</v>
      </c>
      <c r="B464" s="65"/>
      <c r="C464" s="65" t="s">
        <v>553</v>
      </c>
      <c r="D464" s="261" t="s">
        <v>939</v>
      </c>
      <c r="E464" s="3" t="s">
        <v>18</v>
      </c>
      <c r="F464" s="186">
        <v>101</v>
      </c>
      <c r="G464" s="156"/>
      <c r="H464" s="156"/>
      <c r="I464" s="156"/>
      <c r="J464" s="223"/>
      <c r="K464" s="243"/>
      <c r="L464" s="155">
        <f t="shared" si="182"/>
        <v>101</v>
      </c>
      <c r="M464" s="147">
        <v>1</v>
      </c>
      <c r="N464" s="179">
        <f t="shared" ref="N464:N468" si="183">ROUND(M464*L464,2)</f>
        <v>101</v>
      </c>
      <c r="O464" s="254"/>
      <c r="P464" s="254"/>
      <c r="Q464" s="11">
        <f t="shared" si="156"/>
        <v>0</v>
      </c>
      <c r="R464" s="11">
        <f t="shared" si="157"/>
        <v>0</v>
      </c>
      <c r="S464" s="88">
        <f t="shared" si="158"/>
        <v>0</v>
      </c>
      <c r="T464" s="163"/>
    </row>
    <row r="465" spans="1:25" x14ac:dyDescent="0.3">
      <c r="A465" s="65" t="s">
        <v>1321</v>
      </c>
      <c r="B465" s="65"/>
      <c r="C465" s="65" t="s">
        <v>553</v>
      </c>
      <c r="D465" s="261" t="s">
        <v>1316</v>
      </c>
      <c r="E465" s="3" t="s">
        <v>18</v>
      </c>
      <c r="F465" s="186">
        <v>136</v>
      </c>
      <c r="G465" s="156"/>
      <c r="H465" s="156"/>
      <c r="I465" s="156"/>
      <c r="J465" s="223"/>
      <c r="K465" s="243"/>
      <c r="L465" s="155">
        <f t="shared" si="182"/>
        <v>136</v>
      </c>
      <c r="M465" s="147">
        <v>1</v>
      </c>
      <c r="N465" s="179">
        <f t="shared" si="183"/>
        <v>136</v>
      </c>
      <c r="O465" s="254"/>
      <c r="P465" s="254"/>
      <c r="Q465" s="11">
        <f t="shared" ref="Q465:Q528" si="184">ROUND(N465*O465,2)</f>
        <v>0</v>
      </c>
      <c r="R465" s="11">
        <f t="shared" ref="R465:R528" si="185">ROUND(N465*P465,2)</f>
        <v>0</v>
      </c>
      <c r="S465" s="88">
        <f t="shared" ref="S465:S528" si="186">ROUND(Q465+R465,2)</f>
        <v>0</v>
      </c>
      <c r="T465" s="163"/>
    </row>
    <row r="466" spans="1:25" s="1" customFormat="1" ht="15.75" customHeight="1" x14ac:dyDescent="0.3">
      <c r="A466" s="65" t="s">
        <v>1322</v>
      </c>
      <c r="B466" s="65"/>
      <c r="C466" s="65" t="s">
        <v>553</v>
      </c>
      <c r="D466" s="261" t="s">
        <v>1317</v>
      </c>
      <c r="E466" s="3" t="s">
        <v>18</v>
      </c>
      <c r="F466" s="186">
        <v>1</v>
      </c>
      <c r="G466" s="14"/>
      <c r="H466" s="14"/>
      <c r="I466" s="14"/>
      <c r="J466" s="91"/>
      <c r="K466" s="234"/>
      <c r="L466" s="155">
        <f t="shared" si="182"/>
        <v>1</v>
      </c>
      <c r="M466" s="147">
        <v>1</v>
      </c>
      <c r="N466" s="179">
        <f t="shared" si="183"/>
        <v>1</v>
      </c>
      <c r="O466" s="11"/>
      <c r="P466" s="11"/>
      <c r="Q466" s="11">
        <f t="shared" si="184"/>
        <v>0</v>
      </c>
      <c r="R466" s="11">
        <f t="shared" si="185"/>
        <v>0</v>
      </c>
      <c r="S466" s="88">
        <f t="shared" si="186"/>
        <v>0</v>
      </c>
      <c r="T466" s="106"/>
    </row>
    <row r="467" spans="1:25" s="134" customFormat="1" ht="27.75" customHeight="1" x14ac:dyDescent="0.3">
      <c r="A467" s="90" t="s">
        <v>1304</v>
      </c>
      <c r="B467" s="276" t="s">
        <v>2089</v>
      </c>
      <c r="C467" s="90" t="s">
        <v>552</v>
      </c>
      <c r="D467" s="118" t="s">
        <v>1125</v>
      </c>
      <c r="E467" s="87" t="s">
        <v>18</v>
      </c>
      <c r="F467" s="117">
        <f>F468</f>
        <v>9</v>
      </c>
      <c r="G467" s="87"/>
      <c r="H467" s="87"/>
      <c r="I467" s="87"/>
      <c r="J467" s="87"/>
      <c r="K467" s="87"/>
      <c r="L467" s="117">
        <f>L468</f>
        <v>9</v>
      </c>
      <c r="M467" s="148">
        <v>1</v>
      </c>
      <c r="N467" s="154">
        <f t="shared" si="183"/>
        <v>9</v>
      </c>
      <c r="O467" s="88"/>
      <c r="P467" s="88"/>
      <c r="Q467" s="92">
        <f t="shared" si="184"/>
        <v>0</v>
      </c>
      <c r="R467" s="92">
        <f t="shared" si="185"/>
        <v>0</v>
      </c>
      <c r="S467" s="88">
        <f t="shared" si="186"/>
        <v>0</v>
      </c>
      <c r="T467" s="109"/>
      <c r="U467" s="133"/>
      <c r="V467" s="133"/>
      <c r="W467" s="133"/>
      <c r="X467" s="133"/>
      <c r="Y467" s="133"/>
    </row>
    <row r="468" spans="1:25" s="140" customFormat="1" ht="15.75" customHeight="1" x14ac:dyDescent="0.3">
      <c r="A468" s="65" t="s">
        <v>1305</v>
      </c>
      <c r="B468" s="65"/>
      <c r="C468" s="65" t="s">
        <v>553</v>
      </c>
      <c r="D468" s="261" t="s">
        <v>1318</v>
      </c>
      <c r="E468" s="3" t="s">
        <v>18</v>
      </c>
      <c r="F468" s="185">
        <v>9</v>
      </c>
      <c r="G468" s="74"/>
      <c r="H468" s="74"/>
      <c r="I468" s="74"/>
      <c r="J468" s="87"/>
      <c r="K468" s="237"/>
      <c r="L468" s="155">
        <f t="shared" si="182"/>
        <v>9</v>
      </c>
      <c r="M468" s="147">
        <v>1</v>
      </c>
      <c r="N468" s="179">
        <f t="shared" si="183"/>
        <v>9</v>
      </c>
      <c r="O468" s="71"/>
      <c r="P468" s="71"/>
      <c r="Q468" s="11">
        <f t="shared" si="184"/>
        <v>0</v>
      </c>
      <c r="R468" s="11">
        <f t="shared" si="185"/>
        <v>0</v>
      </c>
      <c r="S468" s="88">
        <f t="shared" si="186"/>
        <v>0</v>
      </c>
      <c r="T468" s="12"/>
      <c r="U468" s="139"/>
      <c r="V468" s="139"/>
      <c r="W468" s="139"/>
      <c r="X468" s="139"/>
    </row>
    <row r="469" spans="1:25" s="134" customFormat="1" ht="15.75" customHeight="1" x14ac:dyDescent="0.3">
      <c r="A469" s="90" t="s">
        <v>1306</v>
      </c>
      <c r="B469" s="90"/>
      <c r="C469" s="90" t="s">
        <v>552</v>
      </c>
      <c r="D469" s="97" t="s">
        <v>1307</v>
      </c>
      <c r="E469" s="91" t="s">
        <v>18</v>
      </c>
      <c r="F469" s="87">
        <f>F470</f>
        <v>1</v>
      </c>
      <c r="G469" s="87"/>
      <c r="H469" s="87"/>
      <c r="I469" s="87"/>
      <c r="J469" s="87"/>
      <c r="K469" s="87"/>
      <c r="L469" s="146">
        <f t="shared" ref="L469:L470" si="187">F469</f>
        <v>1</v>
      </c>
      <c r="M469" s="148">
        <v>1</v>
      </c>
      <c r="N469" s="154">
        <f t="shared" ref="N469:N470" si="188">ROUND(M469*L469,2)</f>
        <v>1</v>
      </c>
      <c r="O469" s="88"/>
      <c r="P469" s="88"/>
      <c r="Q469" s="92">
        <f t="shared" si="184"/>
        <v>0</v>
      </c>
      <c r="R469" s="92">
        <f t="shared" si="185"/>
        <v>0</v>
      </c>
      <c r="S469" s="88">
        <f t="shared" si="186"/>
        <v>0</v>
      </c>
      <c r="T469" s="88"/>
      <c r="U469" s="133"/>
      <c r="V469" s="133"/>
      <c r="W469" s="133"/>
      <c r="X469" s="133"/>
      <c r="Y469" s="133"/>
    </row>
    <row r="470" spans="1:25" s="1" customFormat="1" ht="21.75" customHeight="1" x14ac:dyDescent="0.3">
      <c r="A470" s="65" t="s">
        <v>1312</v>
      </c>
      <c r="B470" s="65"/>
      <c r="C470" s="69" t="s">
        <v>553</v>
      </c>
      <c r="D470" s="261" t="s">
        <v>1248</v>
      </c>
      <c r="E470" s="3" t="s">
        <v>18</v>
      </c>
      <c r="F470" s="74">
        <v>1</v>
      </c>
      <c r="G470" s="74"/>
      <c r="H470" s="74"/>
      <c r="I470" s="74"/>
      <c r="J470" s="87"/>
      <c r="K470" s="237"/>
      <c r="L470" s="155">
        <f t="shared" si="187"/>
        <v>1</v>
      </c>
      <c r="M470" s="147">
        <v>1</v>
      </c>
      <c r="N470" s="179">
        <f t="shared" si="188"/>
        <v>1</v>
      </c>
      <c r="O470" s="71"/>
      <c r="P470" s="71"/>
      <c r="Q470" s="11">
        <f t="shared" si="184"/>
        <v>0</v>
      </c>
      <c r="R470" s="11">
        <f t="shared" si="185"/>
        <v>0</v>
      </c>
      <c r="S470" s="88">
        <f t="shared" si="186"/>
        <v>0</v>
      </c>
      <c r="T470" s="71"/>
      <c r="U470" s="4"/>
      <c r="V470" s="4"/>
      <c r="W470" s="4"/>
      <c r="X470" s="4"/>
      <c r="Y470" s="4"/>
    </row>
    <row r="471" spans="1:25" s="138" customFormat="1" ht="27" customHeight="1" x14ac:dyDescent="0.3">
      <c r="A471" s="90" t="s">
        <v>1308</v>
      </c>
      <c r="B471" s="276" t="s">
        <v>2090</v>
      </c>
      <c r="C471" s="90" t="s">
        <v>552</v>
      </c>
      <c r="D471" s="97" t="s">
        <v>1209</v>
      </c>
      <c r="E471" s="87" t="s">
        <v>3</v>
      </c>
      <c r="F471" s="124">
        <f>F472</f>
        <v>5.98</v>
      </c>
      <c r="G471" s="87"/>
      <c r="H471" s="87"/>
      <c r="I471" s="87"/>
      <c r="J471" s="87"/>
      <c r="K471" s="124">
        <f>F471</f>
        <v>5.98</v>
      </c>
      <c r="L471" s="146">
        <f>K471</f>
        <v>5.98</v>
      </c>
      <c r="M471" s="148">
        <v>1</v>
      </c>
      <c r="N471" s="154">
        <f t="shared" ref="N471" si="189">ROUND(M471*L471,2)</f>
        <v>5.98</v>
      </c>
      <c r="O471" s="88"/>
      <c r="P471" s="88"/>
      <c r="Q471" s="92">
        <f t="shared" si="184"/>
        <v>0</v>
      </c>
      <c r="R471" s="92">
        <f t="shared" si="185"/>
        <v>0</v>
      </c>
      <c r="S471" s="88">
        <f t="shared" si="186"/>
        <v>0</v>
      </c>
      <c r="T471" s="108"/>
    </row>
    <row r="472" spans="1:25" s="1" customFormat="1" ht="38.25" customHeight="1" x14ac:dyDescent="0.3">
      <c r="A472" s="65" t="s">
        <v>1309</v>
      </c>
      <c r="B472" s="65"/>
      <c r="C472" s="65" t="s">
        <v>553</v>
      </c>
      <c r="D472" s="265" t="s">
        <v>1161</v>
      </c>
      <c r="E472" s="3" t="s">
        <v>3</v>
      </c>
      <c r="F472" s="103">
        <v>5.98</v>
      </c>
      <c r="G472" s="14"/>
      <c r="H472" s="14"/>
      <c r="I472" s="14"/>
      <c r="J472" s="91"/>
      <c r="K472" s="240">
        <f>F472</f>
        <v>5.98</v>
      </c>
      <c r="L472" s="102">
        <f>F472</f>
        <v>5.98</v>
      </c>
      <c r="M472" s="147">
        <v>1.1000000000000001</v>
      </c>
      <c r="N472" s="179">
        <f>ROUND(M472*L472,2)</f>
        <v>6.58</v>
      </c>
      <c r="O472" s="11"/>
      <c r="P472" s="11"/>
      <c r="Q472" s="11">
        <f t="shared" si="184"/>
        <v>0</v>
      </c>
      <c r="R472" s="11">
        <f t="shared" si="185"/>
        <v>0</v>
      </c>
      <c r="S472" s="88">
        <f t="shared" si="186"/>
        <v>0</v>
      </c>
      <c r="T472" s="106"/>
      <c r="U472" s="4"/>
    </row>
    <row r="473" spans="1:25" s="138" customFormat="1" ht="27" customHeight="1" x14ac:dyDescent="0.3">
      <c r="A473" s="90" t="s">
        <v>1310</v>
      </c>
      <c r="B473" s="90" t="s">
        <v>2088</v>
      </c>
      <c r="C473" s="90" t="s">
        <v>552</v>
      </c>
      <c r="D473" s="97" t="s">
        <v>1338</v>
      </c>
      <c r="E473" s="87" t="s">
        <v>3</v>
      </c>
      <c r="F473" s="124">
        <f>F474+F475</f>
        <v>502.07799999999997</v>
      </c>
      <c r="G473" s="87"/>
      <c r="H473" s="87"/>
      <c r="I473" s="87"/>
      <c r="J473" s="87"/>
      <c r="K473" s="124">
        <f>F473</f>
        <v>502.07799999999997</v>
      </c>
      <c r="L473" s="117">
        <f>K473</f>
        <v>502.07799999999997</v>
      </c>
      <c r="M473" s="148">
        <v>1</v>
      </c>
      <c r="N473" s="154">
        <f>ROUND(M473*L473,2)</f>
        <v>502.08</v>
      </c>
      <c r="O473" s="88"/>
      <c r="P473" s="88"/>
      <c r="Q473" s="92">
        <f t="shared" si="184"/>
        <v>0</v>
      </c>
      <c r="R473" s="92">
        <f t="shared" si="185"/>
        <v>0</v>
      </c>
      <c r="S473" s="88">
        <f t="shared" si="186"/>
        <v>0</v>
      </c>
      <c r="T473" s="108"/>
    </row>
    <row r="474" spans="1:25" s="1" customFormat="1" ht="38.25" customHeight="1" x14ac:dyDescent="0.3">
      <c r="A474" s="65" t="s">
        <v>1311</v>
      </c>
      <c r="B474" s="65"/>
      <c r="C474" s="65" t="s">
        <v>553</v>
      </c>
      <c r="D474" s="115" t="s">
        <v>634</v>
      </c>
      <c r="E474" s="3" t="s">
        <v>3</v>
      </c>
      <c r="F474" s="103">
        <v>471.57</v>
      </c>
      <c r="G474" s="14"/>
      <c r="H474" s="14"/>
      <c r="I474" s="14"/>
      <c r="J474" s="91"/>
      <c r="K474" s="239">
        <f>F474</f>
        <v>471.57</v>
      </c>
      <c r="L474" s="147">
        <f>K474</f>
        <v>471.57</v>
      </c>
      <c r="M474" s="147">
        <v>1.1000000000000001</v>
      </c>
      <c r="N474" s="179">
        <f>ROUND(M474*L474,2)</f>
        <v>518.73</v>
      </c>
      <c r="O474" s="11"/>
      <c r="P474" s="11"/>
      <c r="Q474" s="11">
        <f t="shared" si="184"/>
        <v>0</v>
      </c>
      <c r="R474" s="11">
        <f t="shared" si="185"/>
        <v>0</v>
      </c>
      <c r="S474" s="88">
        <f t="shared" si="186"/>
        <v>0</v>
      </c>
      <c r="T474" s="106"/>
      <c r="U474" s="4"/>
    </row>
    <row r="475" spans="1:25" s="1" customFormat="1" ht="60" customHeight="1" x14ac:dyDescent="0.3">
      <c r="A475" s="65" t="s">
        <v>1325</v>
      </c>
      <c r="B475" s="65"/>
      <c r="C475" s="65" t="s">
        <v>553</v>
      </c>
      <c r="D475" s="261" t="s">
        <v>1323</v>
      </c>
      <c r="E475" s="3" t="s">
        <v>3</v>
      </c>
      <c r="F475" s="14">
        <v>30.507999999999999</v>
      </c>
      <c r="G475" s="14"/>
      <c r="H475" s="14"/>
      <c r="I475" s="14"/>
      <c r="J475" s="91"/>
      <c r="K475" s="239">
        <f t="shared" ref="K475:K477" si="190">F475</f>
        <v>30.507999999999999</v>
      </c>
      <c r="L475" s="147">
        <f t="shared" ref="L475:L477" si="191">K475</f>
        <v>30.507999999999999</v>
      </c>
      <c r="M475" s="147">
        <v>1.1000000000000001</v>
      </c>
      <c r="N475" s="179">
        <f t="shared" ref="N475:N477" si="192">ROUND(M475*L475,2)</f>
        <v>33.56</v>
      </c>
      <c r="O475" s="11"/>
      <c r="P475" s="11"/>
      <c r="Q475" s="11">
        <f t="shared" si="184"/>
        <v>0</v>
      </c>
      <c r="R475" s="11">
        <f t="shared" si="185"/>
        <v>0</v>
      </c>
      <c r="S475" s="88">
        <f t="shared" si="186"/>
        <v>0</v>
      </c>
      <c r="T475" s="106"/>
    </row>
    <row r="476" spans="1:25" s="198" customFormat="1" ht="25.5" customHeight="1" x14ac:dyDescent="0.3">
      <c r="A476" s="65" t="s">
        <v>1326</v>
      </c>
      <c r="B476" s="65"/>
      <c r="C476" s="65" t="s">
        <v>553</v>
      </c>
      <c r="D476" s="115" t="s">
        <v>2978</v>
      </c>
      <c r="E476" s="14" t="s">
        <v>2</v>
      </c>
      <c r="F476" s="338">
        <f>F474+F475</f>
        <v>502.07799999999997</v>
      </c>
      <c r="G476" s="338"/>
      <c r="H476" s="338"/>
      <c r="I476" s="338"/>
      <c r="J476" s="338"/>
      <c r="K476" s="338">
        <f>F476</f>
        <v>502.07799999999997</v>
      </c>
      <c r="L476" s="103">
        <f>K476</f>
        <v>502.07799999999997</v>
      </c>
      <c r="M476" s="147">
        <v>1</v>
      </c>
      <c r="N476" s="153">
        <f>ROUND(M476*L476,2)</f>
        <v>502.08</v>
      </c>
      <c r="O476" s="11"/>
      <c r="P476" s="11"/>
      <c r="Q476" s="11">
        <f t="shared" ref="Q476" si="193">ROUND(N476*O476,2)</f>
        <v>0</v>
      </c>
      <c r="R476" s="11">
        <f t="shared" ref="R476" si="194">ROUND(N476*P476,2)</f>
        <v>0</v>
      </c>
      <c r="S476" s="88">
        <f t="shared" ref="S476" si="195">ROUND(Q476+R476,2)</f>
        <v>0</v>
      </c>
      <c r="T476" s="106"/>
    </row>
    <row r="477" spans="1:25" s="1" customFormat="1" ht="15.75" customHeight="1" x14ac:dyDescent="0.3">
      <c r="A477" s="65" t="s">
        <v>2989</v>
      </c>
      <c r="B477" s="65"/>
      <c r="C477" s="65" t="s">
        <v>553</v>
      </c>
      <c r="D477" s="261" t="s">
        <v>1324</v>
      </c>
      <c r="E477" s="3" t="s">
        <v>878</v>
      </c>
      <c r="F477" s="74">
        <v>1</v>
      </c>
      <c r="G477" s="74"/>
      <c r="H477" s="74"/>
      <c r="I477" s="74"/>
      <c r="J477" s="87"/>
      <c r="K477" s="239">
        <f t="shared" si="190"/>
        <v>1</v>
      </c>
      <c r="L477" s="147">
        <f t="shared" si="191"/>
        <v>1</v>
      </c>
      <c r="M477" s="147">
        <v>1</v>
      </c>
      <c r="N477" s="179">
        <f t="shared" si="192"/>
        <v>1</v>
      </c>
      <c r="O477" s="71"/>
      <c r="P477" s="71"/>
      <c r="Q477" s="11">
        <f t="shared" si="184"/>
        <v>0</v>
      </c>
      <c r="R477" s="11">
        <f t="shared" si="185"/>
        <v>0</v>
      </c>
      <c r="S477" s="88">
        <f t="shared" si="186"/>
        <v>0</v>
      </c>
      <c r="T477" s="12"/>
      <c r="W477" s="4"/>
    </row>
    <row r="478" spans="1:25" s="132" customFormat="1" ht="22.5" customHeight="1" x14ac:dyDescent="0.3">
      <c r="A478" s="111" t="s">
        <v>489</v>
      </c>
      <c r="B478" s="111"/>
      <c r="C478" s="111"/>
      <c r="D478" s="95" t="s">
        <v>1327</v>
      </c>
      <c r="E478" s="112"/>
      <c r="F478" s="113"/>
      <c r="G478" s="112"/>
      <c r="H478" s="112"/>
      <c r="I478" s="112"/>
      <c r="J478" s="87"/>
      <c r="K478" s="245"/>
      <c r="L478" s="190"/>
      <c r="M478" s="144"/>
      <c r="N478" s="151"/>
      <c r="O478" s="114"/>
      <c r="P478" s="114"/>
      <c r="Q478" s="85"/>
      <c r="R478" s="85"/>
      <c r="S478" s="114"/>
      <c r="T478" s="114"/>
      <c r="U478" s="131"/>
      <c r="V478" s="131"/>
      <c r="W478" s="131"/>
      <c r="X478" s="131"/>
      <c r="Y478" s="131"/>
    </row>
    <row r="479" spans="1:25" s="138" customFormat="1" ht="32.25" customHeight="1" x14ac:dyDescent="0.3">
      <c r="A479" s="90" t="s">
        <v>1352</v>
      </c>
      <c r="B479" s="276" t="s">
        <v>2086</v>
      </c>
      <c r="C479" s="90" t="s">
        <v>552</v>
      </c>
      <c r="D479" s="97" t="s">
        <v>554</v>
      </c>
      <c r="E479" s="87" t="s">
        <v>3</v>
      </c>
      <c r="F479" s="117">
        <f>F480+F481</f>
        <v>0</v>
      </c>
      <c r="G479" s="87"/>
      <c r="H479" s="87"/>
      <c r="I479" s="87"/>
      <c r="J479" s="89"/>
      <c r="K479" s="89">
        <f>SUM(K480:K524)</f>
        <v>562.25333260767968</v>
      </c>
      <c r="L479" s="89"/>
      <c r="M479" s="146"/>
      <c r="N479" s="89">
        <f>K479</f>
        <v>562.25333260767968</v>
      </c>
      <c r="O479" s="88"/>
      <c r="P479" s="88"/>
      <c r="Q479" s="92">
        <f t="shared" si="184"/>
        <v>0</v>
      </c>
      <c r="R479" s="92">
        <f t="shared" si="185"/>
        <v>0</v>
      </c>
      <c r="S479" s="88">
        <f t="shared" si="186"/>
        <v>0</v>
      </c>
      <c r="T479" s="88" t="s">
        <v>555</v>
      </c>
      <c r="U479" s="137"/>
      <c r="V479" s="137"/>
      <c r="W479" s="137"/>
      <c r="X479" s="137"/>
      <c r="Y479" s="137"/>
    </row>
    <row r="480" spans="1:25" s="1" customFormat="1" ht="18.75" customHeight="1" x14ac:dyDescent="0.3">
      <c r="A480" s="65" t="s">
        <v>1353</v>
      </c>
      <c r="B480" s="65"/>
      <c r="C480" s="65" t="s">
        <v>553</v>
      </c>
      <c r="D480" s="261" t="s">
        <v>1217</v>
      </c>
      <c r="E480" s="3" t="s">
        <v>1210</v>
      </c>
      <c r="F480" s="11"/>
      <c r="G480" s="11">
        <v>0.4</v>
      </c>
      <c r="H480" s="11">
        <v>0.3</v>
      </c>
      <c r="I480" s="11">
        <f>(G480+H480)*2</f>
        <v>1.4</v>
      </c>
      <c r="J480" s="209">
        <v>6.02</v>
      </c>
      <c r="K480" s="235">
        <f>I480*J480</f>
        <v>8.427999999999999</v>
      </c>
      <c r="L480" s="11">
        <f>J480</f>
        <v>6.02</v>
      </c>
      <c r="M480" s="147">
        <v>1.1000000000000001</v>
      </c>
      <c r="N480" s="179">
        <f>M480*L480</f>
        <v>6.6219999999999999</v>
      </c>
      <c r="O480" s="11"/>
      <c r="P480" s="11"/>
      <c r="Q480" s="11">
        <f t="shared" si="184"/>
        <v>0</v>
      </c>
      <c r="R480" s="11">
        <f t="shared" si="185"/>
        <v>0</v>
      </c>
      <c r="S480" s="88">
        <f t="shared" si="186"/>
        <v>0</v>
      </c>
      <c r="T480" s="106"/>
      <c r="U480" s="4"/>
      <c r="V480" s="4"/>
      <c r="W480" s="4"/>
      <c r="X480" s="4"/>
      <c r="Y480" s="4"/>
    </row>
    <row r="481" spans="1:25" s="1" customFormat="1" ht="18.75" customHeight="1" x14ac:dyDescent="0.3">
      <c r="A481" s="65" t="s">
        <v>1354</v>
      </c>
      <c r="B481" s="65"/>
      <c r="C481" s="65" t="s">
        <v>553</v>
      </c>
      <c r="D481" s="261" t="s">
        <v>1328</v>
      </c>
      <c r="E481" s="3" t="s">
        <v>1210</v>
      </c>
      <c r="F481" s="11"/>
      <c r="G481" s="11">
        <v>0.5</v>
      </c>
      <c r="H481" s="11">
        <v>0.4</v>
      </c>
      <c r="I481" s="11">
        <f t="shared" ref="I481:I490" si="196">(G481+H481)*2</f>
        <v>1.8</v>
      </c>
      <c r="J481" s="209">
        <v>3.19</v>
      </c>
      <c r="K481" s="235">
        <f t="shared" ref="K481:K490" si="197">I481*J481</f>
        <v>5.742</v>
      </c>
      <c r="L481" s="11">
        <f t="shared" ref="L481:L492" si="198">J481</f>
        <v>3.19</v>
      </c>
      <c r="M481" s="147">
        <v>1.1000000000000001</v>
      </c>
      <c r="N481" s="179">
        <f>M481*L481</f>
        <v>3.5090000000000003</v>
      </c>
      <c r="O481" s="11"/>
      <c r="P481" s="11"/>
      <c r="Q481" s="11">
        <f t="shared" si="184"/>
        <v>0</v>
      </c>
      <c r="R481" s="11">
        <f t="shared" si="185"/>
        <v>0</v>
      </c>
      <c r="S481" s="88">
        <f t="shared" si="186"/>
        <v>0</v>
      </c>
      <c r="T481" s="106"/>
    </row>
    <row r="482" spans="1:25" s="1" customFormat="1" ht="18.75" customHeight="1" x14ac:dyDescent="0.3">
      <c r="A482" s="65" t="s">
        <v>1355</v>
      </c>
      <c r="B482" s="65"/>
      <c r="C482" s="65" t="s">
        <v>553</v>
      </c>
      <c r="D482" s="261" t="s">
        <v>1329</v>
      </c>
      <c r="E482" s="3" t="s">
        <v>1210</v>
      </c>
      <c r="F482" s="11"/>
      <c r="G482" s="11">
        <v>0.55000000000000004</v>
      </c>
      <c r="H482" s="11">
        <v>0.5</v>
      </c>
      <c r="I482" s="11">
        <f t="shared" si="196"/>
        <v>2.1</v>
      </c>
      <c r="J482" s="209">
        <v>2.84</v>
      </c>
      <c r="K482" s="235">
        <f t="shared" si="197"/>
        <v>5.9639999999999995</v>
      </c>
      <c r="L482" s="11">
        <f t="shared" si="198"/>
        <v>2.84</v>
      </c>
      <c r="M482" s="147">
        <v>1.1000000000000001</v>
      </c>
      <c r="N482" s="179">
        <f t="shared" ref="N482:N492" si="199">M482*L482</f>
        <v>3.1240000000000001</v>
      </c>
      <c r="O482" s="11"/>
      <c r="P482" s="11"/>
      <c r="Q482" s="11">
        <f t="shared" si="184"/>
        <v>0</v>
      </c>
      <c r="R482" s="11">
        <f t="shared" si="185"/>
        <v>0</v>
      </c>
      <c r="S482" s="88">
        <f t="shared" si="186"/>
        <v>0</v>
      </c>
      <c r="T482" s="106"/>
      <c r="U482" s="4"/>
      <c r="V482" s="4"/>
      <c r="W482" s="4"/>
      <c r="X482" s="4"/>
      <c r="Y482" s="4"/>
    </row>
    <row r="483" spans="1:25" s="1" customFormat="1" ht="18.75" customHeight="1" x14ac:dyDescent="0.3">
      <c r="A483" s="65" t="s">
        <v>1356</v>
      </c>
      <c r="B483" s="65"/>
      <c r="C483" s="65" t="s">
        <v>553</v>
      </c>
      <c r="D483" s="261" t="s">
        <v>1330</v>
      </c>
      <c r="E483" s="3" t="s">
        <v>1210</v>
      </c>
      <c r="F483" s="11"/>
      <c r="G483" s="11">
        <v>0.6</v>
      </c>
      <c r="H483" s="11">
        <v>0.55000000000000004</v>
      </c>
      <c r="I483" s="11">
        <f t="shared" si="196"/>
        <v>2.2999999999999998</v>
      </c>
      <c r="J483" s="209">
        <v>14.54</v>
      </c>
      <c r="K483" s="235">
        <f t="shared" si="197"/>
        <v>33.441999999999993</v>
      </c>
      <c r="L483" s="11">
        <f t="shared" si="198"/>
        <v>14.54</v>
      </c>
      <c r="M483" s="147">
        <v>1.1000000000000001</v>
      </c>
      <c r="N483" s="179">
        <f t="shared" si="199"/>
        <v>15.994</v>
      </c>
      <c r="O483" s="11"/>
      <c r="P483" s="11"/>
      <c r="Q483" s="11">
        <f t="shared" si="184"/>
        <v>0</v>
      </c>
      <c r="R483" s="11">
        <f t="shared" si="185"/>
        <v>0</v>
      </c>
      <c r="S483" s="88">
        <f t="shared" si="186"/>
        <v>0</v>
      </c>
      <c r="T483" s="106"/>
      <c r="U483" s="4"/>
      <c r="V483" s="4"/>
      <c r="W483" s="4"/>
      <c r="X483" s="4"/>
    </row>
    <row r="484" spans="1:25" s="1" customFormat="1" ht="15.75" customHeight="1" x14ac:dyDescent="0.3">
      <c r="A484" s="65" t="s">
        <v>1357</v>
      </c>
      <c r="B484" s="65"/>
      <c r="C484" s="65" t="s">
        <v>553</v>
      </c>
      <c r="D484" s="261" t="s">
        <v>1331</v>
      </c>
      <c r="E484" s="3" t="s">
        <v>1210</v>
      </c>
      <c r="F484" s="11"/>
      <c r="G484" s="11">
        <v>0.8</v>
      </c>
      <c r="H484" s="11">
        <v>0.5</v>
      </c>
      <c r="I484" s="11">
        <f t="shared" si="196"/>
        <v>2.6</v>
      </c>
      <c r="J484" s="209">
        <v>0.34</v>
      </c>
      <c r="K484" s="235">
        <f t="shared" si="197"/>
        <v>0.88400000000000012</v>
      </c>
      <c r="L484" s="11">
        <f t="shared" si="198"/>
        <v>0.34</v>
      </c>
      <c r="M484" s="147">
        <v>1.1000000000000001</v>
      </c>
      <c r="N484" s="179">
        <f t="shared" si="199"/>
        <v>0.37400000000000005</v>
      </c>
      <c r="O484" s="11"/>
      <c r="P484" s="11"/>
      <c r="Q484" s="11">
        <f t="shared" si="184"/>
        <v>0</v>
      </c>
      <c r="R484" s="11">
        <f t="shared" si="185"/>
        <v>0</v>
      </c>
      <c r="S484" s="88">
        <f t="shared" si="186"/>
        <v>0</v>
      </c>
      <c r="T484" s="106"/>
      <c r="U484" s="4"/>
      <c r="V484" s="4"/>
      <c r="W484" s="4"/>
      <c r="X484" s="4"/>
      <c r="Y484" s="4"/>
    </row>
    <row r="485" spans="1:25" s="1" customFormat="1" ht="15.75" customHeight="1" x14ac:dyDescent="0.3">
      <c r="A485" s="65" t="s">
        <v>1358</v>
      </c>
      <c r="B485" s="65"/>
      <c r="C485" s="65" t="s">
        <v>553</v>
      </c>
      <c r="D485" s="261" t="s">
        <v>1332</v>
      </c>
      <c r="E485" s="3" t="s">
        <v>1210</v>
      </c>
      <c r="F485" s="11"/>
      <c r="G485" s="11">
        <v>0.85</v>
      </c>
      <c r="H485" s="11">
        <v>0.55000000000000004</v>
      </c>
      <c r="I485" s="11">
        <f t="shared" si="196"/>
        <v>2.8</v>
      </c>
      <c r="J485" s="209">
        <v>1.27</v>
      </c>
      <c r="K485" s="235">
        <f t="shared" si="197"/>
        <v>3.5559999999999996</v>
      </c>
      <c r="L485" s="11">
        <f t="shared" si="198"/>
        <v>1.27</v>
      </c>
      <c r="M485" s="147">
        <v>1.1000000000000001</v>
      </c>
      <c r="N485" s="179">
        <f t="shared" si="199"/>
        <v>1.3970000000000002</v>
      </c>
      <c r="O485" s="11"/>
      <c r="P485" s="11"/>
      <c r="Q485" s="11">
        <f t="shared" si="184"/>
        <v>0</v>
      </c>
      <c r="R485" s="11">
        <f t="shared" si="185"/>
        <v>0</v>
      </c>
      <c r="S485" s="88">
        <f t="shared" si="186"/>
        <v>0</v>
      </c>
      <c r="T485" s="106"/>
      <c r="U485" s="4"/>
      <c r="V485" s="4"/>
      <c r="W485" s="4"/>
      <c r="X485" s="4"/>
      <c r="Y485" s="4"/>
    </row>
    <row r="486" spans="1:25" s="1" customFormat="1" ht="15.75" customHeight="1" x14ac:dyDescent="0.3">
      <c r="A486" s="65" t="s">
        <v>1359</v>
      </c>
      <c r="B486" s="65"/>
      <c r="C486" s="65" t="s">
        <v>553</v>
      </c>
      <c r="D486" s="261" t="s">
        <v>1221</v>
      </c>
      <c r="E486" s="3" t="s">
        <v>1210</v>
      </c>
      <c r="F486" s="11"/>
      <c r="G486" s="11">
        <v>0.3</v>
      </c>
      <c r="H486" s="11">
        <v>0.15</v>
      </c>
      <c r="I486" s="11">
        <f t="shared" si="196"/>
        <v>0.89999999999999991</v>
      </c>
      <c r="J486" s="209">
        <v>75.39</v>
      </c>
      <c r="K486" s="235">
        <f t="shared" si="197"/>
        <v>67.850999999999999</v>
      </c>
      <c r="L486" s="11">
        <f t="shared" si="198"/>
        <v>75.39</v>
      </c>
      <c r="M486" s="147">
        <v>1.1000000000000001</v>
      </c>
      <c r="N486" s="179">
        <f t="shared" si="199"/>
        <v>82.929000000000002</v>
      </c>
      <c r="O486" s="11"/>
      <c r="P486" s="11"/>
      <c r="Q486" s="11">
        <f t="shared" si="184"/>
        <v>0</v>
      </c>
      <c r="R486" s="11">
        <f t="shared" si="185"/>
        <v>0</v>
      </c>
      <c r="S486" s="88">
        <f t="shared" si="186"/>
        <v>0</v>
      </c>
      <c r="T486" s="106"/>
    </row>
    <row r="487" spans="1:25" s="1" customFormat="1" ht="15.75" customHeight="1" x14ac:dyDescent="0.3">
      <c r="A487" s="65" t="s">
        <v>1360</v>
      </c>
      <c r="B487" s="65"/>
      <c r="C487" s="65" t="s">
        <v>553</v>
      </c>
      <c r="D487" s="261" t="s">
        <v>1222</v>
      </c>
      <c r="E487" s="3" t="s">
        <v>1210</v>
      </c>
      <c r="F487" s="11"/>
      <c r="G487" s="11">
        <v>0.4</v>
      </c>
      <c r="H487" s="11">
        <v>0.2</v>
      </c>
      <c r="I487" s="11">
        <f t="shared" si="196"/>
        <v>1.2000000000000002</v>
      </c>
      <c r="J487" s="209">
        <v>164.65</v>
      </c>
      <c r="K487" s="235">
        <f t="shared" si="197"/>
        <v>197.58000000000004</v>
      </c>
      <c r="L487" s="11">
        <f t="shared" si="198"/>
        <v>164.65</v>
      </c>
      <c r="M487" s="147">
        <v>1.1000000000000001</v>
      </c>
      <c r="N487" s="179">
        <f t="shared" si="199"/>
        <v>181.11500000000001</v>
      </c>
      <c r="O487" s="11"/>
      <c r="P487" s="11"/>
      <c r="Q487" s="11">
        <f t="shared" si="184"/>
        <v>0</v>
      </c>
      <c r="R487" s="11">
        <f t="shared" si="185"/>
        <v>0</v>
      </c>
      <c r="S487" s="88">
        <f t="shared" si="186"/>
        <v>0</v>
      </c>
      <c r="T487" s="106"/>
    </row>
    <row r="488" spans="1:25" s="1" customFormat="1" ht="15.75" customHeight="1" x14ac:dyDescent="0.3">
      <c r="A488" s="65" t="s">
        <v>1361</v>
      </c>
      <c r="B488" s="65"/>
      <c r="C488" s="65" t="s">
        <v>553</v>
      </c>
      <c r="D488" s="261" t="s">
        <v>1223</v>
      </c>
      <c r="E488" s="3" t="s">
        <v>1210</v>
      </c>
      <c r="F488" s="11"/>
      <c r="G488" s="11">
        <v>0.4</v>
      </c>
      <c r="H488" s="11">
        <v>0.3</v>
      </c>
      <c r="I488" s="11">
        <f t="shared" si="196"/>
        <v>1.4</v>
      </c>
      <c r="J488" s="209">
        <v>4.9800000000000004</v>
      </c>
      <c r="K488" s="235">
        <f t="shared" si="197"/>
        <v>6.9720000000000004</v>
      </c>
      <c r="L488" s="11">
        <f t="shared" si="198"/>
        <v>4.9800000000000004</v>
      </c>
      <c r="M488" s="147">
        <v>1.1000000000000001</v>
      </c>
      <c r="N488" s="179">
        <f t="shared" si="199"/>
        <v>5.4780000000000006</v>
      </c>
      <c r="O488" s="11"/>
      <c r="P488" s="11"/>
      <c r="Q488" s="11">
        <f t="shared" si="184"/>
        <v>0</v>
      </c>
      <c r="R488" s="11">
        <f t="shared" si="185"/>
        <v>0</v>
      </c>
      <c r="S488" s="88">
        <f t="shared" si="186"/>
        <v>0</v>
      </c>
      <c r="T488" s="106"/>
      <c r="U488" s="4"/>
      <c r="V488" s="4"/>
      <c r="W488" s="4"/>
      <c r="X488" s="4"/>
      <c r="Y488" s="4"/>
    </row>
    <row r="489" spans="1:25" s="1" customFormat="1" ht="15.75" customHeight="1" x14ac:dyDescent="0.3">
      <c r="A489" s="65" t="s">
        <v>1362</v>
      </c>
      <c r="B489" s="65"/>
      <c r="C489" s="65" t="s">
        <v>553</v>
      </c>
      <c r="D489" s="261" t="s">
        <v>1224</v>
      </c>
      <c r="E489" s="3" t="s">
        <v>1210</v>
      </c>
      <c r="F489" s="11"/>
      <c r="G489" s="11">
        <v>0.4</v>
      </c>
      <c r="H489" s="11">
        <v>0.3</v>
      </c>
      <c r="I489" s="11">
        <f t="shared" si="196"/>
        <v>1.4</v>
      </c>
      <c r="J489" s="209">
        <v>0.54</v>
      </c>
      <c r="K489" s="235">
        <f t="shared" si="197"/>
        <v>0.75600000000000001</v>
      </c>
      <c r="L489" s="11">
        <f t="shared" si="198"/>
        <v>0.54</v>
      </c>
      <c r="M489" s="147">
        <v>1.1000000000000001</v>
      </c>
      <c r="N489" s="179">
        <f t="shared" si="199"/>
        <v>0.59400000000000008</v>
      </c>
      <c r="O489" s="11"/>
      <c r="P489" s="11"/>
      <c r="Q489" s="11">
        <f t="shared" si="184"/>
        <v>0</v>
      </c>
      <c r="R489" s="11">
        <f t="shared" si="185"/>
        <v>0</v>
      </c>
      <c r="S489" s="88">
        <f t="shared" si="186"/>
        <v>0</v>
      </c>
      <c r="T489" s="106"/>
    </row>
    <row r="490" spans="1:25" s="1" customFormat="1" ht="15.75" customHeight="1" x14ac:dyDescent="0.3">
      <c r="A490" s="65" t="s">
        <v>1363</v>
      </c>
      <c r="B490" s="65"/>
      <c r="C490" s="65" t="s">
        <v>553</v>
      </c>
      <c r="D490" s="261" t="s">
        <v>1333</v>
      </c>
      <c r="E490" s="3" t="s">
        <v>1210</v>
      </c>
      <c r="F490" s="11"/>
      <c r="G490" s="11">
        <v>0.8</v>
      </c>
      <c r="H490" s="11">
        <v>0.5</v>
      </c>
      <c r="I490" s="11">
        <f t="shared" si="196"/>
        <v>2.6</v>
      </c>
      <c r="J490" s="209">
        <v>0.69</v>
      </c>
      <c r="K490" s="235">
        <f t="shared" si="197"/>
        <v>1.7939999999999998</v>
      </c>
      <c r="L490" s="11">
        <f t="shared" si="198"/>
        <v>0.69</v>
      </c>
      <c r="M490" s="147">
        <v>1.1000000000000001</v>
      </c>
      <c r="N490" s="179">
        <f t="shared" si="199"/>
        <v>0.75900000000000001</v>
      </c>
      <c r="O490" s="11"/>
      <c r="P490" s="11"/>
      <c r="Q490" s="11">
        <f t="shared" si="184"/>
        <v>0</v>
      </c>
      <c r="R490" s="11">
        <f t="shared" si="185"/>
        <v>0</v>
      </c>
      <c r="S490" s="88">
        <f t="shared" si="186"/>
        <v>0</v>
      </c>
      <c r="T490" s="106"/>
    </row>
    <row r="491" spans="1:25" s="1" customFormat="1" ht="15.75" customHeight="1" x14ac:dyDescent="0.3">
      <c r="A491" s="65" t="s">
        <v>1364</v>
      </c>
      <c r="B491" s="65"/>
      <c r="C491" s="65" t="s">
        <v>553</v>
      </c>
      <c r="D491" s="261" t="s">
        <v>879</v>
      </c>
      <c r="E491" s="3" t="s">
        <v>1210</v>
      </c>
      <c r="F491" s="11"/>
      <c r="G491" s="11"/>
      <c r="H491" s="11"/>
      <c r="I491" s="11"/>
      <c r="J491" s="209">
        <v>200.75</v>
      </c>
      <c r="K491" s="235">
        <f>J491*0.1*3.14</f>
        <v>63.035500000000013</v>
      </c>
      <c r="L491" s="11">
        <f t="shared" si="198"/>
        <v>200.75</v>
      </c>
      <c r="M491" s="147">
        <v>1.1000000000000001</v>
      </c>
      <c r="N491" s="179">
        <f t="shared" si="199"/>
        <v>220.82500000000002</v>
      </c>
      <c r="O491" s="11"/>
      <c r="P491" s="11"/>
      <c r="Q491" s="11">
        <f t="shared" si="184"/>
        <v>0</v>
      </c>
      <c r="R491" s="11">
        <f t="shared" si="185"/>
        <v>0</v>
      </c>
      <c r="S491" s="88">
        <f t="shared" si="186"/>
        <v>0</v>
      </c>
      <c r="T491" s="106"/>
    </row>
    <row r="492" spans="1:25" s="1" customFormat="1" ht="15.75" customHeight="1" x14ac:dyDescent="0.3">
      <c r="A492" s="65" t="s">
        <v>1365</v>
      </c>
      <c r="B492" s="65"/>
      <c r="C492" s="65" t="s">
        <v>553</v>
      </c>
      <c r="D492" s="261" t="s">
        <v>913</v>
      </c>
      <c r="E492" s="3" t="s">
        <v>1210</v>
      </c>
      <c r="F492" s="11"/>
      <c r="G492" s="11"/>
      <c r="H492" s="11"/>
      <c r="I492" s="11"/>
      <c r="J492" s="209">
        <v>192.88</v>
      </c>
      <c r="K492" s="235">
        <f>J492*0.125*3.14</f>
        <v>75.705399999999997</v>
      </c>
      <c r="L492" s="11">
        <f t="shared" si="198"/>
        <v>192.88</v>
      </c>
      <c r="M492" s="147">
        <v>1.1000000000000001</v>
      </c>
      <c r="N492" s="179">
        <f t="shared" si="199"/>
        <v>212.16800000000001</v>
      </c>
      <c r="O492" s="11"/>
      <c r="P492" s="11"/>
      <c r="Q492" s="11">
        <f t="shared" si="184"/>
        <v>0</v>
      </c>
      <c r="R492" s="11">
        <f t="shared" si="185"/>
        <v>0</v>
      </c>
      <c r="S492" s="88">
        <f t="shared" si="186"/>
        <v>0</v>
      </c>
      <c r="T492" s="106"/>
    </row>
    <row r="493" spans="1:25" s="1" customFormat="1" ht="15.75" customHeight="1" x14ac:dyDescent="0.3">
      <c r="A493" s="65" t="s">
        <v>1366</v>
      </c>
      <c r="B493" s="65"/>
      <c r="C493" s="65" t="s">
        <v>553</v>
      </c>
      <c r="D493" s="261" t="s">
        <v>1226</v>
      </c>
      <c r="E493" s="3" t="s">
        <v>18</v>
      </c>
      <c r="F493" s="186">
        <v>13</v>
      </c>
      <c r="G493" s="11"/>
      <c r="H493" s="11"/>
      <c r="I493" s="11"/>
      <c r="J493" s="224"/>
      <c r="K493" s="235">
        <v>1.4294246573833558</v>
      </c>
      <c r="L493" s="104">
        <f>F493</f>
        <v>13</v>
      </c>
      <c r="M493" s="147">
        <v>1</v>
      </c>
      <c r="N493" s="179">
        <f>M493*L493</f>
        <v>13</v>
      </c>
      <c r="O493" s="11"/>
      <c r="P493" s="11"/>
      <c r="Q493" s="11">
        <f t="shared" si="184"/>
        <v>0</v>
      </c>
      <c r="R493" s="11">
        <f t="shared" si="185"/>
        <v>0</v>
      </c>
      <c r="S493" s="88">
        <f t="shared" si="186"/>
        <v>0</v>
      </c>
      <c r="T493" s="106"/>
    </row>
    <row r="494" spans="1:25" s="1" customFormat="1" ht="15.75" customHeight="1" x14ac:dyDescent="0.3">
      <c r="A494" s="65" t="s">
        <v>1367</v>
      </c>
      <c r="B494" s="65"/>
      <c r="C494" s="65" t="s">
        <v>553</v>
      </c>
      <c r="D494" s="261" t="s">
        <v>1227</v>
      </c>
      <c r="E494" s="3" t="s">
        <v>18</v>
      </c>
      <c r="F494" s="186">
        <v>24</v>
      </c>
      <c r="G494" s="11"/>
      <c r="H494" s="11"/>
      <c r="I494" s="11"/>
      <c r="J494" s="224"/>
      <c r="K494" s="235">
        <v>2.638937829015426</v>
      </c>
      <c r="L494" s="104">
        <f t="shared" ref="L494:L505" si="200">F494</f>
        <v>24</v>
      </c>
      <c r="M494" s="147">
        <v>1</v>
      </c>
      <c r="N494" s="179">
        <f t="shared" ref="N494:N525" si="201">M494*L494</f>
        <v>24</v>
      </c>
      <c r="O494" s="11"/>
      <c r="P494" s="11"/>
      <c r="Q494" s="11">
        <f t="shared" si="184"/>
        <v>0</v>
      </c>
      <c r="R494" s="11">
        <f t="shared" si="185"/>
        <v>0</v>
      </c>
      <c r="S494" s="88">
        <f t="shared" si="186"/>
        <v>0</v>
      </c>
      <c r="T494" s="106"/>
    </row>
    <row r="495" spans="1:25" s="1" customFormat="1" ht="15.75" customHeight="1" x14ac:dyDescent="0.3">
      <c r="A495" s="65" t="s">
        <v>1368</v>
      </c>
      <c r="B495" s="65"/>
      <c r="C495" s="65" t="s">
        <v>553</v>
      </c>
      <c r="D495" s="261" t="s">
        <v>882</v>
      </c>
      <c r="E495" s="3" t="s">
        <v>18</v>
      </c>
      <c r="F495" s="186">
        <v>13</v>
      </c>
      <c r="G495" s="11"/>
      <c r="H495" s="11"/>
      <c r="I495" s="11"/>
      <c r="J495" s="224"/>
      <c r="K495" s="235">
        <v>1.4294246573833558</v>
      </c>
      <c r="L495" s="104">
        <f t="shared" si="200"/>
        <v>13</v>
      </c>
      <c r="M495" s="147">
        <v>1</v>
      </c>
      <c r="N495" s="179">
        <f t="shared" si="201"/>
        <v>13</v>
      </c>
      <c r="O495" s="11"/>
      <c r="P495" s="11"/>
      <c r="Q495" s="11">
        <f t="shared" si="184"/>
        <v>0</v>
      </c>
      <c r="R495" s="11">
        <f t="shared" si="185"/>
        <v>0</v>
      </c>
      <c r="S495" s="88">
        <f t="shared" si="186"/>
        <v>0</v>
      </c>
      <c r="T495" s="106"/>
    </row>
    <row r="496" spans="1:25" s="1" customFormat="1" ht="15.75" customHeight="1" x14ac:dyDescent="0.3">
      <c r="A496" s="65" t="s">
        <v>1369</v>
      </c>
      <c r="B496" s="65"/>
      <c r="C496" s="65" t="s">
        <v>553</v>
      </c>
      <c r="D496" s="261" t="s">
        <v>914</v>
      </c>
      <c r="E496" s="3" t="s">
        <v>18</v>
      </c>
      <c r="F496" s="186">
        <v>54</v>
      </c>
      <c r="G496" s="71"/>
      <c r="H496" s="71"/>
      <c r="I496" s="71"/>
      <c r="J496" s="224"/>
      <c r="K496" s="236">
        <v>5.9376101152847083</v>
      </c>
      <c r="L496" s="104">
        <f t="shared" si="200"/>
        <v>54</v>
      </c>
      <c r="M496" s="147">
        <v>1</v>
      </c>
      <c r="N496" s="179">
        <f t="shared" si="201"/>
        <v>54</v>
      </c>
      <c r="O496" s="71"/>
      <c r="P496" s="71"/>
      <c r="Q496" s="11">
        <f t="shared" si="184"/>
        <v>0</v>
      </c>
      <c r="R496" s="11">
        <f t="shared" si="185"/>
        <v>0</v>
      </c>
      <c r="S496" s="88">
        <f t="shared" si="186"/>
        <v>0</v>
      </c>
      <c r="T496" s="81"/>
    </row>
    <row r="497" spans="1:25" s="1" customFormat="1" ht="15.75" customHeight="1" x14ac:dyDescent="0.3">
      <c r="A497" s="65" t="s">
        <v>1370</v>
      </c>
      <c r="B497" s="65"/>
      <c r="C497" s="65" t="s">
        <v>553</v>
      </c>
      <c r="D497" s="261" t="s">
        <v>1228</v>
      </c>
      <c r="E497" s="3" t="s">
        <v>18</v>
      </c>
      <c r="F497" s="186">
        <v>20</v>
      </c>
      <c r="G497" s="14"/>
      <c r="H497" s="14"/>
      <c r="I497" s="14"/>
      <c r="J497" s="224"/>
      <c r="K497" s="235">
        <v>2.748893571891069</v>
      </c>
      <c r="L497" s="104">
        <f t="shared" si="200"/>
        <v>20</v>
      </c>
      <c r="M497" s="147">
        <v>1</v>
      </c>
      <c r="N497" s="179">
        <f t="shared" si="201"/>
        <v>20</v>
      </c>
      <c r="O497" s="11"/>
      <c r="P497" s="11"/>
      <c r="Q497" s="11">
        <f t="shared" si="184"/>
        <v>0</v>
      </c>
      <c r="R497" s="11">
        <f t="shared" si="185"/>
        <v>0</v>
      </c>
      <c r="S497" s="88">
        <f t="shared" si="186"/>
        <v>0</v>
      </c>
      <c r="T497" s="106"/>
    </row>
    <row r="498" spans="1:25" s="1" customFormat="1" ht="15.75" customHeight="1" x14ac:dyDescent="0.3">
      <c r="A498" s="65" t="s">
        <v>1371</v>
      </c>
      <c r="B498" s="65"/>
      <c r="C498" s="65" t="s">
        <v>553</v>
      </c>
      <c r="D498" s="261" t="s">
        <v>1229</v>
      </c>
      <c r="E498" s="3" t="s">
        <v>18</v>
      </c>
      <c r="F498" s="186">
        <v>34</v>
      </c>
      <c r="G498" s="14"/>
      <c r="H498" s="14"/>
      <c r="I498" s="14"/>
      <c r="J498" s="224"/>
      <c r="K498" s="235">
        <v>4.673119072214817</v>
      </c>
      <c r="L498" s="104">
        <f t="shared" si="200"/>
        <v>34</v>
      </c>
      <c r="M498" s="147">
        <v>1</v>
      </c>
      <c r="N498" s="179">
        <f t="shared" si="201"/>
        <v>34</v>
      </c>
      <c r="O498" s="11"/>
      <c r="P498" s="11"/>
      <c r="Q498" s="11">
        <f t="shared" si="184"/>
        <v>0</v>
      </c>
      <c r="R498" s="11">
        <f t="shared" si="185"/>
        <v>0</v>
      </c>
      <c r="S498" s="88">
        <f t="shared" si="186"/>
        <v>0</v>
      </c>
      <c r="T498" s="106"/>
    </row>
    <row r="499" spans="1:25" s="1" customFormat="1" ht="15.75" customHeight="1" x14ac:dyDescent="0.3">
      <c r="A499" s="65" t="s">
        <v>1372</v>
      </c>
      <c r="B499" s="65"/>
      <c r="C499" s="65" t="s">
        <v>553</v>
      </c>
      <c r="D499" s="261" t="s">
        <v>1334</v>
      </c>
      <c r="E499" s="3" t="s">
        <v>18</v>
      </c>
      <c r="F499" s="186">
        <v>1</v>
      </c>
      <c r="G499" s="71"/>
      <c r="H499" s="71"/>
      <c r="I499" s="71"/>
      <c r="J499" s="224"/>
      <c r="K499" s="236">
        <v>0.42</v>
      </c>
      <c r="L499" s="104">
        <f t="shared" si="200"/>
        <v>1</v>
      </c>
      <c r="M499" s="147">
        <v>1</v>
      </c>
      <c r="N499" s="179">
        <f t="shared" si="201"/>
        <v>1</v>
      </c>
      <c r="O499" s="71"/>
      <c r="P499" s="71"/>
      <c r="Q499" s="11">
        <f t="shared" si="184"/>
        <v>0</v>
      </c>
      <c r="R499" s="11">
        <f t="shared" si="185"/>
        <v>0</v>
      </c>
      <c r="S499" s="88">
        <f t="shared" si="186"/>
        <v>0</v>
      </c>
      <c r="T499" s="81"/>
    </row>
    <row r="500" spans="1:25" s="1" customFormat="1" ht="15.75" customHeight="1" x14ac:dyDescent="0.3">
      <c r="A500" s="65" t="s">
        <v>1373</v>
      </c>
      <c r="B500" s="65"/>
      <c r="C500" s="65" t="s">
        <v>553</v>
      </c>
      <c r="D500" s="261" t="s">
        <v>1335</v>
      </c>
      <c r="E500" s="3" t="s">
        <v>18</v>
      </c>
      <c r="F500" s="186">
        <v>1</v>
      </c>
      <c r="G500" s="14"/>
      <c r="H500" s="14"/>
      <c r="I500" s="14"/>
      <c r="J500" s="224"/>
      <c r="K500" s="234">
        <v>0.54</v>
      </c>
      <c r="L500" s="104">
        <f t="shared" si="200"/>
        <v>1</v>
      </c>
      <c r="M500" s="147">
        <v>1</v>
      </c>
      <c r="N500" s="179">
        <f t="shared" si="201"/>
        <v>1</v>
      </c>
      <c r="O500" s="11"/>
      <c r="P500" s="11"/>
      <c r="Q500" s="11">
        <f t="shared" si="184"/>
        <v>0</v>
      </c>
      <c r="R500" s="11">
        <f t="shared" si="185"/>
        <v>0</v>
      </c>
      <c r="S500" s="88">
        <f t="shared" si="186"/>
        <v>0</v>
      </c>
      <c r="T500" s="106"/>
    </row>
    <row r="501" spans="1:25" s="1" customFormat="1" ht="15.75" customHeight="1" x14ac:dyDescent="0.3">
      <c r="A501" s="65" t="s">
        <v>1374</v>
      </c>
      <c r="B501" s="65"/>
      <c r="C501" s="65" t="s">
        <v>553</v>
      </c>
      <c r="D501" s="261" t="s">
        <v>1336</v>
      </c>
      <c r="E501" s="3" t="s">
        <v>18</v>
      </c>
      <c r="F501" s="186">
        <v>1</v>
      </c>
      <c r="G501" s="14"/>
      <c r="H501" s="14"/>
      <c r="I501" s="14"/>
      <c r="J501" s="224"/>
      <c r="K501" s="234">
        <v>0.63</v>
      </c>
      <c r="L501" s="104">
        <f t="shared" si="200"/>
        <v>1</v>
      </c>
      <c r="M501" s="147">
        <v>1</v>
      </c>
      <c r="N501" s="179">
        <f t="shared" si="201"/>
        <v>1</v>
      </c>
      <c r="O501" s="11"/>
      <c r="P501" s="11"/>
      <c r="Q501" s="11">
        <f t="shared" si="184"/>
        <v>0</v>
      </c>
      <c r="R501" s="11">
        <f t="shared" si="185"/>
        <v>0</v>
      </c>
      <c r="S501" s="88">
        <f t="shared" si="186"/>
        <v>0</v>
      </c>
      <c r="T501" s="106"/>
    </row>
    <row r="502" spans="1:25" s="1" customFormat="1" ht="15.75" customHeight="1" x14ac:dyDescent="0.3">
      <c r="A502" s="65" t="s">
        <v>1375</v>
      </c>
      <c r="B502" s="65"/>
      <c r="C502" s="65" t="s">
        <v>553</v>
      </c>
      <c r="D502" s="261" t="s">
        <v>1337</v>
      </c>
      <c r="E502" s="3" t="s">
        <v>18</v>
      </c>
      <c r="F502" s="186">
        <v>4</v>
      </c>
      <c r="G502" s="14"/>
      <c r="H502" s="14"/>
      <c r="I502" s="14"/>
      <c r="J502" s="224"/>
      <c r="K502" s="234">
        <v>2.76</v>
      </c>
      <c r="L502" s="104">
        <f t="shared" si="200"/>
        <v>4</v>
      </c>
      <c r="M502" s="147">
        <v>1</v>
      </c>
      <c r="N502" s="179">
        <f t="shared" si="201"/>
        <v>4</v>
      </c>
      <c r="O502" s="11"/>
      <c r="P502" s="11"/>
      <c r="Q502" s="11">
        <f t="shared" si="184"/>
        <v>0</v>
      </c>
      <c r="R502" s="11">
        <f t="shared" si="185"/>
        <v>0</v>
      </c>
      <c r="S502" s="88">
        <f t="shared" si="186"/>
        <v>0</v>
      </c>
      <c r="T502" s="106"/>
    </row>
    <row r="503" spans="1:25" s="1" customFormat="1" ht="15.75" customHeight="1" x14ac:dyDescent="0.3">
      <c r="A503" s="65" t="s">
        <v>1376</v>
      </c>
      <c r="B503" s="65"/>
      <c r="C503" s="65" t="s">
        <v>553</v>
      </c>
      <c r="D503" s="261" t="s">
        <v>1231</v>
      </c>
      <c r="E503" s="3" t="s">
        <v>18</v>
      </c>
      <c r="F503" s="186">
        <v>7</v>
      </c>
      <c r="G503" s="74"/>
      <c r="H503" s="74"/>
      <c r="I503" s="74"/>
      <c r="J503" s="224"/>
      <c r="K503" s="237">
        <v>2.94</v>
      </c>
      <c r="L503" s="104">
        <f t="shared" si="200"/>
        <v>7</v>
      </c>
      <c r="M503" s="147">
        <v>1</v>
      </c>
      <c r="N503" s="179">
        <f t="shared" si="201"/>
        <v>7</v>
      </c>
      <c r="O503" s="71"/>
      <c r="P503" s="71"/>
      <c r="Q503" s="11">
        <f t="shared" si="184"/>
        <v>0</v>
      </c>
      <c r="R503" s="11">
        <f t="shared" si="185"/>
        <v>0</v>
      </c>
      <c r="S503" s="88">
        <f t="shared" si="186"/>
        <v>0</v>
      </c>
      <c r="T503" s="12"/>
      <c r="U503" s="4"/>
      <c r="V503" s="4"/>
      <c r="W503" s="4"/>
      <c r="X503" s="4"/>
    </row>
    <row r="504" spans="1:25" s="1" customFormat="1" ht="15.75" customHeight="1" x14ac:dyDescent="0.3">
      <c r="A504" s="65" t="s">
        <v>1377</v>
      </c>
      <c r="B504" s="65"/>
      <c r="C504" s="65" t="s">
        <v>553</v>
      </c>
      <c r="D504" s="261" t="s">
        <v>1159</v>
      </c>
      <c r="E504" s="3" t="s">
        <v>18</v>
      </c>
      <c r="F504" s="186">
        <v>37</v>
      </c>
      <c r="G504" s="14"/>
      <c r="H504" s="14"/>
      <c r="I504" s="14"/>
      <c r="J504" s="91"/>
      <c r="K504" s="234"/>
      <c r="L504" s="104">
        <f t="shared" si="200"/>
        <v>37</v>
      </c>
      <c r="M504" s="147">
        <v>1</v>
      </c>
      <c r="N504" s="179">
        <f t="shared" si="201"/>
        <v>37</v>
      </c>
      <c r="O504" s="11"/>
      <c r="P504" s="11"/>
      <c r="Q504" s="11">
        <f t="shared" si="184"/>
        <v>0</v>
      </c>
      <c r="R504" s="11">
        <f t="shared" si="185"/>
        <v>0</v>
      </c>
      <c r="S504" s="88">
        <f t="shared" si="186"/>
        <v>0</v>
      </c>
      <c r="T504" s="110"/>
      <c r="U504" s="4"/>
      <c r="V504" s="4"/>
      <c r="W504" s="4"/>
      <c r="X504" s="4"/>
      <c r="Y504" s="4"/>
    </row>
    <row r="505" spans="1:25" s="1" customFormat="1" ht="15.75" customHeight="1" x14ac:dyDescent="0.3">
      <c r="A505" s="65" t="s">
        <v>1378</v>
      </c>
      <c r="B505" s="65"/>
      <c r="C505" s="65" t="s">
        <v>553</v>
      </c>
      <c r="D505" s="261" t="s">
        <v>1160</v>
      </c>
      <c r="E505" s="3" t="s">
        <v>18</v>
      </c>
      <c r="F505" s="186">
        <v>54</v>
      </c>
      <c r="G505" s="14"/>
      <c r="H505" s="14"/>
      <c r="I505" s="14"/>
      <c r="J505" s="91"/>
      <c r="K505" s="234"/>
      <c r="L505" s="104">
        <f t="shared" si="200"/>
        <v>54</v>
      </c>
      <c r="M505" s="147">
        <v>1</v>
      </c>
      <c r="N505" s="179">
        <f t="shared" si="201"/>
        <v>54</v>
      </c>
      <c r="O505" s="11"/>
      <c r="P505" s="11"/>
      <c r="Q505" s="11">
        <f t="shared" si="184"/>
        <v>0</v>
      </c>
      <c r="R505" s="11">
        <f t="shared" si="185"/>
        <v>0</v>
      </c>
      <c r="S505" s="88">
        <f t="shared" si="186"/>
        <v>0</v>
      </c>
      <c r="T505" s="110"/>
      <c r="U505" s="4"/>
      <c r="V505" s="4"/>
      <c r="W505" s="4"/>
      <c r="X505" s="4"/>
      <c r="Y505" s="4"/>
    </row>
    <row r="506" spans="1:25" s="1" customFormat="1" ht="15.75" customHeight="1" x14ac:dyDescent="0.3">
      <c r="A506" s="65" t="s">
        <v>1379</v>
      </c>
      <c r="B506" s="65"/>
      <c r="C506" s="65" t="s">
        <v>553</v>
      </c>
      <c r="D506" s="261" t="s">
        <v>1233</v>
      </c>
      <c r="E506" s="3" t="s">
        <v>18</v>
      </c>
      <c r="F506" s="186">
        <v>7</v>
      </c>
      <c r="G506" s="14"/>
      <c r="H506" s="14"/>
      <c r="I506" s="14"/>
      <c r="J506" s="91"/>
      <c r="K506" s="234">
        <v>0.63</v>
      </c>
      <c r="L506" s="104">
        <f>F506</f>
        <v>7</v>
      </c>
      <c r="M506" s="147">
        <v>1</v>
      </c>
      <c r="N506" s="179">
        <f t="shared" si="201"/>
        <v>7</v>
      </c>
      <c r="O506" s="11"/>
      <c r="P506" s="11"/>
      <c r="Q506" s="11">
        <f t="shared" si="184"/>
        <v>0</v>
      </c>
      <c r="R506" s="11">
        <f t="shared" si="185"/>
        <v>0</v>
      </c>
      <c r="S506" s="88">
        <f t="shared" si="186"/>
        <v>0</v>
      </c>
      <c r="T506" s="73"/>
    </row>
    <row r="507" spans="1:25" s="1" customFormat="1" ht="19.5" customHeight="1" x14ac:dyDescent="0.3">
      <c r="A507" s="65" t="s">
        <v>1380</v>
      </c>
      <c r="B507" s="65"/>
      <c r="C507" s="65" t="s">
        <v>553</v>
      </c>
      <c r="D507" s="261" t="s">
        <v>1339</v>
      </c>
      <c r="E507" s="3" t="s">
        <v>18</v>
      </c>
      <c r="F507" s="186">
        <v>1</v>
      </c>
      <c r="G507" s="74"/>
      <c r="H507" s="74"/>
      <c r="I507" s="74"/>
      <c r="J507" s="87"/>
      <c r="K507" s="237">
        <v>0.19</v>
      </c>
      <c r="L507" s="104">
        <f t="shared" ref="L507:L525" si="202">F507</f>
        <v>1</v>
      </c>
      <c r="M507" s="147">
        <v>1</v>
      </c>
      <c r="N507" s="179">
        <f t="shared" si="201"/>
        <v>1</v>
      </c>
      <c r="O507" s="71"/>
      <c r="P507" s="71"/>
      <c r="Q507" s="11">
        <f t="shared" si="184"/>
        <v>0</v>
      </c>
      <c r="R507" s="11">
        <f t="shared" si="185"/>
        <v>0</v>
      </c>
      <c r="S507" s="88">
        <f t="shared" si="186"/>
        <v>0</v>
      </c>
      <c r="T507" s="71"/>
      <c r="U507" s="4"/>
      <c r="V507" s="4"/>
      <c r="W507" s="4"/>
      <c r="X507" s="4"/>
      <c r="Y507" s="4"/>
    </row>
    <row r="508" spans="1:25" s="1" customFormat="1" ht="15.75" customHeight="1" x14ac:dyDescent="0.3">
      <c r="A508" s="65" t="s">
        <v>1381</v>
      </c>
      <c r="B508" s="65"/>
      <c r="C508" s="65" t="s">
        <v>553</v>
      </c>
      <c r="D508" s="261" t="s">
        <v>1234</v>
      </c>
      <c r="E508" s="3" t="s">
        <v>18</v>
      </c>
      <c r="F508" s="186">
        <v>7</v>
      </c>
      <c r="G508" s="14"/>
      <c r="H508" s="14"/>
      <c r="I508" s="14"/>
      <c r="J508" s="91"/>
      <c r="K508" s="234">
        <v>0.98</v>
      </c>
      <c r="L508" s="104">
        <f t="shared" si="202"/>
        <v>7</v>
      </c>
      <c r="M508" s="147">
        <v>1</v>
      </c>
      <c r="N508" s="179">
        <f t="shared" si="201"/>
        <v>7</v>
      </c>
      <c r="O508" s="11"/>
      <c r="P508" s="11"/>
      <c r="Q508" s="11">
        <f t="shared" si="184"/>
        <v>0</v>
      </c>
      <c r="R508" s="11">
        <f t="shared" si="185"/>
        <v>0</v>
      </c>
      <c r="S508" s="88">
        <f t="shared" si="186"/>
        <v>0</v>
      </c>
      <c r="T508" s="106"/>
      <c r="U508" s="4"/>
      <c r="V508" s="4"/>
      <c r="W508" s="4"/>
      <c r="X508" s="4"/>
      <c r="Y508" s="4"/>
    </row>
    <row r="509" spans="1:25" s="1" customFormat="1" ht="15.75" customHeight="1" x14ac:dyDescent="0.3">
      <c r="A509" s="65" t="s">
        <v>1382</v>
      </c>
      <c r="B509" s="65"/>
      <c r="C509" s="65" t="s">
        <v>553</v>
      </c>
      <c r="D509" s="261" t="s">
        <v>1340</v>
      </c>
      <c r="E509" s="3" t="s">
        <v>18</v>
      </c>
      <c r="F509" s="186">
        <v>1</v>
      </c>
      <c r="G509" s="14"/>
      <c r="H509" s="14"/>
      <c r="I509" s="14"/>
      <c r="J509" s="91"/>
      <c r="K509" s="234"/>
      <c r="L509" s="104">
        <f>F509</f>
        <v>1</v>
      </c>
      <c r="M509" s="147">
        <v>1</v>
      </c>
      <c r="N509" s="179">
        <f t="shared" si="201"/>
        <v>1</v>
      </c>
      <c r="O509" s="11"/>
      <c r="P509" s="11"/>
      <c r="Q509" s="11">
        <f t="shared" si="184"/>
        <v>0</v>
      </c>
      <c r="R509" s="11">
        <f t="shared" si="185"/>
        <v>0</v>
      </c>
      <c r="S509" s="88">
        <f t="shared" si="186"/>
        <v>0</v>
      </c>
      <c r="T509" s="106"/>
      <c r="U509" s="4"/>
      <c r="V509" s="4"/>
      <c r="W509" s="4"/>
      <c r="X509" s="4"/>
    </row>
    <row r="510" spans="1:25" s="1" customFormat="1" ht="15.75" customHeight="1" x14ac:dyDescent="0.3">
      <c r="A510" s="65" t="s">
        <v>1383</v>
      </c>
      <c r="B510" s="65"/>
      <c r="C510" s="65" t="s">
        <v>553</v>
      </c>
      <c r="D510" s="261" t="s">
        <v>1237</v>
      </c>
      <c r="E510" s="3" t="s">
        <v>18</v>
      </c>
      <c r="F510" s="186">
        <v>6</v>
      </c>
      <c r="G510" s="11"/>
      <c r="H510" s="11"/>
      <c r="I510" s="11"/>
      <c r="J510" s="92"/>
      <c r="K510" s="235">
        <v>0.69702345477016203</v>
      </c>
      <c r="L510" s="104">
        <f t="shared" si="202"/>
        <v>6</v>
      </c>
      <c r="M510" s="147">
        <v>1</v>
      </c>
      <c r="N510" s="179">
        <f t="shared" si="201"/>
        <v>6</v>
      </c>
      <c r="O510" s="11"/>
      <c r="P510" s="11"/>
      <c r="Q510" s="11">
        <f t="shared" si="184"/>
        <v>0</v>
      </c>
      <c r="R510" s="11">
        <f t="shared" si="185"/>
        <v>0</v>
      </c>
      <c r="S510" s="88">
        <f t="shared" si="186"/>
        <v>0</v>
      </c>
      <c r="T510" s="106"/>
    </row>
    <row r="511" spans="1:25" s="1" customFormat="1" ht="15.75" customHeight="1" x14ac:dyDescent="0.3">
      <c r="A511" s="65" t="s">
        <v>1384</v>
      </c>
      <c r="B511" s="65"/>
      <c r="C511" s="65" t="s">
        <v>553</v>
      </c>
      <c r="D511" s="261" t="s">
        <v>887</v>
      </c>
      <c r="E511" s="3" t="s">
        <v>18</v>
      </c>
      <c r="F511" s="186">
        <v>149</v>
      </c>
      <c r="G511" s="11"/>
      <c r="H511" s="11"/>
      <c r="I511" s="11"/>
      <c r="J511" s="92"/>
      <c r="K511" s="235">
        <v>12.033828332660361</v>
      </c>
      <c r="L511" s="104">
        <f t="shared" si="202"/>
        <v>149</v>
      </c>
      <c r="M511" s="147">
        <v>1</v>
      </c>
      <c r="N511" s="179">
        <f t="shared" si="201"/>
        <v>149</v>
      </c>
      <c r="O511" s="11"/>
      <c r="P511" s="11"/>
      <c r="Q511" s="11">
        <f t="shared" si="184"/>
        <v>0</v>
      </c>
      <c r="R511" s="11">
        <f t="shared" si="185"/>
        <v>0</v>
      </c>
      <c r="S511" s="88">
        <f t="shared" si="186"/>
        <v>0</v>
      </c>
      <c r="T511" s="106"/>
      <c r="U511" s="4"/>
      <c r="V511" s="4"/>
      <c r="W511" s="4"/>
    </row>
    <row r="512" spans="1:25" s="1" customFormat="1" ht="15.75" customHeight="1" x14ac:dyDescent="0.3">
      <c r="A512" s="65" t="s">
        <v>1385</v>
      </c>
      <c r="B512" s="65"/>
      <c r="C512" s="65" t="s">
        <v>553</v>
      </c>
      <c r="D512" s="261" t="s">
        <v>922</v>
      </c>
      <c r="E512" s="3" t="s">
        <v>18</v>
      </c>
      <c r="F512" s="186">
        <v>106</v>
      </c>
      <c r="G512" s="11"/>
      <c r="H512" s="11"/>
      <c r="I512" s="11"/>
      <c r="J512" s="92"/>
      <c r="K512" s="235">
        <v>12.335876410658599</v>
      </c>
      <c r="L512" s="104">
        <f t="shared" si="202"/>
        <v>106</v>
      </c>
      <c r="M512" s="147">
        <v>1</v>
      </c>
      <c r="N512" s="179">
        <f t="shared" si="201"/>
        <v>106</v>
      </c>
      <c r="O512" s="11"/>
      <c r="P512" s="11"/>
      <c r="Q512" s="11">
        <f t="shared" si="184"/>
        <v>0</v>
      </c>
      <c r="R512" s="11">
        <f t="shared" si="185"/>
        <v>0</v>
      </c>
      <c r="S512" s="88">
        <f t="shared" si="186"/>
        <v>0</v>
      </c>
      <c r="T512" s="106"/>
    </row>
    <row r="513" spans="1:25" s="1" customFormat="1" ht="36" customHeight="1" x14ac:dyDescent="0.3">
      <c r="A513" s="65" t="s">
        <v>1386</v>
      </c>
      <c r="B513" s="65"/>
      <c r="C513" s="65" t="s">
        <v>553</v>
      </c>
      <c r="D513" s="261" t="s">
        <v>1239</v>
      </c>
      <c r="E513" s="3" t="s">
        <v>18</v>
      </c>
      <c r="F513" s="186">
        <v>14</v>
      </c>
      <c r="G513" s="71"/>
      <c r="H513" s="71"/>
      <c r="I513" s="71"/>
      <c r="J513" s="88"/>
      <c r="K513" s="235">
        <v>12.235751316061707</v>
      </c>
      <c r="L513" s="104">
        <f t="shared" si="202"/>
        <v>14</v>
      </c>
      <c r="M513" s="147">
        <v>1</v>
      </c>
      <c r="N513" s="179">
        <f t="shared" si="201"/>
        <v>14</v>
      </c>
      <c r="O513" s="71"/>
      <c r="P513" s="71"/>
      <c r="Q513" s="11">
        <f t="shared" si="184"/>
        <v>0</v>
      </c>
      <c r="R513" s="11">
        <f t="shared" si="185"/>
        <v>0</v>
      </c>
      <c r="S513" s="88">
        <f t="shared" si="186"/>
        <v>0</v>
      </c>
      <c r="T513" s="81"/>
    </row>
    <row r="514" spans="1:25" s="1" customFormat="1" ht="36" customHeight="1" x14ac:dyDescent="0.3">
      <c r="A514" s="65" t="s">
        <v>1387</v>
      </c>
      <c r="B514" s="65"/>
      <c r="C514" s="65" t="s">
        <v>553</v>
      </c>
      <c r="D514" s="261" t="s">
        <v>1341</v>
      </c>
      <c r="E514" s="3" t="s">
        <v>18</v>
      </c>
      <c r="F514" s="186">
        <v>1</v>
      </c>
      <c r="G514" s="71"/>
      <c r="H514" s="71"/>
      <c r="I514" s="71"/>
      <c r="J514" s="88"/>
      <c r="K514" s="235">
        <v>2.3020352248333653</v>
      </c>
      <c r="L514" s="104">
        <f t="shared" si="202"/>
        <v>1</v>
      </c>
      <c r="M514" s="147">
        <v>1</v>
      </c>
      <c r="N514" s="179">
        <f t="shared" si="201"/>
        <v>1</v>
      </c>
      <c r="O514" s="71"/>
      <c r="P514" s="71"/>
      <c r="Q514" s="11">
        <f t="shared" si="184"/>
        <v>0</v>
      </c>
      <c r="R514" s="11">
        <f t="shared" si="185"/>
        <v>0</v>
      </c>
      <c r="S514" s="88">
        <f t="shared" si="186"/>
        <v>0</v>
      </c>
      <c r="T514" s="81"/>
    </row>
    <row r="515" spans="1:25" s="1" customFormat="1" ht="36" customHeight="1" x14ac:dyDescent="0.3">
      <c r="A515" s="65" t="s">
        <v>1388</v>
      </c>
      <c r="B515" s="65"/>
      <c r="C515" s="65" t="s">
        <v>553</v>
      </c>
      <c r="D515" s="261" t="s">
        <v>1342</v>
      </c>
      <c r="E515" s="3" t="s">
        <v>18</v>
      </c>
      <c r="F515" s="186">
        <v>1</v>
      </c>
      <c r="G515" s="71"/>
      <c r="H515" s="71"/>
      <c r="I515" s="71"/>
      <c r="J515" s="88"/>
      <c r="K515" s="235">
        <v>2.6990263432641406</v>
      </c>
      <c r="L515" s="104">
        <f t="shared" si="202"/>
        <v>1</v>
      </c>
      <c r="M515" s="147">
        <v>1</v>
      </c>
      <c r="N515" s="179">
        <f t="shared" si="201"/>
        <v>1</v>
      </c>
      <c r="O515" s="71"/>
      <c r="P515" s="71"/>
      <c r="Q515" s="11">
        <f t="shared" si="184"/>
        <v>0</v>
      </c>
      <c r="R515" s="11">
        <f t="shared" si="185"/>
        <v>0</v>
      </c>
      <c r="S515" s="88">
        <f t="shared" si="186"/>
        <v>0</v>
      </c>
      <c r="T515" s="81"/>
    </row>
    <row r="516" spans="1:25" s="1" customFormat="1" ht="36" customHeight="1" x14ac:dyDescent="0.3">
      <c r="A516" s="65" t="s">
        <v>1389</v>
      </c>
      <c r="B516" s="65"/>
      <c r="C516" s="65" t="s">
        <v>553</v>
      </c>
      <c r="D516" s="261" t="s">
        <v>1343</v>
      </c>
      <c r="E516" s="3" t="s">
        <v>18</v>
      </c>
      <c r="F516" s="186">
        <v>1</v>
      </c>
      <c r="G516" s="71"/>
      <c r="H516" s="71"/>
      <c r="I516" s="71"/>
      <c r="J516" s="88"/>
      <c r="K516" s="235">
        <v>4.1584952577718539</v>
      </c>
      <c r="L516" s="104">
        <f t="shared" si="202"/>
        <v>1</v>
      </c>
      <c r="M516" s="147">
        <v>1</v>
      </c>
      <c r="N516" s="179">
        <f t="shared" si="201"/>
        <v>1</v>
      </c>
      <c r="O516" s="71"/>
      <c r="P516" s="71"/>
      <c r="Q516" s="11">
        <f t="shared" si="184"/>
        <v>0</v>
      </c>
      <c r="R516" s="11">
        <f t="shared" si="185"/>
        <v>0</v>
      </c>
      <c r="S516" s="88">
        <f t="shared" si="186"/>
        <v>0</v>
      </c>
      <c r="T516" s="81"/>
    </row>
    <row r="517" spans="1:25" s="1" customFormat="1" ht="25.5" customHeight="1" x14ac:dyDescent="0.3">
      <c r="A517" s="65" t="s">
        <v>1390</v>
      </c>
      <c r="B517" s="65"/>
      <c r="C517" s="65" t="s">
        <v>553</v>
      </c>
      <c r="D517" s="261" t="s">
        <v>924</v>
      </c>
      <c r="E517" s="3" t="s">
        <v>18</v>
      </c>
      <c r="F517" s="186">
        <v>54</v>
      </c>
      <c r="G517" s="71"/>
      <c r="H517" s="71"/>
      <c r="I517" s="71"/>
      <c r="J517" s="88"/>
      <c r="K517" s="236">
        <v>7.63</v>
      </c>
      <c r="L517" s="104">
        <f t="shared" si="202"/>
        <v>54</v>
      </c>
      <c r="M517" s="147">
        <v>1</v>
      </c>
      <c r="N517" s="179">
        <f t="shared" si="201"/>
        <v>54</v>
      </c>
      <c r="O517" s="71"/>
      <c r="P517" s="71"/>
      <c r="Q517" s="11">
        <f t="shared" si="184"/>
        <v>0</v>
      </c>
      <c r="R517" s="11">
        <f t="shared" si="185"/>
        <v>0</v>
      </c>
      <c r="S517" s="88">
        <f t="shared" si="186"/>
        <v>0</v>
      </c>
      <c r="T517" s="81"/>
    </row>
    <row r="518" spans="1:25" s="1" customFormat="1" ht="45" customHeight="1" x14ac:dyDescent="0.3">
      <c r="A518" s="65" t="s">
        <v>1391</v>
      </c>
      <c r="B518" s="65"/>
      <c r="C518" s="65" t="s">
        <v>553</v>
      </c>
      <c r="D518" s="261" t="s">
        <v>1243</v>
      </c>
      <c r="E518" s="3" t="s">
        <v>18</v>
      </c>
      <c r="F518" s="186">
        <v>7</v>
      </c>
      <c r="G518" s="71"/>
      <c r="H518" s="71"/>
      <c r="I518" s="71"/>
      <c r="J518" s="88"/>
      <c r="K518" s="236">
        <v>2.4732764159364597</v>
      </c>
      <c r="L518" s="104">
        <f t="shared" si="202"/>
        <v>7</v>
      </c>
      <c r="M518" s="147">
        <v>1</v>
      </c>
      <c r="N518" s="179">
        <f t="shared" si="201"/>
        <v>7</v>
      </c>
      <c r="O518" s="71"/>
      <c r="P518" s="71"/>
      <c r="Q518" s="11">
        <f t="shared" si="184"/>
        <v>0</v>
      </c>
      <c r="R518" s="11">
        <f t="shared" si="185"/>
        <v>0</v>
      </c>
      <c r="S518" s="88">
        <f t="shared" si="186"/>
        <v>0</v>
      </c>
      <c r="T518" s="81"/>
    </row>
    <row r="519" spans="1:25" s="1" customFormat="1" ht="45" customHeight="1" x14ac:dyDescent="0.3">
      <c r="A519" s="65" t="s">
        <v>1392</v>
      </c>
      <c r="B519" s="65"/>
      <c r="C519" s="65" t="s">
        <v>553</v>
      </c>
      <c r="D519" s="261" t="s">
        <v>1244</v>
      </c>
      <c r="E519" s="3" t="s">
        <v>18</v>
      </c>
      <c r="F519" s="186">
        <v>7</v>
      </c>
      <c r="G519" s="71"/>
      <c r="H519" s="71"/>
      <c r="I519" s="71"/>
      <c r="J519" s="88"/>
      <c r="K519" s="236">
        <v>2.7531735084835014</v>
      </c>
      <c r="L519" s="104">
        <f t="shared" si="202"/>
        <v>7</v>
      </c>
      <c r="M519" s="147">
        <v>1</v>
      </c>
      <c r="N519" s="179">
        <f t="shared" si="201"/>
        <v>7</v>
      </c>
      <c r="O519" s="71"/>
      <c r="P519" s="71"/>
      <c r="Q519" s="11">
        <f t="shared" si="184"/>
        <v>0</v>
      </c>
      <c r="R519" s="11">
        <f t="shared" si="185"/>
        <v>0</v>
      </c>
      <c r="S519" s="88">
        <f t="shared" si="186"/>
        <v>0</v>
      </c>
      <c r="T519" s="81"/>
    </row>
    <row r="520" spans="1:25" s="1" customFormat="1" ht="45" customHeight="1" x14ac:dyDescent="0.3">
      <c r="A520" s="65" t="s">
        <v>1393</v>
      </c>
      <c r="B520" s="65"/>
      <c r="C520" s="65" t="s">
        <v>553</v>
      </c>
      <c r="D520" s="261" t="s">
        <v>1344</v>
      </c>
      <c r="E520" s="3" t="s">
        <v>18</v>
      </c>
      <c r="F520" s="186">
        <v>1</v>
      </c>
      <c r="G520" s="14"/>
      <c r="H520" s="14"/>
      <c r="I520" s="14"/>
      <c r="J520" s="91"/>
      <c r="K520" s="235">
        <v>0.49298221281347038</v>
      </c>
      <c r="L520" s="104">
        <f t="shared" si="202"/>
        <v>1</v>
      </c>
      <c r="M520" s="147">
        <v>1</v>
      </c>
      <c r="N520" s="179">
        <f t="shared" si="201"/>
        <v>1</v>
      </c>
      <c r="O520" s="11"/>
      <c r="P520" s="11"/>
      <c r="Q520" s="11">
        <f t="shared" si="184"/>
        <v>0</v>
      </c>
      <c r="R520" s="11">
        <f t="shared" si="185"/>
        <v>0</v>
      </c>
      <c r="S520" s="88">
        <f t="shared" si="186"/>
        <v>0</v>
      </c>
      <c r="T520" s="106"/>
    </row>
    <row r="521" spans="1:25" s="1" customFormat="1" ht="45" customHeight="1" x14ac:dyDescent="0.3">
      <c r="A521" s="65" t="s">
        <v>1394</v>
      </c>
      <c r="B521" s="65"/>
      <c r="C521" s="65" t="s">
        <v>553</v>
      </c>
      <c r="D521" s="261" t="s">
        <v>1345</v>
      </c>
      <c r="E521" s="3" t="s">
        <v>18</v>
      </c>
      <c r="F521" s="186">
        <v>1</v>
      </c>
      <c r="G521" s="14"/>
      <c r="H521" s="14"/>
      <c r="I521" s="14"/>
      <c r="J521" s="91"/>
      <c r="K521" s="235">
        <v>0.5942329219213246</v>
      </c>
      <c r="L521" s="104">
        <f t="shared" si="202"/>
        <v>1</v>
      </c>
      <c r="M521" s="147">
        <v>1</v>
      </c>
      <c r="N521" s="179">
        <f t="shared" si="201"/>
        <v>1</v>
      </c>
      <c r="O521" s="11"/>
      <c r="P521" s="11"/>
      <c r="Q521" s="11">
        <f t="shared" si="184"/>
        <v>0</v>
      </c>
      <c r="R521" s="11">
        <f t="shared" si="185"/>
        <v>0</v>
      </c>
      <c r="S521" s="88">
        <f t="shared" si="186"/>
        <v>0</v>
      </c>
      <c r="T521" s="110"/>
    </row>
    <row r="522" spans="1:25" s="1" customFormat="1" ht="45" customHeight="1" x14ac:dyDescent="0.3">
      <c r="A522" s="65" t="s">
        <v>1395</v>
      </c>
      <c r="B522" s="65"/>
      <c r="C522" s="65" t="s">
        <v>553</v>
      </c>
      <c r="D522" s="261" t="s">
        <v>1346</v>
      </c>
      <c r="E522" s="3" t="s">
        <v>18</v>
      </c>
      <c r="F522" s="186">
        <v>1</v>
      </c>
      <c r="G522" s="14"/>
      <c r="H522" s="14"/>
      <c r="I522" s="14"/>
      <c r="J522" s="91"/>
      <c r="K522" s="235">
        <v>0.7332693661656976</v>
      </c>
      <c r="L522" s="104">
        <f t="shared" si="202"/>
        <v>1</v>
      </c>
      <c r="M522" s="147">
        <v>1</v>
      </c>
      <c r="N522" s="179">
        <f t="shared" si="201"/>
        <v>1</v>
      </c>
      <c r="O522" s="11"/>
      <c r="P522" s="11"/>
      <c r="Q522" s="11">
        <f t="shared" si="184"/>
        <v>0</v>
      </c>
      <c r="R522" s="11">
        <f t="shared" si="185"/>
        <v>0</v>
      </c>
      <c r="S522" s="88">
        <f t="shared" si="186"/>
        <v>0</v>
      </c>
      <c r="T522" s="110"/>
      <c r="U522" s="4"/>
      <c r="V522" s="4"/>
      <c r="W522" s="4"/>
      <c r="X522" s="4"/>
    </row>
    <row r="523" spans="1:25" s="1" customFormat="1" ht="45" customHeight="1" x14ac:dyDescent="0.3">
      <c r="A523" s="65" t="s">
        <v>1396</v>
      </c>
      <c r="B523" s="65"/>
      <c r="C523" s="65" t="s">
        <v>553</v>
      </c>
      <c r="D523" s="261" t="s">
        <v>1347</v>
      </c>
      <c r="E523" s="3" t="s">
        <v>18</v>
      </c>
      <c r="F523" s="186">
        <v>1</v>
      </c>
      <c r="G523" s="14"/>
      <c r="H523" s="14"/>
      <c r="I523" s="14"/>
      <c r="J523" s="91"/>
      <c r="K523" s="235">
        <v>0.66455193916640209</v>
      </c>
      <c r="L523" s="104">
        <f t="shared" si="202"/>
        <v>1</v>
      </c>
      <c r="M523" s="147">
        <v>1</v>
      </c>
      <c r="N523" s="179">
        <f t="shared" si="201"/>
        <v>1</v>
      </c>
      <c r="O523" s="11"/>
      <c r="P523" s="11"/>
      <c r="Q523" s="11">
        <f t="shared" si="184"/>
        <v>0</v>
      </c>
      <c r="R523" s="11">
        <f t="shared" si="185"/>
        <v>0</v>
      </c>
      <c r="S523" s="88">
        <f t="shared" si="186"/>
        <v>0</v>
      </c>
      <c r="T523" s="73"/>
      <c r="U523" s="4"/>
      <c r="V523" s="4"/>
      <c r="W523" s="4"/>
      <c r="X523" s="4"/>
      <c r="Y523" s="4"/>
    </row>
    <row r="524" spans="1:25" s="1" customFormat="1" ht="45" customHeight="1" x14ac:dyDescent="0.3">
      <c r="A524" s="65" t="s">
        <v>1397</v>
      </c>
      <c r="B524" s="65"/>
      <c r="C524" s="65" t="s">
        <v>553</v>
      </c>
      <c r="D524" s="261" t="s">
        <v>1348</v>
      </c>
      <c r="E524" s="3" t="s">
        <v>18</v>
      </c>
      <c r="F524" s="186">
        <v>1</v>
      </c>
      <c r="G524" s="74"/>
      <c r="H524" s="74"/>
      <c r="I524" s="74"/>
      <c r="J524" s="87"/>
      <c r="K524" s="236">
        <v>0.79249999999999998</v>
      </c>
      <c r="L524" s="104">
        <f t="shared" si="202"/>
        <v>1</v>
      </c>
      <c r="M524" s="147">
        <v>1</v>
      </c>
      <c r="N524" s="179">
        <f t="shared" si="201"/>
        <v>1</v>
      </c>
      <c r="O524" s="71"/>
      <c r="P524" s="71"/>
      <c r="Q524" s="11">
        <f t="shared" si="184"/>
        <v>0</v>
      </c>
      <c r="R524" s="11">
        <f t="shared" si="185"/>
        <v>0</v>
      </c>
      <c r="S524" s="88">
        <f t="shared" si="186"/>
        <v>0</v>
      </c>
      <c r="T524" s="71"/>
      <c r="U524" s="4"/>
      <c r="V524" s="4"/>
      <c r="W524" s="4"/>
      <c r="X524" s="4"/>
      <c r="Y524" s="4"/>
    </row>
    <row r="525" spans="1:25" s="1" customFormat="1" ht="15.75" customHeight="1" x14ac:dyDescent="0.3">
      <c r="A525" s="65" t="s">
        <v>1398</v>
      </c>
      <c r="B525" s="65"/>
      <c r="C525" s="65" t="s">
        <v>553</v>
      </c>
      <c r="D525" s="260" t="s">
        <v>705</v>
      </c>
      <c r="E525" s="3" t="s">
        <v>18</v>
      </c>
      <c r="F525" s="189">
        <v>1.58</v>
      </c>
      <c r="G525" s="14"/>
      <c r="H525" s="14"/>
      <c r="I525" s="14"/>
      <c r="J525" s="91"/>
      <c r="K525" s="234"/>
      <c r="L525" s="104">
        <f t="shared" si="202"/>
        <v>1.58</v>
      </c>
      <c r="M525" s="147">
        <v>1</v>
      </c>
      <c r="N525" s="179">
        <f t="shared" si="201"/>
        <v>1.58</v>
      </c>
      <c r="O525" s="11"/>
      <c r="P525" s="11"/>
      <c r="Q525" s="11">
        <f t="shared" si="184"/>
        <v>0</v>
      </c>
      <c r="R525" s="11">
        <f t="shared" si="185"/>
        <v>0</v>
      </c>
      <c r="S525" s="88">
        <f t="shared" si="186"/>
        <v>0</v>
      </c>
      <c r="T525" s="81"/>
      <c r="U525" s="4"/>
      <c r="V525" s="4"/>
      <c r="W525" s="4"/>
      <c r="X525" s="4"/>
      <c r="Y525" s="4"/>
    </row>
    <row r="526" spans="1:25" s="134" customFormat="1" ht="15.75" customHeight="1" x14ac:dyDescent="0.3">
      <c r="A526" s="90" t="s">
        <v>1399</v>
      </c>
      <c r="B526" s="90"/>
      <c r="C526" s="90" t="s">
        <v>552</v>
      </c>
      <c r="D526" s="116" t="s">
        <v>1127</v>
      </c>
      <c r="E526" s="87" t="s">
        <v>18</v>
      </c>
      <c r="F526" s="87">
        <f>F527</f>
        <v>91</v>
      </c>
      <c r="G526" s="87"/>
      <c r="H526" s="87"/>
      <c r="I526" s="87"/>
      <c r="J526" s="87"/>
      <c r="K526" s="87"/>
      <c r="L526" s="146">
        <f>L527</f>
        <v>91</v>
      </c>
      <c r="M526" s="146">
        <v>1</v>
      </c>
      <c r="N526" s="152">
        <f>L526*M526</f>
        <v>91</v>
      </c>
      <c r="O526" s="88"/>
      <c r="P526" s="88"/>
      <c r="Q526" s="92">
        <f t="shared" si="184"/>
        <v>0</v>
      </c>
      <c r="R526" s="92">
        <f t="shared" si="185"/>
        <v>0</v>
      </c>
      <c r="S526" s="88">
        <f t="shared" si="186"/>
        <v>0</v>
      </c>
      <c r="T526" s="109"/>
      <c r="U526" s="133"/>
      <c r="V526" s="133"/>
      <c r="W526" s="133"/>
      <c r="X526" s="133"/>
      <c r="Y526" s="133"/>
    </row>
    <row r="527" spans="1:25" x14ac:dyDescent="0.3">
      <c r="A527" s="65" t="s">
        <v>1400</v>
      </c>
      <c r="B527" s="65"/>
      <c r="C527" s="130" t="s">
        <v>553</v>
      </c>
      <c r="D527" s="261" t="s">
        <v>1128</v>
      </c>
      <c r="E527" s="130" t="s">
        <v>18</v>
      </c>
      <c r="F527" s="156">
        <v>91</v>
      </c>
      <c r="G527" s="156"/>
      <c r="H527" s="156"/>
      <c r="I527" s="156"/>
      <c r="J527" s="223"/>
      <c r="K527" s="243"/>
      <c r="L527" s="150">
        <f>F527</f>
        <v>91</v>
      </c>
      <c r="M527" s="150">
        <v>1</v>
      </c>
      <c r="N527" s="180">
        <f>M527*L527</f>
        <v>91</v>
      </c>
      <c r="O527" s="254"/>
      <c r="P527" s="254"/>
      <c r="Q527" s="11">
        <f t="shared" si="184"/>
        <v>0</v>
      </c>
      <c r="R527" s="11">
        <f t="shared" si="185"/>
        <v>0</v>
      </c>
      <c r="S527" s="88">
        <f t="shared" si="186"/>
        <v>0</v>
      </c>
      <c r="T527" s="163"/>
    </row>
    <row r="528" spans="1:25" s="134" customFormat="1" ht="27.75" customHeight="1" x14ac:dyDescent="0.3">
      <c r="A528" s="90" t="s">
        <v>1401</v>
      </c>
      <c r="B528" s="276" t="s">
        <v>2091</v>
      </c>
      <c r="C528" s="86" t="s">
        <v>552</v>
      </c>
      <c r="D528" s="118" t="s">
        <v>654</v>
      </c>
      <c r="E528" s="87" t="s">
        <v>18</v>
      </c>
      <c r="F528" s="117">
        <f>F529+F530+F531+F532</f>
        <v>99</v>
      </c>
      <c r="G528" s="117"/>
      <c r="H528" s="117"/>
      <c r="I528" s="117"/>
      <c r="J528" s="117"/>
      <c r="K528" s="117"/>
      <c r="L528" s="117">
        <f t="shared" ref="L528" si="203">L529+L530+L531+L532</f>
        <v>99</v>
      </c>
      <c r="M528" s="148">
        <v>1</v>
      </c>
      <c r="N528" s="154">
        <f>ROUND(M528*L528,2)</f>
        <v>99</v>
      </c>
      <c r="O528" s="88"/>
      <c r="P528" s="88"/>
      <c r="Q528" s="92">
        <f t="shared" si="184"/>
        <v>0</v>
      </c>
      <c r="R528" s="92">
        <f t="shared" si="185"/>
        <v>0</v>
      </c>
      <c r="S528" s="88">
        <f t="shared" si="186"/>
        <v>0</v>
      </c>
      <c r="T528" s="109"/>
      <c r="U528" s="133"/>
      <c r="V528" s="133"/>
      <c r="W528" s="133"/>
      <c r="X528" s="133"/>
      <c r="Y528" s="133"/>
    </row>
    <row r="529" spans="1:25" s="134" customFormat="1" ht="27.75" customHeight="1" x14ac:dyDescent="0.3">
      <c r="A529" s="65" t="s">
        <v>1402</v>
      </c>
      <c r="B529" s="65"/>
      <c r="C529" s="65" t="s">
        <v>553</v>
      </c>
      <c r="D529" s="262" t="s">
        <v>1315</v>
      </c>
      <c r="E529" s="74" t="s">
        <v>18</v>
      </c>
      <c r="F529" s="181">
        <v>7</v>
      </c>
      <c r="G529" s="105"/>
      <c r="H529" s="105"/>
      <c r="I529" s="105"/>
      <c r="J529" s="117"/>
      <c r="K529" s="238"/>
      <c r="L529" s="104">
        <f>F529</f>
        <v>7</v>
      </c>
      <c r="M529" s="147">
        <v>1</v>
      </c>
      <c r="N529" s="179">
        <f t="shared" ref="N529" si="204">ROUND(M529*L529,2)</f>
        <v>7</v>
      </c>
      <c r="O529" s="71"/>
      <c r="P529" s="71"/>
      <c r="Q529" s="11">
        <f t="shared" ref="Q529:Q596" si="205">ROUND(N529*O529,2)</f>
        <v>0</v>
      </c>
      <c r="R529" s="11">
        <f t="shared" ref="R529:R595" si="206">ROUND(N529*P529,2)</f>
        <v>0</v>
      </c>
      <c r="S529" s="88">
        <f t="shared" ref="S529:S595" si="207">ROUND(Q529+R529,2)</f>
        <v>0</v>
      </c>
      <c r="T529" s="109"/>
      <c r="U529" s="133"/>
      <c r="V529" s="133"/>
      <c r="W529" s="133"/>
      <c r="X529" s="133"/>
      <c r="Y529" s="133"/>
    </row>
    <row r="530" spans="1:25" s="1" customFormat="1" ht="25.5" customHeight="1" x14ac:dyDescent="0.3">
      <c r="A530" s="65" t="s">
        <v>1403</v>
      </c>
      <c r="B530" s="65"/>
      <c r="C530" s="65" t="s">
        <v>553</v>
      </c>
      <c r="D530" s="261" t="s">
        <v>1349</v>
      </c>
      <c r="E530" s="3" t="s">
        <v>18</v>
      </c>
      <c r="F530" s="186">
        <v>1</v>
      </c>
      <c r="G530" s="14"/>
      <c r="H530" s="14"/>
      <c r="I530" s="14"/>
      <c r="J530" s="91"/>
      <c r="K530" s="234"/>
      <c r="L530" s="155">
        <f t="shared" ref="L530:L532" si="208">F530</f>
        <v>1</v>
      </c>
      <c r="M530" s="147">
        <v>1</v>
      </c>
      <c r="N530" s="179">
        <f>ROUND(M530*L530,2)</f>
        <v>1</v>
      </c>
      <c r="O530" s="11"/>
      <c r="P530" s="11"/>
      <c r="Q530" s="11">
        <f t="shared" si="205"/>
        <v>0</v>
      </c>
      <c r="R530" s="11">
        <f t="shared" si="206"/>
        <v>0</v>
      </c>
      <c r="S530" s="88">
        <f t="shared" si="207"/>
        <v>0</v>
      </c>
      <c r="T530" s="106"/>
      <c r="U530" s="4"/>
    </row>
    <row r="531" spans="1:25" x14ac:dyDescent="0.3">
      <c r="A531" s="65" t="s">
        <v>1404</v>
      </c>
      <c r="B531" s="65"/>
      <c r="C531" s="65" t="s">
        <v>553</v>
      </c>
      <c r="D531" s="262" t="s">
        <v>939</v>
      </c>
      <c r="E531" s="3" t="s">
        <v>18</v>
      </c>
      <c r="F531" s="186">
        <v>37</v>
      </c>
      <c r="G531" s="156"/>
      <c r="H531" s="156"/>
      <c r="I531" s="156"/>
      <c r="J531" s="223"/>
      <c r="K531" s="243"/>
      <c r="L531" s="155">
        <f t="shared" si="208"/>
        <v>37</v>
      </c>
      <c r="M531" s="147">
        <v>1</v>
      </c>
      <c r="N531" s="179">
        <f t="shared" ref="N531:N532" si="209">ROUND(M531*L531,2)</f>
        <v>37</v>
      </c>
      <c r="O531" s="254"/>
      <c r="P531" s="254"/>
      <c r="Q531" s="11">
        <f t="shared" si="205"/>
        <v>0</v>
      </c>
      <c r="R531" s="11">
        <f t="shared" si="206"/>
        <v>0</v>
      </c>
      <c r="S531" s="88">
        <f t="shared" si="207"/>
        <v>0</v>
      </c>
      <c r="T531" s="163"/>
    </row>
    <row r="532" spans="1:25" s="1" customFormat="1" ht="15.75" customHeight="1" x14ac:dyDescent="0.3">
      <c r="A532" s="65" t="s">
        <v>1405</v>
      </c>
      <c r="B532" s="65"/>
      <c r="C532" s="65" t="s">
        <v>553</v>
      </c>
      <c r="D532" s="261" t="s">
        <v>1316</v>
      </c>
      <c r="E532" s="3" t="s">
        <v>18</v>
      </c>
      <c r="F532" s="186">
        <v>54</v>
      </c>
      <c r="G532" s="14"/>
      <c r="H532" s="14"/>
      <c r="I532" s="14"/>
      <c r="J532" s="91"/>
      <c r="K532" s="234"/>
      <c r="L532" s="155">
        <f t="shared" si="208"/>
        <v>54</v>
      </c>
      <c r="M532" s="147">
        <v>1</v>
      </c>
      <c r="N532" s="179">
        <f t="shared" si="209"/>
        <v>54</v>
      </c>
      <c r="O532" s="11"/>
      <c r="P532" s="11"/>
      <c r="Q532" s="11">
        <f t="shared" si="205"/>
        <v>0</v>
      </c>
      <c r="R532" s="11">
        <f t="shared" si="206"/>
        <v>0</v>
      </c>
      <c r="S532" s="88">
        <f t="shared" si="207"/>
        <v>0</v>
      </c>
      <c r="T532" s="106"/>
    </row>
    <row r="533" spans="1:25" s="138" customFormat="1" ht="27" customHeight="1" x14ac:dyDescent="0.3">
      <c r="A533" s="90" t="s">
        <v>1444</v>
      </c>
      <c r="B533" s="276" t="s">
        <v>2090</v>
      </c>
      <c r="C533" s="90" t="s">
        <v>552</v>
      </c>
      <c r="D533" s="97" t="s">
        <v>1209</v>
      </c>
      <c r="E533" s="87" t="s">
        <v>3</v>
      </c>
      <c r="F533" s="124">
        <f>F534+F535</f>
        <v>3.19</v>
      </c>
      <c r="G533" s="87"/>
      <c r="H533" s="87"/>
      <c r="I533" s="87"/>
      <c r="J533" s="87"/>
      <c r="K533" s="124">
        <f t="shared" ref="K533:K538" si="210">F533</f>
        <v>3.19</v>
      </c>
      <c r="L533" s="123">
        <f t="shared" ref="L533:L538" si="211">K533</f>
        <v>3.19</v>
      </c>
      <c r="M533" s="148">
        <v>1</v>
      </c>
      <c r="N533" s="154">
        <f t="shared" ref="N533" si="212">ROUND(M533*L533,2)</f>
        <v>3.19</v>
      </c>
      <c r="O533" s="88"/>
      <c r="P533" s="88"/>
      <c r="Q533" s="92">
        <f t="shared" si="205"/>
        <v>0</v>
      </c>
      <c r="R533" s="92">
        <f t="shared" si="206"/>
        <v>0</v>
      </c>
      <c r="S533" s="88">
        <f t="shared" si="207"/>
        <v>0</v>
      </c>
      <c r="T533" s="108"/>
    </row>
    <row r="534" spans="1:25" s="1" customFormat="1" ht="19.5" customHeight="1" x14ac:dyDescent="0.3">
      <c r="A534" s="65" t="s">
        <v>1445</v>
      </c>
      <c r="B534" s="65"/>
      <c r="C534" s="65" t="s">
        <v>553</v>
      </c>
      <c r="D534" s="260" t="s">
        <v>1350</v>
      </c>
      <c r="E534" s="3" t="s">
        <v>3</v>
      </c>
      <c r="F534" s="103">
        <v>0.15</v>
      </c>
      <c r="G534" s="14"/>
      <c r="H534" s="14"/>
      <c r="I534" s="14"/>
      <c r="J534" s="91"/>
      <c r="K534" s="239">
        <f t="shared" si="210"/>
        <v>0.15</v>
      </c>
      <c r="L534" s="102">
        <f t="shared" si="211"/>
        <v>0.15</v>
      </c>
      <c r="M534" s="147">
        <v>1.1000000000000001</v>
      </c>
      <c r="N534" s="179">
        <f>ROUND(M534*L534,2)</f>
        <v>0.17</v>
      </c>
      <c r="O534" s="11"/>
      <c r="P534" s="11"/>
      <c r="Q534" s="11">
        <f t="shared" si="205"/>
        <v>0</v>
      </c>
      <c r="R534" s="11">
        <f t="shared" si="206"/>
        <v>0</v>
      </c>
      <c r="S534" s="88">
        <f t="shared" si="207"/>
        <v>0</v>
      </c>
      <c r="T534" s="106"/>
      <c r="U534" s="4"/>
    </row>
    <row r="535" spans="1:25" s="1" customFormat="1" ht="28.5" customHeight="1" x14ac:dyDescent="0.3">
      <c r="A535" s="65" t="s">
        <v>1446</v>
      </c>
      <c r="B535" s="65"/>
      <c r="C535" s="65" t="s">
        <v>553</v>
      </c>
      <c r="D535" s="260" t="s">
        <v>713</v>
      </c>
      <c r="E535" s="3" t="s">
        <v>3</v>
      </c>
      <c r="F535" s="103">
        <v>3.04</v>
      </c>
      <c r="G535" s="14"/>
      <c r="H535" s="14"/>
      <c r="I535" s="14"/>
      <c r="J535" s="91"/>
      <c r="K535" s="239">
        <f t="shared" si="210"/>
        <v>3.04</v>
      </c>
      <c r="L535" s="102">
        <f t="shared" si="211"/>
        <v>3.04</v>
      </c>
      <c r="M535" s="147">
        <v>1.1000000000000001</v>
      </c>
      <c r="N535" s="179">
        <f>ROUND(M535*L535,2)</f>
        <v>3.34</v>
      </c>
      <c r="O535" s="11"/>
      <c r="P535" s="11"/>
      <c r="Q535" s="11">
        <f t="shared" si="205"/>
        <v>0</v>
      </c>
      <c r="R535" s="11">
        <f t="shared" si="206"/>
        <v>0</v>
      </c>
      <c r="S535" s="88">
        <f t="shared" si="207"/>
        <v>0</v>
      </c>
      <c r="T535" s="106"/>
      <c r="U535" s="4"/>
    </row>
    <row r="536" spans="1:25" s="138" customFormat="1" ht="27" customHeight="1" x14ac:dyDescent="0.3">
      <c r="A536" s="90" t="s">
        <v>1447</v>
      </c>
      <c r="B536" s="276" t="s">
        <v>2088</v>
      </c>
      <c r="C536" s="90" t="s">
        <v>552</v>
      </c>
      <c r="D536" s="97" t="s">
        <v>1338</v>
      </c>
      <c r="E536" s="87" t="s">
        <v>3</v>
      </c>
      <c r="F536" s="124">
        <f>F537</f>
        <v>58502</v>
      </c>
      <c r="G536" s="87"/>
      <c r="H536" s="87"/>
      <c r="I536" s="87"/>
      <c r="J536" s="87"/>
      <c r="K536" s="117">
        <f t="shared" si="210"/>
        <v>58502</v>
      </c>
      <c r="L536" s="146">
        <f t="shared" si="211"/>
        <v>58502</v>
      </c>
      <c r="M536" s="148">
        <v>1</v>
      </c>
      <c r="N536" s="154">
        <f>ROUND(M536*L536,2)</f>
        <v>58502</v>
      </c>
      <c r="O536" s="88"/>
      <c r="P536" s="88"/>
      <c r="Q536" s="92">
        <f t="shared" si="205"/>
        <v>0</v>
      </c>
      <c r="R536" s="92">
        <f t="shared" si="206"/>
        <v>0</v>
      </c>
      <c r="S536" s="88">
        <f t="shared" si="207"/>
        <v>0</v>
      </c>
      <c r="T536" s="108"/>
    </row>
    <row r="537" spans="1:25" s="198" customFormat="1" ht="38.25" customHeight="1" x14ac:dyDescent="0.3">
      <c r="A537" s="65" t="s">
        <v>1448</v>
      </c>
      <c r="B537" s="65"/>
      <c r="C537" s="65" t="s">
        <v>553</v>
      </c>
      <c r="D537" s="115" t="s">
        <v>886</v>
      </c>
      <c r="E537" s="14" t="s">
        <v>3</v>
      </c>
      <c r="F537" s="103">
        <v>58502</v>
      </c>
      <c r="G537" s="14"/>
      <c r="H537" s="14"/>
      <c r="I537" s="14"/>
      <c r="J537" s="14"/>
      <c r="K537" s="104">
        <f t="shared" si="210"/>
        <v>58502</v>
      </c>
      <c r="L537" s="147">
        <f t="shared" si="211"/>
        <v>58502</v>
      </c>
      <c r="M537" s="147">
        <v>1.1000000000000001</v>
      </c>
      <c r="N537" s="153">
        <f>ROUND(M537*L537,2)</f>
        <v>64352.2</v>
      </c>
      <c r="O537" s="11"/>
      <c r="P537" s="11"/>
      <c r="Q537" s="11">
        <f t="shared" si="205"/>
        <v>0</v>
      </c>
      <c r="R537" s="11">
        <f t="shared" si="206"/>
        <v>0</v>
      </c>
      <c r="S537" s="71">
        <f t="shared" si="207"/>
        <v>0</v>
      </c>
      <c r="T537" s="106"/>
      <c r="U537" s="197"/>
    </row>
    <row r="538" spans="1:25" s="198" customFormat="1" ht="25.5" customHeight="1" x14ac:dyDescent="0.3">
      <c r="A538" s="65" t="s">
        <v>1449</v>
      </c>
      <c r="B538" s="65"/>
      <c r="C538" s="65" t="s">
        <v>553</v>
      </c>
      <c r="D538" s="115" t="s">
        <v>3036</v>
      </c>
      <c r="E538" s="14" t="s">
        <v>2</v>
      </c>
      <c r="F538" s="338">
        <f>F537</f>
        <v>58502</v>
      </c>
      <c r="G538" s="338"/>
      <c r="H538" s="338"/>
      <c r="I538" s="338"/>
      <c r="J538" s="338"/>
      <c r="K538" s="338">
        <f t="shared" si="210"/>
        <v>58502</v>
      </c>
      <c r="L538" s="338">
        <f t="shared" si="211"/>
        <v>58502</v>
      </c>
      <c r="M538" s="336">
        <v>0.7</v>
      </c>
      <c r="N538" s="153">
        <f>ROUND(M538*L538,2)</f>
        <v>40951.4</v>
      </c>
      <c r="O538" s="11"/>
      <c r="P538" s="11"/>
      <c r="Q538" s="11"/>
      <c r="R538" s="11"/>
      <c r="S538" s="71"/>
      <c r="T538" s="106"/>
    </row>
    <row r="539" spans="1:25" s="198" customFormat="1" ht="44.25" customHeight="1" x14ac:dyDescent="0.3">
      <c r="A539" s="65" t="s">
        <v>2990</v>
      </c>
      <c r="B539" s="65"/>
      <c r="C539" s="65" t="s">
        <v>553</v>
      </c>
      <c r="D539" s="261" t="s">
        <v>1323</v>
      </c>
      <c r="E539" s="14" t="s">
        <v>3</v>
      </c>
      <c r="F539" s="14">
        <v>10.054</v>
      </c>
      <c r="G539" s="14"/>
      <c r="H539" s="14"/>
      <c r="I539" s="14"/>
      <c r="J539" s="14"/>
      <c r="K539" s="104">
        <f t="shared" ref="K539" si="213">F539</f>
        <v>10.054</v>
      </c>
      <c r="L539" s="147">
        <f t="shared" ref="L539" si="214">K539</f>
        <v>10.054</v>
      </c>
      <c r="M539" s="147">
        <v>1.1000000000000001</v>
      </c>
      <c r="N539" s="153">
        <f t="shared" ref="N539" si="215">ROUND(M539*L539,2)</f>
        <v>11.06</v>
      </c>
      <c r="O539" s="11"/>
      <c r="P539" s="11"/>
      <c r="Q539" s="11">
        <f t="shared" si="205"/>
        <v>0</v>
      </c>
      <c r="R539" s="11">
        <f t="shared" si="206"/>
        <v>0</v>
      </c>
      <c r="S539" s="71">
        <f t="shared" si="207"/>
        <v>0</v>
      </c>
      <c r="T539" s="106"/>
    </row>
    <row r="540" spans="1:25" s="198" customFormat="1" ht="25.5" customHeight="1" x14ac:dyDescent="0.3">
      <c r="A540" s="65" t="s">
        <v>2991</v>
      </c>
      <c r="B540" s="65"/>
      <c r="C540" s="65" t="s">
        <v>553</v>
      </c>
      <c r="D540" s="115" t="s">
        <v>2978</v>
      </c>
      <c r="E540" s="14" t="s">
        <v>2</v>
      </c>
      <c r="F540" s="338">
        <f>F539</f>
        <v>10.054</v>
      </c>
      <c r="G540" s="338"/>
      <c r="H540" s="338"/>
      <c r="I540" s="338"/>
      <c r="J540" s="338"/>
      <c r="K540" s="338">
        <f>F540</f>
        <v>10.054</v>
      </c>
      <c r="L540" s="338">
        <f>K540</f>
        <v>10.054</v>
      </c>
      <c r="M540" s="336">
        <v>1</v>
      </c>
      <c r="N540" s="153">
        <f>ROUND(M540*L540,2)</f>
        <v>10.050000000000001</v>
      </c>
      <c r="O540" s="11"/>
      <c r="P540" s="11"/>
      <c r="Q540" s="11">
        <f t="shared" ref="Q540" si="216">ROUND(N540*O540,2)</f>
        <v>0</v>
      </c>
      <c r="R540" s="11">
        <f t="shared" ref="R540" si="217">ROUND(N540*P540,2)</f>
        <v>0</v>
      </c>
      <c r="S540" s="71">
        <f t="shared" ref="S540" si="218">ROUND(Q540+R540,2)</f>
        <v>0</v>
      </c>
      <c r="T540" s="106"/>
    </row>
    <row r="541" spans="1:25" s="132" customFormat="1" ht="22.5" customHeight="1" x14ac:dyDescent="0.3">
      <c r="A541" s="111" t="s">
        <v>490</v>
      </c>
      <c r="B541" s="111"/>
      <c r="C541" s="111"/>
      <c r="D541" s="95" t="s">
        <v>1351</v>
      </c>
      <c r="E541" s="112"/>
      <c r="F541" s="113"/>
      <c r="G541" s="112"/>
      <c r="H541" s="112"/>
      <c r="I541" s="112"/>
      <c r="J541" s="112"/>
      <c r="K541" s="112"/>
      <c r="L541" s="190"/>
      <c r="M541" s="144"/>
      <c r="N541" s="151"/>
      <c r="O541" s="114"/>
      <c r="P541" s="114"/>
      <c r="Q541" s="85"/>
      <c r="R541" s="85"/>
      <c r="S541" s="114"/>
      <c r="T541" s="114"/>
      <c r="U541" s="131"/>
      <c r="V541" s="131"/>
      <c r="W541" s="131"/>
      <c r="X541" s="131"/>
      <c r="Y541" s="131"/>
    </row>
    <row r="542" spans="1:25" s="138" customFormat="1" ht="32.25" customHeight="1" x14ac:dyDescent="0.3">
      <c r="A542" s="90" t="s">
        <v>1450</v>
      </c>
      <c r="B542" s="276" t="s">
        <v>2086</v>
      </c>
      <c r="C542" s="90" t="s">
        <v>552</v>
      </c>
      <c r="D542" s="97" t="s">
        <v>554</v>
      </c>
      <c r="E542" s="87" t="s">
        <v>3</v>
      </c>
      <c r="F542" s="117"/>
      <c r="G542" s="87"/>
      <c r="H542" s="87"/>
      <c r="I542" s="87"/>
      <c r="J542" s="89"/>
      <c r="K542" s="89">
        <f>SUM(K543:K574)</f>
        <v>83.219038654377243</v>
      </c>
      <c r="L542" s="89"/>
      <c r="M542" s="146"/>
      <c r="N542" s="89">
        <f>K542</f>
        <v>83.219038654377243</v>
      </c>
      <c r="O542" s="88"/>
      <c r="P542" s="88"/>
      <c r="Q542" s="92">
        <f t="shared" si="205"/>
        <v>0</v>
      </c>
      <c r="R542" s="92">
        <f t="shared" si="206"/>
        <v>0</v>
      </c>
      <c r="S542" s="88">
        <f t="shared" si="207"/>
        <v>0</v>
      </c>
      <c r="T542" s="88" t="s">
        <v>555</v>
      </c>
      <c r="U542" s="137"/>
      <c r="V542" s="137"/>
      <c r="W542" s="137"/>
      <c r="X542" s="137"/>
      <c r="Y542" s="137"/>
    </row>
    <row r="543" spans="1:25" s="1" customFormat="1" ht="18.75" customHeight="1" x14ac:dyDescent="0.3">
      <c r="A543" s="65" t="s">
        <v>1451</v>
      </c>
      <c r="B543" s="65"/>
      <c r="C543" s="65" t="s">
        <v>553</v>
      </c>
      <c r="D543" s="261" t="s">
        <v>1409</v>
      </c>
      <c r="E543" s="3" t="s">
        <v>1210</v>
      </c>
      <c r="F543" s="11"/>
      <c r="G543" s="11">
        <v>0.1</v>
      </c>
      <c r="H543" s="11">
        <v>0.1</v>
      </c>
      <c r="I543" s="11">
        <f>(G543+H543)*2</f>
        <v>0.4</v>
      </c>
      <c r="J543" s="209">
        <v>2.79</v>
      </c>
      <c r="K543" s="235">
        <f>I543*J543</f>
        <v>1.1160000000000001</v>
      </c>
      <c r="L543" s="11">
        <f>J543</f>
        <v>2.79</v>
      </c>
      <c r="M543" s="147">
        <v>1.1000000000000001</v>
      </c>
      <c r="N543" s="179">
        <f>M543*L543</f>
        <v>3.0690000000000004</v>
      </c>
      <c r="O543" s="11"/>
      <c r="P543" s="11"/>
      <c r="Q543" s="11">
        <f t="shared" si="205"/>
        <v>0</v>
      </c>
      <c r="R543" s="11">
        <f t="shared" si="206"/>
        <v>0</v>
      </c>
      <c r="S543" s="88">
        <f t="shared" si="207"/>
        <v>0</v>
      </c>
      <c r="T543" s="106"/>
      <c r="U543" s="4"/>
      <c r="V543" s="4"/>
      <c r="W543" s="4"/>
      <c r="X543" s="4"/>
      <c r="Y543" s="4"/>
    </row>
    <row r="544" spans="1:25" s="1" customFormat="1" ht="18.75" customHeight="1" x14ac:dyDescent="0.3">
      <c r="A544" s="65" t="s">
        <v>1452</v>
      </c>
      <c r="B544" s="65"/>
      <c r="C544" s="65" t="s">
        <v>553</v>
      </c>
      <c r="D544" s="261" t="s">
        <v>1410</v>
      </c>
      <c r="E544" s="3" t="s">
        <v>1210</v>
      </c>
      <c r="F544" s="11"/>
      <c r="G544" s="11">
        <v>0.2</v>
      </c>
      <c r="H544" s="11">
        <v>0.15</v>
      </c>
      <c r="I544" s="11">
        <f t="shared" ref="I544:I554" si="219">(G544+H544)*2</f>
        <v>0.7</v>
      </c>
      <c r="J544" s="209">
        <v>6.56</v>
      </c>
      <c r="K544" s="235">
        <f t="shared" ref="K544:K553" si="220">I544*J544</f>
        <v>4.5919999999999996</v>
      </c>
      <c r="L544" s="11">
        <f t="shared" ref="L544:L555" si="221">J544</f>
        <v>6.56</v>
      </c>
      <c r="M544" s="147">
        <v>1.1000000000000001</v>
      </c>
      <c r="N544" s="179">
        <f>M544*L544</f>
        <v>7.2160000000000002</v>
      </c>
      <c r="O544" s="11"/>
      <c r="P544" s="11"/>
      <c r="Q544" s="11">
        <f t="shared" si="205"/>
        <v>0</v>
      </c>
      <c r="R544" s="11">
        <f t="shared" si="206"/>
        <v>0</v>
      </c>
      <c r="S544" s="88">
        <f t="shared" si="207"/>
        <v>0</v>
      </c>
      <c r="T544" s="106"/>
    </row>
    <row r="545" spans="1:25" s="1" customFormat="1" ht="18.75" customHeight="1" x14ac:dyDescent="0.3">
      <c r="A545" s="65" t="s">
        <v>1453</v>
      </c>
      <c r="B545" s="65"/>
      <c r="C545" s="65" t="s">
        <v>553</v>
      </c>
      <c r="D545" s="261" t="s">
        <v>1411</v>
      </c>
      <c r="E545" s="3" t="s">
        <v>1210</v>
      </c>
      <c r="F545" s="11"/>
      <c r="G545" s="11">
        <v>0.25</v>
      </c>
      <c r="H545" s="11">
        <v>0.15</v>
      </c>
      <c r="I545" s="11">
        <f t="shared" si="219"/>
        <v>0.8</v>
      </c>
      <c r="J545" s="209">
        <v>6.67</v>
      </c>
      <c r="K545" s="235">
        <f t="shared" si="220"/>
        <v>5.3360000000000003</v>
      </c>
      <c r="L545" s="11">
        <f t="shared" si="221"/>
        <v>6.67</v>
      </c>
      <c r="M545" s="147">
        <v>1.1000000000000001</v>
      </c>
      <c r="N545" s="179">
        <f t="shared" ref="N545:N555" si="222">M545*L545</f>
        <v>7.3370000000000006</v>
      </c>
      <c r="O545" s="11"/>
      <c r="P545" s="11"/>
      <c r="Q545" s="11">
        <f t="shared" si="205"/>
        <v>0</v>
      </c>
      <c r="R545" s="11">
        <f t="shared" si="206"/>
        <v>0</v>
      </c>
      <c r="S545" s="88">
        <f t="shared" si="207"/>
        <v>0</v>
      </c>
      <c r="T545" s="106"/>
      <c r="U545" s="4"/>
      <c r="V545" s="4"/>
      <c r="W545" s="4"/>
      <c r="X545" s="4"/>
      <c r="Y545" s="4"/>
    </row>
    <row r="546" spans="1:25" s="1" customFormat="1" ht="18.75" customHeight="1" x14ac:dyDescent="0.3">
      <c r="A546" s="65" t="s">
        <v>1454</v>
      </c>
      <c r="B546" s="65"/>
      <c r="C546" s="65" t="s">
        <v>553</v>
      </c>
      <c r="D546" s="261" t="s">
        <v>1412</v>
      </c>
      <c r="E546" s="3" t="s">
        <v>1210</v>
      </c>
      <c r="F546" s="11"/>
      <c r="G546" s="11">
        <v>0.3</v>
      </c>
      <c r="H546" s="11">
        <v>0.15</v>
      </c>
      <c r="I546" s="11">
        <f t="shared" si="219"/>
        <v>0.89999999999999991</v>
      </c>
      <c r="J546" s="209">
        <v>9.89</v>
      </c>
      <c r="K546" s="235">
        <f t="shared" si="220"/>
        <v>8.9009999999999998</v>
      </c>
      <c r="L546" s="11">
        <f t="shared" si="221"/>
        <v>9.89</v>
      </c>
      <c r="M546" s="147">
        <v>1.1000000000000001</v>
      </c>
      <c r="N546" s="179">
        <f t="shared" si="222"/>
        <v>10.879000000000001</v>
      </c>
      <c r="O546" s="11"/>
      <c r="P546" s="11"/>
      <c r="Q546" s="11">
        <f t="shared" si="205"/>
        <v>0</v>
      </c>
      <c r="R546" s="11">
        <f t="shared" si="206"/>
        <v>0</v>
      </c>
      <c r="S546" s="88">
        <f t="shared" si="207"/>
        <v>0</v>
      </c>
      <c r="T546" s="106"/>
      <c r="U546" s="4"/>
      <c r="V546" s="4"/>
      <c r="W546" s="4"/>
      <c r="X546" s="4"/>
    </row>
    <row r="547" spans="1:25" s="1" customFormat="1" ht="15.75" customHeight="1" x14ac:dyDescent="0.3">
      <c r="A547" s="65" t="s">
        <v>1455</v>
      </c>
      <c r="B547" s="65"/>
      <c r="C547" s="65" t="s">
        <v>553</v>
      </c>
      <c r="D547" s="261" t="s">
        <v>1413</v>
      </c>
      <c r="E547" s="3" t="s">
        <v>1210</v>
      </c>
      <c r="F547" s="11"/>
      <c r="G547" s="11">
        <v>0.3</v>
      </c>
      <c r="H547" s="11">
        <v>0.3</v>
      </c>
      <c r="I547" s="11">
        <f t="shared" si="219"/>
        <v>1.2</v>
      </c>
      <c r="J547" s="209">
        <v>0.11</v>
      </c>
      <c r="K547" s="235">
        <f t="shared" si="220"/>
        <v>0.13200000000000001</v>
      </c>
      <c r="L547" s="11">
        <f t="shared" si="221"/>
        <v>0.11</v>
      </c>
      <c r="M547" s="147">
        <v>1.1000000000000001</v>
      </c>
      <c r="N547" s="179">
        <f t="shared" si="222"/>
        <v>0.12100000000000001</v>
      </c>
      <c r="O547" s="11"/>
      <c r="P547" s="11"/>
      <c r="Q547" s="11">
        <f t="shared" si="205"/>
        <v>0</v>
      </c>
      <c r="R547" s="11">
        <f t="shared" si="206"/>
        <v>0</v>
      </c>
      <c r="S547" s="88">
        <f t="shared" si="207"/>
        <v>0</v>
      </c>
      <c r="T547" s="106"/>
      <c r="U547" s="4"/>
      <c r="V547" s="4"/>
      <c r="W547" s="4"/>
      <c r="X547" s="4"/>
      <c r="Y547" s="4"/>
    </row>
    <row r="548" spans="1:25" s="1" customFormat="1" ht="15.75" customHeight="1" x14ac:dyDescent="0.3">
      <c r="A548" s="65" t="s">
        <v>1456</v>
      </c>
      <c r="B548" s="65"/>
      <c r="C548" s="65" t="s">
        <v>553</v>
      </c>
      <c r="D548" s="261" t="s">
        <v>1414</v>
      </c>
      <c r="E548" s="3" t="s">
        <v>1210</v>
      </c>
      <c r="F548" s="11"/>
      <c r="G548" s="11">
        <v>0.35</v>
      </c>
      <c r="H548" s="11">
        <v>0.2</v>
      </c>
      <c r="I548" s="11">
        <f t="shared" si="219"/>
        <v>1.1000000000000001</v>
      </c>
      <c r="J548" s="209">
        <v>13.23</v>
      </c>
      <c r="K548" s="235">
        <f t="shared" si="220"/>
        <v>14.553000000000001</v>
      </c>
      <c r="L548" s="11">
        <f t="shared" si="221"/>
        <v>13.23</v>
      </c>
      <c r="M548" s="147">
        <v>1.1000000000000001</v>
      </c>
      <c r="N548" s="179">
        <f t="shared" si="222"/>
        <v>14.553000000000001</v>
      </c>
      <c r="O548" s="11"/>
      <c r="P548" s="11"/>
      <c r="Q548" s="11">
        <f t="shared" si="205"/>
        <v>0</v>
      </c>
      <c r="R548" s="11">
        <f t="shared" si="206"/>
        <v>0</v>
      </c>
      <c r="S548" s="88">
        <f t="shared" si="207"/>
        <v>0</v>
      </c>
      <c r="T548" s="106"/>
      <c r="U548" s="4"/>
      <c r="V548" s="4"/>
      <c r="W548" s="4"/>
      <c r="X548" s="4"/>
      <c r="Y548" s="4"/>
    </row>
    <row r="549" spans="1:25" s="1" customFormat="1" ht="15.75" customHeight="1" x14ac:dyDescent="0.3">
      <c r="A549" s="65" t="s">
        <v>1457</v>
      </c>
      <c r="B549" s="65"/>
      <c r="C549" s="65" t="s">
        <v>553</v>
      </c>
      <c r="D549" s="261" t="s">
        <v>1415</v>
      </c>
      <c r="E549" s="3" t="s">
        <v>1210</v>
      </c>
      <c r="F549" s="11"/>
      <c r="G549" s="11">
        <v>0.4</v>
      </c>
      <c r="H549" s="11">
        <v>0.2</v>
      </c>
      <c r="I549" s="11">
        <f t="shared" si="219"/>
        <v>1.2000000000000002</v>
      </c>
      <c r="J549" s="209">
        <v>13.8</v>
      </c>
      <c r="K549" s="235">
        <f t="shared" si="220"/>
        <v>16.560000000000002</v>
      </c>
      <c r="L549" s="11">
        <f t="shared" si="221"/>
        <v>13.8</v>
      </c>
      <c r="M549" s="147">
        <v>1.1000000000000001</v>
      </c>
      <c r="N549" s="179">
        <f t="shared" si="222"/>
        <v>15.180000000000001</v>
      </c>
      <c r="O549" s="11"/>
      <c r="P549" s="11"/>
      <c r="Q549" s="11">
        <f t="shared" si="205"/>
        <v>0</v>
      </c>
      <c r="R549" s="11">
        <f t="shared" si="206"/>
        <v>0</v>
      </c>
      <c r="S549" s="88">
        <f t="shared" si="207"/>
        <v>0</v>
      </c>
      <c r="T549" s="106"/>
    </row>
    <row r="550" spans="1:25" s="1" customFormat="1" ht="15.75" customHeight="1" x14ac:dyDescent="0.3">
      <c r="A550" s="65" t="s">
        <v>1458</v>
      </c>
      <c r="B550" s="65"/>
      <c r="C550" s="65" t="s">
        <v>553</v>
      </c>
      <c r="D550" s="261" t="s">
        <v>1416</v>
      </c>
      <c r="E550" s="3" t="s">
        <v>1210</v>
      </c>
      <c r="F550" s="11"/>
      <c r="G550" s="11">
        <v>0.4</v>
      </c>
      <c r="H550" s="11">
        <v>0.25</v>
      </c>
      <c r="I550" s="11">
        <f t="shared" si="219"/>
        <v>1.3</v>
      </c>
      <c r="J550" s="209">
        <v>14.06</v>
      </c>
      <c r="K550" s="235">
        <f t="shared" si="220"/>
        <v>18.278000000000002</v>
      </c>
      <c r="L550" s="11">
        <f t="shared" si="221"/>
        <v>14.06</v>
      </c>
      <c r="M550" s="147">
        <v>1.1000000000000001</v>
      </c>
      <c r="N550" s="179">
        <f t="shared" si="222"/>
        <v>15.466000000000001</v>
      </c>
      <c r="O550" s="11"/>
      <c r="P550" s="11"/>
      <c r="Q550" s="11">
        <f t="shared" si="205"/>
        <v>0</v>
      </c>
      <c r="R550" s="11">
        <f t="shared" si="206"/>
        <v>0</v>
      </c>
      <c r="S550" s="88">
        <f t="shared" si="207"/>
        <v>0</v>
      </c>
      <c r="T550" s="106"/>
    </row>
    <row r="551" spans="1:25" s="1" customFormat="1" ht="15.75" customHeight="1" x14ac:dyDescent="0.3">
      <c r="A551" s="65" t="s">
        <v>1459</v>
      </c>
      <c r="B551" s="65"/>
      <c r="C551" s="65" t="s">
        <v>553</v>
      </c>
      <c r="D551" s="261" t="s">
        <v>1417</v>
      </c>
      <c r="E551" s="3" t="s">
        <v>1210</v>
      </c>
      <c r="F551" s="11"/>
      <c r="G551" s="11">
        <v>0.44</v>
      </c>
      <c r="H551" s="11">
        <v>0.44</v>
      </c>
      <c r="I551" s="11">
        <f t="shared" si="219"/>
        <v>1.76</v>
      </c>
      <c r="J551" s="209">
        <v>0.15</v>
      </c>
      <c r="K551" s="235">
        <f t="shared" si="220"/>
        <v>0.26400000000000001</v>
      </c>
      <c r="L551" s="11">
        <f t="shared" si="221"/>
        <v>0.15</v>
      </c>
      <c r="M551" s="147">
        <v>1.1000000000000001</v>
      </c>
      <c r="N551" s="179">
        <f t="shared" si="222"/>
        <v>0.16500000000000001</v>
      </c>
      <c r="O551" s="11"/>
      <c r="P551" s="11"/>
      <c r="Q551" s="11">
        <f t="shared" si="205"/>
        <v>0</v>
      </c>
      <c r="R551" s="11">
        <f t="shared" si="206"/>
        <v>0</v>
      </c>
      <c r="S551" s="88">
        <f t="shared" si="207"/>
        <v>0</v>
      </c>
      <c r="T551" s="106"/>
      <c r="U551" s="4"/>
      <c r="V551" s="4"/>
      <c r="W551" s="4"/>
      <c r="X551" s="4"/>
      <c r="Y551" s="4"/>
    </row>
    <row r="552" spans="1:25" s="1" customFormat="1" ht="15.75" customHeight="1" x14ac:dyDescent="0.3">
      <c r="A552" s="65" t="s">
        <v>1460</v>
      </c>
      <c r="B552" s="65"/>
      <c r="C552" s="65" t="s">
        <v>553</v>
      </c>
      <c r="D552" s="261" t="s">
        <v>1418</v>
      </c>
      <c r="E552" s="3" t="s">
        <v>1210</v>
      </c>
      <c r="F552" s="11"/>
      <c r="G552" s="11">
        <v>0.45</v>
      </c>
      <c r="H552" s="11">
        <v>0.3</v>
      </c>
      <c r="I552" s="11">
        <f t="shared" si="219"/>
        <v>1.5</v>
      </c>
      <c r="J552" s="209">
        <v>1.86</v>
      </c>
      <c r="K552" s="235">
        <f t="shared" si="220"/>
        <v>2.79</v>
      </c>
      <c r="L552" s="11">
        <f t="shared" si="221"/>
        <v>1.86</v>
      </c>
      <c r="M552" s="147">
        <v>1.1000000000000001</v>
      </c>
      <c r="N552" s="179">
        <f t="shared" si="222"/>
        <v>2.0460000000000003</v>
      </c>
      <c r="O552" s="11"/>
      <c r="P552" s="11"/>
      <c r="Q552" s="11">
        <f t="shared" si="205"/>
        <v>0</v>
      </c>
      <c r="R552" s="11">
        <f t="shared" si="206"/>
        <v>0</v>
      </c>
      <c r="S552" s="88">
        <f t="shared" si="207"/>
        <v>0</v>
      </c>
      <c r="T552" s="106"/>
    </row>
    <row r="553" spans="1:25" s="1" customFormat="1" ht="15.75" customHeight="1" x14ac:dyDescent="0.3">
      <c r="A553" s="65" t="s">
        <v>1461</v>
      </c>
      <c r="B553" s="65"/>
      <c r="C553" s="65" t="s">
        <v>553</v>
      </c>
      <c r="D553" s="261" t="s">
        <v>1419</v>
      </c>
      <c r="E553" s="3" t="s">
        <v>1210</v>
      </c>
      <c r="F553" s="11"/>
      <c r="G553" s="11">
        <v>0.5</v>
      </c>
      <c r="H553" s="11">
        <v>0.25</v>
      </c>
      <c r="I553" s="11">
        <f t="shared" si="219"/>
        <v>1.5</v>
      </c>
      <c r="J553" s="209">
        <v>0.14000000000000001</v>
      </c>
      <c r="K553" s="235">
        <f t="shared" si="220"/>
        <v>0.21000000000000002</v>
      </c>
      <c r="L553" s="11">
        <f t="shared" si="221"/>
        <v>0.14000000000000001</v>
      </c>
      <c r="M553" s="147">
        <v>1.1000000000000001</v>
      </c>
      <c r="N553" s="179">
        <f t="shared" si="222"/>
        <v>0.15400000000000003</v>
      </c>
      <c r="O553" s="11"/>
      <c r="P553" s="11"/>
      <c r="Q553" s="11">
        <f t="shared" si="205"/>
        <v>0</v>
      </c>
      <c r="R553" s="11">
        <f t="shared" si="206"/>
        <v>0</v>
      </c>
      <c r="S553" s="88">
        <f t="shared" si="207"/>
        <v>0</v>
      </c>
      <c r="T553" s="106"/>
    </row>
    <row r="554" spans="1:25" s="1" customFormat="1" ht="15.75" customHeight="1" x14ac:dyDescent="0.3">
      <c r="A554" s="65" t="s">
        <v>1462</v>
      </c>
      <c r="B554" s="65"/>
      <c r="C554" s="65" t="s">
        <v>553</v>
      </c>
      <c r="D554" s="261" t="s">
        <v>1420</v>
      </c>
      <c r="E554" s="3" t="s">
        <v>1210</v>
      </c>
      <c r="F554" s="11"/>
      <c r="G554" s="11">
        <v>0.5</v>
      </c>
      <c r="H554" s="11">
        <v>0.25</v>
      </c>
      <c r="I554" s="11">
        <f t="shared" si="219"/>
        <v>1.5</v>
      </c>
      <c r="J554" s="209">
        <v>13.57</v>
      </c>
      <c r="K554" s="235">
        <f>J554*0.1*3.14</f>
        <v>4.2609800000000009</v>
      </c>
      <c r="L554" s="11">
        <f t="shared" si="221"/>
        <v>13.57</v>
      </c>
      <c r="M554" s="147">
        <v>1.1000000000000001</v>
      </c>
      <c r="N554" s="179">
        <f t="shared" si="222"/>
        <v>14.927000000000001</v>
      </c>
      <c r="O554" s="11"/>
      <c r="P554" s="11"/>
      <c r="Q554" s="11">
        <f t="shared" si="205"/>
        <v>0</v>
      </c>
      <c r="R554" s="11">
        <f t="shared" si="206"/>
        <v>0</v>
      </c>
      <c r="S554" s="88">
        <f t="shared" si="207"/>
        <v>0</v>
      </c>
      <c r="T554" s="106"/>
    </row>
    <row r="555" spans="1:25" s="1" customFormat="1" ht="15.75" customHeight="1" x14ac:dyDescent="0.3">
      <c r="A555" s="65" t="s">
        <v>1463</v>
      </c>
      <c r="B555" s="65"/>
      <c r="C555" s="65" t="s">
        <v>553</v>
      </c>
      <c r="D555" s="261" t="s">
        <v>913</v>
      </c>
      <c r="E555" s="3" t="s">
        <v>1210</v>
      </c>
      <c r="F555" s="11"/>
      <c r="G555" s="11"/>
      <c r="H555" s="11"/>
      <c r="I555" s="11"/>
      <c r="J555" s="209">
        <v>0.03</v>
      </c>
      <c r="K555" s="235">
        <f>J555*0.125*3.14</f>
        <v>1.1775000000000001E-2</v>
      </c>
      <c r="L555" s="11">
        <f t="shared" si="221"/>
        <v>0.03</v>
      </c>
      <c r="M555" s="147">
        <v>1.1000000000000001</v>
      </c>
      <c r="N555" s="179">
        <f t="shared" si="222"/>
        <v>3.3000000000000002E-2</v>
      </c>
      <c r="O555" s="11"/>
      <c r="P555" s="11"/>
      <c r="Q555" s="11">
        <f t="shared" si="205"/>
        <v>0</v>
      </c>
      <c r="R555" s="11">
        <f t="shared" si="206"/>
        <v>0</v>
      </c>
      <c r="S555" s="88">
        <f t="shared" si="207"/>
        <v>0</v>
      </c>
      <c r="T555" s="106"/>
    </row>
    <row r="556" spans="1:25" s="1" customFormat="1" ht="15.75" customHeight="1" x14ac:dyDescent="0.3">
      <c r="A556" s="65" t="s">
        <v>1464</v>
      </c>
      <c r="B556" s="65"/>
      <c r="C556" s="65" t="s">
        <v>553</v>
      </c>
      <c r="D556" s="261" t="s">
        <v>1421</v>
      </c>
      <c r="E556" s="3" t="s">
        <v>18</v>
      </c>
      <c r="F556" s="186"/>
      <c r="G556" s="11"/>
      <c r="H556" s="11"/>
      <c r="I556" s="11"/>
      <c r="J556" s="209">
        <v>1.1399999999999999</v>
      </c>
      <c r="K556" s="235">
        <f>J556*0.125*3.14</f>
        <v>0.44744999999999996</v>
      </c>
      <c r="L556" s="11">
        <f>J556</f>
        <v>1.1399999999999999</v>
      </c>
      <c r="M556" s="147">
        <v>1.1000000000000001</v>
      </c>
      <c r="N556" s="179">
        <f t="shared" ref="N556" si="223">M556*L556</f>
        <v>1.254</v>
      </c>
      <c r="O556" s="11"/>
      <c r="P556" s="11"/>
      <c r="Q556" s="11">
        <f t="shared" si="205"/>
        <v>0</v>
      </c>
      <c r="R556" s="11">
        <f t="shared" si="206"/>
        <v>0</v>
      </c>
      <c r="S556" s="88">
        <f t="shared" si="207"/>
        <v>0</v>
      </c>
      <c r="T556" s="106"/>
    </row>
    <row r="557" spans="1:25" s="1" customFormat="1" ht="15.75" customHeight="1" x14ac:dyDescent="0.3">
      <c r="A557" s="65" t="s">
        <v>1465</v>
      </c>
      <c r="B557" s="65"/>
      <c r="C557" s="65" t="s">
        <v>553</v>
      </c>
      <c r="D557" s="261" t="s">
        <v>1422</v>
      </c>
      <c r="E557" s="3" t="s">
        <v>18</v>
      </c>
      <c r="F557" s="186">
        <v>2</v>
      </c>
      <c r="G557" s="11"/>
      <c r="H557" s="11"/>
      <c r="I557" s="11"/>
      <c r="J557" s="224"/>
      <c r="K557" s="235">
        <v>0.27</v>
      </c>
      <c r="L557" s="104">
        <f>F557</f>
        <v>2</v>
      </c>
      <c r="M557" s="147">
        <v>1</v>
      </c>
      <c r="N557" s="179">
        <f t="shared" ref="N557:N580" si="224">M557*L557</f>
        <v>2</v>
      </c>
      <c r="O557" s="11"/>
      <c r="P557" s="11"/>
      <c r="Q557" s="11">
        <f t="shared" si="205"/>
        <v>0</v>
      </c>
      <c r="R557" s="11">
        <f t="shared" si="206"/>
        <v>0</v>
      </c>
      <c r="S557" s="88">
        <f t="shared" si="207"/>
        <v>0</v>
      </c>
      <c r="T557" s="106"/>
    </row>
    <row r="558" spans="1:25" s="1" customFormat="1" ht="15.75" customHeight="1" x14ac:dyDescent="0.3">
      <c r="A558" s="65" t="s">
        <v>1466</v>
      </c>
      <c r="B558" s="65"/>
      <c r="C558" s="65" t="s">
        <v>553</v>
      </c>
      <c r="D558" s="261" t="s">
        <v>1423</v>
      </c>
      <c r="E558" s="3" t="s">
        <v>18</v>
      </c>
      <c r="F558" s="186">
        <v>2</v>
      </c>
      <c r="G558" s="11"/>
      <c r="H558" s="11"/>
      <c r="I558" s="11"/>
      <c r="J558" s="224"/>
      <c r="K558" s="235">
        <v>0.16</v>
      </c>
      <c r="L558" s="104">
        <f t="shared" ref="L558:L568" si="225">F558</f>
        <v>2</v>
      </c>
      <c r="M558" s="147">
        <v>1</v>
      </c>
      <c r="N558" s="179">
        <f t="shared" si="224"/>
        <v>2</v>
      </c>
      <c r="O558" s="11"/>
      <c r="P558" s="11"/>
      <c r="Q558" s="11">
        <f t="shared" si="205"/>
        <v>0</v>
      </c>
      <c r="R558" s="11">
        <f t="shared" si="206"/>
        <v>0</v>
      </c>
      <c r="S558" s="88">
        <f t="shared" si="207"/>
        <v>0</v>
      </c>
      <c r="T558" s="106"/>
    </row>
    <row r="559" spans="1:25" s="1" customFormat="1" ht="15.75" customHeight="1" x14ac:dyDescent="0.3">
      <c r="A559" s="65" t="s">
        <v>1467</v>
      </c>
      <c r="B559" s="65"/>
      <c r="C559" s="65" t="s">
        <v>553</v>
      </c>
      <c r="D559" s="261" t="s">
        <v>1424</v>
      </c>
      <c r="E559" s="3" t="s">
        <v>18</v>
      </c>
      <c r="F559" s="186">
        <v>2</v>
      </c>
      <c r="G559" s="71"/>
      <c r="H559" s="71"/>
      <c r="I559" s="71"/>
      <c r="J559" s="224"/>
      <c r="K559" s="236">
        <v>0.16</v>
      </c>
      <c r="L559" s="104">
        <f t="shared" si="225"/>
        <v>2</v>
      </c>
      <c r="M559" s="147">
        <v>1</v>
      </c>
      <c r="N559" s="179">
        <f t="shared" si="224"/>
        <v>2</v>
      </c>
      <c r="O559" s="71"/>
      <c r="P559" s="71"/>
      <c r="Q559" s="11">
        <f t="shared" si="205"/>
        <v>0</v>
      </c>
      <c r="R559" s="11">
        <f t="shared" si="206"/>
        <v>0</v>
      </c>
      <c r="S559" s="88">
        <f t="shared" si="207"/>
        <v>0</v>
      </c>
      <c r="T559" s="81"/>
    </row>
    <row r="560" spans="1:25" s="1" customFormat="1" ht="15.75" customHeight="1" x14ac:dyDescent="0.3">
      <c r="A560" s="65" t="s">
        <v>1468</v>
      </c>
      <c r="B560" s="65"/>
      <c r="C560" s="65" t="s">
        <v>553</v>
      </c>
      <c r="D560" s="262" t="s">
        <v>1425</v>
      </c>
      <c r="E560" s="3" t="s">
        <v>18</v>
      </c>
      <c r="F560" s="187">
        <v>3</v>
      </c>
      <c r="G560" s="14"/>
      <c r="H560" s="14"/>
      <c r="I560" s="14"/>
      <c r="J560" s="225"/>
      <c r="K560" s="234">
        <v>0.24</v>
      </c>
      <c r="L560" s="104">
        <f t="shared" si="225"/>
        <v>3</v>
      </c>
      <c r="M560" s="147">
        <v>1</v>
      </c>
      <c r="N560" s="179">
        <f t="shared" si="224"/>
        <v>3</v>
      </c>
      <c r="O560" s="11"/>
      <c r="P560" s="11"/>
      <c r="Q560" s="11">
        <f t="shared" si="205"/>
        <v>0</v>
      </c>
      <c r="R560" s="11">
        <f t="shared" si="206"/>
        <v>0</v>
      </c>
      <c r="S560" s="88">
        <f t="shared" si="207"/>
        <v>0</v>
      </c>
      <c r="T560" s="106"/>
    </row>
    <row r="561" spans="1:25" s="1" customFormat="1" ht="15.75" customHeight="1" x14ac:dyDescent="0.3">
      <c r="A561" s="65" t="s">
        <v>1469</v>
      </c>
      <c r="B561" s="65"/>
      <c r="C561" s="65" t="s">
        <v>553</v>
      </c>
      <c r="D561" s="261" t="s">
        <v>1426</v>
      </c>
      <c r="E561" s="3" t="s">
        <v>18</v>
      </c>
      <c r="F561" s="186">
        <v>4</v>
      </c>
      <c r="G561" s="14"/>
      <c r="H561" s="14"/>
      <c r="I561" s="14"/>
      <c r="J561" s="224"/>
      <c r="K561" s="234">
        <v>0.32</v>
      </c>
      <c r="L561" s="104">
        <f t="shared" si="225"/>
        <v>4</v>
      </c>
      <c r="M561" s="147">
        <v>1</v>
      </c>
      <c r="N561" s="179">
        <f t="shared" si="224"/>
        <v>4</v>
      </c>
      <c r="O561" s="11"/>
      <c r="P561" s="11"/>
      <c r="Q561" s="11">
        <f t="shared" si="205"/>
        <v>0</v>
      </c>
      <c r="R561" s="11">
        <f t="shared" si="206"/>
        <v>0</v>
      </c>
      <c r="S561" s="88">
        <f t="shared" si="207"/>
        <v>0</v>
      </c>
      <c r="T561" s="106"/>
    </row>
    <row r="562" spans="1:25" s="1" customFormat="1" ht="15.75" customHeight="1" x14ac:dyDescent="0.3">
      <c r="A562" s="65" t="s">
        <v>1470</v>
      </c>
      <c r="B562" s="65"/>
      <c r="C562" s="65" t="s">
        <v>553</v>
      </c>
      <c r="D562" s="261" t="s">
        <v>1427</v>
      </c>
      <c r="E562" s="3" t="s">
        <v>18</v>
      </c>
      <c r="F562" s="186">
        <v>4</v>
      </c>
      <c r="G562" s="71"/>
      <c r="H562" s="71"/>
      <c r="I562" s="71"/>
      <c r="J562" s="224"/>
      <c r="K562" s="236">
        <v>0.32</v>
      </c>
      <c r="L562" s="104">
        <f t="shared" si="225"/>
        <v>4</v>
      </c>
      <c r="M562" s="147">
        <v>1</v>
      </c>
      <c r="N562" s="179">
        <f t="shared" si="224"/>
        <v>4</v>
      </c>
      <c r="O562" s="71"/>
      <c r="P562" s="71"/>
      <c r="Q562" s="11">
        <f t="shared" si="205"/>
        <v>0</v>
      </c>
      <c r="R562" s="11">
        <f t="shared" si="206"/>
        <v>0</v>
      </c>
      <c r="S562" s="88">
        <f t="shared" si="207"/>
        <v>0</v>
      </c>
      <c r="T562" s="81"/>
    </row>
    <row r="563" spans="1:25" s="1" customFormat="1" ht="15.75" customHeight="1" x14ac:dyDescent="0.3">
      <c r="A563" s="65" t="s">
        <v>1471</v>
      </c>
      <c r="B563" s="65"/>
      <c r="C563" s="65" t="s">
        <v>553</v>
      </c>
      <c r="D563" s="261" t="s">
        <v>1428</v>
      </c>
      <c r="E563" s="3" t="s">
        <v>18</v>
      </c>
      <c r="F563" s="186">
        <v>4</v>
      </c>
      <c r="G563" s="14"/>
      <c r="H563" s="14"/>
      <c r="I563" s="14"/>
      <c r="J563" s="224"/>
      <c r="K563" s="234">
        <v>0.32</v>
      </c>
      <c r="L563" s="104">
        <f t="shared" si="225"/>
        <v>4</v>
      </c>
      <c r="M563" s="147">
        <v>1</v>
      </c>
      <c r="N563" s="179">
        <f t="shared" si="224"/>
        <v>4</v>
      </c>
      <c r="O563" s="11"/>
      <c r="P563" s="11"/>
      <c r="Q563" s="11">
        <f t="shared" si="205"/>
        <v>0</v>
      </c>
      <c r="R563" s="11">
        <f t="shared" si="206"/>
        <v>0</v>
      </c>
      <c r="S563" s="88">
        <f t="shared" si="207"/>
        <v>0</v>
      </c>
      <c r="T563" s="106"/>
    </row>
    <row r="564" spans="1:25" s="1" customFormat="1" ht="15.75" customHeight="1" x14ac:dyDescent="0.3">
      <c r="A564" s="65" t="s">
        <v>1472</v>
      </c>
      <c r="B564" s="65"/>
      <c r="C564" s="65" t="s">
        <v>553</v>
      </c>
      <c r="D564" s="261" t="s">
        <v>1429</v>
      </c>
      <c r="E564" s="3" t="s">
        <v>18</v>
      </c>
      <c r="F564" s="186">
        <v>3</v>
      </c>
      <c r="G564" s="14"/>
      <c r="H564" s="14"/>
      <c r="I564" s="14"/>
      <c r="J564" s="224"/>
      <c r="K564" s="234">
        <v>0.24</v>
      </c>
      <c r="L564" s="104">
        <f t="shared" si="225"/>
        <v>3</v>
      </c>
      <c r="M564" s="147">
        <v>1</v>
      </c>
      <c r="N564" s="179">
        <f t="shared" si="224"/>
        <v>3</v>
      </c>
      <c r="O564" s="11"/>
      <c r="P564" s="11"/>
      <c r="Q564" s="11">
        <f t="shared" si="205"/>
        <v>0</v>
      </c>
      <c r="R564" s="11">
        <f t="shared" si="206"/>
        <v>0</v>
      </c>
      <c r="S564" s="88">
        <f t="shared" si="207"/>
        <v>0</v>
      </c>
      <c r="T564" s="106"/>
    </row>
    <row r="565" spans="1:25" s="1" customFormat="1" ht="15.75" customHeight="1" x14ac:dyDescent="0.3">
      <c r="A565" s="65" t="s">
        <v>1473</v>
      </c>
      <c r="B565" s="65"/>
      <c r="C565" s="65" t="s">
        <v>553</v>
      </c>
      <c r="D565" s="261" t="s">
        <v>1430</v>
      </c>
      <c r="E565" s="3" t="s">
        <v>18</v>
      </c>
      <c r="F565" s="186">
        <v>2</v>
      </c>
      <c r="G565" s="14"/>
      <c r="H565" s="14"/>
      <c r="I565" s="14"/>
      <c r="J565" s="224"/>
      <c r="K565" s="234">
        <v>0.48</v>
      </c>
      <c r="L565" s="104">
        <f t="shared" si="225"/>
        <v>2</v>
      </c>
      <c r="M565" s="147">
        <v>1</v>
      </c>
      <c r="N565" s="179">
        <f t="shared" si="224"/>
        <v>2</v>
      </c>
      <c r="O565" s="11"/>
      <c r="P565" s="11"/>
      <c r="Q565" s="11">
        <f t="shared" si="205"/>
        <v>0</v>
      </c>
      <c r="R565" s="11">
        <f t="shared" si="206"/>
        <v>0</v>
      </c>
      <c r="S565" s="88">
        <f t="shared" si="207"/>
        <v>0</v>
      </c>
      <c r="T565" s="106"/>
    </row>
    <row r="566" spans="1:25" s="1" customFormat="1" ht="15.75" customHeight="1" x14ac:dyDescent="0.3">
      <c r="A566" s="65" t="s">
        <v>1474</v>
      </c>
      <c r="B566" s="65"/>
      <c r="C566" s="65" t="s">
        <v>553</v>
      </c>
      <c r="D566" s="261" t="s">
        <v>1431</v>
      </c>
      <c r="E566" s="3" t="s">
        <v>18</v>
      </c>
      <c r="F566" s="186">
        <v>1</v>
      </c>
      <c r="G566" s="74"/>
      <c r="H566" s="74"/>
      <c r="I566" s="74"/>
      <c r="J566" s="224"/>
      <c r="K566" s="245">
        <v>0.3</v>
      </c>
      <c r="L566" s="104">
        <f t="shared" si="225"/>
        <v>1</v>
      </c>
      <c r="M566" s="147">
        <v>1</v>
      </c>
      <c r="N566" s="179">
        <f t="shared" si="224"/>
        <v>1</v>
      </c>
      <c r="O566" s="71"/>
      <c r="P566" s="71"/>
      <c r="Q566" s="11">
        <f t="shared" si="205"/>
        <v>0</v>
      </c>
      <c r="R566" s="11">
        <f t="shared" si="206"/>
        <v>0</v>
      </c>
      <c r="S566" s="88">
        <f t="shared" si="207"/>
        <v>0</v>
      </c>
      <c r="T566" s="12"/>
      <c r="U566" s="4"/>
      <c r="V566" s="4"/>
      <c r="W566" s="4"/>
      <c r="X566" s="4"/>
    </row>
    <row r="567" spans="1:25" s="1" customFormat="1" ht="29.25" customHeight="1" x14ac:dyDescent="0.3">
      <c r="A567" s="65" t="s">
        <v>1475</v>
      </c>
      <c r="B567" s="65"/>
      <c r="C567" s="65" t="s">
        <v>553</v>
      </c>
      <c r="D567" s="261" t="s">
        <v>1432</v>
      </c>
      <c r="E567" s="3" t="s">
        <v>18</v>
      </c>
      <c r="F567" s="186">
        <v>1</v>
      </c>
      <c r="G567" s="14"/>
      <c r="H567" s="14"/>
      <c r="I567" s="14"/>
      <c r="J567" s="91"/>
      <c r="K567" s="234">
        <v>0.12</v>
      </c>
      <c r="L567" s="104">
        <f t="shared" si="225"/>
        <v>1</v>
      </c>
      <c r="M567" s="147">
        <v>1</v>
      </c>
      <c r="N567" s="179">
        <f t="shared" si="224"/>
        <v>1</v>
      </c>
      <c r="O567" s="11"/>
      <c r="P567" s="11"/>
      <c r="Q567" s="11">
        <f t="shared" si="205"/>
        <v>0</v>
      </c>
      <c r="R567" s="11">
        <f t="shared" si="206"/>
        <v>0</v>
      </c>
      <c r="S567" s="88">
        <f t="shared" si="207"/>
        <v>0</v>
      </c>
      <c r="T567" s="110"/>
      <c r="U567" s="4"/>
      <c r="V567" s="4"/>
      <c r="W567" s="4"/>
      <c r="X567" s="4"/>
      <c r="Y567" s="4"/>
    </row>
    <row r="568" spans="1:25" s="1" customFormat="1" ht="27.75" customHeight="1" x14ac:dyDescent="0.3">
      <c r="A568" s="65" t="s">
        <v>1476</v>
      </c>
      <c r="B568" s="65"/>
      <c r="C568" s="65" t="s">
        <v>553</v>
      </c>
      <c r="D568" s="261" t="s">
        <v>1433</v>
      </c>
      <c r="E568" s="3" t="s">
        <v>18</v>
      </c>
      <c r="F568" s="186">
        <v>1</v>
      </c>
      <c r="G568" s="14"/>
      <c r="H568" s="14"/>
      <c r="I568" s="14"/>
      <c r="J568" s="91"/>
      <c r="K568" s="239">
        <v>0.22531195934094222</v>
      </c>
      <c r="L568" s="104">
        <f t="shared" si="225"/>
        <v>1</v>
      </c>
      <c r="M568" s="147">
        <v>1</v>
      </c>
      <c r="N568" s="179">
        <f t="shared" si="224"/>
        <v>1</v>
      </c>
      <c r="O568" s="11"/>
      <c r="P568" s="11"/>
      <c r="Q568" s="11">
        <f t="shared" si="205"/>
        <v>0</v>
      </c>
      <c r="R568" s="11">
        <f t="shared" si="206"/>
        <v>0</v>
      </c>
      <c r="S568" s="88">
        <f t="shared" si="207"/>
        <v>0</v>
      </c>
      <c r="T568" s="110"/>
      <c r="U568" s="4"/>
      <c r="V568" s="4"/>
      <c r="W568" s="4"/>
      <c r="X568" s="4"/>
      <c r="Y568" s="4"/>
    </row>
    <row r="569" spans="1:25" s="1" customFormat="1" ht="27.75" customHeight="1" x14ac:dyDescent="0.3">
      <c r="A569" s="65" t="s">
        <v>1477</v>
      </c>
      <c r="B569" s="65"/>
      <c r="C569" s="65" t="s">
        <v>553</v>
      </c>
      <c r="D569" s="261" t="s">
        <v>1434</v>
      </c>
      <c r="E569" s="3" t="s">
        <v>18</v>
      </c>
      <c r="F569" s="186">
        <v>1</v>
      </c>
      <c r="G569" s="14"/>
      <c r="H569" s="14"/>
      <c r="I569" s="14"/>
      <c r="J569" s="91"/>
      <c r="K569" s="239">
        <v>0.2553119593409422</v>
      </c>
      <c r="L569" s="104">
        <f>F569</f>
        <v>1</v>
      </c>
      <c r="M569" s="147">
        <v>1</v>
      </c>
      <c r="N569" s="179">
        <f t="shared" si="224"/>
        <v>1</v>
      </c>
      <c r="O569" s="11"/>
      <c r="P569" s="11"/>
      <c r="Q569" s="11">
        <f t="shared" si="205"/>
        <v>0</v>
      </c>
      <c r="R569" s="11">
        <f t="shared" si="206"/>
        <v>0</v>
      </c>
      <c r="S569" s="88">
        <f t="shared" si="207"/>
        <v>0</v>
      </c>
      <c r="T569" s="73"/>
    </row>
    <row r="570" spans="1:25" s="1" customFormat="1" ht="27.75" customHeight="1" x14ac:dyDescent="0.3">
      <c r="A570" s="65" t="s">
        <v>1478</v>
      </c>
      <c r="B570" s="65"/>
      <c r="C570" s="65" t="s">
        <v>553</v>
      </c>
      <c r="D570" s="261" t="s">
        <v>1435</v>
      </c>
      <c r="E570" s="3" t="s">
        <v>18</v>
      </c>
      <c r="F570" s="186">
        <v>1</v>
      </c>
      <c r="G570" s="74"/>
      <c r="H570" s="74"/>
      <c r="I570" s="74"/>
      <c r="J570" s="87"/>
      <c r="K570" s="245">
        <v>0.30103986446980735</v>
      </c>
      <c r="L570" s="104">
        <f t="shared" ref="L570:L571" si="226">F570</f>
        <v>1</v>
      </c>
      <c r="M570" s="147">
        <v>1</v>
      </c>
      <c r="N570" s="179">
        <f t="shared" si="224"/>
        <v>1</v>
      </c>
      <c r="O570" s="71"/>
      <c r="P570" s="71"/>
      <c r="Q570" s="11">
        <f t="shared" si="205"/>
        <v>0</v>
      </c>
      <c r="R570" s="11">
        <f t="shared" si="206"/>
        <v>0</v>
      </c>
      <c r="S570" s="88">
        <f t="shared" si="207"/>
        <v>0</v>
      </c>
      <c r="T570" s="71"/>
      <c r="U570" s="4"/>
      <c r="V570" s="4"/>
      <c r="W570" s="4"/>
      <c r="X570" s="4"/>
      <c r="Y570" s="4"/>
    </row>
    <row r="571" spans="1:25" s="1" customFormat="1" ht="27.75" customHeight="1" x14ac:dyDescent="0.3">
      <c r="A571" s="65" t="s">
        <v>1479</v>
      </c>
      <c r="B571" s="65"/>
      <c r="C571" s="65" t="s">
        <v>553</v>
      </c>
      <c r="D571" s="262" t="s">
        <v>1436</v>
      </c>
      <c r="E571" s="3" t="s">
        <v>18</v>
      </c>
      <c r="F571" s="187">
        <v>1</v>
      </c>
      <c r="G571" s="14"/>
      <c r="H571" s="14"/>
      <c r="I571" s="14"/>
      <c r="J571" s="91"/>
      <c r="K571" s="239">
        <v>0.34541594578792295</v>
      </c>
      <c r="L571" s="104">
        <f t="shared" si="226"/>
        <v>1</v>
      </c>
      <c r="M571" s="147">
        <v>1</v>
      </c>
      <c r="N571" s="179">
        <f t="shared" si="224"/>
        <v>1</v>
      </c>
      <c r="O571" s="11"/>
      <c r="P571" s="11"/>
      <c r="Q571" s="11">
        <f t="shared" si="205"/>
        <v>0</v>
      </c>
      <c r="R571" s="11">
        <f t="shared" si="206"/>
        <v>0</v>
      </c>
      <c r="S571" s="88">
        <f t="shared" si="207"/>
        <v>0</v>
      </c>
      <c r="T571" s="106"/>
      <c r="U571" s="4"/>
      <c r="V571" s="4"/>
      <c r="W571" s="4"/>
      <c r="X571" s="4"/>
      <c r="Y571" s="4"/>
    </row>
    <row r="572" spans="1:25" s="1" customFormat="1" ht="27.75" customHeight="1" x14ac:dyDescent="0.3">
      <c r="A572" s="65" t="s">
        <v>1480</v>
      </c>
      <c r="B572" s="65"/>
      <c r="C572" s="65" t="s">
        <v>553</v>
      </c>
      <c r="D572" s="261" t="s">
        <v>1437</v>
      </c>
      <c r="E572" s="3" t="s">
        <v>18</v>
      </c>
      <c r="F572" s="186">
        <v>1</v>
      </c>
      <c r="G572" s="14"/>
      <c r="H572" s="14"/>
      <c r="I572" s="14"/>
      <c r="J572" s="91"/>
      <c r="K572" s="239">
        <v>0.37583189157584596</v>
      </c>
      <c r="L572" s="104">
        <f>F572</f>
        <v>1</v>
      </c>
      <c r="M572" s="147">
        <v>1</v>
      </c>
      <c r="N572" s="179">
        <f t="shared" si="224"/>
        <v>1</v>
      </c>
      <c r="O572" s="11"/>
      <c r="P572" s="11"/>
      <c r="Q572" s="11">
        <f t="shared" si="205"/>
        <v>0</v>
      </c>
      <c r="R572" s="11">
        <f t="shared" si="206"/>
        <v>0</v>
      </c>
      <c r="S572" s="88">
        <f t="shared" si="207"/>
        <v>0</v>
      </c>
      <c r="T572" s="106"/>
      <c r="U572" s="4"/>
      <c r="V572" s="4"/>
      <c r="W572" s="4"/>
      <c r="X572" s="4"/>
    </row>
    <row r="573" spans="1:25" s="1" customFormat="1" ht="27.75" customHeight="1" x14ac:dyDescent="0.3">
      <c r="A573" s="65" t="s">
        <v>1481</v>
      </c>
      <c r="B573" s="65"/>
      <c r="C573" s="65" t="s">
        <v>553</v>
      </c>
      <c r="D573" s="261" t="s">
        <v>1438</v>
      </c>
      <c r="E573" s="3" t="s">
        <v>18</v>
      </c>
      <c r="F573" s="186">
        <v>2</v>
      </c>
      <c r="G573" s="11"/>
      <c r="H573" s="11"/>
      <c r="I573" s="11"/>
      <c r="J573" s="92"/>
      <c r="K573" s="239">
        <v>0.91185297060436232</v>
      </c>
      <c r="L573" s="104">
        <f t="shared" ref="L573:L580" si="227">F573</f>
        <v>2</v>
      </c>
      <c r="M573" s="147">
        <v>1</v>
      </c>
      <c r="N573" s="179">
        <f t="shared" si="224"/>
        <v>2</v>
      </c>
      <c r="O573" s="11"/>
      <c r="P573" s="11"/>
      <c r="Q573" s="11">
        <f t="shared" si="205"/>
        <v>0</v>
      </c>
      <c r="R573" s="11">
        <f t="shared" si="206"/>
        <v>0</v>
      </c>
      <c r="S573" s="88">
        <f t="shared" si="207"/>
        <v>0</v>
      </c>
      <c r="T573" s="106"/>
    </row>
    <row r="574" spans="1:25" s="1" customFormat="1" ht="27.75" customHeight="1" x14ac:dyDescent="0.3">
      <c r="A574" s="65" t="s">
        <v>1482</v>
      </c>
      <c r="B574" s="65"/>
      <c r="C574" s="65" t="s">
        <v>553</v>
      </c>
      <c r="D574" s="261" t="s">
        <v>1439</v>
      </c>
      <c r="E574" s="3" t="s">
        <v>18</v>
      </c>
      <c r="F574" s="186">
        <v>1</v>
      </c>
      <c r="G574" s="11"/>
      <c r="H574" s="11"/>
      <c r="I574" s="11"/>
      <c r="J574" s="92"/>
      <c r="K574" s="239">
        <v>0.42206906325745552</v>
      </c>
      <c r="L574" s="104">
        <f t="shared" si="227"/>
        <v>1</v>
      </c>
      <c r="M574" s="147">
        <v>1</v>
      </c>
      <c r="N574" s="179">
        <f t="shared" si="224"/>
        <v>1</v>
      </c>
      <c r="O574" s="11"/>
      <c r="P574" s="11"/>
      <c r="Q574" s="11">
        <f t="shared" si="205"/>
        <v>0</v>
      </c>
      <c r="R574" s="11">
        <f t="shared" si="206"/>
        <v>0</v>
      </c>
      <c r="S574" s="88">
        <f t="shared" si="207"/>
        <v>0</v>
      </c>
      <c r="T574" s="106"/>
      <c r="U574" s="4"/>
      <c r="V574" s="4"/>
      <c r="W574" s="4"/>
    </row>
    <row r="575" spans="1:25" s="1" customFormat="1" ht="15.75" customHeight="1" x14ac:dyDescent="0.3">
      <c r="A575" s="65" t="s">
        <v>1483</v>
      </c>
      <c r="B575" s="65"/>
      <c r="C575" s="65" t="s">
        <v>553</v>
      </c>
      <c r="D575" s="261" t="s">
        <v>1440</v>
      </c>
      <c r="E575" s="3" t="s">
        <v>3</v>
      </c>
      <c r="F575" s="188">
        <v>0.22</v>
      </c>
      <c r="G575" s="11"/>
      <c r="H575" s="11"/>
      <c r="I575" s="11"/>
      <c r="J575" s="92"/>
      <c r="K575" s="235"/>
      <c r="L575" s="103">
        <f t="shared" si="227"/>
        <v>0.22</v>
      </c>
      <c r="M575" s="147">
        <v>1</v>
      </c>
      <c r="N575" s="179">
        <f t="shared" si="224"/>
        <v>0.22</v>
      </c>
      <c r="O575" s="11"/>
      <c r="P575" s="11"/>
      <c r="Q575" s="11">
        <f t="shared" si="205"/>
        <v>0</v>
      </c>
      <c r="R575" s="11">
        <f t="shared" si="206"/>
        <v>0</v>
      </c>
      <c r="S575" s="88">
        <f t="shared" si="207"/>
        <v>0</v>
      </c>
      <c r="T575" s="106"/>
    </row>
    <row r="576" spans="1:25" s="1" customFormat="1" ht="15.75" customHeight="1" x14ac:dyDescent="0.3">
      <c r="A576" s="65" t="s">
        <v>1484</v>
      </c>
      <c r="B576" s="65"/>
      <c r="C576" s="65" t="s">
        <v>553</v>
      </c>
      <c r="D576" s="260" t="s">
        <v>705</v>
      </c>
      <c r="E576" s="3" t="s">
        <v>3</v>
      </c>
      <c r="F576" s="188">
        <v>0.22</v>
      </c>
      <c r="G576" s="71"/>
      <c r="H576" s="71"/>
      <c r="I576" s="71"/>
      <c r="J576" s="88"/>
      <c r="K576" s="236"/>
      <c r="L576" s="103">
        <f t="shared" si="227"/>
        <v>0.22</v>
      </c>
      <c r="M576" s="147">
        <v>1</v>
      </c>
      <c r="N576" s="179">
        <f t="shared" si="224"/>
        <v>0.22</v>
      </c>
      <c r="O576" s="71"/>
      <c r="P576" s="71"/>
      <c r="Q576" s="11">
        <f t="shared" si="205"/>
        <v>0</v>
      </c>
      <c r="R576" s="11">
        <f t="shared" si="206"/>
        <v>0</v>
      </c>
      <c r="S576" s="88">
        <f t="shared" si="207"/>
        <v>0</v>
      </c>
      <c r="T576" s="81"/>
    </row>
    <row r="577" spans="1:25" s="138" customFormat="1" ht="24" customHeight="1" x14ac:dyDescent="0.3">
      <c r="A577" s="90" t="s">
        <v>1485</v>
      </c>
      <c r="B577" s="276" t="s">
        <v>1407</v>
      </c>
      <c r="C577" s="90" t="s">
        <v>552</v>
      </c>
      <c r="D577" s="97" t="s">
        <v>1408</v>
      </c>
      <c r="E577" s="87" t="s">
        <v>18</v>
      </c>
      <c r="F577" s="117">
        <f>F579+F580</f>
        <v>2</v>
      </c>
      <c r="G577" s="87"/>
      <c r="H577" s="87"/>
      <c r="I577" s="87"/>
      <c r="J577" s="89"/>
      <c r="K577" s="89"/>
      <c r="L577" s="89">
        <f>F577</f>
        <v>2</v>
      </c>
      <c r="M577" s="146">
        <v>1</v>
      </c>
      <c r="N577" s="89">
        <f>L577</f>
        <v>2</v>
      </c>
      <c r="O577" s="88"/>
      <c r="P577" s="88"/>
      <c r="Q577" s="92">
        <f t="shared" si="205"/>
        <v>0</v>
      </c>
      <c r="R577" s="92">
        <f t="shared" si="206"/>
        <v>0</v>
      </c>
      <c r="S577" s="88">
        <f t="shared" si="207"/>
        <v>0</v>
      </c>
      <c r="T577" s="88"/>
      <c r="U577" s="137"/>
      <c r="V577" s="137"/>
      <c r="W577" s="137"/>
      <c r="X577" s="137"/>
      <c r="Y577" s="137"/>
    </row>
    <row r="578" spans="1:25" s="1" customFormat="1" ht="15.75" customHeight="1" x14ac:dyDescent="0.3">
      <c r="A578" s="65" t="s">
        <v>1486</v>
      </c>
      <c r="B578" s="65"/>
      <c r="C578" s="65" t="s">
        <v>553</v>
      </c>
      <c r="D578" s="260" t="s">
        <v>1441</v>
      </c>
      <c r="E578" s="3" t="s">
        <v>18</v>
      </c>
      <c r="F578" s="186">
        <v>2</v>
      </c>
      <c r="G578" s="71"/>
      <c r="H578" s="71"/>
      <c r="I578" s="71"/>
      <c r="J578" s="88"/>
      <c r="K578" s="236"/>
      <c r="L578" s="104">
        <f t="shared" si="227"/>
        <v>2</v>
      </c>
      <c r="M578" s="147">
        <v>1</v>
      </c>
      <c r="N578" s="179">
        <f t="shared" si="224"/>
        <v>2</v>
      </c>
      <c r="O578" s="71"/>
      <c r="P578" s="71"/>
      <c r="Q578" s="11">
        <f t="shared" si="205"/>
        <v>0</v>
      </c>
      <c r="R578" s="11">
        <f t="shared" si="206"/>
        <v>0</v>
      </c>
      <c r="S578" s="88">
        <f t="shared" si="207"/>
        <v>0</v>
      </c>
      <c r="T578" s="81"/>
    </row>
    <row r="579" spans="1:25" s="1" customFormat="1" ht="15.75" customHeight="1" x14ac:dyDescent="0.3">
      <c r="A579" s="65" t="s">
        <v>1487</v>
      </c>
      <c r="C579" s="65" t="s">
        <v>553</v>
      </c>
      <c r="D579" s="260" t="s">
        <v>1442</v>
      </c>
      <c r="E579" s="3" t="s">
        <v>18</v>
      </c>
      <c r="F579" s="186">
        <v>1</v>
      </c>
      <c r="G579" s="71"/>
      <c r="H579" s="71"/>
      <c r="I579" s="71"/>
      <c r="J579" s="88"/>
      <c r="K579" s="236"/>
      <c r="L579" s="104">
        <f>F579</f>
        <v>1</v>
      </c>
      <c r="M579" s="147">
        <v>1</v>
      </c>
      <c r="N579" s="179">
        <f t="shared" si="224"/>
        <v>1</v>
      </c>
      <c r="O579" s="71"/>
      <c r="P579" s="71"/>
      <c r="Q579" s="11">
        <f t="shared" si="205"/>
        <v>0</v>
      </c>
      <c r="R579" s="11">
        <f t="shared" si="206"/>
        <v>0</v>
      </c>
      <c r="S579" s="88">
        <f t="shared" si="207"/>
        <v>0</v>
      </c>
      <c r="T579" s="81"/>
    </row>
    <row r="580" spans="1:25" s="1" customFormat="1" ht="15.75" customHeight="1" x14ac:dyDescent="0.3">
      <c r="A580" s="65" t="s">
        <v>1488</v>
      </c>
      <c r="B580" s="65"/>
      <c r="C580" s="65" t="s">
        <v>553</v>
      </c>
      <c r="D580" s="260" t="s">
        <v>1443</v>
      </c>
      <c r="E580" s="3" t="s">
        <v>18</v>
      </c>
      <c r="F580" s="186">
        <v>1</v>
      </c>
      <c r="G580" s="71"/>
      <c r="H580" s="71"/>
      <c r="I580" s="71"/>
      <c r="J580" s="88"/>
      <c r="K580" s="236"/>
      <c r="L580" s="104">
        <f t="shared" si="227"/>
        <v>1</v>
      </c>
      <c r="M580" s="147">
        <v>1</v>
      </c>
      <c r="N580" s="179">
        <f t="shared" si="224"/>
        <v>1</v>
      </c>
      <c r="O580" s="71"/>
      <c r="P580" s="71"/>
      <c r="Q580" s="11">
        <f t="shared" si="205"/>
        <v>0</v>
      </c>
      <c r="R580" s="11">
        <f t="shared" si="206"/>
        <v>0</v>
      </c>
      <c r="S580" s="88">
        <f t="shared" si="207"/>
        <v>0</v>
      </c>
      <c r="T580" s="81"/>
    </row>
    <row r="581" spans="1:25" s="134" customFormat="1" ht="15.75" customHeight="1" x14ac:dyDescent="0.3">
      <c r="A581" s="90" t="s">
        <v>1489</v>
      </c>
      <c r="B581" s="445"/>
      <c r="C581" s="90" t="s">
        <v>552</v>
      </c>
      <c r="D581" s="116" t="s">
        <v>1313</v>
      </c>
      <c r="E581" s="87" t="s">
        <v>18</v>
      </c>
      <c r="F581" s="87">
        <f>F582</f>
        <v>2</v>
      </c>
      <c r="G581" s="87"/>
      <c r="H581" s="87"/>
      <c r="I581" s="87"/>
      <c r="J581" s="87"/>
      <c r="K581" s="87"/>
      <c r="L581" s="146">
        <v>1</v>
      </c>
      <c r="M581" s="146">
        <v>1</v>
      </c>
      <c r="N581" s="152">
        <v>1</v>
      </c>
      <c r="O581" s="88"/>
      <c r="P581" s="88"/>
      <c r="Q581" s="92">
        <f t="shared" si="205"/>
        <v>0</v>
      </c>
      <c r="R581" s="92">
        <f t="shared" si="206"/>
        <v>0</v>
      </c>
      <c r="S581" s="88">
        <f t="shared" si="207"/>
        <v>0</v>
      </c>
      <c r="T581" s="109"/>
      <c r="U581" s="133"/>
      <c r="V581" s="133"/>
      <c r="W581" s="133"/>
      <c r="X581" s="133"/>
      <c r="Y581" s="133"/>
    </row>
    <row r="582" spans="1:25" s="198" customFormat="1" ht="17.25" customHeight="1" x14ac:dyDescent="0.3">
      <c r="A582" s="65" t="s">
        <v>1494</v>
      </c>
      <c r="B582" s="65"/>
      <c r="C582" s="65" t="s">
        <v>553</v>
      </c>
      <c r="D582" s="261" t="s">
        <v>1491</v>
      </c>
      <c r="E582" s="14" t="s">
        <v>18</v>
      </c>
      <c r="F582" s="14">
        <v>2</v>
      </c>
      <c r="G582" s="14"/>
      <c r="H582" s="14"/>
      <c r="I582" s="14"/>
      <c r="J582" s="14"/>
      <c r="K582" s="14"/>
      <c r="L582" s="280">
        <f>F582</f>
        <v>2</v>
      </c>
      <c r="M582" s="280">
        <v>1</v>
      </c>
      <c r="N582" s="281">
        <f>M582*L582</f>
        <v>2</v>
      </c>
      <c r="O582" s="11"/>
      <c r="P582" s="11"/>
      <c r="Q582" s="11">
        <f t="shared" si="205"/>
        <v>0</v>
      </c>
      <c r="R582" s="11">
        <f t="shared" si="206"/>
        <v>0</v>
      </c>
      <c r="S582" s="71">
        <f t="shared" si="207"/>
        <v>0</v>
      </c>
      <c r="T582" s="106"/>
      <c r="U582" s="197"/>
    </row>
    <row r="583" spans="1:25" s="198" customFormat="1" ht="15.75" customHeight="1" x14ac:dyDescent="0.3">
      <c r="A583" s="65" t="s">
        <v>1495</v>
      </c>
      <c r="B583" s="65"/>
      <c r="C583" s="65" t="s">
        <v>553</v>
      </c>
      <c r="D583" s="261" t="s">
        <v>1492</v>
      </c>
      <c r="E583" s="14" t="s">
        <v>18</v>
      </c>
      <c r="F583" s="202">
        <v>1</v>
      </c>
      <c r="G583" s="14"/>
      <c r="H583" s="14"/>
      <c r="I583" s="14"/>
      <c r="J583" s="14"/>
      <c r="K583" s="14"/>
      <c r="L583" s="104">
        <f>F583</f>
        <v>1</v>
      </c>
      <c r="M583" s="280">
        <v>1</v>
      </c>
      <c r="N583" s="281">
        <f t="shared" ref="N583:N584" si="228">M583*L583</f>
        <v>1</v>
      </c>
      <c r="O583" s="11"/>
      <c r="P583" s="11"/>
      <c r="Q583" s="11">
        <f t="shared" si="205"/>
        <v>0</v>
      </c>
      <c r="R583" s="11">
        <f t="shared" si="206"/>
        <v>0</v>
      </c>
      <c r="S583" s="71">
        <f t="shared" si="207"/>
        <v>0</v>
      </c>
      <c r="T583" s="106"/>
    </row>
    <row r="584" spans="1:25" s="198" customFormat="1" ht="15.75" customHeight="1" x14ac:dyDescent="0.3">
      <c r="A584" s="65" t="s">
        <v>1496</v>
      </c>
      <c r="B584" s="65"/>
      <c r="C584" s="65" t="s">
        <v>553</v>
      </c>
      <c r="D584" s="261" t="s">
        <v>1493</v>
      </c>
      <c r="E584" s="14" t="s">
        <v>18</v>
      </c>
      <c r="F584" s="202">
        <v>1</v>
      </c>
      <c r="G584" s="14"/>
      <c r="H584" s="14"/>
      <c r="I584" s="14"/>
      <c r="J584" s="14"/>
      <c r="K584" s="14"/>
      <c r="L584" s="104">
        <f>F584</f>
        <v>1</v>
      </c>
      <c r="M584" s="280">
        <v>1</v>
      </c>
      <c r="N584" s="281">
        <f t="shared" si="228"/>
        <v>1</v>
      </c>
      <c r="O584" s="11"/>
      <c r="P584" s="11"/>
      <c r="Q584" s="11">
        <f t="shared" si="205"/>
        <v>0</v>
      </c>
      <c r="R584" s="11">
        <f t="shared" si="206"/>
        <v>0</v>
      </c>
      <c r="S584" s="71">
        <f t="shared" si="207"/>
        <v>0</v>
      </c>
      <c r="T584" s="106"/>
    </row>
    <row r="585" spans="1:25" s="138" customFormat="1" ht="27" customHeight="1" x14ac:dyDescent="0.3">
      <c r="A585" s="90" t="s">
        <v>1497</v>
      </c>
      <c r="B585" s="276" t="s">
        <v>2088</v>
      </c>
      <c r="C585" s="90" t="s">
        <v>552</v>
      </c>
      <c r="D585" s="97" t="s">
        <v>1338</v>
      </c>
      <c r="E585" s="87" t="s">
        <v>3</v>
      </c>
      <c r="F585" s="124">
        <f>F586</f>
        <v>99.131</v>
      </c>
      <c r="G585" s="87"/>
      <c r="H585" s="87"/>
      <c r="I585" s="87"/>
      <c r="J585" s="87"/>
      <c r="K585" s="117">
        <f>F585</f>
        <v>99.131</v>
      </c>
      <c r="L585" s="117">
        <f>K585</f>
        <v>99.131</v>
      </c>
      <c r="M585" s="148">
        <v>1</v>
      </c>
      <c r="N585" s="154">
        <f>ROUND(M585*L585,2)</f>
        <v>99.13</v>
      </c>
      <c r="O585" s="88"/>
      <c r="P585" s="88"/>
      <c r="Q585" s="92">
        <f t="shared" si="205"/>
        <v>0</v>
      </c>
      <c r="R585" s="92">
        <f t="shared" si="206"/>
        <v>0</v>
      </c>
      <c r="S585" s="88">
        <f t="shared" si="207"/>
        <v>0</v>
      </c>
      <c r="T585" s="108"/>
    </row>
    <row r="586" spans="1:25" s="198" customFormat="1" ht="38.25" customHeight="1" x14ac:dyDescent="0.3">
      <c r="A586" s="65" t="s">
        <v>1498</v>
      </c>
      <c r="B586" s="65"/>
      <c r="C586" s="65" t="s">
        <v>553</v>
      </c>
      <c r="D586" s="115" t="s">
        <v>886</v>
      </c>
      <c r="E586" s="14" t="s">
        <v>3</v>
      </c>
      <c r="F586" s="103">
        <v>99.131</v>
      </c>
      <c r="G586" s="14"/>
      <c r="H586" s="14"/>
      <c r="I586" s="14"/>
      <c r="J586" s="14"/>
      <c r="K586" s="104">
        <f>F586</f>
        <v>99.131</v>
      </c>
      <c r="L586" s="147">
        <f>K586</f>
        <v>99.131</v>
      </c>
      <c r="M586" s="147">
        <v>1.1000000000000001</v>
      </c>
      <c r="N586" s="153">
        <f>ROUND(M586*L586,2)</f>
        <v>109.04</v>
      </c>
      <c r="O586" s="11"/>
      <c r="P586" s="11"/>
      <c r="Q586" s="11">
        <f t="shared" si="205"/>
        <v>0</v>
      </c>
      <c r="R586" s="11">
        <f t="shared" si="206"/>
        <v>0</v>
      </c>
      <c r="S586" s="71">
        <f t="shared" si="207"/>
        <v>0</v>
      </c>
      <c r="T586" s="106"/>
      <c r="U586" s="197"/>
    </row>
    <row r="587" spans="1:25" s="198" customFormat="1" ht="25.5" customHeight="1" x14ac:dyDescent="0.3">
      <c r="A587" s="65" t="s">
        <v>2992</v>
      </c>
      <c r="B587" s="65"/>
      <c r="C587" s="65" t="s">
        <v>553</v>
      </c>
      <c r="D587" s="115" t="s">
        <v>3036</v>
      </c>
      <c r="E587" s="14" t="s">
        <v>2</v>
      </c>
      <c r="F587" s="338">
        <f>F586</f>
        <v>99.131</v>
      </c>
      <c r="G587" s="338"/>
      <c r="H587" s="338"/>
      <c r="I587" s="338"/>
      <c r="J587" s="338"/>
      <c r="K587" s="338">
        <f>F587</f>
        <v>99.131</v>
      </c>
      <c r="L587" s="103">
        <f>K587</f>
        <v>99.131</v>
      </c>
      <c r="M587" s="147">
        <v>0.7</v>
      </c>
      <c r="N587" s="153">
        <f>ROUND(M587*L587,2)</f>
        <v>69.39</v>
      </c>
      <c r="O587" s="11"/>
      <c r="P587" s="11"/>
      <c r="Q587" s="11">
        <f t="shared" ref="Q587" si="229">ROUND(N587*O587,2)</f>
        <v>0</v>
      </c>
      <c r="R587" s="11">
        <f t="shared" ref="R587" si="230">ROUND(N587*P587,2)</f>
        <v>0</v>
      </c>
      <c r="S587" s="71">
        <f t="shared" ref="S587" si="231">ROUND(Q587+R587,2)</f>
        <v>0</v>
      </c>
      <c r="T587" s="106"/>
    </row>
    <row r="588" spans="1:25" s="132" customFormat="1" ht="22.5" customHeight="1" x14ac:dyDescent="0.3">
      <c r="A588" s="111" t="s">
        <v>491</v>
      </c>
      <c r="B588" s="111"/>
      <c r="C588" s="111"/>
      <c r="D588" s="95" t="s">
        <v>1499</v>
      </c>
      <c r="E588" s="112"/>
      <c r="F588" s="113"/>
      <c r="G588" s="112"/>
      <c r="H588" s="112"/>
      <c r="I588" s="112"/>
      <c r="J588" s="87"/>
      <c r="K588" s="237"/>
      <c r="L588" s="190"/>
      <c r="M588" s="144"/>
      <c r="N588" s="151"/>
      <c r="O588" s="114"/>
      <c r="P588" s="114"/>
      <c r="Q588" s="85"/>
      <c r="R588" s="85"/>
      <c r="S588" s="114"/>
      <c r="T588" s="114"/>
      <c r="U588" s="131"/>
      <c r="V588" s="131"/>
      <c r="W588" s="131"/>
      <c r="X588" s="131"/>
      <c r="Y588" s="131"/>
    </row>
    <row r="589" spans="1:25" s="138" customFormat="1" ht="32.25" customHeight="1" x14ac:dyDescent="0.3">
      <c r="A589" s="90" t="s">
        <v>1502</v>
      </c>
      <c r="B589" s="276" t="s">
        <v>2086</v>
      </c>
      <c r="C589" s="90" t="s">
        <v>552</v>
      </c>
      <c r="D589" s="97" t="s">
        <v>554</v>
      </c>
      <c r="E589" s="87" t="s">
        <v>3</v>
      </c>
      <c r="F589" s="117"/>
      <c r="G589" s="87"/>
      <c r="H589" s="87"/>
      <c r="I589" s="87"/>
      <c r="J589" s="89"/>
      <c r="K589" s="89">
        <f>SUM(K590:K592)</f>
        <v>11.96565</v>
      </c>
      <c r="L589" s="89"/>
      <c r="M589" s="146"/>
      <c r="N589" s="89">
        <f>K589</f>
        <v>11.96565</v>
      </c>
      <c r="O589" s="88"/>
      <c r="P589" s="88"/>
      <c r="Q589" s="92">
        <f t="shared" si="205"/>
        <v>0</v>
      </c>
      <c r="R589" s="92">
        <f t="shared" si="206"/>
        <v>0</v>
      </c>
      <c r="S589" s="88">
        <f t="shared" si="207"/>
        <v>0</v>
      </c>
      <c r="T589" s="88" t="s">
        <v>555</v>
      </c>
      <c r="U589" s="137"/>
      <c r="V589" s="137"/>
      <c r="W589" s="137"/>
      <c r="X589" s="137"/>
      <c r="Y589" s="137"/>
    </row>
    <row r="590" spans="1:25" s="198" customFormat="1" ht="18.75" customHeight="1" x14ac:dyDescent="0.3">
      <c r="A590" s="65" t="s">
        <v>1503</v>
      </c>
      <c r="B590" s="65"/>
      <c r="C590" s="65" t="s">
        <v>553</v>
      </c>
      <c r="D590" s="261" t="s">
        <v>913</v>
      </c>
      <c r="E590" s="14" t="s">
        <v>1210</v>
      </c>
      <c r="F590" s="11"/>
      <c r="G590" s="11"/>
      <c r="H590" s="11"/>
      <c r="I590" s="11"/>
      <c r="J590" s="122">
        <v>29.85</v>
      </c>
      <c r="K590" s="11">
        <f>0.125*3.14*J590</f>
        <v>11.716125000000002</v>
      </c>
      <c r="L590" s="11">
        <f>J590</f>
        <v>29.85</v>
      </c>
      <c r="M590" s="147">
        <v>1.1000000000000001</v>
      </c>
      <c r="N590" s="153">
        <f>M590*L590</f>
        <v>32.835000000000001</v>
      </c>
      <c r="O590" s="11"/>
      <c r="P590" s="11"/>
      <c r="Q590" s="11">
        <f t="shared" si="205"/>
        <v>0</v>
      </c>
      <c r="R590" s="11">
        <f t="shared" si="206"/>
        <v>0</v>
      </c>
      <c r="S590" s="71">
        <f t="shared" si="207"/>
        <v>0</v>
      </c>
      <c r="T590" s="106"/>
      <c r="U590" s="197"/>
      <c r="V590" s="197"/>
      <c r="W590" s="197"/>
      <c r="X590" s="197"/>
      <c r="Y590" s="197"/>
    </row>
    <row r="591" spans="1:25" s="198" customFormat="1" ht="18.75" customHeight="1" x14ac:dyDescent="0.3">
      <c r="A591" s="65" t="s">
        <v>1504</v>
      </c>
      <c r="B591" s="65"/>
      <c r="C591" s="65" t="s">
        <v>553</v>
      </c>
      <c r="D591" s="261" t="s">
        <v>1520</v>
      </c>
      <c r="E591" s="14" t="s">
        <v>1210</v>
      </c>
      <c r="F591" s="11"/>
      <c r="G591" s="11"/>
      <c r="H591" s="11"/>
      <c r="I591" s="11"/>
      <c r="J591" s="122">
        <v>0.33</v>
      </c>
      <c r="K591" s="11">
        <f>J591*0.125*3.14</f>
        <v>0.129525</v>
      </c>
      <c r="L591" s="11">
        <f t="shared" ref="L591" si="232">J591</f>
        <v>0.33</v>
      </c>
      <c r="M591" s="147">
        <v>1.1000000000000001</v>
      </c>
      <c r="N591" s="153">
        <f>M591*L591</f>
        <v>0.36300000000000004</v>
      </c>
      <c r="O591" s="11"/>
      <c r="P591" s="11"/>
      <c r="Q591" s="11">
        <f t="shared" si="205"/>
        <v>0</v>
      </c>
      <c r="R591" s="11">
        <f t="shared" si="206"/>
        <v>0</v>
      </c>
      <c r="S591" s="71">
        <f t="shared" si="207"/>
        <v>0</v>
      </c>
      <c r="T591" s="106"/>
    </row>
    <row r="592" spans="1:25" s="198" customFormat="1" ht="15.75" customHeight="1" x14ac:dyDescent="0.3">
      <c r="A592" s="65" t="s">
        <v>1505</v>
      </c>
      <c r="B592" s="65"/>
      <c r="C592" s="65" t="s">
        <v>553</v>
      </c>
      <c r="D592" s="261" t="s">
        <v>1521</v>
      </c>
      <c r="E592" s="14" t="s">
        <v>18</v>
      </c>
      <c r="F592" s="11">
        <v>1</v>
      </c>
      <c r="G592" s="11"/>
      <c r="H592" s="11"/>
      <c r="I592" s="11"/>
      <c r="J592" s="122"/>
      <c r="K592" s="11">
        <v>0.12</v>
      </c>
      <c r="L592" s="11">
        <f>F592</f>
        <v>1</v>
      </c>
      <c r="M592" s="147">
        <v>1</v>
      </c>
      <c r="N592" s="153">
        <f t="shared" ref="N592:N593" si="233">M592*L592</f>
        <v>1</v>
      </c>
      <c r="O592" s="11"/>
      <c r="P592" s="11"/>
      <c r="Q592" s="11">
        <f t="shared" si="205"/>
        <v>0</v>
      </c>
      <c r="R592" s="11">
        <f t="shared" si="206"/>
        <v>0</v>
      </c>
      <c r="S592" s="71">
        <f t="shared" si="207"/>
        <v>0</v>
      </c>
      <c r="T592" s="106"/>
      <c r="U592" s="197"/>
      <c r="V592" s="197"/>
      <c r="W592" s="197"/>
      <c r="X592" s="197"/>
      <c r="Y592" s="197"/>
    </row>
    <row r="593" spans="1:25" s="198" customFormat="1" ht="15.75" customHeight="1" x14ac:dyDescent="0.3">
      <c r="A593" s="65" t="s">
        <v>1506</v>
      </c>
      <c r="B593" s="65"/>
      <c r="C593" s="65" t="s">
        <v>553</v>
      </c>
      <c r="D593" s="261" t="s">
        <v>705</v>
      </c>
      <c r="E593" s="14" t="s">
        <v>3</v>
      </c>
      <c r="F593" s="11">
        <v>0.01</v>
      </c>
      <c r="G593" s="11"/>
      <c r="H593" s="11"/>
      <c r="I593" s="11"/>
      <c r="J593" s="122"/>
      <c r="K593" s="11"/>
      <c r="L593" s="11">
        <f>F593</f>
        <v>0.01</v>
      </c>
      <c r="M593" s="147">
        <v>1</v>
      </c>
      <c r="N593" s="153">
        <f t="shared" si="233"/>
        <v>0.01</v>
      </c>
      <c r="O593" s="11"/>
      <c r="P593" s="11"/>
      <c r="Q593" s="11">
        <f t="shared" si="205"/>
        <v>0</v>
      </c>
      <c r="R593" s="11">
        <f t="shared" si="206"/>
        <v>0</v>
      </c>
      <c r="S593" s="71">
        <f t="shared" si="207"/>
        <v>0</v>
      </c>
      <c r="T593" s="106"/>
    </row>
    <row r="594" spans="1:25" s="138" customFormat="1" ht="27" customHeight="1" x14ac:dyDescent="0.3">
      <c r="A594" s="90" t="s">
        <v>1507</v>
      </c>
      <c r="B594" s="276" t="s">
        <v>2088</v>
      </c>
      <c r="C594" s="90" t="s">
        <v>552</v>
      </c>
      <c r="D594" s="97" t="s">
        <v>1338</v>
      </c>
      <c r="E594" s="87" t="s">
        <v>3</v>
      </c>
      <c r="F594" s="124">
        <f>F595</f>
        <v>12.798</v>
      </c>
      <c r="G594" s="87"/>
      <c r="H594" s="87"/>
      <c r="I594" s="87"/>
      <c r="J594" s="87"/>
      <c r="K594" s="124">
        <f>F594</f>
        <v>12.798</v>
      </c>
      <c r="L594" s="124">
        <f>K594</f>
        <v>12.798</v>
      </c>
      <c r="M594" s="148">
        <v>1</v>
      </c>
      <c r="N594" s="154">
        <f>ROUND(M594*L594,2)</f>
        <v>12.8</v>
      </c>
      <c r="O594" s="88"/>
      <c r="P594" s="88"/>
      <c r="Q594" s="92">
        <f t="shared" si="205"/>
        <v>0</v>
      </c>
      <c r="R594" s="92">
        <f t="shared" si="206"/>
        <v>0</v>
      </c>
      <c r="S594" s="88">
        <f t="shared" si="207"/>
        <v>0</v>
      </c>
      <c r="T594" s="108"/>
    </row>
    <row r="595" spans="1:25" s="1" customFormat="1" ht="29.25" customHeight="1" x14ac:dyDescent="0.3">
      <c r="A595" s="65" t="s">
        <v>1508</v>
      </c>
      <c r="B595" s="65"/>
      <c r="C595" s="65" t="s">
        <v>553</v>
      </c>
      <c r="D595" s="115" t="s">
        <v>886</v>
      </c>
      <c r="E595" s="3" t="s">
        <v>3</v>
      </c>
      <c r="F595" s="103">
        <v>12.798</v>
      </c>
      <c r="G595" s="14"/>
      <c r="H595" s="14"/>
      <c r="I595" s="14"/>
      <c r="J595" s="91"/>
      <c r="K595" s="239">
        <f>F595</f>
        <v>12.798</v>
      </c>
      <c r="L595" s="103">
        <f>K595</f>
        <v>12.798</v>
      </c>
      <c r="M595" s="147">
        <v>1.1000000000000001</v>
      </c>
      <c r="N595" s="179">
        <f>ROUND(M595*L595,2)</f>
        <v>14.08</v>
      </c>
      <c r="O595" s="11"/>
      <c r="P595" s="11"/>
      <c r="Q595" s="11">
        <f t="shared" si="205"/>
        <v>0</v>
      </c>
      <c r="R595" s="11">
        <f t="shared" si="206"/>
        <v>0</v>
      </c>
      <c r="S595" s="88">
        <f t="shared" si="207"/>
        <v>0</v>
      </c>
      <c r="T595" s="106"/>
      <c r="U595" s="4"/>
    </row>
    <row r="596" spans="1:25" s="198" customFormat="1" ht="25.5" customHeight="1" x14ac:dyDescent="0.3">
      <c r="A596" s="65" t="s">
        <v>2993</v>
      </c>
      <c r="B596" s="65"/>
      <c r="C596" s="65" t="s">
        <v>553</v>
      </c>
      <c r="D596" s="115" t="s">
        <v>3036</v>
      </c>
      <c r="E596" s="14" t="s">
        <v>2</v>
      </c>
      <c r="F596" s="338">
        <f>F595</f>
        <v>12.798</v>
      </c>
      <c r="G596" s="338"/>
      <c r="H596" s="338"/>
      <c r="I596" s="338"/>
      <c r="J596" s="338"/>
      <c r="K596" s="338">
        <f>F596</f>
        <v>12.798</v>
      </c>
      <c r="L596" s="103">
        <f>K596</f>
        <v>12.798</v>
      </c>
      <c r="M596" s="147">
        <v>0.7</v>
      </c>
      <c r="N596" s="153">
        <f>ROUND(M596*L596,2)</f>
        <v>8.9600000000000009</v>
      </c>
      <c r="O596" s="11"/>
      <c r="P596" s="11"/>
      <c r="Q596" s="11">
        <f t="shared" si="205"/>
        <v>0</v>
      </c>
      <c r="R596" s="11">
        <f t="shared" ref="R596" si="234">ROUND(N596*P596,2)</f>
        <v>0</v>
      </c>
      <c r="S596" s="88">
        <f t="shared" ref="S596" si="235">ROUND(Q596+R596,2)</f>
        <v>0</v>
      </c>
      <c r="T596" s="106"/>
    </row>
    <row r="597" spans="1:25" s="134" customFormat="1" ht="27.75" customHeight="1" x14ac:dyDescent="0.3">
      <c r="A597" s="90" t="s">
        <v>1509</v>
      </c>
      <c r="B597" s="276" t="s">
        <v>2089</v>
      </c>
      <c r="C597" s="86" t="s">
        <v>552</v>
      </c>
      <c r="D597" s="118" t="s">
        <v>654</v>
      </c>
      <c r="E597" s="87" t="s">
        <v>18</v>
      </c>
      <c r="F597" s="117">
        <f>F598</f>
        <v>1</v>
      </c>
      <c r="G597" s="117"/>
      <c r="H597" s="117"/>
      <c r="I597" s="117"/>
      <c r="J597" s="117"/>
      <c r="K597" s="117"/>
      <c r="L597" s="117">
        <f>L598</f>
        <v>1</v>
      </c>
      <c r="M597" s="148">
        <v>1</v>
      </c>
      <c r="N597" s="154">
        <f>ROUND(M597*L597,2)</f>
        <v>1</v>
      </c>
      <c r="O597" s="88"/>
      <c r="P597" s="88"/>
      <c r="Q597" s="92">
        <f t="shared" ref="Q597:Q665" si="236">ROUND(N597*O597,2)</f>
        <v>0</v>
      </c>
      <c r="R597" s="92">
        <f t="shared" ref="R597:R665" si="237">ROUND(N597*P597,2)</f>
        <v>0</v>
      </c>
      <c r="S597" s="88">
        <f t="shared" ref="S597:S665" si="238">ROUND(Q597+R597,2)</f>
        <v>0</v>
      </c>
      <c r="T597" s="109"/>
      <c r="U597" s="133"/>
      <c r="V597" s="133"/>
      <c r="W597" s="133"/>
      <c r="X597" s="133"/>
      <c r="Y597" s="133"/>
    </row>
    <row r="598" spans="1:25" s="134" customFormat="1" ht="27.75" customHeight="1" x14ac:dyDescent="0.3">
      <c r="A598" s="65" t="s">
        <v>1510</v>
      </c>
      <c r="B598" s="65"/>
      <c r="C598" s="86" t="s">
        <v>553</v>
      </c>
      <c r="D598" s="266" t="s">
        <v>1500</v>
      </c>
      <c r="E598" s="74" t="s">
        <v>18</v>
      </c>
      <c r="F598" s="181">
        <v>1</v>
      </c>
      <c r="G598" s="105"/>
      <c r="H598" s="105"/>
      <c r="I598" s="105"/>
      <c r="J598" s="117"/>
      <c r="K598" s="238"/>
      <c r="L598" s="104">
        <f>F598</f>
        <v>1</v>
      </c>
      <c r="M598" s="147">
        <v>1</v>
      </c>
      <c r="N598" s="179">
        <f t="shared" ref="N598" si="239">ROUND(M598*L598,2)</f>
        <v>1</v>
      </c>
      <c r="O598" s="71"/>
      <c r="P598" s="71"/>
      <c r="Q598" s="11">
        <f t="shared" si="236"/>
        <v>0</v>
      </c>
      <c r="R598" s="11">
        <f t="shared" si="237"/>
        <v>0</v>
      </c>
      <c r="S598" s="88">
        <f t="shared" si="238"/>
        <v>0</v>
      </c>
      <c r="T598" s="109"/>
      <c r="U598" s="133"/>
      <c r="V598" s="133"/>
      <c r="W598" s="133"/>
      <c r="X598" s="133"/>
      <c r="Y598" s="133"/>
    </row>
    <row r="599" spans="1:25" s="132" customFormat="1" ht="22.5" customHeight="1" x14ac:dyDescent="0.3">
      <c r="A599" s="111" t="s">
        <v>492</v>
      </c>
      <c r="B599" s="111"/>
      <c r="C599" s="111"/>
      <c r="D599" s="95" t="s">
        <v>1501</v>
      </c>
      <c r="E599" s="112"/>
      <c r="F599" s="113"/>
      <c r="G599" s="112"/>
      <c r="H599" s="112"/>
      <c r="I599" s="112"/>
      <c r="J599" s="112"/>
      <c r="K599" s="112"/>
      <c r="L599" s="190"/>
      <c r="M599" s="144"/>
      <c r="N599" s="151"/>
      <c r="O599" s="114"/>
      <c r="P599" s="114"/>
      <c r="Q599" s="85"/>
      <c r="R599" s="85"/>
      <c r="S599" s="114"/>
      <c r="T599" s="114"/>
      <c r="U599" s="131"/>
      <c r="V599" s="131"/>
      <c r="W599" s="131"/>
      <c r="X599" s="131"/>
      <c r="Y599" s="131"/>
    </row>
    <row r="600" spans="1:25" s="138" customFormat="1" ht="32.25" customHeight="1" x14ac:dyDescent="0.3">
      <c r="A600" s="90" t="s">
        <v>1511</v>
      </c>
      <c r="B600" s="276" t="s">
        <v>2086</v>
      </c>
      <c r="C600" s="90" t="s">
        <v>552</v>
      </c>
      <c r="D600" s="97" t="s">
        <v>554</v>
      </c>
      <c r="E600" s="87" t="s">
        <v>3</v>
      </c>
      <c r="F600" s="117"/>
      <c r="G600" s="87"/>
      <c r="H600" s="87"/>
      <c r="I600" s="87"/>
      <c r="J600" s="89"/>
      <c r="K600" s="89">
        <f>SUM(K601:K603)</f>
        <v>15.236928000000002</v>
      </c>
      <c r="L600" s="89"/>
      <c r="M600" s="146"/>
      <c r="N600" s="89">
        <f>K600</f>
        <v>15.236928000000002</v>
      </c>
      <c r="O600" s="88"/>
      <c r="P600" s="88"/>
      <c r="Q600" s="92">
        <f t="shared" si="236"/>
        <v>0</v>
      </c>
      <c r="R600" s="92">
        <f t="shared" si="237"/>
        <v>0</v>
      </c>
      <c r="S600" s="88">
        <f t="shared" si="238"/>
        <v>0</v>
      </c>
      <c r="T600" s="88" t="s">
        <v>555</v>
      </c>
      <c r="U600" s="137"/>
      <c r="V600" s="137"/>
      <c r="W600" s="137"/>
      <c r="X600" s="137"/>
      <c r="Y600" s="137"/>
    </row>
    <row r="601" spans="1:25" s="198" customFormat="1" ht="18.75" customHeight="1" x14ac:dyDescent="0.3">
      <c r="A601" s="65" t="s">
        <v>1512</v>
      </c>
      <c r="B601" s="65"/>
      <c r="C601" s="65" t="s">
        <v>553</v>
      </c>
      <c r="D601" s="261" t="s">
        <v>880</v>
      </c>
      <c r="E601" s="14" t="s">
        <v>1210</v>
      </c>
      <c r="F601" s="11"/>
      <c r="G601" s="11"/>
      <c r="H601" s="11"/>
      <c r="I601" s="11"/>
      <c r="J601" s="122">
        <v>0.21</v>
      </c>
      <c r="K601" s="11">
        <f>0.16*3.14*J601</f>
        <v>0.10550400000000001</v>
      </c>
      <c r="L601" s="11">
        <f>J601</f>
        <v>0.21</v>
      </c>
      <c r="M601" s="147">
        <v>1.1000000000000001</v>
      </c>
      <c r="N601" s="153">
        <f>M601*L601</f>
        <v>0.23100000000000001</v>
      </c>
      <c r="O601" s="11"/>
      <c r="P601" s="11"/>
      <c r="Q601" s="11">
        <f t="shared" si="236"/>
        <v>0</v>
      </c>
      <c r="R601" s="11">
        <f t="shared" si="237"/>
        <v>0</v>
      </c>
      <c r="S601" s="71">
        <f t="shared" si="238"/>
        <v>0</v>
      </c>
      <c r="T601" s="106"/>
      <c r="U601" s="197"/>
      <c r="V601" s="197"/>
      <c r="W601" s="197"/>
      <c r="X601" s="197"/>
      <c r="Y601" s="197"/>
    </row>
    <row r="602" spans="1:25" s="198" customFormat="1" ht="18.75" customHeight="1" x14ac:dyDescent="0.3">
      <c r="A602" s="65" t="s">
        <v>1513</v>
      </c>
      <c r="B602" s="65"/>
      <c r="C602" s="65" t="s">
        <v>553</v>
      </c>
      <c r="D602" s="261" t="s">
        <v>881</v>
      </c>
      <c r="E602" s="14" t="s">
        <v>1210</v>
      </c>
      <c r="F602" s="11"/>
      <c r="G602" s="11"/>
      <c r="H602" s="11"/>
      <c r="I602" s="11"/>
      <c r="J602" s="122">
        <v>29.76</v>
      </c>
      <c r="K602" s="11">
        <f>J602*0.16*3.14</f>
        <v>14.951424000000003</v>
      </c>
      <c r="L602" s="11">
        <f t="shared" ref="L602" si="240">J602</f>
        <v>29.76</v>
      </c>
      <c r="M602" s="147">
        <v>1.1000000000000001</v>
      </c>
      <c r="N602" s="153">
        <f>M602*L602</f>
        <v>32.736000000000004</v>
      </c>
      <c r="O602" s="11"/>
      <c r="P602" s="11"/>
      <c r="Q602" s="11">
        <f t="shared" si="236"/>
        <v>0</v>
      </c>
      <c r="R602" s="11">
        <f t="shared" si="237"/>
        <v>0</v>
      </c>
      <c r="S602" s="71">
        <f t="shared" si="238"/>
        <v>0</v>
      </c>
      <c r="T602" s="106"/>
    </row>
    <row r="603" spans="1:25" s="198" customFormat="1" ht="15.75" customHeight="1" x14ac:dyDescent="0.3">
      <c r="A603" s="65" t="s">
        <v>1514</v>
      </c>
      <c r="B603" s="65"/>
      <c r="C603" s="65" t="s">
        <v>553</v>
      </c>
      <c r="D603" s="261" t="s">
        <v>888</v>
      </c>
      <c r="E603" s="14" t="s">
        <v>18</v>
      </c>
      <c r="F603" s="11">
        <v>1</v>
      </c>
      <c r="G603" s="11"/>
      <c r="H603" s="11"/>
      <c r="I603" s="11"/>
      <c r="J603" s="122"/>
      <c r="K603" s="76">
        <v>0.18</v>
      </c>
      <c r="L603" s="11">
        <f>F603</f>
        <v>1</v>
      </c>
      <c r="M603" s="147">
        <v>1</v>
      </c>
      <c r="N603" s="153">
        <f t="shared" ref="N603:N604" si="241">M603*L603</f>
        <v>1</v>
      </c>
      <c r="O603" s="11"/>
      <c r="P603" s="11"/>
      <c r="Q603" s="11">
        <f t="shared" si="236"/>
        <v>0</v>
      </c>
      <c r="R603" s="11">
        <f t="shared" si="237"/>
        <v>0</v>
      </c>
      <c r="S603" s="71">
        <f t="shared" si="238"/>
        <v>0</v>
      </c>
      <c r="T603" s="106"/>
      <c r="U603" s="197"/>
      <c r="V603" s="197"/>
      <c r="W603" s="197"/>
      <c r="X603" s="197"/>
      <c r="Y603" s="197"/>
    </row>
    <row r="604" spans="1:25" s="198" customFormat="1" ht="15.75" customHeight="1" x14ac:dyDescent="0.3">
      <c r="A604" s="65" t="s">
        <v>1515</v>
      </c>
      <c r="B604" s="65"/>
      <c r="C604" s="65" t="s">
        <v>553</v>
      </c>
      <c r="D604" s="261" t="s">
        <v>705</v>
      </c>
      <c r="E604" s="14" t="s">
        <v>3</v>
      </c>
      <c r="F604" s="11">
        <v>0.02</v>
      </c>
      <c r="G604" s="11"/>
      <c r="H604" s="11"/>
      <c r="I604" s="11"/>
      <c r="J604" s="122"/>
      <c r="K604" s="11"/>
      <c r="L604" s="11">
        <f>F604</f>
        <v>0.02</v>
      </c>
      <c r="M604" s="147">
        <v>1</v>
      </c>
      <c r="N604" s="153">
        <f t="shared" si="241"/>
        <v>0.02</v>
      </c>
      <c r="O604" s="11"/>
      <c r="P604" s="11"/>
      <c r="Q604" s="11">
        <f t="shared" si="236"/>
        <v>0</v>
      </c>
      <c r="R604" s="11">
        <f t="shared" si="237"/>
        <v>0</v>
      </c>
      <c r="S604" s="71">
        <f t="shared" si="238"/>
        <v>0</v>
      </c>
      <c r="T604" s="106"/>
    </row>
    <row r="605" spans="1:25" s="138" customFormat="1" ht="27" customHeight="1" x14ac:dyDescent="0.3">
      <c r="A605" s="90" t="s">
        <v>1516</v>
      </c>
      <c r="B605" s="276" t="s">
        <v>2088</v>
      </c>
      <c r="C605" s="90" t="s">
        <v>552</v>
      </c>
      <c r="D605" s="97" t="s">
        <v>1338</v>
      </c>
      <c r="E605" s="87" t="s">
        <v>3</v>
      </c>
      <c r="F605" s="124">
        <f>F606</f>
        <v>16.045000000000002</v>
      </c>
      <c r="G605" s="87"/>
      <c r="H605" s="87"/>
      <c r="I605" s="87"/>
      <c r="J605" s="87"/>
      <c r="K605" s="124">
        <f>F605</f>
        <v>16.045000000000002</v>
      </c>
      <c r="L605" s="146">
        <f>K605</f>
        <v>16.045000000000002</v>
      </c>
      <c r="M605" s="148">
        <v>1</v>
      </c>
      <c r="N605" s="154">
        <f>ROUND(M605*L605,2)</f>
        <v>16.05</v>
      </c>
      <c r="O605" s="88"/>
      <c r="P605" s="88"/>
      <c r="Q605" s="92">
        <f t="shared" si="236"/>
        <v>0</v>
      </c>
      <c r="R605" s="92">
        <f t="shared" si="237"/>
        <v>0</v>
      </c>
      <c r="S605" s="88">
        <f t="shared" si="238"/>
        <v>0</v>
      </c>
      <c r="T605" s="108"/>
    </row>
    <row r="606" spans="1:25" s="198" customFormat="1" ht="29.25" customHeight="1" x14ac:dyDescent="0.3">
      <c r="A606" s="65" t="s">
        <v>1517</v>
      </c>
      <c r="B606" s="65"/>
      <c r="C606" s="65" t="s">
        <v>553</v>
      </c>
      <c r="D606" s="115" t="s">
        <v>886</v>
      </c>
      <c r="E606" s="14" t="s">
        <v>3</v>
      </c>
      <c r="F606" s="103">
        <v>16.045000000000002</v>
      </c>
      <c r="G606" s="14"/>
      <c r="H606" s="14"/>
      <c r="I606" s="14"/>
      <c r="J606" s="14"/>
      <c r="K606" s="103">
        <f>F606</f>
        <v>16.045000000000002</v>
      </c>
      <c r="L606" s="147">
        <f>K606</f>
        <v>16.045000000000002</v>
      </c>
      <c r="M606" s="147">
        <v>1.1000000000000001</v>
      </c>
      <c r="N606" s="153">
        <f>ROUND(M606*L606,2)</f>
        <v>17.649999999999999</v>
      </c>
      <c r="O606" s="11"/>
      <c r="P606" s="11"/>
      <c r="Q606" s="11">
        <f t="shared" si="236"/>
        <v>0</v>
      </c>
      <c r="R606" s="11">
        <f t="shared" si="237"/>
        <v>0</v>
      </c>
      <c r="S606" s="71">
        <f t="shared" si="238"/>
        <v>0</v>
      </c>
      <c r="T606" s="106"/>
      <c r="U606" s="197"/>
    </row>
    <row r="607" spans="1:25" s="198" customFormat="1" ht="25.5" customHeight="1" x14ac:dyDescent="0.3">
      <c r="A607" s="65" t="s">
        <v>2994</v>
      </c>
      <c r="B607" s="65"/>
      <c r="C607" s="65" t="s">
        <v>553</v>
      </c>
      <c r="D607" s="115" t="s">
        <v>3036</v>
      </c>
      <c r="E607" s="14" t="s">
        <v>2</v>
      </c>
      <c r="F607" s="338">
        <f>F606</f>
        <v>16.045000000000002</v>
      </c>
      <c r="G607" s="338"/>
      <c r="H607" s="338"/>
      <c r="I607" s="338"/>
      <c r="J607" s="338"/>
      <c r="K607" s="338">
        <f>F607</f>
        <v>16.045000000000002</v>
      </c>
      <c r="L607" s="103">
        <f>K607</f>
        <v>16.045000000000002</v>
      </c>
      <c r="M607" s="147">
        <v>0.7</v>
      </c>
      <c r="N607" s="153">
        <f>ROUND(M607*L607,2)</f>
        <v>11.23</v>
      </c>
      <c r="O607" s="11"/>
      <c r="P607" s="11"/>
      <c r="Q607" s="11">
        <f t="shared" ref="Q607" si="242">ROUND(N607*O607,2)</f>
        <v>0</v>
      </c>
      <c r="R607" s="11">
        <f t="shared" ref="R607" si="243">ROUND(N607*P607,2)</f>
        <v>0</v>
      </c>
      <c r="S607" s="71">
        <f t="shared" ref="S607" si="244">ROUND(Q607+R607,2)</f>
        <v>0</v>
      </c>
      <c r="T607" s="106"/>
    </row>
    <row r="608" spans="1:25" s="134" customFormat="1" ht="27.75" customHeight="1" x14ac:dyDescent="0.3">
      <c r="A608" s="90" t="s">
        <v>1518</v>
      </c>
      <c r="B608" s="276" t="s">
        <v>2089</v>
      </c>
      <c r="C608" s="86" t="s">
        <v>552</v>
      </c>
      <c r="D608" s="118" t="s">
        <v>654</v>
      </c>
      <c r="E608" s="87" t="s">
        <v>18</v>
      </c>
      <c r="F608" s="117">
        <f>F609</f>
        <v>1</v>
      </c>
      <c r="G608" s="117"/>
      <c r="H608" s="117"/>
      <c r="I608" s="117"/>
      <c r="J608" s="117"/>
      <c r="K608" s="117"/>
      <c r="L608" s="117">
        <f>L609</f>
        <v>1</v>
      </c>
      <c r="M608" s="148">
        <v>1</v>
      </c>
      <c r="N608" s="154">
        <f>ROUND(M608*L608,2)</f>
        <v>1</v>
      </c>
      <c r="O608" s="88"/>
      <c r="P608" s="88"/>
      <c r="Q608" s="92">
        <f t="shared" si="236"/>
        <v>0</v>
      </c>
      <c r="R608" s="92">
        <f t="shared" si="237"/>
        <v>0</v>
      </c>
      <c r="S608" s="88">
        <f t="shared" si="238"/>
        <v>0</v>
      </c>
      <c r="T608" s="109"/>
      <c r="U608" s="133"/>
      <c r="V608" s="133"/>
      <c r="W608" s="133"/>
      <c r="X608" s="133"/>
      <c r="Y608" s="133"/>
    </row>
    <row r="609" spans="1:25" s="158" customFormat="1" ht="37.5" customHeight="1" x14ac:dyDescent="0.3">
      <c r="A609" s="65" t="s">
        <v>1519</v>
      </c>
      <c r="B609" s="65"/>
      <c r="C609" s="65" t="s">
        <v>553</v>
      </c>
      <c r="D609" s="261" t="s">
        <v>1522</v>
      </c>
      <c r="E609" s="74" t="s">
        <v>18</v>
      </c>
      <c r="F609" s="181">
        <v>1</v>
      </c>
      <c r="G609" s="105"/>
      <c r="H609" s="105"/>
      <c r="I609" s="105"/>
      <c r="J609" s="105"/>
      <c r="K609" s="105"/>
      <c r="L609" s="104">
        <f>F609</f>
        <v>1</v>
      </c>
      <c r="M609" s="147">
        <v>1</v>
      </c>
      <c r="N609" s="153">
        <f t="shared" ref="N609" si="245">ROUND(M609*L609,2)</f>
        <v>1</v>
      </c>
      <c r="O609" s="71"/>
      <c r="P609" s="71"/>
      <c r="Q609" s="11">
        <f t="shared" si="236"/>
        <v>0</v>
      </c>
      <c r="R609" s="11">
        <f t="shared" si="237"/>
        <v>0</v>
      </c>
      <c r="S609" s="71">
        <f t="shared" si="238"/>
        <v>0</v>
      </c>
      <c r="T609" s="106"/>
      <c r="U609" s="157"/>
      <c r="V609" s="157"/>
      <c r="W609" s="157"/>
      <c r="X609" s="157"/>
      <c r="Y609" s="157"/>
    </row>
    <row r="610" spans="1:25" s="132" customFormat="1" ht="22.5" customHeight="1" x14ac:dyDescent="0.3">
      <c r="A610" s="111" t="s">
        <v>493</v>
      </c>
      <c r="B610" s="111"/>
      <c r="C610" s="111"/>
      <c r="D610" s="95" t="s">
        <v>1524</v>
      </c>
      <c r="E610" s="112"/>
      <c r="F610" s="113"/>
      <c r="G610" s="112"/>
      <c r="H610" s="112"/>
      <c r="I610" s="112"/>
      <c r="J610" s="112"/>
      <c r="K610" s="112"/>
      <c r="L610" s="190"/>
      <c r="M610" s="144"/>
      <c r="N610" s="151"/>
      <c r="O610" s="114"/>
      <c r="P610" s="114"/>
      <c r="Q610" s="85"/>
      <c r="R610" s="85"/>
      <c r="S610" s="114"/>
      <c r="T610" s="114"/>
      <c r="U610" s="131"/>
      <c r="V610" s="131"/>
      <c r="W610" s="131"/>
      <c r="X610" s="131"/>
      <c r="Y610" s="131"/>
    </row>
    <row r="611" spans="1:25" s="138" customFormat="1" ht="25.5" customHeight="1" x14ac:dyDescent="0.3">
      <c r="A611" s="90" t="s">
        <v>1525</v>
      </c>
      <c r="B611" s="276" t="s">
        <v>2086</v>
      </c>
      <c r="C611" s="90" t="s">
        <v>552</v>
      </c>
      <c r="D611" s="97" t="s">
        <v>554</v>
      </c>
      <c r="E611" s="87" t="s">
        <v>3</v>
      </c>
      <c r="F611" s="117"/>
      <c r="G611" s="87"/>
      <c r="H611" s="87"/>
      <c r="I611" s="87"/>
      <c r="J611" s="89"/>
      <c r="K611" s="89">
        <f>SUM(K612:K614)</f>
        <v>11.91855</v>
      </c>
      <c r="L611" s="89"/>
      <c r="M611" s="146"/>
      <c r="N611" s="89">
        <f>K611</f>
        <v>11.91855</v>
      </c>
      <c r="O611" s="88"/>
      <c r="P611" s="88"/>
      <c r="Q611" s="92">
        <f t="shared" si="236"/>
        <v>0</v>
      </c>
      <c r="R611" s="92">
        <f t="shared" si="237"/>
        <v>0</v>
      </c>
      <c r="S611" s="88">
        <f t="shared" si="238"/>
        <v>0</v>
      </c>
      <c r="T611" s="88" t="s">
        <v>555</v>
      </c>
      <c r="U611" s="137"/>
      <c r="V611" s="137"/>
      <c r="W611" s="137"/>
      <c r="X611" s="137"/>
      <c r="Y611" s="137"/>
    </row>
    <row r="612" spans="1:25" s="198" customFormat="1" ht="18.75" customHeight="1" x14ac:dyDescent="0.3">
      <c r="A612" s="65" t="s">
        <v>1526</v>
      </c>
      <c r="B612" s="65"/>
      <c r="C612" s="65" t="s">
        <v>553</v>
      </c>
      <c r="D612" s="261" t="s">
        <v>913</v>
      </c>
      <c r="E612" s="14" t="s">
        <v>1210</v>
      </c>
      <c r="F612" s="11"/>
      <c r="G612" s="11"/>
      <c r="H612" s="11"/>
      <c r="I612" s="11"/>
      <c r="J612" s="122">
        <v>0.2</v>
      </c>
      <c r="K612" s="11">
        <f>0.125*3.14*J612</f>
        <v>7.8500000000000014E-2</v>
      </c>
      <c r="L612" s="11">
        <f>J612</f>
        <v>0.2</v>
      </c>
      <c r="M612" s="147">
        <v>1.1000000000000001</v>
      </c>
      <c r="N612" s="153">
        <f>M612*L612</f>
        <v>0.22000000000000003</v>
      </c>
      <c r="O612" s="11"/>
      <c r="P612" s="11"/>
      <c r="Q612" s="11">
        <f t="shared" si="236"/>
        <v>0</v>
      </c>
      <c r="R612" s="11">
        <f t="shared" si="237"/>
        <v>0</v>
      </c>
      <c r="S612" s="71">
        <f t="shared" si="238"/>
        <v>0</v>
      </c>
      <c r="T612" s="106"/>
      <c r="U612" s="197"/>
      <c r="V612" s="197"/>
      <c r="W612" s="197"/>
      <c r="X612" s="197"/>
      <c r="Y612" s="197"/>
    </row>
    <row r="613" spans="1:25" s="198" customFormat="1" ht="18.75" customHeight="1" x14ac:dyDescent="0.3">
      <c r="A613" s="65" t="s">
        <v>1526</v>
      </c>
      <c r="B613" s="65"/>
      <c r="C613" s="65" t="s">
        <v>553</v>
      </c>
      <c r="D613" s="261" t="s">
        <v>1520</v>
      </c>
      <c r="E613" s="14" t="s">
        <v>1210</v>
      </c>
      <c r="F613" s="11"/>
      <c r="G613" s="11"/>
      <c r="H613" s="11"/>
      <c r="I613" s="11"/>
      <c r="J613" s="122">
        <v>29.86</v>
      </c>
      <c r="K613" s="11">
        <f>0.125*3.14*J613</f>
        <v>11.720050000000001</v>
      </c>
      <c r="L613" s="11">
        <f t="shared" ref="L613" si="246">J613</f>
        <v>29.86</v>
      </c>
      <c r="M613" s="147">
        <v>1.1000000000000001</v>
      </c>
      <c r="N613" s="153">
        <f>M613*L613</f>
        <v>32.846000000000004</v>
      </c>
      <c r="O613" s="11"/>
      <c r="P613" s="11"/>
      <c r="Q613" s="11">
        <f t="shared" si="236"/>
        <v>0</v>
      </c>
      <c r="R613" s="11">
        <f t="shared" si="237"/>
        <v>0</v>
      </c>
      <c r="S613" s="71">
        <f t="shared" si="238"/>
        <v>0</v>
      </c>
      <c r="T613" s="106"/>
    </row>
    <row r="614" spans="1:25" s="198" customFormat="1" ht="15.75" customHeight="1" x14ac:dyDescent="0.3">
      <c r="A614" s="65" t="s">
        <v>1526</v>
      </c>
      <c r="B614" s="65"/>
      <c r="C614" s="65" t="s">
        <v>553</v>
      </c>
      <c r="D614" s="261" t="s">
        <v>1432</v>
      </c>
      <c r="E614" s="14" t="s">
        <v>18</v>
      </c>
      <c r="F614" s="11">
        <v>1</v>
      </c>
      <c r="G614" s="11"/>
      <c r="H614" s="11"/>
      <c r="I614" s="11"/>
      <c r="J614" s="122"/>
      <c r="K614" s="11">
        <v>0.12</v>
      </c>
      <c r="L614" s="11">
        <f>F614</f>
        <v>1</v>
      </c>
      <c r="M614" s="147">
        <v>1</v>
      </c>
      <c r="N614" s="153">
        <f t="shared" ref="N614:N615" si="247">M614*L614</f>
        <v>1</v>
      </c>
      <c r="O614" s="11"/>
      <c r="P614" s="11"/>
      <c r="Q614" s="11">
        <f t="shared" si="236"/>
        <v>0</v>
      </c>
      <c r="R614" s="11">
        <f t="shared" si="237"/>
        <v>0</v>
      </c>
      <c r="S614" s="71">
        <f t="shared" si="238"/>
        <v>0</v>
      </c>
      <c r="T614" s="106"/>
      <c r="U614" s="197"/>
      <c r="V614" s="197"/>
      <c r="W614" s="197"/>
      <c r="X614" s="197"/>
      <c r="Y614" s="197"/>
    </row>
    <row r="615" spans="1:25" s="1" customFormat="1" ht="15.75" customHeight="1" x14ac:dyDescent="0.3">
      <c r="A615" s="65" t="s">
        <v>1526</v>
      </c>
      <c r="B615" s="65"/>
      <c r="C615" s="65" t="s">
        <v>553</v>
      </c>
      <c r="D615" s="267" t="s">
        <v>705</v>
      </c>
      <c r="E615" s="3" t="s">
        <v>3</v>
      </c>
      <c r="F615" s="11">
        <v>0.01</v>
      </c>
      <c r="G615" s="11"/>
      <c r="H615" s="11"/>
      <c r="I615" s="11"/>
      <c r="J615" s="209"/>
      <c r="K615" s="235"/>
      <c r="L615" s="11">
        <f>F615</f>
        <v>0.01</v>
      </c>
      <c r="M615" s="147">
        <v>1</v>
      </c>
      <c r="N615" s="179">
        <f t="shared" si="247"/>
        <v>0.01</v>
      </c>
      <c r="O615" s="11"/>
      <c r="P615" s="11"/>
      <c r="Q615" s="11">
        <f t="shared" si="236"/>
        <v>0</v>
      </c>
      <c r="R615" s="11">
        <f t="shared" si="237"/>
        <v>0</v>
      </c>
      <c r="S615" s="88">
        <f t="shared" si="238"/>
        <v>0</v>
      </c>
      <c r="T615" s="106"/>
    </row>
    <row r="616" spans="1:25" s="138" customFormat="1" ht="27" customHeight="1" x14ac:dyDescent="0.3">
      <c r="A616" s="90" t="s">
        <v>1527</v>
      </c>
      <c r="B616" s="276" t="s">
        <v>2088</v>
      </c>
      <c r="C616" s="90" t="s">
        <v>552</v>
      </c>
      <c r="D616" s="97" t="s">
        <v>1338</v>
      </c>
      <c r="E616" s="87" t="s">
        <v>3</v>
      </c>
      <c r="F616" s="124">
        <f>F617</f>
        <v>12.747999999999999</v>
      </c>
      <c r="G616" s="87"/>
      <c r="H616" s="87"/>
      <c r="I616" s="87"/>
      <c r="J616" s="87"/>
      <c r="K616" s="117">
        <f>F616</f>
        <v>12.747999999999999</v>
      </c>
      <c r="L616" s="146">
        <f>K616</f>
        <v>12.747999999999999</v>
      </c>
      <c r="M616" s="148">
        <v>1</v>
      </c>
      <c r="N616" s="154">
        <f>ROUND(M616*L616,2)</f>
        <v>12.75</v>
      </c>
      <c r="O616" s="88"/>
      <c r="P616" s="88"/>
      <c r="Q616" s="92">
        <f t="shared" si="236"/>
        <v>0</v>
      </c>
      <c r="R616" s="92">
        <f t="shared" si="237"/>
        <v>0</v>
      </c>
      <c r="S616" s="88">
        <f t="shared" si="238"/>
        <v>0</v>
      </c>
      <c r="T616" s="108"/>
    </row>
    <row r="617" spans="1:25" s="198" customFormat="1" ht="29.25" customHeight="1" x14ac:dyDescent="0.3">
      <c r="A617" s="65" t="s">
        <v>1528</v>
      </c>
      <c r="B617" s="65"/>
      <c r="C617" s="65" t="s">
        <v>553</v>
      </c>
      <c r="D617" s="115" t="s">
        <v>886</v>
      </c>
      <c r="E617" s="14" t="s">
        <v>3</v>
      </c>
      <c r="F617" s="103">
        <v>12.747999999999999</v>
      </c>
      <c r="G617" s="14"/>
      <c r="H617" s="14"/>
      <c r="I617" s="14"/>
      <c r="J617" s="14"/>
      <c r="K617" s="104">
        <f>F617</f>
        <v>12.747999999999999</v>
      </c>
      <c r="L617" s="147">
        <f>K617</f>
        <v>12.747999999999999</v>
      </c>
      <c r="M617" s="147">
        <v>1.1000000000000001</v>
      </c>
      <c r="N617" s="153">
        <f>ROUND(M617*L617,2)</f>
        <v>14.02</v>
      </c>
      <c r="O617" s="11"/>
      <c r="P617" s="11"/>
      <c r="Q617" s="11">
        <f t="shared" si="236"/>
        <v>0</v>
      </c>
      <c r="R617" s="11">
        <f t="shared" si="237"/>
        <v>0</v>
      </c>
      <c r="S617" s="71">
        <f t="shared" si="238"/>
        <v>0</v>
      </c>
      <c r="T617" s="106"/>
      <c r="U617" s="197"/>
    </row>
    <row r="618" spans="1:25" s="198" customFormat="1" ht="25.5" customHeight="1" x14ac:dyDescent="0.3">
      <c r="A618" s="65" t="s">
        <v>2995</v>
      </c>
      <c r="B618" s="65"/>
      <c r="C618" s="65" t="s">
        <v>553</v>
      </c>
      <c r="D618" s="115" t="s">
        <v>3036</v>
      </c>
      <c r="E618" s="14" t="s">
        <v>2</v>
      </c>
      <c r="F618" s="338">
        <f>F617</f>
        <v>12.747999999999999</v>
      </c>
      <c r="G618" s="338"/>
      <c r="H618" s="338"/>
      <c r="I618" s="338"/>
      <c r="J618" s="338"/>
      <c r="K618" s="338">
        <f>F618</f>
        <v>12.747999999999999</v>
      </c>
      <c r="L618" s="103">
        <f>K618</f>
        <v>12.747999999999999</v>
      </c>
      <c r="M618" s="147">
        <v>0.7</v>
      </c>
      <c r="N618" s="153">
        <f>ROUND(M618*L618,2)</f>
        <v>8.92</v>
      </c>
      <c r="O618" s="11"/>
      <c r="P618" s="11"/>
      <c r="Q618" s="11">
        <f t="shared" ref="Q618" si="248">ROUND(N618*O618,2)</f>
        <v>0</v>
      </c>
      <c r="R618" s="11">
        <f t="shared" ref="R618" si="249">ROUND(N618*P618,2)</f>
        <v>0</v>
      </c>
      <c r="S618" s="71">
        <f t="shared" ref="S618" si="250">ROUND(Q618+R618,2)</f>
        <v>0</v>
      </c>
      <c r="T618" s="106"/>
    </row>
    <row r="619" spans="1:25" s="134" customFormat="1" ht="27.75" customHeight="1" x14ac:dyDescent="0.3">
      <c r="A619" s="90" t="s">
        <v>1529</v>
      </c>
      <c r="B619" s="276" t="s">
        <v>2089</v>
      </c>
      <c r="C619" s="86" t="s">
        <v>552</v>
      </c>
      <c r="D619" s="118" t="s">
        <v>654</v>
      </c>
      <c r="E619" s="87" t="s">
        <v>18</v>
      </c>
      <c r="F619" s="117">
        <f>F620</f>
        <v>1</v>
      </c>
      <c r="G619" s="117"/>
      <c r="H619" s="117"/>
      <c r="I619" s="117"/>
      <c r="J619" s="117"/>
      <c r="K619" s="117"/>
      <c r="L619" s="117">
        <f>L620</f>
        <v>1</v>
      </c>
      <c r="M619" s="148">
        <v>1</v>
      </c>
      <c r="N619" s="154">
        <f>ROUND(M619*L619,2)</f>
        <v>1</v>
      </c>
      <c r="O619" s="88"/>
      <c r="P619" s="88"/>
      <c r="Q619" s="92">
        <f t="shared" si="236"/>
        <v>0</v>
      </c>
      <c r="R619" s="92">
        <f t="shared" si="237"/>
        <v>0</v>
      </c>
      <c r="S619" s="88">
        <f t="shared" si="238"/>
        <v>0</v>
      </c>
      <c r="T619" s="109"/>
      <c r="U619" s="133"/>
      <c r="V619" s="133"/>
      <c r="W619" s="133"/>
      <c r="X619" s="133"/>
      <c r="Y619" s="133"/>
    </row>
    <row r="620" spans="1:25" s="158" customFormat="1" ht="20.25" customHeight="1" x14ac:dyDescent="0.3">
      <c r="A620" s="65" t="s">
        <v>1530</v>
      </c>
      <c r="B620" s="65"/>
      <c r="C620" s="65" t="s">
        <v>553</v>
      </c>
      <c r="D620" s="261" t="s">
        <v>1316</v>
      </c>
      <c r="E620" s="74" t="s">
        <v>18</v>
      </c>
      <c r="F620" s="181">
        <v>1</v>
      </c>
      <c r="G620" s="105"/>
      <c r="H620" s="105"/>
      <c r="I620" s="105"/>
      <c r="J620" s="105"/>
      <c r="K620" s="105"/>
      <c r="L620" s="104">
        <f>F620</f>
        <v>1</v>
      </c>
      <c r="M620" s="147">
        <v>1</v>
      </c>
      <c r="N620" s="153">
        <f t="shared" ref="N620" si="251">ROUND(M620*L620,2)</f>
        <v>1</v>
      </c>
      <c r="O620" s="71"/>
      <c r="P620" s="71"/>
      <c r="Q620" s="11">
        <f t="shared" si="236"/>
        <v>0</v>
      </c>
      <c r="R620" s="11">
        <f t="shared" si="237"/>
        <v>0</v>
      </c>
      <c r="S620" s="71">
        <f t="shared" si="238"/>
        <v>0</v>
      </c>
      <c r="T620" s="106"/>
      <c r="U620" s="157"/>
      <c r="V620" s="157"/>
      <c r="W620" s="157"/>
      <c r="X620" s="157"/>
      <c r="Y620" s="157"/>
    </row>
    <row r="621" spans="1:25" s="132" customFormat="1" ht="22.5" customHeight="1" x14ac:dyDescent="0.3">
      <c r="A621" s="111" t="s">
        <v>494</v>
      </c>
      <c r="B621" s="111"/>
      <c r="C621" s="111"/>
      <c r="D621" s="95" t="s">
        <v>1523</v>
      </c>
      <c r="E621" s="112"/>
      <c r="F621" s="113"/>
      <c r="G621" s="112"/>
      <c r="H621" s="112"/>
      <c r="I621" s="112"/>
      <c r="J621" s="112"/>
      <c r="K621" s="112"/>
      <c r="L621" s="190"/>
      <c r="M621" s="144"/>
      <c r="N621" s="151"/>
      <c r="O621" s="114"/>
      <c r="P621" s="114"/>
      <c r="Q621" s="85"/>
      <c r="R621" s="85"/>
      <c r="S621" s="114"/>
      <c r="T621" s="114"/>
      <c r="U621" s="131"/>
      <c r="V621" s="131"/>
      <c r="W621" s="131"/>
      <c r="X621" s="131"/>
      <c r="Y621" s="131"/>
    </row>
    <row r="622" spans="1:25" s="138" customFormat="1" ht="25.5" customHeight="1" x14ac:dyDescent="0.3">
      <c r="A622" s="90" t="s">
        <v>1531</v>
      </c>
      <c r="B622" s="276" t="s">
        <v>2086</v>
      </c>
      <c r="C622" s="90" t="s">
        <v>552</v>
      </c>
      <c r="D622" s="97" t="s">
        <v>554</v>
      </c>
      <c r="E622" s="87" t="s">
        <v>3</v>
      </c>
      <c r="F622" s="117"/>
      <c r="G622" s="87"/>
      <c r="H622" s="87"/>
      <c r="I622" s="87"/>
      <c r="J622" s="89"/>
      <c r="K622" s="89">
        <f>SUM(K623:K625)</f>
        <v>17.678592000000002</v>
      </c>
      <c r="L622" s="89"/>
      <c r="M622" s="146"/>
      <c r="N622" s="89">
        <f>K622</f>
        <v>17.678592000000002</v>
      </c>
      <c r="O622" s="88"/>
      <c r="P622" s="88"/>
      <c r="Q622" s="92">
        <f t="shared" si="236"/>
        <v>0</v>
      </c>
      <c r="R622" s="92">
        <f t="shared" si="237"/>
        <v>0</v>
      </c>
      <c r="S622" s="88">
        <f t="shared" si="238"/>
        <v>0</v>
      </c>
      <c r="T622" s="88" t="s">
        <v>555</v>
      </c>
      <c r="U622" s="137"/>
      <c r="V622" s="137"/>
      <c r="W622" s="137"/>
      <c r="X622" s="137"/>
      <c r="Y622" s="137"/>
    </row>
    <row r="623" spans="1:25" s="198" customFormat="1" ht="18.75" customHeight="1" x14ac:dyDescent="0.3">
      <c r="A623" s="65" t="s">
        <v>1532</v>
      </c>
      <c r="B623" s="65"/>
      <c r="C623" s="65" t="s">
        <v>553</v>
      </c>
      <c r="D623" s="261" t="s">
        <v>880</v>
      </c>
      <c r="E623" s="14" t="s">
        <v>1210</v>
      </c>
      <c r="F623" s="11"/>
      <c r="G623" s="11"/>
      <c r="H623" s="11"/>
      <c r="I623" s="11"/>
      <c r="J623" s="122">
        <v>1.1499999999999999</v>
      </c>
      <c r="K623" s="11">
        <f>0.16*3.14*J623</f>
        <v>0.57776000000000005</v>
      </c>
      <c r="L623" s="11">
        <f>J623</f>
        <v>1.1499999999999999</v>
      </c>
      <c r="M623" s="147">
        <v>1.1000000000000001</v>
      </c>
      <c r="N623" s="153">
        <f>M623*L623</f>
        <v>1.2649999999999999</v>
      </c>
      <c r="O623" s="11"/>
      <c r="P623" s="11"/>
      <c r="Q623" s="11">
        <f t="shared" si="236"/>
        <v>0</v>
      </c>
      <c r="R623" s="11">
        <f t="shared" si="237"/>
        <v>0</v>
      </c>
      <c r="S623" s="71">
        <f t="shared" si="238"/>
        <v>0</v>
      </c>
      <c r="T623" s="106"/>
      <c r="U623" s="197"/>
      <c r="V623" s="197"/>
      <c r="W623" s="197"/>
      <c r="X623" s="197"/>
      <c r="Y623" s="197"/>
    </row>
    <row r="624" spans="1:25" s="198" customFormat="1" ht="18.75" customHeight="1" x14ac:dyDescent="0.3">
      <c r="A624" s="65" t="s">
        <v>1532</v>
      </c>
      <c r="B624" s="65"/>
      <c r="C624" s="65" t="s">
        <v>553</v>
      </c>
      <c r="D624" s="261" t="s">
        <v>881</v>
      </c>
      <c r="E624" s="14" t="s">
        <v>1210</v>
      </c>
      <c r="F624" s="11"/>
      <c r="G624" s="11"/>
      <c r="H624" s="11"/>
      <c r="I624" s="11"/>
      <c r="J624" s="122">
        <v>33.68</v>
      </c>
      <c r="K624" s="11">
        <f>0.16*3.14*J624</f>
        <v>16.920832000000001</v>
      </c>
      <c r="L624" s="11">
        <f t="shared" ref="L624" si="252">J624</f>
        <v>33.68</v>
      </c>
      <c r="M624" s="147">
        <v>1.1000000000000001</v>
      </c>
      <c r="N624" s="153">
        <f>M624*L624</f>
        <v>37.048000000000002</v>
      </c>
      <c r="O624" s="11"/>
      <c r="P624" s="11"/>
      <c r="Q624" s="11">
        <f t="shared" si="236"/>
        <v>0</v>
      </c>
      <c r="R624" s="11">
        <f t="shared" si="237"/>
        <v>0</v>
      </c>
      <c r="S624" s="71">
        <f t="shared" si="238"/>
        <v>0</v>
      </c>
      <c r="T624" s="106"/>
    </row>
    <row r="625" spans="1:25" s="198" customFormat="1" ht="15.75" customHeight="1" x14ac:dyDescent="0.3">
      <c r="A625" s="65" t="s">
        <v>1532</v>
      </c>
      <c r="B625" s="65"/>
      <c r="C625" s="65" t="s">
        <v>553</v>
      </c>
      <c r="D625" s="261" t="s">
        <v>888</v>
      </c>
      <c r="E625" s="14" t="s">
        <v>18</v>
      </c>
      <c r="F625" s="11">
        <v>1</v>
      </c>
      <c r="G625" s="11"/>
      <c r="H625" s="11"/>
      <c r="I625" s="11"/>
      <c r="J625" s="122"/>
      <c r="K625" s="11">
        <v>0.18</v>
      </c>
      <c r="L625" s="11">
        <f>F625</f>
        <v>1</v>
      </c>
      <c r="M625" s="147">
        <v>1</v>
      </c>
      <c r="N625" s="153">
        <f t="shared" ref="N625:N626" si="253">M625*L625</f>
        <v>1</v>
      </c>
      <c r="O625" s="11"/>
      <c r="P625" s="11"/>
      <c r="Q625" s="11">
        <f t="shared" si="236"/>
        <v>0</v>
      </c>
      <c r="R625" s="11">
        <f t="shared" si="237"/>
        <v>0</v>
      </c>
      <c r="S625" s="71">
        <f t="shared" si="238"/>
        <v>0</v>
      </c>
      <c r="T625" s="106"/>
      <c r="U625" s="197"/>
      <c r="V625" s="197"/>
      <c r="W625" s="197"/>
      <c r="X625" s="197"/>
      <c r="Y625" s="197"/>
    </row>
    <row r="626" spans="1:25" s="198" customFormat="1" ht="15.75" customHeight="1" x14ac:dyDescent="0.3">
      <c r="A626" s="65" t="s">
        <v>1532</v>
      </c>
      <c r="B626" s="65"/>
      <c r="C626" s="65" t="s">
        <v>553</v>
      </c>
      <c r="D626" s="261" t="s">
        <v>705</v>
      </c>
      <c r="E626" s="14" t="s">
        <v>3</v>
      </c>
      <c r="F626" s="11">
        <v>0.02</v>
      </c>
      <c r="G626" s="11"/>
      <c r="H626" s="11"/>
      <c r="I626" s="11"/>
      <c r="J626" s="122"/>
      <c r="K626" s="11"/>
      <c r="L626" s="11">
        <f>F626</f>
        <v>0.02</v>
      </c>
      <c r="M626" s="147">
        <v>1</v>
      </c>
      <c r="N626" s="153">
        <f t="shared" si="253"/>
        <v>0.02</v>
      </c>
      <c r="O626" s="11"/>
      <c r="P626" s="11"/>
      <c r="Q626" s="11">
        <f t="shared" si="236"/>
        <v>0</v>
      </c>
      <c r="R626" s="11">
        <f t="shared" si="237"/>
        <v>0</v>
      </c>
      <c r="S626" s="71">
        <f t="shared" si="238"/>
        <v>0</v>
      </c>
      <c r="T626" s="106"/>
    </row>
    <row r="627" spans="1:25" s="138" customFormat="1" ht="27" customHeight="1" x14ac:dyDescent="0.3">
      <c r="A627" s="90" t="s">
        <v>1533</v>
      </c>
      <c r="B627" s="276" t="s">
        <v>2088</v>
      </c>
      <c r="C627" s="90" t="s">
        <v>552</v>
      </c>
      <c r="D627" s="97" t="s">
        <v>1338</v>
      </c>
      <c r="E627" s="87" t="s">
        <v>3</v>
      </c>
      <c r="F627" s="124">
        <f>F628</f>
        <v>18.125</v>
      </c>
      <c r="G627" s="87"/>
      <c r="H627" s="87"/>
      <c r="I627" s="87"/>
      <c r="J627" s="87"/>
      <c r="K627" s="117">
        <f>F627</f>
        <v>18.125</v>
      </c>
      <c r="L627" s="146">
        <f>K627</f>
        <v>18.125</v>
      </c>
      <c r="M627" s="148">
        <v>1</v>
      </c>
      <c r="N627" s="154">
        <f>ROUND(M627*L627,2)</f>
        <v>18.13</v>
      </c>
      <c r="O627" s="88"/>
      <c r="P627" s="88"/>
      <c r="Q627" s="92">
        <f t="shared" si="236"/>
        <v>0</v>
      </c>
      <c r="R627" s="92">
        <f t="shared" si="237"/>
        <v>0</v>
      </c>
      <c r="S627" s="88">
        <f t="shared" si="238"/>
        <v>0</v>
      </c>
      <c r="T627" s="108"/>
    </row>
    <row r="628" spans="1:25" s="198" customFormat="1" ht="29.25" customHeight="1" x14ac:dyDescent="0.3">
      <c r="A628" s="65" t="s">
        <v>1534</v>
      </c>
      <c r="B628" s="65"/>
      <c r="C628" s="65" t="s">
        <v>553</v>
      </c>
      <c r="D628" s="115" t="s">
        <v>886</v>
      </c>
      <c r="E628" s="14" t="s">
        <v>3</v>
      </c>
      <c r="F628" s="103">
        <v>18.125</v>
      </c>
      <c r="G628" s="14"/>
      <c r="H628" s="14"/>
      <c r="I628" s="14"/>
      <c r="J628" s="14"/>
      <c r="K628" s="104">
        <f>F628</f>
        <v>18.125</v>
      </c>
      <c r="L628" s="147">
        <f>K628</f>
        <v>18.125</v>
      </c>
      <c r="M628" s="147">
        <v>1.1000000000000001</v>
      </c>
      <c r="N628" s="153">
        <f>ROUND(M628*L628,2)</f>
        <v>19.940000000000001</v>
      </c>
      <c r="O628" s="11"/>
      <c r="P628" s="11"/>
      <c r="Q628" s="11">
        <f t="shared" si="236"/>
        <v>0</v>
      </c>
      <c r="R628" s="11">
        <f t="shared" si="237"/>
        <v>0</v>
      </c>
      <c r="S628" s="71">
        <f t="shared" si="238"/>
        <v>0</v>
      </c>
      <c r="T628" s="106"/>
      <c r="U628" s="197"/>
    </row>
    <row r="629" spans="1:25" s="198" customFormat="1" ht="25.5" customHeight="1" x14ac:dyDescent="0.3">
      <c r="A629" s="65" t="s">
        <v>2996</v>
      </c>
      <c r="B629" s="65"/>
      <c r="C629" s="65" t="s">
        <v>553</v>
      </c>
      <c r="D629" s="115" t="s">
        <v>3036</v>
      </c>
      <c r="E629" s="14" t="s">
        <v>2</v>
      </c>
      <c r="F629" s="338">
        <f>F628</f>
        <v>18.125</v>
      </c>
      <c r="G629" s="338"/>
      <c r="H629" s="338"/>
      <c r="I629" s="338"/>
      <c r="J629" s="338"/>
      <c r="K629" s="338">
        <f>F629</f>
        <v>18.125</v>
      </c>
      <c r="L629" s="103">
        <f>K629</f>
        <v>18.125</v>
      </c>
      <c r="M629" s="147">
        <v>0.7</v>
      </c>
      <c r="N629" s="153">
        <f>ROUND(M629*L629,2)</f>
        <v>12.69</v>
      </c>
      <c r="O629" s="11"/>
      <c r="P629" s="11"/>
      <c r="Q629" s="11">
        <f t="shared" ref="Q629" si="254">ROUND(N629*O629,2)</f>
        <v>0</v>
      </c>
      <c r="R629" s="11">
        <f t="shared" ref="R629" si="255">ROUND(N629*P629,2)</f>
        <v>0</v>
      </c>
      <c r="S629" s="71">
        <f t="shared" ref="S629" si="256">ROUND(Q629+R629,2)</f>
        <v>0</v>
      </c>
      <c r="T629" s="106"/>
    </row>
    <row r="630" spans="1:25" s="134" customFormat="1" ht="27.75" customHeight="1" x14ac:dyDescent="0.3">
      <c r="A630" s="90" t="s">
        <v>1535</v>
      </c>
      <c r="B630" s="276" t="s">
        <v>2089</v>
      </c>
      <c r="C630" s="86" t="s">
        <v>552</v>
      </c>
      <c r="D630" s="118" t="s">
        <v>654</v>
      </c>
      <c r="E630" s="87" t="s">
        <v>18</v>
      </c>
      <c r="F630" s="117">
        <f>F631</f>
        <v>1</v>
      </c>
      <c r="G630" s="117"/>
      <c r="H630" s="117"/>
      <c r="I630" s="117"/>
      <c r="J630" s="117"/>
      <c r="K630" s="117"/>
      <c r="L630" s="117">
        <f>L631</f>
        <v>1</v>
      </c>
      <c r="M630" s="148">
        <v>1</v>
      </c>
      <c r="N630" s="154">
        <f>ROUND(M630*L630,2)</f>
        <v>1</v>
      </c>
      <c r="O630" s="88"/>
      <c r="P630" s="88"/>
      <c r="Q630" s="92">
        <f t="shared" si="236"/>
        <v>0</v>
      </c>
      <c r="R630" s="92">
        <f t="shared" si="237"/>
        <v>0</v>
      </c>
      <c r="S630" s="88">
        <f t="shared" si="238"/>
        <v>0</v>
      </c>
      <c r="T630" s="109"/>
      <c r="U630" s="133"/>
      <c r="V630" s="133"/>
      <c r="W630" s="133"/>
      <c r="X630" s="133"/>
      <c r="Y630" s="133"/>
    </row>
    <row r="631" spans="1:25" s="158" customFormat="1" ht="20.25" customHeight="1" x14ac:dyDescent="0.3">
      <c r="A631" s="65" t="s">
        <v>1536</v>
      </c>
      <c r="B631" s="65"/>
      <c r="C631" s="65" t="s">
        <v>553</v>
      </c>
      <c r="D631" s="261" t="s">
        <v>1572</v>
      </c>
      <c r="E631" s="74" t="s">
        <v>18</v>
      </c>
      <c r="F631" s="181">
        <v>1</v>
      </c>
      <c r="G631" s="105"/>
      <c r="H631" s="105"/>
      <c r="I631" s="105"/>
      <c r="J631" s="105"/>
      <c r="K631" s="105"/>
      <c r="L631" s="104">
        <f>F631</f>
        <v>1</v>
      </c>
      <c r="M631" s="147">
        <v>1</v>
      </c>
      <c r="N631" s="153">
        <f t="shared" ref="N631" si="257">ROUND(M631*L631,2)</f>
        <v>1</v>
      </c>
      <c r="O631" s="71"/>
      <c r="P631" s="71"/>
      <c r="Q631" s="11">
        <f t="shared" si="236"/>
        <v>0</v>
      </c>
      <c r="R631" s="11">
        <f t="shared" si="237"/>
        <v>0</v>
      </c>
      <c r="S631" s="71">
        <f t="shared" si="238"/>
        <v>0</v>
      </c>
      <c r="T631" s="106"/>
      <c r="U631" s="157"/>
      <c r="V631" s="157"/>
      <c r="W631" s="157"/>
      <c r="X631" s="157"/>
      <c r="Y631" s="157"/>
    </row>
    <row r="632" spans="1:25" s="132" customFormat="1" ht="22.5" customHeight="1" x14ac:dyDescent="0.3">
      <c r="A632" s="111" t="s">
        <v>495</v>
      </c>
      <c r="B632" s="111"/>
      <c r="C632" s="111"/>
      <c r="D632" s="95" t="s">
        <v>1537</v>
      </c>
      <c r="E632" s="112"/>
      <c r="F632" s="113"/>
      <c r="G632" s="112"/>
      <c r="H632" s="112"/>
      <c r="I632" s="112"/>
      <c r="J632" s="112"/>
      <c r="K632" s="112"/>
      <c r="L632" s="190"/>
      <c r="M632" s="144"/>
      <c r="N632" s="151"/>
      <c r="O632" s="114"/>
      <c r="P632" s="114"/>
      <c r="Q632" s="85"/>
      <c r="R632" s="85"/>
      <c r="S632" s="114"/>
      <c r="T632" s="114"/>
      <c r="U632" s="131"/>
      <c r="V632" s="131"/>
      <c r="W632" s="131"/>
      <c r="X632" s="131"/>
      <c r="Y632" s="131"/>
    </row>
    <row r="633" spans="1:25" s="138" customFormat="1" ht="25.5" customHeight="1" x14ac:dyDescent="0.3">
      <c r="A633" s="90" t="s">
        <v>1538</v>
      </c>
      <c r="B633" s="276" t="s">
        <v>2086</v>
      </c>
      <c r="C633" s="90" t="s">
        <v>552</v>
      </c>
      <c r="D633" s="97" t="s">
        <v>554</v>
      </c>
      <c r="E633" s="87" t="s">
        <v>3</v>
      </c>
      <c r="F633" s="117"/>
      <c r="G633" s="87"/>
      <c r="H633" s="87"/>
      <c r="I633" s="87"/>
      <c r="J633" s="89"/>
      <c r="K633" s="89">
        <f>SUM(K634:K638)</f>
        <v>36.064400536061179</v>
      </c>
      <c r="L633" s="89"/>
      <c r="M633" s="146"/>
      <c r="N633" s="89">
        <f>K633</f>
        <v>36.064400536061179</v>
      </c>
      <c r="O633" s="88"/>
      <c r="P633" s="88"/>
      <c r="Q633" s="92">
        <f t="shared" si="236"/>
        <v>0</v>
      </c>
      <c r="R633" s="92">
        <f t="shared" si="237"/>
        <v>0</v>
      </c>
      <c r="S633" s="88">
        <f t="shared" si="238"/>
        <v>0</v>
      </c>
      <c r="T633" s="88" t="s">
        <v>555</v>
      </c>
      <c r="U633" s="137"/>
      <c r="V633" s="137"/>
      <c r="W633" s="137"/>
      <c r="X633" s="137"/>
      <c r="Y633" s="137"/>
    </row>
    <row r="634" spans="1:25" s="1" customFormat="1" ht="18.75" customHeight="1" x14ac:dyDescent="0.3">
      <c r="A634" s="65" t="s">
        <v>1539</v>
      </c>
      <c r="B634" s="65"/>
      <c r="C634" s="65" t="s">
        <v>553</v>
      </c>
      <c r="D634" s="260" t="s">
        <v>879</v>
      </c>
      <c r="E634" s="3" t="s">
        <v>1210</v>
      </c>
      <c r="F634" s="11"/>
      <c r="G634" s="11"/>
      <c r="H634" s="11"/>
      <c r="I634" s="11"/>
      <c r="J634" s="209">
        <v>0.23</v>
      </c>
      <c r="K634" s="235">
        <f>0.1*3.14*J634</f>
        <v>7.222000000000002E-2</v>
      </c>
      <c r="L634" s="11">
        <f>J634</f>
        <v>0.23</v>
      </c>
      <c r="M634" s="147">
        <v>1.1000000000000001</v>
      </c>
      <c r="N634" s="179">
        <f>M634*L634</f>
        <v>0.25300000000000006</v>
      </c>
      <c r="O634" s="11"/>
      <c r="P634" s="11"/>
      <c r="Q634" s="11">
        <f t="shared" si="236"/>
        <v>0</v>
      </c>
      <c r="R634" s="11">
        <f t="shared" si="237"/>
        <v>0</v>
      </c>
      <c r="S634" s="88">
        <f t="shared" si="238"/>
        <v>0</v>
      </c>
      <c r="T634" s="106"/>
      <c r="U634" s="4"/>
      <c r="V634" s="4"/>
      <c r="W634" s="4"/>
      <c r="X634" s="4"/>
      <c r="Y634" s="4"/>
    </row>
    <row r="635" spans="1:25" s="1" customFormat="1" ht="18.75" customHeight="1" x14ac:dyDescent="0.3">
      <c r="A635" s="65" t="s">
        <v>1540</v>
      </c>
      <c r="B635" s="65"/>
      <c r="C635" s="65" t="s">
        <v>553</v>
      </c>
      <c r="D635" s="260" t="s">
        <v>937</v>
      </c>
      <c r="E635" s="3" t="s">
        <v>1210</v>
      </c>
      <c r="F635" s="11"/>
      <c r="G635" s="11"/>
      <c r="H635" s="11"/>
      <c r="I635" s="11"/>
      <c r="J635" s="209">
        <v>111.88</v>
      </c>
      <c r="K635" s="235">
        <f>0.1*3.14*J635</f>
        <v>35.130320000000005</v>
      </c>
      <c r="L635" s="11">
        <f t="shared" ref="L635" si="258">J635</f>
        <v>111.88</v>
      </c>
      <c r="M635" s="147">
        <v>1.1000000000000001</v>
      </c>
      <c r="N635" s="179">
        <f>M635*L635</f>
        <v>123.068</v>
      </c>
      <c r="O635" s="11"/>
      <c r="P635" s="11"/>
      <c r="Q635" s="11">
        <f t="shared" si="236"/>
        <v>0</v>
      </c>
      <c r="R635" s="11">
        <f t="shared" si="237"/>
        <v>0</v>
      </c>
      <c r="S635" s="88">
        <f t="shared" si="238"/>
        <v>0</v>
      </c>
      <c r="T635" s="106"/>
    </row>
    <row r="636" spans="1:25" s="1" customFormat="1" ht="18.75" customHeight="1" x14ac:dyDescent="0.3">
      <c r="A636" s="65" t="s">
        <v>1541</v>
      </c>
      <c r="B636" s="65"/>
      <c r="C636" s="65" t="s">
        <v>553</v>
      </c>
      <c r="D636" s="260" t="s">
        <v>1573</v>
      </c>
      <c r="E636" s="3" t="s">
        <v>18</v>
      </c>
      <c r="F636" s="11">
        <v>1</v>
      </c>
      <c r="G636" s="11"/>
      <c r="H636" s="11"/>
      <c r="I636" s="11"/>
      <c r="J636" s="209"/>
      <c r="K636" s="235">
        <v>4.073721958137122E-2</v>
      </c>
      <c r="L636" s="11">
        <f>F636</f>
        <v>1</v>
      </c>
      <c r="M636" s="147">
        <v>1</v>
      </c>
      <c r="N636" s="179">
        <f>M636*L636</f>
        <v>1</v>
      </c>
      <c r="O636" s="11"/>
      <c r="P636" s="11"/>
      <c r="Q636" s="11">
        <f t="shared" si="236"/>
        <v>0</v>
      </c>
      <c r="R636" s="11">
        <f t="shared" si="237"/>
        <v>0</v>
      </c>
      <c r="S636" s="88">
        <f t="shared" si="238"/>
        <v>0</v>
      </c>
      <c r="T636" s="106"/>
    </row>
    <row r="637" spans="1:25" s="1" customFormat="1" ht="18.75" customHeight="1" x14ac:dyDescent="0.3">
      <c r="A637" s="65" t="s">
        <v>1542</v>
      </c>
      <c r="B637" s="65"/>
      <c r="C637" s="65" t="s">
        <v>553</v>
      </c>
      <c r="D637" s="260" t="s">
        <v>966</v>
      </c>
      <c r="E637" s="3" t="s">
        <v>18</v>
      </c>
      <c r="F637" s="11">
        <v>6</v>
      </c>
      <c r="G637" s="11"/>
      <c r="H637" s="11"/>
      <c r="I637" s="11"/>
      <c r="J637" s="209"/>
      <c r="K637" s="235">
        <v>0.33653962523172798</v>
      </c>
      <c r="L637" s="11">
        <f t="shared" ref="L637" si="259">F637</f>
        <v>6</v>
      </c>
      <c r="M637" s="147">
        <v>1</v>
      </c>
      <c r="N637" s="179">
        <f t="shared" ref="N637:N638" si="260">M637*L637</f>
        <v>6</v>
      </c>
      <c r="O637" s="11"/>
      <c r="P637" s="11"/>
      <c r="Q637" s="11">
        <f t="shared" si="236"/>
        <v>0</v>
      </c>
      <c r="R637" s="11">
        <f t="shared" si="237"/>
        <v>0</v>
      </c>
      <c r="S637" s="88">
        <f t="shared" si="238"/>
        <v>0</v>
      </c>
      <c r="T637" s="106"/>
    </row>
    <row r="638" spans="1:25" s="1" customFormat="1" ht="15.75" customHeight="1" x14ac:dyDescent="0.3">
      <c r="A638" s="65" t="s">
        <v>1544</v>
      </c>
      <c r="B638" s="65"/>
      <c r="C638" s="65" t="s">
        <v>553</v>
      </c>
      <c r="D638" s="260" t="s">
        <v>938</v>
      </c>
      <c r="E638" s="3" t="s">
        <v>18</v>
      </c>
      <c r="F638" s="11">
        <v>6</v>
      </c>
      <c r="G638" s="11"/>
      <c r="H638" s="11"/>
      <c r="I638" s="11"/>
      <c r="J638" s="209"/>
      <c r="K638" s="235">
        <v>0.48458369124806822</v>
      </c>
      <c r="L638" s="11">
        <f>F638</f>
        <v>6</v>
      </c>
      <c r="M638" s="147">
        <v>1</v>
      </c>
      <c r="N638" s="179">
        <f t="shared" si="260"/>
        <v>6</v>
      </c>
      <c r="O638" s="11"/>
      <c r="P638" s="11"/>
      <c r="Q638" s="11">
        <f t="shared" si="236"/>
        <v>0</v>
      </c>
      <c r="R638" s="11">
        <f t="shared" si="237"/>
        <v>0</v>
      </c>
      <c r="S638" s="88">
        <f t="shared" si="238"/>
        <v>0</v>
      </c>
      <c r="T638" s="106"/>
      <c r="U638" s="4"/>
      <c r="V638" s="4"/>
      <c r="W638" s="4"/>
      <c r="X638" s="4"/>
      <c r="Y638" s="4"/>
    </row>
    <row r="639" spans="1:25" s="1" customFormat="1" ht="15.75" customHeight="1" x14ac:dyDescent="0.3">
      <c r="A639" s="65" t="s">
        <v>1545</v>
      </c>
      <c r="B639" s="65"/>
      <c r="C639" s="65" t="s">
        <v>553</v>
      </c>
      <c r="D639" s="260" t="s">
        <v>705</v>
      </c>
      <c r="E639" s="3" t="s">
        <v>3</v>
      </c>
      <c r="F639" s="11">
        <v>0.01</v>
      </c>
      <c r="G639" s="11"/>
      <c r="H639" s="11"/>
      <c r="I639" s="11"/>
      <c r="J639" s="209"/>
      <c r="K639" s="235"/>
      <c r="L639" s="11">
        <f>F639</f>
        <v>0.01</v>
      </c>
      <c r="M639" s="147">
        <v>1</v>
      </c>
      <c r="N639" s="179">
        <f t="shared" ref="N639" si="261">M639*L639</f>
        <v>0.01</v>
      </c>
      <c r="O639" s="11"/>
      <c r="P639" s="11"/>
      <c r="Q639" s="11">
        <f t="shared" si="236"/>
        <v>0</v>
      </c>
      <c r="R639" s="11">
        <f t="shared" si="237"/>
        <v>0</v>
      </c>
      <c r="S639" s="88">
        <f t="shared" si="238"/>
        <v>0</v>
      </c>
      <c r="T639" s="106"/>
    </row>
    <row r="640" spans="1:25" s="138" customFormat="1" ht="27" customHeight="1" x14ac:dyDescent="0.3">
      <c r="A640" s="90" t="s">
        <v>1546</v>
      </c>
      <c r="B640" s="276" t="s">
        <v>2088</v>
      </c>
      <c r="C640" s="90" t="s">
        <v>552</v>
      </c>
      <c r="D640" s="97" t="s">
        <v>1338</v>
      </c>
      <c r="E640" s="87" t="s">
        <v>3</v>
      </c>
      <c r="F640" s="124">
        <f>F641</f>
        <v>39.170999999999999</v>
      </c>
      <c r="G640" s="87"/>
      <c r="H640" s="87"/>
      <c r="I640" s="87"/>
      <c r="J640" s="87"/>
      <c r="K640" s="124">
        <f>F640</f>
        <v>39.170999999999999</v>
      </c>
      <c r="L640" s="124">
        <f>K640</f>
        <v>39.170999999999999</v>
      </c>
      <c r="M640" s="148">
        <v>1</v>
      </c>
      <c r="N640" s="154">
        <f>ROUND(M640*L640,2)</f>
        <v>39.17</v>
      </c>
      <c r="O640" s="88"/>
      <c r="P640" s="88"/>
      <c r="Q640" s="92">
        <f t="shared" si="236"/>
        <v>0</v>
      </c>
      <c r="R640" s="92">
        <f t="shared" si="237"/>
        <v>0</v>
      </c>
      <c r="S640" s="88">
        <f t="shared" si="238"/>
        <v>0</v>
      </c>
      <c r="T640" s="108"/>
    </row>
    <row r="641" spans="1:25" s="198" customFormat="1" ht="29.25" customHeight="1" x14ac:dyDescent="0.3">
      <c r="A641" s="65" t="s">
        <v>1547</v>
      </c>
      <c r="B641" s="65"/>
      <c r="C641" s="65" t="s">
        <v>553</v>
      </c>
      <c r="D641" s="115" t="s">
        <v>886</v>
      </c>
      <c r="E641" s="14" t="s">
        <v>3</v>
      </c>
      <c r="F641" s="103">
        <v>39.170999999999999</v>
      </c>
      <c r="G641" s="14"/>
      <c r="H641" s="14"/>
      <c r="I641" s="14"/>
      <c r="J641" s="14"/>
      <c r="K641" s="103">
        <f>F641</f>
        <v>39.170999999999999</v>
      </c>
      <c r="L641" s="103">
        <f>K641</f>
        <v>39.170999999999999</v>
      </c>
      <c r="M641" s="147">
        <v>1.1000000000000001</v>
      </c>
      <c r="N641" s="153">
        <f>ROUND(M641*L641,2)</f>
        <v>43.09</v>
      </c>
      <c r="O641" s="11"/>
      <c r="P641" s="11"/>
      <c r="Q641" s="11">
        <f t="shared" si="236"/>
        <v>0</v>
      </c>
      <c r="R641" s="11">
        <f t="shared" si="237"/>
        <v>0</v>
      </c>
      <c r="S641" s="71">
        <f t="shared" si="238"/>
        <v>0</v>
      </c>
      <c r="T641" s="106"/>
      <c r="U641" s="197"/>
    </row>
    <row r="642" spans="1:25" s="198" customFormat="1" ht="25.5" customHeight="1" x14ac:dyDescent="0.3">
      <c r="A642" s="65" t="s">
        <v>2997</v>
      </c>
      <c r="B642" s="65"/>
      <c r="C642" s="65" t="s">
        <v>553</v>
      </c>
      <c r="D642" s="115" t="s">
        <v>3036</v>
      </c>
      <c r="E642" s="14" t="s">
        <v>2</v>
      </c>
      <c r="F642" s="338">
        <f>F641</f>
        <v>39.170999999999999</v>
      </c>
      <c r="G642" s="338"/>
      <c r="H642" s="338"/>
      <c r="I642" s="338"/>
      <c r="J642" s="338"/>
      <c r="K642" s="338">
        <f>F642</f>
        <v>39.170999999999999</v>
      </c>
      <c r="L642" s="103">
        <f>K642</f>
        <v>39.170999999999999</v>
      </c>
      <c r="M642" s="147">
        <v>0.7</v>
      </c>
      <c r="N642" s="153">
        <f>ROUND(M642*L642,2)</f>
        <v>27.42</v>
      </c>
      <c r="O642" s="11"/>
      <c r="P642" s="11"/>
      <c r="Q642" s="11">
        <f t="shared" ref="Q642" si="262">ROUND(N642*O642,2)</f>
        <v>0</v>
      </c>
      <c r="R642" s="11">
        <f t="shared" ref="R642" si="263">ROUND(N642*P642,2)</f>
        <v>0</v>
      </c>
      <c r="S642" s="71">
        <f t="shared" ref="S642" si="264">ROUND(Q642+R642,2)</f>
        <v>0</v>
      </c>
      <c r="T642" s="106"/>
    </row>
    <row r="643" spans="1:25" s="134" customFormat="1" ht="27.75" customHeight="1" x14ac:dyDescent="0.3">
      <c r="A643" s="90" t="s">
        <v>1548</v>
      </c>
      <c r="B643" s="276" t="s">
        <v>2089</v>
      </c>
      <c r="C643" s="86" t="s">
        <v>552</v>
      </c>
      <c r="D643" s="118" t="s">
        <v>654</v>
      </c>
      <c r="E643" s="87" t="s">
        <v>18</v>
      </c>
      <c r="F643" s="117">
        <f>F644</f>
        <v>1</v>
      </c>
      <c r="G643" s="117"/>
      <c r="H643" s="117"/>
      <c r="I643" s="117"/>
      <c r="J643" s="117"/>
      <c r="K643" s="117"/>
      <c r="L643" s="117">
        <f>L644</f>
        <v>1</v>
      </c>
      <c r="M643" s="148">
        <v>1</v>
      </c>
      <c r="N643" s="154">
        <f>ROUND(M643*L643,2)</f>
        <v>1</v>
      </c>
      <c r="O643" s="88"/>
      <c r="P643" s="88"/>
      <c r="Q643" s="92">
        <f t="shared" si="236"/>
        <v>0</v>
      </c>
      <c r="R643" s="92">
        <f t="shared" si="237"/>
        <v>0</v>
      </c>
      <c r="S643" s="88">
        <f t="shared" si="238"/>
        <v>0</v>
      </c>
      <c r="T643" s="109"/>
      <c r="U643" s="133"/>
      <c r="V643" s="133"/>
      <c r="W643" s="133"/>
      <c r="X643" s="133"/>
      <c r="Y643" s="133"/>
    </row>
    <row r="644" spans="1:25" s="134" customFormat="1" ht="25.5" customHeight="1" x14ac:dyDescent="0.3">
      <c r="A644" s="65" t="s">
        <v>1549</v>
      </c>
      <c r="B644" s="65"/>
      <c r="C644" s="86" t="s">
        <v>553</v>
      </c>
      <c r="D644" s="260" t="s">
        <v>1543</v>
      </c>
      <c r="E644" s="74" t="s">
        <v>18</v>
      </c>
      <c r="F644" s="181">
        <v>1</v>
      </c>
      <c r="G644" s="105"/>
      <c r="H644" s="105"/>
      <c r="I644" s="105"/>
      <c r="J644" s="117"/>
      <c r="K644" s="238"/>
      <c r="L644" s="104">
        <f>F644</f>
        <v>1</v>
      </c>
      <c r="M644" s="147">
        <v>1</v>
      </c>
      <c r="N644" s="179">
        <f t="shared" ref="N644" si="265">ROUND(M644*L644,2)</f>
        <v>1</v>
      </c>
      <c r="O644" s="71"/>
      <c r="P644" s="71"/>
      <c r="Q644" s="11">
        <f t="shared" si="236"/>
        <v>0</v>
      </c>
      <c r="R644" s="11">
        <f t="shared" si="237"/>
        <v>0</v>
      </c>
      <c r="S644" s="88">
        <f t="shared" si="238"/>
        <v>0</v>
      </c>
      <c r="T644" s="109"/>
      <c r="U644" s="133"/>
      <c r="V644" s="133"/>
      <c r="W644" s="133"/>
      <c r="X644" s="133"/>
      <c r="Y644" s="133"/>
    </row>
    <row r="645" spans="1:25" s="132" customFormat="1" ht="22.5" customHeight="1" x14ac:dyDescent="0.3">
      <c r="A645" s="111" t="s">
        <v>496</v>
      </c>
      <c r="B645" s="111"/>
      <c r="C645" s="111"/>
      <c r="D645" s="95" t="s">
        <v>1550</v>
      </c>
      <c r="E645" s="112"/>
      <c r="F645" s="113"/>
      <c r="G645" s="112"/>
      <c r="H645" s="112"/>
      <c r="I645" s="112"/>
      <c r="J645" s="112"/>
      <c r="K645" s="112"/>
      <c r="L645" s="190"/>
      <c r="M645" s="144"/>
      <c r="N645" s="151"/>
      <c r="O645" s="114"/>
      <c r="P645" s="114"/>
      <c r="Q645" s="85"/>
      <c r="R645" s="85"/>
      <c r="S645" s="114"/>
      <c r="T645" s="114"/>
      <c r="U645" s="131"/>
      <c r="V645" s="131"/>
      <c r="W645" s="131"/>
      <c r="X645" s="131"/>
      <c r="Y645" s="131"/>
    </row>
    <row r="646" spans="1:25" s="138" customFormat="1" ht="25.5" customHeight="1" x14ac:dyDescent="0.3">
      <c r="A646" s="90" t="s">
        <v>1551</v>
      </c>
      <c r="B646" s="276" t="s">
        <v>2086</v>
      </c>
      <c r="C646" s="90" t="s">
        <v>552</v>
      </c>
      <c r="D646" s="97" t="s">
        <v>554</v>
      </c>
      <c r="E646" s="87" t="s">
        <v>3</v>
      </c>
      <c r="F646" s="117"/>
      <c r="G646" s="87"/>
      <c r="H646" s="87"/>
      <c r="I646" s="87"/>
      <c r="J646" s="89"/>
      <c r="K646" s="89">
        <f>SUM(K647:K652)</f>
        <v>54.50993999520572</v>
      </c>
      <c r="L646" s="89"/>
      <c r="M646" s="146"/>
      <c r="N646" s="89">
        <f>K646</f>
        <v>54.50993999520572</v>
      </c>
      <c r="O646" s="88"/>
      <c r="P646" s="88"/>
      <c r="Q646" s="92">
        <f t="shared" si="236"/>
        <v>0</v>
      </c>
      <c r="R646" s="92">
        <f t="shared" si="237"/>
        <v>0</v>
      </c>
      <c r="S646" s="88">
        <f t="shared" si="238"/>
        <v>0</v>
      </c>
      <c r="T646" s="88" t="s">
        <v>555</v>
      </c>
      <c r="U646" s="137"/>
      <c r="V646" s="137"/>
      <c r="W646" s="137"/>
      <c r="X646" s="137"/>
      <c r="Y646" s="137"/>
    </row>
    <row r="647" spans="1:25" s="1" customFormat="1" ht="18.75" customHeight="1" x14ac:dyDescent="0.3">
      <c r="A647" s="65" t="s">
        <v>1552</v>
      </c>
      <c r="B647" s="65"/>
      <c r="C647" s="65" t="s">
        <v>553</v>
      </c>
      <c r="D647" s="261" t="s">
        <v>880</v>
      </c>
      <c r="E647" s="3" t="s">
        <v>1210</v>
      </c>
      <c r="F647" s="11"/>
      <c r="G647" s="11"/>
      <c r="H647" s="11"/>
      <c r="I647" s="11"/>
      <c r="J647" s="209">
        <v>1.93</v>
      </c>
      <c r="K647" s="235">
        <f>0.16*3.14*J647</f>
        <v>0.96963200000000005</v>
      </c>
      <c r="L647" s="11">
        <f>J647</f>
        <v>1.93</v>
      </c>
      <c r="M647" s="147">
        <v>1.1000000000000001</v>
      </c>
      <c r="N647" s="179">
        <f>M647*L647</f>
        <v>2.1230000000000002</v>
      </c>
      <c r="O647" s="11"/>
      <c r="P647" s="11"/>
      <c r="Q647" s="11">
        <f t="shared" si="236"/>
        <v>0</v>
      </c>
      <c r="R647" s="11">
        <f t="shared" si="237"/>
        <v>0</v>
      </c>
      <c r="S647" s="88">
        <f t="shared" si="238"/>
        <v>0</v>
      </c>
      <c r="T647" s="106"/>
      <c r="U647" s="4"/>
      <c r="V647" s="4"/>
      <c r="W647" s="4"/>
      <c r="X647" s="4"/>
      <c r="Y647" s="4"/>
    </row>
    <row r="648" spans="1:25" s="1" customFormat="1" ht="18.75" customHeight="1" x14ac:dyDescent="0.3">
      <c r="A648" s="65" t="s">
        <v>1553</v>
      </c>
      <c r="B648" s="65"/>
      <c r="C648" s="65" t="s">
        <v>553</v>
      </c>
      <c r="D648" s="261" t="s">
        <v>881</v>
      </c>
      <c r="E648" s="3" t="s">
        <v>1210</v>
      </c>
      <c r="F648" s="11"/>
      <c r="G648" s="11"/>
      <c r="H648" s="11"/>
      <c r="I648" s="11"/>
      <c r="J648" s="209">
        <v>104.36</v>
      </c>
      <c r="K648" s="235">
        <f>0.16*3.14*J648</f>
        <v>52.430464000000008</v>
      </c>
      <c r="L648" s="11">
        <f t="shared" ref="L648" si="266">J648</f>
        <v>104.36</v>
      </c>
      <c r="M648" s="147">
        <v>1.1000000000000001</v>
      </c>
      <c r="N648" s="179">
        <f>M648*L648</f>
        <v>114.79600000000001</v>
      </c>
      <c r="O648" s="11"/>
      <c r="P648" s="11"/>
      <c r="Q648" s="11">
        <f t="shared" si="236"/>
        <v>0</v>
      </c>
      <c r="R648" s="11">
        <f t="shared" si="237"/>
        <v>0</v>
      </c>
      <c r="S648" s="88">
        <f t="shared" si="238"/>
        <v>0</v>
      </c>
      <c r="T648" s="106"/>
    </row>
    <row r="649" spans="1:25" s="1" customFormat="1" ht="18.75" customHeight="1" x14ac:dyDescent="0.3">
      <c r="A649" s="65" t="s">
        <v>1554</v>
      </c>
      <c r="B649" s="65"/>
      <c r="C649" s="65" t="s">
        <v>553</v>
      </c>
      <c r="D649" s="261" t="s">
        <v>1574</v>
      </c>
      <c r="E649" s="3" t="s">
        <v>18</v>
      </c>
      <c r="F649" s="11">
        <v>1</v>
      </c>
      <c r="G649" s="11"/>
      <c r="H649" s="11"/>
      <c r="I649" s="11"/>
      <c r="J649" s="209"/>
      <c r="K649" s="235">
        <v>0.1134309506244086</v>
      </c>
      <c r="L649" s="11">
        <f t="shared" ref="L649:L650" si="267">F649</f>
        <v>1</v>
      </c>
      <c r="M649" s="147">
        <v>1</v>
      </c>
      <c r="N649" s="179">
        <f>M649*L649</f>
        <v>1</v>
      </c>
      <c r="O649" s="11"/>
      <c r="P649" s="11"/>
      <c r="Q649" s="11">
        <f t="shared" si="236"/>
        <v>0</v>
      </c>
      <c r="R649" s="11">
        <f t="shared" si="237"/>
        <v>0</v>
      </c>
      <c r="S649" s="88">
        <f t="shared" si="238"/>
        <v>0</v>
      </c>
      <c r="T649" s="106"/>
    </row>
    <row r="650" spans="1:25" s="1" customFormat="1" ht="18.75" customHeight="1" x14ac:dyDescent="0.3">
      <c r="A650" s="65" t="s">
        <v>1555</v>
      </c>
      <c r="B650" s="65"/>
      <c r="C650" s="65" t="s">
        <v>553</v>
      </c>
      <c r="D650" s="261" t="s">
        <v>1020</v>
      </c>
      <c r="E650" s="3" t="s">
        <v>18</v>
      </c>
      <c r="F650" s="11">
        <v>1</v>
      </c>
      <c r="G650" s="11"/>
      <c r="H650" s="11"/>
      <c r="I650" s="11"/>
      <c r="J650" s="209"/>
      <c r="K650" s="235">
        <v>0.1134309506244086</v>
      </c>
      <c r="L650" s="11">
        <f t="shared" si="267"/>
        <v>1</v>
      </c>
      <c r="M650" s="147">
        <v>1</v>
      </c>
      <c r="N650" s="179">
        <f t="shared" ref="N650:N651" si="268">M650*L650</f>
        <v>1</v>
      </c>
      <c r="O650" s="11"/>
      <c r="P650" s="11"/>
      <c r="Q650" s="11">
        <f t="shared" si="236"/>
        <v>0</v>
      </c>
      <c r="R650" s="11">
        <f t="shared" si="237"/>
        <v>0</v>
      </c>
      <c r="S650" s="88">
        <f t="shared" si="238"/>
        <v>0</v>
      </c>
      <c r="T650" s="106"/>
    </row>
    <row r="651" spans="1:25" s="1" customFormat="1" ht="15.75" customHeight="1" x14ac:dyDescent="0.3">
      <c r="A651" s="65" t="s">
        <v>1556</v>
      </c>
      <c r="B651" s="65"/>
      <c r="C651" s="65" t="s">
        <v>553</v>
      </c>
      <c r="D651" s="261" t="s">
        <v>923</v>
      </c>
      <c r="E651" s="3" t="s">
        <v>18</v>
      </c>
      <c r="F651" s="11">
        <v>1</v>
      </c>
      <c r="G651" s="11"/>
      <c r="H651" s="11"/>
      <c r="I651" s="11"/>
      <c r="J651" s="209"/>
      <c r="K651" s="235">
        <v>0.17659641879138049</v>
      </c>
      <c r="L651" s="11">
        <f>F651</f>
        <v>1</v>
      </c>
      <c r="M651" s="147">
        <v>1</v>
      </c>
      <c r="N651" s="179">
        <f t="shared" si="268"/>
        <v>1</v>
      </c>
      <c r="O651" s="11"/>
      <c r="P651" s="11"/>
      <c r="Q651" s="11">
        <f t="shared" si="236"/>
        <v>0</v>
      </c>
      <c r="R651" s="11">
        <f t="shared" si="237"/>
        <v>0</v>
      </c>
      <c r="S651" s="88">
        <f t="shared" si="238"/>
        <v>0</v>
      </c>
      <c r="T651" s="106"/>
      <c r="U651" s="4"/>
      <c r="V651" s="4"/>
      <c r="W651" s="4"/>
      <c r="X651" s="4"/>
      <c r="Y651" s="4"/>
    </row>
    <row r="652" spans="1:25" s="1" customFormat="1" ht="15.75" customHeight="1" x14ac:dyDescent="0.3">
      <c r="A652" s="65" t="s">
        <v>1557</v>
      </c>
      <c r="B652" s="65"/>
      <c r="C652" s="65" t="s">
        <v>553</v>
      </c>
      <c r="D652" s="261" t="s">
        <v>888</v>
      </c>
      <c r="E652" s="3" t="s">
        <v>18</v>
      </c>
      <c r="F652" s="11">
        <v>4</v>
      </c>
      <c r="G652" s="11"/>
      <c r="H652" s="11"/>
      <c r="I652" s="11"/>
      <c r="J652" s="209"/>
      <c r="K652" s="235">
        <v>0.70638567516552198</v>
      </c>
      <c r="L652" s="11">
        <f t="shared" ref="L652:L653" si="269">F652</f>
        <v>4</v>
      </c>
      <c r="M652" s="147">
        <v>1</v>
      </c>
      <c r="N652" s="179">
        <f t="shared" ref="N652:N653" si="270">M652*L652</f>
        <v>4</v>
      </c>
      <c r="O652" s="11"/>
      <c r="P652" s="11"/>
      <c r="Q652" s="11">
        <f t="shared" si="236"/>
        <v>0</v>
      </c>
      <c r="R652" s="11">
        <f t="shared" si="237"/>
        <v>0</v>
      </c>
      <c r="S652" s="88">
        <f t="shared" si="238"/>
        <v>0</v>
      </c>
      <c r="T652" s="106"/>
      <c r="U652" s="4"/>
      <c r="V652" s="4"/>
      <c r="W652" s="4"/>
      <c r="X652" s="4"/>
      <c r="Y652" s="4"/>
    </row>
    <row r="653" spans="1:25" s="1" customFormat="1" ht="15.75" customHeight="1" x14ac:dyDescent="0.3">
      <c r="A653" s="65" t="s">
        <v>1567</v>
      </c>
      <c r="B653" s="65"/>
      <c r="C653" s="65" t="s">
        <v>553</v>
      </c>
      <c r="D653" s="261" t="s">
        <v>705</v>
      </c>
      <c r="E653" s="3" t="s">
        <v>3</v>
      </c>
      <c r="F653" s="11">
        <v>0.02</v>
      </c>
      <c r="G653" s="11"/>
      <c r="H653" s="11"/>
      <c r="I653" s="11"/>
      <c r="J653" s="209"/>
      <c r="K653" s="235"/>
      <c r="L653" s="11">
        <f t="shared" si="269"/>
        <v>0.02</v>
      </c>
      <c r="M653" s="147">
        <v>1</v>
      </c>
      <c r="N653" s="179">
        <f t="shared" si="270"/>
        <v>0.02</v>
      </c>
      <c r="O653" s="11"/>
      <c r="P653" s="11"/>
      <c r="Q653" s="11">
        <f t="shared" si="236"/>
        <v>0</v>
      </c>
      <c r="R653" s="11">
        <f t="shared" si="237"/>
        <v>0</v>
      </c>
      <c r="S653" s="88">
        <f t="shared" si="238"/>
        <v>0</v>
      </c>
      <c r="T653" s="106"/>
    </row>
    <row r="654" spans="1:25" s="138" customFormat="1" ht="27" customHeight="1" x14ac:dyDescent="0.3">
      <c r="A654" s="90" t="s">
        <v>1558</v>
      </c>
      <c r="B654" s="276" t="s">
        <v>2088</v>
      </c>
      <c r="C654" s="90" t="s">
        <v>552</v>
      </c>
      <c r="D654" s="97" t="s">
        <v>1338</v>
      </c>
      <c r="E654" s="87" t="s">
        <v>3</v>
      </c>
      <c r="F654" s="124">
        <f>F655</f>
        <v>56.601999999999997</v>
      </c>
      <c r="G654" s="87"/>
      <c r="H654" s="87"/>
      <c r="I654" s="87"/>
      <c r="J654" s="87"/>
      <c r="K654" s="117">
        <f>F654</f>
        <v>56.601999999999997</v>
      </c>
      <c r="L654" s="146">
        <f>K654</f>
        <v>56.601999999999997</v>
      </c>
      <c r="M654" s="148">
        <v>1</v>
      </c>
      <c r="N654" s="154">
        <f>ROUND(M654*L654,2)</f>
        <v>56.6</v>
      </c>
      <c r="O654" s="88"/>
      <c r="P654" s="88"/>
      <c r="Q654" s="92">
        <f t="shared" si="236"/>
        <v>0</v>
      </c>
      <c r="R654" s="92">
        <f t="shared" si="237"/>
        <v>0</v>
      </c>
      <c r="S654" s="88">
        <f t="shared" si="238"/>
        <v>0</v>
      </c>
      <c r="T654" s="108"/>
    </row>
    <row r="655" spans="1:25" s="1" customFormat="1" ht="29.25" customHeight="1" x14ac:dyDescent="0.3">
      <c r="A655" s="65" t="s">
        <v>1559</v>
      </c>
      <c r="B655" s="65"/>
      <c r="C655" s="65" t="s">
        <v>553</v>
      </c>
      <c r="D655" s="115" t="s">
        <v>886</v>
      </c>
      <c r="E655" s="3" t="s">
        <v>3</v>
      </c>
      <c r="F655" s="103">
        <v>56.601999999999997</v>
      </c>
      <c r="G655" s="14"/>
      <c r="H655" s="14"/>
      <c r="I655" s="14"/>
      <c r="J655" s="91"/>
      <c r="K655" s="241">
        <f>F655</f>
        <v>56.601999999999997</v>
      </c>
      <c r="L655" s="147">
        <f>K655</f>
        <v>56.601999999999997</v>
      </c>
      <c r="M655" s="147">
        <v>1.1000000000000001</v>
      </c>
      <c r="N655" s="179">
        <f>ROUND(M655*L655,2)</f>
        <v>62.26</v>
      </c>
      <c r="O655" s="11"/>
      <c r="P655" s="11"/>
      <c r="Q655" s="11">
        <f t="shared" si="236"/>
        <v>0</v>
      </c>
      <c r="R655" s="11">
        <f t="shared" si="237"/>
        <v>0</v>
      </c>
      <c r="S655" s="88">
        <f t="shared" si="238"/>
        <v>0</v>
      </c>
      <c r="T655" s="106"/>
      <c r="U655" s="4"/>
    </row>
    <row r="656" spans="1:25" s="198" customFormat="1" ht="25.5" customHeight="1" x14ac:dyDescent="0.3">
      <c r="A656" s="65" t="s">
        <v>2998</v>
      </c>
      <c r="B656" s="65"/>
      <c r="C656" s="65" t="s">
        <v>553</v>
      </c>
      <c r="D656" s="115" t="s">
        <v>3036</v>
      </c>
      <c r="E656" s="14" t="s">
        <v>2</v>
      </c>
      <c r="F656" s="338">
        <f>F655</f>
        <v>56.601999999999997</v>
      </c>
      <c r="G656" s="338"/>
      <c r="H656" s="338"/>
      <c r="I656" s="338"/>
      <c r="J656" s="338"/>
      <c r="K656" s="338">
        <f>F656</f>
        <v>56.601999999999997</v>
      </c>
      <c r="L656" s="103">
        <f>K656</f>
        <v>56.601999999999997</v>
      </c>
      <c r="M656" s="147">
        <v>0.7</v>
      </c>
      <c r="N656" s="153">
        <f>ROUND(M656*L656,2)</f>
        <v>39.619999999999997</v>
      </c>
      <c r="O656" s="11"/>
      <c r="P656" s="11"/>
      <c r="Q656" s="11">
        <f t="shared" ref="Q656" si="271">ROUND(N656*O656,2)</f>
        <v>0</v>
      </c>
      <c r="R656" s="11">
        <f t="shared" ref="R656" si="272">ROUND(N656*P656,2)</f>
        <v>0</v>
      </c>
      <c r="S656" s="88">
        <f t="shared" ref="S656" si="273">ROUND(Q656+R656,2)</f>
        <v>0</v>
      </c>
      <c r="T656" s="106"/>
    </row>
    <row r="657" spans="1:25" s="134" customFormat="1" ht="27.75" customHeight="1" x14ac:dyDescent="0.3">
      <c r="A657" s="90" t="s">
        <v>1560</v>
      </c>
      <c r="B657" s="276" t="s">
        <v>2089</v>
      </c>
      <c r="C657" s="86" t="s">
        <v>552</v>
      </c>
      <c r="D657" s="118" t="s">
        <v>654</v>
      </c>
      <c r="E657" s="87" t="s">
        <v>18</v>
      </c>
      <c r="F657" s="117">
        <f>F658</f>
        <v>1</v>
      </c>
      <c r="G657" s="117"/>
      <c r="H657" s="117"/>
      <c r="I657" s="117"/>
      <c r="J657" s="117"/>
      <c r="K657" s="117"/>
      <c r="L657" s="117">
        <f>L658</f>
        <v>1</v>
      </c>
      <c r="M657" s="148">
        <v>1</v>
      </c>
      <c r="N657" s="154">
        <f>ROUND(M657*L657,2)</f>
        <v>1</v>
      </c>
      <c r="O657" s="88"/>
      <c r="P657" s="88"/>
      <c r="Q657" s="92">
        <f t="shared" si="236"/>
        <v>0</v>
      </c>
      <c r="R657" s="92">
        <f t="shared" si="237"/>
        <v>0</v>
      </c>
      <c r="S657" s="88">
        <f t="shared" si="238"/>
        <v>0</v>
      </c>
      <c r="T657" s="109"/>
      <c r="U657" s="133"/>
      <c r="V657" s="133"/>
      <c r="W657" s="133"/>
      <c r="X657" s="133"/>
      <c r="Y657" s="133"/>
    </row>
    <row r="658" spans="1:25" s="134" customFormat="1" ht="42" customHeight="1" x14ac:dyDescent="0.3">
      <c r="A658" s="65" t="s">
        <v>1561</v>
      </c>
      <c r="B658" s="65"/>
      <c r="C658" s="86" t="s">
        <v>553</v>
      </c>
      <c r="D658" s="261" t="s">
        <v>1575</v>
      </c>
      <c r="E658" s="74" t="s">
        <v>18</v>
      </c>
      <c r="F658" s="181">
        <v>1</v>
      </c>
      <c r="G658" s="105"/>
      <c r="H658" s="105"/>
      <c r="I658" s="105"/>
      <c r="J658" s="117"/>
      <c r="K658" s="238"/>
      <c r="L658" s="104">
        <f>F658</f>
        <v>1</v>
      </c>
      <c r="M658" s="147">
        <v>1</v>
      </c>
      <c r="N658" s="179">
        <f t="shared" ref="N658" si="274">ROUND(M658*L658,2)</f>
        <v>1</v>
      </c>
      <c r="O658" s="71"/>
      <c r="P658" s="71"/>
      <c r="Q658" s="11">
        <f t="shared" si="236"/>
        <v>0</v>
      </c>
      <c r="R658" s="11">
        <f t="shared" si="237"/>
        <v>0</v>
      </c>
      <c r="S658" s="88">
        <f t="shared" si="238"/>
        <v>0</v>
      </c>
      <c r="T658" s="109"/>
      <c r="U658" s="133"/>
      <c r="V658" s="133"/>
      <c r="W658" s="133"/>
      <c r="X658" s="133"/>
      <c r="Y658" s="133"/>
    </row>
    <row r="659" spans="1:25" s="132" customFormat="1" ht="22.5" customHeight="1" x14ac:dyDescent="0.3">
      <c r="A659" s="111" t="s">
        <v>497</v>
      </c>
      <c r="B659" s="111"/>
      <c r="C659" s="111"/>
      <c r="D659" s="95" t="s">
        <v>1576</v>
      </c>
      <c r="E659" s="112"/>
      <c r="F659" s="113"/>
      <c r="G659" s="112"/>
      <c r="H659" s="112"/>
      <c r="I659" s="112"/>
      <c r="J659" s="112"/>
      <c r="K659" s="112"/>
      <c r="L659" s="190"/>
      <c r="M659" s="144"/>
      <c r="N659" s="151"/>
      <c r="O659" s="114"/>
      <c r="P659" s="114"/>
      <c r="Q659" s="85"/>
      <c r="R659" s="85"/>
      <c r="S659" s="114"/>
      <c r="T659" s="114"/>
      <c r="U659" s="131"/>
      <c r="V659" s="131"/>
      <c r="W659" s="131"/>
      <c r="X659" s="131"/>
      <c r="Y659" s="131"/>
    </row>
    <row r="660" spans="1:25" s="138" customFormat="1" ht="25.5" customHeight="1" x14ac:dyDescent="0.3">
      <c r="A660" s="90" t="s">
        <v>1562</v>
      </c>
      <c r="B660" s="276" t="s">
        <v>2086</v>
      </c>
      <c r="C660" s="90" t="s">
        <v>552</v>
      </c>
      <c r="D660" s="97" t="s">
        <v>554</v>
      </c>
      <c r="E660" s="87" t="s">
        <v>3</v>
      </c>
      <c r="F660" s="117"/>
      <c r="G660" s="87"/>
      <c r="H660" s="87"/>
      <c r="I660" s="87"/>
      <c r="J660" s="89"/>
      <c r="K660" s="89">
        <f>SUM(K661:K663)</f>
        <v>32.491240000000005</v>
      </c>
      <c r="L660" s="89"/>
      <c r="M660" s="146"/>
      <c r="N660" s="89">
        <f>K660</f>
        <v>32.491240000000005</v>
      </c>
      <c r="O660" s="88"/>
      <c r="P660" s="88"/>
      <c r="Q660" s="92">
        <f t="shared" si="236"/>
        <v>0</v>
      </c>
      <c r="R660" s="92">
        <f t="shared" si="237"/>
        <v>0</v>
      </c>
      <c r="S660" s="88">
        <f t="shared" si="238"/>
        <v>0</v>
      </c>
      <c r="T660" s="88" t="s">
        <v>555</v>
      </c>
      <c r="U660" s="137"/>
      <c r="V660" s="137"/>
      <c r="W660" s="137"/>
      <c r="X660" s="137"/>
      <c r="Y660" s="137"/>
    </row>
    <row r="661" spans="1:25" s="1" customFormat="1" ht="18.75" customHeight="1" x14ac:dyDescent="0.3">
      <c r="A661" s="65" t="s">
        <v>1563</v>
      </c>
      <c r="B661" s="65"/>
      <c r="C661" s="65" t="s">
        <v>553</v>
      </c>
      <c r="D661" s="261" t="s">
        <v>879</v>
      </c>
      <c r="E661" s="3" t="s">
        <v>1210</v>
      </c>
      <c r="F661" s="11"/>
      <c r="G661" s="11"/>
      <c r="H661" s="11"/>
      <c r="I661" s="11"/>
      <c r="J661" s="209">
        <v>0.2</v>
      </c>
      <c r="K661" s="235">
        <f>0.1*3.14*J661</f>
        <v>6.2800000000000009E-2</v>
      </c>
      <c r="L661" s="11">
        <f>J661</f>
        <v>0.2</v>
      </c>
      <c r="M661" s="147">
        <v>1.1000000000000001</v>
      </c>
      <c r="N661" s="179">
        <f>M661*L661</f>
        <v>0.22000000000000003</v>
      </c>
      <c r="O661" s="11"/>
      <c r="P661" s="11"/>
      <c r="Q661" s="11">
        <f>ROUND(N661*O661,2)</f>
        <v>0</v>
      </c>
      <c r="R661" s="11">
        <f t="shared" si="237"/>
        <v>0</v>
      </c>
      <c r="S661" s="88">
        <f t="shared" si="238"/>
        <v>0</v>
      </c>
      <c r="T661" s="106"/>
      <c r="U661" s="4"/>
      <c r="V661" s="4"/>
      <c r="W661" s="4"/>
      <c r="X661" s="4"/>
      <c r="Y661" s="4"/>
    </row>
    <row r="662" spans="1:25" s="1" customFormat="1" ht="18.75" customHeight="1" x14ac:dyDescent="0.3">
      <c r="A662" s="65" t="s">
        <v>1564</v>
      </c>
      <c r="B662" s="65"/>
      <c r="C662" s="65" t="s">
        <v>553</v>
      </c>
      <c r="D662" s="261" t="s">
        <v>937</v>
      </c>
      <c r="E662" s="3" t="s">
        <v>1210</v>
      </c>
      <c r="F662" s="11"/>
      <c r="G662" s="11"/>
      <c r="H662" s="11"/>
      <c r="I662" s="11"/>
      <c r="J662" s="209">
        <v>101.46</v>
      </c>
      <c r="K662" s="235">
        <f>0.1*3.14*J662</f>
        <v>31.858440000000005</v>
      </c>
      <c r="L662" s="11">
        <f t="shared" ref="L662" si="275">J662</f>
        <v>101.46</v>
      </c>
      <c r="M662" s="147">
        <v>1.1000000000000001</v>
      </c>
      <c r="N662" s="179">
        <f>M662*L662</f>
        <v>111.60600000000001</v>
      </c>
      <c r="O662" s="11"/>
      <c r="P662" s="11"/>
      <c r="Q662" s="11">
        <f t="shared" si="236"/>
        <v>0</v>
      </c>
      <c r="R662" s="11">
        <f t="shared" si="237"/>
        <v>0</v>
      </c>
      <c r="S662" s="88">
        <f t="shared" si="238"/>
        <v>0</v>
      </c>
      <c r="T662" s="106"/>
    </row>
    <row r="663" spans="1:25" s="1" customFormat="1" ht="18.75" customHeight="1" x14ac:dyDescent="0.3">
      <c r="A663" s="65" t="s">
        <v>1565</v>
      </c>
      <c r="B663" s="65"/>
      <c r="C663" s="65" t="s">
        <v>553</v>
      </c>
      <c r="D663" s="261" t="s">
        <v>938</v>
      </c>
      <c r="E663" s="3" t="s">
        <v>18</v>
      </c>
      <c r="F663" s="11">
        <v>7</v>
      </c>
      <c r="G663" s="11"/>
      <c r="H663" s="11"/>
      <c r="I663" s="11"/>
      <c r="J663" s="209"/>
      <c r="K663" s="235">
        <v>0.56999999999999995</v>
      </c>
      <c r="L663" s="11">
        <f t="shared" ref="L663" si="276">F663</f>
        <v>7</v>
      </c>
      <c r="M663" s="147">
        <v>1</v>
      </c>
      <c r="N663" s="179">
        <f>M663*L663</f>
        <v>7</v>
      </c>
      <c r="O663" s="11"/>
      <c r="P663" s="11"/>
      <c r="Q663" s="11">
        <f t="shared" si="236"/>
        <v>0</v>
      </c>
      <c r="R663" s="11">
        <f t="shared" si="237"/>
        <v>0</v>
      </c>
      <c r="S663" s="88">
        <f t="shared" si="238"/>
        <v>0</v>
      </c>
      <c r="T663" s="106"/>
    </row>
    <row r="664" spans="1:25" s="1" customFormat="1" ht="15.75" customHeight="1" x14ac:dyDescent="0.3">
      <c r="A664" s="65" t="s">
        <v>1566</v>
      </c>
      <c r="B664" s="65"/>
      <c r="C664" s="65" t="s">
        <v>553</v>
      </c>
      <c r="D664" s="261" t="s">
        <v>705</v>
      </c>
      <c r="E664" s="3" t="s">
        <v>3</v>
      </c>
      <c r="F664" s="11">
        <v>0.01</v>
      </c>
      <c r="G664" s="11"/>
      <c r="H664" s="11"/>
      <c r="I664" s="11"/>
      <c r="J664" s="209"/>
      <c r="K664" s="235"/>
      <c r="L664" s="11">
        <f t="shared" ref="L664" si="277">F664</f>
        <v>0.01</v>
      </c>
      <c r="M664" s="147">
        <v>1</v>
      </c>
      <c r="N664" s="179">
        <f t="shared" ref="N664" si="278">M664*L664</f>
        <v>0.01</v>
      </c>
      <c r="O664" s="11"/>
      <c r="P664" s="11"/>
      <c r="Q664" s="11">
        <f t="shared" si="236"/>
        <v>0</v>
      </c>
      <c r="R664" s="11">
        <f t="shared" si="237"/>
        <v>0</v>
      </c>
      <c r="S664" s="88">
        <f t="shared" si="238"/>
        <v>0</v>
      </c>
      <c r="T664" s="106"/>
    </row>
    <row r="665" spans="1:25" s="138" customFormat="1" ht="27" customHeight="1" x14ac:dyDescent="0.3">
      <c r="A665" s="90" t="s">
        <v>1568</v>
      </c>
      <c r="B665" s="276" t="s">
        <v>2088</v>
      </c>
      <c r="C665" s="90" t="s">
        <v>552</v>
      </c>
      <c r="D665" s="97" t="s">
        <v>1338</v>
      </c>
      <c r="E665" s="87" t="s">
        <v>3</v>
      </c>
      <c r="F665" s="124">
        <f>F666</f>
        <v>35.457000000000001</v>
      </c>
      <c r="G665" s="87"/>
      <c r="H665" s="87"/>
      <c r="I665" s="87"/>
      <c r="J665" s="87"/>
      <c r="K665" s="117">
        <f>F665</f>
        <v>35.457000000000001</v>
      </c>
      <c r="L665" s="146">
        <f>K665</f>
        <v>35.457000000000001</v>
      </c>
      <c r="M665" s="148">
        <v>1</v>
      </c>
      <c r="N665" s="154">
        <f>ROUND(M665*L665,2)</f>
        <v>35.46</v>
      </c>
      <c r="O665" s="88"/>
      <c r="P665" s="88"/>
      <c r="Q665" s="92">
        <f t="shared" si="236"/>
        <v>0</v>
      </c>
      <c r="R665" s="92">
        <f t="shared" si="237"/>
        <v>0</v>
      </c>
      <c r="S665" s="88">
        <f t="shared" si="238"/>
        <v>0</v>
      </c>
      <c r="T665" s="108"/>
    </row>
    <row r="666" spans="1:25" s="1" customFormat="1" ht="29.25" customHeight="1" x14ac:dyDescent="0.3">
      <c r="A666" s="65" t="s">
        <v>1569</v>
      </c>
      <c r="B666" s="65"/>
      <c r="C666" s="65" t="s">
        <v>553</v>
      </c>
      <c r="D666" s="115" t="s">
        <v>886</v>
      </c>
      <c r="E666" s="3" t="s">
        <v>3</v>
      </c>
      <c r="F666" s="103">
        <v>35.457000000000001</v>
      </c>
      <c r="G666" s="14"/>
      <c r="H666" s="14"/>
      <c r="I666" s="14"/>
      <c r="J666" s="91"/>
      <c r="K666" s="241">
        <f>F666</f>
        <v>35.457000000000001</v>
      </c>
      <c r="L666" s="147">
        <f>K666</f>
        <v>35.457000000000001</v>
      </c>
      <c r="M666" s="147">
        <v>1.1000000000000001</v>
      </c>
      <c r="N666" s="179">
        <f>ROUND(M666*L666,2)</f>
        <v>39</v>
      </c>
      <c r="O666" s="11"/>
      <c r="P666" s="11"/>
      <c r="Q666" s="11">
        <f t="shared" ref="Q666:Q736" si="279">ROUND(N666*O666,2)</f>
        <v>0</v>
      </c>
      <c r="R666" s="11">
        <f t="shared" ref="R666:R736" si="280">ROUND(N666*P666,2)</f>
        <v>0</v>
      </c>
      <c r="S666" s="88">
        <f t="shared" ref="S666:S736" si="281">ROUND(Q666+R666,2)</f>
        <v>0</v>
      </c>
      <c r="T666" s="106"/>
      <c r="U666" s="4"/>
    </row>
    <row r="667" spans="1:25" s="198" customFormat="1" ht="25.5" customHeight="1" x14ac:dyDescent="0.3">
      <c r="A667" s="65" t="s">
        <v>2999</v>
      </c>
      <c r="B667" s="65"/>
      <c r="C667" s="65" t="s">
        <v>553</v>
      </c>
      <c r="D667" s="115" t="s">
        <v>3036</v>
      </c>
      <c r="E667" s="14" t="s">
        <v>2</v>
      </c>
      <c r="F667" s="338">
        <f>F666</f>
        <v>35.457000000000001</v>
      </c>
      <c r="G667" s="338"/>
      <c r="H667" s="338"/>
      <c r="I667" s="338"/>
      <c r="J667" s="338"/>
      <c r="K667" s="338">
        <f>F667</f>
        <v>35.457000000000001</v>
      </c>
      <c r="L667" s="103">
        <f>K667</f>
        <v>35.457000000000001</v>
      </c>
      <c r="M667" s="147">
        <v>0.7</v>
      </c>
      <c r="N667" s="153">
        <f>ROUND(M667*L667,2)</f>
        <v>24.82</v>
      </c>
      <c r="O667" s="11"/>
      <c r="P667" s="11"/>
      <c r="Q667" s="11">
        <f t="shared" ref="Q667" si="282">ROUND(N667*O667,2)</f>
        <v>0</v>
      </c>
      <c r="R667" s="11">
        <f t="shared" ref="R667" si="283">ROUND(N667*P667,2)</f>
        <v>0</v>
      </c>
      <c r="S667" s="88">
        <f t="shared" ref="S667" si="284">ROUND(Q667+R667,2)</f>
        <v>0</v>
      </c>
      <c r="T667" s="106"/>
    </row>
    <row r="668" spans="1:25" s="134" customFormat="1" ht="27.75" customHeight="1" x14ac:dyDescent="0.3">
      <c r="A668" s="90" t="s">
        <v>1570</v>
      </c>
      <c r="B668" s="276" t="s">
        <v>2089</v>
      </c>
      <c r="C668" s="86" t="s">
        <v>552</v>
      </c>
      <c r="D668" s="118" t="s">
        <v>654</v>
      </c>
      <c r="E668" s="87" t="s">
        <v>18</v>
      </c>
      <c r="F668" s="117">
        <f>F669</f>
        <v>1</v>
      </c>
      <c r="G668" s="117"/>
      <c r="H668" s="117"/>
      <c r="I668" s="117"/>
      <c r="J668" s="117"/>
      <c r="K668" s="117"/>
      <c r="L668" s="117">
        <f>L669</f>
        <v>1</v>
      </c>
      <c r="M668" s="148">
        <v>1</v>
      </c>
      <c r="N668" s="154">
        <f>ROUND(M668*L668,2)</f>
        <v>1</v>
      </c>
      <c r="O668" s="88"/>
      <c r="P668" s="88"/>
      <c r="Q668" s="92">
        <f t="shared" si="279"/>
        <v>0</v>
      </c>
      <c r="R668" s="92">
        <f t="shared" si="280"/>
        <v>0</v>
      </c>
      <c r="S668" s="88">
        <f t="shared" si="281"/>
        <v>0</v>
      </c>
      <c r="T668" s="109"/>
      <c r="U668" s="133"/>
      <c r="V668" s="133"/>
      <c r="W668" s="133"/>
      <c r="X668" s="133"/>
      <c r="Y668" s="133"/>
    </row>
    <row r="669" spans="1:25" s="134" customFormat="1" ht="25.5" customHeight="1" x14ac:dyDescent="0.3">
      <c r="A669" s="65" t="s">
        <v>1571</v>
      </c>
      <c r="B669" s="65"/>
      <c r="C669" s="86" t="s">
        <v>553</v>
      </c>
      <c r="D669" s="261" t="s">
        <v>939</v>
      </c>
      <c r="E669" s="14" t="s">
        <v>18</v>
      </c>
      <c r="F669" s="201">
        <v>1</v>
      </c>
      <c r="G669" s="105"/>
      <c r="H669" s="105"/>
      <c r="I669" s="105"/>
      <c r="J669" s="117"/>
      <c r="K669" s="238"/>
      <c r="L669" s="104">
        <f>F669</f>
        <v>1</v>
      </c>
      <c r="M669" s="147">
        <v>1</v>
      </c>
      <c r="N669" s="179">
        <f t="shared" ref="N669" si="285">ROUND(M669*L669,2)</f>
        <v>1</v>
      </c>
      <c r="O669" s="71"/>
      <c r="P669" s="71"/>
      <c r="Q669" s="11">
        <f t="shared" si="279"/>
        <v>0</v>
      </c>
      <c r="R669" s="11">
        <f t="shared" si="280"/>
        <v>0</v>
      </c>
      <c r="S669" s="88">
        <f t="shared" si="281"/>
        <v>0</v>
      </c>
      <c r="T669" s="109"/>
      <c r="U669" s="133"/>
      <c r="V669" s="133"/>
      <c r="W669" s="133"/>
      <c r="X669" s="133"/>
      <c r="Y669" s="133"/>
    </row>
    <row r="670" spans="1:25" s="132" customFormat="1" ht="22.5" customHeight="1" x14ac:dyDescent="0.3">
      <c r="A670" s="111" t="s">
        <v>498</v>
      </c>
      <c r="B670" s="111"/>
      <c r="C670" s="111"/>
      <c r="D670" s="95" t="s">
        <v>1577</v>
      </c>
      <c r="E670" s="112"/>
      <c r="F670" s="113"/>
      <c r="G670" s="112"/>
      <c r="H670" s="112"/>
      <c r="I670" s="112"/>
      <c r="J670" s="112"/>
      <c r="K670" s="112"/>
      <c r="L670" s="190"/>
      <c r="M670" s="144"/>
      <c r="N670" s="151"/>
      <c r="O670" s="114"/>
      <c r="P670" s="114"/>
      <c r="Q670" s="85"/>
      <c r="R670" s="85"/>
      <c r="S670" s="114"/>
      <c r="T670" s="114"/>
      <c r="U670" s="131"/>
      <c r="V670" s="131"/>
      <c r="W670" s="131"/>
      <c r="X670" s="131"/>
      <c r="Y670" s="131"/>
    </row>
    <row r="671" spans="1:25" s="138" customFormat="1" ht="25.5" customHeight="1" x14ac:dyDescent="0.3">
      <c r="A671" s="90" t="s">
        <v>1578</v>
      </c>
      <c r="B671" s="276" t="s">
        <v>2086</v>
      </c>
      <c r="C671" s="90" t="s">
        <v>552</v>
      </c>
      <c r="D671" s="97" t="s">
        <v>554</v>
      </c>
      <c r="E671" s="87" t="s">
        <v>3</v>
      </c>
      <c r="F671" s="117"/>
      <c r="G671" s="87"/>
      <c r="H671" s="87"/>
      <c r="I671" s="87"/>
      <c r="J671" s="89"/>
      <c r="K671" s="89">
        <f>SUM(K672:K674)</f>
        <v>44.129952000000003</v>
      </c>
      <c r="L671" s="89"/>
      <c r="M671" s="146"/>
      <c r="N671" s="89">
        <f>K671</f>
        <v>44.129952000000003</v>
      </c>
      <c r="O671" s="88"/>
      <c r="P671" s="88"/>
      <c r="Q671" s="92">
        <f t="shared" si="279"/>
        <v>0</v>
      </c>
      <c r="R671" s="92">
        <f t="shared" si="280"/>
        <v>0</v>
      </c>
      <c r="S671" s="88">
        <f t="shared" si="281"/>
        <v>0</v>
      </c>
      <c r="T671" s="88" t="s">
        <v>555</v>
      </c>
      <c r="U671" s="137"/>
      <c r="V671" s="137"/>
      <c r="W671" s="137"/>
      <c r="X671" s="137"/>
      <c r="Y671" s="137"/>
    </row>
    <row r="672" spans="1:25" s="1" customFormat="1" ht="18.75" customHeight="1" x14ac:dyDescent="0.3">
      <c r="A672" s="65" t="s">
        <v>1579</v>
      </c>
      <c r="B672" s="65"/>
      <c r="C672" s="65" t="s">
        <v>553</v>
      </c>
      <c r="D672" s="261" t="s">
        <v>880</v>
      </c>
      <c r="E672" s="3" t="s">
        <v>1210</v>
      </c>
      <c r="F672" s="11"/>
      <c r="G672" s="11"/>
      <c r="H672" s="11"/>
      <c r="I672" s="11"/>
      <c r="J672" s="209">
        <v>1.1499999999999999</v>
      </c>
      <c r="K672" s="235">
        <f>0.16*3.14*J672</f>
        <v>0.57776000000000005</v>
      </c>
      <c r="L672" s="11">
        <f>J672</f>
        <v>1.1499999999999999</v>
      </c>
      <c r="M672" s="147">
        <v>1.1000000000000001</v>
      </c>
      <c r="N672" s="179">
        <f>M672*L672</f>
        <v>1.2649999999999999</v>
      </c>
      <c r="O672" s="11"/>
      <c r="P672" s="11"/>
      <c r="Q672" s="11">
        <f t="shared" si="279"/>
        <v>0</v>
      </c>
      <c r="R672" s="11">
        <f t="shared" si="280"/>
        <v>0</v>
      </c>
      <c r="S672" s="88">
        <f t="shared" si="281"/>
        <v>0</v>
      </c>
      <c r="T672" s="106"/>
      <c r="U672" s="4"/>
      <c r="V672" s="4"/>
      <c r="W672" s="4"/>
      <c r="X672" s="4"/>
      <c r="Y672" s="4"/>
    </row>
    <row r="673" spans="1:25" s="1" customFormat="1" ht="18.75" customHeight="1" x14ac:dyDescent="0.3">
      <c r="A673" s="65" t="s">
        <v>1580</v>
      </c>
      <c r="B673" s="65"/>
      <c r="C673" s="65" t="s">
        <v>553</v>
      </c>
      <c r="D673" s="261" t="s">
        <v>881</v>
      </c>
      <c r="E673" s="3" t="s">
        <v>1210</v>
      </c>
      <c r="F673" s="11"/>
      <c r="G673" s="11"/>
      <c r="H673" s="11"/>
      <c r="I673" s="11"/>
      <c r="J673" s="209">
        <v>86.33</v>
      </c>
      <c r="K673" s="235">
        <f>0.16*3.14*J673</f>
        <v>43.372192000000005</v>
      </c>
      <c r="L673" s="11">
        <f t="shared" ref="L673" si="286">J673</f>
        <v>86.33</v>
      </c>
      <c r="M673" s="147">
        <v>1.1000000000000001</v>
      </c>
      <c r="N673" s="179">
        <f>M673*L673</f>
        <v>94.963000000000008</v>
      </c>
      <c r="O673" s="11"/>
      <c r="P673" s="11"/>
      <c r="Q673" s="11">
        <f t="shared" si="279"/>
        <v>0</v>
      </c>
      <c r="R673" s="11">
        <f t="shared" si="280"/>
        <v>0</v>
      </c>
      <c r="S673" s="88">
        <f t="shared" si="281"/>
        <v>0</v>
      </c>
      <c r="T673" s="106"/>
    </row>
    <row r="674" spans="1:25" s="1" customFormat="1" ht="18.75" customHeight="1" x14ac:dyDescent="0.3">
      <c r="A674" s="65" t="s">
        <v>1581</v>
      </c>
      <c r="B674" s="65"/>
      <c r="C674" s="65" t="s">
        <v>553</v>
      </c>
      <c r="D674" s="261" t="s">
        <v>888</v>
      </c>
      <c r="E674" s="3" t="s">
        <v>18</v>
      </c>
      <c r="F674" s="11">
        <v>1</v>
      </c>
      <c r="G674" s="11"/>
      <c r="H674" s="11"/>
      <c r="I674" s="11"/>
      <c r="J674" s="209"/>
      <c r="K674" s="235">
        <v>0.18</v>
      </c>
      <c r="L674" s="11">
        <f t="shared" ref="L674:L675" si="287">F674</f>
        <v>1</v>
      </c>
      <c r="M674" s="147">
        <v>1</v>
      </c>
      <c r="N674" s="179">
        <f>M674*L674</f>
        <v>1</v>
      </c>
      <c r="O674" s="11"/>
      <c r="P674" s="11"/>
      <c r="Q674" s="11">
        <f t="shared" si="279"/>
        <v>0</v>
      </c>
      <c r="R674" s="11">
        <f t="shared" si="280"/>
        <v>0</v>
      </c>
      <c r="S674" s="88">
        <f t="shared" si="281"/>
        <v>0</v>
      </c>
      <c r="T674" s="106"/>
    </row>
    <row r="675" spans="1:25" s="1" customFormat="1" ht="15.75" customHeight="1" x14ac:dyDescent="0.3">
      <c r="A675" s="65" t="s">
        <v>1582</v>
      </c>
      <c r="B675" s="65"/>
      <c r="C675" s="65" t="s">
        <v>553</v>
      </c>
      <c r="D675" s="261" t="s">
        <v>705</v>
      </c>
      <c r="E675" s="3" t="s">
        <v>3</v>
      </c>
      <c r="F675" s="11">
        <v>0.02</v>
      </c>
      <c r="G675" s="11"/>
      <c r="H675" s="11"/>
      <c r="I675" s="11"/>
      <c r="J675" s="209"/>
      <c r="K675" s="235"/>
      <c r="L675" s="11">
        <f t="shared" si="287"/>
        <v>0.02</v>
      </c>
      <c r="M675" s="147">
        <v>1</v>
      </c>
      <c r="N675" s="179">
        <f t="shared" ref="N675" si="288">M675*L675</f>
        <v>0.02</v>
      </c>
      <c r="O675" s="11"/>
      <c r="P675" s="11"/>
      <c r="Q675" s="11">
        <f t="shared" si="279"/>
        <v>0</v>
      </c>
      <c r="R675" s="11">
        <f t="shared" si="280"/>
        <v>0</v>
      </c>
      <c r="S675" s="88">
        <f t="shared" si="281"/>
        <v>0</v>
      </c>
      <c r="T675" s="106"/>
    </row>
    <row r="676" spans="1:25" s="138" customFormat="1" ht="27" customHeight="1" x14ac:dyDescent="0.3">
      <c r="A676" s="90" t="s">
        <v>1583</v>
      </c>
      <c r="B676" s="276" t="s">
        <v>2088</v>
      </c>
      <c r="C676" s="90" t="s">
        <v>552</v>
      </c>
      <c r="D676" s="97" t="s">
        <v>1338</v>
      </c>
      <c r="E676" s="87" t="s">
        <v>3</v>
      </c>
      <c r="F676" s="124">
        <f>F677</f>
        <v>46.255000000000003</v>
      </c>
      <c r="G676" s="87"/>
      <c r="H676" s="87"/>
      <c r="I676" s="87"/>
      <c r="J676" s="87"/>
      <c r="K676" s="124">
        <f>F676</f>
        <v>46.255000000000003</v>
      </c>
      <c r="L676" s="124">
        <f>K676</f>
        <v>46.255000000000003</v>
      </c>
      <c r="M676" s="148">
        <v>1</v>
      </c>
      <c r="N676" s="154">
        <f>ROUND(M676*L676,2)</f>
        <v>46.26</v>
      </c>
      <c r="O676" s="88"/>
      <c r="P676" s="88"/>
      <c r="Q676" s="92">
        <f t="shared" si="279"/>
        <v>0</v>
      </c>
      <c r="R676" s="92">
        <f t="shared" si="280"/>
        <v>0</v>
      </c>
      <c r="S676" s="88">
        <f t="shared" si="281"/>
        <v>0</v>
      </c>
      <c r="T676" s="108"/>
    </row>
    <row r="677" spans="1:25" s="1" customFormat="1" ht="29.25" customHeight="1" x14ac:dyDescent="0.3">
      <c r="A677" s="65" t="s">
        <v>1584</v>
      </c>
      <c r="B677" s="65"/>
      <c r="C677" s="65" t="s">
        <v>553</v>
      </c>
      <c r="D677" s="115" t="s">
        <v>886</v>
      </c>
      <c r="E677" s="3" t="s">
        <v>3</v>
      </c>
      <c r="F677" s="103">
        <v>46.255000000000003</v>
      </c>
      <c r="G677" s="14"/>
      <c r="H677" s="14"/>
      <c r="I677" s="14"/>
      <c r="J677" s="91"/>
      <c r="K677" s="239">
        <f>F677</f>
        <v>46.255000000000003</v>
      </c>
      <c r="L677" s="103">
        <f>K677</f>
        <v>46.255000000000003</v>
      </c>
      <c r="M677" s="147">
        <v>1.1000000000000001</v>
      </c>
      <c r="N677" s="179">
        <f>ROUND(M677*L677,2)</f>
        <v>50.88</v>
      </c>
      <c r="O677" s="11"/>
      <c r="P677" s="11"/>
      <c r="Q677" s="11">
        <f t="shared" si="279"/>
        <v>0</v>
      </c>
      <c r="R677" s="11">
        <f t="shared" si="280"/>
        <v>0</v>
      </c>
      <c r="S677" s="88">
        <f t="shared" si="281"/>
        <v>0</v>
      </c>
      <c r="T677" s="106"/>
      <c r="U677" s="4"/>
    </row>
    <row r="678" spans="1:25" s="198" customFormat="1" ht="25.5" customHeight="1" x14ac:dyDescent="0.3">
      <c r="A678" s="65" t="s">
        <v>3000</v>
      </c>
      <c r="B678" s="65"/>
      <c r="C678" s="65" t="s">
        <v>553</v>
      </c>
      <c r="D678" s="115" t="s">
        <v>3036</v>
      </c>
      <c r="E678" s="14" t="s">
        <v>2</v>
      </c>
      <c r="F678" s="338">
        <f>F677</f>
        <v>46.255000000000003</v>
      </c>
      <c r="G678" s="338"/>
      <c r="H678" s="338"/>
      <c r="I678" s="338"/>
      <c r="J678" s="338"/>
      <c r="K678" s="338">
        <f>F678</f>
        <v>46.255000000000003</v>
      </c>
      <c r="L678" s="103">
        <f>K678</f>
        <v>46.255000000000003</v>
      </c>
      <c r="M678" s="147">
        <v>0.7</v>
      </c>
      <c r="N678" s="153">
        <f>ROUND(M678*L678,2)</f>
        <v>32.380000000000003</v>
      </c>
      <c r="O678" s="11"/>
      <c r="P678" s="11"/>
      <c r="Q678" s="11">
        <f t="shared" ref="Q678" si="289">ROUND(N678*O678,2)</f>
        <v>0</v>
      </c>
      <c r="R678" s="11">
        <f t="shared" ref="R678" si="290">ROUND(N678*P678,2)</f>
        <v>0</v>
      </c>
      <c r="S678" s="88">
        <f t="shared" ref="S678" si="291">ROUND(Q678+R678,2)</f>
        <v>0</v>
      </c>
      <c r="T678" s="106"/>
    </row>
    <row r="679" spans="1:25" s="134" customFormat="1" ht="27.75" customHeight="1" x14ac:dyDescent="0.3">
      <c r="A679" s="90" t="s">
        <v>1585</v>
      </c>
      <c r="B679" s="276" t="s">
        <v>2089</v>
      </c>
      <c r="C679" s="86" t="s">
        <v>552</v>
      </c>
      <c r="D679" s="118" t="s">
        <v>654</v>
      </c>
      <c r="E679" s="87" t="s">
        <v>18</v>
      </c>
      <c r="F679" s="117">
        <f>F680</f>
        <v>1</v>
      </c>
      <c r="G679" s="117"/>
      <c r="H679" s="117"/>
      <c r="I679" s="117"/>
      <c r="J679" s="117"/>
      <c r="K679" s="117"/>
      <c r="L679" s="117">
        <f>L680</f>
        <v>1</v>
      </c>
      <c r="M679" s="148">
        <v>1</v>
      </c>
      <c r="N679" s="154">
        <f>ROUND(M679*L679,2)</f>
        <v>1</v>
      </c>
      <c r="O679" s="88"/>
      <c r="P679" s="88"/>
      <c r="Q679" s="92">
        <f t="shared" si="279"/>
        <v>0</v>
      </c>
      <c r="R679" s="92">
        <f t="shared" si="280"/>
        <v>0</v>
      </c>
      <c r="S679" s="88">
        <f t="shared" si="281"/>
        <v>0</v>
      </c>
      <c r="T679" s="109"/>
      <c r="U679" s="133"/>
      <c r="V679" s="133"/>
      <c r="W679" s="133"/>
      <c r="X679" s="133"/>
      <c r="Y679" s="133"/>
    </row>
    <row r="680" spans="1:25" s="134" customFormat="1" ht="25.5" customHeight="1" x14ac:dyDescent="0.3">
      <c r="A680" s="65" t="s">
        <v>1586</v>
      </c>
      <c r="B680" s="65"/>
      <c r="C680" s="86" t="s">
        <v>553</v>
      </c>
      <c r="D680" s="261" t="s">
        <v>1572</v>
      </c>
      <c r="E680" s="14" t="s">
        <v>18</v>
      </c>
      <c r="F680" s="201">
        <v>1</v>
      </c>
      <c r="G680" s="105"/>
      <c r="H680" s="105"/>
      <c r="I680" s="105"/>
      <c r="J680" s="117"/>
      <c r="K680" s="238"/>
      <c r="L680" s="104">
        <f>F680</f>
        <v>1</v>
      </c>
      <c r="M680" s="147">
        <v>1</v>
      </c>
      <c r="N680" s="179">
        <f t="shared" ref="N680" si="292">ROUND(M680*L680,2)</f>
        <v>1</v>
      </c>
      <c r="O680" s="71"/>
      <c r="P680" s="71"/>
      <c r="Q680" s="11">
        <f t="shared" si="279"/>
        <v>0</v>
      </c>
      <c r="R680" s="11">
        <f t="shared" si="280"/>
        <v>0</v>
      </c>
      <c r="S680" s="88">
        <f t="shared" si="281"/>
        <v>0</v>
      </c>
      <c r="T680" s="109"/>
      <c r="U680" s="133"/>
      <c r="V680" s="133"/>
      <c r="W680" s="133"/>
      <c r="X680" s="133"/>
      <c r="Y680" s="133"/>
    </row>
    <row r="681" spans="1:25" s="132" customFormat="1" ht="22.5" customHeight="1" x14ac:dyDescent="0.3">
      <c r="A681" s="111" t="s">
        <v>499</v>
      </c>
      <c r="B681" s="111"/>
      <c r="C681" s="111"/>
      <c r="D681" s="95" t="s">
        <v>1587</v>
      </c>
      <c r="E681" s="112"/>
      <c r="F681" s="113"/>
      <c r="G681" s="112"/>
      <c r="H681" s="112"/>
      <c r="I681" s="112"/>
      <c r="J681" s="112"/>
      <c r="K681" s="112"/>
      <c r="L681" s="190"/>
      <c r="M681" s="144"/>
      <c r="N681" s="151"/>
      <c r="O681" s="114"/>
      <c r="P681" s="114"/>
      <c r="Q681" s="85"/>
      <c r="R681" s="85"/>
      <c r="S681" s="114"/>
      <c r="T681" s="114"/>
      <c r="U681" s="131"/>
      <c r="V681" s="131"/>
      <c r="W681" s="131"/>
      <c r="X681" s="131"/>
      <c r="Y681" s="131"/>
    </row>
    <row r="682" spans="1:25" s="138" customFormat="1" ht="25.5" customHeight="1" x14ac:dyDescent="0.3">
      <c r="A682" s="90" t="s">
        <v>1588</v>
      </c>
      <c r="B682" s="276" t="s">
        <v>2086</v>
      </c>
      <c r="C682" s="90" t="s">
        <v>552</v>
      </c>
      <c r="D682" s="97" t="s">
        <v>554</v>
      </c>
      <c r="E682" s="87" t="s">
        <v>3</v>
      </c>
      <c r="F682" s="117"/>
      <c r="G682" s="87"/>
      <c r="H682" s="87"/>
      <c r="I682" s="87"/>
      <c r="J682" s="89"/>
      <c r="K682" s="89">
        <f>SUM(K683:K685)</f>
        <v>27.316360000000003</v>
      </c>
      <c r="L682" s="89"/>
      <c r="M682" s="146"/>
      <c r="N682" s="89">
        <f>K682</f>
        <v>27.316360000000003</v>
      </c>
      <c r="O682" s="88"/>
      <c r="P682" s="88"/>
      <c r="Q682" s="92">
        <f t="shared" si="279"/>
        <v>0</v>
      </c>
      <c r="R682" s="92">
        <f t="shared" si="280"/>
        <v>0</v>
      </c>
      <c r="S682" s="88">
        <f t="shared" si="281"/>
        <v>0</v>
      </c>
      <c r="T682" s="88" t="s">
        <v>555</v>
      </c>
      <c r="U682" s="137"/>
      <c r="V682" s="137"/>
      <c r="W682" s="137"/>
      <c r="X682" s="137"/>
      <c r="Y682" s="137"/>
    </row>
    <row r="683" spans="1:25" s="1" customFormat="1" ht="18.75" customHeight="1" x14ac:dyDescent="0.3">
      <c r="A683" s="65" t="s">
        <v>1589</v>
      </c>
      <c r="B683" s="65"/>
      <c r="C683" s="65" t="s">
        <v>553</v>
      </c>
      <c r="D683" s="261" t="s">
        <v>956</v>
      </c>
      <c r="E683" s="3" t="s">
        <v>1210</v>
      </c>
      <c r="F683" s="11"/>
      <c r="G683" s="11"/>
      <c r="H683" s="11"/>
      <c r="I683" s="11"/>
      <c r="J683" s="209">
        <v>0.25</v>
      </c>
      <c r="K683" s="235">
        <f>0.1*3.14*J683</f>
        <v>7.8500000000000014E-2</v>
      </c>
      <c r="L683" s="11">
        <f>J683</f>
        <v>0.25</v>
      </c>
      <c r="M683" s="147">
        <v>1.1000000000000001</v>
      </c>
      <c r="N683" s="179">
        <f>M683*L683</f>
        <v>0.27500000000000002</v>
      </c>
      <c r="O683" s="11"/>
      <c r="P683" s="11"/>
      <c r="Q683" s="11">
        <f t="shared" si="279"/>
        <v>0</v>
      </c>
      <c r="R683" s="11">
        <f t="shared" si="280"/>
        <v>0</v>
      </c>
      <c r="S683" s="88">
        <f t="shared" si="281"/>
        <v>0</v>
      </c>
      <c r="T683" s="106"/>
      <c r="U683" s="4"/>
      <c r="V683" s="4"/>
      <c r="W683" s="4"/>
      <c r="X683" s="4"/>
      <c r="Y683" s="4"/>
    </row>
    <row r="684" spans="1:25" s="1" customFormat="1" ht="18.75" customHeight="1" x14ac:dyDescent="0.3">
      <c r="A684" s="65" t="s">
        <v>1590</v>
      </c>
      <c r="B684" s="65"/>
      <c r="C684" s="65" t="s">
        <v>553</v>
      </c>
      <c r="D684" s="261" t="s">
        <v>937</v>
      </c>
      <c r="E684" s="3" t="s">
        <v>1210</v>
      </c>
      <c r="F684" s="11"/>
      <c r="G684" s="11"/>
      <c r="H684" s="11"/>
      <c r="I684" s="11"/>
      <c r="J684" s="209">
        <v>86.49</v>
      </c>
      <c r="K684" s="235">
        <f>0.1*3.14*J684</f>
        <v>27.157860000000003</v>
      </c>
      <c r="L684" s="11">
        <f t="shared" ref="L684" si="293">J684</f>
        <v>86.49</v>
      </c>
      <c r="M684" s="147">
        <v>1.1000000000000001</v>
      </c>
      <c r="N684" s="179">
        <f>M684*L684</f>
        <v>95.138999999999996</v>
      </c>
      <c r="O684" s="11"/>
      <c r="P684" s="11"/>
      <c r="Q684" s="11">
        <f t="shared" si="279"/>
        <v>0</v>
      </c>
      <c r="R684" s="11">
        <f t="shared" si="280"/>
        <v>0</v>
      </c>
      <c r="S684" s="88">
        <f t="shared" si="281"/>
        <v>0</v>
      </c>
      <c r="T684" s="106"/>
    </row>
    <row r="685" spans="1:25" s="1" customFormat="1" ht="18.75" customHeight="1" x14ac:dyDescent="0.3">
      <c r="A685" s="65" t="s">
        <v>1591</v>
      </c>
      <c r="B685" s="65"/>
      <c r="C685" s="65" t="s">
        <v>553</v>
      </c>
      <c r="D685" s="261" t="s">
        <v>938</v>
      </c>
      <c r="E685" s="3" t="s">
        <v>18</v>
      </c>
      <c r="F685" s="11">
        <v>1</v>
      </c>
      <c r="G685" s="11"/>
      <c r="H685" s="11"/>
      <c r="I685" s="11"/>
      <c r="J685" s="209"/>
      <c r="K685" s="235">
        <v>0.08</v>
      </c>
      <c r="L685" s="11">
        <f t="shared" ref="L685:L686" si="294">F685</f>
        <v>1</v>
      </c>
      <c r="M685" s="147">
        <v>1</v>
      </c>
      <c r="N685" s="179">
        <f>M685*L685</f>
        <v>1</v>
      </c>
      <c r="O685" s="11"/>
      <c r="P685" s="11"/>
      <c r="Q685" s="11">
        <f t="shared" si="279"/>
        <v>0</v>
      </c>
      <c r="R685" s="11">
        <f t="shared" si="280"/>
        <v>0</v>
      </c>
      <c r="S685" s="88">
        <f t="shared" si="281"/>
        <v>0</v>
      </c>
      <c r="T685" s="106"/>
    </row>
    <row r="686" spans="1:25" s="1" customFormat="1" ht="15.75" customHeight="1" x14ac:dyDescent="0.3">
      <c r="A686" s="65" t="s">
        <v>1592</v>
      </c>
      <c r="B686" s="65"/>
      <c r="C686" s="65" t="s">
        <v>553</v>
      </c>
      <c r="D686" s="261" t="s">
        <v>705</v>
      </c>
      <c r="E686" s="3" t="s">
        <v>3</v>
      </c>
      <c r="F686" s="11">
        <v>0.01</v>
      </c>
      <c r="G686" s="11"/>
      <c r="H686" s="11"/>
      <c r="I686" s="11"/>
      <c r="J686" s="209"/>
      <c r="K686" s="235"/>
      <c r="L686" s="11">
        <f t="shared" si="294"/>
        <v>0.01</v>
      </c>
      <c r="M686" s="147">
        <v>1</v>
      </c>
      <c r="N686" s="179">
        <f t="shared" ref="N686" si="295">M686*L686</f>
        <v>0.01</v>
      </c>
      <c r="O686" s="11"/>
      <c r="P686" s="11"/>
      <c r="Q686" s="11">
        <f t="shared" si="279"/>
        <v>0</v>
      </c>
      <c r="R686" s="11">
        <f t="shared" si="280"/>
        <v>0</v>
      </c>
      <c r="S686" s="88">
        <f t="shared" si="281"/>
        <v>0</v>
      </c>
      <c r="T686" s="106"/>
    </row>
    <row r="687" spans="1:25" s="138" customFormat="1" ht="27" customHeight="1" x14ac:dyDescent="0.3">
      <c r="A687" s="90" t="s">
        <v>1593</v>
      </c>
      <c r="B687" s="276" t="s">
        <v>2088</v>
      </c>
      <c r="C687" s="90" t="s">
        <v>552</v>
      </c>
      <c r="D687" s="97" t="s">
        <v>1338</v>
      </c>
      <c r="E687" s="87" t="s">
        <v>3</v>
      </c>
      <c r="F687" s="124">
        <f>F688</f>
        <v>30.047000000000001</v>
      </c>
      <c r="G687" s="87"/>
      <c r="H687" s="87"/>
      <c r="I687" s="87"/>
      <c r="J687" s="87"/>
      <c r="K687" s="117">
        <f>F687</f>
        <v>30.047000000000001</v>
      </c>
      <c r="L687" s="146">
        <f>K687</f>
        <v>30.047000000000001</v>
      </c>
      <c r="M687" s="148">
        <v>1</v>
      </c>
      <c r="N687" s="154">
        <f>ROUND(M687*L687,2)</f>
        <v>30.05</v>
      </c>
      <c r="O687" s="88"/>
      <c r="P687" s="88"/>
      <c r="Q687" s="92">
        <f t="shared" si="279"/>
        <v>0</v>
      </c>
      <c r="R687" s="92">
        <f t="shared" si="280"/>
        <v>0</v>
      </c>
      <c r="S687" s="88">
        <f t="shared" si="281"/>
        <v>0</v>
      </c>
      <c r="T687" s="108"/>
    </row>
    <row r="688" spans="1:25" s="1" customFormat="1" ht="29.25" customHeight="1" x14ac:dyDescent="0.3">
      <c r="A688" s="65" t="s">
        <v>1594</v>
      </c>
      <c r="B688" s="65"/>
      <c r="C688" s="65" t="s">
        <v>553</v>
      </c>
      <c r="D688" s="115" t="s">
        <v>886</v>
      </c>
      <c r="E688" s="3" t="s">
        <v>3</v>
      </c>
      <c r="F688" s="103">
        <v>30.047000000000001</v>
      </c>
      <c r="G688" s="14"/>
      <c r="H688" s="14"/>
      <c r="I688" s="14"/>
      <c r="J688" s="91"/>
      <c r="K688" s="241">
        <f>F688</f>
        <v>30.047000000000001</v>
      </c>
      <c r="L688" s="147">
        <f>K688</f>
        <v>30.047000000000001</v>
      </c>
      <c r="M688" s="147">
        <v>1.1000000000000001</v>
      </c>
      <c r="N688" s="179">
        <f>ROUND(M688*L688,2)</f>
        <v>33.049999999999997</v>
      </c>
      <c r="O688" s="11"/>
      <c r="P688" s="11"/>
      <c r="Q688" s="11">
        <f t="shared" si="279"/>
        <v>0</v>
      </c>
      <c r="R688" s="11">
        <f t="shared" si="280"/>
        <v>0</v>
      </c>
      <c r="S688" s="88">
        <f t="shared" si="281"/>
        <v>0</v>
      </c>
      <c r="T688" s="106"/>
      <c r="U688" s="4"/>
    </row>
    <row r="689" spans="1:25" s="198" customFormat="1" ht="25.5" customHeight="1" x14ac:dyDescent="0.3">
      <c r="A689" s="65" t="s">
        <v>3001</v>
      </c>
      <c r="B689" s="65"/>
      <c r="C689" s="65" t="s">
        <v>553</v>
      </c>
      <c r="D689" s="115" t="s">
        <v>3036</v>
      </c>
      <c r="E689" s="14" t="s">
        <v>2</v>
      </c>
      <c r="F689" s="338">
        <f>F688</f>
        <v>30.047000000000001</v>
      </c>
      <c r="G689" s="338"/>
      <c r="H689" s="338"/>
      <c r="I689" s="338"/>
      <c r="J689" s="338"/>
      <c r="K689" s="338">
        <f>F689</f>
        <v>30.047000000000001</v>
      </c>
      <c r="L689" s="103">
        <f>K689</f>
        <v>30.047000000000001</v>
      </c>
      <c r="M689" s="147">
        <v>0.7</v>
      </c>
      <c r="N689" s="153">
        <f>ROUND(M689*L689,2)</f>
        <v>21.03</v>
      </c>
      <c r="O689" s="11"/>
      <c r="P689" s="11"/>
      <c r="Q689" s="11">
        <f t="shared" ref="Q689" si="296">ROUND(N689*O689,2)</f>
        <v>0</v>
      </c>
      <c r="R689" s="11">
        <f t="shared" ref="R689" si="297">ROUND(N689*P689,2)</f>
        <v>0</v>
      </c>
      <c r="S689" s="88">
        <f t="shared" ref="S689" si="298">ROUND(Q689+R689,2)</f>
        <v>0</v>
      </c>
      <c r="T689" s="106"/>
    </row>
    <row r="690" spans="1:25" s="134" customFormat="1" ht="27.75" customHeight="1" x14ac:dyDescent="0.3">
      <c r="A690" s="90" t="s">
        <v>1595</v>
      </c>
      <c r="B690" s="276" t="s">
        <v>2089</v>
      </c>
      <c r="C690" s="86" t="s">
        <v>552</v>
      </c>
      <c r="D690" s="118" t="s">
        <v>654</v>
      </c>
      <c r="E690" s="87" t="s">
        <v>18</v>
      </c>
      <c r="F690" s="117">
        <f>F691</f>
        <v>1</v>
      </c>
      <c r="G690" s="117"/>
      <c r="H690" s="117"/>
      <c r="I690" s="117"/>
      <c r="J690" s="117"/>
      <c r="K690" s="117"/>
      <c r="L690" s="117">
        <f>L691</f>
        <v>1</v>
      </c>
      <c r="M690" s="148">
        <v>1</v>
      </c>
      <c r="N690" s="154">
        <f>ROUND(M690*L690,2)</f>
        <v>1</v>
      </c>
      <c r="O690" s="88"/>
      <c r="P690" s="88"/>
      <c r="Q690" s="92">
        <f t="shared" si="279"/>
        <v>0</v>
      </c>
      <c r="R690" s="92">
        <f t="shared" si="280"/>
        <v>0</v>
      </c>
      <c r="S690" s="88">
        <f t="shared" si="281"/>
        <v>0</v>
      </c>
      <c r="T690" s="109"/>
      <c r="U690" s="133"/>
      <c r="V690" s="133"/>
      <c r="W690" s="133"/>
      <c r="X690" s="133"/>
      <c r="Y690" s="133"/>
    </row>
    <row r="691" spans="1:25" s="134" customFormat="1" ht="31.5" customHeight="1" x14ac:dyDescent="0.3">
      <c r="A691" s="65" t="s">
        <v>1596</v>
      </c>
      <c r="B691" s="65"/>
      <c r="C691" s="86" t="s">
        <v>553</v>
      </c>
      <c r="D691" s="262" t="s">
        <v>1543</v>
      </c>
      <c r="E691" s="14" t="s">
        <v>18</v>
      </c>
      <c r="F691" s="201">
        <v>1</v>
      </c>
      <c r="G691" s="105"/>
      <c r="H691" s="105"/>
      <c r="I691" s="105"/>
      <c r="J691" s="117"/>
      <c r="K691" s="238"/>
      <c r="L691" s="104">
        <f>F691</f>
        <v>1</v>
      </c>
      <c r="M691" s="147">
        <v>1</v>
      </c>
      <c r="N691" s="179">
        <f t="shared" ref="N691" si="299">ROUND(M691*L691,2)</f>
        <v>1</v>
      </c>
      <c r="O691" s="71"/>
      <c r="P691" s="71"/>
      <c r="Q691" s="11">
        <f t="shared" si="279"/>
        <v>0</v>
      </c>
      <c r="R691" s="11">
        <f t="shared" si="280"/>
        <v>0</v>
      </c>
      <c r="S691" s="88">
        <f t="shared" si="281"/>
        <v>0</v>
      </c>
      <c r="T691" s="109"/>
      <c r="U691" s="133"/>
      <c r="V691" s="133"/>
      <c r="W691" s="133"/>
      <c r="X691" s="133"/>
      <c r="Y691" s="133"/>
    </row>
    <row r="692" spans="1:25" s="132" customFormat="1" ht="22.5" customHeight="1" x14ac:dyDescent="0.3">
      <c r="A692" s="111" t="s">
        <v>500</v>
      </c>
      <c r="B692" s="111"/>
      <c r="C692" s="111"/>
      <c r="D692" s="95" t="s">
        <v>1597</v>
      </c>
      <c r="E692" s="112"/>
      <c r="F692" s="113"/>
      <c r="G692" s="112"/>
      <c r="H692" s="112"/>
      <c r="I692" s="112"/>
      <c r="J692" s="112"/>
      <c r="K692" s="112"/>
      <c r="L692" s="190"/>
      <c r="M692" s="144"/>
      <c r="N692" s="151"/>
      <c r="O692" s="114"/>
      <c r="P692" s="114"/>
      <c r="Q692" s="85"/>
      <c r="R692" s="85"/>
      <c r="S692" s="114"/>
      <c r="T692" s="114"/>
      <c r="U692" s="131"/>
      <c r="V692" s="131"/>
      <c r="W692" s="131"/>
      <c r="X692" s="131"/>
      <c r="Y692" s="131"/>
    </row>
    <row r="693" spans="1:25" s="138" customFormat="1" ht="25.5" customHeight="1" x14ac:dyDescent="0.3">
      <c r="A693" s="90" t="s">
        <v>1599</v>
      </c>
      <c r="B693" s="276" t="s">
        <v>2086</v>
      </c>
      <c r="C693" s="90" t="s">
        <v>552</v>
      </c>
      <c r="D693" s="97" t="s">
        <v>554</v>
      </c>
      <c r="E693" s="87" t="s">
        <v>3</v>
      </c>
      <c r="F693" s="117"/>
      <c r="G693" s="87"/>
      <c r="H693" s="87"/>
      <c r="I693" s="87"/>
      <c r="J693" s="89"/>
      <c r="K693" s="89">
        <f>SUM(K694:K697)</f>
        <v>49.156130641150312</v>
      </c>
      <c r="L693" s="89"/>
      <c r="M693" s="146"/>
      <c r="N693" s="89">
        <f>K693</f>
        <v>49.156130641150312</v>
      </c>
      <c r="O693" s="88"/>
      <c r="P693" s="88"/>
      <c r="Q693" s="92">
        <f t="shared" si="279"/>
        <v>0</v>
      </c>
      <c r="R693" s="92">
        <f t="shared" si="280"/>
        <v>0</v>
      </c>
      <c r="S693" s="88">
        <f t="shared" si="281"/>
        <v>0</v>
      </c>
      <c r="T693" s="88" t="s">
        <v>555</v>
      </c>
      <c r="U693" s="137"/>
      <c r="V693" s="137"/>
      <c r="W693" s="137"/>
      <c r="X693" s="137"/>
      <c r="Y693" s="137"/>
    </row>
    <row r="694" spans="1:25" s="1" customFormat="1" ht="18.75" customHeight="1" x14ac:dyDescent="0.3">
      <c r="A694" s="65" t="s">
        <v>1600</v>
      </c>
      <c r="B694" s="65"/>
      <c r="C694" s="65" t="s">
        <v>553</v>
      </c>
      <c r="D694" s="261" t="s">
        <v>913</v>
      </c>
      <c r="E694" s="3" t="s">
        <v>1210</v>
      </c>
      <c r="F694" s="11"/>
      <c r="G694" s="11"/>
      <c r="H694" s="11"/>
      <c r="I694" s="11"/>
      <c r="J694" s="209">
        <v>1.41</v>
      </c>
      <c r="K694" s="235">
        <f>0.125*3.14*J694</f>
        <v>0.55342499999999994</v>
      </c>
      <c r="L694" s="11">
        <f>J694</f>
        <v>1.41</v>
      </c>
      <c r="M694" s="147">
        <v>1.1000000000000001</v>
      </c>
      <c r="N694" s="179">
        <f>M694*L694</f>
        <v>1.5509999999999999</v>
      </c>
      <c r="O694" s="11"/>
      <c r="P694" s="11"/>
      <c r="Q694" s="11">
        <f t="shared" si="279"/>
        <v>0</v>
      </c>
      <c r="R694" s="11">
        <f t="shared" si="280"/>
        <v>0</v>
      </c>
      <c r="S694" s="88">
        <f t="shared" si="281"/>
        <v>0</v>
      </c>
      <c r="T694" s="106"/>
      <c r="U694" s="4"/>
      <c r="V694" s="4"/>
      <c r="W694" s="4"/>
      <c r="X694" s="4"/>
      <c r="Y694" s="4"/>
    </row>
    <row r="695" spans="1:25" s="1" customFormat="1" ht="18.75" customHeight="1" x14ac:dyDescent="0.3">
      <c r="A695" s="65" t="s">
        <v>1601</v>
      </c>
      <c r="B695" s="65"/>
      <c r="C695" s="65" t="s">
        <v>553</v>
      </c>
      <c r="D695" s="261" t="s">
        <v>1520</v>
      </c>
      <c r="E695" s="3" t="s">
        <v>1210</v>
      </c>
      <c r="F695" s="11"/>
      <c r="G695" s="11"/>
      <c r="H695" s="11"/>
      <c r="I695" s="11"/>
      <c r="J695" s="209">
        <v>121.06</v>
      </c>
      <c r="K695" s="235">
        <f>0.125*3.14*J695</f>
        <v>47.51605</v>
      </c>
      <c r="L695" s="11">
        <f t="shared" ref="L695" si="300">J695</f>
        <v>121.06</v>
      </c>
      <c r="M695" s="147">
        <v>1.1000000000000001</v>
      </c>
      <c r="N695" s="179">
        <f>M695*L695</f>
        <v>133.16600000000003</v>
      </c>
      <c r="O695" s="11"/>
      <c r="P695" s="11"/>
      <c r="Q695" s="11">
        <f t="shared" si="279"/>
        <v>0</v>
      </c>
      <c r="R695" s="11">
        <f t="shared" si="280"/>
        <v>0</v>
      </c>
      <c r="S695" s="88">
        <f t="shared" si="281"/>
        <v>0</v>
      </c>
      <c r="T695" s="106"/>
    </row>
    <row r="696" spans="1:25" s="1" customFormat="1" ht="18.75" customHeight="1" x14ac:dyDescent="0.3">
      <c r="A696" s="65" t="s">
        <v>1602</v>
      </c>
      <c r="B696" s="65"/>
      <c r="C696" s="65" t="s">
        <v>553</v>
      </c>
      <c r="D696" s="261" t="s">
        <v>1638</v>
      </c>
      <c r="E696" s="3" t="s">
        <v>18</v>
      </c>
      <c r="F696" s="11">
        <v>2</v>
      </c>
      <c r="G696" s="11"/>
      <c r="H696" s="11"/>
      <c r="I696" s="11"/>
      <c r="J696" s="209"/>
      <c r="K696" s="235">
        <v>0.15564610072325544</v>
      </c>
      <c r="L696" s="11">
        <f t="shared" ref="L696:L698" si="301">F696</f>
        <v>2</v>
      </c>
      <c r="M696" s="147">
        <v>1</v>
      </c>
      <c r="N696" s="179">
        <f>M696*L696</f>
        <v>2</v>
      </c>
      <c r="O696" s="11"/>
      <c r="P696" s="11"/>
      <c r="Q696" s="11">
        <f t="shared" si="279"/>
        <v>0</v>
      </c>
      <c r="R696" s="11">
        <f t="shared" si="280"/>
        <v>0</v>
      </c>
      <c r="S696" s="88">
        <f t="shared" si="281"/>
        <v>0</v>
      </c>
      <c r="T696" s="106"/>
    </row>
    <row r="697" spans="1:25" s="1" customFormat="1" ht="18.75" customHeight="1" x14ac:dyDescent="0.3">
      <c r="A697" s="65" t="s">
        <v>1603</v>
      </c>
      <c r="B697" s="65"/>
      <c r="C697" s="65" t="s">
        <v>553</v>
      </c>
      <c r="D697" s="261" t="s">
        <v>1432</v>
      </c>
      <c r="E697" s="3" t="s">
        <v>18</v>
      </c>
      <c r="F697" s="11">
        <v>8</v>
      </c>
      <c r="G697" s="11"/>
      <c r="H697" s="11"/>
      <c r="I697" s="11"/>
      <c r="J697" s="209"/>
      <c r="K697" s="235">
        <v>0.93100954042706408</v>
      </c>
      <c r="L697" s="11">
        <f t="shared" ref="L697" si="302">F697</f>
        <v>8</v>
      </c>
      <c r="M697" s="147">
        <v>1</v>
      </c>
      <c r="N697" s="179">
        <f>M697*L697</f>
        <v>8</v>
      </c>
      <c r="O697" s="11"/>
      <c r="P697" s="11"/>
      <c r="Q697" s="11">
        <f t="shared" si="279"/>
        <v>0</v>
      </c>
      <c r="R697" s="11">
        <f t="shared" si="280"/>
        <v>0</v>
      </c>
      <c r="S697" s="88">
        <f t="shared" si="281"/>
        <v>0</v>
      </c>
      <c r="T697" s="106"/>
    </row>
    <row r="698" spans="1:25" s="1" customFormat="1" ht="15.75" customHeight="1" x14ac:dyDescent="0.3">
      <c r="A698" s="65" t="s">
        <v>1604</v>
      </c>
      <c r="B698" s="65"/>
      <c r="C698" s="65" t="s">
        <v>553</v>
      </c>
      <c r="D698" s="261" t="s">
        <v>705</v>
      </c>
      <c r="E698" s="3" t="s">
        <v>3</v>
      </c>
      <c r="F698" s="11">
        <v>0.01</v>
      </c>
      <c r="G698" s="11"/>
      <c r="H698" s="11"/>
      <c r="I698" s="11"/>
      <c r="J698" s="209"/>
      <c r="K698" s="235"/>
      <c r="L698" s="11">
        <f t="shared" si="301"/>
        <v>0.01</v>
      </c>
      <c r="M698" s="147">
        <v>1</v>
      </c>
      <c r="N698" s="179">
        <f t="shared" ref="N698" si="303">M698*L698</f>
        <v>0.01</v>
      </c>
      <c r="O698" s="11"/>
      <c r="P698" s="11"/>
      <c r="Q698" s="11">
        <f t="shared" si="279"/>
        <v>0</v>
      </c>
      <c r="R698" s="11">
        <f t="shared" si="280"/>
        <v>0</v>
      </c>
      <c r="S698" s="88">
        <f t="shared" si="281"/>
        <v>0</v>
      </c>
      <c r="T698" s="106"/>
    </row>
    <row r="699" spans="1:25" s="138" customFormat="1" ht="27" customHeight="1" x14ac:dyDescent="0.3">
      <c r="A699" s="90" t="s">
        <v>1605</v>
      </c>
      <c r="B699" s="276" t="s">
        <v>2088</v>
      </c>
      <c r="C699" s="90" t="s">
        <v>552</v>
      </c>
      <c r="D699" s="97" t="s">
        <v>1338</v>
      </c>
      <c r="E699" s="87" t="s">
        <v>3</v>
      </c>
      <c r="F699" s="124">
        <f>F700</f>
        <v>52.137999999999998</v>
      </c>
      <c r="G699" s="87"/>
      <c r="H699" s="87"/>
      <c r="I699" s="87"/>
      <c r="J699" s="87"/>
      <c r="K699" s="117">
        <f>F699</f>
        <v>52.137999999999998</v>
      </c>
      <c r="L699" s="146">
        <f>K699</f>
        <v>52.137999999999998</v>
      </c>
      <c r="M699" s="148">
        <v>1</v>
      </c>
      <c r="N699" s="154">
        <f>ROUND(M699*L699,2)</f>
        <v>52.14</v>
      </c>
      <c r="O699" s="88"/>
      <c r="P699" s="88"/>
      <c r="Q699" s="92">
        <f t="shared" si="279"/>
        <v>0</v>
      </c>
      <c r="R699" s="92">
        <f t="shared" si="280"/>
        <v>0</v>
      </c>
      <c r="S699" s="88">
        <f t="shared" si="281"/>
        <v>0</v>
      </c>
      <c r="T699" s="108"/>
    </row>
    <row r="700" spans="1:25" s="1" customFormat="1" ht="29.25" customHeight="1" x14ac:dyDescent="0.3">
      <c r="A700" s="65" t="s">
        <v>1606</v>
      </c>
      <c r="B700" s="65"/>
      <c r="C700" s="65" t="s">
        <v>553</v>
      </c>
      <c r="D700" s="115" t="s">
        <v>886</v>
      </c>
      <c r="E700" s="3" t="s">
        <v>3</v>
      </c>
      <c r="F700" s="103">
        <v>52.137999999999998</v>
      </c>
      <c r="G700" s="14"/>
      <c r="H700" s="14"/>
      <c r="I700" s="14"/>
      <c r="J700" s="91"/>
      <c r="K700" s="241">
        <f>F700</f>
        <v>52.137999999999998</v>
      </c>
      <c r="L700" s="147">
        <f>K700</f>
        <v>52.137999999999998</v>
      </c>
      <c r="M700" s="147">
        <v>1.1000000000000001</v>
      </c>
      <c r="N700" s="179">
        <f>ROUND(M700*L700,2)</f>
        <v>57.35</v>
      </c>
      <c r="O700" s="11"/>
      <c r="P700" s="11"/>
      <c r="Q700" s="11">
        <f t="shared" si="279"/>
        <v>0</v>
      </c>
      <c r="R700" s="11">
        <f t="shared" si="280"/>
        <v>0</v>
      </c>
      <c r="S700" s="88">
        <f t="shared" si="281"/>
        <v>0</v>
      </c>
      <c r="T700" s="106"/>
      <c r="U700" s="4"/>
    </row>
    <row r="701" spans="1:25" s="198" customFormat="1" ht="25.5" customHeight="1" x14ac:dyDescent="0.3">
      <c r="A701" s="65" t="s">
        <v>3002</v>
      </c>
      <c r="B701" s="65"/>
      <c r="C701" s="65" t="s">
        <v>553</v>
      </c>
      <c r="D701" s="115" t="s">
        <v>3036</v>
      </c>
      <c r="E701" s="14" t="s">
        <v>2</v>
      </c>
      <c r="F701" s="338">
        <f>F700</f>
        <v>52.137999999999998</v>
      </c>
      <c r="G701" s="338"/>
      <c r="H701" s="338"/>
      <c r="I701" s="338"/>
      <c r="J701" s="338"/>
      <c r="K701" s="338">
        <f>F701</f>
        <v>52.137999999999998</v>
      </c>
      <c r="L701" s="103">
        <f>K701</f>
        <v>52.137999999999998</v>
      </c>
      <c r="M701" s="147">
        <v>0.7</v>
      </c>
      <c r="N701" s="153">
        <f>ROUND(M701*L701,2)</f>
        <v>36.5</v>
      </c>
      <c r="O701" s="11"/>
      <c r="P701" s="11"/>
      <c r="Q701" s="11">
        <f t="shared" ref="Q701" si="304">ROUND(N701*O701,2)</f>
        <v>0</v>
      </c>
      <c r="R701" s="11">
        <f t="shared" ref="R701" si="305">ROUND(N701*P701,2)</f>
        <v>0</v>
      </c>
      <c r="S701" s="88">
        <f t="shared" ref="S701" si="306">ROUND(Q701+R701,2)</f>
        <v>0</v>
      </c>
      <c r="T701" s="106"/>
    </row>
    <row r="702" spans="1:25" s="134" customFormat="1" ht="27.75" customHeight="1" x14ac:dyDescent="0.3">
      <c r="A702" s="90" t="s">
        <v>1490</v>
      </c>
      <c r="B702" s="276" t="s">
        <v>2089</v>
      </c>
      <c r="C702" s="86" t="s">
        <v>552</v>
      </c>
      <c r="D702" s="118" t="s">
        <v>654</v>
      </c>
      <c r="E702" s="87" t="s">
        <v>18</v>
      </c>
      <c r="F702" s="117">
        <f>F703</f>
        <v>1</v>
      </c>
      <c r="G702" s="117"/>
      <c r="H702" s="117"/>
      <c r="I702" s="117"/>
      <c r="J702" s="117"/>
      <c r="K702" s="117"/>
      <c r="L702" s="117">
        <f>F702</f>
        <v>1</v>
      </c>
      <c r="M702" s="148">
        <v>1</v>
      </c>
      <c r="N702" s="154">
        <f>ROUND(M702*L702,2)</f>
        <v>1</v>
      </c>
      <c r="O702" s="88"/>
      <c r="P702" s="88"/>
      <c r="Q702" s="92">
        <f t="shared" si="279"/>
        <v>0</v>
      </c>
      <c r="R702" s="92">
        <f t="shared" si="280"/>
        <v>0</v>
      </c>
      <c r="S702" s="88">
        <f t="shared" si="281"/>
        <v>0</v>
      </c>
      <c r="T702" s="109"/>
      <c r="U702" s="133"/>
      <c r="V702" s="133"/>
      <c r="W702" s="133"/>
      <c r="X702" s="133"/>
      <c r="Y702" s="133"/>
    </row>
    <row r="703" spans="1:25" s="158" customFormat="1" ht="27.75" customHeight="1" x14ac:dyDescent="0.3">
      <c r="A703" s="69" t="s">
        <v>1607</v>
      </c>
      <c r="B703" s="69"/>
      <c r="C703" s="65" t="s">
        <v>553</v>
      </c>
      <c r="D703" s="262" t="s">
        <v>1639</v>
      </c>
      <c r="E703" s="74" t="s">
        <v>18</v>
      </c>
      <c r="F703" s="105">
        <v>1</v>
      </c>
      <c r="G703" s="105"/>
      <c r="H703" s="105"/>
      <c r="I703" s="105"/>
      <c r="J703" s="117"/>
      <c r="K703" s="238"/>
      <c r="L703" s="105">
        <f>F703</f>
        <v>1</v>
      </c>
      <c r="M703" s="147">
        <v>1</v>
      </c>
      <c r="N703" s="153">
        <f>ROUND(M703*L703,2)</f>
        <v>1</v>
      </c>
      <c r="O703" s="71"/>
      <c r="P703" s="71"/>
      <c r="Q703" s="11">
        <f t="shared" si="279"/>
        <v>0</v>
      </c>
      <c r="R703" s="11">
        <f t="shared" si="280"/>
        <v>0</v>
      </c>
      <c r="S703" s="88">
        <f t="shared" si="281"/>
        <v>0</v>
      </c>
      <c r="T703" s="106"/>
      <c r="U703" s="157"/>
      <c r="V703" s="157"/>
      <c r="W703" s="157"/>
      <c r="X703" s="157"/>
      <c r="Y703" s="157"/>
    </row>
    <row r="704" spans="1:25" s="132" customFormat="1" ht="22.5" customHeight="1" x14ac:dyDescent="0.3">
      <c r="A704" s="111" t="s">
        <v>501</v>
      </c>
      <c r="B704" s="111"/>
      <c r="C704" s="111"/>
      <c r="D704" s="95" t="s">
        <v>1598</v>
      </c>
      <c r="E704" s="112"/>
      <c r="F704" s="113"/>
      <c r="G704" s="112"/>
      <c r="H704" s="112"/>
      <c r="I704" s="112"/>
      <c r="J704" s="112"/>
      <c r="K704" s="112"/>
      <c r="L704" s="190"/>
      <c r="M704" s="144"/>
      <c r="N704" s="151"/>
      <c r="O704" s="114"/>
      <c r="P704" s="114"/>
      <c r="Q704" s="85"/>
      <c r="R704" s="85"/>
      <c r="S704" s="114"/>
      <c r="T704" s="114"/>
      <c r="U704" s="131"/>
      <c r="V704" s="131"/>
      <c r="W704" s="131"/>
      <c r="X704" s="131"/>
      <c r="Y704" s="131"/>
    </row>
    <row r="705" spans="1:25" s="138" customFormat="1" ht="25.5" customHeight="1" x14ac:dyDescent="0.3">
      <c r="A705" s="90" t="s">
        <v>1608</v>
      </c>
      <c r="B705" s="276" t="s">
        <v>2086</v>
      </c>
      <c r="C705" s="90" t="s">
        <v>552</v>
      </c>
      <c r="D705" s="97" t="s">
        <v>554</v>
      </c>
      <c r="E705" s="87" t="s">
        <v>3</v>
      </c>
      <c r="F705" s="117"/>
      <c r="G705" s="87"/>
      <c r="H705" s="87"/>
      <c r="I705" s="87"/>
      <c r="J705" s="89"/>
      <c r="K705" s="89">
        <f>SUM(K706:K708)</f>
        <v>37.584320000000012</v>
      </c>
      <c r="L705" s="89"/>
      <c r="M705" s="146"/>
      <c r="N705" s="89">
        <f>K705</f>
        <v>37.584320000000012</v>
      </c>
      <c r="O705" s="88"/>
      <c r="P705" s="88"/>
      <c r="Q705" s="92">
        <f t="shared" si="279"/>
        <v>0</v>
      </c>
      <c r="R705" s="92">
        <f t="shared" si="280"/>
        <v>0</v>
      </c>
      <c r="S705" s="88">
        <f t="shared" si="281"/>
        <v>0</v>
      </c>
      <c r="T705" s="88" t="s">
        <v>555</v>
      </c>
      <c r="U705" s="137"/>
      <c r="V705" s="137"/>
      <c r="W705" s="137"/>
      <c r="X705" s="137"/>
      <c r="Y705" s="137"/>
    </row>
    <row r="706" spans="1:25" s="198" customFormat="1" ht="18.75" customHeight="1" x14ac:dyDescent="0.3">
      <c r="A706" s="65" t="s">
        <v>1609</v>
      </c>
      <c r="B706" s="65"/>
      <c r="C706" s="65" t="s">
        <v>553</v>
      </c>
      <c r="D706" s="261" t="s">
        <v>879</v>
      </c>
      <c r="E706" s="14" t="s">
        <v>1210</v>
      </c>
      <c r="F706" s="11"/>
      <c r="G706" s="11"/>
      <c r="H706" s="11"/>
      <c r="I706" s="11"/>
      <c r="J706" s="209">
        <v>0.27</v>
      </c>
      <c r="K706" s="235">
        <f>0.1*3.14*J706</f>
        <v>8.4780000000000022E-2</v>
      </c>
      <c r="L706" s="11">
        <f>J706</f>
        <v>0.27</v>
      </c>
      <c r="M706" s="147">
        <v>1.1000000000000001</v>
      </c>
      <c r="N706" s="153">
        <f>M706*L706</f>
        <v>0.29700000000000004</v>
      </c>
      <c r="O706" s="11"/>
      <c r="P706" s="11"/>
      <c r="Q706" s="11">
        <f t="shared" si="279"/>
        <v>0</v>
      </c>
      <c r="R706" s="11">
        <f t="shared" si="280"/>
        <v>0</v>
      </c>
      <c r="S706" s="88">
        <f t="shared" si="281"/>
        <v>0</v>
      </c>
      <c r="T706" s="106"/>
      <c r="U706" s="197"/>
      <c r="V706" s="197"/>
      <c r="W706" s="197"/>
      <c r="X706" s="197"/>
      <c r="Y706" s="197"/>
    </row>
    <row r="707" spans="1:25" s="198" customFormat="1" ht="18.75" customHeight="1" x14ac:dyDescent="0.3">
      <c r="A707" s="65" t="s">
        <v>1610</v>
      </c>
      <c r="B707" s="65"/>
      <c r="C707" s="65" t="s">
        <v>553</v>
      </c>
      <c r="D707" s="261" t="s">
        <v>937</v>
      </c>
      <c r="E707" s="14" t="s">
        <v>1210</v>
      </c>
      <c r="F707" s="11"/>
      <c r="G707" s="11"/>
      <c r="H707" s="11"/>
      <c r="I707" s="11"/>
      <c r="J707" s="209">
        <v>117.61</v>
      </c>
      <c r="K707" s="235">
        <f>0.1*3.14*J707</f>
        <v>36.92954000000001</v>
      </c>
      <c r="L707" s="11">
        <f t="shared" ref="L707" si="307">J707</f>
        <v>117.61</v>
      </c>
      <c r="M707" s="147">
        <v>1.1000000000000001</v>
      </c>
      <c r="N707" s="153">
        <f>M707*L707</f>
        <v>129.37100000000001</v>
      </c>
      <c r="O707" s="11"/>
      <c r="P707" s="11"/>
      <c r="Q707" s="11">
        <f t="shared" si="279"/>
        <v>0</v>
      </c>
      <c r="R707" s="11">
        <f t="shared" si="280"/>
        <v>0</v>
      </c>
      <c r="S707" s="88">
        <f t="shared" si="281"/>
        <v>0</v>
      </c>
      <c r="T707" s="106"/>
    </row>
    <row r="708" spans="1:25" s="198" customFormat="1" ht="18.75" customHeight="1" x14ac:dyDescent="0.3">
      <c r="A708" s="65" t="s">
        <v>1611</v>
      </c>
      <c r="B708" s="65"/>
      <c r="C708" s="65" t="s">
        <v>553</v>
      </c>
      <c r="D708" s="261" t="s">
        <v>938</v>
      </c>
      <c r="E708" s="14" t="s">
        <v>18</v>
      </c>
      <c r="F708" s="11">
        <v>7</v>
      </c>
      <c r="G708" s="11"/>
      <c r="H708" s="11"/>
      <c r="I708" s="11"/>
      <c r="J708" s="209"/>
      <c r="K708" s="235">
        <v>0.56999999999999995</v>
      </c>
      <c r="L708" s="11">
        <f t="shared" ref="L708:L709" si="308">F708</f>
        <v>7</v>
      </c>
      <c r="M708" s="147">
        <v>1</v>
      </c>
      <c r="N708" s="153">
        <f>M708*L708</f>
        <v>7</v>
      </c>
      <c r="O708" s="11"/>
      <c r="P708" s="11"/>
      <c r="Q708" s="11">
        <f t="shared" si="279"/>
        <v>0</v>
      </c>
      <c r="R708" s="11">
        <f t="shared" si="280"/>
        <v>0</v>
      </c>
      <c r="S708" s="88">
        <f t="shared" si="281"/>
        <v>0</v>
      </c>
      <c r="T708" s="106"/>
    </row>
    <row r="709" spans="1:25" s="198" customFormat="1" ht="15.75" customHeight="1" x14ac:dyDescent="0.3">
      <c r="A709" s="65" t="s">
        <v>1612</v>
      </c>
      <c r="B709" s="65"/>
      <c r="C709" s="65" t="s">
        <v>553</v>
      </c>
      <c r="D709" s="261" t="s">
        <v>705</v>
      </c>
      <c r="E709" s="14" t="s">
        <v>3</v>
      </c>
      <c r="F709" s="11">
        <v>0.01</v>
      </c>
      <c r="G709" s="11"/>
      <c r="H709" s="11"/>
      <c r="I709" s="11"/>
      <c r="J709" s="209"/>
      <c r="K709" s="235"/>
      <c r="L709" s="11">
        <f t="shared" si="308"/>
        <v>0.01</v>
      </c>
      <c r="M709" s="147">
        <v>1</v>
      </c>
      <c r="N709" s="153">
        <f t="shared" ref="N709" si="309">M709*L709</f>
        <v>0.01</v>
      </c>
      <c r="O709" s="11"/>
      <c r="P709" s="11"/>
      <c r="Q709" s="11">
        <f t="shared" si="279"/>
        <v>0</v>
      </c>
      <c r="R709" s="11">
        <f t="shared" si="280"/>
        <v>0</v>
      </c>
      <c r="S709" s="88">
        <f t="shared" si="281"/>
        <v>0</v>
      </c>
      <c r="T709" s="106"/>
    </row>
    <row r="710" spans="1:25" s="138" customFormat="1" ht="27" customHeight="1" x14ac:dyDescent="0.3">
      <c r="A710" s="90" t="s">
        <v>1613</v>
      </c>
      <c r="B710" s="276" t="s">
        <v>2088</v>
      </c>
      <c r="C710" s="90" t="s">
        <v>552</v>
      </c>
      <c r="D710" s="97" t="s">
        <v>1338</v>
      </c>
      <c r="E710" s="87" t="s">
        <v>3</v>
      </c>
      <c r="F710" s="124">
        <f>F711</f>
        <v>41.057000000000002</v>
      </c>
      <c r="G710" s="87"/>
      <c r="H710" s="87"/>
      <c r="I710" s="87"/>
      <c r="J710" s="87"/>
      <c r="K710" s="124">
        <f>F710</f>
        <v>41.057000000000002</v>
      </c>
      <c r="L710" s="124">
        <f>K710</f>
        <v>41.057000000000002</v>
      </c>
      <c r="M710" s="148">
        <v>1</v>
      </c>
      <c r="N710" s="154">
        <f>ROUND(M710*L710,2)</f>
        <v>41.06</v>
      </c>
      <c r="O710" s="88"/>
      <c r="P710" s="88"/>
      <c r="Q710" s="92">
        <f t="shared" si="279"/>
        <v>0</v>
      </c>
      <c r="R710" s="92">
        <f t="shared" si="280"/>
        <v>0</v>
      </c>
      <c r="S710" s="88">
        <f t="shared" si="281"/>
        <v>0</v>
      </c>
      <c r="T710" s="108"/>
    </row>
    <row r="711" spans="1:25" s="198" customFormat="1" ht="29.25" customHeight="1" x14ac:dyDescent="0.3">
      <c r="A711" s="65" t="s">
        <v>1614</v>
      </c>
      <c r="B711" s="65"/>
      <c r="C711" s="65" t="s">
        <v>553</v>
      </c>
      <c r="D711" s="115" t="s">
        <v>886</v>
      </c>
      <c r="E711" s="14" t="s">
        <v>3</v>
      </c>
      <c r="F711" s="103">
        <v>41.057000000000002</v>
      </c>
      <c r="G711" s="14"/>
      <c r="H711" s="14"/>
      <c r="I711" s="14"/>
      <c r="J711" s="91"/>
      <c r="K711" s="239">
        <f>F711</f>
        <v>41.057000000000002</v>
      </c>
      <c r="L711" s="103">
        <f>K711</f>
        <v>41.057000000000002</v>
      </c>
      <c r="M711" s="147">
        <v>1.1000000000000001</v>
      </c>
      <c r="N711" s="153">
        <f>ROUND(M711*L711,2)</f>
        <v>45.16</v>
      </c>
      <c r="O711" s="11"/>
      <c r="P711" s="11"/>
      <c r="Q711" s="11">
        <f t="shared" si="279"/>
        <v>0</v>
      </c>
      <c r="R711" s="11">
        <f t="shared" si="280"/>
        <v>0</v>
      </c>
      <c r="S711" s="88">
        <f t="shared" si="281"/>
        <v>0</v>
      </c>
      <c r="T711" s="106"/>
      <c r="U711" s="197"/>
    </row>
    <row r="712" spans="1:25" s="198" customFormat="1" ht="25.5" customHeight="1" x14ac:dyDescent="0.3">
      <c r="A712" s="65" t="s">
        <v>3003</v>
      </c>
      <c r="B712" s="65"/>
      <c r="C712" s="65" t="s">
        <v>553</v>
      </c>
      <c r="D712" s="115" t="s">
        <v>3036</v>
      </c>
      <c r="E712" s="14" t="s">
        <v>2</v>
      </c>
      <c r="F712" s="103">
        <f>F711</f>
        <v>41.057000000000002</v>
      </c>
      <c r="G712" s="103"/>
      <c r="H712" s="103"/>
      <c r="I712" s="103"/>
      <c r="J712" s="103"/>
      <c r="K712" s="103">
        <f>F712</f>
        <v>41.057000000000002</v>
      </c>
      <c r="L712" s="103">
        <f>K712</f>
        <v>41.057000000000002</v>
      </c>
      <c r="M712" s="147">
        <v>0.7</v>
      </c>
      <c r="N712" s="153">
        <f>ROUND(M712*L712,2)</f>
        <v>28.74</v>
      </c>
      <c r="O712" s="11"/>
      <c r="P712" s="11"/>
      <c r="Q712" s="11">
        <f t="shared" ref="Q712" si="310">ROUND(N712*O712,2)</f>
        <v>0</v>
      </c>
      <c r="R712" s="11">
        <f t="shared" ref="R712" si="311">ROUND(N712*P712,2)</f>
        <v>0</v>
      </c>
      <c r="S712" s="88">
        <f t="shared" ref="S712" si="312">ROUND(Q712+R712,2)</f>
        <v>0</v>
      </c>
      <c r="T712" s="106"/>
    </row>
    <row r="713" spans="1:25" s="134" customFormat="1" ht="27.75" customHeight="1" x14ac:dyDescent="0.3">
      <c r="A713" s="90" t="s">
        <v>1615</v>
      </c>
      <c r="B713" s="276" t="s">
        <v>2089</v>
      </c>
      <c r="C713" s="86" t="s">
        <v>552</v>
      </c>
      <c r="D713" s="118" t="s">
        <v>654</v>
      </c>
      <c r="E713" s="87" t="s">
        <v>18</v>
      </c>
      <c r="F713" s="117">
        <f>F714</f>
        <v>1</v>
      </c>
      <c r="G713" s="117"/>
      <c r="H713" s="117"/>
      <c r="I713" s="117"/>
      <c r="J713" s="117"/>
      <c r="K713" s="117"/>
      <c r="L713" s="117">
        <f>L714</f>
        <v>1</v>
      </c>
      <c r="M713" s="148">
        <v>1</v>
      </c>
      <c r="N713" s="154">
        <f>ROUND(M713*L713,2)</f>
        <v>1</v>
      </c>
      <c r="O713" s="88"/>
      <c r="P713" s="88"/>
      <c r="Q713" s="92">
        <f t="shared" si="279"/>
        <v>0</v>
      </c>
      <c r="R713" s="92">
        <f t="shared" si="280"/>
        <v>0</v>
      </c>
      <c r="S713" s="88">
        <f t="shared" si="281"/>
        <v>0</v>
      </c>
      <c r="T713" s="109"/>
      <c r="U713" s="133"/>
      <c r="V713" s="133"/>
      <c r="W713" s="133"/>
      <c r="X713" s="133"/>
      <c r="Y713" s="133"/>
    </row>
    <row r="714" spans="1:25" s="158" customFormat="1" ht="27.75" customHeight="1" x14ac:dyDescent="0.3">
      <c r="A714" s="65" t="s">
        <v>1616</v>
      </c>
      <c r="B714" s="65"/>
      <c r="C714" s="65" t="s">
        <v>553</v>
      </c>
      <c r="D714" s="261" t="s">
        <v>1543</v>
      </c>
      <c r="E714" s="74" t="s">
        <v>18</v>
      </c>
      <c r="F714" s="181">
        <v>1</v>
      </c>
      <c r="G714" s="105"/>
      <c r="H714" s="105"/>
      <c r="I714" s="105"/>
      <c r="J714" s="117"/>
      <c r="K714" s="238"/>
      <c r="L714" s="105">
        <f>F714</f>
        <v>1</v>
      </c>
      <c r="M714" s="147">
        <v>1</v>
      </c>
      <c r="N714" s="153">
        <f>ROUND(M714*L714,2)</f>
        <v>1</v>
      </c>
      <c r="O714" s="71"/>
      <c r="P714" s="71"/>
      <c r="Q714" s="11">
        <f t="shared" si="279"/>
        <v>0</v>
      </c>
      <c r="R714" s="11">
        <f t="shared" si="280"/>
        <v>0</v>
      </c>
      <c r="S714" s="88">
        <f t="shared" si="281"/>
        <v>0</v>
      </c>
      <c r="T714" s="106"/>
      <c r="U714" s="157"/>
      <c r="V714" s="157"/>
      <c r="W714" s="157"/>
      <c r="X714" s="157"/>
      <c r="Y714" s="157"/>
    </row>
    <row r="715" spans="1:25" s="132" customFormat="1" ht="22.5" customHeight="1" x14ac:dyDescent="0.3">
      <c r="A715" s="111" t="s">
        <v>502</v>
      </c>
      <c r="B715" s="111"/>
      <c r="C715" s="111"/>
      <c r="D715" s="95" t="s">
        <v>1617</v>
      </c>
      <c r="E715" s="112"/>
      <c r="F715" s="113"/>
      <c r="G715" s="112"/>
      <c r="H715" s="112"/>
      <c r="I715" s="112"/>
      <c r="J715" s="112"/>
      <c r="K715" s="112"/>
      <c r="L715" s="190"/>
      <c r="M715" s="144"/>
      <c r="N715" s="151"/>
      <c r="O715" s="114"/>
      <c r="P715" s="114"/>
      <c r="Q715" s="85"/>
      <c r="R715" s="85"/>
      <c r="S715" s="114"/>
      <c r="T715" s="114"/>
      <c r="U715" s="131"/>
      <c r="V715" s="131"/>
      <c r="W715" s="131"/>
      <c r="X715" s="131"/>
      <c r="Y715" s="131"/>
    </row>
    <row r="716" spans="1:25" s="138" customFormat="1" ht="25.5" customHeight="1" x14ac:dyDescent="0.3">
      <c r="A716" s="90" t="s">
        <v>1619</v>
      </c>
      <c r="B716" s="276" t="s">
        <v>2086</v>
      </c>
      <c r="C716" s="90" t="s">
        <v>552</v>
      </c>
      <c r="D716" s="97" t="s">
        <v>554</v>
      </c>
      <c r="E716" s="87" t="s">
        <v>3</v>
      </c>
      <c r="F716" s="117"/>
      <c r="G716" s="87"/>
      <c r="H716" s="87"/>
      <c r="I716" s="87"/>
      <c r="J716" s="89"/>
      <c r="K716" s="89">
        <f>SUM(K717:K719)</f>
        <v>35.825724999999991</v>
      </c>
      <c r="L716" s="89"/>
      <c r="M716" s="146"/>
      <c r="N716" s="89">
        <f>K716</f>
        <v>35.825724999999991</v>
      </c>
      <c r="O716" s="88"/>
      <c r="P716" s="88"/>
      <c r="Q716" s="92">
        <f t="shared" si="279"/>
        <v>0</v>
      </c>
      <c r="R716" s="92">
        <f t="shared" si="280"/>
        <v>0</v>
      </c>
      <c r="S716" s="88">
        <f t="shared" si="281"/>
        <v>0</v>
      </c>
      <c r="T716" s="88" t="s">
        <v>555</v>
      </c>
      <c r="U716" s="137"/>
      <c r="V716" s="137"/>
      <c r="W716" s="137"/>
      <c r="X716" s="137"/>
      <c r="Y716" s="137"/>
    </row>
    <row r="717" spans="1:25" s="1" customFormat="1" ht="18.75" customHeight="1" x14ac:dyDescent="0.3">
      <c r="A717" s="65" t="s">
        <v>1620</v>
      </c>
      <c r="B717" s="65"/>
      <c r="C717" s="65" t="s">
        <v>553</v>
      </c>
      <c r="D717" s="261" t="s">
        <v>913</v>
      </c>
      <c r="E717" s="3" t="s">
        <v>1210</v>
      </c>
      <c r="F717" s="11"/>
      <c r="G717" s="11"/>
      <c r="H717" s="11"/>
      <c r="I717" s="11"/>
      <c r="J717" s="209">
        <v>3.87</v>
      </c>
      <c r="K717" s="235">
        <f>0.125*3.14*J717</f>
        <v>1.5189750000000002</v>
      </c>
      <c r="L717" s="11">
        <f>J717</f>
        <v>3.87</v>
      </c>
      <c r="M717" s="147">
        <v>1.1000000000000001</v>
      </c>
      <c r="N717" s="179">
        <f>M717*L717</f>
        <v>4.2570000000000006</v>
      </c>
      <c r="O717" s="11"/>
      <c r="P717" s="11"/>
      <c r="Q717" s="11">
        <f t="shared" si="279"/>
        <v>0</v>
      </c>
      <c r="R717" s="11">
        <f t="shared" si="280"/>
        <v>0</v>
      </c>
      <c r="S717" s="88">
        <f t="shared" si="281"/>
        <v>0</v>
      </c>
      <c r="T717" s="106"/>
      <c r="U717" s="4"/>
      <c r="V717" s="4"/>
      <c r="W717" s="4"/>
      <c r="X717" s="4"/>
      <c r="Y717" s="4"/>
    </row>
    <row r="718" spans="1:25" s="1" customFormat="1" ht="18.75" customHeight="1" x14ac:dyDescent="0.3">
      <c r="A718" s="65" t="s">
        <v>1621</v>
      </c>
      <c r="B718" s="65"/>
      <c r="C718" s="65" t="s">
        <v>553</v>
      </c>
      <c r="D718" s="261" t="s">
        <v>1520</v>
      </c>
      <c r="E718" s="3" t="s">
        <v>1210</v>
      </c>
      <c r="F718" s="11"/>
      <c r="G718" s="11"/>
      <c r="H718" s="11"/>
      <c r="I718" s="11"/>
      <c r="J718" s="209">
        <v>87.1</v>
      </c>
      <c r="K718" s="235">
        <f>0.125*3.14*J718</f>
        <v>34.186749999999996</v>
      </c>
      <c r="L718" s="11">
        <f t="shared" ref="L718" si="313">J718</f>
        <v>87.1</v>
      </c>
      <c r="M718" s="147">
        <v>1.1000000000000001</v>
      </c>
      <c r="N718" s="179">
        <f>M718*L718</f>
        <v>95.81</v>
      </c>
      <c r="O718" s="11"/>
      <c r="P718" s="11"/>
      <c r="Q718" s="11">
        <f t="shared" si="279"/>
        <v>0</v>
      </c>
      <c r="R718" s="11">
        <f t="shared" si="280"/>
        <v>0</v>
      </c>
      <c r="S718" s="88">
        <f t="shared" si="281"/>
        <v>0</v>
      </c>
      <c r="T718" s="106"/>
    </row>
    <row r="719" spans="1:25" s="1" customFormat="1" ht="18.75" customHeight="1" x14ac:dyDescent="0.3">
      <c r="A719" s="65" t="s">
        <v>1622</v>
      </c>
      <c r="B719" s="65"/>
      <c r="C719" s="65" t="s">
        <v>553</v>
      </c>
      <c r="D719" s="261" t="s">
        <v>1432</v>
      </c>
      <c r="E719" s="3" t="s">
        <v>18</v>
      </c>
      <c r="F719" s="11">
        <v>1</v>
      </c>
      <c r="G719" s="11"/>
      <c r="H719" s="11"/>
      <c r="I719" s="11"/>
      <c r="J719" s="209"/>
      <c r="K719" s="235">
        <v>0.12</v>
      </c>
      <c r="L719" s="11">
        <f t="shared" ref="L719:L720" si="314">F719</f>
        <v>1</v>
      </c>
      <c r="M719" s="147">
        <v>1</v>
      </c>
      <c r="N719" s="179">
        <f>M719*L719</f>
        <v>1</v>
      </c>
      <c r="O719" s="11"/>
      <c r="P719" s="11"/>
      <c r="Q719" s="11">
        <f t="shared" si="279"/>
        <v>0</v>
      </c>
      <c r="R719" s="11">
        <f t="shared" si="280"/>
        <v>0</v>
      </c>
      <c r="S719" s="88">
        <f t="shared" si="281"/>
        <v>0</v>
      </c>
      <c r="T719" s="106"/>
    </row>
    <row r="720" spans="1:25" s="1" customFormat="1" ht="15.75" customHeight="1" x14ac:dyDescent="0.3">
      <c r="A720" s="65" t="s">
        <v>1623</v>
      </c>
      <c r="B720" s="65"/>
      <c r="C720" s="65" t="s">
        <v>553</v>
      </c>
      <c r="D720" s="261" t="s">
        <v>705</v>
      </c>
      <c r="E720" s="3" t="s">
        <v>3</v>
      </c>
      <c r="F720" s="11">
        <v>0.01</v>
      </c>
      <c r="G720" s="11"/>
      <c r="H720" s="11"/>
      <c r="I720" s="11"/>
      <c r="J720" s="209"/>
      <c r="K720" s="235"/>
      <c r="L720" s="11">
        <f t="shared" si="314"/>
        <v>0.01</v>
      </c>
      <c r="M720" s="147">
        <v>1</v>
      </c>
      <c r="N720" s="179">
        <f t="shared" ref="N720" si="315">M720*L720</f>
        <v>0.01</v>
      </c>
      <c r="O720" s="11"/>
      <c r="P720" s="11"/>
      <c r="Q720" s="11">
        <f t="shared" si="279"/>
        <v>0</v>
      </c>
      <c r="R720" s="11">
        <f t="shared" si="280"/>
        <v>0</v>
      </c>
      <c r="S720" s="88">
        <f t="shared" si="281"/>
        <v>0</v>
      </c>
      <c r="T720" s="106"/>
    </row>
    <row r="721" spans="1:25" s="138" customFormat="1" ht="27" customHeight="1" x14ac:dyDescent="0.3">
      <c r="A721" s="90" t="s">
        <v>1624</v>
      </c>
      <c r="B721" s="276" t="s">
        <v>2088</v>
      </c>
      <c r="C721" s="90" t="s">
        <v>552</v>
      </c>
      <c r="D721" s="97" t="s">
        <v>1338</v>
      </c>
      <c r="E721" s="87" t="s">
        <v>3</v>
      </c>
      <c r="F721" s="124">
        <f>F722</f>
        <v>37.029000000000003</v>
      </c>
      <c r="G721" s="87"/>
      <c r="H721" s="87"/>
      <c r="I721" s="87"/>
      <c r="J721" s="87"/>
      <c r="K721" s="117">
        <f>F721</f>
        <v>37.029000000000003</v>
      </c>
      <c r="L721" s="117">
        <f>K721</f>
        <v>37.029000000000003</v>
      </c>
      <c r="M721" s="148">
        <v>1</v>
      </c>
      <c r="N721" s="154">
        <f>ROUND(M721*L721,2)</f>
        <v>37.03</v>
      </c>
      <c r="O721" s="88"/>
      <c r="P721" s="88"/>
      <c r="Q721" s="92">
        <f t="shared" si="279"/>
        <v>0</v>
      </c>
      <c r="R721" s="92">
        <f t="shared" si="280"/>
        <v>0</v>
      </c>
      <c r="S721" s="88">
        <f t="shared" si="281"/>
        <v>0</v>
      </c>
      <c r="T721" s="108"/>
    </row>
    <row r="722" spans="1:25" s="1" customFormat="1" ht="29.25" customHeight="1" x14ac:dyDescent="0.3">
      <c r="A722" s="65" t="s">
        <v>1625</v>
      </c>
      <c r="B722" s="65"/>
      <c r="C722" s="65" t="s">
        <v>553</v>
      </c>
      <c r="D722" s="115" t="s">
        <v>886</v>
      </c>
      <c r="E722" s="3" t="s">
        <v>3</v>
      </c>
      <c r="F722" s="103">
        <v>37.029000000000003</v>
      </c>
      <c r="G722" s="14"/>
      <c r="H722" s="14"/>
      <c r="I722" s="14"/>
      <c r="J722" s="91"/>
      <c r="K722" s="241">
        <f>F722</f>
        <v>37.029000000000003</v>
      </c>
      <c r="L722" s="147">
        <f>K722</f>
        <v>37.029000000000003</v>
      </c>
      <c r="M722" s="147">
        <v>1.1000000000000001</v>
      </c>
      <c r="N722" s="179">
        <f>ROUND(M722*L722,2)</f>
        <v>40.729999999999997</v>
      </c>
      <c r="O722" s="11"/>
      <c r="P722" s="11"/>
      <c r="Q722" s="11">
        <f t="shared" si="279"/>
        <v>0</v>
      </c>
      <c r="R722" s="11">
        <f t="shared" si="280"/>
        <v>0</v>
      </c>
      <c r="S722" s="88">
        <f t="shared" si="281"/>
        <v>0</v>
      </c>
      <c r="T722" s="106"/>
      <c r="U722" s="4"/>
    </row>
    <row r="723" spans="1:25" s="198" customFormat="1" ht="25.5" customHeight="1" x14ac:dyDescent="0.3">
      <c r="A723" s="65" t="s">
        <v>3004</v>
      </c>
      <c r="B723" s="65"/>
      <c r="C723" s="65" t="s">
        <v>553</v>
      </c>
      <c r="D723" s="115" t="s">
        <v>3036</v>
      </c>
      <c r="E723" s="14" t="s">
        <v>2</v>
      </c>
      <c r="F723" s="103">
        <f>F722</f>
        <v>37.029000000000003</v>
      </c>
      <c r="G723" s="103"/>
      <c r="H723" s="103"/>
      <c r="I723" s="103"/>
      <c r="J723" s="103"/>
      <c r="K723" s="103">
        <f>F723</f>
        <v>37.029000000000003</v>
      </c>
      <c r="L723" s="103">
        <f>K723</f>
        <v>37.029000000000003</v>
      </c>
      <c r="M723" s="147">
        <v>0.7</v>
      </c>
      <c r="N723" s="153">
        <f>ROUND(M723*L723,2)</f>
        <v>25.92</v>
      </c>
      <c r="O723" s="11"/>
      <c r="P723" s="11"/>
      <c r="Q723" s="11">
        <f t="shared" ref="Q723" si="316">ROUND(N723*O723,2)</f>
        <v>0</v>
      </c>
      <c r="R723" s="11">
        <f t="shared" ref="R723" si="317">ROUND(N723*P723,2)</f>
        <v>0</v>
      </c>
      <c r="S723" s="88">
        <f t="shared" ref="S723" si="318">ROUND(Q723+R723,2)</f>
        <v>0</v>
      </c>
      <c r="T723" s="106"/>
    </row>
    <row r="724" spans="1:25" s="134" customFormat="1" ht="27.75" customHeight="1" x14ac:dyDescent="0.3">
      <c r="A724" s="90" t="s">
        <v>1626</v>
      </c>
      <c r="B724" s="276" t="s">
        <v>2089</v>
      </c>
      <c r="C724" s="86" t="s">
        <v>552</v>
      </c>
      <c r="D724" s="118" t="s">
        <v>654</v>
      </c>
      <c r="E724" s="87" t="s">
        <v>18</v>
      </c>
      <c r="F724" s="117">
        <f>F725</f>
        <v>1</v>
      </c>
      <c r="G724" s="117"/>
      <c r="H724" s="117"/>
      <c r="I724" s="117"/>
      <c r="J724" s="117"/>
      <c r="K724" s="117"/>
      <c r="L724" s="117">
        <f>F724</f>
        <v>1</v>
      </c>
      <c r="M724" s="148">
        <v>1</v>
      </c>
      <c r="N724" s="154">
        <f>ROUND(M724*L724,2)</f>
        <v>1</v>
      </c>
      <c r="O724" s="88"/>
      <c r="P724" s="88"/>
      <c r="Q724" s="92">
        <f t="shared" si="279"/>
        <v>0</v>
      </c>
      <c r="R724" s="92">
        <f t="shared" si="280"/>
        <v>0</v>
      </c>
      <c r="S724" s="88">
        <f t="shared" si="281"/>
        <v>0</v>
      </c>
      <c r="T724" s="109"/>
      <c r="U724" s="133"/>
      <c r="V724" s="133"/>
      <c r="W724" s="133"/>
      <c r="X724" s="133"/>
      <c r="Y724" s="133"/>
    </row>
    <row r="725" spans="1:25" s="158" customFormat="1" ht="27.75" customHeight="1" x14ac:dyDescent="0.3">
      <c r="A725" s="69" t="s">
        <v>1627</v>
      </c>
      <c r="B725" s="69"/>
      <c r="C725" s="65" t="s">
        <v>553</v>
      </c>
      <c r="D725" s="261" t="s">
        <v>1639</v>
      </c>
      <c r="E725" s="74" t="s">
        <v>18</v>
      </c>
      <c r="F725" s="105">
        <v>1</v>
      </c>
      <c r="G725" s="105"/>
      <c r="H725" s="105"/>
      <c r="I725" s="105"/>
      <c r="J725" s="117"/>
      <c r="K725" s="238"/>
      <c r="L725" s="105">
        <f>F725</f>
        <v>1</v>
      </c>
      <c r="M725" s="147">
        <v>1</v>
      </c>
      <c r="N725" s="153">
        <f>ROUND(M725*L725,2)</f>
        <v>1</v>
      </c>
      <c r="O725" s="71"/>
      <c r="P725" s="71"/>
      <c r="Q725" s="11">
        <f t="shared" si="279"/>
        <v>0</v>
      </c>
      <c r="R725" s="11">
        <f t="shared" si="280"/>
        <v>0</v>
      </c>
      <c r="S725" s="88">
        <f t="shared" si="281"/>
        <v>0</v>
      </c>
      <c r="T725" s="106"/>
      <c r="U725" s="157"/>
      <c r="V725" s="157"/>
      <c r="W725" s="157"/>
      <c r="X725" s="157"/>
      <c r="Y725" s="157"/>
    </row>
    <row r="726" spans="1:25" s="132" customFormat="1" ht="22.5" customHeight="1" x14ac:dyDescent="0.3">
      <c r="A726" s="111" t="s">
        <v>503</v>
      </c>
      <c r="B726" s="111"/>
      <c r="C726" s="111"/>
      <c r="D726" s="95" t="s">
        <v>1618</v>
      </c>
      <c r="E726" s="112"/>
      <c r="F726" s="113"/>
      <c r="G726" s="112"/>
      <c r="H726" s="112"/>
      <c r="I726" s="112"/>
      <c r="J726" s="112"/>
      <c r="K726" s="112"/>
      <c r="L726" s="190"/>
      <c r="M726" s="144"/>
      <c r="N726" s="151"/>
      <c r="O726" s="114"/>
      <c r="P726" s="114"/>
      <c r="Q726" s="85"/>
      <c r="R726" s="85"/>
      <c r="S726" s="114"/>
      <c r="T726" s="114"/>
      <c r="U726" s="131"/>
      <c r="V726" s="131"/>
      <c r="W726" s="131"/>
      <c r="X726" s="131"/>
      <c r="Y726" s="131"/>
    </row>
    <row r="727" spans="1:25" s="138" customFormat="1" ht="25.5" customHeight="1" x14ac:dyDescent="0.3">
      <c r="A727" s="90" t="s">
        <v>1628</v>
      </c>
      <c r="B727" s="276" t="s">
        <v>2086</v>
      </c>
      <c r="C727" s="90" t="s">
        <v>552</v>
      </c>
      <c r="D727" s="97" t="s">
        <v>554</v>
      </c>
      <c r="E727" s="87" t="s">
        <v>3</v>
      </c>
      <c r="F727" s="117"/>
      <c r="G727" s="87"/>
      <c r="H727" s="87"/>
      <c r="I727" s="87"/>
      <c r="J727" s="89"/>
      <c r="K727" s="89">
        <f>SUM(K728:K731)</f>
        <v>27.762580000000003</v>
      </c>
      <c r="L727" s="89"/>
      <c r="M727" s="146"/>
      <c r="N727" s="89">
        <f>K727</f>
        <v>27.762580000000003</v>
      </c>
      <c r="O727" s="88"/>
      <c r="P727" s="88"/>
      <c r="Q727" s="92">
        <f t="shared" si="279"/>
        <v>0</v>
      </c>
      <c r="R727" s="92">
        <f t="shared" si="280"/>
        <v>0</v>
      </c>
      <c r="S727" s="88">
        <f t="shared" si="281"/>
        <v>0</v>
      </c>
      <c r="T727" s="88" t="s">
        <v>555</v>
      </c>
      <c r="U727" s="137"/>
      <c r="V727" s="137"/>
      <c r="W727" s="137"/>
      <c r="X727" s="137"/>
      <c r="Y727" s="137"/>
    </row>
    <row r="728" spans="1:25" s="198" customFormat="1" ht="18.75" customHeight="1" x14ac:dyDescent="0.3">
      <c r="A728" s="65" t="s">
        <v>1629</v>
      </c>
      <c r="B728" s="65"/>
      <c r="C728" s="65" t="s">
        <v>553</v>
      </c>
      <c r="D728" s="261" t="s">
        <v>879</v>
      </c>
      <c r="E728" s="14" t="s">
        <v>1210</v>
      </c>
      <c r="F728" s="11"/>
      <c r="G728" s="11"/>
      <c r="H728" s="11"/>
      <c r="I728" s="11"/>
      <c r="J728" s="209">
        <v>1.34</v>
      </c>
      <c r="K728" s="235">
        <f>0.1*3.14*J728</f>
        <v>0.42076000000000008</v>
      </c>
      <c r="L728" s="11">
        <f>J728</f>
        <v>1.34</v>
      </c>
      <c r="M728" s="147">
        <v>1.1000000000000001</v>
      </c>
      <c r="N728" s="153">
        <f>M728*L728</f>
        <v>1.4740000000000002</v>
      </c>
      <c r="O728" s="11"/>
      <c r="P728" s="11"/>
      <c r="Q728" s="11">
        <f t="shared" si="279"/>
        <v>0</v>
      </c>
      <c r="R728" s="11">
        <f t="shared" si="280"/>
        <v>0</v>
      </c>
      <c r="S728" s="88">
        <f t="shared" si="281"/>
        <v>0</v>
      </c>
      <c r="T728" s="106"/>
      <c r="U728" s="197"/>
      <c r="V728" s="197"/>
      <c r="W728" s="197"/>
      <c r="X728" s="197"/>
      <c r="Y728" s="197"/>
    </row>
    <row r="729" spans="1:25" s="198" customFormat="1" ht="18.75" customHeight="1" x14ac:dyDescent="0.3">
      <c r="A729" s="65" t="s">
        <v>1630</v>
      </c>
      <c r="B729" s="65"/>
      <c r="C729" s="65" t="s">
        <v>553</v>
      </c>
      <c r="D729" s="261" t="s">
        <v>937</v>
      </c>
      <c r="E729" s="14" t="s">
        <v>1210</v>
      </c>
      <c r="F729" s="11"/>
      <c r="G729" s="11"/>
      <c r="H729" s="11"/>
      <c r="I729" s="11"/>
      <c r="J729" s="209">
        <v>86.63</v>
      </c>
      <c r="K729" s="235">
        <f>0.1*3.14*J729</f>
        <v>27.201820000000005</v>
      </c>
      <c r="L729" s="11">
        <f t="shared" ref="L729" si="319">J729</f>
        <v>86.63</v>
      </c>
      <c r="M729" s="147">
        <v>1.1000000000000001</v>
      </c>
      <c r="N729" s="153">
        <f>M729*L729</f>
        <v>95.293000000000006</v>
      </c>
      <c r="O729" s="11"/>
      <c r="P729" s="11"/>
      <c r="Q729" s="11">
        <f t="shared" si="279"/>
        <v>0</v>
      </c>
      <c r="R729" s="11">
        <f t="shared" si="280"/>
        <v>0</v>
      </c>
      <c r="S729" s="88">
        <f t="shared" si="281"/>
        <v>0</v>
      </c>
      <c r="T729" s="106"/>
    </row>
    <row r="730" spans="1:25" s="198" customFormat="1" ht="18.75" customHeight="1" x14ac:dyDescent="0.3">
      <c r="A730" s="65" t="s">
        <v>1631</v>
      </c>
      <c r="B730" s="65"/>
      <c r="C730" s="65" t="s">
        <v>553</v>
      </c>
      <c r="D730" s="261" t="s">
        <v>966</v>
      </c>
      <c r="E730" s="14" t="s">
        <v>18</v>
      </c>
      <c r="F730" s="11">
        <v>1</v>
      </c>
      <c r="G730" s="11"/>
      <c r="H730" s="11"/>
      <c r="I730" s="11"/>
      <c r="J730" s="209"/>
      <c r="K730" s="235">
        <v>0.06</v>
      </c>
      <c r="L730" s="11">
        <f t="shared" ref="L730:L732" si="320">F730</f>
        <v>1</v>
      </c>
      <c r="M730" s="147">
        <v>1</v>
      </c>
      <c r="N730" s="153">
        <f>M730*L730</f>
        <v>1</v>
      </c>
      <c r="O730" s="11"/>
      <c r="P730" s="11"/>
      <c r="Q730" s="11">
        <f t="shared" si="279"/>
        <v>0</v>
      </c>
      <c r="R730" s="11">
        <f t="shared" si="280"/>
        <v>0</v>
      </c>
      <c r="S730" s="88">
        <f t="shared" si="281"/>
        <v>0</v>
      </c>
      <c r="T730" s="106"/>
    </row>
    <row r="731" spans="1:25" s="198" customFormat="1" ht="18.75" customHeight="1" x14ac:dyDescent="0.3">
      <c r="A731" s="65" t="s">
        <v>1632</v>
      </c>
      <c r="B731" s="65"/>
      <c r="C731" s="65" t="s">
        <v>553</v>
      </c>
      <c r="D731" s="261" t="s">
        <v>938</v>
      </c>
      <c r="E731" s="14" t="s">
        <v>18</v>
      </c>
      <c r="F731" s="11">
        <v>1</v>
      </c>
      <c r="G731" s="11"/>
      <c r="H731" s="11"/>
      <c r="I731" s="11"/>
      <c r="J731" s="209"/>
      <c r="K731" s="235">
        <v>0.08</v>
      </c>
      <c r="L731" s="11">
        <f t="shared" ref="L731" si="321">F731</f>
        <v>1</v>
      </c>
      <c r="M731" s="147">
        <v>1</v>
      </c>
      <c r="N731" s="153">
        <f>M731*L731</f>
        <v>1</v>
      </c>
      <c r="O731" s="11"/>
      <c r="P731" s="11"/>
      <c r="Q731" s="11">
        <f t="shared" si="279"/>
        <v>0</v>
      </c>
      <c r="R731" s="11">
        <f t="shared" si="280"/>
        <v>0</v>
      </c>
      <c r="S731" s="88">
        <f t="shared" si="281"/>
        <v>0</v>
      </c>
      <c r="T731" s="106"/>
    </row>
    <row r="732" spans="1:25" s="198" customFormat="1" ht="15.75" customHeight="1" x14ac:dyDescent="0.3">
      <c r="A732" s="65" t="s">
        <v>1633</v>
      </c>
      <c r="B732" s="65"/>
      <c r="C732" s="65" t="s">
        <v>553</v>
      </c>
      <c r="D732" s="261" t="s">
        <v>705</v>
      </c>
      <c r="E732" s="14" t="s">
        <v>3</v>
      </c>
      <c r="F732" s="11">
        <v>0.01</v>
      </c>
      <c r="G732" s="11"/>
      <c r="H732" s="11"/>
      <c r="I732" s="11"/>
      <c r="J732" s="209"/>
      <c r="K732" s="235"/>
      <c r="L732" s="11">
        <f t="shared" si="320"/>
        <v>0.01</v>
      </c>
      <c r="M732" s="147">
        <v>1</v>
      </c>
      <c r="N732" s="153">
        <f t="shared" ref="N732" si="322">M732*L732</f>
        <v>0.01</v>
      </c>
      <c r="O732" s="11"/>
      <c r="P732" s="11"/>
      <c r="Q732" s="11">
        <f t="shared" si="279"/>
        <v>0</v>
      </c>
      <c r="R732" s="11">
        <f t="shared" si="280"/>
        <v>0</v>
      </c>
      <c r="S732" s="88">
        <f t="shared" si="281"/>
        <v>0</v>
      </c>
      <c r="T732" s="106"/>
    </row>
    <row r="733" spans="1:25" s="138" customFormat="1" ht="27" customHeight="1" x14ac:dyDescent="0.3">
      <c r="A733" s="90" t="s">
        <v>1634</v>
      </c>
      <c r="B733" s="276" t="s">
        <v>2088</v>
      </c>
      <c r="C733" s="90" t="s">
        <v>552</v>
      </c>
      <c r="D733" s="97" t="s">
        <v>1338</v>
      </c>
      <c r="E733" s="87" t="s">
        <v>3</v>
      </c>
      <c r="F733" s="124">
        <f>F734</f>
        <v>30.015000000000001</v>
      </c>
      <c r="G733" s="87"/>
      <c r="H733" s="87"/>
      <c r="I733" s="87"/>
      <c r="J733" s="87"/>
      <c r="K733" s="124">
        <f>F733</f>
        <v>30.015000000000001</v>
      </c>
      <c r="L733" s="124">
        <f>K733</f>
        <v>30.015000000000001</v>
      </c>
      <c r="M733" s="148">
        <v>1</v>
      </c>
      <c r="N733" s="154">
        <f>ROUND(M733*L733,2)</f>
        <v>30.02</v>
      </c>
      <c r="O733" s="88"/>
      <c r="P733" s="88"/>
      <c r="Q733" s="92">
        <f t="shared" si="279"/>
        <v>0</v>
      </c>
      <c r="R733" s="92">
        <f t="shared" si="280"/>
        <v>0</v>
      </c>
      <c r="S733" s="88">
        <f t="shared" si="281"/>
        <v>0</v>
      </c>
      <c r="T733" s="108"/>
    </row>
    <row r="734" spans="1:25" s="198" customFormat="1" ht="29.25" customHeight="1" x14ac:dyDescent="0.3">
      <c r="A734" s="65" t="s">
        <v>1635</v>
      </c>
      <c r="B734" s="65"/>
      <c r="C734" s="65" t="s">
        <v>553</v>
      </c>
      <c r="D734" s="115" t="s">
        <v>886</v>
      </c>
      <c r="E734" s="14" t="s">
        <v>3</v>
      </c>
      <c r="F734" s="103">
        <v>30.015000000000001</v>
      </c>
      <c r="G734" s="14"/>
      <c r="H734" s="14"/>
      <c r="I734" s="14"/>
      <c r="J734" s="91"/>
      <c r="K734" s="239">
        <f>F734</f>
        <v>30.015000000000001</v>
      </c>
      <c r="L734" s="103">
        <f>K734</f>
        <v>30.015000000000001</v>
      </c>
      <c r="M734" s="147">
        <v>1.1000000000000001</v>
      </c>
      <c r="N734" s="153">
        <f>ROUND(M734*L734,2)</f>
        <v>33.020000000000003</v>
      </c>
      <c r="O734" s="11"/>
      <c r="P734" s="11"/>
      <c r="Q734" s="11">
        <f t="shared" si="279"/>
        <v>0</v>
      </c>
      <c r="R734" s="11">
        <f t="shared" si="280"/>
        <v>0</v>
      </c>
      <c r="S734" s="88">
        <f t="shared" si="281"/>
        <v>0</v>
      </c>
      <c r="T734" s="106"/>
      <c r="U734" s="197"/>
    </row>
    <row r="735" spans="1:25" s="198" customFormat="1" ht="25.5" customHeight="1" x14ac:dyDescent="0.3">
      <c r="A735" s="65" t="s">
        <v>3005</v>
      </c>
      <c r="B735" s="65"/>
      <c r="C735" s="65" t="s">
        <v>553</v>
      </c>
      <c r="D735" s="115" t="s">
        <v>3036</v>
      </c>
      <c r="E735" s="14" t="s">
        <v>2</v>
      </c>
      <c r="F735" s="103">
        <f>F734</f>
        <v>30.015000000000001</v>
      </c>
      <c r="G735" s="103"/>
      <c r="H735" s="103"/>
      <c r="I735" s="103"/>
      <c r="J735" s="103"/>
      <c r="K735" s="103">
        <f>F735</f>
        <v>30.015000000000001</v>
      </c>
      <c r="L735" s="103">
        <f>K735</f>
        <v>30.015000000000001</v>
      </c>
      <c r="M735" s="147">
        <v>0.7</v>
      </c>
      <c r="N735" s="153">
        <f>ROUND(M735*L735,2)</f>
        <v>21.01</v>
      </c>
      <c r="O735" s="11"/>
      <c r="P735" s="11"/>
      <c r="Q735" s="11">
        <f t="shared" ref="Q735" si="323">ROUND(N735*O735,2)</f>
        <v>0</v>
      </c>
      <c r="R735" s="11">
        <f t="shared" ref="R735" si="324">ROUND(N735*P735,2)</f>
        <v>0</v>
      </c>
      <c r="S735" s="88">
        <f t="shared" ref="S735" si="325">ROUND(Q735+R735,2)</f>
        <v>0</v>
      </c>
      <c r="T735" s="106"/>
    </row>
    <row r="736" spans="1:25" s="134" customFormat="1" ht="27.75" customHeight="1" x14ac:dyDescent="0.3">
      <c r="A736" s="90" t="s">
        <v>1636</v>
      </c>
      <c r="B736" s="276" t="s">
        <v>2089</v>
      </c>
      <c r="C736" s="86" t="s">
        <v>552</v>
      </c>
      <c r="D736" s="118" t="s">
        <v>654</v>
      </c>
      <c r="E736" s="87" t="s">
        <v>18</v>
      </c>
      <c r="F736" s="117">
        <f>F737</f>
        <v>1</v>
      </c>
      <c r="G736" s="117"/>
      <c r="H736" s="117"/>
      <c r="I736" s="117"/>
      <c r="J736" s="117"/>
      <c r="K736" s="117"/>
      <c r="L736" s="117">
        <f>L737</f>
        <v>1</v>
      </c>
      <c r="M736" s="148">
        <v>1</v>
      </c>
      <c r="N736" s="154">
        <f>ROUND(M736*L736,2)</f>
        <v>1</v>
      </c>
      <c r="O736" s="88"/>
      <c r="P736" s="88"/>
      <c r="Q736" s="92">
        <f t="shared" si="279"/>
        <v>0</v>
      </c>
      <c r="R736" s="92">
        <f t="shared" si="280"/>
        <v>0</v>
      </c>
      <c r="S736" s="88">
        <f t="shared" si="281"/>
        <v>0</v>
      </c>
      <c r="T736" s="109"/>
      <c r="U736" s="133"/>
      <c r="V736" s="133"/>
      <c r="W736" s="133"/>
      <c r="X736" s="133"/>
      <c r="Y736" s="133"/>
    </row>
    <row r="737" spans="1:25" s="158" customFormat="1" ht="27.75" customHeight="1" x14ac:dyDescent="0.3">
      <c r="A737" s="65" t="s">
        <v>1637</v>
      </c>
      <c r="B737" s="65"/>
      <c r="C737" s="65" t="s">
        <v>553</v>
      </c>
      <c r="D737" s="261" t="s">
        <v>939</v>
      </c>
      <c r="E737" s="74" t="s">
        <v>18</v>
      </c>
      <c r="F737" s="181">
        <v>1</v>
      </c>
      <c r="G737" s="105"/>
      <c r="H737" s="105"/>
      <c r="I737" s="105"/>
      <c r="J737" s="117"/>
      <c r="K737" s="238"/>
      <c r="L737" s="104">
        <f>F737</f>
        <v>1</v>
      </c>
      <c r="M737" s="147">
        <v>1</v>
      </c>
      <c r="N737" s="153">
        <f>ROUND(M737*L737,2)</f>
        <v>1</v>
      </c>
      <c r="O737" s="71"/>
      <c r="P737" s="71"/>
      <c r="Q737" s="11">
        <f t="shared" ref="Q737:Q805" si="326">ROUND(N737*O737,2)</f>
        <v>0</v>
      </c>
      <c r="R737" s="11">
        <f t="shared" ref="R737:R805" si="327">ROUND(N737*P737,2)</f>
        <v>0</v>
      </c>
      <c r="S737" s="88">
        <f t="shared" ref="S737:S805" si="328">ROUND(Q737+R737,2)</f>
        <v>0</v>
      </c>
      <c r="T737" s="106"/>
      <c r="U737" s="157"/>
      <c r="V737" s="157"/>
      <c r="W737" s="157"/>
      <c r="X737" s="157"/>
      <c r="Y737" s="157"/>
    </row>
    <row r="738" spans="1:25" s="132" customFormat="1" ht="22.5" customHeight="1" x14ac:dyDescent="0.3">
      <c r="A738" s="111" t="s">
        <v>504</v>
      </c>
      <c r="B738" s="111"/>
      <c r="C738" s="111"/>
      <c r="D738" s="95" t="s">
        <v>1640</v>
      </c>
      <c r="E738" s="112"/>
      <c r="F738" s="113"/>
      <c r="G738" s="112"/>
      <c r="H738" s="112"/>
      <c r="I738" s="112"/>
      <c r="J738" s="112"/>
      <c r="K738" s="112"/>
      <c r="L738" s="190"/>
      <c r="M738" s="144"/>
      <c r="N738" s="151"/>
      <c r="O738" s="114"/>
      <c r="P738" s="114"/>
      <c r="Q738" s="85"/>
      <c r="R738" s="85"/>
      <c r="S738" s="114"/>
      <c r="T738" s="114"/>
      <c r="U738" s="131"/>
      <c r="V738" s="131"/>
      <c r="W738" s="131"/>
      <c r="X738" s="131"/>
      <c r="Y738" s="131"/>
    </row>
    <row r="739" spans="1:25" s="138" customFormat="1" ht="25.5" customHeight="1" x14ac:dyDescent="0.3">
      <c r="A739" s="90" t="s">
        <v>1642</v>
      </c>
      <c r="B739" s="276" t="s">
        <v>2086</v>
      </c>
      <c r="C739" s="90" t="s">
        <v>552</v>
      </c>
      <c r="D739" s="97" t="s">
        <v>554</v>
      </c>
      <c r="E739" s="87" t="s">
        <v>3</v>
      </c>
      <c r="F739" s="117"/>
      <c r="G739" s="87"/>
      <c r="H739" s="87"/>
      <c r="I739" s="87"/>
      <c r="J739" s="89"/>
      <c r="K739" s="89">
        <f>SUM(K740:K743)</f>
        <v>57.928863999999997</v>
      </c>
      <c r="L739" s="89"/>
      <c r="M739" s="146"/>
      <c r="N739" s="89">
        <f>K739</f>
        <v>57.928863999999997</v>
      </c>
      <c r="O739" s="88"/>
      <c r="P739" s="88"/>
      <c r="Q739" s="92">
        <f t="shared" si="326"/>
        <v>0</v>
      </c>
      <c r="R739" s="92">
        <f t="shared" si="327"/>
        <v>0</v>
      </c>
      <c r="S739" s="88">
        <f t="shared" si="328"/>
        <v>0</v>
      </c>
      <c r="T739" s="88" t="s">
        <v>555</v>
      </c>
      <c r="U739" s="137"/>
      <c r="V739" s="137"/>
      <c r="W739" s="137"/>
      <c r="X739" s="137"/>
      <c r="Y739" s="137"/>
    </row>
    <row r="740" spans="1:25" s="1" customFormat="1" ht="18.75" customHeight="1" x14ac:dyDescent="0.3">
      <c r="A740" s="65" t="s">
        <v>2092</v>
      </c>
      <c r="B740" s="65"/>
      <c r="C740" s="65" t="s">
        <v>553</v>
      </c>
      <c r="D740" s="261" t="s">
        <v>880</v>
      </c>
      <c r="E740" s="3" t="s">
        <v>1210</v>
      </c>
      <c r="F740" s="11"/>
      <c r="G740" s="11"/>
      <c r="H740" s="11"/>
      <c r="I740" s="11"/>
      <c r="J740" s="209">
        <v>1.54</v>
      </c>
      <c r="K740" s="235">
        <f>0.16*3.14*J740</f>
        <v>0.77369600000000016</v>
      </c>
      <c r="L740" s="11">
        <f>J740</f>
        <v>1.54</v>
      </c>
      <c r="M740" s="147">
        <v>1.1000000000000001</v>
      </c>
      <c r="N740" s="179">
        <f>M740*L740</f>
        <v>1.6940000000000002</v>
      </c>
      <c r="O740" s="11"/>
      <c r="P740" s="11"/>
      <c r="Q740" s="11">
        <f t="shared" si="326"/>
        <v>0</v>
      </c>
      <c r="R740" s="11">
        <f t="shared" si="327"/>
        <v>0</v>
      </c>
      <c r="S740" s="88">
        <f t="shared" si="328"/>
        <v>0</v>
      </c>
      <c r="T740" s="106"/>
      <c r="U740" s="4"/>
      <c r="V740" s="4"/>
      <c r="W740" s="4"/>
      <c r="X740" s="4"/>
      <c r="Y740" s="4"/>
    </row>
    <row r="741" spans="1:25" s="1" customFormat="1" ht="18.75" customHeight="1" x14ac:dyDescent="0.3">
      <c r="A741" s="65" t="s">
        <v>2094</v>
      </c>
      <c r="B741" s="65"/>
      <c r="C741" s="65" t="s">
        <v>553</v>
      </c>
      <c r="D741" s="261" t="s">
        <v>881</v>
      </c>
      <c r="E741" s="3" t="s">
        <v>1210</v>
      </c>
      <c r="F741" s="11"/>
      <c r="G741" s="11"/>
      <c r="H741" s="11"/>
      <c r="I741" s="11"/>
      <c r="J741" s="209">
        <v>112.57</v>
      </c>
      <c r="K741" s="235">
        <f>0.16*3.14*J741</f>
        <v>56.555168000000002</v>
      </c>
      <c r="L741" s="11">
        <f t="shared" ref="L741" si="329">J741</f>
        <v>112.57</v>
      </c>
      <c r="M741" s="147">
        <v>1.1000000000000001</v>
      </c>
      <c r="N741" s="179">
        <f>M741*L741</f>
        <v>123.827</v>
      </c>
      <c r="O741" s="11"/>
      <c r="P741" s="11"/>
      <c r="Q741" s="11">
        <f t="shared" si="326"/>
        <v>0</v>
      </c>
      <c r="R741" s="11">
        <f t="shared" si="327"/>
        <v>0</v>
      </c>
      <c r="S741" s="88">
        <f t="shared" si="328"/>
        <v>0</v>
      </c>
      <c r="T741" s="106"/>
    </row>
    <row r="742" spans="1:25" s="1" customFormat="1" ht="18.75" customHeight="1" x14ac:dyDescent="0.3">
      <c r="A742" s="65" t="s">
        <v>2095</v>
      </c>
      <c r="B742" s="65"/>
      <c r="C742" s="65" t="s">
        <v>553</v>
      </c>
      <c r="D742" s="261" t="s">
        <v>1020</v>
      </c>
      <c r="E742" s="3" t="s">
        <v>18</v>
      </c>
      <c r="F742" s="11">
        <v>2</v>
      </c>
      <c r="G742" s="11"/>
      <c r="H742" s="11"/>
      <c r="I742" s="11"/>
      <c r="J742" s="209"/>
      <c r="K742" s="235">
        <v>0.12</v>
      </c>
      <c r="L742" s="11">
        <f t="shared" ref="L742" si="330">F742</f>
        <v>2</v>
      </c>
      <c r="M742" s="147">
        <v>1</v>
      </c>
      <c r="N742" s="179">
        <f>M742*L742</f>
        <v>2</v>
      </c>
      <c r="O742" s="11"/>
      <c r="P742" s="11"/>
      <c r="Q742" s="11">
        <f t="shared" si="326"/>
        <v>0</v>
      </c>
      <c r="R742" s="11">
        <f t="shared" si="327"/>
        <v>0</v>
      </c>
      <c r="S742" s="88">
        <f t="shared" si="328"/>
        <v>0</v>
      </c>
      <c r="T742" s="106"/>
    </row>
    <row r="743" spans="1:25" s="1" customFormat="1" ht="18.75" customHeight="1" x14ac:dyDescent="0.3">
      <c r="A743" s="65" t="s">
        <v>2093</v>
      </c>
      <c r="B743" s="65"/>
      <c r="C743" s="65" t="s">
        <v>553</v>
      </c>
      <c r="D743" s="261" t="s">
        <v>888</v>
      </c>
      <c r="E743" s="3" t="s">
        <v>18</v>
      </c>
      <c r="F743" s="11">
        <v>6</v>
      </c>
      <c r="G743" s="11"/>
      <c r="H743" s="11"/>
      <c r="I743" s="11"/>
      <c r="J743" s="209"/>
      <c r="K743" s="235">
        <v>0.48</v>
      </c>
      <c r="L743" s="11">
        <f t="shared" ref="L743:L744" si="331">F743</f>
        <v>6</v>
      </c>
      <c r="M743" s="147">
        <v>1</v>
      </c>
      <c r="N743" s="179">
        <f>M743*L743</f>
        <v>6</v>
      </c>
      <c r="O743" s="11"/>
      <c r="P743" s="11"/>
      <c r="Q743" s="11">
        <f t="shared" si="326"/>
        <v>0</v>
      </c>
      <c r="R743" s="11">
        <f t="shared" si="327"/>
        <v>0</v>
      </c>
      <c r="S743" s="88">
        <f t="shared" si="328"/>
        <v>0</v>
      </c>
      <c r="T743" s="106"/>
    </row>
    <row r="744" spans="1:25" s="1" customFormat="1" ht="15.75" customHeight="1" x14ac:dyDescent="0.3">
      <c r="A744" s="65" t="s">
        <v>2096</v>
      </c>
      <c r="B744" s="65"/>
      <c r="C744" s="65" t="s">
        <v>553</v>
      </c>
      <c r="D744" s="261" t="s">
        <v>705</v>
      </c>
      <c r="E744" s="3" t="s">
        <v>3</v>
      </c>
      <c r="F744" s="11">
        <v>0.01</v>
      </c>
      <c r="G744" s="11"/>
      <c r="H744" s="11"/>
      <c r="I744" s="11"/>
      <c r="J744" s="209"/>
      <c r="K744" s="235"/>
      <c r="L744" s="11">
        <f t="shared" si="331"/>
        <v>0.01</v>
      </c>
      <c r="M744" s="147">
        <v>1</v>
      </c>
      <c r="N744" s="179">
        <f t="shared" ref="N744" si="332">M744*L744</f>
        <v>0.01</v>
      </c>
      <c r="O744" s="11"/>
      <c r="P744" s="11"/>
      <c r="Q744" s="11">
        <f t="shared" si="326"/>
        <v>0</v>
      </c>
      <c r="R744" s="11">
        <f t="shared" si="327"/>
        <v>0</v>
      </c>
      <c r="S744" s="88">
        <f t="shared" si="328"/>
        <v>0</v>
      </c>
      <c r="T744" s="106"/>
    </row>
    <row r="745" spans="1:25" s="138" customFormat="1" ht="27" customHeight="1" x14ac:dyDescent="0.3">
      <c r="A745" s="90" t="s">
        <v>1643</v>
      </c>
      <c r="B745" s="276" t="s">
        <v>2088</v>
      </c>
      <c r="C745" s="90" t="s">
        <v>552</v>
      </c>
      <c r="D745" s="97" t="s">
        <v>1338</v>
      </c>
      <c r="E745" s="87" t="s">
        <v>3</v>
      </c>
      <c r="F745" s="124">
        <f>F746</f>
        <v>61.127000000000002</v>
      </c>
      <c r="G745" s="87"/>
      <c r="H745" s="87"/>
      <c r="I745" s="87"/>
      <c r="J745" s="87"/>
      <c r="K745" s="117">
        <f>F745</f>
        <v>61.127000000000002</v>
      </c>
      <c r="L745" s="117">
        <f>K745</f>
        <v>61.127000000000002</v>
      </c>
      <c r="M745" s="148">
        <v>1</v>
      </c>
      <c r="N745" s="154">
        <f>ROUND(M745*L745,2)</f>
        <v>61.13</v>
      </c>
      <c r="O745" s="88"/>
      <c r="P745" s="88"/>
      <c r="Q745" s="92">
        <f t="shared" si="326"/>
        <v>0</v>
      </c>
      <c r="R745" s="92">
        <f t="shared" si="327"/>
        <v>0</v>
      </c>
      <c r="S745" s="88">
        <f t="shared" si="328"/>
        <v>0</v>
      </c>
      <c r="T745" s="108"/>
    </row>
    <row r="746" spans="1:25" s="1" customFormat="1" ht="29.25" customHeight="1" x14ac:dyDescent="0.3">
      <c r="A746" s="65" t="s">
        <v>2097</v>
      </c>
      <c r="B746" s="65"/>
      <c r="C746" s="65" t="s">
        <v>553</v>
      </c>
      <c r="D746" s="115" t="s">
        <v>886</v>
      </c>
      <c r="E746" s="3" t="s">
        <v>3</v>
      </c>
      <c r="F746" s="103">
        <v>61.127000000000002</v>
      </c>
      <c r="G746" s="14"/>
      <c r="H746" s="14"/>
      <c r="I746" s="14"/>
      <c r="J746" s="91"/>
      <c r="K746" s="241">
        <f>F746</f>
        <v>61.127000000000002</v>
      </c>
      <c r="L746" s="147">
        <f>K746</f>
        <v>61.127000000000002</v>
      </c>
      <c r="M746" s="147">
        <v>1.1000000000000001</v>
      </c>
      <c r="N746" s="179">
        <f>ROUND(M746*L746,2)</f>
        <v>67.239999999999995</v>
      </c>
      <c r="O746" s="11"/>
      <c r="P746" s="11"/>
      <c r="Q746" s="11">
        <f t="shared" si="326"/>
        <v>0</v>
      </c>
      <c r="R746" s="11">
        <f t="shared" si="327"/>
        <v>0</v>
      </c>
      <c r="S746" s="88">
        <f t="shared" si="328"/>
        <v>0</v>
      </c>
      <c r="T746" s="106"/>
      <c r="U746" s="4"/>
    </row>
    <row r="747" spans="1:25" s="198" customFormat="1" ht="25.5" customHeight="1" x14ac:dyDescent="0.3">
      <c r="A747" s="65" t="s">
        <v>3006</v>
      </c>
      <c r="B747" s="65"/>
      <c r="C747" s="65" t="s">
        <v>553</v>
      </c>
      <c r="D747" s="115" t="s">
        <v>3036</v>
      </c>
      <c r="E747" s="14" t="s">
        <v>2</v>
      </c>
      <c r="F747" s="338">
        <f>F746</f>
        <v>61.127000000000002</v>
      </c>
      <c r="G747" s="338"/>
      <c r="H747" s="338"/>
      <c r="I747" s="338"/>
      <c r="J747" s="338"/>
      <c r="K747" s="338">
        <f>F747</f>
        <v>61.127000000000002</v>
      </c>
      <c r="L747" s="103">
        <f>K747</f>
        <v>61.127000000000002</v>
      </c>
      <c r="M747" s="147">
        <v>0.7</v>
      </c>
      <c r="N747" s="153">
        <f>ROUND(M747*L747,2)</f>
        <v>42.79</v>
      </c>
      <c r="O747" s="11"/>
      <c r="P747" s="11"/>
      <c r="Q747" s="11">
        <f t="shared" si="326"/>
        <v>0</v>
      </c>
      <c r="R747" s="11">
        <f t="shared" si="327"/>
        <v>0</v>
      </c>
      <c r="S747" s="88">
        <f t="shared" si="328"/>
        <v>0</v>
      </c>
      <c r="T747" s="106"/>
    </row>
    <row r="748" spans="1:25" s="134" customFormat="1" ht="27.75" customHeight="1" x14ac:dyDescent="0.3">
      <c r="A748" s="90" t="s">
        <v>1644</v>
      </c>
      <c r="B748" s="276" t="s">
        <v>2089</v>
      </c>
      <c r="C748" s="86" t="s">
        <v>552</v>
      </c>
      <c r="D748" s="118" t="s">
        <v>654</v>
      </c>
      <c r="E748" s="87" t="s">
        <v>18</v>
      </c>
      <c r="F748" s="117">
        <f>F749</f>
        <v>1</v>
      </c>
      <c r="G748" s="117"/>
      <c r="H748" s="117"/>
      <c r="I748" s="117"/>
      <c r="J748" s="117"/>
      <c r="K748" s="117"/>
      <c r="L748" s="117">
        <f>F748</f>
        <v>1</v>
      </c>
      <c r="M748" s="148">
        <v>1</v>
      </c>
      <c r="N748" s="154">
        <f>ROUND(M748*L748,2)</f>
        <v>1</v>
      </c>
      <c r="O748" s="88"/>
      <c r="P748" s="88"/>
      <c r="Q748" s="92">
        <f t="shared" si="326"/>
        <v>0</v>
      </c>
      <c r="R748" s="92">
        <f t="shared" si="327"/>
        <v>0</v>
      </c>
      <c r="S748" s="88">
        <f t="shared" si="328"/>
        <v>0</v>
      </c>
      <c r="T748" s="109"/>
      <c r="U748" s="133"/>
      <c r="V748" s="133"/>
      <c r="W748" s="133"/>
      <c r="X748" s="133"/>
      <c r="Y748" s="133"/>
    </row>
    <row r="749" spans="1:25" s="158" customFormat="1" ht="27.75" customHeight="1" x14ac:dyDescent="0.3">
      <c r="A749" s="69" t="s">
        <v>2098</v>
      </c>
      <c r="B749" s="69"/>
      <c r="C749" s="65" t="s">
        <v>553</v>
      </c>
      <c r="D749" s="261" t="s">
        <v>1575</v>
      </c>
      <c r="E749" s="14" t="s">
        <v>18</v>
      </c>
      <c r="F749" s="104">
        <v>1</v>
      </c>
      <c r="G749" s="105"/>
      <c r="H749" s="105"/>
      <c r="I749" s="105"/>
      <c r="J749" s="117"/>
      <c r="K749" s="238"/>
      <c r="L749" s="105">
        <f>F749</f>
        <v>1</v>
      </c>
      <c r="M749" s="147">
        <v>1</v>
      </c>
      <c r="N749" s="153">
        <f>ROUND(M749*L749,2)</f>
        <v>1</v>
      </c>
      <c r="O749" s="71"/>
      <c r="P749" s="71"/>
      <c r="Q749" s="11">
        <f t="shared" si="326"/>
        <v>0</v>
      </c>
      <c r="R749" s="11">
        <f t="shared" si="327"/>
        <v>0</v>
      </c>
      <c r="S749" s="88">
        <f t="shared" si="328"/>
        <v>0</v>
      </c>
      <c r="T749" s="106"/>
      <c r="U749" s="157"/>
      <c r="V749" s="157"/>
      <c r="W749" s="157"/>
      <c r="X749" s="157"/>
      <c r="Y749" s="157"/>
    </row>
    <row r="750" spans="1:25" s="132" customFormat="1" ht="22.5" customHeight="1" x14ac:dyDescent="0.3">
      <c r="A750" s="111" t="s">
        <v>505</v>
      </c>
      <c r="B750" s="111"/>
      <c r="C750" s="111"/>
      <c r="D750" s="95" t="s">
        <v>1641</v>
      </c>
      <c r="E750" s="112"/>
      <c r="F750" s="113"/>
      <c r="G750" s="112"/>
      <c r="H750" s="112"/>
      <c r="I750" s="112"/>
      <c r="J750" s="112"/>
      <c r="K750" s="112"/>
      <c r="L750" s="190"/>
      <c r="M750" s="144"/>
      <c r="N750" s="151"/>
      <c r="O750" s="114"/>
      <c r="P750" s="114"/>
      <c r="Q750" s="85"/>
      <c r="R750" s="85"/>
      <c r="S750" s="114"/>
      <c r="T750" s="114"/>
      <c r="U750" s="131"/>
      <c r="V750" s="131"/>
      <c r="W750" s="131"/>
      <c r="X750" s="131"/>
      <c r="Y750" s="131"/>
    </row>
    <row r="751" spans="1:25" s="138" customFormat="1" ht="25.5" customHeight="1" x14ac:dyDescent="0.3">
      <c r="A751" s="90" t="s">
        <v>1645</v>
      </c>
      <c r="B751" s="276" t="s">
        <v>2086</v>
      </c>
      <c r="C751" s="90" t="s">
        <v>552</v>
      </c>
      <c r="D751" s="97" t="s">
        <v>554</v>
      </c>
      <c r="E751" s="87" t="s">
        <v>3</v>
      </c>
      <c r="F751" s="117"/>
      <c r="G751" s="87"/>
      <c r="H751" s="87"/>
      <c r="I751" s="87"/>
      <c r="J751" s="89"/>
      <c r="K751" s="89">
        <f>SUM(K752:K755)</f>
        <v>36.210740000000001</v>
      </c>
      <c r="L751" s="89"/>
      <c r="M751" s="146"/>
      <c r="N751" s="89">
        <f>K751</f>
        <v>36.210740000000001</v>
      </c>
      <c r="O751" s="88"/>
      <c r="P751" s="88"/>
      <c r="Q751" s="92">
        <f t="shared" si="326"/>
        <v>0</v>
      </c>
      <c r="R751" s="92">
        <f t="shared" si="327"/>
        <v>0</v>
      </c>
      <c r="S751" s="88">
        <f t="shared" si="328"/>
        <v>0</v>
      </c>
      <c r="T751" s="88" t="s">
        <v>555</v>
      </c>
      <c r="U751" s="137"/>
      <c r="V751" s="137"/>
      <c r="W751" s="137"/>
      <c r="X751" s="137"/>
      <c r="Y751" s="137"/>
    </row>
    <row r="752" spans="1:25" s="198" customFormat="1" ht="18.75" customHeight="1" x14ac:dyDescent="0.3">
      <c r="A752" s="65" t="s">
        <v>2099</v>
      </c>
      <c r="B752" s="65"/>
      <c r="C752" s="65" t="s">
        <v>553</v>
      </c>
      <c r="D752" s="261" t="s">
        <v>879</v>
      </c>
      <c r="E752" s="14" t="s">
        <v>1210</v>
      </c>
      <c r="F752" s="11"/>
      <c r="G752" s="11"/>
      <c r="H752" s="11"/>
      <c r="I752" s="11"/>
      <c r="J752" s="209">
        <v>0.19</v>
      </c>
      <c r="K752" s="235">
        <f>0.1*3.14*J752</f>
        <v>5.9660000000000012E-2</v>
      </c>
      <c r="L752" s="11">
        <f>J752</f>
        <v>0.19</v>
      </c>
      <c r="M752" s="147">
        <v>1.1000000000000001</v>
      </c>
      <c r="N752" s="153">
        <f>M752*L752</f>
        <v>0.20900000000000002</v>
      </c>
      <c r="O752" s="11"/>
      <c r="P752" s="11"/>
      <c r="Q752" s="11">
        <f t="shared" si="326"/>
        <v>0</v>
      </c>
      <c r="R752" s="11">
        <f t="shared" si="327"/>
        <v>0</v>
      </c>
      <c r="S752" s="88">
        <f t="shared" si="328"/>
        <v>0</v>
      </c>
      <c r="T752" s="106"/>
      <c r="U752" s="197"/>
      <c r="V752" s="197"/>
      <c r="W752" s="197"/>
      <c r="X752" s="197"/>
      <c r="Y752" s="197"/>
    </row>
    <row r="753" spans="1:25" s="198" customFormat="1" ht="18.75" customHeight="1" x14ac:dyDescent="0.3">
      <c r="A753" s="65" t="s">
        <v>2100</v>
      </c>
      <c r="B753" s="65"/>
      <c r="C753" s="65" t="s">
        <v>553</v>
      </c>
      <c r="D753" s="261" t="s">
        <v>937</v>
      </c>
      <c r="E753" s="14" t="s">
        <v>1210</v>
      </c>
      <c r="F753" s="11"/>
      <c r="G753" s="11"/>
      <c r="H753" s="11"/>
      <c r="I753" s="11"/>
      <c r="J753" s="209">
        <v>113.22</v>
      </c>
      <c r="K753" s="235">
        <f>0.1*3.14*J753</f>
        <v>35.551080000000006</v>
      </c>
      <c r="L753" s="11">
        <f t="shared" ref="L753" si="333">J753</f>
        <v>113.22</v>
      </c>
      <c r="M753" s="147">
        <v>1.1000000000000001</v>
      </c>
      <c r="N753" s="153">
        <f>M753*L753</f>
        <v>124.54200000000002</v>
      </c>
      <c r="O753" s="11"/>
      <c r="P753" s="11"/>
      <c r="Q753" s="11">
        <f t="shared" si="326"/>
        <v>0</v>
      </c>
      <c r="R753" s="11">
        <f t="shared" si="327"/>
        <v>0</v>
      </c>
      <c r="S753" s="88">
        <f t="shared" si="328"/>
        <v>0</v>
      </c>
      <c r="T753" s="106"/>
    </row>
    <row r="754" spans="1:25" s="198" customFormat="1" ht="18.75" customHeight="1" x14ac:dyDescent="0.3">
      <c r="A754" s="65" t="s">
        <v>2101</v>
      </c>
      <c r="B754" s="65"/>
      <c r="C754" s="65" t="s">
        <v>553</v>
      </c>
      <c r="D754" s="261" t="s">
        <v>966</v>
      </c>
      <c r="E754" s="14" t="s">
        <v>18</v>
      </c>
      <c r="F754" s="11">
        <v>2</v>
      </c>
      <c r="G754" s="11"/>
      <c r="H754" s="11"/>
      <c r="I754" s="11"/>
      <c r="J754" s="209"/>
      <c r="K754" s="235">
        <v>0.12</v>
      </c>
      <c r="L754" s="11">
        <f t="shared" ref="L754:L756" si="334">F754</f>
        <v>2</v>
      </c>
      <c r="M754" s="147">
        <v>1</v>
      </c>
      <c r="N754" s="153">
        <f>M754*L754</f>
        <v>2</v>
      </c>
      <c r="O754" s="11"/>
      <c r="P754" s="11"/>
      <c r="Q754" s="11">
        <f t="shared" si="326"/>
        <v>0</v>
      </c>
      <c r="R754" s="11">
        <f t="shared" si="327"/>
        <v>0</v>
      </c>
      <c r="S754" s="88">
        <f t="shared" si="328"/>
        <v>0</v>
      </c>
      <c r="T754" s="106"/>
    </row>
    <row r="755" spans="1:25" s="198" customFormat="1" ht="18.75" customHeight="1" x14ac:dyDescent="0.3">
      <c r="A755" s="65" t="s">
        <v>2102</v>
      </c>
      <c r="B755" s="65"/>
      <c r="C755" s="65" t="s">
        <v>553</v>
      </c>
      <c r="D755" s="261" t="s">
        <v>938</v>
      </c>
      <c r="E755" s="14" t="s">
        <v>18</v>
      </c>
      <c r="F755" s="11">
        <v>6</v>
      </c>
      <c r="G755" s="11"/>
      <c r="H755" s="11"/>
      <c r="I755" s="11"/>
      <c r="J755" s="209"/>
      <c r="K755" s="235">
        <v>0.48</v>
      </c>
      <c r="L755" s="11">
        <f t="shared" si="334"/>
        <v>6</v>
      </c>
      <c r="M755" s="147">
        <v>1</v>
      </c>
      <c r="N755" s="153">
        <f>M755*L755</f>
        <v>6</v>
      </c>
      <c r="O755" s="11"/>
      <c r="P755" s="11"/>
      <c r="Q755" s="11">
        <f t="shared" si="326"/>
        <v>0</v>
      </c>
      <c r="R755" s="11">
        <f t="shared" si="327"/>
        <v>0</v>
      </c>
      <c r="S755" s="88">
        <f t="shared" si="328"/>
        <v>0</v>
      </c>
      <c r="T755" s="106"/>
    </row>
    <row r="756" spans="1:25" s="198" customFormat="1" ht="15.75" customHeight="1" x14ac:dyDescent="0.3">
      <c r="A756" s="65" t="s">
        <v>2103</v>
      </c>
      <c r="B756" s="65"/>
      <c r="C756" s="65" t="s">
        <v>553</v>
      </c>
      <c r="D756" s="261" t="s">
        <v>705</v>
      </c>
      <c r="E756" s="14" t="s">
        <v>3</v>
      </c>
      <c r="F756" s="11">
        <v>0.01</v>
      </c>
      <c r="G756" s="11"/>
      <c r="H756" s="11"/>
      <c r="I756" s="11"/>
      <c r="J756" s="209"/>
      <c r="K756" s="235"/>
      <c r="L756" s="11">
        <f t="shared" si="334"/>
        <v>0.01</v>
      </c>
      <c r="M756" s="147">
        <v>1</v>
      </c>
      <c r="N756" s="153">
        <f t="shared" ref="N756" si="335">M756*L756</f>
        <v>0.01</v>
      </c>
      <c r="O756" s="11"/>
      <c r="P756" s="11"/>
      <c r="Q756" s="11">
        <f t="shared" si="326"/>
        <v>0</v>
      </c>
      <c r="R756" s="11">
        <f t="shared" si="327"/>
        <v>0</v>
      </c>
      <c r="S756" s="88">
        <f t="shared" si="328"/>
        <v>0</v>
      </c>
      <c r="T756" s="106"/>
    </row>
    <row r="757" spans="1:25" s="138" customFormat="1" ht="27" customHeight="1" x14ac:dyDescent="0.3">
      <c r="A757" s="90" t="s">
        <v>1646</v>
      </c>
      <c r="B757" s="276" t="s">
        <v>2088</v>
      </c>
      <c r="C757" s="90" t="s">
        <v>552</v>
      </c>
      <c r="D757" s="97" t="s">
        <v>1338</v>
      </c>
      <c r="E757" s="87" t="s">
        <v>3</v>
      </c>
      <c r="F757" s="124">
        <f>F758</f>
        <v>39.536999999999999</v>
      </c>
      <c r="G757" s="87"/>
      <c r="H757" s="87"/>
      <c r="I757" s="87"/>
      <c r="J757" s="87"/>
      <c r="K757" s="124">
        <f>F757</f>
        <v>39.536999999999999</v>
      </c>
      <c r="L757" s="124">
        <f>K757</f>
        <v>39.536999999999999</v>
      </c>
      <c r="M757" s="148">
        <v>1</v>
      </c>
      <c r="N757" s="154">
        <f>ROUND(M757*L757,2)</f>
        <v>39.54</v>
      </c>
      <c r="O757" s="88"/>
      <c r="P757" s="88"/>
      <c r="Q757" s="92">
        <f t="shared" si="326"/>
        <v>0</v>
      </c>
      <c r="R757" s="92">
        <f t="shared" si="327"/>
        <v>0</v>
      </c>
      <c r="S757" s="88">
        <f t="shared" si="328"/>
        <v>0</v>
      </c>
      <c r="T757" s="108"/>
    </row>
    <row r="758" spans="1:25" s="198" customFormat="1" ht="29.25" customHeight="1" x14ac:dyDescent="0.3">
      <c r="A758" s="65" t="s">
        <v>2104</v>
      </c>
      <c r="B758" s="65"/>
      <c r="C758" s="65" t="s">
        <v>553</v>
      </c>
      <c r="D758" s="115" t="s">
        <v>886</v>
      </c>
      <c r="E758" s="14" t="s">
        <v>3</v>
      </c>
      <c r="F758" s="103">
        <v>39.536999999999999</v>
      </c>
      <c r="G758" s="14"/>
      <c r="H758" s="14"/>
      <c r="I758" s="14"/>
      <c r="J758" s="91"/>
      <c r="K758" s="239">
        <f>F758</f>
        <v>39.536999999999999</v>
      </c>
      <c r="L758" s="103">
        <f>K758</f>
        <v>39.536999999999999</v>
      </c>
      <c r="M758" s="147">
        <v>1</v>
      </c>
      <c r="N758" s="153">
        <f>ROUND(M758*L758,2)</f>
        <v>39.54</v>
      </c>
      <c r="O758" s="11"/>
      <c r="P758" s="11"/>
      <c r="Q758" s="11">
        <f t="shared" si="326"/>
        <v>0</v>
      </c>
      <c r="R758" s="11">
        <f t="shared" si="327"/>
        <v>0</v>
      </c>
      <c r="S758" s="88">
        <f t="shared" si="328"/>
        <v>0</v>
      </c>
      <c r="T758" s="106"/>
      <c r="U758" s="197"/>
    </row>
    <row r="759" spans="1:25" s="198" customFormat="1" ht="25.5" customHeight="1" x14ac:dyDescent="0.3">
      <c r="A759" s="65" t="s">
        <v>3007</v>
      </c>
      <c r="B759" s="65"/>
      <c r="C759" s="65" t="s">
        <v>553</v>
      </c>
      <c r="D759" s="115" t="s">
        <v>3036</v>
      </c>
      <c r="E759" s="14" t="s">
        <v>2</v>
      </c>
      <c r="F759" s="338">
        <f>F758</f>
        <v>39.536999999999999</v>
      </c>
      <c r="G759" s="338"/>
      <c r="H759" s="338"/>
      <c r="I759" s="338"/>
      <c r="J759" s="338"/>
      <c r="K759" s="338">
        <f>F759</f>
        <v>39.536999999999999</v>
      </c>
      <c r="L759" s="103">
        <f>K759</f>
        <v>39.536999999999999</v>
      </c>
      <c r="M759" s="147">
        <v>0.7</v>
      </c>
      <c r="N759" s="153">
        <f>ROUND(M759*L759,2)</f>
        <v>27.68</v>
      </c>
      <c r="O759" s="11"/>
      <c r="P759" s="11"/>
      <c r="Q759" s="11">
        <f t="shared" si="326"/>
        <v>0</v>
      </c>
      <c r="R759" s="11">
        <f t="shared" si="327"/>
        <v>0</v>
      </c>
      <c r="S759" s="88">
        <f t="shared" si="328"/>
        <v>0</v>
      </c>
      <c r="T759" s="106"/>
    </row>
    <row r="760" spans="1:25" s="134" customFormat="1" ht="27.75" customHeight="1" x14ac:dyDescent="0.3">
      <c r="A760" s="90" t="s">
        <v>1647</v>
      </c>
      <c r="B760" s="276" t="s">
        <v>2089</v>
      </c>
      <c r="C760" s="86" t="s">
        <v>552</v>
      </c>
      <c r="D760" s="118" t="s">
        <v>654</v>
      </c>
      <c r="E760" s="87" t="s">
        <v>18</v>
      </c>
      <c r="F760" s="117">
        <f>F761</f>
        <v>1</v>
      </c>
      <c r="G760" s="117"/>
      <c r="H760" s="117"/>
      <c r="I760" s="117"/>
      <c r="J760" s="117"/>
      <c r="K760" s="117"/>
      <c r="L760" s="117">
        <f>L761</f>
        <v>1</v>
      </c>
      <c r="M760" s="148">
        <v>1</v>
      </c>
      <c r="N760" s="154">
        <f>ROUND(M760*L760,2)</f>
        <v>1</v>
      </c>
      <c r="O760" s="88"/>
      <c r="P760" s="88"/>
      <c r="Q760" s="92">
        <f t="shared" si="326"/>
        <v>0</v>
      </c>
      <c r="R760" s="92">
        <f t="shared" si="327"/>
        <v>0</v>
      </c>
      <c r="S760" s="88">
        <f t="shared" si="328"/>
        <v>0</v>
      </c>
      <c r="T760" s="109"/>
      <c r="U760" s="133"/>
      <c r="V760" s="133"/>
      <c r="W760" s="133"/>
      <c r="X760" s="133"/>
      <c r="Y760" s="133"/>
    </row>
    <row r="761" spans="1:25" s="158" customFormat="1" ht="27.75" customHeight="1" x14ac:dyDescent="0.3">
      <c r="A761" s="65" t="s">
        <v>2105</v>
      </c>
      <c r="B761" s="65"/>
      <c r="C761" s="65" t="s">
        <v>553</v>
      </c>
      <c r="D761" s="262" t="s">
        <v>1543</v>
      </c>
      <c r="E761" s="74" t="s">
        <v>18</v>
      </c>
      <c r="F761" s="181">
        <v>1</v>
      </c>
      <c r="G761" s="105"/>
      <c r="H761" s="105"/>
      <c r="I761" s="105"/>
      <c r="J761" s="117"/>
      <c r="K761" s="238"/>
      <c r="L761" s="104">
        <f>F761</f>
        <v>1</v>
      </c>
      <c r="M761" s="147">
        <v>1</v>
      </c>
      <c r="N761" s="153">
        <f>ROUND(M761*L761,2)</f>
        <v>1</v>
      </c>
      <c r="O761" s="71"/>
      <c r="P761" s="71"/>
      <c r="Q761" s="11">
        <f t="shared" si="326"/>
        <v>0</v>
      </c>
      <c r="R761" s="11">
        <f t="shared" si="327"/>
        <v>0</v>
      </c>
      <c r="S761" s="88">
        <f t="shared" si="328"/>
        <v>0</v>
      </c>
      <c r="T761" s="106"/>
      <c r="U761" s="157"/>
      <c r="V761" s="157"/>
      <c r="W761" s="157"/>
      <c r="X761" s="157"/>
      <c r="Y761" s="157"/>
    </row>
    <row r="762" spans="1:25" s="132" customFormat="1" ht="22.5" customHeight="1" x14ac:dyDescent="0.3">
      <c r="A762" s="111" t="s">
        <v>506</v>
      </c>
      <c r="B762" s="111"/>
      <c r="C762" s="111"/>
      <c r="D762" s="95" t="s">
        <v>1648</v>
      </c>
      <c r="E762" s="112"/>
      <c r="F762" s="113"/>
      <c r="G762" s="112"/>
      <c r="H762" s="112"/>
      <c r="I762" s="112"/>
      <c r="J762" s="112"/>
      <c r="K762" s="112"/>
      <c r="L762" s="190"/>
      <c r="M762" s="144"/>
      <c r="N762" s="151"/>
      <c r="O762" s="114"/>
      <c r="P762" s="114"/>
      <c r="Q762" s="85"/>
      <c r="R762" s="85"/>
      <c r="S762" s="114"/>
      <c r="T762" s="114"/>
      <c r="U762" s="131"/>
      <c r="V762" s="131"/>
      <c r="W762" s="131"/>
      <c r="X762" s="131"/>
      <c r="Y762" s="131"/>
    </row>
    <row r="763" spans="1:25" s="138" customFormat="1" ht="25.5" customHeight="1" x14ac:dyDescent="0.3">
      <c r="A763" s="90" t="s">
        <v>1650</v>
      </c>
      <c r="B763" s="276" t="s">
        <v>2086</v>
      </c>
      <c r="C763" s="90" t="s">
        <v>552</v>
      </c>
      <c r="D763" s="97" t="s">
        <v>554</v>
      </c>
      <c r="E763" s="87" t="s">
        <v>3</v>
      </c>
      <c r="F763" s="117"/>
      <c r="G763" s="87"/>
      <c r="H763" s="87"/>
      <c r="I763" s="87"/>
      <c r="J763" s="89"/>
      <c r="K763" s="89">
        <f>SUM(K764:K767)</f>
        <v>66.626735999999994</v>
      </c>
      <c r="L763" s="89"/>
      <c r="M763" s="146"/>
      <c r="N763" s="89">
        <f>K763</f>
        <v>66.626735999999994</v>
      </c>
      <c r="O763" s="88"/>
      <c r="P763" s="88"/>
      <c r="Q763" s="92">
        <f t="shared" si="326"/>
        <v>0</v>
      </c>
      <c r="R763" s="92">
        <f t="shared" si="327"/>
        <v>0</v>
      </c>
      <c r="S763" s="88">
        <f t="shared" si="328"/>
        <v>0</v>
      </c>
      <c r="T763" s="88" t="s">
        <v>555</v>
      </c>
      <c r="U763" s="137"/>
      <c r="V763" s="137"/>
      <c r="W763" s="137"/>
      <c r="X763" s="137"/>
      <c r="Y763" s="137"/>
    </row>
    <row r="764" spans="1:25" s="1" customFormat="1" ht="18.75" customHeight="1" x14ac:dyDescent="0.3">
      <c r="A764" s="65" t="s">
        <v>2106</v>
      </c>
      <c r="B764" s="65"/>
      <c r="C764" s="65" t="s">
        <v>553</v>
      </c>
      <c r="D764" s="261" t="s">
        <v>880</v>
      </c>
      <c r="E764" s="3" t="s">
        <v>1210</v>
      </c>
      <c r="F764" s="11"/>
      <c r="G764" s="11"/>
      <c r="H764" s="11"/>
      <c r="I764" s="11"/>
      <c r="J764" s="209">
        <v>1.89</v>
      </c>
      <c r="K764" s="235">
        <f>0.16*3.14*J764</f>
        <v>0.94953600000000005</v>
      </c>
      <c r="L764" s="11">
        <f>J764</f>
        <v>1.89</v>
      </c>
      <c r="M764" s="147">
        <v>1.1000000000000001</v>
      </c>
      <c r="N764" s="179">
        <f>M764*L764</f>
        <v>2.0790000000000002</v>
      </c>
      <c r="O764" s="11"/>
      <c r="P764" s="11"/>
      <c r="Q764" s="11">
        <f t="shared" si="326"/>
        <v>0</v>
      </c>
      <c r="R764" s="11">
        <f t="shared" si="327"/>
        <v>0</v>
      </c>
      <c r="S764" s="88">
        <f t="shared" si="328"/>
        <v>0</v>
      </c>
      <c r="T764" s="106"/>
      <c r="U764" s="4"/>
      <c r="V764" s="4"/>
      <c r="W764" s="4"/>
      <c r="X764" s="4"/>
      <c r="Y764" s="4"/>
    </row>
    <row r="765" spans="1:25" s="1" customFormat="1" ht="18.75" customHeight="1" x14ac:dyDescent="0.3">
      <c r="A765" s="65" t="s">
        <v>2107</v>
      </c>
      <c r="B765" s="65"/>
      <c r="C765" s="65" t="s">
        <v>553</v>
      </c>
      <c r="D765" s="261" t="s">
        <v>881</v>
      </c>
      <c r="E765" s="3" t="s">
        <v>1210</v>
      </c>
      <c r="F765" s="11"/>
      <c r="G765" s="11"/>
      <c r="H765" s="11"/>
      <c r="I765" s="11"/>
      <c r="J765" s="209">
        <v>128</v>
      </c>
      <c r="K765" s="235">
        <f>0.16*3.14*J765</f>
        <v>64.307200000000009</v>
      </c>
      <c r="L765" s="11">
        <f t="shared" ref="L765" si="336">J765</f>
        <v>128</v>
      </c>
      <c r="M765" s="147">
        <v>1.1000000000000001</v>
      </c>
      <c r="N765" s="179">
        <f>M765*L765</f>
        <v>140.80000000000001</v>
      </c>
      <c r="O765" s="11"/>
      <c r="P765" s="11"/>
      <c r="Q765" s="11">
        <f t="shared" si="326"/>
        <v>0</v>
      </c>
      <c r="R765" s="11">
        <f t="shared" si="327"/>
        <v>0</v>
      </c>
      <c r="S765" s="88">
        <f t="shared" si="328"/>
        <v>0</v>
      </c>
      <c r="T765" s="106"/>
    </row>
    <row r="766" spans="1:25" s="1" customFormat="1" ht="18.75" customHeight="1" x14ac:dyDescent="0.3">
      <c r="A766" s="65" t="s">
        <v>2108</v>
      </c>
      <c r="B766" s="65"/>
      <c r="C766" s="65" t="s">
        <v>553</v>
      </c>
      <c r="D766" s="261" t="s">
        <v>1020</v>
      </c>
      <c r="E766" s="3" t="s">
        <v>18</v>
      </c>
      <c r="F766" s="11">
        <v>2</v>
      </c>
      <c r="G766" s="11"/>
      <c r="H766" s="11"/>
      <c r="I766" s="11"/>
      <c r="J766" s="209"/>
      <c r="K766" s="235">
        <v>0.35</v>
      </c>
      <c r="L766" s="11">
        <f t="shared" ref="L766:L768" si="337">F766</f>
        <v>2</v>
      </c>
      <c r="M766" s="147">
        <v>1</v>
      </c>
      <c r="N766" s="179">
        <f>M766*L766</f>
        <v>2</v>
      </c>
      <c r="O766" s="11"/>
      <c r="P766" s="11"/>
      <c r="Q766" s="11">
        <f t="shared" si="326"/>
        <v>0</v>
      </c>
      <c r="R766" s="11">
        <f t="shared" si="327"/>
        <v>0</v>
      </c>
      <c r="S766" s="88">
        <f t="shared" si="328"/>
        <v>0</v>
      </c>
      <c r="T766" s="106"/>
    </row>
    <row r="767" spans="1:25" s="1" customFormat="1" ht="18.75" customHeight="1" x14ac:dyDescent="0.3">
      <c r="A767" s="65" t="s">
        <v>2109</v>
      </c>
      <c r="B767" s="65"/>
      <c r="C767" s="65" t="s">
        <v>553</v>
      </c>
      <c r="D767" s="261" t="s">
        <v>888</v>
      </c>
      <c r="E767" s="3" t="s">
        <v>18</v>
      </c>
      <c r="F767" s="11">
        <v>9</v>
      </c>
      <c r="G767" s="11"/>
      <c r="H767" s="11"/>
      <c r="I767" s="11"/>
      <c r="J767" s="209"/>
      <c r="K767" s="235">
        <v>1.02</v>
      </c>
      <c r="L767" s="11">
        <f t="shared" si="337"/>
        <v>9</v>
      </c>
      <c r="M767" s="147">
        <v>1</v>
      </c>
      <c r="N767" s="179">
        <f>M767*L767</f>
        <v>9</v>
      </c>
      <c r="O767" s="11"/>
      <c r="P767" s="11"/>
      <c r="Q767" s="11">
        <f t="shared" si="326"/>
        <v>0</v>
      </c>
      <c r="R767" s="11">
        <f t="shared" si="327"/>
        <v>0</v>
      </c>
      <c r="S767" s="88">
        <f t="shared" si="328"/>
        <v>0</v>
      </c>
      <c r="T767" s="106"/>
    </row>
    <row r="768" spans="1:25" s="1" customFormat="1" ht="15.75" customHeight="1" x14ac:dyDescent="0.3">
      <c r="A768" s="65" t="s">
        <v>2110</v>
      </c>
      <c r="B768" s="65"/>
      <c r="C768" s="65" t="s">
        <v>553</v>
      </c>
      <c r="D768" s="261" t="s">
        <v>705</v>
      </c>
      <c r="E768" s="3" t="s">
        <v>3</v>
      </c>
      <c r="F768" s="11">
        <v>0.02</v>
      </c>
      <c r="G768" s="11"/>
      <c r="H768" s="11"/>
      <c r="I768" s="11"/>
      <c r="J768" s="209"/>
      <c r="K768" s="235"/>
      <c r="L768" s="11">
        <f t="shared" si="337"/>
        <v>0.02</v>
      </c>
      <c r="M768" s="147">
        <v>1</v>
      </c>
      <c r="N768" s="179">
        <f t="shared" ref="N768" si="338">M768*L768</f>
        <v>0.02</v>
      </c>
      <c r="O768" s="11"/>
      <c r="P768" s="11"/>
      <c r="Q768" s="11">
        <f t="shared" si="326"/>
        <v>0</v>
      </c>
      <c r="R768" s="11">
        <f t="shared" si="327"/>
        <v>0</v>
      </c>
      <c r="S768" s="88">
        <f t="shared" si="328"/>
        <v>0</v>
      </c>
      <c r="T768" s="106"/>
    </row>
    <row r="769" spans="1:25" s="138" customFormat="1" ht="27" customHeight="1" x14ac:dyDescent="0.3">
      <c r="A769" s="90" t="s">
        <v>1651</v>
      </c>
      <c r="B769" s="276" t="s">
        <v>2088</v>
      </c>
      <c r="C769" s="90" t="s">
        <v>552</v>
      </c>
      <c r="D769" s="97" t="s">
        <v>1338</v>
      </c>
      <c r="E769" s="87" t="s">
        <v>3</v>
      </c>
      <c r="F769" s="124">
        <f>F770</f>
        <v>69.802999999999997</v>
      </c>
      <c r="G769" s="87"/>
      <c r="H769" s="87"/>
      <c r="I769" s="87"/>
      <c r="J769" s="87"/>
      <c r="K769" s="117">
        <f>F769</f>
        <v>69.802999999999997</v>
      </c>
      <c r="L769" s="117">
        <f>K769</f>
        <v>69.802999999999997</v>
      </c>
      <c r="M769" s="148">
        <v>1</v>
      </c>
      <c r="N769" s="154">
        <f>ROUND(M769*L769,2)</f>
        <v>69.8</v>
      </c>
      <c r="O769" s="88"/>
      <c r="P769" s="88"/>
      <c r="Q769" s="92">
        <f t="shared" si="326"/>
        <v>0</v>
      </c>
      <c r="R769" s="92">
        <f t="shared" si="327"/>
        <v>0</v>
      </c>
      <c r="S769" s="88">
        <f t="shared" si="328"/>
        <v>0</v>
      </c>
      <c r="T769" s="108"/>
    </row>
    <row r="770" spans="1:25" s="1" customFormat="1" ht="29.25" customHeight="1" x14ac:dyDescent="0.3">
      <c r="A770" s="65" t="s">
        <v>2111</v>
      </c>
      <c r="B770" s="65"/>
      <c r="C770" s="65" t="s">
        <v>553</v>
      </c>
      <c r="D770" s="115" t="s">
        <v>886</v>
      </c>
      <c r="E770" s="3" t="s">
        <v>3</v>
      </c>
      <c r="F770" s="103">
        <v>69.802999999999997</v>
      </c>
      <c r="G770" s="14"/>
      <c r="H770" s="14"/>
      <c r="I770" s="14"/>
      <c r="J770" s="91"/>
      <c r="K770" s="241">
        <f>F770</f>
        <v>69.802999999999997</v>
      </c>
      <c r="L770" s="147">
        <f>K770</f>
        <v>69.802999999999997</v>
      </c>
      <c r="M770" s="147">
        <v>1.1000000000000001</v>
      </c>
      <c r="N770" s="179">
        <f>ROUND(M770*L770,2)</f>
        <v>76.78</v>
      </c>
      <c r="O770" s="11"/>
      <c r="P770" s="11"/>
      <c r="Q770" s="11">
        <f t="shared" si="326"/>
        <v>0</v>
      </c>
      <c r="R770" s="11">
        <f t="shared" si="327"/>
        <v>0</v>
      </c>
      <c r="S770" s="88">
        <f t="shared" si="328"/>
        <v>0</v>
      </c>
      <c r="T770" s="106"/>
      <c r="U770" s="4"/>
    </row>
    <row r="771" spans="1:25" s="198" customFormat="1" ht="25.5" customHeight="1" x14ac:dyDescent="0.3">
      <c r="A771" s="65" t="s">
        <v>3008</v>
      </c>
      <c r="B771" s="65"/>
      <c r="C771" s="65" t="s">
        <v>553</v>
      </c>
      <c r="D771" s="115" t="s">
        <v>3036</v>
      </c>
      <c r="E771" s="14" t="s">
        <v>2</v>
      </c>
      <c r="F771" s="338">
        <f>F770</f>
        <v>69.802999999999997</v>
      </c>
      <c r="G771" s="338"/>
      <c r="H771" s="338"/>
      <c r="I771" s="338"/>
      <c r="J771" s="338"/>
      <c r="K771" s="338">
        <f>F771</f>
        <v>69.802999999999997</v>
      </c>
      <c r="L771" s="338">
        <f>K771</f>
        <v>69.802999999999997</v>
      </c>
      <c r="M771" s="336">
        <v>0.7</v>
      </c>
      <c r="N771" s="153">
        <f>ROUND(M771*L771,2)</f>
        <v>48.86</v>
      </c>
      <c r="O771" s="11"/>
      <c r="P771" s="11"/>
      <c r="Q771" s="11">
        <f t="shared" ref="Q771" si="339">ROUND(N771*O771,2)</f>
        <v>0</v>
      </c>
      <c r="R771" s="11">
        <f t="shared" ref="R771" si="340">ROUND(N771*P771,2)</f>
        <v>0</v>
      </c>
      <c r="S771" s="88">
        <f t="shared" ref="S771" si="341">ROUND(Q771+R771,2)</f>
        <v>0</v>
      </c>
      <c r="T771" s="106"/>
    </row>
    <row r="772" spans="1:25" s="134" customFormat="1" ht="27.75" customHeight="1" x14ac:dyDescent="0.3">
      <c r="A772" s="90" t="s">
        <v>1652</v>
      </c>
      <c r="B772" s="276" t="s">
        <v>2089</v>
      </c>
      <c r="C772" s="86" t="s">
        <v>552</v>
      </c>
      <c r="D772" s="118" t="s">
        <v>654</v>
      </c>
      <c r="E772" s="87" t="s">
        <v>18</v>
      </c>
      <c r="F772" s="117">
        <f>F773</f>
        <v>1</v>
      </c>
      <c r="G772" s="117"/>
      <c r="H772" s="117"/>
      <c r="I772" s="117"/>
      <c r="J772" s="117"/>
      <c r="K772" s="117"/>
      <c r="L772" s="117">
        <f>F772</f>
        <v>1</v>
      </c>
      <c r="M772" s="148">
        <v>1</v>
      </c>
      <c r="N772" s="154">
        <f>ROUND(M772*L772,2)</f>
        <v>1</v>
      </c>
      <c r="O772" s="88"/>
      <c r="P772" s="88"/>
      <c r="Q772" s="92">
        <f t="shared" si="326"/>
        <v>0</v>
      </c>
      <c r="R772" s="92">
        <f t="shared" si="327"/>
        <v>0</v>
      </c>
      <c r="S772" s="88">
        <f t="shared" si="328"/>
        <v>0</v>
      </c>
      <c r="T772" s="109"/>
      <c r="U772" s="133"/>
      <c r="V772" s="133"/>
      <c r="W772" s="133"/>
      <c r="X772" s="133"/>
      <c r="Y772" s="133"/>
    </row>
    <row r="773" spans="1:25" s="158" customFormat="1" ht="27.75" customHeight="1" x14ac:dyDescent="0.3">
      <c r="A773" s="69" t="s">
        <v>2112</v>
      </c>
      <c r="B773" s="69"/>
      <c r="C773" s="65" t="s">
        <v>553</v>
      </c>
      <c r="D773" s="261" t="s">
        <v>1575</v>
      </c>
      <c r="E773" s="14" t="s">
        <v>18</v>
      </c>
      <c r="F773" s="104">
        <v>1</v>
      </c>
      <c r="G773" s="105"/>
      <c r="H773" s="105"/>
      <c r="I773" s="105"/>
      <c r="J773" s="117"/>
      <c r="K773" s="238"/>
      <c r="L773" s="105">
        <f>F773</f>
        <v>1</v>
      </c>
      <c r="M773" s="147">
        <v>1</v>
      </c>
      <c r="N773" s="153">
        <f>ROUND(M773*L773,2)</f>
        <v>1</v>
      </c>
      <c r="O773" s="71"/>
      <c r="P773" s="71"/>
      <c r="Q773" s="11">
        <f t="shared" si="326"/>
        <v>0</v>
      </c>
      <c r="R773" s="11">
        <f t="shared" si="327"/>
        <v>0</v>
      </c>
      <c r="S773" s="88">
        <f t="shared" si="328"/>
        <v>0</v>
      </c>
      <c r="T773" s="106"/>
      <c r="U773" s="157"/>
      <c r="V773" s="157"/>
      <c r="W773" s="157"/>
      <c r="X773" s="157"/>
      <c r="Y773" s="157"/>
    </row>
    <row r="774" spans="1:25" s="132" customFormat="1" ht="22.5" customHeight="1" x14ac:dyDescent="0.3">
      <c r="A774" s="111" t="s">
        <v>507</v>
      </c>
      <c r="B774" s="111"/>
      <c r="C774" s="111"/>
      <c r="D774" s="95" t="s">
        <v>1649</v>
      </c>
      <c r="E774" s="112"/>
      <c r="F774" s="113"/>
      <c r="G774" s="112"/>
      <c r="H774" s="112"/>
      <c r="I774" s="112"/>
      <c r="J774" s="112"/>
      <c r="K774" s="112"/>
      <c r="L774" s="190"/>
      <c r="M774" s="144"/>
      <c r="N774" s="151"/>
      <c r="O774" s="114"/>
      <c r="P774" s="114"/>
      <c r="Q774" s="85"/>
      <c r="R774" s="85"/>
      <c r="S774" s="114"/>
      <c r="T774" s="114"/>
      <c r="U774" s="131"/>
      <c r="V774" s="131"/>
      <c r="W774" s="131"/>
      <c r="X774" s="131"/>
      <c r="Y774" s="131"/>
    </row>
    <row r="775" spans="1:25" s="138" customFormat="1" ht="25.5" customHeight="1" x14ac:dyDescent="0.3">
      <c r="A775" s="90" t="s">
        <v>1653</v>
      </c>
      <c r="B775" s="276" t="s">
        <v>2086</v>
      </c>
      <c r="C775" s="90" t="s">
        <v>552</v>
      </c>
      <c r="D775" s="97" t="s">
        <v>554</v>
      </c>
      <c r="E775" s="87" t="s">
        <v>3</v>
      </c>
      <c r="F775" s="117"/>
      <c r="G775" s="87"/>
      <c r="H775" s="87"/>
      <c r="I775" s="87"/>
      <c r="J775" s="89"/>
      <c r="K775" s="89">
        <f>SUM(K776:K779)</f>
        <v>41.005520000000004</v>
      </c>
      <c r="L775" s="89"/>
      <c r="M775" s="146"/>
      <c r="N775" s="89">
        <f>K775</f>
        <v>41.005520000000004</v>
      </c>
      <c r="O775" s="88"/>
      <c r="P775" s="88"/>
      <c r="Q775" s="92">
        <f t="shared" si="326"/>
        <v>0</v>
      </c>
      <c r="R775" s="92">
        <f t="shared" si="327"/>
        <v>0</v>
      </c>
      <c r="S775" s="88">
        <f t="shared" si="328"/>
        <v>0</v>
      </c>
      <c r="T775" s="88" t="s">
        <v>555</v>
      </c>
      <c r="U775" s="137"/>
      <c r="V775" s="137"/>
      <c r="W775" s="137"/>
      <c r="X775" s="137"/>
      <c r="Y775" s="137"/>
    </row>
    <row r="776" spans="1:25" s="198" customFormat="1" ht="18.75" customHeight="1" x14ac:dyDescent="0.3">
      <c r="A776" s="65" t="s">
        <v>2113</v>
      </c>
      <c r="B776" s="65"/>
      <c r="C776" s="65" t="s">
        <v>553</v>
      </c>
      <c r="D776" s="261" t="s">
        <v>879</v>
      </c>
      <c r="E776" s="14" t="s">
        <v>1210</v>
      </c>
      <c r="F776" s="11"/>
      <c r="G776" s="11"/>
      <c r="H776" s="11"/>
      <c r="I776" s="11"/>
      <c r="J776" s="209">
        <v>0.19</v>
      </c>
      <c r="K776" s="235">
        <f>0.1*3.14*J776</f>
        <v>5.9660000000000012E-2</v>
      </c>
      <c r="L776" s="11">
        <f>J776</f>
        <v>0.19</v>
      </c>
      <c r="M776" s="147">
        <v>1.1000000000000001</v>
      </c>
      <c r="N776" s="153">
        <f>M776*L776</f>
        <v>0.20900000000000002</v>
      </c>
      <c r="O776" s="11"/>
      <c r="P776" s="11"/>
      <c r="Q776" s="11">
        <f t="shared" si="326"/>
        <v>0</v>
      </c>
      <c r="R776" s="11">
        <f t="shared" si="327"/>
        <v>0</v>
      </c>
      <c r="S776" s="88">
        <f t="shared" si="328"/>
        <v>0</v>
      </c>
      <c r="T776" s="106"/>
      <c r="U776" s="197"/>
      <c r="V776" s="197"/>
      <c r="W776" s="197"/>
      <c r="X776" s="197"/>
      <c r="Y776" s="197"/>
    </row>
    <row r="777" spans="1:25" s="198" customFormat="1" ht="18.75" customHeight="1" x14ac:dyDescent="0.3">
      <c r="A777" s="65" t="s">
        <v>2114</v>
      </c>
      <c r="B777" s="65"/>
      <c r="C777" s="65" t="s">
        <v>553</v>
      </c>
      <c r="D777" s="261" t="s">
        <v>937</v>
      </c>
      <c r="E777" s="14" t="s">
        <v>1210</v>
      </c>
      <c r="F777" s="11"/>
      <c r="G777" s="11"/>
      <c r="H777" s="11"/>
      <c r="I777" s="11"/>
      <c r="J777" s="209">
        <v>128.49</v>
      </c>
      <c r="K777" s="235">
        <f>0.1*3.14*J777</f>
        <v>40.345860000000009</v>
      </c>
      <c r="L777" s="11">
        <f t="shared" ref="L777" si="342">J777</f>
        <v>128.49</v>
      </c>
      <c r="M777" s="147">
        <v>1.1000000000000001</v>
      </c>
      <c r="N777" s="153">
        <f>M777*L777</f>
        <v>141.33900000000003</v>
      </c>
      <c r="O777" s="11"/>
      <c r="P777" s="11"/>
      <c r="Q777" s="11">
        <f t="shared" si="326"/>
        <v>0</v>
      </c>
      <c r="R777" s="11">
        <f t="shared" si="327"/>
        <v>0</v>
      </c>
      <c r="S777" s="88">
        <f t="shared" si="328"/>
        <v>0</v>
      </c>
      <c r="T777" s="106"/>
    </row>
    <row r="778" spans="1:25" s="198" customFormat="1" ht="18.75" customHeight="1" x14ac:dyDescent="0.3">
      <c r="A778" s="65" t="s">
        <v>2115</v>
      </c>
      <c r="B778" s="65"/>
      <c r="C778" s="65" t="s">
        <v>553</v>
      </c>
      <c r="D778" s="261" t="s">
        <v>966</v>
      </c>
      <c r="E778" s="14" t="s">
        <v>18</v>
      </c>
      <c r="F778" s="11">
        <v>2</v>
      </c>
      <c r="G778" s="11"/>
      <c r="H778" s="11"/>
      <c r="I778" s="11"/>
      <c r="J778" s="209"/>
      <c r="K778" s="235">
        <v>0.12</v>
      </c>
      <c r="L778" s="11">
        <f t="shared" ref="L778:L780" si="343">F778</f>
        <v>2</v>
      </c>
      <c r="M778" s="147">
        <v>1</v>
      </c>
      <c r="N778" s="153">
        <f>M778*L778</f>
        <v>2</v>
      </c>
      <c r="O778" s="11"/>
      <c r="P778" s="11"/>
      <c r="Q778" s="11">
        <f t="shared" si="326"/>
        <v>0</v>
      </c>
      <c r="R778" s="11">
        <f t="shared" si="327"/>
        <v>0</v>
      </c>
      <c r="S778" s="88">
        <f t="shared" si="328"/>
        <v>0</v>
      </c>
      <c r="T778" s="106"/>
    </row>
    <row r="779" spans="1:25" s="198" customFormat="1" ht="18.75" customHeight="1" x14ac:dyDescent="0.3">
      <c r="A779" s="65" t="s">
        <v>2116</v>
      </c>
      <c r="B779" s="65"/>
      <c r="C779" s="65" t="s">
        <v>553</v>
      </c>
      <c r="D779" s="261" t="s">
        <v>938</v>
      </c>
      <c r="E779" s="14" t="s">
        <v>18</v>
      </c>
      <c r="F779" s="11">
        <v>6</v>
      </c>
      <c r="G779" s="11"/>
      <c r="H779" s="11"/>
      <c r="I779" s="11"/>
      <c r="J779" s="209"/>
      <c r="K779" s="235">
        <v>0.48</v>
      </c>
      <c r="L779" s="11">
        <f t="shared" si="343"/>
        <v>6</v>
      </c>
      <c r="M779" s="147">
        <v>1</v>
      </c>
      <c r="N779" s="153">
        <f>M779*L779</f>
        <v>6</v>
      </c>
      <c r="O779" s="11"/>
      <c r="P779" s="11"/>
      <c r="Q779" s="11">
        <f t="shared" si="326"/>
        <v>0</v>
      </c>
      <c r="R779" s="11">
        <f t="shared" si="327"/>
        <v>0</v>
      </c>
      <c r="S779" s="88">
        <f t="shared" si="328"/>
        <v>0</v>
      </c>
      <c r="T779" s="106"/>
    </row>
    <row r="780" spans="1:25" s="198" customFormat="1" ht="15.75" customHeight="1" x14ac:dyDescent="0.3">
      <c r="A780" s="65" t="s">
        <v>2117</v>
      </c>
      <c r="B780" s="65"/>
      <c r="C780" s="65" t="s">
        <v>553</v>
      </c>
      <c r="D780" s="261" t="s">
        <v>705</v>
      </c>
      <c r="E780" s="14" t="s">
        <v>3</v>
      </c>
      <c r="F780" s="11">
        <v>0.01</v>
      </c>
      <c r="G780" s="11"/>
      <c r="H780" s="11"/>
      <c r="I780" s="11"/>
      <c r="J780" s="209"/>
      <c r="K780" s="235"/>
      <c r="L780" s="11">
        <f t="shared" si="343"/>
        <v>0.01</v>
      </c>
      <c r="M780" s="147">
        <v>1</v>
      </c>
      <c r="N780" s="153">
        <f t="shared" ref="N780" si="344">M780*L780</f>
        <v>0.01</v>
      </c>
      <c r="O780" s="11"/>
      <c r="P780" s="11"/>
      <c r="Q780" s="11">
        <f t="shared" si="326"/>
        <v>0</v>
      </c>
      <c r="R780" s="11">
        <f t="shared" si="327"/>
        <v>0</v>
      </c>
      <c r="S780" s="88">
        <f t="shared" si="328"/>
        <v>0</v>
      </c>
      <c r="T780" s="106"/>
    </row>
    <row r="781" spans="1:25" s="138" customFormat="1" ht="27" customHeight="1" x14ac:dyDescent="0.3">
      <c r="A781" s="90" t="s">
        <v>1654</v>
      </c>
      <c r="B781" s="276" t="s">
        <v>2088</v>
      </c>
      <c r="C781" s="90" t="s">
        <v>552</v>
      </c>
      <c r="D781" s="97" t="s">
        <v>1338</v>
      </c>
      <c r="E781" s="87" t="s">
        <v>3</v>
      </c>
      <c r="F781" s="124">
        <f>F782</f>
        <v>44.796999999999997</v>
      </c>
      <c r="G781" s="87"/>
      <c r="H781" s="87"/>
      <c r="I781" s="87"/>
      <c r="J781" s="87"/>
      <c r="K781" s="124">
        <f>F781</f>
        <v>44.796999999999997</v>
      </c>
      <c r="L781" s="124">
        <f>K781</f>
        <v>44.796999999999997</v>
      </c>
      <c r="M781" s="148">
        <v>1</v>
      </c>
      <c r="N781" s="154">
        <f>ROUND(M781*L781,2)</f>
        <v>44.8</v>
      </c>
      <c r="O781" s="88"/>
      <c r="P781" s="88"/>
      <c r="Q781" s="92">
        <f t="shared" si="326"/>
        <v>0</v>
      </c>
      <c r="R781" s="92">
        <f t="shared" si="327"/>
        <v>0</v>
      </c>
      <c r="S781" s="88">
        <f t="shared" si="328"/>
        <v>0</v>
      </c>
      <c r="T781" s="108"/>
    </row>
    <row r="782" spans="1:25" s="198" customFormat="1" ht="29.25" customHeight="1" x14ac:dyDescent="0.3">
      <c r="A782" s="65" t="s">
        <v>2118</v>
      </c>
      <c r="B782" s="65"/>
      <c r="C782" s="65" t="s">
        <v>553</v>
      </c>
      <c r="D782" s="115" t="s">
        <v>886</v>
      </c>
      <c r="E782" s="14" t="s">
        <v>3</v>
      </c>
      <c r="F782" s="103">
        <v>44.796999999999997</v>
      </c>
      <c r="G782" s="14"/>
      <c r="H782" s="14"/>
      <c r="I782" s="14"/>
      <c r="J782" s="91"/>
      <c r="K782" s="239">
        <f>F782</f>
        <v>44.796999999999997</v>
      </c>
      <c r="L782" s="103">
        <f>K782</f>
        <v>44.796999999999997</v>
      </c>
      <c r="M782" s="147">
        <v>1.1000000000000001</v>
      </c>
      <c r="N782" s="153">
        <f>ROUND(M782*L782,2)</f>
        <v>49.28</v>
      </c>
      <c r="O782" s="11"/>
      <c r="P782" s="11"/>
      <c r="Q782" s="11">
        <f t="shared" si="326"/>
        <v>0</v>
      </c>
      <c r="R782" s="11">
        <f t="shared" si="327"/>
        <v>0</v>
      </c>
      <c r="S782" s="88">
        <f t="shared" si="328"/>
        <v>0</v>
      </c>
      <c r="T782" s="106"/>
      <c r="U782" s="197"/>
    </row>
    <row r="783" spans="1:25" s="198" customFormat="1" ht="25.5" customHeight="1" x14ac:dyDescent="0.3">
      <c r="A783" s="65" t="s">
        <v>3009</v>
      </c>
      <c r="B783" s="65"/>
      <c r="C783" s="65" t="s">
        <v>553</v>
      </c>
      <c r="D783" s="115" t="s">
        <v>3036</v>
      </c>
      <c r="E783" s="14" t="s">
        <v>2</v>
      </c>
      <c r="F783" s="338">
        <f>F782</f>
        <v>44.796999999999997</v>
      </c>
      <c r="G783" s="338"/>
      <c r="H783" s="338"/>
      <c r="I783" s="338"/>
      <c r="J783" s="338"/>
      <c r="K783" s="338">
        <f>F783</f>
        <v>44.796999999999997</v>
      </c>
      <c r="L783" s="338">
        <f>K783</f>
        <v>44.796999999999997</v>
      </c>
      <c r="M783" s="336">
        <v>0.7</v>
      </c>
      <c r="N783" s="153">
        <f>ROUND(M783*L783,2)</f>
        <v>31.36</v>
      </c>
      <c r="O783" s="11"/>
      <c r="P783" s="11"/>
      <c r="Q783" s="11">
        <f t="shared" ref="Q783" si="345">ROUND(N783*O783,2)</f>
        <v>0</v>
      </c>
      <c r="R783" s="11">
        <f t="shared" ref="R783" si="346">ROUND(N783*P783,2)</f>
        <v>0</v>
      </c>
      <c r="S783" s="88">
        <f t="shared" ref="S783" si="347">ROUND(Q783+R783,2)</f>
        <v>0</v>
      </c>
      <c r="T783" s="106"/>
    </row>
    <row r="784" spans="1:25" s="134" customFormat="1" ht="27.75" customHeight="1" x14ac:dyDescent="0.3">
      <c r="A784" s="90" t="s">
        <v>1655</v>
      </c>
      <c r="B784" s="276" t="s">
        <v>2089</v>
      </c>
      <c r="C784" s="86" t="s">
        <v>552</v>
      </c>
      <c r="D784" s="118" t="s">
        <v>654</v>
      </c>
      <c r="E784" s="87" t="s">
        <v>18</v>
      </c>
      <c r="F784" s="117">
        <f>F785</f>
        <v>1</v>
      </c>
      <c r="G784" s="117"/>
      <c r="H784" s="117"/>
      <c r="I784" s="117"/>
      <c r="J784" s="117"/>
      <c r="K784" s="117"/>
      <c r="L784" s="117">
        <f>L785</f>
        <v>1</v>
      </c>
      <c r="M784" s="148">
        <v>1</v>
      </c>
      <c r="N784" s="154">
        <f>ROUND(M784*L784,2)</f>
        <v>1</v>
      </c>
      <c r="O784" s="88"/>
      <c r="P784" s="88"/>
      <c r="Q784" s="92">
        <f t="shared" si="326"/>
        <v>0</v>
      </c>
      <c r="R784" s="92">
        <f t="shared" si="327"/>
        <v>0</v>
      </c>
      <c r="S784" s="88">
        <f t="shared" si="328"/>
        <v>0</v>
      </c>
      <c r="T784" s="109"/>
      <c r="U784" s="133"/>
      <c r="V784" s="133"/>
      <c r="W784" s="133"/>
      <c r="X784" s="133"/>
      <c r="Y784" s="133"/>
    </row>
    <row r="785" spans="1:25" s="158" customFormat="1" ht="27.75" customHeight="1" x14ac:dyDescent="0.3">
      <c r="A785" s="65" t="s">
        <v>2119</v>
      </c>
      <c r="B785" s="65"/>
      <c r="C785" s="65" t="s">
        <v>553</v>
      </c>
      <c r="D785" s="262" t="s">
        <v>1543</v>
      </c>
      <c r="E785" s="74" t="s">
        <v>18</v>
      </c>
      <c r="F785" s="181">
        <v>1</v>
      </c>
      <c r="G785" s="105"/>
      <c r="H785" s="105"/>
      <c r="I785" s="105"/>
      <c r="J785" s="117"/>
      <c r="K785" s="238"/>
      <c r="L785" s="104">
        <f>F785</f>
        <v>1</v>
      </c>
      <c r="M785" s="147">
        <v>1</v>
      </c>
      <c r="N785" s="153">
        <f>ROUND(M785*L785,2)</f>
        <v>1</v>
      </c>
      <c r="O785" s="71"/>
      <c r="P785" s="71"/>
      <c r="Q785" s="11">
        <f t="shared" si="326"/>
        <v>0</v>
      </c>
      <c r="R785" s="11">
        <f t="shared" si="327"/>
        <v>0</v>
      </c>
      <c r="S785" s="88">
        <f t="shared" si="328"/>
        <v>0</v>
      </c>
      <c r="T785" s="106"/>
      <c r="U785" s="157"/>
      <c r="V785" s="157"/>
      <c r="W785" s="157"/>
      <c r="X785" s="157"/>
      <c r="Y785" s="157"/>
    </row>
    <row r="786" spans="1:25" s="132" customFormat="1" ht="22.5" customHeight="1" x14ac:dyDescent="0.3">
      <c r="A786" s="111" t="s">
        <v>508</v>
      </c>
      <c r="B786" s="111"/>
      <c r="C786" s="111"/>
      <c r="D786" s="95" t="s">
        <v>1656</v>
      </c>
      <c r="E786" s="112"/>
      <c r="F786" s="113"/>
      <c r="G786" s="112"/>
      <c r="H786" s="112"/>
      <c r="I786" s="112"/>
      <c r="J786" s="112"/>
      <c r="K786" s="112"/>
      <c r="L786" s="190"/>
      <c r="M786" s="144"/>
      <c r="N786" s="151"/>
      <c r="O786" s="114"/>
      <c r="P786" s="114"/>
      <c r="Q786" s="85"/>
      <c r="R786" s="85"/>
      <c r="S786" s="114"/>
      <c r="T786" s="114"/>
      <c r="U786" s="131"/>
      <c r="V786" s="131"/>
      <c r="W786" s="131"/>
      <c r="X786" s="131"/>
      <c r="Y786" s="131"/>
    </row>
    <row r="787" spans="1:25" s="138" customFormat="1" ht="25.5" customHeight="1" x14ac:dyDescent="0.3">
      <c r="A787" s="90" t="s">
        <v>1657</v>
      </c>
      <c r="B787" s="276" t="s">
        <v>2086</v>
      </c>
      <c r="C787" s="90" t="s">
        <v>552</v>
      </c>
      <c r="D787" s="97" t="s">
        <v>554</v>
      </c>
      <c r="E787" s="87" t="s">
        <v>3</v>
      </c>
      <c r="F787" s="117"/>
      <c r="G787" s="87"/>
      <c r="H787" s="87"/>
      <c r="I787" s="87"/>
      <c r="J787" s="89"/>
      <c r="K787" s="89">
        <f>SUM(K788:K791)</f>
        <v>72.700752000000008</v>
      </c>
      <c r="L787" s="89"/>
      <c r="M787" s="146"/>
      <c r="N787" s="89">
        <f>K787</f>
        <v>72.700752000000008</v>
      </c>
      <c r="O787" s="88"/>
      <c r="P787" s="88"/>
      <c r="Q787" s="92">
        <f t="shared" si="326"/>
        <v>0</v>
      </c>
      <c r="R787" s="92">
        <f t="shared" si="327"/>
        <v>0</v>
      </c>
      <c r="S787" s="88">
        <f t="shared" si="328"/>
        <v>0</v>
      </c>
      <c r="T787" s="88" t="s">
        <v>555</v>
      </c>
      <c r="U787" s="137"/>
      <c r="V787" s="137"/>
      <c r="W787" s="137"/>
      <c r="X787" s="137"/>
      <c r="Y787" s="137"/>
    </row>
    <row r="788" spans="1:25" s="1" customFormat="1" ht="18.75" customHeight="1" x14ac:dyDescent="0.3">
      <c r="A788" s="65" t="s">
        <v>2120</v>
      </c>
      <c r="B788" s="65"/>
      <c r="C788" s="65" t="s">
        <v>553</v>
      </c>
      <c r="D788" s="261" t="s">
        <v>880</v>
      </c>
      <c r="E788" s="3" t="s">
        <v>1210</v>
      </c>
      <c r="F788" s="11"/>
      <c r="G788" s="11"/>
      <c r="H788" s="11"/>
      <c r="I788" s="11"/>
      <c r="J788" s="209">
        <v>1.95</v>
      </c>
      <c r="K788" s="235">
        <f>0.16*3.14*J788</f>
        <v>0.97968000000000011</v>
      </c>
      <c r="L788" s="11">
        <f>J788</f>
        <v>1.95</v>
      </c>
      <c r="M788" s="147">
        <v>1.1000000000000001</v>
      </c>
      <c r="N788" s="179">
        <f>M788*L788</f>
        <v>2.145</v>
      </c>
      <c r="O788" s="11"/>
      <c r="P788" s="11"/>
      <c r="Q788" s="11">
        <f t="shared" si="326"/>
        <v>0</v>
      </c>
      <c r="R788" s="11">
        <f t="shared" si="327"/>
        <v>0</v>
      </c>
      <c r="S788" s="88">
        <f t="shared" si="328"/>
        <v>0</v>
      </c>
      <c r="T788" s="106"/>
      <c r="U788" s="4"/>
      <c r="V788" s="4"/>
      <c r="W788" s="4"/>
      <c r="X788" s="4"/>
      <c r="Y788" s="4"/>
    </row>
    <row r="789" spans="1:25" s="1" customFormat="1" ht="18.75" customHeight="1" x14ac:dyDescent="0.3">
      <c r="A789" s="65" t="s">
        <v>2122</v>
      </c>
      <c r="B789" s="65"/>
      <c r="C789" s="65" t="s">
        <v>553</v>
      </c>
      <c r="D789" s="261" t="s">
        <v>881</v>
      </c>
      <c r="E789" s="3" t="s">
        <v>1210</v>
      </c>
      <c r="F789" s="11"/>
      <c r="G789" s="11"/>
      <c r="H789" s="11"/>
      <c r="I789" s="11"/>
      <c r="J789" s="209">
        <v>140.03</v>
      </c>
      <c r="K789" s="235">
        <f>0.16*3.14*J789</f>
        <v>70.351072000000016</v>
      </c>
      <c r="L789" s="11">
        <f t="shared" ref="L789" si="348">J789</f>
        <v>140.03</v>
      </c>
      <c r="M789" s="147">
        <v>1.1000000000000001</v>
      </c>
      <c r="N789" s="179">
        <f>M789*L789</f>
        <v>154.03300000000002</v>
      </c>
      <c r="O789" s="11"/>
      <c r="P789" s="11"/>
      <c r="Q789" s="11">
        <f t="shared" si="326"/>
        <v>0</v>
      </c>
      <c r="R789" s="11">
        <f t="shared" si="327"/>
        <v>0</v>
      </c>
      <c r="S789" s="88">
        <f t="shared" si="328"/>
        <v>0</v>
      </c>
      <c r="T789" s="106"/>
    </row>
    <row r="790" spans="1:25" s="1" customFormat="1" ht="18.75" customHeight="1" x14ac:dyDescent="0.3">
      <c r="A790" s="65" t="s">
        <v>2123</v>
      </c>
      <c r="B790" s="65"/>
      <c r="C790" s="65" t="s">
        <v>553</v>
      </c>
      <c r="D790" s="261" t="s">
        <v>1020</v>
      </c>
      <c r="E790" s="3" t="s">
        <v>18</v>
      </c>
      <c r="F790" s="11">
        <v>2</v>
      </c>
      <c r="G790" s="11"/>
      <c r="H790" s="11"/>
      <c r="I790" s="11"/>
      <c r="J790" s="209"/>
      <c r="K790" s="235">
        <v>0.35</v>
      </c>
      <c r="L790" s="11">
        <f t="shared" ref="L790:L792" si="349">F790</f>
        <v>2</v>
      </c>
      <c r="M790" s="147">
        <v>1</v>
      </c>
      <c r="N790" s="179">
        <f>M790*L790</f>
        <v>2</v>
      </c>
      <c r="O790" s="11"/>
      <c r="P790" s="11"/>
      <c r="Q790" s="11">
        <f t="shared" si="326"/>
        <v>0</v>
      </c>
      <c r="R790" s="11">
        <f t="shared" si="327"/>
        <v>0</v>
      </c>
      <c r="S790" s="88">
        <f t="shared" si="328"/>
        <v>0</v>
      </c>
      <c r="T790" s="106"/>
    </row>
    <row r="791" spans="1:25" s="1" customFormat="1" ht="18.75" customHeight="1" x14ac:dyDescent="0.3">
      <c r="A791" s="65" t="s">
        <v>2121</v>
      </c>
      <c r="B791" s="65"/>
      <c r="C791" s="65" t="s">
        <v>553</v>
      </c>
      <c r="D791" s="261" t="s">
        <v>888</v>
      </c>
      <c r="E791" s="3" t="s">
        <v>18</v>
      </c>
      <c r="F791" s="11">
        <v>9</v>
      </c>
      <c r="G791" s="11"/>
      <c r="H791" s="11"/>
      <c r="I791" s="11"/>
      <c r="J791" s="209"/>
      <c r="K791" s="235">
        <v>1.02</v>
      </c>
      <c r="L791" s="11">
        <f t="shared" si="349"/>
        <v>9</v>
      </c>
      <c r="M791" s="147">
        <v>1</v>
      </c>
      <c r="N791" s="179">
        <f>M791*L791</f>
        <v>9</v>
      </c>
      <c r="O791" s="11"/>
      <c r="P791" s="11"/>
      <c r="Q791" s="11">
        <f t="shared" si="326"/>
        <v>0</v>
      </c>
      <c r="R791" s="11">
        <f t="shared" si="327"/>
        <v>0</v>
      </c>
      <c r="S791" s="88">
        <f t="shared" si="328"/>
        <v>0</v>
      </c>
      <c r="T791" s="106"/>
    </row>
    <row r="792" spans="1:25" s="1" customFormat="1" ht="15.75" customHeight="1" x14ac:dyDescent="0.3">
      <c r="A792" s="65" t="s">
        <v>2124</v>
      </c>
      <c r="B792" s="65"/>
      <c r="C792" s="65" t="s">
        <v>553</v>
      </c>
      <c r="D792" s="261" t="s">
        <v>705</v>
      </c>
      <c r="E792" s="3" t="s">
        <v>3</v>
      </c>
      <c r="F792" s="11">
        <v>0.02</v>
      </c>
      <c r="G792" s="11"/>
      <c r="H792" s="11"/>
      <c r="I792" s="11"/>
      <c r="J792" s="209"/>
      <c r="K792" s="235"/>
      <c r="L792" s="11">
        <f t="shared" si="349"/>
        <v>0.02</v>
      </c>
      <c r="M792" s="147">
        <v>1</v>
      </c>
      <c r="N792" s="179">
        <f t="shared" ref="N792" si="350">M792*L792</f>
        <v>0.02</v>
      </c>
      <c r="O792" s="11"/>
      <c r="P792" s="11"/>
      <c r="Q792" s="11">
        <f t="shared" si="326"/>
        <v>0</v>
      </c>
      <c r="R792" s="11">
        <f t="shared" si="327"/>
        <v>0</v>
      </c>
      <c r="S792" s="88">
        <f t="shared" si="328"/>
        <v>0</v>
      </c>
      <c r="T792" s="106"/>
    </row>
    <row r="793" spans="1:25" s="138" customFormat="1" ht="27" customHeight="1" x14ac:dyDescent="0.3">
      <c r="A793" s="90" t="s">
        <v>1658</v>
      </c>
      <c r="B793" s="276" t="s">
        <v>2088</v>
      </c>
      <c r="C793" s="90" t="s">
        <v>552</v>
      </c>
      <c r="D793" s="97" t="s">
        <v>1338</v>
      </c>
      <c r="E793" s="87" t="s">
        <v>3</v>
      </c>
      <c r="F793" s="124">
        <f>F794</f>
        <v>76.242999999999995</v>
      </c>
      <c r="G793" s="87"/>
      <c r="H793" s="87"/>
      <c r="I793" s="87"/>
      <c r="J793" s="87"/>
      <c r="K793" s="124">
        <f>F793</f>
        <v>76.242999999999995</v>
      </c>
      <c r="L793" s="124">
        <f>K793</f>
        <v>76.242999999999995</v>
      </c>
      <c r="M793" s="148">
        <v>1</v>
      </c>
      <c r="N793" s="154">
        <f>ROUND(M793*L793,2)</f>
        <v>76.239999999999995</v>
      </c>
      <c r="O793" s="88"/>
      <c r="P793" s="88"/>
      <c r="Q793" s="92">
        <f t="shared" si="326"/>
        <v>0</v>
      </c>
      <c r="R793" s="92">
        <f t="shared" si="327"/>
        <v>0</v>
      </c>
      <c r="S793" s="88">
        <f t="shared" si="328"/>
        <v>0</v>
      </c>
      <c r="T793" s="108"/>
    </row>
    <row r="794" spans="1:25" s="1" customFormat="1" ht="29.25" customHeight="1" x14ac:dyDescent="0.3">
      <c r="A794" s="65" t="s">
        <v>2125</v>
      </c>
      <c r="B794" s="65"/>
      <c r="C794" s="65" t="s">
        <v>553</v>
      </c>
      <c r="D794" s="115" t="s">
        <v>886</v>
      </c>
      <c r="E794" s="3" t="s">
        <v>3</v>
      </c>
      <c r="F794" s="103">
        <v>76.242999999999995</v>
      </c>
      <c r="G794" s="14"/>
      <c r="H794" s="14"/>
      <c r="I794" s="14"/>
      <c r="J794" s="91"/>
      <c r="K794" s="239">
        <f>F794</f>
        <v>76.242999999999995</v>
      </c>
      <c r="L794" s="103">
        <f>K794</f>
        <v>76.242999999999995</v>
      </c>
      <c r="M794" s="147">
        <v>1.1000000000000001</v>
      </c>
      <c r="N794" s="179">
        <f>ROUND(M794*L794,2)</f>
        <v>83.87</v>
      </c>
      <c r="O794" s="11"/>
      <c r="P794" s="11"/>
      <c r="Q794" s="11">
        <f t="shared" si="326"/>
        <v>0</v>
      </c>
      <c r="R794" s="11">
        <f t="shared" si="327"/>
        <v>0</v>
      </c>
      <c r="S794" s="88">
        <f t="shared" si="328"/>
        <v>0</v>
      </c>
      <c r="T794" s="106"/>
      <c r="U794" s="4"/>
    </row>
    <row r="795" spans="1:25" s="198" customFormat="1" ht="25.5" customHeight="1" x14ac:dyDescent="0.3">
      <c r="A795" s="65" t="s">
        <v>3010</v>
      </c>
      <c r="B795" s="65"/>
      <c r="C795" s="65" t="s">
        <v>553</v>
      </c>
      <c r="D795" s="115" t="s">
        <v>3036</v>
      </c>
      <c r="E795" s="14" t="s">
        <v>2</v>
      </c>
      <c r="F795" s="338">
        <f>F794</f>
        <v>76.242999999999995</v>
      </c>
      <c r="G795" s="338"/>
      <c r="H795" s="338"/>
      <c r="I795" s="338"/>
      <c r="J795" s="338"/>
      <c r="K795" s="338">
        <f>F795</f>
        <v>76.242999999999995</v>
      </c>
      <c r="L795" s="338">
        <f>K795</f>
        <v>76.242999999999995</v>
      </c>
      <c r="M795" s="336">
        <v>0.7</v>
      </c>
      <c r="N795" s="153">
        <f>ROUND(M795*L795,2)</f>
        <v>53.37</v>
      </c>
      <c r="O795" s="11"/>
      <c r="P795" s="11"/>
      <c r="Q795" s="11">
        <f t="shared" ref="Q795" si="351">ROUND(N795*O795,2)</f>
        <v>0</v>
      </c>
      <c r="R795" s="11">
        <f t="shared" ref="R795" si="352">ROUND(N795*P795,2)</f>
        <v>0</v>
      </c>
      <c r="S795" s="88">
        <f t="shared" ref="S795" si="353">ROUND(Q795+R795,2)</f>
        <v>0</v>
      </c>
      <c r="T795" s="106"/>
    </row>
    <row r="796" spans="1:25" s="134" customFormat="1" ht="27.75" customHeight="1" x14ac:dyDescent="0.3">
      <c r="A796" s="90" t="s">
        <v>1659</v>
      </c>
      <c r="B796" s="276" t="s">
        <v>2089</v>
      </c>
      <c r="C796" s="86" t="s">
        <v>552</v>
      </c>
      <c r="D796" s="118" t="s">
        <v>654</v>
      </c>
      <c r="E796" s="87" t="s">
        <v>18</v>
      </c>
      <c r="F796" s="117">
        <f>F797</f>
        <v>1</v>
      </c>
      <c r="G796" s="117"/>
      <c r="H796" s="117"/>
      <c r="I796" s="117"/>
      <c r="J796" s="117"/>
      <c r="K796" s="117"/>
      <c r="L796" s="117">
        <f>F796</f>
        <v>1</v>
      </c>
      <c r="M796" s="148">
        <v>1</v>
      </c>
      <c r="N796" s="154">
        <f>ROUND(M796*L796,2)</f>
        <v>1</v>
      </c>
      <c r="O796" s="88"/>
      <c r="P796" s="88"/>
      <c r="Q796" s="92">
        <f t="shared" si="326"/>
        <v>0</v>
      </c>
      <c r="R796" s="92">
        <f t="shared" si="327"/>
        <v>0</v>
      </c>
      <c r="S796" s="88">
        <f t="shared" si="328"/>
        <v>0</v>
      </c>
      <c r="T796" s="109"/>
      <c r="U796" s="133"/>
      <c r="V796" s="133"/>
      <c r="W796" s="133"/>
      <c r="X796" s="133"/>
      <c r="Y796" s="133"/>
    </row>
    <row r="797" spans="1:25" s="158" customFormat="1" ht="27.75" customHeight="1" x14ac:dyDescent="0.3">
      <c r="A797" s="69" t="s">
        <v>2126</v>
      </c>
      <c r="B797" s="69"/>
      <c r="C797" s="65" t="s">
        <v>553</v>
      </c>
      <c r="D797" s="261" t="s">
        <v>1575</v>
      </c>
      <c r="E797" s="14" t="s">
        <v>18</v>
      </c>
      <c r="F797" s="104">
        <v>1</v>
      </c>
      <c r="G797" s="105"/>
      <c r="H797" s="105"/>
      <c r="I797" s="105"/>
      <c r="J797" s="117"/>
      <c r="K797" s="238"/>
      <c r="L797" s="105">
        <f>F797</f>
        <v>1</v>
      </c>
      <c r="M797" s="147">
        <v>1</v>
      </c>
      <c r="N797" s="153">
        <f>ROUND(M797*L797,2)</f>
        <v>1</v>
      </c>
      <c r="O797" s="71"/>
      <c r="P797" s="71"/>
      <c r="Q797" s="11">
        <f t="shared" si="326"/>
        <v>0</v>
      </c>
      <c r="R797" s="11">
        <f t="shared" si="327"/>
        <v>0</v>
      </c>
      <c r="S797" s="88">
        <f t="shared" si="328"/>
        <v>0</v>
      </c>
      <c r="T797" s="106"/>
      <c r="U797" s="157"/>
      <c r="V797" s="157"/>
      <c r="W797" s="157"/>
      <c r="X797" s="157"/>
      <c r="Y797" s="157"/>
    </row>
    <row r="798" spans="1:25" s="132" customFormat="1" ht="22.5" customHeight="1" x14ac:dyDescent="0.3">
      <c r="A798" s="111" t="s">
        <v>509</v>
      </c>
      <c r="B798" s="111"/>
      <c r="C798" s="111"/>
      <c r="D798" s="95" t="s">
        <v>1663</v>
      </c>
      <c r="E798" s="112"/>
      <c r="F798" s="113"/>
      <c r="G798" s="112"/>
      <c r="H798" s="112"/>
      <c r="I798" s="112"/>
      <c r="J798" s="112"/>
      <c r="K798" s="112"/>
      <c r="L798" s="190"/>
      <c r="M798" s="144"/>
      <c r="N798" s="151"/>
      <c r="O798" s="114"/>
      <c r="P798" s="114"/>
      <c r="Q798" s="85"/>
      <c r="R798" s="85"/>
      <c r="S798" s="114"/>
      <c r="T798" s="114"/>
      <c r="U798" s="131"/>
      <c r="V798" s="131"/>
      <c r="W798" s="131"/>
      <c r="X798" s="131"/>
      <c r="Y798" s="131"/>
    </row>
    <row r="799" spans="1:25" s="138" customFormat="1" ht="25.5" customHeight="1" x14ac:dyDescent="0.3">
      <c r="A799" s="90" t="s">
        <v>1660</v>
      </c>
      <c r="B799" s="276" t="s">
        <v>2086</v>
      </c>
      <c r="C799" s="90" t="s">
        <v>552</v>
      </c>
      <c r="D799" s="97" t="s">
        <v>554</v>
      </c>
      <c r="E799" s="87" t="s">
        <v>3</v>
      </c>
      <c r="F799" s="117"/>
      <c r="G799" s="87"/>
      <c r="H799" s="87"/>
      <c r="I799" s="87"/>
      <c r="J799" s="89"/>
      <c r="K799" s="89">
        <f>SUM(K800:K803)</f>
        <v>44.145519999999998</v>
      </c>
      <c r="L799" s="89"/>
      <c r="M799" s="146"/>
      <c r="N799" s="89">
        <f>K799</f>
        <v>44.145519999999998</v>
      </c>
      <c r="O799" s="88"/>
      <c r="P799" s="88"/>
      <c r="Q799" s="92">
        <f t="shared" si="326"/>
        <v>0</v>
      </c>
      <c r="R799" s="92">
        <f t="shared" si="327"/>
        <v>0</v>
      </c>
      <c r="S799" s="88">
        <f t="shared" si="328"/>
        <v>0</v>
      </c>
      <c r="T799" s="88" t="s">
        <v>555</v>
      </c>
      <c r="U799" s="137"/>
      <c r="V799" s="137"/>
      <c r="W799" s="137"/>
      <c r="X799" s="137"/>
      <c r="Y799" s="137"/>
    </row>
    <row r="800" spans="1:25" s="198" customFormat="1" ht="18.75" customHeight="1" x14ac:dyDescent="0.3">
      <c r="A800" s="65" t="s">
        <v>2127</v>
      </c>
      <c r="B800" s="65"/>
      <c r="C800" s="65" t="s">
        <v>553</v>
      </c>
      <c r="D800" s="261" t="s">
        <v>879</v>
      </c>
      <c r="E800" s="14" t="s">
        <v>1210</v>
      </c>
      <c r="F800" s="11"/>
      <c r="G800" s="11"/>
      <c r="H800" s="11"/>
      <c r="I800" s="11"/>
      <c r="J800" s="209">
        <v>1.17</v>
      </c>
      <c r="K800" s="235">
        <f>0.1*3.14*J800</f>
        <v>0.36738000000000004</v>
      </c>
      <c r="L800" s="11">
        <f>J800</f>
        <v>1.17</v>
      </c>
      <c r="M800" s="147">
        <v>1.1000000000000001</v>
      </c>
      <c r="N800" s="153">
        <f>M800*L800</f>
        <v>1.2869999999999999</v>
      </c>
      <c r="O800" s="11"/>
      <c r="P800" s="11"/>
      <c r="Q800" s="11">
        <f t="shared" si="326"/>
        <v>0</v>
      </c>
      <c r="R800" s="11">
        <f t="shared" si="327"/>
        <v>0</v>
      </c>
      <c r="S800" s="88">
        <f t="shared" si="328"/>
        <v>0</v>
      </c>
      <c r="T800" s="106"/>
      <c r="U800" s="197"/>
      <c r="V800" s="197"/>
      <c r="W800" s="197"/>
      <c r="X800" s="197"/>
      <c r="Y800" s="197"/>
    </row>
    <row r="801" spans="1:25" s="198" customFormat="1" ht="18.75" customHeight="1" x14ac:dyDescent="0.3">
      <c r="A801" s="65" t="s">
        <v>2128</v>
      </c>
      <c r="B801" s="65"/>
      <c r="C801" s="65" t="s">
        <v>553</v>
      </c>
      <c r="D801" s="261" t="s">
        <v>937</v>
      </c>
      <c r="E801" s="14" t="s">
        <v>1210</v>
      </c>
      <c r="F801" s="11"/>
      <c r="G801" s="11"/>
      <c r="H801" s="11"/>
      <c r="I801" s="11"/>
      <c r="J801" s="209">
        <v>137.51</v>
      </c>
      <c r="K801" s="235">
        <f>0.1*3.14*J801</f>
        <v>43.178140000000006</v>
      </c>
      <c r="L801" s="11">
        <f t="shared" ref="L801" si="354">J801</f>
        <v>137.51</v>
      </c>
      <c r="M801" s="147">
        <v>1.1000000000000001</v>
      </c>
      <c r="N801" s="153">
        <f>M801*L801</f>
        <v>151.261</v>
      </c>
      <c r="O801" s="11"/>
      <c r="P801" s="11"/>
      <c r="Q801" s="11">
        <f t="shared" si="326"/>
        <v>0</v>
      </c>
      <c r="R801" s="11">
        <f t="shared" si="327"/>
        <v>0</v>
      </c>
      <c r="S801" s="88">
        <f t="shared" si="328"/>
        <v>0</v>
      </c>
      <c r="T801" s="106"/>
    </row>
    <row r="802" spans="1:25" s="198" customFormat="1" ht="18.75" customHeight="1" x14ac:dyDescent="0.3">
      <c r="A802" s="65" t="s">
        <v>2129</v>
      </c>
      <c r="B802" s="65"/>
      <c r="C802" s="65" t="s">
        <v>553</v>
      </c>
      <c r="D802" s="261" t="s">
        <v>966</v>
      </c>
      <c r="E802" s="14" t="s">
        <v>18</v>
      </c>
      <c r="F802" s="11">
        <v>2</v>
      </c>
      <c r="G802" s="11"/>
      <c r="H802" s="11"/>
      <c r="I802" s="11"/>
      <c r="J802" s="209"/>
      <c r="K802" s="235">
        <v>0.12</v>
      </c>
      <c r="L802" s="11">
        <f t="shared" ref="L802:L804" si="355">F802</f>
        <v>2</v>
      </c>
      <c r="M802" s="147">
        <v>1</v>
      </c>
      <c r="N802" s="153">
        <f>M802*L802</f>
        <v>2</v>
      </c>
      <c r="O802" s="11"/>
      <c r="P802" s="11"/>
      <c r="Q802" s="11">
        <f t="shared" si="326"/>
        <v>0</v>
      </c>
      <c r="R802" s="11">
        <f t="shared" si="327"/>
        <v>0</v>
      </c>
      <c r="S802" s="88">
        <f t="shared" si="328"/>
        <v>0</v>
      </c>
      <c r="T802" s="106"/>
    </row>
    <row r="803" spans="1:25" s="198" customFormat="1" ht="18.75" customHeight="1" x14ac:dyDescent="0.3">
      <c r="A803" s="65" t="s">
        <v>2130</v>
      </c>
      <c r="B803" s="65"/>
      <c r="C803" s="65" t="s">
        <v>553</v>
      </c>
      <c r="D803" s="261" t="s">
        <v>938</v>
      </c>
      <c r="E803" s="14" t="s">
        <v>18</v>
      </c>
      <c r="F803" s="11">
        <v>6</v>
      </c>
      <c r="G803" s="11"/>
      <c r="H803" s="11"/>
      <c r="I803" s="11"/>
      <c r="J803" s="209"/>
      <c r="K803" s="235">
        <v>0.48</v>
      </c>
      <c r="L803" s="11">
        <f t="shared" si="355"/>
        <v>6</v>
      </c>
      <c r="M803" s="147">
        <v>1</v>
      </c>
      <c r="N803" s="153">
        <f>M803*L803</f>
        <v>6</v>
      </c>
      <c r="O803" s="11"/>
      <c r="P803" s="11"/>
      <c r="Q803" s="11">
        <f t="shared" si="326"/>
        <v>0</v>
      </c>
      <c r="R803" s="11">
        <f t="shared" si="327"/>
        <v>0</v>
      </c>
      <c r="S803" s="88">
        <f t="shared" si="328"/>
        <v>0</v>
      </c>
      <c r="T803" s="106"/>
    </row>
    <row r="804" spans="1:25" s="198" customFormat="1" ht="15.75" customHeight="1" x14ac:dyDescent="0.3">
      <c r="A804" s="65" t="s">
        <v>2131</v>
      </c>
      <c r="B804" s="65"/>
      <c r="C804" s="65" t="s">
        <v>553</v>
      </c>
      <c r="D804" s="261" t="s">
        <v>705</v>
      </c>
      <c r="E804" s="14" t="s">
        <v>3</v>
      </c>
      <c r="F804" s="11">
        <v>0.01</v>
      </c>
      <c r="G804" s="11"/>
      <c r="H804" s="11"/>
      <c r="I804" s="11"/>
      <c r="J804" s="209"/>
      <c r="K804" s="235"/>
      <c r="L804" s="11">
        <f t="shared" si="355"/>
        <v>0.01</v>
      </c>
      <c r="M804" s="147">
        <v>1</v>
      </c>
      <c r="N804" s="153">
        <f t="shared" ref="N804" si="356">M804*L804</f>
        <v>0.01</v>
      </c>
      <c r="O804" s="11"/>
      <c r="P804" s="11"/>
      <c r="Q804" s="11">
        <f t="shared" si="326"/>
        <v>0</v>
      </c>
      <c r="R804" s="11">
        <f t="shared" si="327"/>
        <v>0</v>
      </c>
      <c r="S804" s="88">
        <f t="shared" si="328"/>
        <v>0</v>
      </c>
      <c r="T804" s="106"/>
    </row>
    <row r="805" spans="1:25" s="138" customFormat="1" ht="27" customHeight="1" x14ac:dyDescent="0.3">
      <c r="A805" s="90" t="s">
        <v>1661</v>
      </c>
      <c r="B805" s="276" t="s">
        <v>2088</v>
      </c>
      <c r="C805" s="90" t="s">
        <v>552</v>
      </c>
      <c r="D805" s="97" t="s">
        <v>1338</v>
      </c>
      <c r="E805" s="87" t="s">
        <v>3</v>
      </c>
      <c r="F805" s="124">
        <f>F806</f>
        <v>47.860999999999997</v>
      </c>
      <c r="G805" s="87"/>
      <c r="H805" s="87"/>
      <c r="I805" s="87"/>
      <c r="J805" s="87"/>
      <c r="K805" s="124">
        <f>F805</f>
        <v>47.860999999999997</v>
      </c>
      <c r="L805" s="124">
        <f>K805</f>
        <v>47.860999999999997</v>
      </c>
      <c r="M805" s="148">
        <v>1</v>
      </c>
      <c r="N805" s="154">
        <f>ROUND(M805*L805,2)</f>
        <v>47.86</v>
      </c>
      <c r="O805" s="88"/>
      <c r="P805" s="88"/>
      <c r="Q805" s="92">
        <f t="shared" si="326"/>
        <v>0</v>
      </c>
      <c r="R805" s="92">
        <f t="shared" si="327"/>
        <v>0</v>
      </c>
      <c r="S805" s="88">
        <f t="shared" si="328"/>
        <v>0</v>
      </c>
      <c r="T805" s="108"/>
    </row>
    <row r="806" spans="1:25" s="198" customFormat="1" ht="29.25" customHeight="1" x14ac:dyDescent="0.3">
      <c r="A806" s="65" t="s">
        <v>2132</v>
      </c>
      <c r="B806" s="65"/>
      <c r="C806" s="65" t="s">
        <v>553</v>
      </c>
      <c r="D806" s="115" t="s">
        <v>886</v>
      </c>
      <c r="E806" s="14" t="s">
        <v>3</v>
      </c>
      <c r="F806" s="103">
        <v>47.860999999999997</v>
      </c>
      <c r="G806" s="14"/>
      <c r="H806" s="14"/>
      <c r="I806" s="14"/>
      <c r="J806" s="91"/>
      <c r="K806" s="239">
        <f>F806</f>
        <v>47.860999999999997</v>
      </c>
      <c r="L806" s="103">
        <f>K806</f>
        <v>47.860999999999997</v>
      </c>
      <c r="M806" s="147">
        <v>1.1000000000000001</v>
      </c>
      <c r="N806" s="153">
        <f>ROUND(M806*L806,2)</f>
        <v>52.65</v>
      </c>
      <c r="O806" s="11"/>
      <c r="P806" s="11"/>
      <c r="Q806" s="11">
        <f t="shared" ref="Q806:Q874" si="357">ROUND(N806*O806,2)</f>
        <v>0</v>
      </c>
      <c r="R806" s="11">
        <f t="shared" ref="R806:R874" si="358">ROUND(N806*P806,2)</f>
        <v>0</v>
      </c>
      <c r="S806" s="88">
        <f t="shared" ref="S806:S874" si="359">ROUND(Q806+R806,2)</f>
        <v>0</v>
      </c>
      <c r="T806" s="106"/>
      <c r="U806" s="197"/>
    </row>
    <row r="807" spans="1:25" s="198" customFormat="1" ht="25.5" customHeight="1" x14ac:dyDescent="0.3">
      <c r="A807" s="65" t="s">
        <v>3011</v>
      </c>
      <c r="B807" s="65"/>
      <c r="C807" s="65" t="s">
        <v>553</v>
      </c>
      <c r="D807" s="115" t="s">
        <v>3036</v>
      </c>
      <c r="E807" s="14" t="s">
        <v>2</v>
      </c>
      <c r="F807" s="338">
        <f>F806</f>
        <v>47.860999999999997</v>
      </c>
      <c r="G807" s="338"/>
      <c r="H807" s="338"/>
      <c r="I807" s="338"/>
      <c r="J807" s="338"/>
      <c r="K807" s="338">
        <f>F807</f>
        <v>47.860999999999997</v>
      </c>
      <c r="L807" s="338">
        <f>K807</f>
        <v>47.860999999999997</v>
      </c>
      <c r="M807" s="336">
        <v>0.7</v>
      </c>
      <c r="N807" s="153">
        <f>ROUND(M807*L807,2)</f>
        <v>33.5</v>
      </c>
      <c r="O807" s="11"/>
      <c r="P807" s="11"/>
      <c r="Q807" s="11">
        <f t="shared" si="357"/>
        <v>0</v>
      </c>
      <c r="R807" s="11">
        <f t="shared" si="358"/>
        <v>0</v>
      </c>
      <c r="S807" s="88">
        <f t="shared" si="359"/>
        <v>0</v>
      </c>
      <c r="T807" s="106"/>
    </row>
    <row r="808" spans="1:25" s="134" customFormat="1" ht="27.75" customHeight="1" x14ac:dyDescent="0.3">
      <c r="A808" s="90" t="s">
        <v>1662</v>
      </c>
      <c r="B808" s="276" t="s">
        <v>2089</v>
      </c>
      <c r="C808" s="86" t="s">
        <v>552</v>
      </c>
      <c r="D808" s="118" t="s">
        <v>654</v>
      </c>
      <c r="E808" s="87" t="s">
        <v>18</v>
      </c>
      <c r="F808" s="117">
        <f>F809</f>
        <v>1</v>
      </c>
      <c r="G808" s="117"/>
      <c r="H808" s="117"/>
      <c r="I808" s="117"/>
      <c r="J808" s="117"/>
      <c r="K808" s="117"/>
      <c r="L808" s="117">
        <f>L809</f>
        <v>1</v>
      </c>
      <c r="M808" s="148">
        <v>1</v>
      </c>
      <c r="N808" s="154">
        <f>ROUND(M808*L808,2)</f>
        <v>1</v>
      </c>
      <c r="O808" s="88"/>
      <c r="P808" s="88"/>
      <c r="Q808" s="92">
        <f t="shared" si="357"/>
        <v>0</v>
      </c>
      <c r="R808" s="92">
        <f t="shared" si="358"/>
        <v>0</v>
      </c>
      <c r="S808" s="88">
        <f t="shared" si="359"/>
        <v>0</v>
      </c>
      <c r="T808" s="109"/>
      <c r="U808" s="133"/>
      <c r="V808" s="133"/>
      <c r="W808" s="133"/>
      <c r="X808" s="133"/>
      <c r="Y808" s="133"/>
    </row>
    <row r="809" spans="1:25" s="158" customFormat="1" ht="27.75" customHeight="1" x14ac:dyDescent="0.3">
      <c r="A809" s="65" t="s">
        <v>2133</v>
      </c>
      <c r="B809" s="65"/>
      <c r="C809" s="65" t="s">
        <v>553</v>
      </c>
      <c r="D809" s="262" t="s">
        <v>1543</v>
      </c>
      <c r="E809" s="74" t="s">
        <v>18</v>
      </c>
      <c r="F809" s="181">
        <v>1</v>
      </c>
      <c r="G809" s="105"/>
      <c r="H809" s="105"/>
      <c r="I809" s="105"/>
      <c r="J809" s="117"/>
      <c r="K809" s="238"/>
      <c r="L809" s="104">
        <f>F809</f>
        <v>1</v>
      </c>
      <c r="M809" s="147">
        <v>1</v>
      </c>
      <c r="N809" s="153">
        <f>ROUND(M809*L809,2)</f>
        <v>1</v>
      </c>
      <c r="O809" s="71"/>
      <c r="P809" s="71"/>
      <c r="Q809" s="11">
        <f t="shared" si="357"/>
        <v>0</v>
      </c>
      <c r="R809" s="11">
        <f t="shared" si="358"/>
        <v>0</v>
      </c>
      <c r="S809" s="88">
        <f t="shared" si="359"/>
        <v>0</v>
      </c>
      <c r="T809" s="106"/>
      <c r="U809" s="157"/>
      <c r="V809" s="157"/>
      <c r="W809" s="157"/>
      <c r="X809" s="157"/>
      <c r="Y809" s="157"/>
    </row>
    <row r="810" spans="1:25" s="132" customFormat="1" ht="22.5" customHeight="1" x14ac:dyDescent="0.3">
      <c r="A810" s="111" t="s">
        <v>510</v>
      </c>
      <c r="B810" s="111"/>
      <c r="C810" s="111"/>
      <c r="D810" s="95" t="s">
        <v>1665</v>
      </c>
      <c r="E810" s="112"/>
      <c r="F810" s="113"/>
      <c r="G810" s="112"/>
      <c r="H810" s="112"/>
      <c r="I810" s="112"/>
      <c r="J810" s="112"/>
      <c r="K810" s="112"/>
      <c r="L810" s="190"/>
      <c r="M810" s="144"/>
      <c r="N810" s="151"/>
      <c r="O810" s="114"/>
      <c r="P810" s="114"/>
      <c r="Q810" s="85"/>
      <c r="R810" s="85"/>
      <c r="S810" s="114"/>
      <c r="T810" s="114"/>
      <c r="U810" s="131"/>
      <c r="V810" s="131"/>
      <c r="W810" s="131"/>
      <c r="X810" s="131"/>
      <c r="Y810" s="131"/>
    </row>
    <row r="811" spans="1:25" s="138" customFormat="1" ht="32.25" customHeight="1" x14ac:dyDescent="0.3">
      <c r="A811" s="90" t="s">
        <v>2134</v>
      </c>
      <c r="B811" s="276" t="s">
        <v>2086</v>
      </c>
      <c r="C811" s="90" t="s">
        <v>552</v>
      </c>
      <c r="D811" s="97" t="s">
        <v>554</v>
      </c>
      <c r="E811" s="87" t="s">
        <v>3</v>
      </c>
      <c r="F811" s="117">
        <f>F812+F813</f>
        <v>0</v>
      </c>
      <c r="G811" s="87"/>
      <c r="H811" s="87"/>
      <c r="I811" s="87"/>
      <c r="J811" s="89"/>
      <c r="K811" s="89">
        <f>SUM(K812:K815)</f>
        <v>260.70599999999996</v>
      </c>
      <c r="L811" s="89"/>
      <c r="M811" s="146"/>
      <c r="N811" s="89">
        <f>K811</f>
        <v>260.70599999999996</v>
      </c>
      <c r="O811" s="88"/>
      <c r="P811" s="88"/>
      <c r="Q811" s="92">
        <f t="shared" si="357"/>
        <v>0</v>
      </c>
      <c r="R811" s="92">
        <f t="shared" si="358"/>
        <v>0</v>
      </c>
      <c r="S811" s="88">
        <f t="shared" si="359"/>
        <v>0</v>
      </c>
      <c r="T811" s="88" t="s">
        <v>555</v>
      </c>
      <c r="U811" s="137"/>
      <c r="V811" s="137"/>
      <c r="W811" s="137"/>
      <c r="X811" s="137"/>
      <c r="Y811" s="137"/>
    </row>
    <row r="812" spans="1:25" s="1" customFormat="1" ht="18.75" customHeight="1" x14ac:dyDescent="0.3">
      <c r="A812" s="65" t="s">
        <v>2135</v>
      </c>
      <c r="B812" s="65"/>
      <c r="C812" s="65" t="s">
        <v>553</v>
      </c>
      <c r="D812" s="261" t="s">
        <v>1669</v>
      </c>
      <c r="E812" s="3" t="s">
        <v>1210</v>
      </c>
      <c r="F812" s="11"/>
      <c r="G812" s="11">
        <v>0.15</v>
      </c>
      <c r="H812" s="11">
        <v>0.15</v>
      </c>
      <c r="I812" s="11">
        <f>(G812+H812)*2</f>
        <v>0.6</v>
      </c>
      <c r="J812" s="209">
        <v>9.36</v>
      </c>
      <c r="K812" s="235">
        <f>I812*J812</f>
        <v>5.6159999999999997</v>
      </c>
      <c r="L812" s="11">
        <f>J812</f>
        <v>9.36</v>
      </c>
      <c r="M812" s="147">
        <v>1.1000000000000001</v>
      </c>
      <c r="N812" s="179">
        <f>M812*L812</f>
        <v>10.295999999999999</v>
      </c>
      <c r="O812" s="11"/>
      <c r="P812" s="11"/>
      <c r="Q812" s="11">
        <f t="shared" si="357"/>
        <v>0</v>
      </c>
      <c r="R812" s="11">
        <f t="shared" si="358"/>
        <v>0</v>
      </c>
      <c r="S812" s="88">
        <f t="shared" si="359"/>
        <v>0</v>
      </c>
      <c r="T812" s="106"/>
      <c r="U812" s="4"/>
      <c r="V812" s="4"/>
      <c r="W812" s="4"/>
      <c r="X812" s="4"/>
      <c r="Y812" s="4"/>
    </row>
    <row r="813" spans="1:25" s="1" customFormat="1" ht="18.75" customHeight="1" x14ac:dyDescent="0.3">
      <c r="A813" s="65" t="s">
        <v>2136</v>
      </c>
      <c r="B813" s="65"/>
      <c r="C813" s="65" t="s">
        <v>553</v>
      </c>
      <c r="D813" s="261" t="s">
        <v>1670</v>
      </c>
      <c r="E813" s="3" t="s">
        <v>1210</v>
      </c>
      <c r="F813" s="11"/>
      <c r="G813" s="11">
        <v>1.2</v>
      </c>
      <c r="H813" s="11">
        <v>0.3</v>
      </c>
      <c r="I813" s="11">
        <f t="shared" ref="I813" si="360">(G813+H813)*2</f>
        <v>3</v>
      </c>
      <c r="J813" s="209">
        <v>83.48</v>
      </c>
      <c r="K813" s="235">
        <f t="shared" ref="K813" si="361">I813*J813</f>
        <v>250.44</v>
      </c>
      <c r="L813" s="11">
        <f t="shared" ref="L813" si="362">J813</f>
        <v>83.48</v>
      </c>
      <c r="M813" s="147">
        <v>1.1000000000000001</v>
      </c>
      <c r="N813" s="179">
        <f>M813*L813</f>
        <v>91.828000000000017</v>
      </c>
      <c r="O813" s="11"/>
      <c r="P813" s="11"/>
      <c r="Q813" s="11">
        <f t="shared" si="357"/>
        <v>0</v>
      </c>
      <c r="R813" s="11">
        <f t="shared" si="358"/>
        <v>0</v>
      </c>
      <c r="S813" s="88">
        <f t="shared" si="359"/>
        <v>0</v>
      </c>
      <c r="T813" s="106"/>
    </row>
    <row r="814" spans="1:25" s="1" customFormat="1" ht="15.75" customHeight="1" x14ac:dyDescent="0.3">
      <c r="A814" s="65" t="s">
        <v>2137</v>
      </c>
      <c r="B814" s="65"/>
      <c r="C814" s="65" t="s">
        <v>553</v>
      </c>
      <c r="D814" s="261" t="s">
        <v>1671</v>
      </c>
      <c r="E814" s="3" t="s">
        <v>18</v>
      </c>
      <c r="F814" s="186">
        <v>23</v>
      </c>
      <c r="G814" s="11"/>
      <c r="H814" s="11"/>
      <c r="I814" s="11"/>
      <c r="J814" s="224"/>
      <c r="K814" s="235">
        <v>4.1399999999999997</v>
      </c>
      <c r="L814" s="104">
        <f>F814</f>
        <v>23</v>
      </c>
      <c r="M814" s="147">
        <v>1</v>
      </c>
      <c r="N814" s="179">
        <f>M814*L814</f>
        <v>23</v>
      </c>
      <c r="O814" s="11"/>
      <c r="P814" s="11"/>
      <c r="Q814" s="11">
        <f t="shared" si="357"/>
        <v>0</v>
      </c>
      <c r="R814" s="11">
        <f t="shared" si="358"/>
        <v>0</v>
      </c>
      <c r="S814" s="88">
        <f t="shared" si="359"/>
        <v>0</v>
      </c>
      <c r="T814" s="106"/>
    </row>
    <row r="815" spans="1:25" s="1" customFormat="1" ht="15.75" customHeight="1" x14ac:dyDescent="0.3">
      <c r="A815" s="65" t="s">
        <v>2138</v>
      </c>
      <c r="B815" s="65"/>
      <c r="C815" s="65" t="s">
        <v>553</v>
      </c>
      <c r="D815" s="261" t="s">
        <v>1672</v>
      </c>
      <c r="E815" s="3" t="s">
        <v>18</v>
      </c>
      <c r="F815" s="186">
        <v>1</v>
      </c>
      <c r="G815" s="11"/>
      <c r="H815" s="11"/>
      <c r="I815" s="11"/>
      <c r="J815" s="224"/>
      <c r="K815" s="235">
        <v>0.51</v>
      </c>
      <c r="L815" s="104">
        <f t="shared" ref="L815" si="363">F815</f>
        <v>1</v>
      </c>
      <c r="M815" s="147">
        <v>1</v>
      </c>
      <c r="N815" s="179">
        <f t="shared" ref="N815" si="364">M815*L815</f>
        <v>1</v>
      </c>
      <c r="O815" s="11"/>
      <c r="P815" s="11"/>
      <c r="Q815" s="11">
        <f t="shared" si="357"/>
        <v>0</v>
      </c>
      <c r="R815" s="11">
        <f t="shared" si="358"/>
        <v>0</v>
      </c>
      <c r="S815" s="88">
        <f t="shared" si="359"/>
        <v>0</v>
      </c>
      <c r="T815" s="106"/>
    </row>
    <row r="816" spans="1:25" s="134" customFormat="1" ht="27.75" customHeight="1" x14ac:dyDescent="0.3">
      <c r="A816" s="90" t="s">
        <v>2139</v>
      </c>
      <c r="B816" s="276" t="s">
        <v>2089</v>
      </c>
      <c r="C816" s="86" t="s">
        <v>552</v>
      </c>
      <c r="D816" s="118" t="s">
        <v>654</v>
      </c>
      <c r="E816" s="87" t="s">
        <v>18</v>
      </c>
      <c r="F816" s="117">
        <f>F817+F818+F819</f>
        <v>24</v>
      </c>
      <c r="G816" s="117"/>
      <c r="H816" s="117"/>
      <c r="I816" s="117"/>
      <c r="J816" s="117"/>
      <c r="K816" s="117"/>
      <c r="L816" s="117">
        <f>F816</f>
        <v>24</v>
      </c>
      <c r="M816" s="148">
        <v>1</v>
      </c>
      <c r="N816" s="154">
        <f>ROUND(M816*L816,2)</f>
        <v>24</v>
      </c>
      <c r="O816" s="88"/>
      <c r="P816" s="88"/>
      <c r="Q816" s="92">
        <f t="shared" si="357"/>
        <v>0</v>
      </c>
      <c r="R816" s="92">
        <f t="shared" si="358"/>
        <v>0</v>
      </c>
      <c r="S816" s="88">
        <f t="shared" si="359"/>
        <v>0</v>
      </c>
      <c r="T816" s="109"/>
      <c r="U816" s="133"/>
      <c r="V816" s="133"/>
      <c r="W816" s="133"/>
      <c r="X816" s="133"/>
      <c r="Y816" s="133"/>
    </row>
    <row r="817" spans="1:25" s="134" customFormat="1" ht="27.75" customHeight="1" x14ac:dyDescent="0.3">
      <c r="A817" s="65" t="s">
        <v>2140</v>
      </c>
      <c r="B817" s="65"/>
      <c r="C817" s="65" t="s">
        <v>553</v>
      </c>
      <c r="D817" s="262" t="s">
        <v>1668</v>
      </c>
      <c r="E817" s="74" t="s">
        <v>18</v>
      </c>
      <c r="F817" s="181">
        <v>1</v>
      </c>
      <c r="G817" s="105"/>
      <c r="H817" s="105"/>
      <c r="I817" s="105"/>
      <c r="J817" s="117"/>
      <c r="K817" s="238"/>
      <c r="L817" s="104">
        <f>F817</f>
        <v>1</v>
      </c>
      <c r="M817" s="147">
        <v>1</v>
      </c>
      <c r="N817" s="179">
        <f t="shared" ref="N817" si="365">ROUND(M817*L817,2)</f>
        <v>1</v>
      </c>
      <c r="O817" s="71"/>
      <c r="P817" s="71"/>
      <c r="Q817" s="11">
        <f t="shared" si="357"/>
        <v>0</v>
      </c>
      <c r="R817" s="11">
        <f t="shared" si="358"/>
        <v>0</v>
      </c>
      <c r="S817" s="88">
        <f t="shared" si="359"/>
        <v>0</v>
      </c>
      <c r="T817" s="109"/>
      <c r="U817" s="133"/>
      <c r="V817" s="133"/>
      <c r="W817" s="133"/>
      <c r="X817" s="133"/>
      <c r="Y817" s="133"/>
    </row>
    <row r="818" spans="1:25" s="1" customFormat="1" ht="45.75" customHeight="1" x14ac:dyDescent="0.3">
      <c r="A818" s="65" t="s">
        <v>2141</v>
      </c>
      <c r="B818" s="65"/>
      <c r="C818" s="65" t="s">
        <v>553</v>
      </c>
      <c r="D818" s="261" t="s">
        <v>1673</v>
      </c>
      <c r="E818" s="3" t="s">
        <v>18</v>
      </c>
      <c r="F818" s="186">
        <v>22</v>
      </c>
      <c r="G818" s="14"/>
      <c r="H818" s="14"/>
      <c r="I818" s="14"/>
      <c r="J818" s="91"/>
      <c r="K818" s="234"/>
      <c r="L818" s="155">
        <f t="shared" ref="L818:L819" si="366">F818</f>
        <v>22</v>
      </c>
      <c r="M818" s="147">
        <v>1</v>
      </c>
      <c r="N818" s="179">
        <f>ROUND(M818*L818,2)</f>
        <v>22</v>
      </c>
      <c r="O818" s="11"/>
      <c r="P818" s="11"/>
      <c r="Q818" s="11">
        <f t="shared" si="357"/>
        <v>0</v>
      </c>
      <c r="R818" s="11">
        <f t="shared" si="358"/>
        <v>0</v>
      </c>
      <c r="S818" s="88">
        <f t="shared" si="359"/>
        <v>0</v>
      </c>
      <c r="T818" s="106"/>
      <c r="U818" s="4"/>
    </row>
    <row r="819" spans="1:25" ht="27.6" x14ac:dyDescent="0.3">
      <c r="A819" s="65" t="s">
        <v>2142</v>
      </c>
      <c r="B819" s="65"/>
      <c r="C819" s="65" t="s">
        <v>553</v>
      </c>
      <c r="D819" s="261" t="s">
        <v>1674</v>
      </c>
      <c r="E819" s="3" t="s">
        <v>18</v>
      </c>
      <c r="F819" s="186">
        <v>1</v>
      </c>
      <c r="G819" s="156"/>
      <c r="H819" s="156"/>
      <c r="I819" s="156"/>
      <c r="J819" s="223"/>
      <c r="K819" s="243"/>
      <c r="L819" s="155">
        <f t="shared" si="366"/>
        <v>1</v>
      </c>
      <c r="M819" s="147">
        <v>1</v>
      </c>
      <c r="N819" s="179">
        <f t="shared" ref="N819" si="367">ROUND(M819*L819,2)</f>
        <v>1</v>
      </c>
      <c r="O819" s="254"/>
      <c r="P819" s="254"/>
      <c r="Q819" s="11">
        <f t="shared" si="357"/>
        <v>0</v>
      </c>
      <c r="R819" s="11">
        <f t="shared" si="358"/>
        <v>0</v>
      </c>
      <c r="S819" s="88">
        <f t="shared" si="359"/>
        <v>0</v>
      </c>
      <c r="T819" s="163"/>
    </row>
    <row r="820" spans="1:25" s="138" customFormat="1" ht="27" customHeight="1" x14ac:dyDescent="0.3">
      <c r="A820" s="90" t="s">
        <v>2143</v>
      </c>
      <c r="B820" s="276" t="s">
        <v>2088</v>
      </c>
      <c r="C820" s="90" t="s">
        <v>552</v>
      </c>
      <c r="D820" s="97" t="s">
        <v>1338</v>
      </c>
      <c r="E820" s="87" t="s">
        <v>3</v>
      </c>
      <c r="F820" s="124">
        <f>F821</f>
        <v>261.14999999999998</v>
      </c>
      <c r="G820" s="87"/>
      <c r="H820" s="87"/>
      <c r="I820" s="87"/>
      <c r="J820" s="87"/>
      <c r="K820" s="124">
        <f t="shared" ref="K820:K825" si="368">F820</f>
        <v>261.14999999999998</v>
      </c>
      <c r="L820" s="124">
        <f t="shared" ref="L820:L825" si="369">K820</f>
        <v>261.14999999999998</v>
      </c>
      <c r="M820" s="148">
        <v>1</v>
      </c>
      <c r="N820" s="154">
        <f t="shared" ref="N820:N825" si="370">ROUND(M820*L820,2)</f>
        <v>261.14999999999998</v>
      </c>
      <c r="O820" s="88"/>
      <c r="P820" s="88"/>
      <c r="Q820" s="92">
        <f t="shared" si="357"/>
        <v>0</v>
      </c>
      <c r="R820" s="92">
        <f t="shared" si="358"/>
        <v>0</v>
      </c>
      <c r="S820" s="88">
        <f t="shared" si="359"/>
        <v>0</v>
      </c>
      <c r="T820" s="108"/>
    </row>
    <row r="821" spans="1:25" s="198" customFormat="1" ht="38.25" customHeight="1" x14ac:dyDescent="0.3">
      <c r="A821" s="65" t="s">
        <v>2144</v>
      </c>
      <c r="B821" s="65"/>
      <c r="C821" s="65" t="s">
        <v>553</v>
      </c>
      <c r="D821" s="115" t="s">
        <v>886</v>
      </c>
      <c r="E821" s="14" t="s">
        <v>3</v>
      </c>
      <c r="F821" s="103">
        <v>261.14999999999998</v>
      </c>
      <c r="G821" s="14"/>
      <c r="H821" s="14"/>
      <c r="I821" s="14"/>
      <c r="J821" s="91"/>
      <c r="K821" s="239">
        <f t="shared" si="368"/>
        <v>261.14999999999998</v>
      </c>
      <c r="L821" s="103">
        <f t="shared" si="369"/>
        <v>261.14999999999998</v>
      </c>
      <c r="M821" s="147">
        <v>1.1000000000000001</v>
      </c>
      <c r="N821" s="153">
        <f t="shared" si="370"/>
        <v>287.27</v>
      </c>
      <c r="O821" s="11"/>
      <c r="P821" s="11"/>
      <c r="Q821" s="11">
        <f t="shared" si="357"/>
        <v>0</v>
      </c>
      <c r="R821" s="11">
        <f t="shared" si="358"/>
        <v>0</v>
      </c>
      <c r="S821" s="88">
        <f t="shared" si="359"/>
        <v>0</v>
      </c>
      <c r="T821" s="106"/>
      <c r="U821" s="197"/>
    </row>
    <row r="822" spans="1:25" s="198" customFormat="1" ht="25.5" customHeight="1" x14ac:dyDescent="0.3">
      <c r="A822" s="65" t="s">
        <v>3012</v>
      </c>
      <c r="B822" s="65"/>
      <c r="C822" s="65" t="s">
        <v>553</v>
      </c>
      <c r="D822" s="115" t="s">
        <v>3036</v>
      </c>
      <c r="E822" s="14" t="s">
        <v>2</v>
      </c>
      <c r="F822" s="338">
        <f>F821</f>
        <v>261.14999999999998</v>
      </c>
      <c r="G822" s="338"/>
      <c r="H822" s="338"/>
      <c r="I822" s="338"/>
      <c r="J822" s="338"/>
      <c r="K822" s="338">
        <f t="shared" si="368"/>
        <v>261.14999999999998</v>
      </c>
      <c r="L822" s="338">
        <f t="shared" si="369"/>
        <v>261.14999999999998</v>
      </c>
      <c r="M822" s="336">
        <v>0.7</v>
      </c>
      <c r="N822" s="153">
        <f t="shared" si="370"/>
        <v>182.81</v>
      </c>
      <c r="O822" s="11"/>
      <c r="P822" s="11"/>
      <c r="Q822" s="11">
        <f t="shared" si="357"/>
        <v>0</v>
      </c>
      <c r="R822" s="11">
        <f t="shared" si="358"/>
        <v>0</v>
      </c>
      <c r="S822" s="88">
        <f t="shared" si="359"/>
        <v>0</v>
      </c>
      <c r="T822" s="106"/>
    </row>
    <row r="823" spans="1:25" s="138" customFormat="1" ht="27" customHeight="1" x14ac:dyDescent="0.3">
      <c r="A823" s="90" t="s">
        <v>2145</v>
      </c>
      <c r="B823" s="90"/>
      <c r="C823" s="90" t="s">
        <v>552</v>
      </c>
      <c r="D823" s="97" t="s">
        <v>1666</v>
      </c>
      <c r="E823" s="87" t="s">
        <v>18</v>
      </c>
      <c r="F823" s="124">
        <f>F825</f>
        <v>2</v>
      </c>
      <c r="G823" s="87"/>
      <c r="H823" s="87"/>
      <c r="I823" s="87"/>
      <c r="J823" s="87"/>
      <c r="K823" s="117">
        <f t="shared" si="368"/>
        <v>2</v>
      </c>
      <c r="L823" s="146">
        <f t="shared" si="369"/>
        <v>2</v>
      </c>
      <c r="M823" s="148">
        <v>1</v>
      </c>
      <c r="N823" s="154">
        <f t="shared" si="370"/>
        <v>2</v>
      </c>
      <c r="O823" s="88"/>
      <c r="P823" s="88"/>
      <c r="Q823" s="92">
        <f t="shared" si="357"/>
        <v>0</v>
      </c>
      <c r="R823" s="92">
        <f t="shared" si="358"/>
        <v>0</v>
      </c>
      <c r="S823" s="88">
        <f t="shared" si="359"/>
        <v>0</v>
      </c>
      <c r="T823" s="108"/>
    </row>
    <row r="824" spans="1:25" s="198" customFormat="1" ht="30" customHeight="1" x14ac:dyDescent="0.3">
      <c r="A824" s="65" t="s">
        <v>2146</v>
      </c>
      <c r="B824" s="65"/>
      <c r="C824" s="65" t="s">
        <v>553</v>
      </c>
      <c r="D824" s="261" t="s">
        <v>1675</v>
      </c>
      <c r="E824" s="14" t="s">
        <v>18</v>
      </c>
      <c r="F824" s="103">
        <v>2</v>
      </c>
      <c r="G824" s="14"/>
      <c r="H824" s="14"/>
      <c r="I824" s="14"/>
      <c r="J824" s="91"/>
      <c r="K824" s="241">
        <f t="shared" si="368"/>
        <v>2</v>
      </c>
      <c r="L824" s="147">
        <f t="shared" si="369"/>
        <v>2</v>
      </c>
      <c r="M824" s="147">
        <v>1</v>
      </c>
      <c r="N824" s="153">
        <f t="shared" si="370"/>
        <v>2</v>
      </c>
      <c r="O824" s="11"/>
      <c r="P824" s="11"/>
      <c r="Q824" s="11">
        <f t="shared" si="357"/>
        <v>0</v>
      </c>
      <c r="R824" s="11">
        <f t="shared" si="358"/>
        <v>0</v>
      </c>
      <c r="S824" s="88">
        <f t="shared" si="359"/>
        <v>0</v>
      </c>
      <c r="T824" s="106"/>
      <c r="U824" s="197"/>
    </row>
    <row r="825" spans="1:25" s="158" customFormat="1" ht="30" customHeight="1" x14ac:dyDescent="0.3">
      <c r="A825" s="65" t="s">
        <v>2147</v>
      </c>
      <c r="B825" s="65"/>
      <c r="C825" s="65" t="s">
        <v>553</v>
      </c>
      <c r="D825" s="261" t="s">
        <v>1667</v>
      </c>
      <c r="E825" s="74" t="s">
        <v>18</v>
      </c>
      <c r="F825" s="181">
        <v>2</v>
      </c>
      <c r="G825" s="105"/>
      <c r="H825" s="105"/>
      <c r="I825" s="105"/>
      <c r="J825" s="117"/>
      <c r="K825" s="241">
        <f t="shared" si="368"/>
        <v>2</v>
      </c>
      <c r="L825" s="147">
        <f t="shared" si="369"/>
        <v>2</v>
      </c>
      <c r="M825" s="147">
        <v>1</v>
      </c>
      <c r="N825" s="153">
        <f t="shared" si="370"/>
        <v>2</v>
      </c>
      <c r="O825" s="71"/>
      <c r="P825" s="71"/>
      <c r="Q825" s="11">
        <f t="shared" si="357"/>
        <v>0</v>
      </c>
      <c r="R825" s="11">
        <f t="shared" si="358"/>
        <v>0</v>
      </c>
      <c r="S825" s="88">
        <f t="shared" si="359"/>
        <v>0</v>
      </c>
      <c r="T825" s="106"/>
      <c r="U825" s="157"/>
      <c r="V825" s="157"/>
      <c r="W825" s="157"/>
      <c r="X825" s="157"/>
      <c r="Y825" s="157"/>
    </row>
    <row r="826" spans="1:25" s="132" customFormat="1" ht="22.5" customHeight="1" x14ac:dyDescent="0.3">
      <c r="A826" s="111" t="s">
        <v>511</v>
      </c>
      <c r="B826" s="111"/>
      <c r="C826" s="111"/>
      <c r="D826" s="95" t="s">
        <v>1664</v>
      </c>
      <c r="E826" s="112"/>
      <c r="F826" s="113"/>
      <c r="G826" s="112"/>
      <c r="H826" s="112"/>
      <c r="I826" s="112"/>
      <c r="J826" s="112"/>
      <c r="K826" s="112"/>
      <c r="L826" s="190"/>
      <c r="M826" s="144"/>
      <c r="N826" s="151"/>
      <c r="O826" s="114"/>
      <c r="P826" s="114"/>
      <c r="Q826" s="85"/>
      <c r="R826" s="85"/>
      <c r="S826" s="114"/>
      <c r="T826" s="114"/>
      <c r="U826" s="131"/>
      <c r="V826" s="131"/>
      <c r="W826" s="131"/>
      <c r="X826" s="131"/>
      <c r="Y826" s="131"/>
    </row>
    <row r="827" spans="1:25" s="138" customFormat="1" ht="32.25" customHeight="1" x14ac:dyDescent="0.3">
      <c r="A827" s="90" t="s">
        <v>2148</v>
      </c>
      <c r="B827" s="276" t="s">
        <v>2086</v>
      </c>
      <c r="C827" s="90" t="s">
        <v>552</v>
      </c>
      <c r="D827" s="97" t="s">
        <v>554</v>
      </c>
      <c r="E827" s="87" t="s">
        <v>3</v>
      </c>
      <c r="F827" s="117">
        <f>F828+F829</f>
        <v>0</v>
      </c>
      <c r="G827" s="87"/>
      <c r="H827" s="87"/>
      <c r="I827" s="87"/>
      <c r="J827" s="89"/>
      <c r="K827" s="89">
        <f>SUM(K828:K832)</f>
        <v>261.90600000000001</v>
      </c>
      <c r="L827" s="89"/>
      <c r="M827" s="146"/>
      <c r="N827" s="89">
        <f>K827</f>
        <v>261.90600000000001</v>
      </c>
      <c r="O827" s="88"/>
      <c r="P827" s="88"/>
      <c r="Q827" s="92">
        <f t="shared" si="357"/>
        <v>0</v>
      </c>
      <c r="R827" s="92">
        <f t="shared" si="358"/>
        <v>0</v>
      </c>
      <c r="S827" s="88">
        <f t="shared" si="359"/>
        <v>0</v>
      </c>
      <c r="T827" s="88" t="s">
        <v>555</v>
      </c>
      <c r="U827" s="137"/>
      <c r="V827" s="137"/>
      <c r="W827" s="137"/>
      <c r="X827" s="137"/>
      <c r="Y827" s="137"/>
    </row>
    <row r="828" spans="1:25" s="1" customFormat="1" ht="18.75" customHeight="1" x14ac:dyDescent="0.3">
      <c r="A828" s="65" t="s">
        <v>2149</v>
      </c>
      <c r="B828" s="65"/>
      <c r="C828" s="65" t="s">
        <v>553</v>
      </c>
      <c r="D828" s="261" t="s">
        <v>1669</v>
      </c>
      <c r="E828" s="3" t="s">
        <v>1210</v>
      </c>
      <c r="F828" s="11"/>
      <c r="G828" s="11">
        <v>0.15</v>
      </c>
      <c r="H828" s="11">
        <v>0.15</v>
      </c>
      <c r="I828" s="11">
        <f>(G828+H828)*2</f>
        <v>0.6</v>
      </c>
      <c r="J828" s="209">
        <v>11.06</v>
      </c>
      <c r="K828" s="235">
        <f>I828*J828</f>
        <v>6.6360000000000001</v>
      </c>
      <c r="L828" s="11">
        <f>J828</f>
        <v>11.06</v>
      </c>
      <c r="M828" s="147">
        <v>1.1000000000000001</v>
      </c>
      <c r="N828" s="179">
        <f>M828*L828</f>
        <v>12.166000000000002</v>
      </c>
      <c r="O828" s="11"/>
      <c r="P828" s="11"/>
      <c r="Q828" s="11">
        <f t="shared" si="357"/>
        <v>0</v>
      </c>
      <c r="R828" s="11">
        <f t="shared" si="358"/>
        <v>0</v>
      </c>
      <c r="S828" s="88">
        <f t="shared" si="359"/>
        <v>0</v>
      </c>
      <c r="T828" s="106"/>
      <c r="U828" s="4"/>
      <c r="V828" s="4"/>
      <c r="W828" s="4"/>
      <c r="X828" s="4"/>
      <c r="Y828" s="4"/>
    </row>
    <row r="829" spans="1:25" s="1" customFormat="1" ht="18.75" customHeight="1" x14ac:dyDescent="0.3">
      <c r="A829" s="65" t="s">
        <v>2150</v>
      </c>
      <c r="B829" s="65"/>
      <c r="C829" s="65" t="s">
        <v>553</v>
      </c>
      <c r="D829" s="261" t="s">
        <v>1670</v>
      </c>
      <c r="E829" s="3" t="s">
        <v>1210</v>
      </c>
      <c r="F829" s="11"/>
      <c r="G829" s="11">
        <v>1.2</v>
      </c>
      <c r="H829" s="11">
        <v>0.3</v>
      </c>
      <c r="I829" s="11">
        <f t="shared" ref="I829:I832" si="371">(G829+H829)*2</f>
        <v>3</v>
      </c>
      <c r="J829" s="209">
        <v>83.48</v>
      </c>
      <c r="K829" s="235">
        <f t="shared" ref="K829" si="372">I829*J829</f>
        <v>250.44</v>
      </c>
      <c r="L829" s="11">
        <f t="shared" ref="L829" si="373">J829</f>
        <v>83.48</v>
      </c>
      <c r="M829" s="147">
        <v>1.1000000000000001</v>
      </c>
      <c r="N829" s="179">
        <f>M829*L829</f>
        <v>91.828000000000017</v>
      </c>
      <c r="O829" s="11"/>
      <c r="P829" s="11"/>
      <c r="Q829" s="11">
        <f t="shared" si="357"/>
        <v>0</v>
      </c>
      <c r="R829" s="11">
        <f t="shared" si="358"/>
        <v>0</v>
      </c>
      <c r="S829" s="88">
        <f t="shared" si="359"/>
        <v>0</v>
      </c>
      <c r="T829" s="106"/>
    </row>
    <row r="830" spans="1:25" s="1" customFormat="1" ht="15.75" customHeight="1" x14ac:dyDescent="0.3">
      <c r="A830" s="65" t="s">
        <v>2151</v>
      </c>
      <c r="B830" s="65"/>
      <c r="C830" s="65" t="s">
        <v>553</v>
      </c>
      <c r="D830" s="261" t="s">
        <v>1671</v>
      </c>
      <c r="E830" s="3" t="s">
        <v>18</v>
      </c>
      <c r="F830" s="186">
        <v>23</v>
      </c>
      <c r="G830" s="11"/>
      <c r="H830" s="11"/>
      <c r="I830" s="11">
        <f t="shared" si="371"/>
        <v>0</v>
      </c>
      <c r="J830" s="225"/>
      <c r="K830" s="235">
        <v>4.1399999999999997</v>
      </c>
      <c r="L830" s="104">
        <f>F830</f>
        <v>23</v>
      </c>
      <c r="M830" s="147">
        <v>1</v>
      </c>
      <c r="N830" s="179">
        <f>M830*L830</f>
        <v>23</v>
      </c>
      <c r="O830" s="11"/>
      <c r="P830" s="11"/>
      <c r="Q830" s="11">
        <f t="shared" si="357"/>
        <v>0</v>
      </c>
      <c r="R830" s="11">
        <f t="shared" si="358"/>
        <v>0</v>
      </c>
      <c r="S830" s="88">
        <f t="shared" si="359"/>
        <v>0</v>
      </c>
      <c r="T830" s="106"/>
    </row>
    <row r="831" spans="1:25" s="1" customFormat="1" ht="15.75" customHeight="1" x14ac:dyDescent="0.3">
      <c r="A831" s="65" t="s">
        <v>2152</v>
      </c>
      <c r="B831" s="65"/>
      <c r="C831" s="65" t="s">
        <v>553</v>
      </c>
      <c r="D831" s="261" t="s">
        <v>1672</v>
      </c>
      <c r="E831" s="3" t="s">
        <v>18</v>
      </c>
      <c r="F831" s="187">
        <v>1</v>
      </c>
      <c r="G831" s="11"/>
      <c r="H831" s="11"/>
      <c r="I831" s="11">
        <f t="shared" si="371"/>
        <v>0</v>
      </c>
      <c r="J831" s="222"/>
      <c r="K831" s="235">
        <v>0.51</v>
      </c>
      <c r="L831" s="104">
        <f t="shared" ref="L831" si="374">F831</f>
        <v>1</v>
      </c>
      <c r="M831" s="147">
        <v>1</v>
      </c>
      <c r="N831" s="179">
        <f t="shared" ref="N831" si="375">M831*L831</f>
        <v>1</v>
      </c>
      <c r="O831" s="11"/>
      <c r="P831" s="11"/>
      <c r="Q831" s="11">
        <f t="shared" si="357"/>
        <v>0</v>
      </c>
      <c r="R831" s="11">
        <f t="shared" si="358"/>
        <v>0</v>
      </c>
      <c r="S831" s="88">
        <f t="shared" si="359"/>
        <v>0</v>
      </c>
      <c r="T831" s="106"/>
    </row>
    <row r="832" spans="1:25" s="1" customFormat="1" ht="39" customHeight="1" x14ac:dyDescent="0.3">
      <c r="A832" s="65" t="s">
        <v>2153</v>
      </c>
      <c r="B832" s="65"/>
      <c r="C832" s="65" t="s">
        <v>553</v>
      </c>
      <c r="D832" s="263" t="s">
        <v>1678</v>
      </c>
      <c r="E832" s="3" t="s">
        <v>18</v>
      </c>
      <c r="F832" s="185">
        <v>24</v>
      </c>
      <c r="G832" s="11">
        <v>0.15</v>
      </c>
      <c r="H832" s="11">
        <v>0.15</v>
      </c>
      <c r="I832" s="11">
        <f t="shared" si="371"/>
        <v>0.6</v>
      </c>
      <c r="J832" s="282">
        <v>0.3</v>
      </c>
      <c r="K832" s="235">
        <f>I832*J832</f>
        <v>0.18</v>
      </c>
      <c r="L832" s="104">
        <f t="shared" ref="L832" si="376">F832</f>
        <v>24</v>
      </c>
      <c r="M832" s="147">
        <v>1</v>
      </c>
      <c r="N832" s="179">
        <f t="shared" ref="N832" si="377">M832*L832</f>
        <v>24</v>
      </c>
      <c r="O832" s="11"/>
      <c r="P832" s="11"/>
      <c r="Q832" s="11">
        <f t="shared" si="357"/>
        <v>0</v>
      </c>
      <c r="R832" s="11">
        <f t="shared" si="358"/>
        <v>0</v>
      </c>
      <c r="S832" s="88">
        <f t="shared" si="359"/>
        <v>0</v>
      </c>
      <c r="T832" s="106"/>
    </row>
    <row r="833" spans="1:25" s="134" customFormat="1" ht="27.75" customHeight="1" x14ac:dyDescent="0.3">
      <c r="A833" s="90" t="s">
        <v>2154</v>
      </c>
      <c r="B833" s="276" t="s">
        <v>2089</v>
      </c>
      <c r="C833" s="86" t="s">
        <v>552</v>
      </c>
      <c r="D833" s="118" t="s">
        <v>654</v>
      </c>
      <c r="E833" s="87" t="s">
        <v>18</v>
      </c>
      <c r="F833" s="117">
        <f>F834+F835+F836</f>
        <v>24</v>
      </c>
      <c r="G833" s="117"/>
      <c r="H833" s="117"/>
      <c r="I833" s="117"/>
      <c r="J833" s="117"/>
      <c r="K833" s="117"/>
      <c r="L833" s="117">
        <f>F833</f>
        <v>24</v>
      </c>
      <c r="M833" s="148">
        <v>1</v>
      </c>
      <c r="N833" s="154">
        <f>ROUND(M833*L833,2)</f>
        <v>24</v>
      </c>
      <c r="O833" s="88"/>
      <c r="P833" s="88"/>
      <c r="Q833" s="92">
        <f t="shared" si="357"/>
        <v>0</v>
      </c>
      <c r="R833" s="92">
        <f t="shared" si="358"/>
        <v>0</v>
      </c>
      <c r="S833" s="88">
        <f t="shared" si="359"/>
        <v>0</v>
      </c>
      <c r="T833" s="109"/>
      <c r="U833" s="133"/>
      <c r="V833" s="133"/>
      <c r="W833" s="133"/>
      <c r="X833" s="133"/>
      <c r="Y833" s="133"/>
    </row>
    <row r="834" spans="1:25" s="134" customFormat="1" ht="47.25" customHeight="1" x14ac:dyDescent="0.3">
      <c r="A834" s="65" t="s">
        <v>2155</v>
      </c>
      <c r="B834" s="65"/>
      <c r="C834" s="65" t="s">
        <v>553</v>
      </c>
      <c r="D834" s="262" t="s">
        <v>1668</v>
      </c>
      <c r="E834" s="74" t="s">
        <v>18</v>
      </c>
      <c r="F834" s="181">
        <v>1</v>
      </c>
      <c r="G834" s="105"/>
      <c r="H834" s="105"/>
      <c r="I834" s="105"/>
      <c r="J834" s="117"/>
      <c r="K834" s="238"/>
      <c r="L834" s="104">
        <f>F834</f>
        <v>1</v>
      </c>
      <c r="M834" s="147">
        <v>1</v>
      </c>
      <c r="N834" s="179">
        <f t="shared" ref="N834" si="378">ROUND(M834*L834,2)</f>
        <v>1</v>
      </c>
      <c r="O834" s="71"/>
      <c r="P834" s="71"/>
      <c r="Q834" s="11">
        <f t="shared" si="357"/>
        <v>0</v>
      </c>
      <c r="R834" s="11">
        <f t="shared" si="358"/>
        <v>0</v>
      </c>
      <c r="S834" s="88">
        <f t="shared" si="359"/>
        <v>0</v>
      </c>
      <c r="T834" s="109"/>
      <c r="U834" s="133"/>
      <c r="V834" s="133"/>
      <c r="W834" s="133"/>
      <c r="X834" s="133"/>
      <c r="Y834" s="133"/>
    </row>
    <row r="835" spans="1:25" s="1" customFormat="1" ht="47.25" customHeight="1" x14ac:dyDescent="0.3">
      <c r="A835" s="65" t="s">
        <v>2156</v>
      </c>
      <c r="B835" s="65"/>
      <c r="C835" s="65" t="s">
        <v>553</v>
      </c>
      <c r="D835" s="261" t="s">
        <v>1673</v>
      </c>
      <c r="E835" s="3" t="s">
        <v>18</v>
      </c>
      <c r="F835" s="186">
        <v>22</v>
      </c>
      <c r="G835" s="14"/>
      <c r="H835" s="14"/>
      <c r="I835" s="14"/>
      <c r="J835" s="91"/>
      <c r="K835" s="234"/>
      <c r="L835" s="155">
        <f t="shared" ref="L835:L836" si="379">F835</f>
        <v>22</v>
      </c>
      <c r="M835" s="147">
        <v>1</v>
      </c>
      <c r="N835" s="179">
        <f>ROUND(M835*L835,2)</f>
        <v>22</v>
      </c>
      <c r="O835" s="11"/>
      <c r="P835" s="11"/>
      <c r="Q835" s="11">
        <f t="shared" si="357"/>
        <v>0</v>
      </c>
      <c r="R835" s="11">
        <f t="shared" si="358"/>
        <v>0</v>
      </c>
      <c r="S835" s="88">
        <f t="shared" si="359"/>
        <v>0</v>
      </c>
      <c r="T835" s="106"/>
      <c r="U835" s="4"/>
    </row>
    <row r="836" spans="1:25" ht="47.25" customHeight="1" x14ac:dyDescent="0.3">
      <c r="A836" s="65" t="s">
        <v>2157</v>
      </c>
      <c r="B836" s="65"/>
      <c r="C836" s="65" t="s">
        <v>553</v>
      </c>
      <c r="D836" s="261" t="s">
        <v>1674</v>
      </c>
      <c r="E836" s="3" t="s">
        <v>18</v>
      </c>
      <c r="F836" s="186">
        <v>1</v>
      </c>
      <c r="G836" s="156"/>
      <c r="H836" s="156"/>
      <c r="I836" s="156"/>
      <c r="J836" s="223"/>
      <c r="K836" s="243"/>
      <c r="L836" s="155">
        <f t="shared" si="379"/>
        <v>1</v>
      </c>
      <c r="M836" s="147">
        <v>1</v>
      </c>
      <c r="N836" s="179">
        <f t="shared" ref="N836" si="380">ROUND(M836*L836,2)</f>
        <v>1</v>
      </c>
      <c r="O836" s="254"/>
      <c r="P836" s="254"/>
      <c r="Q836" s="11">
        <f t="shared" si="357"/>
        <v>0</v>
      </c>
      <c r="R836" s="11">
        <f t="shared" si="358"/>
        <v>0</v>
      </c>
      <c r="S836" s="88">
        <f t="shared" si="359"/>
        <v>0</v>
      </c>
      <c r="T836" s="163"/>
    </row>
    <row r="837" spans="1:25" s="138" customFormat="1" ht="27" customHeight="1" x14ac:dyDescent="0.3">
      <c r="A837" s="90" t="s">
        <v>2158</v>
      </c>
      <c r="B837" s="276" t="s">
        <v>2088</v>
      </c>
      <c r="C837" s="90" t="s">
        <v>552</v>
      </c>
      <c r="D837" s="97" t="s">
        <v>1338</v>
      </c>
      <c r="E837" s="87" t="s">
        <v>3</v>
      </c>
      <c r="F837" s="124">
        <f>F838</f>
        <v>260.98</v>
      </c>
      <c r="G837" s="87"/>
      <c r="H837" s="87"/>
      <c r="I837" s="87"/>
      <c r="J837" s="87"/>
      <c r="K837" s="124">
        <f t="shared" ref="K837:K843" si="381">F837</f>
        <v>260.98</v>
      </c>
      <c r="L837" s="124">
        <f t="shared" ref="L837:L843" si="382">K837</f>
        <v>260.98</v>
      </c>
      <c r="M837" s="148">
        <v>1</v>
      </c>
      <c r="N837" s="154">
        <f t="shared" ref="N837:N844" si="383">ROUND(M837*L837,2)</f>
        <v>260.98</v>
      </c>
      <c r="O837" s="88"/>
      <c r="P837" s="88"/>
      <c r="Q837" s="92">
        <f t="shared" si="357"/>
        <v>0</v>
      </c>
      <c r="R837" s="92">
        <f t="shared" si="358"/>
        <v>0</v>
      </c>
      <c r="S837" s="88">
        <f t="shared" si="359"/>
        <v>0</v>
      </c>
      <c r="T837" s="108"/>
    </row>
    <row r="838" spans="1:25" s="198" customFormat="1" ht="38.25" customHeight="1" x14ac:dyDescent="0.3">
      <c r="A838" s="65" t="s">
        <v>2149</v>
      </c>
      <c r="B838" s="65"/>
      <c r="C838" s="65" t="s">
        <v>553</v>
      </c>
      <c r="D838" s="115" t="s">
        <v>886</v>
      </c>
      <c r="E838" s="14" t="s">
        <v>3</v>
      </c>
      <c r="F838" s="103">
        <v>260.98</v>
      </c>
      <c r="G838" s="14"/>
      <c r="H838" s="14"/>
      <c r="I838" s="14"/>
      <c r="J838" s="91"/>
      <c r="K838" s="239">
        <f t="shared" si="381"/>
        <v>260.98</v>
      </c>
      <c r="L838" s="103">
        <f t="shared" si="382"/>
        <v>260.98</v>
      </c>
      <c r="M838" s="147">
        <v>1.1000000000000001</v>
      </c>
      <c r="N838" s="153">
        <f t="shared" si="383"/>
        <v>287.08</v>
      </c>
      <c r="O838" s="11"/>
      <c r="P838" s="11"/>
      <c r="Q838" s="11">
        <f t="shared" si="357"/>
        <v>0</v>
      </c>
      <c r="R838" s="11">
        <f t="shared" si="358"/>
        <v>0</v>
      </c>
      <c r="S838" s="88">
        <f t="shared" si="359"/>
        <v>0</v>
      </c>
      <c r="T838" s="106"/>
      <c r="U838" s="197"/>
    </row>
    <row r="839" spans="1:25" s="198" customFormat="1" ht="25.5" customHeight="1" x14ac:dyDescent="0.3">
      <c r="A839" s="65" t="s">
        <v>2150</v>
      </c>
      <c r="B839" s="65"/>
      <c r="C839" s="65" t="s">
        <v>553</v>
      </c>
      <c r="D839" s="115" t="s">
        <v>3036</v>
      </c>
      <c r="E839" s="14" t="s">
        <v>2</v>
      </c>
      <c r="F839" s="338">
        <f>F838</f>
        <v>260.98</v>
      </c>
      <c r="G839" s="338"/>
      <c r="H839" s="338"/>
      <c r="I839" s="338"/>
      <c r="J839" s="338"/>
      <c r="K839" s="338">
        <f>F839</f>
        <v>260.98</v>
      </c>
      <c r="L839" s="338">
        <f>K839</f>
        <v>260.98</v>
      </c>
      <c r="M839" s="336">
        <v>0.7</v>
      </c>
      <c r="N839" s="153">
        <f>ROUND(M839*L839,2)</f>
        <v>182.69</v>
      </c>
      <c r="O839" s="11"/>
      <c r="P839" s="11"/>
      <c r="Q839" s="11">
        <f t="shared" si="357"/>
        <v>0</v>
      </c>
      <c r="R839" s="11">
        <f t="shared" si="358"/>
        <v>0</v>
      </c>
      <c r="S839" s="88">
        <f t="shared" si="359"/>
        <v>0</v>
      </c>
      <c r="T839" s="106"/>
    </row>
    <row r="840" spans="1:25" s="138" customFormat="1" ht="27" customHeight="1" x14ac:dyDescent="0.3">
      <c r="A840" s="90" t="s">
        <v>2159</v>
      </c>
      <c r="B840" s="90"/>
      <c r="C840" s="90" t="s">
        <v>552</v>
      </c>
      <c r="D840" s="97" t="s">
        <v>1666</v>
      </c>
      <c r="E840" s="87" t="s">
        <v>18</v>
      </c>
      <c r="F840" s="124">
        <f>F842</f>
        <v>2</v>
      </c>
      <c r="G840" s="87"/>
      <c r="H840" s="87"/>
      <c r="I840" s="87"/>
      <c r="J840" s="87"/>
      <c r="K840" s="117">
        <f t="shared" si="381"/>
        <v>2</v>
      </c>
      <c r="L840" s="146">
        <f t="shared" si="382"/>
        <v>2</v>
      </c>
      <c r="M840" s="148">
        <v>1</v>
      </c>
      <c r="N840" s="154">
        <f t="shared" si="383"/>
        <v>2</v>
      </c>
      <c r="O840" s="88"/>
      <c r="P840" s="88"/>
      <c r="Q840" s="92">
        <f t="shared" si="357"/>
        <v>0</v>
      </c>
      <c r="R840" s="92">
        <f t="shared" si="358"/>
        <v>0</v>
      </c>
      <c r="S840" s="88">
        <f t="shared" si="359"/>
        <v>0</v>
      </c>
      <c r="T840" s="108"/>
    </row>
    <row r="841" spans="1:25" s="198" customFormat="1" ht="23.25" customHeight="1" x14ac:dyDescent="0.3">
      <c r="A841" s="65" t="s">
        <v>2160</v>
      </c>
      <c r="B841" s="65"/>
      <c r="C841" s="65" t="s">
        <v>553</v>
      </c>
      <c r="D841" s="261" t="s">
        <v>1675</v>
      </c>
      <c r="E841" s="14" t="s">
        <v>18</v>
      </c>
      <c r="F841" s="103">
        <v>2</v>
      </c>
      <c r="G841" s="14"/>
      <c r="H841" s="14"/>
      <c r="I841" s="14"/>
      <c r="J841" s="91"/>
      <c r="K841" s="241">
        <f t="shared" si="381"/>
        <v>2</v>
      </c>
      <c r="L841" s="147">
        <f t="shared" si="382"/>
        <v>2</v>
      </c>
      <c r="M841" s="147">
        <v>1</v>
      </c>
      <c r="N841" s="153">
        <f t="shared" si="383"/>
        <v>2</v>
      </c>
      <c r="O841" s="11"/>
      <c r="P841" s="11"/>
      <c r="Q841" s="11">
        <f t="shared" si="357"/>
        <v>0</v>
      </c>
      <c r="R841" s="11">
        <f t="shared" si="358"/>
        <v>0</v>
      </c>
      <c r="S841" s="88">
        <f t="shared" si="359"/>
        <v>0</v>
      </c>
      <c r="T841" s="106"/>
      <c r="U841" s="197"/>
    </row>
    <row r="842" spans="1:25" s="158" customFormat="1" ht="23.25" customHeight="1" x14ac:dyDescent="0.3">
      <c r="A842" s="65" t="s">
        <v>2161</v>
      </c>
      <c r="B842" s="65"/>
      <c r="C842" s="65" t="s">
        <v>553</v>
      </c>
      <c r="D842" s="261" t="s">
        <v>1667</v>
      </c>
      <c r="E842" s="74" t="s">
        <v>18</v>
      </c>
      <c r="F842" s="105">
        <v>2</v>
      </c>
      <c r="G842" s="105"/>
      <c r="H842" s="105"/>
      <c r="I842" s="105"/>
      <c r="J842" s="117"/>
      <c r="K842" s="241">
        <f t="shared" si="381"/>
        <v>2</v>
      </c>
      <c r="L842" s="147">
        <f t="shared" si="382"/>
        <v>2</v>
      </c>
      <c r="M842" s="147">
        <v>1</v>
      </c>
      <c r="N842" s="153">
        <f t="shared" si="383"/>
        <v>2</v>
      </c>
      <c r="O842" s="71"/>
      <c r="P842" s="71"/>
      <c r="Q842" s="11">
        <f t="shared" si="357"/>
        <v>0</v>
      </c>
      <c r="R842" s="11">
        <f t="shared" si="358"/>
        <v>0</v>
      </c>
      <c r="S842" s="88">
        <f t="shared" si="359"/>
        <v>0</v>
      </c>
      <c r="T842" s="106"/>
      <c r="U842" s="157"/>
      <c r="V842" s="157"/>
      <c r="W842" s="157"/>
      <c r="X842" s="157"/>
      <c r="Y842" s="157"/>
    </row>
    <row r="843" spans="1:25" s="138" customFormat="1" ht="27" customHeight="1" x14ac:dyDescent="0.3">
      <c r="A843" s="90" t="s">
        <v>2162</v>
      </c>
      <c r="B843" s="279" t="s">
        <v>2307</v>
      </c>
      <c r="C843" s="90" t="s">
        <v>552</v>
      </c>
      <c r="D843" s="97" t="s">
        <v>2071</v>
      </c>
      <c r="E843" s="87" t="s">
        <v>18</v>
      </c>
      <c r="F843" s="124">
        <f>F844</f>
        <v>24</v>
      </c>
      <c r="G843" s="87"/>
      <c r="H843" s="87"/>
      <c r="I843" s="87"/>
      <c r="J843" s="87"/>
      <c r="K843" s="117">
        <f t="shared" si="381"/>
        <v>24</v>
      </c>
      <c r="L843" s="146">
        <f t="shared" si="382"/>
        <v>24</v>
      </c>
      <c r="M843" s="148">
        <v>1</v>
      </c>
      <c r="N843" s="154">
        <f t="shared" si="383"/>
        <v>24</v>
      </c>
      <c r="O843" s="88"/>
      <c r="P843" s="88"/>
      <c r="Q843" s="92">
        <f t="shared" ref="Q843:Q844" si="384">ROUND(N843*O843,2)</f>
        <v>0</v>
      </c>
      <c r="R843" s="92">
        <f t="shared" ref="R843:R844" si="385">ROUND(N843*P843,2)</f>
        <v>0</v>
      </c>
      <c r="S843" s="88">
        <f t="shared" ref="S843:S844" si="386">ROUND(Q843+R843,2)</f>
        <v>0</v>
      </c>
      <c r="T843" s="108" t="s">
        <v>556</v>
      </c>
    </row>
    <row r="844" spans="1:25" s="198" customFormat="1" ht="23.25" customHeight="1" x14ac:dyDescent="0.3">
      <c r="A844" s="65" t="s">
        <v>2163</v>
      </c>
      <c r="B844" s="65"/>
      <c r="C844" s="65" t="s">
        <v>553</v>
      </c>
      <c r="D844" s="261" t="s">
        <v>1676</v>
      </c>
      <c r="E844" s="14" t="s">
        <v>18</v>
      </c>
      <c r="F844" s="104">
        <v>24</v>
      </c>
      <c r="G844" s="14"/>
      <c r="H844" s="14"/>
      <c r="I844" s="14"/>
      <c r="J844" s="91"/>
      <c r="K844" s="241"/>
      <c r="L844" s="104">
        <f>F844</f>
        <v>24</v>
      </c>
      <c r="M844" s="147">
        <v>1</v>
      </c>
      <c r="N844" s="153">
        <f t="shared" si="383"/>
        <v>24</v>
      </c>
      <c r="O844" s="11"/>
      <c r="P844" s="11"/>
      <c r="Q844" s="11">
        <f t="shared" si="384"/>
        <v>0</v>
      </c>
      <c r="R844" s="11">
        <f t="shared" si="385"/>
        <v>0</v>
      </c>
      <c r="S844" s="88">
        <f t="shared" si="386"/>
        <v>0</v>
      </c>
      <c r="T844" s="106"/>
      <c r="U844" s="197"/>
    </row>
    <row r="845" spans="1:25" s="132" customFormat="1" ht="22.5" customHeight="1" x14ac:dyDescent="0.3">
      <c r="A845" s="111" t="s">
        <v>512</v>
      </c>
      <c r="B845" s="111"/>
      <c r="C845" s="111"/>
      <c r="D845" s="95" t="s">
        <v>1677</v>
      </c>
      <c r="E845" s="112"/>
      <c r="F845" s="113"/>
      <c r="G845" s="112"/>
      <c r="H845" s="112"/>
      <c r="I845" s="112"/>
      <c r="J845" s="112"/>
      <c r="K845" s="112"/>
      <c r="L845" s="190"/>
      <c r="M845" s="144"/>
      <c r="N845" s="151"/>
      <c r="O845" s="114"/>
      <c r="P845" s="114"/>
      <c r="Q845" s="85"/>
      <c r="R845" s="85"/>
      <c r="S845" s="114"/>
      <c r="T845" s="114"/>
      <c r="U845" s="131"/>
      <c r="V845" s="131"/>
      <c r="W845" s="131"/>
      <c r="X845" s="131"/>
      <c r="Y845" s="131"/>
    </row>
    <row r="846" spans="1:25" s="138" customFormat="1" ht="32.25" customHeight="1" x14ac:dyDescent="0.3">
      <c r="A846" s="90" t="s">
        <v>2164</v>
      </c>
      <c r="B846" s="276" t="s">
        <v>2086</v>
      </c>
      <c r="C846" s="90" t="s">
        <v>552</v>
      </c>
      <c r="D846" s="97" t="s">
        <v>554</v>
      </c>
      <c r="E846" s="87" t="s">
        <v>3</v>
      </c>
      <c r="F846" s="117">
        <f>F847</f>
        <v>0</v>
      </c>
      <c r="G846" s="87"/>
      <c r="H846" s="87"/>
      <c r="I846" s="87"/>
      <c r="J846" s="89"/>
      <c r="K846" s="89">
        <f>SUM(K847:K848)</f>
        <v>136.91799999999998</v>
      </c>
      <c r="L846" s="89"/>
      <c r="M846" s="146"/>
      <c r="N846" s="89">
        <f>K846</f>
        <v>136.91799999999998</v>
      </c>
      <c r="O846" s="88"/>
      <c r="P846" s="88"/>
      <c r="Q846" s="92">
        <f t="shared" si="357"/>
        <v>0</v>
      </c>
      <c r="R846" s="92">
        <f t="shared" si="358"/>
        <v>0</v>
      </c>
      <c r="S846" s="88">
        <f t="shared" si="359"/>
        <v>0</v>
      </c>
      <c r="T846" s="88" t="s">
        <v>555</v>
      </c>
      <c r="U846" s="137"/>
      <c r="V846" s="137"/>
      <c r="W846" s="137"/>
      <c r="X846" s="137"/>
      <c r="Y846" s="137"/>
    </row>
    <row r="847" spans="1:25" s="198" customFormat="1" ht="18.75" customHeight="1" x14ac:dyDescent="0.3">
      <c r="A847" s="65" t="s">
        <v>2165</v>
      </c>
      <c r="B847" s="65"/>
      <c r="C847" s="65" t="s">
        <v>553</v>
      </c>
      <c r="D847" s="261" t="s">
        <v>1217</v>
      </c>
      <c r="E847" s="14" t="s">
        <v>1210</v>
      </c>
      <c r="F847" s="11"/>
      <c r="G847" s="11">
        <v>0.4</v>
      </c>
      <c r="H847" s="11">
        <v>0.3</v>
      </c>
      <c r="I847" s="11">
        <f>(G847+H847)*2</f>
        <v>1.4</v>
      </c>
      <c r="J847" s="209">
        <v>97.07</v>
      </c>
      <c r="K847" s="235">
        <f>I847*J847</f>
        <v>135.89799999999997</v>
      </c>
      <c r="L847" s="11">
        <f>J847</f>
        <v>97.07</v>
      </c>
      <c r="M847" s="147">
        <v>1.1000000000000001</v>
      </c>
      <c r="N847" s="153">
        <f>M847*L847</f>
        <v>106.777</v>
      </c>
      <c r="O847" s="11"/>
      <c r="P847" s="11"/>
      <c r="Q847" s="11">
        <f t="shared" si="357"/>
        <v>0</v>
      </c>
      <c r="R847" s="11">
        <f t="shared" si="358"/>
        <v>0</v>
      </c>
      <c r="S847" s="88">
        <f t="shared" si="359"/>
        <v>0</v>
      </c>
      <c r="T847" s="106"/>
      <c r="U847" s="197"/>
      <c r="V847" s="197"/>
      <c r="W847" s="197"/>
      <c r="X847" s="197"/>
      <c r="Y847" s="197"/>
    </row>
    <row r="848" spans="1:25" s="198" customFormat="1" ht="42.75" customHeight="1" x14ac:dyDescent="0.3">
      <c r="A848" s="65" t="s">
        <v>2166</v>
      </c>
      <c r="B848" s="65"/>
      <c r="C848" s="65" t="s">
        <v>553</v>
      </c>
      <c r="D848" s="261" t="s">
        <v>1679</v>
      </c>
      <c r="E848" s="14" t="s">
        <v>18</v>
      </c>
      <c r="F848" s="202">
        <v>1</v>
      </c>
      <c r="G848" s="11"/>
      <c r="H848" s="11"/>
      <c r="I848" s="11"/>
      <c r="J848" s="225"/>
      <c r="K848" s="235">
        <v>1.02</v>
      </c>
      <c r="L848" s="104">
        <f>F848</f>
        <v>1</v>
      </c>
      <c r="M848" s="147">
        <v>1</v>
      </c>
      <c r="N848" s="153">
        <f>M848*L848</f>
        <v>1</v>
      </c>
      <c r="O848" s="11"/>
      <c r="P848" s="11"/>
      <c r="Q848" s="11">
        <f t="shared" si="357"/>
        <v>0</v>
      </c>
      <c r="R848" s="11">
        <f t="shared" si="358"/>
        <v>0</v>
      </c>
      <c r="S848" s="88">
        <f t="shared" si="359"/>
        <v>0</v>
      </c>
      <c r="T848" s="106"/>
    </row>
    <row r="849" spans="1:25" s="198" customFormat="1" ht="26.25" customHeight="1" x14ac:dyDescent="0.3">
      <c r="A849" s="65" t="s">
        <v>2167</v>
      </c>
      <c r="B849" s="65"/>
      <c r="C849" s="65" t="s">
        <v>553</v>
      </c>
      <c r="D849" s="261" t="s">
        <v>1680</v>
      </c>
      <c r="E849" s="14" t="s">
        <v>18</v>
      </c>
      <c r="F849" s="203">
        <v>1</v>
      </c>
      <c r="G849" s="11"/>
      <c r="H849" s="11"/>
      <c r="I849" s="11"/>
      <c r="J849" s="222"/>
      <c r="K849" s="235"/>
      <c r="L849" s="104">
        <f t="shared" ref="L849:L850" si="387">F849</f>
        <v>1</v>
      </c>
      <c r="M849" s="147">
        <v>1</v>
      </c>
      <c r="N849" s="153">
        <f t="shared" ref="N849:N850" si="388">M849*L849</f>
        <v>1</v>
      </c>
      <c r="O849" s="11"/>
      <c r="P849" s="11"/>
      <c r="Q849" s="11">
        <f t="shared" si="357"/>
        <v>0</v>
      </c>
      <c r="R849" s="11">
        <f t="shared" si="358"/>
        <v>0</v>
      </c>
      <c r="S849" s="88">
        <f t="shared" si="359"/>
        <v>0</v>
      </c>
      <c r="T849" s="106"/>
    </row>
    <row r="850" spans="1:25" s="198" customFormat="1" ht="15.75" customHeight="1" x14ac:dyDescent="0.3">
      <c r="A850" s="65" t="s">
        <v>2168</v>
      </c>
      <c r="B850" s="65"/>
      <c r="C850" s="65" t="s">
        <v>553</v>
      </c>
      <c r="D850" s="261" t="s">
        <v>705</v>
      </c>
      <c r="E850" s="14" t="s">
        <v>3</v>
      </c>
      <c r="F850" s="205">
        <v>0.12</v>
      </c>
      <c r="G850" s="11"/>
      <c r="H850" s="11"/>
      <c r="I850" s="11"/>
      <c r="J850" s="222"/>
      <c r="K850" s="235"/>
      <c r="L850" s="103">
        <f t="shared" si="387"/>
        <v>0.12</v>
      </c>
      <c r="M850" s="147">
        <v>1</v>
      </c>
      <c r="N850" s="153">
        <f t="shared" si="388"/>
        <v>0.12</v>
      </c>
      <c r="O850" s="11"/>
      <c r="P850" s="11"/>
      <c r="Q850" s="11">
        <f t="shared" si="357"/>
        <v>0</v>
      </c>
      <c r="R850" s="11">
        <f t="shared" si="358"/>
        <v>0</v>
      </c>
      <c r="S850" s="88">
        <f t="shared" si="359"/>
        <v>0</v>
      </c>
      <c r="T850" s="106"/>
    </row>
    <row r="851" spans="1:25" s="138" customFormat="1" ht="27" customHeight="1" x14ac:dyDescent="0.3">
      <c r="A851" s="90" t="s">
        <v>2169</v>
      </c>
      <c r="B851" s="276" t="s">
        <v>2088</v>
      </c>
      <c r="C851" s="90" t="s">
        <v>552</v>
      </c>
      <c r="D851" s="97" t="s">
        <v>1338</v>
      </c>
      <c r="E851" s="87" t="s">
        <v>3</v>
      </c>
      <c r="F851" s="124">
        <f>F852</f>
        <v>140.53899999999999</v>
      </c>
      <c r="G851" s="87"/>
      <c r="H851" s="87"/>
      <c r="I851" s="87"/>
      <c r="J851" s="87"/>
      <c r="K851" s="124">
        <f>F851</f>
        <v>140.53899999999999</v>
      </c>
      <c r="L851" s="124">
        <f>K851</f>
        <v>140.53899999999999</v>
      </c>
      <c r="M851" s="148">
        <v>1</v>
      </c>
      <c r="N851" s="154">
        <f>ROUND(M851*L851,2)</f>
        <v>140.54</v>
      </c>
      <c r="O851" s="88"/>
      <c r="P851" s="88"/>
      <c r="Q851" s="92">
        <f t="shared" si="357"/>
        <v>0</v>
      </c>
      <c r="R851" s="92">
        <f t="shared" si="358"/>
        <v>0</v>
      </c>
      <c r="S851" s="88">
        <f t="shared" si="359"/>
        <v>0</v>
      </c>
      <c r="T851" s="108"/>
    </row>
    <row r="852" spans="1:25" s="198" customFormat="1" ht="38.25" customHeight="1" x14ac:dyDescent="0.3">
      <c r="A852" s="65" t="s">
        <v>2170</v>
      </c>
      <c r="B852" s="65"/>
      <c r="C852" s="65" t="s">
        <v>553</v>
      </c>
      <c r="D852" s="115" t="s">
        <v>886</v>
      </c>
      <c r="E852" s="14" t="s">
        <v>3</v>
      </c>
      <c r="F852" s="103">
        <v>140.53899999999999</v>
      </c>
      <c r="G852" s="14"/>
      <c r="H852" s="14"/>
      <c r="I852" s="14"/>
      <c r="J852" s="91"/>
      <c r="K852" s="239">
        <f>F852</f>
        <v>140.53899999999999</v>
      </c>
      <c r="L852" s="103">
        <f>K852</f>
        <v>140.53899999999999</v>
      </c>
      <c r="M852" s="147">
        <v>1.1000000000000001</v>
      </c>
      <c r="N852" s="153">
        <f>ROUND(M852*L852,2)</f>
        <v>154.59</v>
      </c>
      <c r="O852" s="11"/>
      <c r="P852" s="11"/>
      <c r="Q852" s="11">
        <f t="shared" si="357"/>
        <v>0</v>
      </c>
      <c r="R852" s="11">
        <f t="shared" si="358"/>
        <v>0</v>
      </c>
      <c r="S852" s="88">
        <f t="shared" si="359"/>
        <v>0</v>
      </c>
      <c r="T852" s="106"/>
      <c r="U852" s="197"/>
    </row>
    <row r="853" spans="1:25" s="198" customFormat="1" ht="25.5" customHeight="1" x14ac:dyDescent="0.3">
      <c r="A853" s="65" t="s">
        <v>3013</v>
      </c>
      <c r="B853" s="65"/>
      <c r="C853" s="65" t="s">
        <v>553</v>
      </c>
      <c r="D853" s="115" t="s">
        <v>3036</v>
      </c>
      <c r="E853" s="14" t="s">
        <v>2</v>
      </c>
      <c r="F853" s="338">
        <f>F852</f>
        <v>140.53899999999999</v>
      </c>
      <c r="G853" s="338"/>
      <c r="H853" s="338"/>
      <c r="I853" s="338"/>
      <c r="J853" s="338"/>
      <c r="K853" s="338">
        <f>F853</f>
        <v>140.53899999999999</v>
      </c>
      <c r="L853" s="338">
        <f>K853</f>
        <v>140.53899999999999</v>
      </c>
      <c r="M853" s="336">
        <v>0.7</v>
      </c>
      <c r="N853" s="153">
        <f>ROUND(M853*L853,2)</f>
        <v>98.38</v>
      </c>
      <c r="O853" s="11"/>
      <c r="P853" s="11"/>
      <c r="Q853" s="11">
        <f t="shared" si="357"/>
        <v>0</v>
      </c>
      <c r="R853" s="11">
        <f t="shared" si="358"/>
        <v>0</v>
      </c>
      <c r="S853" s="88">
        <f t="shared" si="359"/>
        <v>0</v>
      </c>
      <c r="T853" s="106"/>
    </row>
    <row r="854" spans="1:25" s="138" customFormat="1" ht="27" customHeight="1" x14ac:dyDescent="0.3">
      <c r="A854" s="90" t="s">
        <v>2171</v>
      </c>
      <c r="B854" s="90"/>
      <c r="C854" s="90" t="s">
        <v>552</v>
      </c>
      <c r="D854" s="97" t="s">
        <v>1666</v>
      </c>
      <c r="E854" s="87" t="s">
        <v>18</v>
      </c>
      <c r="F854" s="124">
        <f>F855</f>
        <v>1</v>
      </c>
      <c r="G854" s="87"/>
      <c r="H854" s="87"/>
      <c r="I854" s="87"/>
      <c r="J854" s="87"/>
      <c r="K854" s="117">
        <f>F854</f>
        <v>1</v>
      </c>
      <c r="L854" s="146">
        <f>K854</f>
        <v>1</v>
      </c>
      <c r="M854" s="148">
        <v>1</v>
      </c>
      <c r="N854" s="154">
        <f>ROUND(M854*L854,2)</f>
        <v>1</v>
      </c>
      <c r="O854" s="88"/>
      <c r="P854" s="88"/>
      <c r="Q854" s="92">
        <f t="shared" si="357"/>
        <v>0</v>
      </c>
      <c r="R854" s="92">
        <f t="shared" si="358"/>
        <v>0</v>
      </c>
      <c r="S854" s="88">
        <f t="shared" si="359"/>
        <v>0</v>
      </c>
      <c r="T854" s="108"/>
    </row>
    <row r="855" spans="1:25" s="198" customFormat="1" ht="23.25" customHeight="1" x14ac:dyDescent="0.3">
      <c r="A855" s="65" t="s">
        <v>2172</v>
      </c>
      <c r="B855" s="65"/>
      <c r="C855" s="65" t="s">
        <v>553</v>
      </c>
      <c r="D855" s="261" t="s">
        <v>1667</v>
      </c>
      <c r="E855" s="14" t="s">
        <v>18</v>
      </c>
      <c r="F855" s="103">
        <v>1</v>
      </c>
      <c r="G855" s="14"/>
      <c r="H855" s="14"/>
      <c r="I855" s="14"/>
      <c r="J855" s="91"/>
      <c r="K855" s="241">
        <f>F855</f>
        <v>1</v>
      </c>
      <c r="L855" s="147">
        <f>K855</f>
        <v>1</v>
      </c>
      <c r="M855" s="147">
        <v>1</v>
      </c>
      <c r="N855" s="153">
        <f>ROUND(M855*L855,2)</f>
        <v>1</v>
      </c>
      <c r="O855" s="11"/>
      <c r="P855" s="11"/>
      <c r="Q855" s="11">
        <f t="shared" si="357"/>
        <v>0</v>
      </c>
      <c r="R855" s="11">
        <f t="shared" si="358"/>
        <v>0</v>
      </c>
      <c r="S855" s="88">
        <f t="shared" si="359"/>
        <v>0</v>
      </c>
      <c r="T855" s="106"/>
      <c r="U855" s="197"/>
    </row>
    <row r="856" spans="1:25" s="132" customFormat="1" ht="22.5" customHeight="1" x14ac:dyDescent="0.3">
      <c r="A856" s="111" t="s">
        <v>513</v>
      </c>
      <c r="B856" s="111"/>
      <c r="C856" s="111"/>
      <c r="D856" s="95" t="s">
        <v>1681</v>
      </c>
      <c r="E856" s="112"/>
      <c r="F856" s="113"/>
      <c r="G856" s="112"/>
      <c r="H856" s="112"/>
      <c r="I856" s="112"/>
      <c r="J856" s="112"/>
      <c r="K856" s="112"/>
      <c r="L856" s="190"/>
      <c r="M856" s="144"/>
      <c r="N856" s="151"/>
      <c r="O856" s="114"/>
      <c r="P856" s="114"/>
      <c r="Q856" s="85"/>
      <c r="R856" s="85"/>
      <c r="S856" s="114"/>
      <c r="T856" s="114"/>
      <c r="U856" s="131"/>
      <c r="V856" s="131"/>
      <c r="W856" s="131"/>
      <c r="X856" s="131"/>
      <c r="Y856" s="131"/>
    </row>
    <row r="857" spans="1:25" s="138" customFormat="1" ht="32.25" customHeight="1" x14ac:dyDescent="0.3">
      <c r="A857" s="90" t="s">
        <v>2173</v>
      </c>
      <c r="B857" s="276" t="s">
        <v>2086</v>
      </c>
      <c r="C857" s="90" t="s">
        <v>552</v>
      </c>
      <c r="D857" s="97" t="s">
        <v>554</v>
      </c>
      <c r="E857" s="87" t="s">
        <v>3</v>
      </c>
      <c r="F857" s="117">
        <f>F858</f>
        <v>0</v>
      </c>
      <c r="G857" s="87"/>
      <c r="H857" s="87"/>
      <c r="I857" s="87"/>
      <c r="J857" s="89"/>
      <c r="K857" s="89">
        <f>K858+K859+K860+K861+K862</f>
        <v>132.78199999999995</v>
      </c>
      <c r="L857" s="89"/>
      <c r="M857" s="146"/>
      <c r="N857" s="89">
        <f>K857</f>
        <v>132.78199999999995</v>
      </c>
      <c r="O857" s="88"/>
      <c r="P857" s="88"/>
      <c r="Q857" s="92">
        <f t="shared" si="357"/>
        <v>0</v>
      </c>
      <c r="R857" s="92">
        <f t="shared" si="358"/>
        <v>0</v>
      </c>
      <c r="S857" s="88">
        <f t="shared" si="359"/>
        <v>0</v>
      </c>
      <c r="T857" s="88" t="s">
        <v>555</v>
      </c>
      <c r="U857" s="137"/>
      <c r="V857" s="137"/>
      <c r="W857" s="137"/>
      <c r="X857" s="137"/>
      <c r="Y857" s="137"/>
    </row>
    <row r="858" spans="1:25" s="198" customFormat="1" ht="18.75" customHeight="1" x14ac:dyDescent="0.3">
      <c r="A858" s="65" t="s">
        <v>2174</v>
      </c>
      <c r="B858" s="65"/>
      <c r="C858" s="65" t="s">
        <v>553</v>
      </c>
      <c r="D858" s="261" t="s">
        <v>1415</v>
      </c>
      <c r="E858" s="14" t="s">
        <v>1210</v>
      </c>
      <c r="F858" s="11"/>
      <c r="G858" s="11">
        <v>0.4</v>
      </c>
      <c r="H858" s="11">
        <v>0.2</v>
      </c>
      <c r="I858" s="11">
        <f>(G858+H858)*2</f>
        <v>1.2000000000000002</v>
      </c>
      <c r="J858" s="209">
        <v>1.08</v>
      </c>
      <c r="K858" s="235">
        <f>I858*J858</f>
        <v>1.2960000000000003</v>
      </c>
      <c r="L858" s="11">
        <f>J858</f>
        <v>1.08</v>
      </c>
      <c r="M858" s="147">
        <v>1.1000000000000001</v>
      </c>
      <c r="N858" s="153">
        <f>M858*L858</f>
        <v>1.1880000000000002</v>
      </c>
      <c r="O858" s="11"/>
      <c r="P858" s="11"/>
      <c r="Q858" s="11">
        <f t="shared" si="357"/>
        <v>0</v>
      </c>
      <c r="R858" s="11">
        <f t="shared" si="358"/>
        <v>0</v>
      </c>
      <c r="S858" s="88">
        <f t="shared" si="359"/>
        <v>0</v>
      </c>
      <c r="T858" s="106"/>
      <c r="U858" s="197"/>
      <c r="V858" s="197"/>
      <c r="W858" s="197"/>
      <c r="X858" s="197"/>
      <c r="Y858" s="197"/>
    </row>
    <row r="859" spans="1:25" s="198" customFormat="1" ht="18.75" customHeight="1" x14ac:dyDescent="0.3">
      <c r="A859" s="65" t="s">
        <v>2176</v>
      </c>
      <c r="B859" s="65"/>
      <c r="C859" s="65" t="s">
        <v>553</v>
      </c>
      <c r="D859" s="261" t="s">
        <v>1038</v>
      </c>
      <c r="E859" s="14" t="s">
        <v>1210</v>
      </c>
      <c r="F859" s="11"/>
      <c r="G859" s="11">
        <v>0.5</v>
      </c>
      <c r="H859" s="11">
        <v>0.2</v>
      </c>
      <c r="I859" s="11">
        <f>(G859+H859)*2</f>
        <v>1.4</v>
      </c>
      <c r="J859" s="221">
        <v>92.74</v>
      </c>
      <c r="K859" s="235">
        <f>I859*J859</f>
        <v>129.83599999999998</v>
      </c>
      <c r="L859" s="11">
        <f>J859</f>
        <v>92.74</v>
      </c>
      <c r="M859" s="147">
        <v>1.1000000000000001</v>
      </c>
      <c r="N859" s="153">
        <f>M859*L859</f>
        <v>102.014</v>
      </c>
      <c r="O859" s="11"/>
      <c r="P859" s="11"/>
      <c r="Q859" s="11">
        <f t="shared" si="357"/>
        <v>0</v>
      </c>
      <c r="R859" s="11">
        <f t="shared" si="358"/>
        <v>0</v>
      </c>
      <c r="S859" s="88">
        <f t="shared" si="359"/>
        <v>0</v>
      </c>
      <c r="T859" s="106"/>
      <c r="U859" s="197"/>
      <c r="V859" s="197"/>
      <c r="W859" s="197"/>
      <c r="X859" s="197"/>
      <c r="Y859" s="197"/>
    </row>
    <row r="860" spans="1:25" s="198" customFormat="1" ht="29.25" customHeight="1" x14ac:dyDescent="0.3">
      <c r="A860" s="65" t="s">
        <v>2177</v>
      </c>
      <c r="B860" s="65"/>
      <c r="C860" s="65" t="s">
        <v>553</v>
      </c>
      <c r="D860" s="261" t="s">
        <v>1698</v>
      </c>
      <c r="E860" s="14" t="s">
        <v>18</v>
      </c>
      <c r="F860" s="206">
        <v>1</v>
      </c>
      <c r="G860" s="11"/>
      <c r="H860" s="11"/>
      <c r="I860" s="11"/>
      <c r="J860" s="225"/>
      <c r="K860" s="235">
        <v>0.87</v>
      </c>
      <c r="L860" s="104">
        <f>F860</f>
        <v>1</v>
      </c>
      <c r="M860" s="147">
        <v>1</v>
      </c>
      <c r="N860" s="153">
        <f>M860*L860</f>
        <v>1</v>
      </c>
      <c r="O860" s="11"/>
      <c r="P860" s="11"/>
      <c r="Q860" s="11">
        <f t="shared" si="357"/>
        <v>0</v>
      </c>
      <c r="R860" s="11">
        <f t="shared" si="358"/>
        <v>0</v>
      </c>
      <c r="S860" s="88">
        <f t="shared" si="359"/>
        <v>0</v>
      </c>
      <c r="T860" s="106"/>
    </row>
    <row r="861" spans="1:25" s="198" customFormat="1" ht="29.25" customHeight="1" x14ac:dyDescent="0.3">
      <c r="A861" s="65" t="s">
        <v>2178</v>
      </c>
      <c r="B861" s="65"/>
      <c r="C861" s="65" t="s">
        <v>553</v>
      </c>
      <c r="D861" s="262" t="s">
        <v>1699</v>
      </c>
      <c r="E861" s="14" t="s">
        <v>18</v>
      </c>
      <c r="F861" s="206">
        <v>1</v>
      </c>
      <c r="G861" s="11"/>
      <c r="H861" s="11"/>
      <c r="I861" s="11"/>
      <c r="J861" s="222"/>
      <c r="K861" s="235">
        <v>0.39</v>
      </c>
      <c r="L861" s="104">
        <f t="shared" ref="L861:L863" si="389">F861</f>
        <v>1</v>
      </c>
      <c r="M861" s="147">
        <v>1</v>
      </c>
      <c r="N861" s="153">
        <f t="shared" ref="N861:N863" si="390">M861*L861</f>
        <v>1</v>
      </c>
      <c r="O861" s="11"/>
      <c r="P861" s="11"/>
      <c r="Q861" s="11">
        <f t="shared" si="357"/>
        <v>0</v>
      </c>
      <c r="R861" s="11">
        <f t="shared" si="358"/>
        <v>0</v>
      </c>
      <c r="S861" s="88">
        <f t="shared" si="359"/>
        <v>0</v>
      </c>
      <c r="T861" s="106"/>
    </row>
    <row r="862" spans="1:25" s="198" customFormat="1" ht="29.25" customHeight="1" x14ac:dyDescent="0.3">
      <c r="A862" s="65" t="s">
        <v>2179</v>
      </c>
      <c r="B862" s="65"/>
      <c r="C862" s="65" t="s">
        <v>553</v>
      </c>
      <c r="D862" s="261" t="s">
        <v>1680</v>
      </c>
      <c r="E862" s="14" t="s">
        <v>18</v>
      </c>
      <c r="F862" s="206">
        <v>1</v>
      </c>
      <c r="G862" s="11"/>
      <c r="H862" s="11"/>
      <c r="I862" s="11"/>
      <c r="J862" s="222"/>
      <c r="K862" s="235">
        <v>0.39</v>
      </c>
      <c r="L862" s="104">
        <f t="shared" ref="L862" si="391">F862</f>
        <v>1</v>
      </c>
      <c r="M862" s="147">
        <v>1</v>
      </c>
      <c r="N862" s="153">
        <f t="shared" ref="N862" si="392">M862*L862</f>
        <v>1</v>
      </c>
      <c r="O862" s="11"/>
      <c r="P862" s="11"/>
      <c r="Q862" s="11">
        <f t="shared" si="357"/>
        <v>0</v>
      </c>
      <c r="R862" s="11">
        <f t="shared" si="358"/>
        <v>0</v>
      </c>
      <c r="S862" s="88">
        <f t="shared" si="359"/>
        <v>0</v>
      </c>
      <c r="T862" s="106"/>
    </row>
    <row r="863" spans="1:25" s="198" customFormat="1" ht="15.75" customHeight="1" x14ac:dyDescent="0.3">
      <c r="A863" s="65" t="s">
        <v>2180</v>
      </c>
      <c r="B863" s="65"/>
      <c r="C863" s="65" t="s">
        <v>553</v>
      </c>
      <c r="D863" s="262" t="s">
        <v>705</v>
      </c>
      <c r="E863" s="14" t="s">
        <v>3</v>
      </c>
      <c r="F863" s="205">
        <v>0.08</v>
      </c>
      <c r="G863" s="11"/>
      <c r="H863" s="11"/>
      <c r="I863" s="11"/>
      <c r="J863" s="222"/>
      <c r="K863" s="235"/>
      <c r="L863" s="103">
        <f t="shared" si="389"/>
        <v>0.08</v>
      </c>
      <c r="M863" s="147">
        <v>1</v>
      </c>
      <c r="N863" s="153">
        <f t="shared" si="390"/>
        <v>0.08</v>
      </c>
      <c r="O863" s="11"/>
      <c r="P863" s="11"/>
      <c r="Q863" s="11">
        <f t="shared" si="357"/>
        <v>0</v>
      </c>
      <c r="R863" s="11">
        <f t="shared" si="358"/>
        <v>0</v>
      </c>
      <c r="S863" s="88">
        <f t="shared" si="359"/>
        <v>0</v>
      </c>
      <c r="T863" s="106"/>
    </row>
    <row r="864" spans="1:25" s="138" customFormat="1" ht="27" customHeight="1" x14ac:dyDescent="0.3">
      <c r="A864" s="90" t="s">
        <v>2181</v>
      </c>
      <c r="B864" s="276" t="s">
        <v>2088</v>
      </c>
      <c r="C864" s="90" t="s">
        <v>552</v>
      </c>
      <c r="D864" s="97" t="s">
        <v>1338</v>
      </c>
      <c r="E864" s="87" t="s">
        <v>3</v>
      </c>
      <c r="F864" s="124">
        <f>F865</f>
        <v>135.97900000000001</v>
      </c>
      <c r="G864" s="87"/>
      <c r="H864" s="87"/>
      <c r="I864" s="87"/>
      <c r="J864" s="87"/>
      <c r="K864" s="124">
        <f>F864</f>
        <v>135.97900000000001</v>
      </c>
      <c r="L864" s="124">
        <f>K864</f>
        <v>135.97900000000001</v>
      </c>
      <c r="M864" s="148">
        <v>1</v>
      </c>
      <c r="N864" s="154">
        <f>ROUND(M864*L864,2)</f>
        <v>135.97999999999999</v>
      </c>
      <c r="O864" s="88"/>
      <c r="P864" s="88"/>
      <c r="Q864" s="92">
        <f t="shared" si="357"/>
        <v>0</v>
      </c>
      <c r="R864" s="92">
        <f t="shared" si="358"/>
        <v>0</v>
      </c>
      <c r="S864" s="88">
        <f t="shared" si="359"/>
        <v>0</v>
      </c>
      <c r="T864" s="108"/>
    </row>
    <row r="865" spans="1:25" s="198" customFormat="1" ht="38.25" customHeight="1" x14ac:dyDescent="0.3">
      <c r="A865" s="65" t="s">
        <v>2182</v>
      </c>
      <c r="B865" s="65"/>
      <c r="C865" s="65" t="s">
        <v>553</v>
      </c>
      <c r="D865" s="115" t="s">
        <v>886</v>
      </c>
      <c r="E865" s="14" t="s">
        <v>3</v>
      </c>
      <c r="F865" s="103">
        <v>135.97900000000001</v>
      </c>
      <c r="G865" s="14"/>
      <c r="H865" s="14"/>
      <c r="I865" s="14"/>
      <c r="J865" s="91"/>
      <c r="K865" s="239">
        <f>F865</f>
        <v>135.97900000000001</v>
      </c>
      <c r="L865" s="103">
        <f>K865</f>
        <v>135.97900000000001</v>
      </c>
      <c r="M865" s="147">
        <v>1.1000000000000001</v>
      </c>
      <c r="N865" s="153">
        <f>ROUND(M865*L865,2)</f>
        <v>149.58000000000001</v>
      </c>
      <c r="O865" s="11"/>
      <c r="P865" s="11"/>
      <c r="Q865" s="11">
        <f t="shared" si="357"/>
        <v>0</v>
      </c>
      <c r="R865" s="11">
        <f t="shared" si="358"/>
        <v>0</v>
      </c>
      <c r="S865" s="88">
        <f t="shared" si="359"/>
        <v>0</v>
      </c>
      <c r="T865" s="106"/>
      <c r="U865" s="197"/>
    </row>
    <row r="866" spans="1:25" s="198" customFormat="1" ht="25.5" customHeight="1" x14ac:dyDescent="0.3">
      <c r="A866" s="65" t="s">
        <v>3014</v>
      </c>
      <c r="B866" s="65"/>
      <c r="C866" s="65" t="s">
        <v>553</v>
      </c>
      <c r="D866" s="115" t="s">
        <v>3036</v>
      </c>
      <c r="E866" s="14" t="s">
        <v>2</v>
      </c>
      <c r="F866" s="338">
        <f>F865</f>
        <v>135.97900000000001</v>
      </c>
      <c r="G866" s="338"/>
      <c r="H866" s="338"/>
      <c r="I866" s="338"/>
      <c r="J866" s="338"/>
      <c r="K866" s="338">
        <f>F866</f>
        <v>135.97900000000001</v>
      </c>
      <c r="L866" s="338">
        <f>K866</f>
        <v>135.97900000000001</v>
      </c>
      <c r="M866" s="336">
        <v>0.7</v>
      </c>
      <c r="N866" s="153">
        <f>ROUND(M866*L866,2)</f>
        <v>95.19</v>
      </c>
      <c r="O866" s="11"/>
      <c r="P866" s="11"/>
      <c r="Q866" s="11">
        <f t="shared" si="357"/>
        <v>0</v>
      </c>
      <c r="R866" s="11">
        <f t="shared" si="358"/>
        <v>0</v>
      </c>
      <c r="S866" s="88">
        <f t="shared" si="359"/>
        <v>0</v>
      </c>
      <c r="T866" s="106"/>
    </row>
    <row r="867" spans="1:25" s="138" customFormat="1" ht="27" customHeight="1" x14ac:dyDescent="0.3">
      <c r="A867" s="90" t="s">
        <v>2175</v>
      </c>
      <c r="B867" s="90"/>
      <c r="C867" s="90" t="s">
        <v>552</v>
      </c>
      <c r="D867" s="97" t="s">
        <v>1666</v>
      </c>
      <c r="E867" s="87" t="s">
        <v>18</v>
      </c>
      <c r="F867" s="124">
        <f>F868</f>
        <v>1</v>
      </c>
      <c r="G867" s="87"/>
      <c r="H867" s="87"/>
      <c r="I867" s="87"/>
      <c r="J867" s="87"/>
      <c r="K867" s="117">
        <f>F867</f>
        <v>1</v>
      </c>
      <c r="L867" s="146">
        <f>K867</f>
        <v>1</v>
      </c>
      <c r="M867" s="148">
        <v>1</v>
      </c>
      <c r="N867" s="154">
        <f>ROUND(M867*L867,2)</f>
        <v>1</v>
      </c>
      <c r="O867" s="88"/>
      <c r="P867" s="88"/>
      <c r="Q867" s="92">
        <f t="shared" si="357"/>
        <v>0</v>
      </c>
      <c r="R867" s="92">
        <f t="shared" si="358"/>
        <v>0</v>
      </c>
      <c r="S867" s="88">
        <f t="shared" si="359"/>
        <v>0</v>
      </c>
      <c r="T867" s="108"/>
    </row>
    <row r="868" spans="1:25" s="198" customFormat="1" ht="23.25" customHeight="1" x14ac:dyDescent="0.3">
      <c r="A868" s="65" t="s">
        <v>2183</v>
      </c>
      <c r="B868" s="65"/>
      <c r="C868" s="65" t="s">
        <v>553</v>
      </c>
      <c r="D868" s="261" t="s">
        <v>1700</v>
      </c>
      <c r="E868" s="14" t="s">
        <v>18</v>
      </c>
      <c r="F868" s="103">
        <v>1</v>
      </c>
      <c r="G868" s="14"/>
      <c r="H868" s="14"/>
      <c r="I868" s="14"/>
      <c r="J868" s="91"/>
      <c r="K868" s="241">
        <f>F868</f>
        <v>1</v>
      </c>
      <c r="L868" s="147">
        <f>K868</f>
        <v>1</v>
      </c>
      <c r="M868" s="147">
        <v>1</v>
      </c>
      <c r="N868" s="153">
        <f>ROUND(M868*L868,2)</f>
        <v>1</v>
      </c>
      <c r="O868" s="11"/>
      <c r="P868" s="11"/>
      <c r="Q868" s="11">
        <f t="shared" si="357"/>
        <v>0</v>
      </c>
      <c r="R868" s="11">
        <f t="shared" si="358"/>
        <v>0</v>
      </c>
      <c r="S868" s="88">
        <f t="shared" si="359"/>
        <v>0</v>
      </c>
      <c r="T868" s="106"/>
      <c r="U868" s="197"/>
    </row>
    <row r="869" spans="1:25" s="132" customFormat="1" ht="22.5" customHeight="1" x14ac:dyDescent="0.3">
      <c r="A869" s="111" t="s">
        <v>514</v>
      </c>
      <c r="B869" s="111"/>
      <c r="C869" s="111"/>
      <c r="D869" s="95" t="s">
        <v>1682</v>
      </c>
      <c r="E869" s="112"/>
      <c r="F869" s="113"/>
      <c r="G869" s="112"/>
      <c r="H869" s="112"/>
      <c r="I869" s="112"/>
      <c r="J869" s="112"/>
      <c r="K869" s="112"/>
      <c r="L869" s="190"/>
      <c r="M869" s="144"/>
      <c r="N869" s="151"/>
      <c r="O869" s="114"/>
      <c r="P869" s="114"/>
      <c r="Q869" s="85"/>
      <c r="R869" s="85"/>
      <c r="S869" s="114"/>
      <c r="T869" s="114"/>
      <c r="U869" s="131"/>
      <c r="V869" s="131"/>
      <c r="W869" s="131"/>
      <c r="X869" s="131"/>
      <c r="Y869" s="131"/>
    </row>
    <row r="870" spans="1:25" s="138" customFormat="1" ht="32.25" customHeight="1" x14ac:dyDescent="0.3">
      <c r="A870" s="90" t="s">
        <v>2184</v>
      </c>
      <c r="B870" s="276" t="s">
        <v>2086</v>
      </c>
      <c r="C870" s="90" t="s">
        <v>552</v>
      </c>
      <c r="D870" s="97" t="s">
        <v>554</v>
      </c>
      <c r="E870" s="87" t="s">
        <v>3</v>
      </c>
      <c r="F870" s="117">
        <f>F871+F872</f>
        <v>0</v>
      </c>
      <c r="G870" s="87"/>
      <c r="H870" s="87"/>
      <c r="I870" s="87"/>
      <c r="J870" s="89"/>
      <c r="K870" s="89">
        <f>SUM(K871:K879)</f>
        <v>342.95455274611317</v>
      </c>
      <c r="L870" s="89"/>
      <c r="M870" s="146"/>
      <c r="N870" s="89">
        <f>K870</f>
        <v>342.95455274611317</v>
      </c>
      <c r="O870" s="88"/>
      <c r="P870" s="88"/>
      <c r="Q870" s="92">
        <f t="shared" si="357"/>
        <v>0</v>
      </c>
      <c r="R870" s="92">
        <f t="shared" si="358"/>
        <v>0</v>
      </c>
      <c r="S870" s="88">
        <f t="shared" si="359"/>
        <v>0</v>
      </c>
      <c r="T870" s="88" t="s">
        <v>555</v>
      </c>
      <c r="U870" s="137"/>
      <c r="V870" s="137"/>
      <c r="W870" s="137"/>
      <c r="X870" s="137"/>
      <c r="Y870" s="137"/>
    </row>
    <row r="871" spans="1:25" s="198" customFormat="1" ht="18.75" customHeight="1" x14ac:dyDescent="0.3">
      <c r="A871" s="65" t="s">
        <v>2185</v>
      </c>
      <c r="B871" s="65"/>
      <c r="C871" s="65" t="s">
        <v>553</v>
      </c>
      <c r="D871" s="265" t="s">
        <v>1701</v>
      </c>
      <c r="E871" s="14" t="s">
        <v>1210</v>
      </c>
      <c r="F871" s="11"/>
      <c r="G871" s="11">
        <v>1</v>
      </c>
      <c r="H871" s="11">
        <v>0.4</v>
      </c>
      <c r="I871" s="11">
        <f>(G871+H871)*2</f>
        <v>2.8</v>
      </c>
      <c r="J871" s="11">
        <v>1</v>
      </c>
      <c r="K871" s="11">
        <f>I871*J871</f>
        <v>2.8</v>
      </c>
      <c r="L871" s="11">
        <f>J871</f>
        <v>1</v>
      </c>
      <c r="M871" s="147">
        <v>1.1000000000000001</v>
      </c>
      <c r="N871" s="153">
        <f>M871*L871</f>
        <v>1.1000000000000001</v>
      </c>
      <c r="O871" s="11"/>
      <c r="P871" s="11"/>
      <c r="Q871" s="11">
        <f t="shared" si="357"/>
        <v>0</v>
      </c>
      <c r="R871" s="11">
        <f t="shared" si="358"/>
        <v>0</v>
      </c>
      <c r="S871" s="71">
        <f t="shared" si="359"/>
        <v>0</v>
      </c>
      <c r="T871" s="106"/>
      <c r="U871" s="197"/>
      <c r="V871" s="197"/>
      <c r="W871" s="197"/>
      <c r="X871" s="197"/>
      <c r="Y871" s="197"/>
    </row>
    <row r="872" spans="1:25" s="198" customFormat="1" ht="18.75" customHeight="1" x14ac:dyDescent="0.3">
      <c r="A872" s="65" t="s">
        <v>2186</v>
      </c>
      <c r="B872" s="65"/>
      <c r="C872" s="65" t="s">
        <v>553</v>
      </c>
      <c r="D872" s="265" t="s">
        <v>1702</v>
      </c>
      <c r="E872" s="14" t="s">
        <v>1210</v>
      </c>
      <c r="F872" s="11"/>
      <c r="G872" s="11">
        <v>1</v>
      </c>
      <c r="H872" s="11">
        <v>0.4</v>
      </c>
      <c r="I872" s="11">
        <f t="shared" ref="I872" si="393">(G872+H872)*2</f>
        <v>2.8</v>
      </c>
      <c r="J872" s="11">
        <v>111.1</v>
      </c>
      <c r="K872" s="11">
        <f t="shared" ref="K872" si="394">I872*J872</f>
        <v>311.08</v>
      </c>
      <c r="L872" s="11">
        <f t="shared" ref="L872" si="395">J872</f>
        <v>111.1</v>
      </c>
      <c r="M872" s="147">
        <v>1.1000000000000001</v>
      </c>
      <c r="N872" s="153">
        <f>M872*L872</f>
        <v>122.21000000000001</v>
      </c>
      <c r="O872" s="11"/>
      <c r="P872" s="11"/>
      <c r="Q872" s="11">
        <f t="shared" si="357"/>
        <v>0</v>
      </c>
      <c r="R872" s="11">
        <f t="shared" si="358"/>
        <v>0</v>
      </c>
      <c r="S872" s="71">
        <f t="shared" si="359"/>
        <v>0</v>
      </c>
      <c r="T872" s="106"/>
    </row>
    <row r="873" spans="1:25" s="198" customFormat="1" ht="18.75" customHeight="1" x14ac:dyDescent="0.3">
      <c r="A873" s="65" t="s">
        <v>2187</v>
      </c>
      <c r="B873" s="65"/>
      <c r="C873" s="65" t="s">
        <v>553</v>
      </c>
      <c r="D873" s="265" t="s">
        <v>1225</v>
      </c>
      <c r="E873" s="14" t="s">
        <v>1210</v>
      </c>
      <c r="F873" s="11"/>
      <c r="G873" s="11"/>
      <c r="H873" s="11"/>
      <c r="I873" s="11">
        <f>(G873+H873)*2</f>
        <v>0</v>
      </c>
      <c r="J873" s="11">
        <v>0.81</v>
      </c>
      <c r="K873" s="11">
        <f>J873*0.63*3.14</f>
        <v>1.6023420000000004</v>
      </c>
      <c r="L873" s="11">
        <f>J873</f>
        <v>0.81</v>
      </c>
      <c r="M873" s="147">
        <v>1.1000000000000001</v>
      </c>
      <c r="N873" s="153">
        <f t="shared" ref="N873" si="396">M873*L873</f>
        <v>0.89100000000000013</v>
      </c>
      <c r="O873" s="11"/>
      <c r="P873" s="11"/>
      <c r="Q873" s="11">
        <f t="shared" si="357"/>
        <v>0</v>
      </c>
      <c r="R873" s="11">
        <f t="shared" si="358"/>
        <v>0</v>
      </c>
      <c r="S873" s="71">
        <f t="shared" si="359"/>
        <v>0</v>
      </c>
      <c r="T873" s="106"/>
      <c r="U873" s="197"/>
      <c r="V873" s="197"/>
      <c r="W873" s="197"/>
      <c r="X873" s="197"/>
      <c r="Y873" s="197"/>
    </row>
    <row r="874" spans="1:25" s="198" customFormat="1" ht="26.25" customHeight="1" x14ac:dyDescent="0.3">
      <c r="A874" s="65" t="s">
        <v>2188</v>
      </c>
      <c r="B874" s="65"/>
      <c r="C874" s="65" t="s">
        <v>553</v>
      </c>
      <c r="D874" s="261" t="s">
        <v>1703</v>
      </c>
      <c r="E874" s="14" t="s">
        <v>18</v>
      </c>
      <c r="F874" s="202">
        <v>3</v>
      </c>
      <c r="G874" s="71"/>
      <c r="H874" s="71"/>
      <c r="I874" s="71"/>
      <c r="J874" s="71"/>
      <c r="K874" s="71">
        <v>3.78</v>
      </c>
      <c r="L874" s="104">
        <f t="shared" ref="L874:L880" si="397">F874</f>
        <v>3</v>
      </c>
      <c r="M874" s="147">
        <v>1</v>
      </c>
      <c r="N874" s="153">
        <f t="shared" ref="N874:N880" si="398">M874*L874</f>
        <v>3</v>
      </c>
      <c r="O874" s="71"/>
      <c r="P874" s="71"/>
      <c r="Q874" s="11">
        <f t="shared" si="357"/>
        <v>0</v>
      </c>
      <c r="R874" s="11">
        <f t="shared" si="358"/>
        <v>0</v>
      </c>
      <c r="S874" s="71">
        <f t="shared" si="359"/>
        <v>0</v>
      </c>
      <c r="T874" s="81"/>
    </row>
    <row r="875" spans="1:25" s="198" customFormat="1" ht="27" customHeight="1" x14ac:dyDescent="0.3">
      <c r="A875" s="65" t="s">
        <v>2189</v>
      </c>
      <c r="B875" s="65"/>
      <c r="C875" s="65" t="s">
        <v>553</v>
      </c>
      <c r="D875" s="261" t="s">
        <v>1704</v>
      </c>
      <c r="E875" s="14" t="s">
        <v>18</v>
      </c>
      <c r="F875" s="202">
        <v>2</v>
      </c>
      <c r="G875" s="14"/>
      <c r="H875" s="14"/>
      <c r="I875" s="14"/>
      <c r="J875" s="14"/>
      <c r="K875" s="14">
        <v>0.18</v>
      </c>
      <c r="L875" s="104">
        <f t="shared" si="397"/>
        <v>2</v>
      </c>
      <c r="M875" s="147">
        <v>1</v>
      </c>
      <c r="N875" s="153">
        <f t="shared" si="398"/>
        <v>2</v>
      </c>
      <c r="O875" s="11"/>
      <c r="P875" s="11"/>
      <c r="Q875" s="11">
        <f t="shared" ref="Q875:Q940" si="399">ROUND(N875*O875,2)</f>
        <v>0</v>
      </c>
      <c r="R875" s="11">
        <f t="shared" ref="R875:R940" si="400">ROUND(N875*P875,2)</f>
        <v>0</v>
      </c>
      <c r="S875" s="71">
        <f t="shared" ref="S875:S940" si="401">ROUND(Q875+R875,2)</f>
        <v>0</v>
      </c>
      <c r="T875" s="106"/>
    </row>
    <row r="876" spans="1:25" s="198" customFormat="1" ht="36" customHeight="1" x14ac:dyDescent="0.3">
      <c r="A876" s="65" t="s">
        <v>2190</v>
      </c>
      <c r="B876" s="65"/>
      <c r="C876" s="65" t="s">
        <v>553</v>
      </c>
      <c r="D876" s="261" t="s">
        <v>1705</v>
      </c>
      <c r="E876" s="14" t="s">
        <v>18</v>
      </c>
      <c r="F876" s="202">
        <v>2</v>
      </c>
      <c r="G876" s="71"/>
      <c r="H876" s="71"/>
      <c r="I876" s="71"/>
      <c r="J876" s="71"/>
      <c r="K876" s="71">
        <v>5.2382297150257102</v>
      </c>
      <c r="L876" s="104">
        <f t="shared" si="397"/>
        <v>2</v>
      </c>
      <c r="M876" s="147">
        <v>1</v>
      </c>
      <c r="N876" s="153">
        <f t="shared" si="398"/>
        <v>2</v>
      </c>
      <c r="O876" s="71"/>
      <c r="P876" s="71"/>
      <c r="Q876" s="11">
        <f t="shared" si="399"/>
        <v>0</v>
      </c>
      <c r="R876" s="11">
        <f t="shared" si="400"/>
        <v>0</v>
      </c>
      <c r="S876" s="71">
        <f t="shared" si="401"/>
        <v>0</v>
      </c>
      <c r="T876" s="81"/>
    </row>
    <row r="877" spans="1:25" s="198" customFormat="1" ht="36" customHeight="1" x14ac:dyDescent="0.3">
      <c r="A877" s="65" t="s">
        <v>2191</v>
      </c>
      <c r="B877" s="65"/>
      <c r="C877" s="65" t="s">
        <v>553</v>
      </c>
      <c r="D877" s="261" t="s">
        <v>1706</v>
      </c>
      <c r="E877" s="14" t="s">
        <v>18</v>
      </c>
      <c r="F877" s="202">
        <v>6</v>
      </c>
      <c r="G877" s="14"/>
      <c r="H877" s="14"/>
      <c r="I877" s="14"/>
      <c r="J877" s="14"/>
      <c r="K877" s="11">
        <v>12.235751316061705</v>
      </c>
      <c r="L877" s="104">
        <f t="shared" si="397"/>
        <v>6</v>
      </c>
      <c r="M877" s="147">
        <v>1</v>
      </c>
      <c r="N877" s="153">
        <f t="shared" si="398"/>
        <v>6</v>
      </c>
      <c r="O877" s="11"/>
      <c r="P877" s="11"/>
      <c r="Q877" s="11">
        <f t="shared" si="399"/>
        <v>0</v>
      </c>
      <c r="R877" s="11">
        <f t="shared" si="400"/>
        <v>0</v>
      </c>
      <c r="S877" s="71">
        <f t="shared" si="401"/>
        <v>0</v>
      </c>
      <c r="T877" s="106"/>
    </row>
    <row r="878" spans="1:25" s="198" customFormat="1" ht="36" customHeight="1" x14ac:dyDescent="0.3">
      <c r="A878" s="65" t="s">
        <v>2192</v>
      </c>
      <c r="B878" s="65"/>
      <c r="C878" s="65" t="s">
        <v>553</v>
      </c>
      <c r="D878" s="261" t="s">
        <v>1707</v>
      </c>
      <c r="E878" s="14" t="s">
        <v>18</v>
      </c>
      <c r="F878" s="202">
        <v>1</v>
      </c>
      <c r="G878" s="14"/>
      <c r="H878" s="14"/>
      <c r="I878" s="14"/>
      <c r="J878" s="14"/>
      <c r="K878" s="11">
        <v>4.8182297150257103</v>
      </c>
      <c r="L878" s="104">
        <f t="shared" si="397"/>
        <v>1</v>
      </c>
      <c r="M878" s="147">
        <v>1</v>
      </c>
      <c r="N878" s="153">
        <f t="shared" si="398"/>
        <v>1</v>
      </c>
      <c r="O878" s="11"/>
      <c r="P878" s="11"/>
      <c r="Q878" s="11">
        <f t="shared" si="399"/>
        <v>0</v>
      </c>
      <c r="R878" s="11">
        <f t="shared" si="400"/>
        <v>0</v>
      </c>
      <c r="S878" s="71">
        <f t="shared" si="401"/>
        <v>0</v>
      </c>
      <c r="T878" s="106"/>
    </row>
    <row r="879" spans="1:25" s="198" customFormat="1" ht="36" customHeight="1" x14ac:dyDescent="0.3">
      <c r="A879" s="65" t="s">
        <v>2193</v>
      </c>
      <c r="B879" s="65"/>
      <c r="C879" s="65" t="s">
        <v>553</v>
      </c>
      <c r="D879" s="261" t="s">
        <v>1708</v>
      </c>
      <c r="E879" s="14" t="s">
        <v>18</v>
      </c>
      <c r="F879" s="202">
        <v>1</v>
      </c>
      <c r="G879" s="14"/>
      <c r="H879" s="14"/>
      <c r="I879" s="14"/>
      <c r="J879" s="14"/>
      <c r="K879" s="14">
        <v>1.22</v>
      </c>
      <c r="L879" s="104">
        <f t="shared" si="397"/>
        <v>1</v>
      </c>
      <c r="M879" s="147">
        <v>1</v>
      </c>
      <c r="N879" s="153">
        <f t="shared" si="398"/>
        <v>1</v>
      </c>
      <c r="O879" s="11"/>
      <c r="P879" s="11"/>
      <c r="Q879" s="11">
        <f t="shared" si="399"/>
        <v>0</v>
      </c>
      <c r="R879" s="11">
        <f t="shared" si="400"/>
        <v>0</v>
      </c>
      <c r="S879" s="71">
        <f t="shared" si="401"/>
        <v>0</v>
      </c>
      <c r="T879" s="106"/>
    </row>
    <row r="880" spans="1:25" s="198" customFormat="1" ht="15.75" customHeight="1" x14ac:dyDescent="0.3">
      <c r="A880" s="65" t="s">
        <v>2194</v>
      </c>
      <c r="B880" s="65"/>
      <c r="C880" s="65" t="s">
        <v>553</v>
      </c>
      <c r="D880" s="261" t="s">
        <v>705</v>
      </c>
      <c r="E880" s="14" t="s">
        <v>3</v>
      </c>
      <c r="F880" s="283">
        <v>0.8</v>
      </c>
      <c r="G880" s="74"/>
      <c r="H880" s="74"/>
      <c r="I880" s="74"/>
      <c r="J880" s="74"/>
      <c r="K880" s="74"/>
      <c r="L880" s="104">
        <f t="shared" si="397"/>
        <v>0.8</v>
      </c>
      <c r="M880" s="147">
        <v>1</v>
      </c>
      <c r="N880" s="153">
        <f t="shared" si="398"/>
        <v>0.8</v>
      </c>
      <c r="O880" s="71"/>
      <c r="P880" s="71"/>
      <c r="Q880" s="11">
        <f t="shared" si="399"/>
        <v>0</v>
      </c>
      <c r="R880" s="11">
        <f t="shared" si="400"/>
        <v>0</v>
      </c>
      <c r="S880" s="71">
        <f t="shared" si="401"/>
        <v>0</v>
      </c>
      <c r="T880" s="81"/>
      <c r="U880" s="197"/>
      <c r="V880" s="197"/>
      <c r="W880" s="197"/>
      <c r="X880" s="197"/>
    </row>
    <row r="881" spans="1:25" s="134" customFormat="1" ht="15.75" customHeight="1" x14ac:dyDescent="0.3">
      <c r="A881" s="90" t="s">
        <v>2195</v>
      </c>
      <c r="B881" s="444" t="s">
        <v>2089</v>
      </c>
      <c r="C881" s="90" t="s">
        <v>552</v>
      </c>
      <c r="D881" s="116" t="s">
        <v>1314</v>
      </c>
      <c r="E881" s="87" t="s">
        <v>18</v>
      </c>
      <c r="F881" s="117">
        <v>1</v>
      </c>
      <c r="G881" s="87"/>
      <c r="H881" s="87"/>
      <c r="I881" s="87"/>
      <c r="J881" s="87"/>
      <c r="K881" s="87"/>
      <c r="L881" s="148">
        <f t="shared" ref="L881:L882" si="402">F881</f>
        <v>1</v>
      </c>
      <c r="M881" s="148">
        <v>1</v>
      </c>
      <c r="N881" s="154">
        <f t="shared" ref="N881" si="403">ROUND(M881*L881,2)</f>
        <v>1</v>
      </c>
      <c r="O881" s="88"/>
      <c r="P881" s="88"/>
      <c r="Q881" s="92">
        <f t="shared" si="399"/>
        <v>0</v>
      </c>
      <c r="R881" s="92">
        <f t="shared" si="400"/>
        <v>0</v>
      </c>
      <c r="S881" s="88">
        <f t="shared" si="401"/>
        <v>0</v>
      </c>
      <c r="T881" s="109"/>
      <c r="U881" s="133"/>
      <c r="V881" s="133"/>
      <c r="W881" s="133"/>
      <c r="X881" s="133"/>
      <c r="Y881" s="133"/>
    </row>
    <row r="882" spans="1:25" s="1" customFormat="1" ht="17.25" customHeight="1" x14ac:dyDescent="0.3">
      <c r="A882" s="65" t="s">
        <v>2196</v>
      </c>
      <c r="B882" s="65"/>
      <c r="C882" s="65" t="s">
        <v>553</v>
      </c>
      <c r="D882" s="261" t="s">
        <v>1709</v>
      </c>
      <c r="E882" s="3" t="s">
        <v>18</v>
      </c>
      <c r="F882" s="104">
        <v>1</v>
      </c>
      <c r="G882" s="14"/>
      <c r="H882" s="14"/>
      <c r="I882" s="14"/>
      <c r="J882" s="91"/>
      <c r="K882" s="234"/>
      <c r="L882" s="153">
        <f t="shared" si="402"/>
        <v>1</v>
      </c>
      <c r="M882" s="147">
        <v>1</v>
      </c>
      <c r="N882" s="179">
        <f>ROUND(M882*L882,2)</f>
        <v>1</v>
      </c>
      <c r="O882" s="11"/>
      <c r="P882" s="11"/>
      <c r="Q882" s="11">
        <f t="shared" si="399"/>
        <v>0</v>
      </c>
      <c r="R882" s="11">
        <f t="shared" si="400"/>
        <v>0</v>
      </c>
      <c r="S882" s="88">
        <f t="shared" si="401"/>
        <v>0</v>
      </c>
      <c r="T882" s="106"/>
      <c r="U882" s="4"/>
      <c r="V882" s="4"/>
      <c r="W882" s="4"/>
      <c r="X882" s="4"/>
      <c r="Y882" s="4"/>
    </row>
    <row r="883" spans="1:25" s="134" customFormat="1" ht="15.75" customHeight="1" x14ac:dyDescent="0.3">
      <c r="A883" s="90" t="s">
        <v>2197</v>
      </c>
      <c r="B883" s="90"/>
      <c r="C883" s="90" t="s">
        <v>552</v>
      </c>
      <c r="D883" s="116" t="s">
        <v>1313</v>
      </c>
      <c r="E883" s="87" t="s">
        <v>18</v>
      </c>
      <c r="F883" s="87">
        <f>F884</f>
        <v>1</v>
      </c>
      <c r="G883" s="87"/>
      <c r="H883" s="87"/>
      <c r="I883" s="87"/>
      <c r="J883" s="87"/>
      <c r="K883" s="87"/>
      <c r="L883" s="146">
        <v>1</v>
      </c>
      <c r="M883" s="146">
        <v>1</v>
      </c>
      <c r="N883" s="152">
        <v>1</v>
      </c>
      <c r="O883" s="88"/>
      <c r="P883" s="88"/>
      <c r="Q883" s="92">
        <f t="shared" si="399"/>
        <v>0</v>
      </c>
      <c r="R883" s="92">
        <f t="shared" si="400"/>
        <v>0</v>
      </c>
      <c r="S883" s="88">
        <f t="shared" si="401"/>
        <v>0</v>
      </c>
      <c r="T883" s="109"/>
      <c r="U883" s="133"/>
      <c r="V883" s="133"/>
      <c r="W883" s="133"/>
      <c r="X883" s="133"/>
      <c r="Y883" s="133"/>
    </row>
    <row r="884" spans="1:25" s="1" customFormat="1" ht="17.25" customHeight="1" x14ac:dyDescent="0.3">
      <c r="A884" s="65" t="s">
        <v>2198</v>
      </c>
      <c r="B884" s="65"/>
      <c r="C884" s="65" t="s">
        <v>553</v>
      </c>
      <c r="D884" s="261" t="s">
        <v>1710</v>
      </c>
      <c r="E884" s="14" t="s">
        <v>18</v>
      </c>
      <c r="F884" s="14">
        <v>1</v>
      </c>
      <c r="G884" s="14"/>
      <c r="H884" s="14"/>
      <c r="I884" s="14"/>
      <c r="J884" s="91"/>
      <c r="K884" s="234"/>
      <c r="L884" s="150">
        <f>F884</f>
        <v>1</v>
      </c>
      <c r="M884" s="150">
        <v>1</v>
      </c>
      <c r="N884" s="180">
        <f>M884*L884</f>
        <v>1</v>
      </c>
      <c r="O884" s="11"/>
      <c r="P884" s="11"/>
      <c r="Q884" s="11">
        <f t="shared" si="399"/>
        <v>0</v>
      </c>
      <c r="R884" s="11">
        <f t="shared" si="400"/>
        <v>0</v>
      </c>
      <c r="S884" s="88">
        <f t="shared" si="401"/>
        <v>0</v>
      </c>
      <c r="T884" s="106"/>
      <c r="U884" s="4"/>
    </row>
    <row r="885" spans="1:25" s="198" customFormat="1" ht="15.75" customHeight="1" x14ac:dyDescent="0.3">
      <c r="A885" s="65" t="s">
        <v>3064</v>
      </c>
      <c r="B885" s="65"/>
      <c r="C885" s="65" t="s">
        <v>553</v>
      </c>
      <c r="D885" s="261" t="s">
        <v>1684</v>
      </c>
      <c r="E885" s="14" t="s">
        <v>1685</v>
      </c>
      <c r="F885" s="202">
        <v>1</v>
      </c>
      <c r="G885" s="14"/>
      <c r="H885" s="14"/>
      <c r="I885" s="14"/>
      <c r="J885" s="14"/>
      <c r="K885" s="14"/>
      <c r="L885" s="104">
        <f t="shared" ref="L885" si="404">F885</f>
        <v>1</v>
      </c>
      <c r="M885" s="147">
        <v>1</v>
      </c>
      <c r="N885" s="153">
        <f t="shared" ref="N885" si="405">M885*L885</f>
        <v>1</v>
      </c>
      <c r="O885" s="11"/>
      <c r="P885" s="11"/>
      <c r="Q885" s="11">
        <f t="shared" ref="Q885" si="406">ROUND(N885*O885,2)</f>
        <v>0</v>
      </c>
      <c r="R885" s="11">
        <f t="shared" ref="R885" si="407">ROUND(N885*P885,2)</f>
        <v>0</v>
      </c>
      <c r="S885" s="71">
        <f t="shared" ref="S885" si="408">ROUND(Q885+R885,2)</f>
        <v>0</v>
      </c>
      <c r="T885" s="106"/>
      <c r="U885" s="197"/>
      <c r="V885" s="197"/>
      <c r="W885" s="197"/>
      <c r="X885" s="197"/>
      <c r="Y885" s="197"/>
    </row>
    <row r="886" spans="1:25" s="134" customFormat="1" ht="27.75" customHeight="1" x14ac:dyDescent="0.3">
      <c r="A886" s="90" t="s">
        <v>2199</v>
      </c>
      <c r="B886" s="276" t="s">
        <v>2089</v>
      </c>
      <c r="C886" s="86" t="s">
        <v>552</v>
      </c>
      <c r="D886" s="118" t="s">
        <v>654</v>
      </c>
      <c r="E886" s="87" t="s">
        <v>18</v>
      </c>
      <c r="F886" s="117">
        <f>F887+F888</f>
        <v>2</v>
      </c>
      <c r="G886" s="117"/>
      <c r="H886" s="117"/>
      <c r="I886" s="117"/>
      <c r="J886" s="117"/>
      <c r="K886" s="117"/>
      <c r="L886" s="117">
        <f t="shared" ref="L886" si="409">L887+L888</f>
        <v>2</v>
      </c>
      <c r="M886" s="148">
        <v>1</v>
      </c>
      <c r="N886" s="154">
        <f>ROUND(M886*L886,2)</f>
        <v>2</v>
      </c>
      <c r="O886" s="88"/>
      <c r="P886" s="88"/>
      <c r="Q886" s="92">
        <f t="shared" si="399"/>
        <v>0</v>
      </c>
      <c r="R886" s="92">
        <f t="shared" si="400"/>
        <v>0</v>
      </c>
      <c r="S886" s="88">
        <f t="shared" si="401"/>
        <v>0</v>
      </c>
      <c r="T886" s="109"/>
      <c r="U886" s="133"/>
      <c r="V886" s="133"/>
      <c r="W886" s="133"/>
      <c r="X886" s="133"/>
      <c r="Y886" s="133"/>
    </row>
    <row r="887" spans="1:25" s="1" customFormat="1" ht="39" customHeight="1" x14ac:dyDescent="0.3">
      <c r="A887" s="65" t="s">
        <v>2200</v>
      </c>
      <c r="B887" s="65"/>
      <c r="C887" s="65" t="s">
        <v>553</v>
      </c>
      <c r="D887" s="261" t="s">
        <v>1711</v>
      </c>
      <c r="E887" s="3" t="s">
        <v>18</v>
      </c>
      <c r="F887" s="186">
        <v>1</v>
      </c>
      <c r="G887" s="14"/>
      <c r="H887" s="14"/>
      <c r="I887" s="14"/>
      <c r="J887" s="91"/>
      <c r="K887" s="234"/>
      <c r="L887" s="105">
        <f>F887</f>
        <v>1</v>
      </c>
      <c r="M887" s="147">
        <v>1</v>
      </c>
      <c r="N887" s="179">
        <f>ROUND(M887*L887,2)</f>
        <v>1</v>
      </c>
      <c r="O887" s="11"/>
      <c r="P887" s="11"/>
      <c r="Q887" s="11">
        <f t="shared" si="399"/>
        <v>0</v>
      </c>
      <c r="R887" s="11">
        <f t="shared" si="400"/>
        <v>0</v>
      </c>
      <c r="S887" s="88">
        <f t="shared" si="401"/>
        <v>0</v>
      </c>
      <c r="T887" s="106"/>
      <c r="U887" s="4"/>
    </row>
    <row r="888" spans="1:25" ht="27.6" x14ac:dyDescent="0.3">
      <c r="A888" s="65" t="s">
        <v>2201</v>
      </c>
      <c r="B888" s="65"/>
      <c r="C888" s="65" t="s">
        <v>553</v>
      </c>
      <c r="D888" s="262" t="s">
        <v>1712</v>
      </c>
      <c r="E888" s="3" t="s">
        <v>18</v>
      </c>
      <c r="F888" s="186">
        <v>1</v>
      </c>
      <c r="G888" s="156"/>
      <c r="H888" s="156"/>
      <c r="I888" s="156"/>
      <c r="J888" s="223"/>
      <c r="K888" s="243"/>
      <c r="L888" s="155">
        <f t="shared" ref="L888" si="410">F888</f>
        <v>1</v>
      </c>
      <c r="M888" s="147">
        <v>1</v>
      </c>
      <c r="N888" s="179">
        <f t="shared" ref="N888:N890" si="411">ROUND(M888*L888,2)</f>
        <v>1</v>
      </c>
      <c r="O888" s="254"/>
      <c r="P888" s="254"/>
      <c r="Q888" s="11">
        <f t="shared" si="399"/>
        <v>0</v>
      </c>
      <c r="R888" s="11">
        <f t="shared" si="400"/>
        <v>0</v>
      </c>
      <c r="S888" s="88">
        <f t="shared" si="401"/>
        <v>0</v>
      </c>
      <c r="T888" s="163"/>
    </row>
    <row r="889" spans="1:25" s="134" customFormat="1" ht="15.75" customHeight="1" x14ac:dyDescent="0.3">
      <c r="A889" s="90" t="s">
        <v>2202</v>
      </c>
      <c r="B889" s="90"/>
      <c r="C889" s="90" t="s">
        <v>552</v>
      </c>
      <c r="D889" s="97" t="s">
        <v>1307</v>
      </c>
      <c r="E889" s="91" t="s">
        <v>18</v>
      </c>
      <c r="F889" s="87">
        <f>F890</f>
        <v>1</v>
      </c>
      <c r="G889" s="87"/>
      <c r="H889" s="87"/>
      <c r="I889" s="87"/>
      <c r="J889" s="87"/>
      <c r="K889" s="87"/>
      <c r="L889" s="146">
        <f>F889</f>
        <v>1</v>
      </c>
      <c r="M889" s="148">
        <v>1</v>
      </c>
      <c r="N889" s="154">
        <f t="shared" si="411"/>
        <v>1</v>
      </c>
      <c r="O889" s="88"/>
      <c r="P889" s="88"/>
      <c r="Q889" s="92">
        <f t="shared" si="399"/>
        <v>0</v>
      </c>
      <c r="R889" s="92">
        <f t="shared" si="400"/>
        <v>0</v>
      </c>
      <c r="S889" s="88">
        <f t="shared" si="401"/>
        <v>0</v>
      </c>
      <c r="T889" s="88"/>
      <c r="U889" s="133"/>
      <c r="V889" s="133"/>
      <c r="W889" s="133"/>
      <c r="X889" s="133"/>
      <c r="Y889" s="133"/>
    </row>
    <row r="890" spans="1:25" s="1" customFormat="1" ht="21.75" customHeight="1" x14ac:dyDescent="0.3">
      <c r="A890" s="65" t="s">
        <v>2203</v>
      </c>
      <c r="B890" s="65"/>
      <c r="C890" s="69" t="s">
        <v>553</v>
      </c>
      <c r="D890" s="261" t="s">
        <v>1683</v>
      </c>
      <c r="E890" s="3" t="s">
        <v>18</v>
      </c>
      <c r="F890" s="74">
        <v>1</v>
      </c>
      <c r="G890" s="74"/>
      <c r="H890" s="74"/>
      <c r="I890" s="74"/>
      <c r="J890" s="87"/>
      <c r="K890" s="237"/>
      <c r="L890" s="155">
        <f t="shared" ref="L890" si="412">F890</f>
        <v>1</v>
      </c>
      <c r="M890" s="147">
        <v>1</v>
      </c>
      <c r="N890" s="179">
        <f t="shared" si="411"/>
        <v>1</v>
      </c>
      <c r="O890" s="71"/>
      <c r="P890" s="71"/>
      <c r="Q890" s="11">
        <f t="shared" si="399"/>
        <v>0</v>
      </c>
      <c r="R890" s="11">
        <f t="shared" si="400"/>
        <v>0</v>
      </c>
      <c r="S890" s="88">
        <f t="shared" si="401"/>
        <v>0</v>
      </c>
      <c r="T890" s="71"/>
      <c r="U890" s="4"/>
      <c r="V890" s="4"/>
      <c r="W890" s="4"/>
      <c r="X890" s="4"/>
      <c r="Y890" s="4"/>
    </row>
    <row r="891" spans="1:25" s="138" customFormat="1" ht="27" customHeight="1" x14ac:dyDescent="0.3">
      <c r="A891" s="90" t="s">
        <v>2204</v>
      </c>
      <c r="B891" s="276" t="s">
        <v>2088</v>
      </c>
      <c r="C891" s="90" t="s">
        <v>552</v>
      </c>
      <c r="D891" s="97" t="s">
        <v>1338</v>
      </c>
      <c r="E891" s="87" t="s">
        <v>3</v>
      </c>
      <c r="F891" s="124">
        <f>F892</f>
        <v>318.69499999999999</v>
      </c>
      <c r="G891" s="87"/>
      <c r="H891" s="87"/>
      <c r="I891" s="87"/>
      <c r="J891" s="87"/>
      <c r="K891" s="124">
        <f>F891</f>
        <v>318.69499999999999</v>
      </c>
      <c r="L891" s="124">
        <f>K891</f>
        <v>318.69499999999999</v>
      </c>
      <c r="M891" s="148">
        <v>1</v>
      </c>
      <c r="N891" s="154">
        <f>ROUND(M891*L891,2)</f>
        <v>318.7</v>
      </c>
      <c r="O891" s="88"/>
      <c r="P891" s="88"/>
      <c r="Q891" s="92">
        <f t="shared" si="399"/>
        <v>0</v>
      </c>
      <c r="R891" s="92">
        <f t="shared" si="400"/>
        <v>0</v>
      </c>
      <c r="S891" s="88">
        <f t="shared" si="401"/>
        <v>0</v>
      </c>
      <c r="T891" s="108"/>
    </row>
    <row r="892" spans="1:25" s="1" customFormat="1" ht="38.25" customHeight="1" x14ac:dyDescent="0.3">
      <c r="A892" s="65" t="s">
        <v>2205</v>
      </c>
      <c r="B892" s="65"/>
      <c r="C892" s="65" t="s">
        <v>553</v>
      </c>
      <c r="D892" s="115" t="s">
        <v>886</v>
      </c>
      <c r="E892" s="3" t="s">
        <v>3</v>
      </c>
      <c r="F892" s="103">
        <v>318.69499999999999</v>
      </c>
      <c r="G892" s="14"/>
      <c r="H892" s="14"/>
      <c r="I892" s="14"/>
      <c r="J892" s="91"/>
      <c r="K892" s="239">
        <f>F892</f>
        <v>318.69499999999999</v>
      </c>
      <c r="L892" s="103">
        <f>K892</f>
        <v>318.69499999999999</v>
      </c>
      <c r="M892" s="147">
        <v>1.1000000000000001</v>
      </c>
      <c r="N892" s="179">
        <f>ROUND(M892*L892,2)</f>
        <v>350.56</v>
      </c>
      <c r="O892" s="11"/>
      <c r="P892" s="11"/>
      <c r="Q892" s="11">
        <f t="shared" si="399"/>
        <v>0</v>
      </c>
      <c r="R892" s="11">
        <f t="shared" si="400"/>
        <v>0</v>
      </c>
      <c r="S892" s="88">
        <f t="shared" si="401"/>
        <v>0</v>
      </c>
      <c r="T892" s="106"/>
      <c r="U892" s="4"/>
    </row>
    <row r="893" spans="1:25" s="198" customFormat="1" ht="25.5" customHeight="1" x14ac:dyDescent="0.3">
      <c r="A893" s="65" t="s">
        <v>2206</v>
      </c>
      <c r="B893" s="65"/>
      <c r="C893" s="65" t="s">
        <v>553</v>
      </c>
      <c r="D893" s="115" t="s">
        <v>3036</v>
      </c>
      <c r="E893" s="14" t="s">
        <v>2</v>
      </c>
      <c r="F893" s="338">
        <f>F892</f>
        <v>318.69499999999999</v>
      </c>
      <c r="G893" s="338"/>
      <c r="H893" s="338"/>
      <c r="I893" s="338"/>
      <c r="J893" s="338"/>
      <c r="K893" s="338">
        <f>F893</f>
        <v>318.69499999999999</v>
      </c>
      <c r="L893" s="338">
        <f>K893</f>
        <v>318.69499999999999</v>
      </c>
      <c r="M893" s="336">
        <v>0.7</v>
      </c>
      <c r="N893" s="153">
        <f>ROUND(M893*L893,2)</f>
        <v>223.09</v>
      </c>
      <c r="O893" s="11"/>
      <c r="P893" s="11"/>
      <c r="Q893" s="11">
        <f t="shared" si="399"/>
        <v>0</v>
      </c>
      <c r="R893" s="11">
        <f t="shared" si="400"/>
        <v>0</v>
      </c>
      <c r="S893" s="88">
        <f t="shared" si="401"/>
        <v>0</v>
      </c>
      <c r="T893" s="106"/>
    </row>
    <row r="894" spans="1:25" s="1" customFormat="1" ht="46.5" customHeight="1" x14ac:dyDescent="0.3">
      <c r="A894" s="65" t="s">
        <v>3015</v>
      </c>
      <c r="B894" s="65"/>
      <c r="C894" s="65" t="s">
        <v>553</v>
      </c>
      <c r="D894" s="261" t="s">
        <v>1323</v>
      </c>
      <c r="E894" s="3" t="s">
        <v>3</v>
      </c>
      <c r="F894" s="14">
        <v>10.587</v>
      </c>
      <c r="G894" s="14"/>
      <c r="H894" s="14"/>
      <c r="I894" s="14"/>
      <c r="J894" s="91"/>
      <c r="K894" s="239">
        <f t="shared" ref="K894" si="413">F894</f>
        <v>10.587</v>
      </c>
      <c r="L894" s="103">
        <f t="shared" ref="L894" si="414">K894</f>
        <v>10.587</v>
      </c>
      <c r="M894" s="147">
        <v>1.1000000000000001</v>
      </c>
      <c r="N894" s="179">
        <f t="shared" ref="N894" si="415">ROUND(M894*L894,2)</f>
        <v>11.65</v>
      </c>
      <c r="O894" s="11"/>
      <c r="P894" s="11"/>
      <c r="Q894" s="11">
        <f t="shared" si="399"/>
        <v>0</v>
      </c>
      <c r="R894" s="11">
        <f t="shared" si="400"/>
        <v>0</v>
      </c>
      <c r="S894" s="88">
        <f t="shared" si="401"/>
        <v>0</v>
      </c>
      <c r="T894" s="106"/>
    </row>
    <row r="895" spans="1:25" s="198" customFormat="1" ht="25.5" customHeight="1" x14ac:dyDescent="0.3">
      <c r="A895" s="65" t="s">
        <v>3016</v>
      </c>
      <c r="B895" s="65"/>
      <c r="C895" s="65" t="s">
        <v>553</v>
      </c>
      <c r="D895" s="115" t="s">
        <v>2978</v>
      </c>
      <c r="E895" s="14" t="s">
        <v>2</v>
      </c>
      <c r="F895" s="338">
        <f>F894</f>
        <v>10.587</v>
      </c>
      <c r="G895" s="338"/>
      <c r="H895" s="338"/>
      <c r="I895" s="338"/>
      <c r="J895" s="338"/>
      <c r="K895" s="338">
        <f>F895</f>
        <v>10.587</v>
      </c>
      <c r="L895" s="338">
        <f>K895</f>
        <v>10.587</v>
      </c>
      <c r="M895" s="336">
        <v>1</v>
      </c>
      <c r="N895" s="153">
        <f>ROUND(M895*L895,2)</f>
        <v>10.59</v>
      </c>
      <c r="O895" s="11"/>
      <c r="P895" s="11"/>
      <c r="Q895" s="11">
        <f t="shared" si="399"/>
        <v>0</v>
      </c>
      <c r="R895" s="11">
        <f t="shared" si="400"/>
        <v>0</v>
      </c>
      <c r="S895" s="88">
        <f t="shared" si="401"/>
        <v>0</v>
      </c>
      <c r="T895" s="106"/>
    </row>
    <row r="896" spans="1:25" s="138" customFormat="1" ht="32.25" customHeight="1" x14ac:dyDescent="0.3">
      <c r="A896" s="90" t="s">
        <v>2207</v>
      </c>
      <c r="B896" s="276" t="s">
        <v>2086</v>
      </c>
      <c r="C896" s="90" t="s">
        <v>552</v>
      </c>
      <c r="D896" s="97" t="s">
        <v>554</v>
      </c>
      <c r="E896" s="87" t="s">
        <v>3</v>
      </c>
      <c r="F896" s="117"/>
      <c r="G896" s="87"/>
      <c r="H896" s="87"/>
      <c r="I896" s="87"/>
      <c r="J896" s="89"/>
      <c r="K896" s="89">
        <f>K897+K898+K899+K900+K901+K903+K904+K905</f>
        <v>572.13896</v>
      </c>
      <c r="L896" s="89"/>
      <c r="M896" s="146"/>
      <c r="N896" s="89">
        <f>K896</f>
        <v>572.13896</v>
      </c>
      <c r="O896" s="88"/>
      <c r="P896" s="88"/>
      <c r="Q896" s="92">
        <f t="shared" si="399"/>
        <v>0</v>
      </c>
      <c r="R896" s="92">
        <f t="shared" si="400"/>
        <v>0</v>
      </c>
      <c r="S896" s="88">
        <f t="shared" si="401"/>
        <v>0</v>
      </c>
      <c r="T896" s="88" t="s">
        <v>555</v>
      </c>
      <c r="U896" s="137"/>
      <c r="V896" s="137"/>
      <c r="W896" s="137"/>
      <c r="X896" s="137"/>
      <c r="Y896" s="137"/>
    </row>
    <row r="897" spans="1:25" s="138" customFormat="1" ht="22.5" customHeight="1" x14ac:dyDescent="0.3">
      <c r="A897" s="65" t="s">
        <v>2208</v>
      </c>
      <c r="B897" s="69"/>
      <c r="C897" s="69" t="s">
        <v>553</v>
      </c>
      <c r="D897" s="100" t="s">
        <v>1686</v>
      </c>
      <c r="E897" s="74" t="s">
        <v>1690</v>
      </c>
      <c r="F897" s="105"/>
      <c r="G897" s="74">
        <v>0.2</v>
      </c>
      <c r="H897" s="87">
        <v>0.1</v>
      </c>
      <c r="I897" s="11">
        <f>(G897+H897)*2</f>
        <v>0.60000000000000009</v>
      </c>
      <c r="J897" s="209">
        <v>2.3199999999999998</v>
      </c>
      <c r="K897" s="235">
        <f>I897*J897</f>
        <v>1.3920000000000001</v>
      </c>
      <c r="L897" s="11">
        <f>J897</f>
        <v>2.3199999999999998</v>
      </c>
      <c r="M897" s="147">
        <v>1.1000000000000001</v>
      </c>
      <c r="N897" s="179">
        <f>M897*L897</f>
        <v>2.552</v>
      </c>
      <c r="O897" s="71"/>
      <c r="P897" s="71"/>
      <c r="Q897" s="11">
        <f t="shared" si="399"/>
        <v>0</v>
      </c>
      <c r="R897" s="11">
        <f t="shared" si="400"/>
        <v>0</v>
      </c>
      <c r="S897" s="88">
        <f t="shared" si="401"/>
        <v>0</v>
      </c>
      <c r="T897" s="88"/>
      <c r="U897" s="137"/>
      <c r="V897" s="137"/>
      <c r="W897" s="137"/>
      <c r="X897" s="137"/>
      <c r="Y897" s="137"/>
    </row>
    <row r="898" spans="1:25" s="138" customFormat="1" ht="22.5" customHeight="1" x14ac:dyDescent="0.3">
      <c r="A898" s="65" t="s">
        <v>2209</v>
      </c>
      <c r="B898" s="69"/>
      <c r="C898" s="69" t="s">
        <v>553</v>
      </c>
      <c r="D898" s="100" t="s">
        <v>1670</v>
      </c>
      <c r="E898" s="74" t="s">
        <v>1690</v>
      </c>
      <c r="F898" s="105"/>
      <c r="G898" s="74">
        <v>1.2</v>
      </c>
      <c r="H898" s="87">
        <v>0.3</v>
      </c>
      <c r="I898" s="11">
        <f t="shared" ref="I898:I900" si="416">(G898+H898)*2</f>
        <v>3</v>
      </c>
      <c r="J898" s="209">
        <v>85.1</v>
      </c>
      <c r="K898" s="235">
        <f t="shared" ref="K898:K900" si="417">I898*J898</f>
        <v>255.29999999999998</v>
      </c>
      <c r="L898" s="11">
        <f t="shared" ref="L898:L900" si="418">J898</f>
        <v>85.1</v>
      </c>
      <c r="M898" s="147">
        <v>1.1000000000000001</v>
      </c>
      <c r="N898" s="179">
        <f t="shared" ref="N898:N901" si="419">M898*L898</f>
        <v>93.61</v>
      </c>
      <c r="O898" s="71"/>
      <c r="P898" s="71"/>
      <c r="Q898" s="11">
        <f t="shared" si="399"/>
        <v>0</v>
      </c>
      <c r="R898" s="11">
        <f t="shared" si="400"/>
        <v>0</v>
      </c>
      <c r="S898" s="88">
        <f t="shared" si="401"/>
        <v>0</v>
      </c>
      <c r="T898" s="88"/>
      <c r="U898" s="137"/>
      <c r="V898" s="137"/>
      <c r="W898" s="137"/>
      <c r="X898" s="137"/>
      <c r="Y898" s="137"/>
    </row>
    <row r="899" spans="1:25" s="138" customFormat="1" ht="22.5" customHeight="1" x14ac:dyDescent="0.3">
      <c r="A899" s="65" t="s">
        <v>2210</v>
      </c>
      <c r="B899" s="69"/>
      <c r="C899" s="69" t="s">
        <v>553</v>
      </c>
      <c r="D899" s="100" t="s">
        <v>1687</v>
      </c>
      <c r="E899" s="74" t="s">
        <v>1690</v>
      </c>
      <c r="F899" s="105"/>
      <c r="G899" s="74">
        <v>1.35</v>
      </c>
      <c r="H899" s="87">
        <v>0.4</v>
      </c>
      <c r="I899" s="11">
        <f t="shared" si="416"/>
        <v>3.5</v>
      </c>
      <c r="J899" s="209">
        <v>0.64</v>
      </c>
      <c r="K899" s="235">
        <f t="shared" si="417"/>
        <v>2.2400000000000002</v>
      </c>
      <c r="L899" s="11">
        <f t="shared" si="418"/>
        <v>0.64</v>
      </c>
      <c r="M899" s="147">
        <v>1.1000000000000001</v>
      </c>
      <c r="N899" s="179">
        <f t="shared" si="419"/>
        <v>0.70400000000000007</v>
      </c>
      <c r="O899" s="71"/>
      <c r="P899" s="71"/>
      <c r="Q899" s="11">
        <f t="shared" si="399"/>
        <v>0</v>
      </c>
      <c r="R899" s="11">
        <f t="shared" si="400"/>
        <v>0</v>
      </c>
      <c r="S899" s="88">
        <f t="shared" si="401"/>
        <v>0</v>
      </c>
      <c r="T899" s="88"/>
      <c r="U899" s="137"/>
      <c r="V899" s="137"/>
      <c r="W899" s="137"/>
      <c r="X899" s="137"/>
      <c r="Y899" s="137"/>
    </row>
    <row r="900" spans="1:25" s="138" customFormat="1" ht="22.5" customHeight="1" x14ac:dyDescent="0.3">
      <c r="A900" s="65" t="s">
        <v>2211</v>
      </c>
      <c r="B900" s="69"/>
      <c r="C900" s="69" t="s">
        <v>553</v>
      </c>
      <c r="D900" s="100" t="s">
        <v>1688</v>
      </c>
      <c r="E900" s="74" t="s">
        <v>1690</v>
      </c>
      <c r="F900" s="105"/>
      <c r="G900" s="74">
        <v>1.35</v>
      </c>
      <c r="H900" s="87">
        <v>0.4</v>
      </c>
      <c r="I900" s="11">
        <f t="shared" si="416"/>
        <v>3.5</v>
      </c>
      <c r="J900" s="209">
        <v>87.36</v>
      </c>
      <c r="K900" s="235">
        <f t="shared" si="417"/>
        <v>305.76</v>
      </c>
      <c r="L900" s="11">
        <f t="shared" si="418"/>
        <v>87.36</v>
      </c>
      <c r="M900" s="147">
        <v>1.1000000000000001</v>
      </c>
      <c r="N900" s="179">
        <f t="shared" si="419"/>
        <v>96.096000000000004</v>
      </c>
      <c r="O900" s="71"/>
      <c r="P900" s="71"/>
      <c r="Q900" s="11">
        <f t="shared" si="399"/>
        <v>0</v>
      </c>
      <c r="R900" s="11">
        <f t="shared" si="400"/>
        <v>0</v>
      </c>
      <c r="S900" s="88">
        <f t="shared" si="401"/>
        <v>0</v>
      </c>
      <c r="T900" s="88"/>
      <c r="U900" s="137"/>
      <c r="V900" s="137"/>
      <c r="W900" s="137"/>
      <c r="X900" s="137"/>
      <c r="Y900" s="137"/>
    </row>
    <row r="901" spans="1:25" s="138" customFormat="1" ht="22.5" customHeight="1" x14ac:dyDescent="0.3">
      <c r="A901" s="65" t="s">
        <v>2212</v>
      </c>
      <c r="B901" s="69"/>
      <c r="C901" s="69" t="s">
        <v>553</v>
      </c>
      <c r="D901" s="100" t="s">
        <v>1689</v>
      </c>
      <c r="E901" s="74" t="s">
        <v>1690</v>
      </c>
      <c r="F901" s="105"/>
      <c r="G901" s="74"/>
      <c r="H901" s="87"/>
      <c r="I901" s="11">
        <f>(G901+H901)*2</f>
        <v>0</v>
      </c>
      <c r="J901" s="221">
        <v>0.57999999999999996</v>
      </c>
      <c r="K901" s="235">
        <f>0.8*3.14*J901</f>
        <v>1.4569600000000003</v>
      </c>
      <c r="L901" s="11">
        <f>J901</f>
        <v>0.57999999999999996</v>
      </c>
      <c r="M901" s="147">
        <v>1.1000000000000001</v>
      </c>
      <c r="N901" s="179">
        <f t="shared" si="419"/>
        <v>0.63800000000000001</v>
      </c>
      <c r="O901" s="71"/>
      <c r="P901" s="71"/>
      <c r="Q901" s="11">
        <f t="shared" si="399"/>
        <v>0</v>
      </c>
      <c r="R901" s="11">
        <f t="shared" si="400"/>
        <v>0</v>
      </c>
      <c r="S901" s="88">
        <f t="shared" si="401"/>
        <v>0</v>
      </c>
      <c r="T901" s="88"/>
      <c r="U901" s="137"/>
      <c r="V901" s="137"/>
      <c r="W901" s="137"/>
      <c r="X901" s="137"/>
      <c r="Y901" s="137"/>
    </row>
    <row r="902" spans="1:25" s="1" customFormat="1" ht="15.75" customHeight="1" x14ac:dyDescent="0.3">
      <c r="A902" s="65" t="s">
        <v>2213</v>
      </c>
      <c r="B902" s="65"/>
      <c r="C902" s="69" t="s">
        <v>553</v>
      </c>
      <c r="D902" s="261" t="s">
        <v>1713</v>
      </c>
      <c r="E902" s="14" t="s">
        <v>18</v>
      </c>
      <c r="F902" s="202">
        <v>2</v>
      </c>
      <c r="G902" s="11"/>
      <c r="H902" s="11"/>
      <c r="I902" s="11"/>
      <c r="J902" s="222"/>
      <c r="K902" s="235"/>
      <c r="L902" s="104">
        <f>F902</f>
        <v>2</v>
      </c>
      <c r="M902" s="147">
        <v>1</v>
      </c>
      <c r="N902" s="153">
        <f>M902*L902</f>
        <v>2</v>
      </c>
      <c r="O902" s="11"/>
      <c r="P902" s="11"/>
      <c r="Q902" s="11">
        <f t="shared" si="399"/>
        <v>0</v>
      </c>
      <c r="R902" s="11">
        <f t="shared" si="400"/>
        <v>0</v>
      </c>
      <c r="S902" s="88">
        <f t="shared" si="401"/>
        <v>0</v>
      </c>
      <c r="T902" s="106"/>
    </row>
    <row r="903" spans="1:25" s="1" customFormat="1" ht="34.5" customHeight="1" x14ac:dyDescent="0.3">
      <c r="A903" s="65" t="s">
        <v>2214</v>
      </c>
      <c r="B903" s="65"/>
      <c r="C903" s="69" t="s">
        <v>553</v>
      </c>
      <c r="D903" s="261" t="s">
        <v>1714</v>
      </c>
      <c r="E903" s="14" t="s">
        <v>18</v>
      </c>
      <c r="F903" s="203">
        <v>2</v>
      </c>
      <c r="G903" s="11"/>
      <c r="H903" s="11"/>
      <c r="I903" s="11"/>
      <c r="J903" s="222"/>
      <c r="K903" s="235">
        <v>0.21</v>
      </c>
      <c r="L903" s="104">
        <f t="shared" ref="L903:L905" si="420">F903</f>
        <v>2</v>
      </c>
      <c r="M903" s="147">
        <v>1</v>
      </c>
      <c r="N903" s="179">
        <f t="shared" ref="N903:N905" si="421">M903*L903</f>
        <v>2</v>
      </c>
      <c r="O903" s="11"/>
      <c r="P903" s="11"/>
      <c r="Q903" s="11">
        <f t="shared" si="399"/>
        <v>0</v>
      </c>
      <c r="R903" s="11">
        <f t="shared" si="400"/>
        <v>0</v>
      </c>
      <c r="S903" s="88">
        <f t="shared" si="401"/>
        <v>0</v>
      </c>
      <c r="T903" s="106"/>
    </row>
    <row r="904" spans="1:25" s="1" customFormat="1" ht="34.5" customHeight="1" x14ac:dyDescent="0.3">
      <c r="A904" s="65" t="s">
        <v>2215</v>
      </c>
      <c r="B904" s="65"/>
      <c r="C904" s="69" t="s">
        <v>553</v>
      </c>
      <c r="D904" s="261" t="s">
        <v>1715</v>
      </c>
      <c r="E904" s="14" t="s">
        <v>18</v>
      </c>
      <c r="F904" s="203">
        <v>1</v>
      </c>
      <c r="G904" s="11"/>
      <c r="H904" s="11"/>
      <c r="I904" s="11"/>
      <c r="J904" s="222"/>
      <c r="K904" s="235">
        <v>1.54</v>
      </c>
      <c r="L904" s="104">
        <f t="shared" si="420"/>
        <v>1</v>
      </c>
      <c r="M904" s="147">
        <v>1</v>
      </c>
      <c r="N904" s="179">
        <f t="shared" si="421"/>
        <v>1</v>
      </c>
      <c r="O904" s="11"/>
      <c r="P904" s="11"/>
      <c r="Q904" s="11">
        <f t="shared" si="399"/>
        <v>0</v>
      </c>
      <c r="R904" s="11">
        <f t="shared" si="400"/>
        <v>0</v>
      </c>
      <c r="S904" s="88">
        <f t="shared" si="401"/>
        <v>0</v>
      </c>
      <c r="T904" s="106"/>
    </row>
    <row r="905" spans="1:25" s="1" customFormat="1" ht="34.5" customHeight="1" x14ac:dyDescent="0.3">
      <c r="A905" s="65" t="s">
        <v>2216</v>
      </c>
      <c r="B905" s="65"/>
      <c r="C905" s="69" t="s">
        <v>553</v>
      </c>
      <c r="D905" s="261" t="s">
        <v>1716</v>
      </c>
      <c r="E905" s="14" t="s">
        <v>18</v>
      </c>
      <c r="F905" s="203">
        <v>4</v>
      </c>
      <c r="G905" s="11"/>
      <c r="H905" s="11"/>
      <c r="I905" s="11"/>
      <c r="J905" s="222"/>
      <c r="K905" s="235">
        <v>4.24</v>
      </c>
      <c r="L905" s="104">
        <f t="shared" si="420"/>
        <v>4</v>
      </c>
      <c r="M905" s="147">
        <v>1</v>
      </c>
      <c r="N905" s="179">
        <f t="shared" si="421"/>
        <v>4</v>
      </c>
      <c r="O905" s="11"/>
      <c r="P905" s="11"/>
      <c r="Q905" s="11">
        <f t="shared" si="399"/>
        <v>0</v>
      </c>
      <c r="R905" s="11">
        <f t="shared" si="400"/>
        <v>0</v>
      </c>
      <c r="S905" s="88">
        <f t="shared" si="401"/>
        <v>0</v>
      </c>
      <c r="T905" s="106"/>
    </row>
    <row r="906" spans="1:25" s="134" customFormat="1" ht="27.75" customHeight="1" x14ac:dyDescent="0.3">
      <c r="A906" s="90" t="s">
        <v>2217</v>
      </c>
      <c r="B906" s="276" t="s">
        <v>2089</v>
      </c>
      <c r="C906" s="86" t="s">
        <v>552</v>
      </c>
      <c r="D906" s="118" t="s">
        <v>654</v>
      </c>
      <c r="E906" s="87" t="s">
        <v>18</v>
      </c>
      <c r="F906" s="117">
        <f>F907+F908+F909</f>
        <v>5</v>
      </c>
      <c r="G906" s="117"/>
      <c r="H906" s="117"/>
      <c r="I906" s="117"/>
      <c r="J906" s="117"/>
      <c r="K906" s="117"/>
      <c r="L906" s="117">
        <f>F906</f>
        <v>5</v>
      </c>
      <c r="M906" s="148">
        <v>1</v>
      </c>
      <c r="N906" s="154">
        <f>ROUND(M906*L906,2)</f>
        <v>5</v>
      </c>
      <c r="O906" s="88"/>
      <c r="P906" s="88"/>
      <c r="Q906" s="92">
        <f t="shared" si="399"/>
        <v>0</v>
      </c>
      <c r="R906" s="92">
        <f t="shared" si="400"/>
        <v>0</v>
      </c>
      <c r="S906" s="88">
        <f t="shared" si="401"/>
        <v>0</v>
      </c>
      <c r="T906" s="109"/>
      <c r="U906" s="133"/>
      <c r="V906" s="133"/>
      <c r="W906" s="133"/>
      <c r="X906" s="133"/>
      <c r="Y906" s="133"/>
    </row>
    <row r="907" spans="1:25" s="134" customFormat="1" ht="27.75" customHeight="1" x14ac:dyDescent="0.3">
      <c r="A907" s="65" t="s">
        <v>2218</v>
      </c>
      <c r="B907" s="65"/>
      <c r="C907" s="65" t="s">
        <v>553</v>
      </c>
      <c r="D907" s="262" t="s">
        <v>1718</v>
      </c>
      <c r="E907" s="74" t="s">
        <v>18</v>
      </c>
      <c r="F907" s="181">
        <v>2</v>
      </c>
      <c r="G907" s="105"/>
      <c r="H907" s="105"/>
      <c r="I907" s="105"/>
      <c r="J907" s="117"/>
      <c r="K907" s="238"/>
      <c r="L907" s="104">
        <f>F907</f>
        <v>2</v>
      </c>
      <c r="M907" s="147">
        <v>1</v>
      </c>
      <c r="N907" s="179">
        <f t="shared" ref="N907" si="422">ROUND(M907*L907,2)</f>
        <v>2</v>
      </c>
      <c r="O907" s="71"/>
      <c r="P907" s="71"/>
      <c r="Q907" s="11">
        <f t="shared" si="399"/>
        <v>0</v>
      </c>
      <c r="R907" s="11">
        <f t="shared" si="400"/>
        <v>0</v>
      </c>
      <c r="S907" s="88">
        <f t="shared" si="401"/>
        <v>0</v>
      </c>
      <c r="T907" s="109"/>
      <c r="U907" s="133"/>
      <c r="V907" s="133"/>
      <c r="W907" s="133"/>
      <c r="X907" s="133"/>
      <c r="Y907" s="133"/>
    </row>
    <row r="908" spans="1:25" s="1" customFormat="1" ht="35.25" customHeight="1" x14ac:dyDescent="0.3">
      <c r="A908" s="65" t="s">
        <v>2219</v>
      </c>
      <c r="B908" s="65"/>
      <c r="C908" s="65" t="s">
        <v>553</v>
      </c>
      <c r="D908" s="261" t="s">
        <v>1719</v>
      </c>
      <c r="E908" s="14" t="s">
        <v>18</v>
      </c>
      <c r="F908" s="202">
        <v>1</v>
      </c>
      <c r="G908" s="14"/>
      <c r="H908" s="14"/>
      <c r="I908" s="14"/>
      <c r="J908" s="91"/>
      <c r="K908" s="234"/>
      <c r="L908" s="155">
        <f t="shared" ref="L908:L909" si="423">F908</f>
        <v>1</v>
      </c>
      <c r="M908" s="147">
        <v>1</v>
      </c>
      <c r="N908" s="179">
        <f>ROUND(M908*L908,2)</f>
        <v>1</v>
      </c>
      <c r="O908" s="11"/>
      <c r="P908" s="11"/>
      <c r="Q908" s="11">
        <f t="shared" si="399"/>
        <v>0</v>
      </c>
      <c r="R908" s="11">
        <f t="shared" si="400"/>
        <v>0</v>
      </c>
      <c r="S908" s="88">
        <f t="shared" si="401"/>
        <v>0</v>
      </c>
      <c r="T908" s="106"/>
      <c r="U908" s="4"/>
    </row>
    <row r="909" spans="1:25" ht="27.6" x14ac:dyDescent="0.3">
      <c r="A909" s="65" t="s">
        <v>2220</v>
      </c>
      <c r="B909" s="65"/>
      <c r="C909" s="65" t="s">
        <v>553</v>
      </c>
      <c r="D909" s="261" t="s">
        <v>1691</v>
      </c>
      <c r="E909" s="14" t="s">
        <v>18</v>
      </c>
      <c r="F909" s="202">
        <v>2</v>
      </c>
      <c r="G909" s="156"/>
      <c r="H909" s="156"/>
      <c r="I909" s="156"/>
      <c r="J909" s="223"/>
      <c r="K909" s="243"/>
      <c r="L909" s="155">
        <f t="shared" si="423"/>
        <v>2</v>
      </c>
      <c r="M909" s="147">
        <v>1</v>
      </c>
      <c r="N909" s="179">
        <f t="shared" ref="N909" si="424">ROUND(M909*L909,2)</f>
        <v>2</v>
      </c>
      <c r="O909" s="254"/>
      <c r="P909" s="254"/>
      <c r="Q909" s="11">
        <f t="shared" si="399"/>
        <v>0</v>
      </c>
      <c r="R909" s="11">
        <f t="shared" si="400"/>
        <v>0</v>
      </c>
      <c r="S909" s="88">
        <f t="shared" si="401"/>
        <v>0</v>
      </c>
      <c r="T909" s="163"/>
    </row>
    <row r="910" spans="1:25" s="138" customFormat="1" ht="27" customHeight="1" x14ac:dyDescent="0.3">
      <c r="A910" s="90" t="s">
        <v>2221</v>
      </c>
      <c r="B910" s="276" t="s">
        <v>2088</v>
      </c>
      <c r="C910" s="90" t="s">
        <v>552</v>
      </c>
      <c r="D910" s="97" t="s">
        <v>1338</v>
      </c>
      <c r="E910" s="87" t="s">
        <v>3</v>
      </c>
      <c r="F910" s="124">
        <f>F911+F912</f>
        <v>577.6400000000001</v>
      </c>
      <c r="G910" s="87"/>
      <c r="H910" s="87"/>
      <c r="I910" s="87"/>
      <c r="J910" s="87"/>
      <c r="K910" s="124">
        <f t="shared" ref="K910:K917" si="425">F910</f>
        <v>577.6400000000001</v>
      </c>
      <c r="L910" s="124">
        <f t="shared" ref="L910:L917" si="426">K910</f>
        <v>577.6400000000001</v>
      </c>
      <c r="M910" s="148">
        <v>1</v>
      </c>
      <c r="N910" s="154">
        <f t="shared" ref="N910:N917" si="427">ROUND(M910*L910,2)</f>
        <v>577.64</v>
      </c>
      <c r="O910" s="88"/>
      <c r="P910" s="88"/>
      <c r="Q910" s="92">
        <f t="shared" si="399"/>
        <v>0</v>
      </c>
      <c r="R910" s="92">
        <f t="shared" si="400"/>
        <v>0</v>
      </c>
      <c r="S910" s="88">
        <f t="shared" si="401"/>
        <v>0</v>
      </c>
      <c r="T910" s="108"/>
    </row>
    <row r="911" spans="1:25" s="198" customFormat="1" ht="38.25" customHeight="1" x14ac:dyDescent="0.3">
      <c r="A911" s="65" t="s">
        <v>2222</v>
      </c>
      <c r="B911" s="65"/>
      <c r="C911" s="65" t="s">
        <v>553</v>
      </c>
      <c r="D911" s="115" t="s">
        <v>634</v>
      </c>
      <c r="E911" s="14" t="s">
        <v>3</v>
      </c>
      <c r="F911" s="103">
        <v>567.94000000000005</v>
      </c>
      <c r="G911" s="14"/>
      <c r="H911" s="14"/>
      <c r="I911" s="14"/>
      <c r="J911" s="91"/>
      <c r="K911" s="239">
        <f t="shared" si="425"/>
        <v>567.94000000000005</v>
      </c>
      <c r="L911" s="103">
        <f t="shared" si="426"/>
        <v>567.94000000000005</v>
      </c>
      <c r="M911" s="147">
        <v>1.1000000000000001</v>
      </c>
      <c r="N911" s="153">
        <f t="shared" si="427"/>
        <v>624.73</v>
      </c>
      <c r="O911" s="11"/>
      <c r="P911" s="11"/>
      <c r="Q911" s="11">
        <f t="shared" si="399"/>
        <v>0</v>
      </c>
      <c r="R911" s="11">
        <f t="shared" si="400"/>
        <v>0</v>
      </c>
      <c r="S911" s="88">
        <f t="shared" si="401"/>
        <v>0</v>
      </c>
      <c r="T911" s="106"/>
      <c r="U911" s="197"/>
    </row>
    <row r="912" spans="1:25" s="198" customFormat="1" ht="54.75" customHeight="1" x14ac:dyDescent="0.3">
      <c r="A912" s="65" t="s">
        <v>2223</v>
      </c>
      <c r="B912" s="65"/>
      <c r="C912" s="65" t="s">
        <v>553</v>
      </c>
      <c r="D912" s="261" t="s">
        <v>1323</v>
      </c>
      <c r="E912" s="14" t="s">
        <v>551</v>
      </c>
      <c r="F912" s="103">
        <v>9.6999999999999993</v>
      </c>
      <c r="G912" s="14"/>
      <c r="H912" s="14"/>
      <c r="I912" s="14"/>
      <c r="J912" s="91"/>
      <c r="K912" s="239">
        <f t="shared" si="425"/>
        <v>9.6999999999999993</v>
      </c>
      <c r="L912" s="103">
        <f t="shared" si="426"/>
        <v>9.6999999999999993</v>
      </c>
      <c r="M912" s="147">
        <v>1.1000000000000001</v>
      </c>
      <c r="N912" s="153">
        <f t="shared" si="427"/>
        <v>10.67</v>
      </c>
      <c r="O912" s="11"/>
      <c r="P912" s="11"/>
      <c r="Q912" s="11">
        <f t="shared" si="399"/>
        <v>0</v>
      </c>
      <c r="R912" s="11">
        <f t="shared" si="400"/>
        <v>0</v>
      </c>
      <c r="S912" s="88">
        <f t="shared" si="401"/>
        <v>0</v>
      </c>
      <c r="T912" s="106"/>
      <c r="U912" s="197"/>
    </row>
    <row r="913" spans="1:25" s="198" customFormat="1" ht="25.5" customHeight="1" x14ac:dyDescent="0.3">
      <c r="A913" s="65" t="s">
        <v>3017</v>
      </c>
      <c r="B913" s="65"/>
      <c r="C913" s="65" t="s">
        <v>553</v>
      </c>
      <c r="D913" s="115" t="s">
        <v>2978</v>
      </c>
      <c r="E913" s="14" t="s">
        <v>2</v>
      </c>
      <c r="F913" s="338">
        <f>F912+F911</f>
        <v>577.6400000000001</v>
      </c>
      <c r="G913" s="338"/>
      <c r="H913" s="338"/>
      <c r="I913" s="338"/>
      <c r="J913" s="338"/>
      <c r="K913" s="338">
        <f>F913</f>
        <v>577.6400000000001</v>
      </c>
      <c r="L913" s="338">
        <f>K913</f>
        <v>577.6400000000001</v>
      </c>
      <c r="M913" s="336">
        <v>1</v>
      </c>
      <c r="N913" s="153">
        <f>ROUND(M913*L913,2)</f>
        <v>577.64</v>
      </c>
      <c r="O913" s="11"/>
      <c r="P913" s="11"/>
      <c r="Q913" s="11">
        <f t="shared" si="399"/>
        <v>0</v>
      </c>
      <c r="R913" s="11">
        <f t="shared" si="400"/>
        <v>0</v>
      </c>
      <c r="S913" s="88">
        <f t="shared" si="401"/>
        <v>0</v>
      </c>
      <c r="T913" s="106"/>
    </row>
    <row r="914" spans="1:25" s="138" customFormat="1" ht="27" customHeight="1" x14ac:dyDescent="0.3">
      <c r="A914" s="90" t="s">
        <v>2224</v>
      </c>
      <c r="B914" s="90"/>
      <c r="C914" s="90" t="s">
        <v>552</v>
      </c>
      <c r="D914" s="97" t="s">
        <v>1666</v>
      </c>
      <c r="E914" s="87" t="s">
        <v>18</v>
      </c>
      <c r="F914" s="124">
        <f>F915</f>
        <v>2</v>
      </c>
      <c r="G914" s="87"/>
      <c r="H914" s="87"/>
      <c r="I914" s="87"/>
      <c r="J914" s="87"/>
      <c r="K914" s="117">
        <f t="shared" si="425"/>
        <v>2</v>
      </c>
      <c r="L914" s="146">
        <f t="shared" si="426"/>
        <v>2</v>
      </c>
      <c r="M914" s="148">
        <v>1</v>
      </c>
      <c r="N914" s="154">
        <f t="shared" si="427"/>
        <v>2</v>
      </c>
      <c r="O914" s="88"/>
      <c r="P914" s="88"/>
      <c r="Q914" s="92">
        <f t="shared" si="399"/>
        <v>0</v>
      </c>
      <c r="R914" s="92">
        <f t="shared" si="400"/>
        <v>0</v>
      </c>
      <c r="S914" s="88">
        <f t="shared" si="401"/>
        <v>0</v>
      </c>
      <c r="T914" s="108"/>
    </row>
    <row r="915" spans="1:25" s="198" customFormat="1" ht="23.25" customHeight="1" x14ac:dyDescent="0.3">
      <c r="A915" s="65" t="s">
        <v>2225</v>
      </c>
      <c r="B915" s="65"/>
      <c r="C915" s="65" t="s">
        <v>553</v>
      </c>
      <c r="D915" s="261" t="s">
        <v>1667</v>
      </c>
      <c r="E915" s="14" t="s">
        <v>18</v>
      </c>
      <c r="F915" s="103">
        <v>2</v>
      </c>
      <c r="G915" s="14"/>
      <c r="H915" s="14"/>
      <c r="I915" s="14"/>
      <c r="J915" s="91"/>
      <c r="K915" s="241">
        <f t="shared" si="425"/>
        <v>2</v>
      </c>
      <c r="L915" s="147">
        <f t="shared" si="426"/>
        <v>2</v>
      </c>
      <c r="M915" s="147">
        <v>1</v>
      </c>
      <c r="N915" s="153">
        <f t="shared" si="427"/>
        <v>2</v>
      </c>
      <c r="O915" s="11"/>
      <c r="P915" s="11"/>
      <c r="Q915" s="11">
        <f t="shared" si="399"/>
        <v>0</v>
      </c>
      <c r="R915" s="11">
        <f t="shared" si="400"/>
        <v>0</v>
      </c>
      <c r="S915" s="88">
        <f t="shared" si="401"/>
        <v>0</v>
      </c>
      <c r="T915" s="106"/>
      <c r="U915" s="197"/>
    </row>
    <row r="916" spans="1:25" s="1" customFormat="1" ht="15.75" customHeight="1" x14ac:dyDescent="0.3">
      <c r="A916" s="65" t="s">
        <v>3063</v>
      </c>
      <c r="B916" s="65"/>
      <c r="C916" s="69" t="s">
        <v>553</v>
      </c>
      <c r="D916" s="261" t="s">
        <v>1675</v>
      </c>
      <c r="E916" s="14" t="s">
        <v>18</v>
      </c>
      <c r="F916" s="203">
        <v>2</v>
      </c>
      <c r="G916" s="11"/>
      <c r="H916" s="11"/>
      <c r="I916" s="11"/>
      <c r="J916" s="222"/>
      <c r="K916" s="235"/>
      <c r="L916" s="104">
        <f t="shared" ref="L916" si="428">F916</f>
        <v>2</v>
      </c>
      <c r="M916" s="147">
        <v>1</v>
      </c>
      <c r="N916" s="179">
        <f t="shared" ref="N916" si="429">M916*L916</f>
        <v>2</v>
      </c>
      <c r="O916" s="11"/>
      <c r="P916" s="11"/>
      <c r="Q916" s="11">
        <f t="shared" ref="Q916" si="430">ROUND(N916*O916,2)</f>
        <v>0</v>
      </c>
      <c r="R916" s="11">
        <f t="shared" ref="R916" si="431">ROUND(N916*P916,2)</f>
        <v>0</v>
      </c>
      <c r="S916" s="88">
        <f t="shared" ref="S916" si="432">ROUND(Q916+R916,2)</f>
        <v>0</v>
      </c>
      <c r="T916" s="106"/>
    </row>
    <row r="917" spans="1:25" s="138" customFormat="1" ht="27" customHeight="1" x14ac:dyDescent="0.3">
      <c r="A917" s="90" t="s">
        <v>2226</v>
      </c>
      <c r="B917" s="279" t="s">
        <v>2307</v>
      </c>
      <c r="C917" s="90" t="s">
        <v>552</v>
      </c>
      <c r="D917" s="97" t="s">
        <v>2071</v>
      </c>
      <c r="E917" s="87" t="s">
        <v>18</v>
      </c>
      <c r="F917" s="124">
        <f>F918</f>
        <v>24</v>
      </c>
      <c r="G917" s="87"/>
      <c r="H917" s="87"/>
      <c r="I917" s="87"/>
      <c r="J917" s="87"/>
      <c r="K917" s="117">
        <f t="shared" si="425"/>
        <v>24</v>
      </c>
      <c r="L917" s="146">
        <f t="shared" si="426"/>
        <v>24</v>
      </c>
      <c r="M917" s="148">
        <v>1</v>
      </c>
      <c r="N917" s="154">
        <f t="shared" si="427"/>
        <v>24</v>
      </c>
      <c r="O917" s="88"/>
      <c r="P917" s="88"/>
      <c r="Q917" s="92">
        <f t="shared" ref="Q917:Q918" si="433">ROUND(N917*O917,2)</f>
        <v>0</v>
      </c>
      <c r="R917" s="92">
        <f t="shared" ref="R917:R918" si="434">ROUND(N917*P917,2)</f>
        <v>0</v>
      </c>
      <c r="S917" s="88">
        <f t="shared" ref="S917:S918" si="435">ROUND(Q917+R917,2)</f>
        <v>0</v>
      </c>
      <c r="T917" s="108" t="s">
        <v>556</v>
      </c>
    </row>
    <row r="918" spans="1:25" s="1" customFormat="1" ht="15.75" customHeight="1" x14ac:dyDescent="0.3">
      <c r="A918" s="65" t="s">
        <v>2227</v>
      </c>
      <c r="B918" s="65"/>
      <c r="C918" s="69" t="s">
        <v>553</v>
      </c>
      <c r="D918" s="261" t="s">
        <v>1717</v>
      </c>
      <c r="E918" s="14" t="s">
        <v>18</v>
      </c>
      <c r="F918" s="206">
        <v>24</v>
      </c>
      <c r="G918" s="11"/>
      <c r="H918" s="11"/>
      <c r="I918" s="11"/>
      <c r="J918" s="222"/>
      <c r="K918" s="235"/>
      <c r="L918" s="104">
        <f t="shared" ref="L918" si="436">F918</f>
        <v>24</v>
      </c>
      <c r="M918" s="147">
        <v>1</v>
      </c>
      <c r="N918" s="179">
        <f t="shared" ref="N918" si="437">M918*L918</f>
        <v>24</v>
      </c>
      <c r="O918" s="11"/>
      <c r="P918" s="11"/>
      <c r="Q918" s="11">
        <f t="shared" si="433"/>
        <v>0</v>
      </c>
      <c r="R918" s="11">
        <f t="shared" si="434"/>
        <v>0</v>
      </c>
      <c r="S918" s="88">
        <f t="shared" si="435"/>
        <v>0</v>
      </c>
      <c r="T918" s="106"/>
    </row>
    <row r="919" spans="1:25" s="433" customFormat="1" ht="22.5" customHeight="1" x14ac:dyDescent="0.3">
      <c r="A919" s="434"/>
      <c r="B919" s="434"/>
      <c r="C919" s="434"/>
      <c r="D919" s="435" t="s">
        <v>2316</v>
      </c>
      <c r="E919" s="436"/>
      <c r="F919" s="437"/>
      <c r="G919" s="436"/>
      <c r="H919" s="436"/>
      <c r="I919" s="436"/>
      <c r="J919" s="436"/>
      <c r="K919" s="436"/>
      <c r="L919" s="438"/>
      <c r="M919" s="439"/>
      <c r="N919" s="438"/>
      <c r="O919" s="440"/>
      <c r="P919" s="440"/>
      <c r="Q919" s="440"/>
      <c r="R919" s="440"/>
      <c r="S919" s="440"/>
      <c r="T919" s="440"/>
    </row>
    <row r="920" spans="1:25" s="132" customFormat="1" ht="22.5" customHeight="1" x14ac:dyDescent="0.3">
      <c r="A920" s="111" t="s">
        <v>515</v>
      </c>
      <c r="B920" s="111"/>
      <c r="C920" s="111"/>
      <c r="D920" s="95" t="s">
        <v>1692</v>
      </c>
      <c r="E920" s="112"/>
      <c r="F920" s="113"/>
      <c r="G920" s="112"/>
      <c r="H920" s="112"/>
      <c r="I920" s="112"/>
      <c r="J920" s="112"/>
      <c r="K920" s="112"/>
      <c r="L920" s="190"/>
      <c r="M920" s="144"/>
      <c r="N920" s="151"/>
      <c r="O920" s="114"/>
      <c r="P920" s="114"/>
      <c r="Q920" s="85"/>
      <c r="R920" s="85"/>
      <c r="S920" s="114"/>
      <c r="T920" s="114"/>
      <c r="U920" s="131"/>
      <c r="V920" s="131"/>
      <c r="W920" s="131"/>
      <c r="X920" s="131"/>
      <c r="Y920" s="131"/>
    </row>
    <row r="921" spans="1:25" s="138" customFormat="1" ht="32.25" customHeight="1" x14ac:dyDescent="0.3">
      <c r="A921" s="90" t="s">
        <v>2228</v>
      </c>
      <c r="B921" s="276" t="s">
        <v>2086</v>
      </c>
      <c r="C921" s="90" t="s">
        <v>552</v>
      </c>
      <c r="D921" s="97" t="s">
        <v>554</v>
      </c>
      <c r="E921" s="87" t="s">
        <v>3</v>
      </c>
      <c r="F921" s="117"/>
      <c r="G921" s="87"/>
      <c r="H921" s="87"/>
      <c r="I921" s="87"/>
      <c r="J921" s="89"/>
      <c r="K921" s="89">
        <f>SUM(K922:K941)</f>
        <v>68.297273582755096</v>
      </c>
      <c r="L921" s="89"/>
      <c r="M921" s="146"/>
      <c r="N921" s="89">
        <f>K921</f>
        <v>68.297273582755096</v>
      </c>
      <c r="O921" s="88"/>
      <c r="P921" s="88"/>
      <c r="Q921" s="92">
        <f t="shared" si="399"/>
        <v>0</v>
      </c>
      <c r="R921" s="92">
        <f t="shared" si="400"/>
        <v>0</v>
      </c>
      <c r="S921" s="88">
        <f t="shared" si="401"/>
        <v>0</v>
      </c>
      <c r="T921" s="88" t="s">
        <v>555</v>
      </c>
      <c r="U921" s="137"/>
      <c r="V921" s="137"/>
      <c r="W921" s="137"/>
      <c r="X921" s="137"/>
      <c r="Y921" s="137"/>
    </row>
    <row r="922" spans="1:25" s="138" customFormat="1" ht="22.5" customHeight="1" x14ac:dyDescent="0.3">
      <c r="A922" s="65" t="s">
        <v>2229</v>
      </c>
      <c r="B922" s="69"/>
      <c r="C922" s="69" t="s">
        <v>553</v>
      </c>
      <c r="D922" s="261" t="s">
        <v>1720</v>
      </c>
      <c r="E922" s="74" t="s">
        <v>1690</v>
      </c>
      <c r="F922" s="105"/>
      <c r="G922" s="74">
        <v>0.7</v>
      </c>
      <c r="H922" s="74">
        <v>0.7</v>
      </c>
      <c r="I922" s="11">
        <f>(G922+H922)*2</f>
        <v>2.8</v>
      </c>
      <c r="J922" s="209">
        <v>0.47</v>
      </c>
      <c r="K922" s="235">
        <f>I922*J922</f>
        <v>1.3159999999999998</v>
      </c>
      <c r="L922" s="11">
        <f>J922</f>
        <v>0.47</v>
      </c>
      <c r="M922" s="147">
        <v>1.1000000000000001</v>
      </c>
      <c r="N922" s="179">
        <f>M922*L922</f>
        <v>0.51700000000000002</v>
      </c>
      <c r="O922" s="71"/>
      <c r="P922" s="71"/>
      <c r="Q922" s="11">
        <f t="shared" si="399"/>
        <v>0</v>
      </c>
      <c r="R922" s="11">
        <f t="shared" si="400"/>
        <v>0</v>
      </c>
      <c r="S922" s="88">
        <f t="shared" si="401"/>
        <v>0</v>
      </c>
      <c r="T922" s="88"/>
      <c r="U922" s="137"/>
      <c r="V922" s="137"/>
      <c r="W922" s="137"/>
      <c r="X922" s="137"/>
      <c r="Y922" s="137"/>
    </row>
    <row r="923" spans="1:25" s="138" customFormat="1" ht="22.5" customHeight="1" x14ac:dyDescent="0.3">
      <c r="A923" s="65" t="s">
        <v>2230</v>
      </c>
      <c r="B923" s="69"/>
      <c r="C923" s="69" t="s">
        <v>553</v>
      </c>
      <c r="D923" s="261" t="s">
        <v>1721</v>
      </c>
      <c r="E923" s="74" t="s">
        <v>1690</v>
      </c>
      <c r="F923" s="105"/>
      <c r="G923" s="74">
        <v>0.71</v>
      </c>
      <c r="H923" s="74">
        <v>0.71</v>
      </c>
      <c r="I923" s="11">
        <f t="shared" ref="I923:I925" si="438">(G923+H923)*2</f>
        <v>2.84</v>
      </c>
      <c r="J923" s="209">
        <v>2.48</v>
      </c>
      <c r="K923" s="235">
        <f t="shared" ref="K923:K925" si="439">I923*J923</f>
        <v>7.0431999999999997</v>
      </c>
      <c r="L923" s="11">
        <f t="shared" ref="L923:L925" si="440">J923</f>
        <v>2.48</v>
      </c>
      <c r="M923" s="147">
        <v>1.1000000000000001</v>
      </c>
      <c r="N923" s="179">
        <f t="shared" ref="N923:N925" si="441">M923*L923</f>
        <v>2.7280000000000002</v>
      </c>
      <c r="O923" s="71"/>
      <c r="P923" s="71"/>
      <c r="Q923" s="11">
        <f t="shared" si="399"/>
        <v>0</v>
      </c>
      <c r="R923" s="11">
        <f t="shared" si="400"/>
        <v>0</v>
      </c>
      <c r="S923" s="88">
        <f t="shared" si="401"/>
        <v>0</v>
      </c>
      <c r="T923" s="88"/>
      <c r="U923" s="137"/>
      <c r="V923" s="137"/>
      <c r="W923" s="137"/>
      <c r="X923" s="137"/>
      <c r="Y923" s="137"/>
    </row>
    <row r="924" spans="1:25" s="138" customFormat="1" ht="22.5" customHeight="1" x14ac:dyDescent="0.3">
      <c r="A924" s="65" t="s">
        <v>2231</v>
      </c>
      <c r="B924" s="69"/>
      <c r="C924" s="69" t="s">
        <v>553</v>
      </c>
      <c r="D924" s="261" t="s">
        <v>1722</v>
      </c>
      <c r="E924" s="74" t="s">
        <v>1690</v>
      </c>
      <c r="F924" s="105"/>
      <c r="G924" s="74">
        <v>0.8</v>
      </c>
      <c r="H924" s="74">
        <v>0.45</v>
      </c>
      <c r="I924" s="11">
        <f t="shared" si="438"/>
        <v>2.5</v>
      </c>
      <c r="J924" s="209">
        <v>2.36</v>
      </c>
      <c r="K924" s="235">
        <f t="shared" si="439"/>
        <v>5.8999999999999995</v>
      </c>
      <c r="L924" s="11">
        <f t="shared" si="440"/>
        <v>2.36</v>
      </c>
      <c r="M924" s="147">
        <v>1.1000000000000001</v>
      </c>
      <c r="N924" s="179">
        <f t="shared" si="441"/>
        <v>2.5960000000000001</v>
      </c>
      <c r="O924" s="71"/>
      <c r="P924" s="71"/>
      <c r="Q924" s="11">
        <f t="shared" si="399"/>
        <v>0</v>
      </c>
      <c r="R924" s="11">
        <f t="shared" si="400"/>
        <v>0</v>
      </c>
      <c r="S924" s="88">
        <f t="shared" si="401"/>
        <v>0</v>
      </c>
      <c r="T924" s="88"/>
      <c r="U924" s="137"/>
      <c r="V924" s="137"/>
      <c r="W924" s="137"/>
      <c r="X924" s="137"/>
      <c r="Y924" s="137"/>
    </row>
    <row r="925" spans="1:25" s="138" customFormat="1" ht="22.5" customHeight="1" x14ac:dyDescent="0.3">
      <c r="A925" s="65" t="s">
        <v>2232</v>
      </c>
      <c r="B925" s="69"/>
      <c r="C925" s="69" t="s">
        <v>553</v>
      </c>
      <c r="D925" s="261" t="s">
        <v>1723</v>
      </c>
      <c r="E925" s="74" t="s">
        <v>1690</v>
      </c>
      <c r="F925" s="105"/>
      <c r="G925" s="74">
        <v>0.8</v>
      </c>
      <c r="H925" s="74">
        <v>0.8</v>
      </c>
      <c r="I925" s="11">
        <f t="shared" si="438"/>
        <v>3.2</v>
      </c>
      <c r="J925" s="221">
        <v>3.18</v>
      </c>
      <c r="K925" s="235">
        <f t="shared" si="439"/>
        <v>10.176000000000002</v>
      </c>
      <c r="L925" s="11">
        <f t="shared" si="440"/>
        <v>3.18</v>
      </c>
      <c r="M925" s="147">
        <v>1.1000000000000001</v>
      </c>
      <c r="N925" s="179">
        <f t="shared" si="441"/>
        <v>3.4980000000000007</v>
      </c>
      <c r="O925" s="71"/>
      <c r="P925" s="71"/>
      <c r="Q925" s="11">
        <f t="shared" si="399"/>
        <v>0</v>
      </c>
      <c r="R925" s="11">
        <f t="shared" si="400"/>
        <v>0</v>
      </c>
      <c r="S925" s="88">
        <f t="shared" si="401"/>
        <v>0</v>
      </c>
      <c r="T925" s="88"/>
      <c r="U925" s="137"/>
      <c r="V925" s="137"/>
      <c r="W925" s="137"/>
      <c r="X925" s="137"/>
      <c r="Y925" s="137"/>
    </row>
    <row r="926" spans="1:25" s="1" customFormat="1" ht="21" customHeight="1" x14ac:dyDescent="0.3">
      <c r="A926" s="65" t="s">
        <v>2233</v>
      </c>
      <c r="B926" s="65"/>
      <c r="C926" s="69" t="s">
        <v>553</v>
      </c>
      <c r="D926" s="260" t="s">
        <v>1724</v>
      </c>
      <c r="E926" s="14" t="s">
        <v>18</v>
      </c>
      <c r="F926" s="202">
        <v>2</v>
      </c>
      <c r="G926" s="11"/>
      <c r="H926" s="11"/>
      <c r="I926" s="11"/>
      <c r="J926" s="222"/>
      <c r="K926" s="235">
        <v>1.7</v>
      </c>
      <c r="L926" s="104">
        <f>F926</f>
        <v>2</v>
      </c>
      <c r="M926" s="147">
        <v>1</v>
      </c>
      <c r="N926" s="179">
        <f>M926*L926</f>
        <v>2</v>
      </c>
      <c r="O926" s="11"/>
      <c r="P926" s="11"/>
      <c r="Q926" s="11">
        <f t="shared" si="399"/>
        <v>0</v>
      </c>
      <c r="R926" s="11">
        <f t="shared" si="400"/>
        <v>0</v>
      </c>
      <c r="S926" s="88">
        <f t="shared" si="401"/>
        <v>0</v>
      </c>
      <c r="T926" s="106"/>
    </row>
    <row r="927" spans="1:25" s="1" customFormat="1" ht="21" customHeight="1" x14ac:dyDescent="0.3">
      <c r="A927" s="65" t="s">
        <v>2234</v>
      </c>
      <c r="B927" s="65"/>
      <c r="C927" s="69" t="s">
        <v>553</v>
      </c>
      <c r="D927" s="260" t="s">
        <v>1725</v>
      </c>
      <c r="E927" s="14" t="s">
        <v>18</v>
      </c>
      <c r="F927" s="203">
        <v>2</v>
      </c>
      <c r="G927" s="11"/>
      <c r="H927" s="11"/>
      <c r="I927" s="11"/>
      <c r="J927" s="222"/>
      <c r="K927" s="235"/>
      <c r="L927" s="104">
        <f t="shared" ref="L927:L928" si="442">F927</f>
        <v>2</v>
      </c>
      <c r="M927" s="147">
        <v>1</v>
      </c>
      <c r="N927" s="179">
        <f t="shared" ref="N927:N928" si="443">M927*L927</f>
        <v>2</v>
      </c>
      <c r="O927" s="11"/>
      <c r="P927" s="11"/>
      <c r="Q927" s="11">
        <f t="shared" si="399"/>
        <v>0</v>
      </c>
      <c r="R927" s="11">
        <f t="shared" si="400"/>
        <v>0</v>
      </c>
      <c r="S927" s="88">
        <f t="shared" si="401"/>
        <v>0</v>
      </c>
      <c r="T927" s="106"/>
    </row>
    <row r="928" spans="1:25" s="1" customFormat="1" ht="21" customHeight="1" x14ac:dyDescent="0.3">
      <c r="A928" s="65" t="s">
        <v>2235</v>
      </c>
      <c r="B928" s="65"/>
      <c r="C928" s="69" t="s">
        <v>553</v>
      </c>
      <c r="D928" s="260" t="s">
        <v>1726</v>
      </c>
      <c r="E928" s="14" t="s">
        <v>18</v>
      </c>
      <c r="F928" s="206">
        <v>1</v>
      </c>
      <c r="G928" s="11"/>
      <c r="H928" s="11"/>
      <c r="I928" s="11"/>
      <c r="J928" s="222"/>
      <c r="K928" s="235">
        <v>0.8</v>
      </c>
      <c r="L928" s="104">
        <f t="shared" si="442"/>
        <v>1</v>
      </c>
      <c r="M928" s="147">
        <v>1</v>
      </c>
      <c r="N928" s="179">
        <f t="shared" si="443"/>
        <v>1</v>
      </c>
      <c r="O928" s="11"/>
      <c r="P928" s="11"/>
      <c r="Q928" s="11">
        <f t="shared" si="399"/>
        <v>0</v>
      </c>
      <c r="R928" s="11">
        <f t="shared" si="400"/>
        <v>0</v>
      </c>
      <c r="S928" s="88">
        <f t="shared" si="401"/>
        <v>0</v>
      </c>
      <c r="T928" s="106"/>
    </row>
    <row r="929" spans="1:25" s="1" customFormat="1" ht="37.5" customHeight="1" x14ac:dyDescent="0.3">
      <c r="A929" s="65" t="s">
        <v>2236</v>
      </c>
      <c r="B929" s="65"/>
      <c r="C929" s="69" t="s">
        <v>553</v>
      </c>
      <c r="D929" s="261" t="s">
        <v>1756</v>
      </c>
      <c r="E929" s="14" t="s">
        <v>18</v>
      </c>
      <c r="F929" s="206">
        <v>1</v>
      </c>
      <c r="G929" s="11"/>
      <c r="H929" s="11"/>
      <c r="I929" s="11"/>
      <c r="J929" s="222"/>
      <c r="K929" s="235">
        <v>1.1302083089346453</v>
      </c>
      <c r="L929" s="104">
        <f t="shared" ref="L929:L942" si="444">F929</f>
        <v>1</v>
      </c>
      <c r="M929" s="147">
        <v>1</v>
      </c>
      <c r="N929" s="179">
        <f t="shared" ref="N929:N941" si="445">M929*L929</f>
        <v>1</v>
      </c>
      <c r="O929" s="11"/>
      <c r="P929" s="11"/>
      <c r="Q929" s="11">
        <f t="shared" si="399"/>
        <v>0</v>
      </c>
      <c r="R929" s="11">
        <f t="shared" si="400"/>
        <v>0</v>
      </c>
      <c r="S929" s="88">
        <f t="shared" si="401"/>
        <v>0</v>
      </c>
      <c r="T929" s="106"/>
    </row>
    <row r="930" spans="1:25" s="1" customFormat="1" ht="37.5" customHeight="1" x14ac:dyDescent="0.3">
      <c r="A930" s="65" t="s">
        <v>2237</v>
      </c>
      <c r="B930" s="65"/>
      <c r="C930" s="69" t="s">
        <v>553</v>
      </c>
      <c r="D930" s="261" t="s">
        <v>1757</v>
      </c>
      <c r="E930" s="14" t="s">
        <v>18</v>
      </c>
      <c r="F930" s="206">
        <v>1</v>
      </c>
      <c r="G930" s="11"/>
      <c r="H930" s="11"/>
      <c r="I930" s="11"/>
      <c r="J930" s="222"/>
      <c r="K930" s="235">
        <v>1.0734807666481307</v>
      </c>
      <c r="L930" s="104">
        <f t="shared" si="444"/>
        <v>1</v>
      </c>
      <c r="M930" s="147">
        <v>1</v>
      </c>
      <c r="N930" s="179">
        <f t="shared" si="445"/>
        <v>1</v>
      </c>
      <c r="O930" s="11"/>
      <c r="P930" s="11"/>
      <c r="Q930" s="11">
        <f t="shared" si="399"/>
        <v>0</v>
      </c>
      <c r="R930" s="11">
        <f t="shared" si="400"/>
        <v>0</v>
      </c>
      <c r="S930" s="88">
        <f t="shared" si="401"/>
        <v>0</v>
      </c>
      <c r="T930" s="106"/>
    </row>
    <row r="931" spans="1:25" s="1" customFormat="1" ht="37.5" customHeight="1" x14ac:dyDescent="0.3">
      <c r="A931" s="65" t="s">
        <v>2238</v>
      </c>
      <c r="B931" s="65"/>
      <c r="C931" s="69" t="s">
        <v>553</v>
      </c>
      <c r="D931" s="261" t="s">
        <v>1758</v>
      </c>
      <c r="E931" s="14" t="s">
        <v>18</v>
      </c>
      <c r="F931" s="206">
        <v>2</v>
      </c>
      <c r="G931" s="11"/>
      <c r="H931" s="11"/>
      <c r="I931" s="11"/>
      <c r="J931" s="222"/>
      <c r="K931" s="235">
        <v>2.9635691422328194</v>
      </c>
      <c r="L931" s="104">
        <f t="shared" si="444"/>
        <v>2</v>
      </c>
      <c r="M931" s="147">
        <v>1</v>
      </c>
      <c r="N931" s="179">
        <f t="shared" si="445"/>
        <v>2</v>
      </c>
      <c r="O931" s="11"/>
      <c r="P931" s="11"/>
      <c r="Q931" s="11">
        <f t="shared" si="399"/>
        <v>0</v>
      </c>
      <c r="R931" s="11">
        <f t="shared" si="400"/>
        <v>0</v>
      </c>
      <c r="S931" s="88">
        <f t="shared" si="401"/>
        <v>0</v>
      </c>
      <c r="T931" s="106"/>
    </row>
    <row r="932" spans="1:25" s="1" customFormat="1" ht="37.5" customHeight="1" x14ac:dyDescent="0.3">
      <c r="A932" s="65" t="s">
        <v>2239</v>
      </c>
      <c r="B932" s="65"/>
      <c r="C932" s="69" t="s">
        <v>553</v>
      </c>
      <c r="D932" s="261" t="s">
        <v>1759</v>
      </c>
      <c r="E932" s="14" t="s">
        <v>18</v>
      </c>
      <c r="F932" s="206">
        <v>1</v>
      </c>
      <c r="G932" s="11"/>
      <c r="H932" s="11"/>
      <c r="I932" s="11"/>
      <c r="J932" s="222"/>
      <c r="K932" s="235">
        <v>2.0096768566746146</v>
      </c>
      <c r="L932" s="104">
        <f t="shared" si="444"/>
        <v>1</v>
      </c>
      <c r="M932" s="147">
        <v>1</v>
      </c>
      <c r="N932" s="179">
        <f t="shared" si="445"/>
        <v>1</v>
      </c>
      <c r="O932" s="11"/>
      <c r="P932" s="11"/>
      <c r="Q932" s="11">
        <f t="shared" si="399"/>
        <v>0</v>
      </c>
      <c r="R932" s="11">
        <f t="shared" si="400"/>
        <v>0</v>
      </c>
      <c r="S932" s="88">
        <f t="shared" si="401"/>
        <v>0</v>
      </c>
      <c r="T932" s="106"/>
    </row>
    <row r="933" spans="1:25" s="1" customFormat="1" ht="37.5" customHeight="1" x14ac:dyDescent="0.3">
      <c r="A933" s="65" t="s">
        <v>2240</v>
      </c>
      <c r="B933" s="65"/>
      <c r="C933" s="69" t="s">
        <v>553</v>
      </c>
      <c r="D933" s="261" t="s">
        <v>1760</v>
      </c>
      <c r="E933" s="14" t="s">
        <v>18</v>
      </c>
      <c r="F933" s="206">
        <v>1</v>
      </c>
      <c r="G933" s="11"/>
      <c r="H933" s="11"/>
      <c r="I933" s="11"/>
      <c r="J933" s="222"/>
      <c r="K933" s="235">
        <v>1.945796326794897</v>
      </c>
      <c r="L933" s="104">
        <f t="shared" si="444"/>
        <v>1</v>
      </c>
      <c r="M933" s="147">
        <v>1</v>
      </c>
      <c r="N933" s="179">
        <f t="shared" si="445"/>
        <v>1</v>
      </c>
      <c r="O933" s="11"/>
      <c r="P933" s="11"/>
      <c r="Q933" s="11">
        <f t="shared" si="399"/>
        <v>0</v>
      </c>
      <c r="R933" s="11">
        <f t="shared" si="400"/>
        <v>0</v>
      </c>
      <c r="S933" s="88">
        <f t="shared" si="401"/>
        <v>0</v>
      </c>
      <c r="T933" s="106"/>
    </row>
    <row r="934" spans="1:25" s="1" customFormat="1" ht="37.5" customHeight="1" x14ac:dyDescent="0.3">
      <c r="A934" s="65" t="s">
        <v>2241</v>
      </c>
      <c r="B934" s="65"/>
      <c r="C934" s="69" t="s">
        <v>553</v>
      </c>
      <c r="D934" s="262" t="s">
        <v>1761</v>
      </c>
      <c r="E934" s="14" t="s">
        <v>18</v>
      </c>
      <c r="F934" s="206">
        <v>3</v>
      </c>
      <c r="G934" s="11"/>
      <c r="H934" s="11"/>
      <c r="I934" s="11"/>
      <c r="J934" s="222"/>
      <c r="K934" s="235">
        <v>10.780061140047689</v>
      </c>
      <c r="L934" s="104">
        <f t="shared" si="444"/>
        <v>3</v>
      </c>
      <c r="M934" s="147">
        <v>1</v>
      </c>
      <c r="N934" s="179">
        <f t="shared" si="445"/>
        <v>3</v>
      </c>
      <c r="O934" s="11"/>
      <c r="P934" s="11"/>
      <c r="Q934" s="11">
        <f t="shared" si="399"/>
        <v>0</v>
      </c>
      <c r="R934" s="11">
        <f t="shared" si="400"/>
        <v>0</v>
      </c>
      <c r="S934" s="88">
        <f t="shared" si="401"/>
        <v>0</v>
      </c>
      <c r="T934" s="106"/>
    </row>
    <row r="935" spans="1:25" s="1" customFormat="1" ht="37.5" customHeight="1" x14ac:dyDescent="0.3">
      <c r="A935" s="65" t="s">
        <v>2242</v>
      </c>
      <c r="B935" s="65"/>
      <c r="C935" s="69" t="s">
        <v>553</v>
      </c>
      <c r="D935" s="262" t="s">
        <v>1762</v>
      </c>
      <c r="E935" s="14" t="s">
        <v>18</v>
      </c>
      <c r="F935" s="206">
        <v>1</v>
      </c>
      <c r="G935" s="11"/>
      <c r="H935" s="11"/>
      <c r="I935" s="11"/>
      <c r="J935" s="222"/>
      <c r="K935" s="235">
        <v>3.516592653589794</v>
      </c>
      <c r="L935" s="104">
        <f t="shared" si="444"/>
        <v>1</v>
      </c>
      <c r="M935" s="147">
        <v>1</v>
      </c>
      <c r="N935" s="179">
        <f t="shared" si="445"/>
        <v>1</v>
      </c>
      <c r="O935" s="11"/>
      <c r="P935" s="11"/>
      <c r="Q935" s="11">
        <f t="shared" si="399"/>
        <v>0</v>
      </c>
      <c r="R935" s="11">
        <f t="shared" si="400"/>
        <v>0</v>
      </c>
      <c r="S935" s="88">
        <f t="shared" si="401"/>
        <v>0</v>
      </c>
      <c r="T935" s="106"/>
    </row>
    <row r="936" spans="1:25" s="1" customFormat="1" ht="37.5" customHeight="1" x14ac:dyDescent="0.3">
      <c r="A936" s="65" t="s">
        <v>2243</v>
      </c>
      <c r="B936" s="65"/>
      <c r="C936" s="69" t="s">
        <v>553</v>
      </c>
      <c r="D936" s="261" t="s">
        <v>1763</v>
      </c>
      <c r="E936" s="14" t="s">
        <v>18</v>
      </c>
      <c r="F936" s="206">
        <v>3</v>
      </c>
      <c r="G936" s="11"/>
      <c r="H936" s="11"/>
      <c r="I936" s="11"/>
      <c r="J936" s="222"/>
      <c r="K936" s="235">
        <v>13.503715789784808</v>
      </c>
      <c r="L936" s="104">
        <f t="shared" si="444"/>
        <v>3</v>
      </c>
      <c r="M936" s="147">
        <v>1</v>
      </c>
      <c r="N936" s="179">
        <f t="shared" si="445"/>
        <v>3</v>
      </c>
      <c r="O936" s="11"/>
      <c r="P936" s="11"/>
      <c r="Q936" s="11">
        <f t="shared" si="399"/>
        <v>0</v>
      </c>
      <c r="R936" s="11">
        <f t="shared" si="400"/>
        <v>0</v>
      </c>
      <c r="S936" s="88">
        <f t="shared" si="401"/>
        <v>0</v>
      </c>
      <c r="T936" s="106"/>
    </row>
    <row r="937" spans="1:25" s="1" customFormat="1" ht="37.5" customHeight="1" x14ac:dyDescent="0.3">
      <c r="A937" s="65" t="s">
        <v>2244</v>
      </c>
      <c r="B937" s="65"/>
      <c r="C937" s="69" t="s">
        <v>553</v>
      </c>
      <c r="D937" s="262" t="s">
        <v>1764</v>
      </c>
      <c r="E937" s="14" t="s">
        <v>18</v>
      </c>
      <c r="F937" s="206">
        <v>1</v>
      </c>
      <c r="G937" s="11"/>
      <c r="H937" s="11"/>
      <c r="I937" s="11"/>
      <c r="J937" s="222"/>
      <c r="K937" s="235">
        <v>0.93</v>
      </c>
      <c r="L937" s="104">
        <f t="shared" si="444"/>
        <v>1</v>
      </c>
      <c r="M937" s="147">
        <v>1</v>
      </c>
      <c r="N937" s="179">
        <f t="shared" si="445"/>
        <v>1</v>
      </c>
      <c r="O937" s="11"/>
      <c r="P937" s="11"/>
      <c r="Q937" s="11">
        <f t="shared" si="399"/>
        <v>0</v>
      </c>
      <c r="R937" s="11">
        <f t="shared" si="400"/>
        <v>0</v>
      </c>
      <c r="S937" s="88">
        <f t="shared" si="401"/>
        <v>0</v>
      </c>
      <c r="T937" s="106"/>
    </row>
    <row r="938" spans="1:25" s="1" customFormat="1" ht="37.5" customHeight="1" x14ac:dyDescent="0.3">
      <c r="A938" s="65" t="s">
        <v>2245</v>
      </c>
      <c r="B938" s="65"/>
      <c r="C938" s="69" t="s">
        <v>553</v>
      </c>
      <c r="D938" s="261" t="s">
        <v>1765</v>
      </c>
      <c r="E938" s="14" t="s">
        <v>18</v>
      </c>
      <c r="F938" s="206">
        <v>1</v>
      </c>
      <c r="G938" s="11"/>
      <c r="H938" s="11"/>
      <c r="I938" s="11"/>
      <c r="J938" s="222"/>
      <c r="K938" s="235">
        <v>0.98</v>
      </c>
      <c r="L938" s="104">
        <f t="shared" si="444"/>
        <v>1</v>
      </c>
      <c r="M938" s="147">
        <v>1</v>
      </c>
      <c r="N938" s="179">
        <f t="shared" si="445"/>
        <v>1</v>
      </c>
      <c r="O938" s="11"/>
      <c r="P938" s="11"/>
      <c r="Q938" s="11">
        <f t="shared" si="399"/>
        <v>0</v>
      </c>
      <c r="R938" s="11">
        <f t="shared" si="400"/>
        <v>0</v>
      </c>
      <c r="S938" s="88">
        <f t="shared" si="401"/>
        <v>0</v>
      </c>
      <c r="T938" s="106"/>
    </row>
    <row r="939" spans="1:25" s="1" customFormat="1" ht="37.5" customHeight="1" x14ac:dyDescent="0.3">
      <c r="A939" s="65" t="s">
        <v>2246</v>
      </c>
      <c r="B939" s="65"/>
      <c r="C939" s="69" t="s">
        <v>553</v>
      </c>
      <c r="D939" s="262" t="s">
        <v>1766</v>
      </c>
      <c r="E939" s="14" t="s">
        <v>18</v>
      </c>
      <c r="F939" s="206">
        <v>1</v>
      </c>
      <c r="G939" s="11"/>
      <c r="H939" s="11"/>
      <c r="I939" s="11"/>
      <c r="J939" s="222"/>
      <c r="K939" s="235">
        <v>0.83725884549214769</v>
      </c>
      <c r="L939" s="104">
        <f t="shared" si="444"/>
        <v>1</v>
      </c>
      <c r="M939" s="147">
        <v>1</v>
      </c>
      <c r="N939" s="179">
        <f t="shared" si="445"/>
        <v>1</v>
      </c>
      <c r="O939" s="11"/>
      <c r="P939" s="11"/>
      <c r="Q939" s="11">
        <f t="shared" si="399"/>
        <v>0</v>
      </c>
      <c r="R939" s="11">
        <f t="shared" si="400"/>
        <v>0</v>
      </c>
      <c r="S939" s="88">
        <f t="shared" si="401"/>
        <v>0</v>
      </c>
      <c r="T939" s="106"/>
    </row>
    <row r="940" spans="1:25" s="1" customFormat="1" ht="37.5" customHeight="1" x14ac:dyDescent="0.3">
      <c r="A940" s="65" t="s">
        <v>2247</v>
      </c>
      <c r="B940" s="65"/>
      <c r="C940" s="69" t="s">
        <v>553</v>
      </c>
      <c r="D940" s="261" t="s">
        <v>1767</v>
      </c>
      <c r="E940" s="14" t="s">
        <v>18</v>
      </c>
      <c r="F940" s="206">
        <v>1</v>
      </c>
      <c r="G940" s="11"/>
      <c r="H940" s="11"/>
      <c r="I940" s="11"/>
      <c r="J940" s="222"/>
      <c r="K940" s="235">
        <v>0.84611749184141083</v>
      </c>
      <c r="L940" s="104">
        <f t="shared" si="444"/>
        <v>1</v>
      </c>
      <c r="M940" s="147">
        <v>1</v>
      </c>
      <c r="N940" s="179">
        <f t="shared" si="445"/>
        <v>1</v>
      </c>
      <c r="O940" s="11"/>
      <c r="P940" s="11"/>
      <c r="Q940" s="11">
        <f t="shared" si="399"/>
        <v>0</v>
      </c>
      <c r="R940" s="11">
        <f t="shared" si="400"/>
        <v>0</v>
      </c>
      <c r="S940" s="88">
        <f t="shared" si="401"/>
        <v>0</v>
      </c>
      <c r="T940" s="106"/>
    </row>
    <row r="941" spans="1:25" s="1" customFormat="1" ht="37.5" customHeight="1" x14ac:dyDescent="0.3">
      <c r="A941" s="65" t="s">
        <v>2248</v>
      </c>
      <c r="B941" s="65"/>
      <c r="C941" s="69" t="s">
        <v>553</v>
      </c>
      <c r="D941" s="262" t="s">
        <v>1768</v>
      </c>
      <c r="E941" s="14" t="s">
        <v>18</v>
      </c>
      <c r="F941" s="206">
        <v>1</v>
      </c>
      <c r="G941" s="11"/>
      <c r="H941" s="11"/>
      <c r="I941" s="11"/>
      <c r="J941" s="222"/>
      <c r="K941" s="235">
        <v>0.84559626071413507</v>
      </c>
      <c r="L941" s="104">
        <f t="shared" si="444"/>
        <v>1</v>
      </c>
      <c r="M941" s="147">
        <v>1</v>
      </c>
      <c r="N941" s="179">
        <f t="shared" si="445"/>
        <v>1</v>
      </c>
      <c r="O941" s="11"/>
      <c r="P941" s="11"/>
      <c r="Q941" s="11">
        <f t="shared" ref="Q941:Q1010" si="446">ROUND(N941*O941,2)</f>
        <v>0</v>
      </c>
      <c r="R941" s="11">
        <f t="shared" ref="R941:R1010" si="447">ROUND(N941*P941,2)</f>
        <v>0</v>
      </c>
      <c r="S941" s="88">
        <f t="shared" ref="S941:S1010" si="448">ROUND(Q941+R941,2)</f>
        <v>0</v>
      </c>
      <c r="T941" s="106"/>
    </row>
    <row r="942" spans="1:25" s="1" customFormat="1" ht="15.75" customHeight="1" x14ac:dyDescent="0.3">
      <c r="A942" s="65" t="s">
        <v>2249</v>
      </c>
      <c r="B942" s="65"/>
      <c r="C942" s="69" t="s">
        <v>553</v>
      </c>
      <c r="D942" s="261" t="s">
        <v>1440</v>
      </c>
      <c r="E942" s="14" t="s">
        <v>3</v>
      </c>
      <c r="F942" s="206">
        <v>1</v>
      </c>
      <c r="G942" s="11"/>
      <c r="H942" s="11"/>
      <c r="I942" s="11"/>
      <c r="J942" s="222"/>
      <c r="K942" s="235"/>
      <c r="L942" s="104">
        <f t="shared" si="444"/>
        <v>1</v>
      </c>
      <c r="M942" s="147"/>
      <c r="N942" s="179"/>
      <c r="O942" s="11"/>
      <c r="P942" s="11"/>
      <c r="Q942" s="11">
        <f t="shared" si="446"/>
        <v>0</v>
      </c>
      <c r="R942" s="11">
        <f t="shared" si="447"/>
        <v>0</v>
      </c>
      <c r="S942" s="88">
        <f t="shared" si="448"/>
        <v>0</v>
      </c>
      <c r="T942" s="106"/>
    </row>
    <row r="943" spans="1:25" s="134" customFormat="1" ht="15.75" customHeight="1" x14ac:dyDescent="0.3">
      <c r="A943" s="90" t="s">
        <v>2250</v>
      </c>
      <c r="B943" s="90"/>
      <c r="C943" s="90" t="s">
        <v>552</v>
      </c>
      <c r="D943" s="116" t="s">
        <v>1313</v>
      </c>
      <c r="E943" s="87" t="s">
        <v>18</v>
      </c>
      <c r="F943" s="87">
        <f>F944</f>
        <v>1</v>
      </c>
      <c r="G943" s="87"/>
      <c r="H943" s="87"/>
      <c r="I943" s="87"/>
      <c r="J943" s="87"/>
      <c r="K943" s="87"/>
      <c r="L943" s="146">
        <v>1</v>
      </c>
      <c r="M943" s="146">
        <v>1</v>
      </c>
      <c r="N943" s="152">
        <v>1</v>
      </c>
      <c r="O943" s="88"/>
      <c r="P943" s="88"/>
      <c r="Q943" s="92">
        <f t="shared" si="446"/>
        <v>0</v>
      </c>
      <c r="R943" s="92">
        <f t="shared" si="447"/>
        <v>0</v>
      </c>
      <c r="S943" s="88">
        <f t="shared" si="448"/>
        <v>0</v>
      </c>
      <c r="T943" s="109"/>
      <c r="U943" s="133"/>
      <c r="V943" s="133"/>
      <c r="W943" s="133"/>
      <c r="X943" s="133"/>
      <c r="Y943" s="133"/>
    </row>
    <row r="944" spans="1:25" s="1" customFormat="1" ht="17.25" customHeight="1" x14ac:dyDescent="0.3">
      <c r="A944" s="65" t="s">
        <v>2251</v>
      </c>
      <c r="B944" s="65"/>
      <c r="C944" s="65" t="s">
        <v>553</v>
      </c>
      <c r="D944" s="261" t="s">
        <v>1749</v>
      </c>
      <c r="E944" s="14" t="s">
        <v>18</v>
      </c>
      <c r="F944" s="14">
        <v>1</v>
      </c>
      <c r="G944" s="14"/>
      <c r="H944" s="14"/>
      <c r="I944" s="14"/>
      <c r="J944" s="91"/>
      <c r="K944" s="234"/>
      <c r="L944" s="150">
        <f>F944</f>
        <v>1</v>
      </c>
      <c r="M944" s="150">
        <v>1</v>
      </c>
      <c r="N944" s="180">
        <f>M944*L944</f>
        <v>1</v>
      </c>
      <c r="O944" s="11"/>
      <c r="P944" s="11"/>
      <c r="Q944" s="11">
        <f t="shared" si="446"/>
        <v>0</v>
      </c>
      <c r="R944" s="11">
        <f t="shared" si="447"/>
        <v>0</v>
      </c>
      <c r="S944" s="88">
        <f t="shared" si="448"/>
        <v>0</v>
      </c>
      <c r="T944" s="106"/>
      <c r="U944" s="4"/>
    </row>
    <row r="945" spans="1:25" s="134" customFormat="1" ht="27.75" customHeight="1" x14ac:dyDescent="0.3">
      <c r="A945" s="90" t="s">
        <v>2252</v>
      </c>
      <c r="B945" s="276" t="s">
        <v>2089</v>
      </c>
      <c r="C945" s="86" t="s">
        <v>552</v>
      </c>
      <c r="D945" s="118" t="s">
        <v>654</v>
      </c>
      <c r="E945" s="87" t="s">
        <v>18</v>
      </c>
      <c r="F945" s="117">
        <f>F946</f>
        <v>2</v>
      </c>
      <c r="G945" s="117"/>
      <c r="H945" s="117"/>
      <c r="I945" s="117"/>
      <c r="J945" s="117"/>
      <c r="K945" s="117"/>
      <c r="L945" s="117">
        <f>F945</f>
        <v>2</v>
      </c>
      <c r="M945" s="148">
        <v>1</v>
      </c>
      <c r="N945" s="154">
        <f>ROUND(M945*L945,2)</f>
        <v>2</v>
      </c>
      <c r="O945" s="88"/>
      <c r="P945" s="88"/>
      <c r="Q945" s="92">
        <f t="shared" si="446"/>
        <v>0</v>
      </c>
      <c r="R945" s="92">
        <f t="shared" si="447"/>
        <v>0</v>
      </c>
      <c r="S945" s="88">
        <f t="shared" si="448"/>
        <v>0</v>
      </c>
      <c r="T945" s="109"/>
      <c r="U945" s="133"/>
      <c r="V945" s="133"/>
      <c r="W945" s="133"/>
      <c r="X945" s="133"/>
      <c r="Y945" s="133"/>
    </row>
    <row r="946" spans="1:25" s="134" customFormat="1" ht="27.75" customHeight="1" x14ac:dyDescent="0.3">
      <c r="A946" s="65" t="s">
        <v>2253</v>
      </c>
      <c r="B946" s="65"/>
      <c r="C946" s="65" t="s">
        <v>553</v>
      </c>
      <c r="D946" s="260" t="s">
        <v>1728</v>
      </c>
      <c r="E946" s="74" t="s">
        <v>18</v>
      </c>
      <c r="F946" s="181">
        <v>2</v>
      </c>
      <c r="G946" s="105"/>
      <c r="H946" s="105"/>
      <c r="I946" s="105"/>
      <c r="J946" s="117"/>
      <c r="K946" s="238"/>
      <c r="L946" s="104">
        <f>F946</f>
        <v>2</v>
      </c>
      <c r="M946" s="147">
        <v>1</v>
      </c>
      <c r="N946" s="179">
        <f t="shared" ref="N946" si="449">ROUND(M946*L946,2)</f>
        <v>2</v>
      </c>
      <c r="O946" s="71"/>
      <c r="P946" s="71"/>
      <c r="Q946" s="11">
        <f t="shared" si="446"/>
        <v>0</v>
      </c>
      <c r="R946" s="11">
        <f t="shared" si="447"/>
        <v>0</v>
      </c>
      <c r="S946" s="88">
        <f t="shared" si="448"/>
        <v>0</v>
      </c>
      <c r="T946" s="109"/>
      <c r="U946" s="133"/>
      <c r="V946" s="133"/>
      <c r="W946" s="133"/>
      <c r="X946" s="133"/>
      <c r="Y946" s="133"/>
    </row>
    <row r="947" spans="1:25" s="138" customFormat="1" ht="27" customHeight="1" x14ac:dyDescent="0.3">
      <c r="A947" s="90" t="s">
        <v>2254</v>
      </c>
      <c r="B947" s="276" t="s">
        <v>2088</v>
      </c>
      <c r="C947" s="90" t="s">
        <v>552</v>
      </c>
      <c r="D947" s="97" t="s">
        <v>1338</v>
      </c>
      <c r="E947" s="87" t="s">
        <v>3</v>
      </c>
      <c r="F947" s="124">
        <f>F948</f>
        <v>52.89</v>
      </c>
      <c r="G947" s="87"/>
      <c r="H947" s="87"/>
      <c r="I947" s="87"/>
      <c r="J947" s="87"/>
      <c r="K947" s="124">
        <f t="shared" ref="K947:K952" si="450">F947</f>
        <v>52.89</v>
      </c>
      <c r="L947" s="124">
        <f t="shared" ref="L947:L952" si="451">K947</f>
        <v>52.89</v>
      </c>
      <c r="M947" s="148">
        <v>1</v>
      </c>
      <c r="N947" s="154">
        <f t="shared" ref="N947:N952" si="452">ROUND(M947*L947,2)</f>
        <v>52.89</v>
      </c>
      <c r="O947" s="88"/>
      <c r="P947" s="88"/>
      <c r="Q947" s="92">
        <f t="shared" si="446"/>
        <v>0</v>
      </c>
      <c r="R947" s="92">
        <f t="shared" si="447"/>
        <v>0</v>
      </c>
      <c r="S947" s="88">
        <f t="shared" si="448"/>
        <v>0</v>
      </c>
      <c r="T947" s="108"/>
    </row>
    <row r="948" spans="1:25" s="198" customFormat="1" ht="54" customHeight="1" x14ac:dyDescent="0.3">
      <c r="A948" s="65" t="s">
        <v>2255</v>
      </c>
      <c r="B948" s="65"/>
      <c r="C948" s="65" t="s">
        <v>553</v>
      </c>
      <c r="D948" s="260" t="s">
        <v>1694</v>
      </c>
      <c r="E948" s="14" t="s">
        <v>3</v>
      </c>
      <c r="F948" s="103">
        <v>52.89</v>
      </c>
      <c r="G948" s="14"/>
      <c r="H948" s="14"/>
      <c r="I948" s="14"/>
      <c r="J948" s="91"/>
      <c r="K948" s="239">
        <f t="shared" si="450"/>
        <v>52.89</v>
      </c>
      <c r="L948" s="103">
        <f t="shared" si="451"/>
        <v>52.89</v>
      </c>
      <c r="M948" s="147">
        <v>1.1000000000000001</v>
      </c>
      <c r="N948" s="153">
        <f t="shared" si="452"/>
        <v>58.18</v>
      </c>
      <c r="O948" s="11"/>
      <c r="P948" s="11"/>
      <c r="Q948" s="11">
        <f t="shared" si="446"/>
        <v>0</v>
      </c>
      <c r="R948" s="11">
        <f t="shared" si="447"/>
        <v>0</v>
      </c>
      <c r="S948" s="88">
        <f t="shared" si="448"/>
        <v>0</v>
      </c>
      <c r="T948" s="106"/>
      <c r="U948" s="197"/>
    </row>
    <row r="949" spans="1:25" s="198" customFormat="1" ht="25.5" customHeight="1" x14ac:dyDescent="0.3">
      <c r="A949" s="65" t="s">
        <v>3018</v>
      </c>
      <c r="B949" s="65"/>
      <c r="C949" s="65" t="s">
        <v>553</v>
      </c>
      <c r="D949" s="115" t="s">
        <v>2978</v>
      </c>
      <c r="E949" s="14" t="s">
        <v>2</v>
      </c>
      <c r="F949" s="338">
        <f>F948</f>
        <v>52.89</v>
      </c>
      <c r="G949" s="338"/>
      <c r="H949" s="338"/>
      <c r="I949" s="338"/>
      <c r="J949" s="338"/>
      <c r="K949" s="338">
        <f t="shared" si="450"/>
        <v>52.89</v>
      </c>
      <c r="L949" s="338">
        <f t="shared" si="451"/>
        <v>52.89</v>
      </c>
      <c r="M949" s="336">
        <v>1</v>
      </c>
      <c r="N949" s="153">
        <f t="shared" si="452"/>
        <v>52.89</v>
      </c>
      <c r="O949" s="11"/>
      <c r="P949" s="11"/>
      <c r="Q949" s="11">
        <f t="shared" si="446"/>
        <v>0</v>
      </c>
      <c r="R949" s="11">
        <f t="shared" si="447"/>
        <v>0</v>
      </c>
      <c r="S949" s="88">
        <f t="shared" si="448"/>
        <v>0</v>
      </c>
      <c r="T949" s="106"/>
    </row>
    <row r="950" spans="1:25" s="138" customFormat="1" ht="27" customHeight="1" x14ac:dyDescent="0.3">
      <c r="A950" s="90" t="s">
        <v>2256</v>
      </c>
      <c r="B950" s="276" t="s">
        <v>2089</v>
      </c>
      <c r="C950" s="90" t="s">
        <v>552</v>
      </c>
      <c r="D950" s="97" t="s">
        <v>1693</v>
      </c>
      <c r="E950" s="87" t="s">
        <v>18</v>
      </c>
      <c r="F950" s="124">
        <f>F951</f>
        <v>1</v>
      </c>
      <c r="G950" s="87"/>
      <c r="H950" s="87"/>
      <c r="I950" s="87"/>
      <c r="J950" s="87"/>
      <c r="K950" s="117">
        <f t="shared" si="450"/>
        <v>1</v>
      </c>
      <c r="L950" s="146">
        <f t="shared" si="451"/>
        <v>1</v>
      </c>
      <c r="M950" s="148">
        <v>1</v>
      </c>
      <c r="N950" s="154">
        <f t="shared" si="452"/>
        <v>1</v>
      </c>
      <c r="O950" s="88"/>
      <c r="P950" s="88"/>
      <c r="Q950" s="92">
        <f t="shared" si="446"/>
        <v>0</v>
      </c>
      <c r="R950" s="92">
        <f t="shared" si="447"/>
        <v>0</v>
      </c>
      <c r="S950" s="88">
        <f t="shared" si="448"/>
        <v>0</v>
      </c>
      <c r="T950" s="108"/>
    </row>
    <row r="951" spans="1:25" s="198" customFormat="1" ht="23.25" customHeight="1" x14ac:dyDescent="0.3">
      <c r="A951" s="65" t="s">
        <v>2257</v>
      </c>
      <c r="B951" s="65"/>
      <c r="C951" s="65" t="s">
        <v>553</v>
      </c>
      <c r="D951" s="260" t="s">
        <v>1729</v>
      </c>
      <c r="E951" s="14" t="s">
        <v>18</v>
      </c>
      <c r="F951" s="103">
        <v>1</v>
      </c>
      <c r="G951" s="14"/>
      <c r="H951" s="14"/>
      <c r="I951" s="14"/>
      <c r="J951" s="91"/>
      <c r="K951" s="241">
        <f t="shared" si="450"/>
        <v>1</v>
      </c>
      <c r="L951" s="147">
        <f t="shared" si="451"/>
        <v>1</v>
      </c>
      <c r="M951" s="147">
        <v>1</v>
      </c>
      <c r="N951" s="153">
        <f t="shared" si="452"/>
        <v>1</v>
      </c>
      <c r="O951" s="11"/>
      <c r="P951" s="11"/>
      <c r="Q951" s="11">
        <f t="shared" si="446"/>
        <v>0</v>
      </c>
      <c r="R951" s="11">
        <f t="shared" si="447"/>
        <v>0</v>
      </c>
      <c r="S951" s="88">
        <f t="shared" si="448"/>
        <v>0</v>
      </c>
      <c r="T951" s="106"/>
      <c r="U951" s="197"/>
    </row>
    <row r="952" spans="1:25" s="138" customFormat="1" ht="27" customHeight="1" x14ac:dyDescent="0.3">
      <c r="A952" s="90" t="s">
        <v>3059</v>
      </c>
      <c r="B952" s="276" t="s">
        <v>2089</v>
      </c>
      <c r="C952" s="90" t="s">
        <v>552</v>
      </c>
      <c r="D952" s="97" t="s">
        <v>3058</v>
      </c>
      <c r="E952" s="87" t="s">
        <v>18</v>
      </c>
      <c r="F952" s="124">
        <f>F953</f>
        <v>1</v>
      </c>
      <c r="G952" s="87"/>
      <c r="H952" s="87"/>
      <c r="I952" s="87"/>
      <c r="J952" s="87"/>
      <c r="K952" s="117">
        <f t="shared" si="450"/>
        <v>1</v>
      </c>
      <c r="L952" s="146">
        <f t="shared" si="451"/>
        <v>1</v>
      </c>
      <c r="M952" s="148">
        <v>1</v>
      </c>
      <c r="N952" s="154">
        <f t="shared" si="452"/>
        <v>1</v>
      </c>
      <c r="O952" s="88"/>
      <c r="P952" s="88"/>
      <c r="Q952" s="92">
        <f t="shared" ref="Q952:Q953" si="453">ROUND(N952*O952,2)</f>
        <v>0</v>
      </c>
      <c r="R952" s="92">
        <f t="shared" ref="R952:R953" si="454">ROUND(N952*P952,2)</f>
        <v>0</v>
      </c>
      <c r="S952" s="88">
        <f t="shared" ref="S952:S953" si="455">ROUND(Q952+R952,2)</f>
        <v>0</v>
      </c>
      <c r="T952" s="108"/>
    </row>
    <row r="953" spans="1:25" s="198" customFormat="1" ht="21" customHeight="1" x14ac:dyDescent="0.3">
      <c r="A953" s="65" t="s">
        <v>3060</v>
      </c>
      <c r="B953" s="65"/>
      <c r="C953" s="69" t="s">
        <v>553</v>
      </c>
      <c r="D953" s="261" t="s">
        <v>1727</v>
      </c>
      <c r="E953" s="14" t="s">
        <v>18</v>
      </c>
      <c r="F953" s="206">
        <v>1</v>
      </c>
      <c r="G953" s="11"/>
      <c r="H953" s="11"/>
      <c r="I953" s="11"/>
      <c r="J953" s="204"/>
      <c r="K953" s="11"/>
      <c r="L953" s="104">
        <f>F953</f>
        <v>1</v>
      </c>
      <c r="M953" s="147">
        <v>1</v>
      </c>
      <c r="N953" s="153">
        <f t="shared" ref="N953" si="456">M953*L953</f>
        <v>1</v>
      </c>
      <c r="O953" s="11"/>
      <c r="P953" s="11"/>
      <c r="Q953" s="11">
        <f t="shared" si="453"/>
        <v>0</v>
      </c>
      <c r="R953" s="11">
        <f t="shared" si="454"/>
        <v>0</v>
      </c>
      <c r="S953" s="71">
        <f t="shared" si="455"/>
        <v>0</v>
      </c>
      <c r="T953" s="106"/>
    </row>
    <row r="954" spans="1:25" s="132" customFormat="1" ht="22.5" customHeight="1" x14ac:dyDescent="0.3">
      <c r="A954" s="111" t="s">
        <v>516</v>
      </c>
      <c r="B954" s="111"/>
      <c r="C954" s="111"/>
      <c r="D954" s="95" t="s">
        <v>1696</v>
      </c>
      <c r="E954" s="112"/>
      <c r="F954" s="113"/>
      <c r="G954" s="112"/>
      <c r="H954" s="112"/>
      <c r="I954" s="112"/>
      <c r="J954" s="112"/>
      <c r="K954" s="112"/>
      <c r="L954" s="190"/>
      <c r="M954" s="144"/>
      <c r="N954" s="151"/>
      <c r="O954" s="114"/>
      <c r="P954" s="114"/>
      <c r="Q954" s="85"/>
      <c r="R954" s="85"/>
      <c r="S954" s="114"/>
      <c r="T954" s="114"/>
      <c r="U954" s="131"/>
      <c r="V954" s="131"/>
      <c r="W954" s="131"/>
      <c r="X954" s="131"/>
      <c r="Y954" s="131"/>
    </row>
    <row r="955" spans="1:25" s="138" customFormat="1" ht="32.25" customHeight="1" x14ac:dyDescent="0.3">
      <c r="A955" s="90" t="s">
        <v>2258</v>
      </c>
      <c r="B955" s="276" t="s">
        <v>2086</v>
      </c>
      <c r="C955" s="90" t="s">
        <v>552</v>
      </c>
      <c r="D955" s="97" t="s">
        <v>554</v>
      </c>
      <c r="E955" s="87" t="s">
        <v>3</v>
      </c>
      <c r="F955" s="117"/>
      <c r="G955" s="87"/>
      <c r="H955" s="87"/>
      <c r="I955" s="87"/>
      <c r="J955" s="89"/>
      <c r="K955" s="89">
        <f>SUM(K956:K971)</f>
        <v>61.836199999999998</v>
      </c>
      <c r="L955" s="89"/>
      <c r="M955" s="146"/>
      <c r="N955" s="89">
        <f>K955</f>
        <v>61.836199999999998</v>
      </c>
      <c r="O955" s="88"/>
      <c r="P955" s="88"/>
      <c r="Q955" s="92">
        <f t="shared" si="446"/>
        <v>0</v>
      </c>
      <c r="R955" s="92">
        <f t="shared" si="447"/>
        <v>0</v>
      </c>
      <c r="S955" s="88">
        <f t="shared" si="448"/>
        <v>0</v>
      </c>
      <c r="T955" s="88" t="s">
        <v>555</v>
      </c>
      <c r="U955" s="137"/>
      <c r="V955" s="137"/>
      <c r="W955" s="137"/>
      <c r="X955" s="137"/>
      <c r="Y955" s="137"/>
    </row>
    <row r="956" spans="1:25" s="138" customFormat="1" ht="22.5" customHeight="1" x14ac:dyDescent="0.3">
      <c r="A956" s="65" t="s">
        <v>2259</v>
      </c>
      <c r="B956" s="69"/>
      <c r="C956" s="69" t="s">
        <v>553</v>
      </c>
      <c r="D956" s="261" t="s">
        <v>1730</v>
      </c>
      <c r="E956" s="74" t="s">
        <v>1690</v>
      </c>
      <c r="F956" s="105"/>
      <c r="G956" s="74">
        <v>0.8</v>
      </c>
      <c r="H956" s="74">
        <v>0.4</v>
      </c>
      <c r="I956" s="11">
        <f>(G956+H956)*2</f>
        <v>2.4000000000000004</v>
      </c>
      <c r="J956" s="209">
        <v>0.14000000000000001</v>
      </c>
      <c r="K956" s="235">
        <f>I956*J956</f>
        <v>0.33600000000000008</v>
      </c>
      <c r="L956" s="11">
        <f>J956</f>
        <v>0.14000000000000001</v>
      </c>
      <c r="M956" s="147">
        <v>1.1000000000000001</v>
      </c>
      <c r="N956" s="179">
        <f>M956*L956</f>
        <v>0.15400000000000003</v>
      </c>
      <c r="O956" s="71"/>
      <c r="P956" s="71"/>
      <c r="Q956" s="11">
        <f t="shared" si="446"/>
        <v>0</v>
      </c>
      <c r="R956" s="11">
        <f t="shared" si="447"/>
        <v>0</v>
      </c>
      <c r="S956" s="88">
        <f t="shared" si="448"/>
        <v>0</v>
      </c>
      <c r="T956" s="88"/>
      <c r="U956" s="137"/>
      <c r="V956" s="137"/>
      <c r="W956" s="137"/>
      <c r="X956" s="137"/>
      <c r="Y956" s="137"/>
    </row>
    <row r="957" spans="1:25" s="138" customFormat="1" ht="22.5" customHeight="1" x14ac:dyDescent="0.3">
      <c r="A957" s="65" t="s">
        <v>2260</v>
      </c>
      <c r="B957" s="69"/>
      <c r="C957" s="69" t="s">
        <v>553</v>
      </c>
      <c r="D957" s="261" t="s">
        <v>1731</v>
      </c>
      <c r="E957" s="74" t="s">
        <v>1690</v>
      </c>
      <c r="F957" s="105"/>
      <c r="G957" s="74">
        <v>0.9</v>
      </c>
      <c r="H957" s="74">
        <v>0.35</v>
      </c>
      <c r="I957" s="11">
        <f t="shared" ref="I957:I959" si="457">(G957+H957)*2</f>
        <v>2.5</v>
      </c>
      <c r="J957" s="209">
        <v>1.1599999999999999</v>
      </c>
      <c r="K957" s="235">
        <f t="shared" ref="K957:K959" si="458">I957*J957</f>
        <v>2.9</v>
      </c>
      <c r="L957" s="11">
        <f t="shared" ref="L957:L959" si="459">J957</f>
        <v>1.1599999999999999</v>
      </c>
      <c r="M957" s="147">
        <v>1.1000000000000001</v>
      </c>
      <c r="N957" s="179">
        <f>M957*L957</f>
        <v>1.276</v>
      </c>
      <c r="O957" s="71"/>
      <c r="P957" s="71"/>
      <c r="Q957" s="11">
        <f t="shared" si="446"/>
        <v>0</v>
      </c>
      <c r="R957" s="11">
        <f t="shared" si="447"/>
        <v>0</v>
      </c>
      <c r="S957" s="88">
        <f t="shared" si="448"/>
        <v>0</v>
      </c>
      <c r="T957" s="88"/>
      <c r="U957" s="137"/>
      <c r="V957" s="137"/>
      <c r="W957" s="137"/>
      <c r="X957" s="137"/>
      <c r="Y957" s="137"/>
    </row>
    <row r="958" spans="1:25" s="138" customFormat="1" ht="22.5" customHeight="1" x14ac:dyDescent="0.3">
      <c r="A958" s="65" t="s">
        <v>2261</v>
      </c>
      <c r="B958" s="69"/>
      <c r="C958" s="69" t="s">
        <v>553</v>
      </c>
      <c r="D958" s="261" t="s">
        <v>1732</v>
      </c>
      <c r="E958" s="74" t="s">
        <v>1690</v>
      </c>
      <c r="F958" s="105"/>
      <c r="G958" s="74">
        <v>1</v>
      </c>
      <c r="H958" s="74">
        <v>0.25</v>
      </c>
      <c r="I958" s="11">
        <f t="shared" si="457"/>
        <v>2.5</v>
      </c>
      <c r="J958" s="209">
        <v>3.91</v>
      </c>
      <c r="K958" s="235">
        <f t="shared" si="458"/>
        <v>9.7750000000000004</v>
      </c>
      <c r="L958" s="11">
        <f t="shared" si="459"/>
        <v>3.91</v>
      </c>
      <c r="M958" s="147">
        <v>1.1000000000000001</v>
      </c>
      <c r="N958" s="179">
        <f t="shared" ref="N958:N959" si="460">M958*L958</f>
        <v>4.3010000000000002</v>
      </c>
      <c r="O958" s="71"/>
      <c r="P958" s="71"/>
      <c r="Q958" s="11">
        <f t="shared" si="446"/>
        <v>0</v>
      </c>
      <c r="R958" s="11">
        <f t="shared" si="447"/>
        <v>0</v>
      </c>
      <c r="S958" s="88">
        <f t="shared" si="448"/>
        <v>0</v>
      </c>
      <c r="T958" s="88"/>
      <c r="U958" s="137"/>
      <c r="V958" s="137"/>
      <c r="W958" s="137"/>
      <c r="X958" s="137"/>
      <c r="Y958" s="137"/>
    </row>
    <row r="959" spans="1:25" s="138" customFormat="1" ht="22.5" customHeight="1" x14ac:dyDescent="0.3">
      <c r="A959" s="65" t="s">
        <v>2262</v>
      </c>
      <c r="B959" s="69"/>
      <c r="C959" s="69" t="s">
        <v>553</v>
      </c>
      <c r="D959" s="261" t="s">
        <v>1733</v>
      </c>
      <c r="E959" s="74" t="s">
        <v>1690</v>
      </c>
      <c r="F959" s="105"/>
      <c r="G959" s="74">
        <v>0.9</v>
      </c>
      <c r="H959" s="74">
        <v>0.35</v>
      </c>
      <c r="I959" s="11">
        <f t="shared" si="457"/>
        <v>2.5</v>
      </c>
      <c r="J959" s="209">
        <v>1.1299999999999999</v>
      </c>
      <c r="K959" s="235">
        <f t="shared" si="458"/>
        <v>2.8249999999999997</v>
      </c>
      <c r="L959" s="11">
        <f t="shared" si="459"/>
        <v>1.1299999999999999</v>
      </c>
      <c r="M959" s="147">
        <v>1.1000000000000001</v>
      </c>
      <c r="N959" s="179">
        <f t="shared" si="460"/>
        <v>1.2429999999999999</v>
      </c>
      <c r="O959" s="71"/>
      <c r="P959" s="71"/>
      <c r="Q959" s="11">
        <f t="shared" si="446"/>
        <v>0</v>
      </c>
      <c r="R959" s="11">
        <f t="shared" si="447"/>
        <v>0</v>
      </c>
      <c r="S959" s="88">
        <f t="shared" si="448"/>
        <v>0</v>
      </c>
      <c r="T959" s="88"/>
      <c r="U959" s="137"/>
      <c r="V959" s="137"/>
      <c r="W959" s="137"/>
      <c r="X959" s="137"/>
      <c r="Y959" s="137"/>
    </row>
    <row r="960" spans="1:25" s="138" customFormat="1" ht="22.5" customHeight="1" x14ac:dyDescent="0.3">
      <c r="A960" s="65" t="s">
        <v>2263</v>
      </c>
      <c r="B960" s="69"/>
      <c r="C960" s="69" t="s">
        <v>553</v>
      </c>
      <c r="D960" s="261" t="s">
        <v>1734</v>
      </c>
      <c r="E960" s="74" t="s">
        <v>1690</v>
      </c>
      <c r="F960" s="181"/>
      <c r="G960" s="74"/>
      <c r="H960" s="74"/>
      <c r="I960" s="11">
        <f>(G960+H960)*2</f>
        <v>0</v>
      </c>
      <c r="J960" s="209">
        <v>22.46</v>
      </c>
      <c r="K960" s="235">
        <f>0.5*3.14*J960</f>
        <v>35.2622</v>
      </c>
      <c r="L960" s="11">
        <f t="shared" ref="L960" si="461">J960</f>
        <v>22.46</v>
      </c>
      <c r="M960" s="147">
        <v>1.1000000000000001</v>
      </c>
      <c r="N960" s="179">
        <f t="shared" ref="N960" si="462">M960*L960</f>
        <v>24.706000000000003</v>
      </c>
      <c r="O960" s="71"/>
      <c r="P960" s="71"/>
      <c r="Q960" s="11">
        <f t="shared" si="446"/>
        <v>0</v>
      </c>
      <c r="R960" s="11">
        <f t="shared" si="447"/>
        <v>0</v>
      </c>
      <c r="S960" s="88">
        <f t="shared" si="448"/>
        <v>0</v>
      </c>
      <c r="T960" s="88"/>
      <c r="U960" s="137"/>
      <c r="V960" s="137"/>
      <c r="W960" s="137"/>
      <c r="X960" s="137"/>
      <c r="Y960" s="137"/>
    </row>
    <row r="961" spans="1:25" s="138" customFormat="1" ht="22.5" customHeight="1" x14ac:dyDescent="0.3">
      <c r="A961" s="65" t="s">
        <v>2264</v>
      </c>
      <c r="B961" s="69"/>
      <c r="C961" s="69" t="s">
        <v>553</v>
      </c>
      <c r="D961" s="261" t="s">
        <v>1735</v>
      </c>
      <c r="E961" s="14" t="s">
        <v>18</v>
      </c>
      <c r="F961" s="199">
        <v>1</v>
      </c>
      <c r="G961" s="74">
        <v>0.4</v>
      </c>
      <c r="H961" s="74">
        <v>0.8</v>
      </c>
      <c r="I961" s="11">
        <f>(G961+H961)*2</f>
        <v>2.4000000000000004</v>
      </c>
      <c r="J961" s="284">
        <v>0.3</v>
      </c>
      <c r="K961" s="235">
        <f>F961*I961*J961</f>
        <v>0.72000000000000008</v>
      </c>
      <c r="L961" s="104">
        <f>F961</f>
        <v>1</v>
      </c>
      <c r="M961" s="147">
        <v>1</v>
      </c>
      <c r="N961" s="179">
        <f t="shared" ref="N961:N964" si="463">M961*L961</f>
        <v>1</v>
      </c>
      <c r="O961" s="71"/>
      <c r="P961" s="71"/>
      <c r="Q961" s="11">
        <f t="shared" si="446"/>
        <v>0</v>
      </c>
      <c r="R961" s="11">
        <f t="shared" si="447"/>
        <v>0</v>
      </c>
      <c r="S961" s="88">
        <f t="shared" si="448"/>
        <v>0</v>
      </c>
      <c r="T961" s="88"/>
      <c r="U961" s="137"/>
      <c r="V961" s="137"/>
      <c r="W961" s="137"/>
      <c r="X961" s="137"/>
      <c r="Y961" s="137"/>
    </row>
    <row r="962" spans="1:25" s="138" customFormat="1" ht="22.5" customHeight="1" x14ac:dyDescent="0.3">
      <c r="A962" s="65" t="s">
        <v>2265</v>
      </c>
      <c r="B962" s="69"/>
      <c r="C962" s="69" t="s">
        <v>553</v>
      </c>
      <c r="D962" s="261" t="s">
        <v>1736</v>
      </c>
      <c r="E962" s="14" t="s">
        <v>18</v>
      </c>
      <c r="F962" s="199">
        <v>2</v>
      </c>
      <c r="G962" s="74"/>
      <c r="H962" s="74"/>
      <c r="I962" s="11">
        <f t="shared" ref="I962:I971" si="464">(G962+H962)*2</f>
        <v>0</v>
      </c>
      <c r="J962" s="285"/>
      <c r="K962" s="235">
        <f t="shared" ref="K962:K971" si="465">F962*I962*J962</f>
        <v>0</v>
      </c>
      <c r="L962" s="104">
        <f t="shared" ref="L962:L964" si="466">F962</f>
        <v>2</v>
      </c>
      <c r="M962" s="147">
        <v>1</v>
      </c>
      <c r="N962" s="179">
        <f t="shared" si="463"/>
        <v>2</v>
      </c>
      <c r="O962" s="71"/>
      <c r="P962" s="71"/>
      <c r="Q962" s="11">
        <f t="shared" si="446"/>
        <v>0</v>
      </c>
      <c r="R962" s="11">
        <f t="shared" si="447"/>
        <v>0</v>
      </c>
      <c r="S962" s="88">
        <f t="shared" si="448"/>
        <v>0</v>
      </c>
      <c r="T962" s="88"/>
      <c r="U962" s="137"/>
      <c r="V962" s="137"/>
      <c r="W962" s="137"/>
      <c r="X962" s="137"/>
      <c r="Y962" s="137"/>
    </row>
    <row r="963" spans="1:25" s="138" customFormat="1" ht="22.5" customHeight="1" x14ac:dyDescent="0.3">
      <c r="A963" s="65" t="s">
        <v>2266</v>
      </c>
      <c r="B963" s="69"/>
      <c r="C963" s="69" t="s">
        <v>553</v>
      </c>
      <c r="D963" s="261" t="s">
        <v>1737</v>
      </c>
      <c r="E963" s="14" t="s">
        <v>18</v>
      </c>
      <c r="F963" s="199">
        <v>2</v>
      </c>
      <c r="G963" s="74"/>
      <c r="H963" s="74"/>
      <c r="I963" s="11">
        <f t="shared" si="464"/>
        <v>0</v>
      </c>
      <c r="J963" s="285"/>
      <c r="K963" s="235">
        <f t="shared" si="465"/>
        <v>0</v>
      </c>
      <c r="L963" s="104">
        <f t="shared" si="466"/>
        <v>2</v>
      </c>
      <c r="M963" s="147">
        <v>1</v>
      </c>
      <c r="N963" s="179">
        <f t="shared" si="463"/>
        <v>2</v>
      </c>
      <c r="O963" s="71"/>
      <c r="P963" s="71"/>
      <c r="Q963" s="11">
        <f t="shared" si="446"/>
        <v>0</v>
      </c>
      <c r="R963" s="11">
        <f t="shared" si="447"/>
        <v>0</v>
      </c>
      <c r="S963" s="88">
        <f t="shared" si="448"/>
        <v>0</v>
      </c>
      <c r="T963" s="88"/>
      <c r="U963" s="137"/>
      <c r="V963" s="137"/>
      <c r="W963" s="137"/>
      <c r="X963" s="137"/>
      <c r="Y963" s="137"/>
    </row>
    <row r="964" spans="1:25" s="138" customFormat="1" ht="22.5" customHeight="1" x14ac:dyDescent="0.3">
      <c r="A964" s="65" t="s">
        <v>2267</v>
      </c>
      <c r="B964" s="69"/>
      <c r="C964" s="69" t="s">
        <v>553</v>
      </c>
      <c r="D964" s="262" t="s">
        <v>1727</v>
      </c>
      <c r="E964" s="14" t="s">
        <v>18</v>
      </c>
      <c r="F964" s="210">
        <v>1</v>
      </c>
      <c r="G964" s="74"/>
      <c r="H964" s="74"/>
      <c r="I964" s="11">
        <f t="shared" si="464"/>
        <v>0</v>
      </c>
      <c r="J964" s="285"/>
      <c r="K964" s="235">
        <f t="shared" si="465"/>
        <v>0</v>
      </c>
      <c r="L964" s="104">
        <f t="shared" si="466"/>
        <v>1</v>
      </c>
      <c r="M964" s="147">
        <v>1</v>
      </c>
      <c r="N964" s="179">
        <f t="shared" si="463"/>
        <v>1</v>
      </c>
      <c r="O964" s="71"/>
      <c r="P964" s="71"/>
      <c r="Q964" s="11">
        <f t="shared" si="446"/>
        <v>0</v>
      </c>
      <c r="R964" s="11">
        <f t="shared" si="447"/>
        <v>0</v>
      </c>
      <c r="S964" s="88">
        <f t="shared" si="448"/>
        <v>0</v>
      </c>
      <c r="T964" s="88"/>
      <c r="U964" s="137"/>
      <c r="V964" s="137"/>
      <c r="W964" s="137"/>
      <c r="X964" s="137"/>
      <c r="Y964" s="137"/>
    </row>
    <row r="965" spans="1:25" s="138" customFormat="1" ht="22.5" customHeight="1" x14ac:dyDescent="0.3">
      <c r="A965" s="65" t="s">
        <v>2268</v>
      </c>
      <c r="B965" s="69"/>
      <c r="C965" s="69" t="s">
        <v>553</v>
      </c>
      <c r="D965" s="261" t="s">
        <v>1769</v>
      </c>
      <c r="E965" s="14" t="s">
        <v>18</v>
      </c>
      <c r="F965" s="191">
        <v>2</v>
      </c>
      <c r="G965" s="74"/>
      <c r="H965" s="74"/>
      <c r="I965" s="11">
        <f t="shared" si="464"/>
        <v>0</v>
      </c>
      <c r="J965" s="285">
        <v>0.3</v>
      </c>
      <c r="K965" s="235">
        <f>F965*J965*0.5*3.14</f>
        <v>0.94199999999999995</v>
      </c>
      <c r="L965" s="104">
        <f>F965</f>
        <v>2</v>
      </c>
      <c r="M965" s="147">
        <v>1</v>
      </c>
      <c r="N965" s="179">
        <f t="shared" ref="N965:N971" si="467">M965*L965</f>
        <v>2</v>
      </c>
      <c r="O965" s="71"/>
      <c r="P965" s="71"/>
      <c r="Q965" s="11">
        <f t="shared" si="446"/>
        <v>0</v>
      </c>
      <c r="R965" s="11">
        <f t="shared" si="447"/>
        <v>0</v>
      </c>
      <c r="S965" s="88">
        <f t="shared" si="448"/>
        <v>0</v>
      </c>
      <c r="T965" s="88"/>
      <c r="U965" s="137"/>
      <c r="V965" s="137"/>
      <c r="W965" s="137"/>
      <c r="X965" s="137"/>
      <c r="Y965" s="137"/>
    </row>
    <row r="966" spans="1:25" s="138" customFormat="1" ht="22.5" customHeight="1" x14ac:dyDescent="0.3">
      <c r="A966" s="65" t="s">
        <v>2269</v>
      </c>
      <c r="B966" s="69"/>
      <c r="C966" s="69" t="s">
        <v>553</v>
      </c>
      <c r="D966" s="261" t="s">
        <v>1770</v>
      </c>
      <c r="E966" s="14" t="s">
        <v>18</v>
      </c>
      <c r="F966" s="191">
        <v>6</v>
      </c>
      <c r="G966" s="74"/>
      <c r="H966" s="74"/>
      <c r="I966" s="11">
        <f t="shared" si="464"/>
        <v>0</v>
      </c>
      <c r="J966" s="285">
        <v>0.3</v>
      </c>
      <c r="K966" s="235">
        <f>F966*J966*0.5*3.14</f>
        <v>2.8259999999999996</v>
      </c>
      <c r="L966" s="104">
        <f t="shared" ref="L966:L971" si="468">F966</f>
        <v>6</v>
      </c>
      <c r="M966" s="147">
        <v>1</v>
      </c>
      <c r="N966" s="179">
        <f t="shared" si="467"/>
        <v>6</v>
      </c>
      <c r="O966" s="71"/>
      <c r="P966" s="71"/>
      <c r="Q966" s="11">
        <f t="shared" si="446"/>
        <v>0</v>
      </c>
      <c r="R966" s="11">
        <f t="shared" si="447"/>
        <v>0</v>
      </c>
      <c r="S966" s="88">
        <f t="shared" si="448"/>
        <v>0</v>
      </c>
      <c r="T966" s="88"/>
      <c r="U966" s="137"/>
      <c r="V966" s="137"/>
      <c r="W966" s="137"/>
      <c r="X966" s="137"/>
      <c r="Y966" s="137"/>
    </row>
    <row r="967" spans="1:25" s="138" customFormat="1" ht="37.5" customHeight="1" x14ac:dyDescent="0.3">
      <c r="A967" s="65" t="s">
        <v>2270</v>
      </c>
      <c r="B967" s="69"/>
      <c r="C967" s="69" t="s">
        <v>553</v>
      </c>
      <c r="D967" s="261" t="s">
        <v>1771</v>
      </c>
      <c r="E967" s="14" t="s">
        <v>18</v>
      </c>
      <c r="F967" s="191">
        <v>2</v>
      </c>
      <c r="G967" s="74">
        <v>0.25</v>
      </c>
      <c r="H967" s="74">
        <v>1</v>
      </c>
      <c r="I967" s="11">
        <f t="shared" si="464"/>
        <v>2.5</v>
      </c>
      <c r="J967" s="285">
        <v>0.3</v>
      </c>
      <c r="K967" s="235">
        <f>F967*I967*J967</f>
        <v>1.5</v>
      </c>
      <c r="L967" s="104">
        <f t="shared" si="468"/>
        <v>2</v>
      </c>
      <c r="M967" s="147">
        <v>1</v>
      </c>
      <c r="N967" s="179">
        <f t="shared" si="467"/>
        <v>2</v>
      </c>
      <c r="O967" s="71"/>
      <c r="P967" s="71"/>
      <c r="Q967" s="11">
        <f t="shared" si="446"/>
        <v>0</v>
      </c>
      <c r="R967" s="11">
        <f t="shared" si="447"/>
        <v>0</v>
      </c>
      <c r="S967" s="88">
        <f t="shared" si="448"/>
        <v>0</v>
      </c>
      <c r="T967" s="88"/>
      <c r="U967" s="137"/>
      <c r="V967" s="137"/>
      <c r="W967" s="137"/>
      <c r="X967" s="137"/>
      <c r="Y967" s="137"/>
    </row>
    <row r="968" spans="1:25" s="138" customFormat="1" ht="37.5" customHeight="1" x14ac:dyDescent="0.3">
      <c r="A968" s="65" t="s">
        <v>2271</v>
      </c>
      <c r="B968" s="69"/>
      <c r="C968" s="69" t="s">
        <v>553</v>
      </c>
      <c r="D968" s="261" t="s">
        <v>1772</v>
      </c>
      <c r="E968" s="14" t="s">
        <v>18</v>
      </c>
      <c r="F968" s="191">
        <v>1</v>
      </c>
      <c r="G968" s="74">
        <v>0.35</v>
      </c>
      <c r="H968" s="74">
        <v>0.9</v>
      </c>
      <c r="I968" s="11">
        <f t="shared" si="464"/>
        <v>2.5</v>
      </c>
      <c r="J968" s="285">
        <v>0.3</v>
      </c>
      <c r="K968" s="235">
        <f t="shared" si="465"/>
        <v>0.75</v>
      </c>
      <c r="L968" s="104">
        <f t="shared" si="468"/>
        <v>1</v>
      </c>
      <c r="M968" s="147">
        <v>1</v>
      </c>
      <c r="N968" s="179">
        <f t="shared" si="467"/>
        <v>1</v>
      </c>
      <c r="O968" s="71"/>
      <c r="P968" s="71"/>
      <c r="Q968" s="11">
        <f t="shared" si="446"/>
        <v>0</v>
      </c>
      <c r="R968" s="11">
        <f t="shared" si="447"/>
        <v>0</v>
      </c>
      <c r="S968" s="88">
        <f t="shared" si="448"/>
        <v>0</v>
      </c>
      <c r="T968" s="88"/>
      <c r="U968" s="137"/>
      <c r="V968" s="137"/>
      <c r="W968" s="137"/>
      <c r="X968" s="137"/>
      <c r="Y968" s="137"/>
    </row>
    <row r="969" spans="1:25" s="138" customFormat="1" ht="37.5" customHeight="1" x14ac:dyDescent="0.3">
      <c r="A969" s="65" t="s">
        <v>2272</v>
      </c>
      <c r="B969" s="69"/>
      <c r="C969" s="69" t="s">
        <v>553</v>
      </c>
      <c r="D969" s="260" t="s">
        <v>1773</v>
      </c>
      <c r="E969" s="14" t="s">
        <v>18</v>
      </c>
      <c r="F969" s="191">
        <v>2</v>
      </c>
      <c r="G969" s="74">
        <v>1</v>
      </c>
      <c r="H969" s="74">
        <v>0.25</v>
      </c>
      <c r="I969" s="11">
        <f t="shared" si="464"/>
        <v>2.5</v>
      </c>
      <c r="J969" s="285">
        <v>0.3</v>
      </c>
      <c r="K969" s="235">
        <f t="shared" si="465"/>
        <v>1.5</v>
      </c>
      <c r="L969" s="104">
        <f t="shared" si="468"/>
        <v>2</v>
      </c>
      <c r="M969" s="147">
        <v>1</v>
      </c>
      <c r="N969" s="179">
        <f t="shared" si="467"/>
        <v>2</v>
      </c>
      <c r="O969" s="71"/>
      <c r="P969" s="71"/>
      <c r="Q969" s="11">
        <f t="shared" si="446"/>
        <v>0</v>
      </c>
      <c r="R969" s="11">
        <f t="shared" si="447"/>
        <v>0</v>
      </c>
      <c r="S969" s="88">
        <f t="shared" si="448"/>
        <v>0</v>
      </c>
      <c r="T969" s="88"/>
      <c r="U969" s="137"/>
      <c r="V969" s="137"/>
      <c r="W969" s="137"/>
      <c r="X969" s="137"/>
      <c r="Y969" s="137"/>
    </row>
    <row r="970" spans="1:25" s="138" customFormat="1" ht="37.5" customHeight="1" x14ac:dyDescent="0.3">
      <c r="A970" s="65" t="s">
        <v>2273</v>
      </c>
      <c r="B970" s="69"/>
      <c r="C970" s="69" t="s">
        <v>553</v>
      </c>
      <c r="D970" s="260" t="s">
        <v>1774</v>
      </c>
      <c r="E970" s="14" t="s">
        <v>18</v>
      </c>
      <c r="F970" s="191">
        <v>1</v>
      </c>
      <c r="G970" s="74">
        <v>1</v>
      </c>
      <c r="H970" s="74">
        <v>0.25</v>
      </c>
      <c r="I970" s="11">
        <f t="shared" si="464"/>
        <v>2.5</v>
      </c>
      <c r="J970" s="285">
        <v>0.5</v>
      </c>
      <c r="K970" s="235">
        <f t="shared" si="465"/>
        <v>1.25</v>
      </c>
      <c r="L970" s="104">
        <f t="shared" si="468"/>
        <v>1</v>
      </c>
      <c r="M970" s="147">
        <v>1</v>
      </c>
      <c r="N970" s="179">
        <f t="shared" si="467"/>
        <v>1</v>
      </c>
      <c r="O970" s="71"/>
      <c r="P970" s="71"/>
      <c r="Q970" s="11">
        <f t="shared" si="446"/>
        <v>0</v>
      </c>
      <c r="R970" s="11">
        <f t="shared" si="447"/>
        <v>0</v>
      </c>
      <c r="S970" s="88">
        <f t="shared" si="448"/>
        <v>0</v>
      </c>
      <c r="T970" s="88"/>
      <c r="U970" s="137"/>
      <c r="V970" s="137"/>
      <c r="W970" s="137"/>
      <c r="X970" s="137"/>
      <c r="Y970" s="137"/>
    </row>
    <row r="971" spans="1:25" s="138" customFormat="1" ht="37.5" customHeight="1" x14ac:dyDescent="0.3">
      <c r="A971" s="65" t="s">
        <v>2274</v>
      </c>
      <c r="B971" s="69"/>
      <c r="C971" s="69" t="s">
        <v>553</v>
      </c>
      <c r="D971" s="260" t="s">
        <v>1775</v>
      </c>
      <c r="E971" s="14" t="s">
        <v>18</v>
      </c>
      <c r="F971" s="191">
        <v>1</v>
      </c>
      <c r="G971" s="74">
        <v>0.9</v>
      </c>
      <c r="H971" s="74">
        <v>0.35</v>
      </c>
      <c r="I971" s="11">
        <f t="shared" si="464"/>
        <v>2.5</v>
      </c>
      <c r="J971" s="285">
        <v>0.5</v>
      </c>
      <c r="K971" s="235">
        <f t="shared" si="465"/>
        <v>1.25</v>
      </c>
      <c r="L971" s="104">
        <f t="shared" si="468"/>
        <v>1</v>
      </c>
      <c r="M971" s="147">
        <v>1</v>
      </c>
      <c r="N971" s="179">
        <f t="shared" si="467"/>
        <v>1</v>
      </c>
      <c r="O971" s="71"/>
      <c r="P971" s="71"/>
      <c r="Q971" s="11">
        <f t="shared" si="446"/>
        <v>0</v>
      </c>
      <c r="R971" s="11">
        <f t="shared" si="447"/>
        <v>0</v>
      </c>
      <c r="S971" s="88">
        <f t="shared" si="448"/>
        <v>0</v>
      </c>
      <c r="T971" s="88"/>
      <c r="U971" s="137"/>
      <c r="V971" s="137"/>
      <c r="W971" s="137"/>
      <c r="X971" s="137"/>
      <c r="Y971" s="137"/>
    </row>
    <row r="972" spans="1:25" s="134" customFormat="1" ht="27.75" customHeight="1" x14ac:dyDescent="0.3">
      <c r="A972" s="90" t="s">
        <v>2275</v>
      </c>
      <c r="B972" s="276" t="s">
        <v>2089</v>
      </c>
      <c r="C972" s="86" t="s">
        <v>552</v>
      </c>
      <c r="D972" s="118" t="s">
        <v>654</v>
      </c>
      <c r="E972" s="87" t="s">
        <v>18</v>
      </c>
      <c r="F972" s="117">
        <f>F973+F974</f>
        <v>2</v>
      </c>
      <c r="G972" s="117"/>
      <c r="H972" s="117"/>
      <c r="I972" s="117"/>
      <c r="J972" s="117"/>
      <c r="K972" s="117"/>
      <c r="L972" s="117">
        <f>F972</f>
        <v>2</v>
      </c>
      <c r="M972" s="148">
        <v>1</v>
      </c>
      <c r="N972" s="154">
        <f>ROUND(M972*L972,2)</f>
        <v>2</v>
      </c>
      <c r="O972" s="88"/>
      <c r="P972" s="88"/>
      <c r="Q972" s="92">
        <f t="shared" si="446"/>
        <v>0</v>
      </c>
      <c r="R972" s="92">
        <f t="shared" si="447"/>
        <v>0</v>
      </c>
      <c r="S972" s="88">
        <f t="shared" si="448"/>
        <v>0</v>
      </c>
      <c r="T972" s="109"/>
      <c r="U972" s="133"/>
      <c r="V972" s="133"/>
      <c r="W972" s="133"/>
      <c r="X972" s="133"/>
      <c r="Y972" s="133"/>
    </row>
    <row r="973" spans="1:25" s="134" customFormat="1" ht="33.75" customHeight="1" x14ac:dyDescent="0.3">
      <c r="A973" s="65" t="s">
        <v>2276</v>
      </c>
      <c r="B973" s="69"/>
      <c r="C973" s="65" t="s">
        <v>553</v>
      </c>
      <c r="D973" s="261" t="s">
        <v>1738</v>
      </c>
      <c r="E973" s="74" t="s">
        <v>18</v>
      </c>
      <c r="F973" s="105">
        <v>1</v>
      </c>
      <c r="G973" s="105"/>
      <c r="H973" s="105"/>
      <c r="I973" s="105"/>
      <c r="J973" s="117"/>
      <c r="K973" s="238"/>
      <c r="L973" s="104">
        <f t="shared" ref="L973" si="469">F973</f>
        <v>1</v>
      </c>
      <c r="M973" s="147">
        <v>1</v>
      </c>
      <c r="N973" s="153">
        <f t="shared" ref="N973" si="470">M973*L973</f>
        <v>1</v>
      </c>
      <c r="O973" s="71"/>
      <c r="P973" s="71"/>
      <c r="Q973" s="11">
        <f t="shared" si="446"/>
        <v>0</v>
      </c>
      <c r="R973" s="11">
        <f t="shared" si="447"/>
        <v>0</v>
      </c>
      <c r="S973" s="88">
        <f t="shared" si="448"/>
        <v>0</v>
      </c>
      <c r="T973" s="109"/>
      <c r="U973" s="133"/>
      <c r="V973" s="133"/>
      <c r="W973" s="133"/>
      <c r="X973" s="133"/>
      <c r="Y973" s="133"/>
    </row>
    <row r="974" spans="1:25" s="134" customFormat="1" ht="33.75" customHeight="1" x14ac:dyDescent="0.3">
      <c r="A974" s="65" t="s">
        <v>2277</v>
      </c>
      <c r="B974" s="69"/>
      <c r="C974" s="65" t="s">
        <v>553</v>
      </c>
      <c r="D974" s="261" t="s">
        <v>1738</v>
      </c>
      <c r="E974" s="74" t="s">
        <v>18</v>
      </c>
      <c r="F974" s="105">
        <v>1</v>
      </c>
      <c r="G974" s="105"/>
      <c r="H974" s="105"/>
      <c r="I974" s="105"/>
      <c r="J974" s="117"/>
      <c r="K974" s="238"/>
      <c r="L974" s="104">
        <f t="shared" ref="L974" si="471">F974</f>
        <v>1</v>
      </c>
      <c r="M974" s="147">
        <v>1</v>
      </c>
      <c r="N974" s="153">
        <f t="shared" ref="N974" si="472">M974*L974</f>
        <v>1</v>
      </c>
      <c r="O974" s="71"/>
      <c r="P974" s="71"/>
      <c r="Q974" s="11">
        <f t="shared" si="446"/>
        <v>0</v>
      </c>
      <c r="R974" s="11">
        <f t="shared" si="447"/>
        <v>0</v>
      </c>
      <c r="S974" s="88">
        <f t="shared" si="448"/>
        <v>0</v>
      </c>
      <c r="T974" s="109"/>
      <c r="U974" s="133"/>
      <c r="V974" s="133"/>
      <c r="W974" s="133"/>
      <c r="X974" s="133"/>
      <c r="Y974" s="133"/>
    </row>
    <row r="975" spans="1:25" s="134" customFormat="1" ht="27.75" customHeight="1" x14ac:dyDescent="0.3">
      <c r="A975" s="90" t="s">
        <v>2278</v>
      </c>
      <c r="B975" s="276" t="s">
        <v>2089</v>
      </c>
      <c r="C975" s="86" t="s">
        <v>552</v>
      </c>
      <c r="D975" s="118" t="s">
        <v>1125</v>
      </c>
      <c r="E975" s="87" t="s">
        <v>18</v>
      </c>
      <c r="F975" s="117">
        <f>F976</f>
        <v>1</v>
      </c>
      <c r="G975" s="117"/>
      <c r="H975" s="117"/>
      <c r="I975" s="117"/>
      <c r="J975" s="117"/>
      <c r="K975" s="117"/>
      <c r="L975" s="117">
        <f>F975</f>
        <v>1</v>
      </c>
      <c r="M975" s="148">
        <v>1</v>
      </c>
      <c r="N975" s="154">
        <f>ROUND(M975*L975,2)</f>
        <v>1</v>
      </c>
      <c r="O975" s="88"/>
      <c r="P975" s="88"/>
      <c r="Q975" s="92">
        <f t="shared" si="446"/>
        <v>0</v>
      </c>
      <c r="R975" s="92">
        <f t="shared" si="447"/>
        <v>0</v>
      </c>
      <c r="S975" s="88">
        <f t="shared" si="448"/>
        <v>0</v>
      </c>
      <c r="T975" s="109"/>
      <c r="U975" s="133"/>
      <c r="V975" s="133"/>
      <c r="W975" s="133"/>
      <c r="X975" s="133"/>
      <c r="Y975" s="133"/>
    </row>
    <row r="976" spans="1:25" s="158" customFormat="1" ht="27.75" customHeight="1" x14ac:dyDescent="0.3">
      <c r="A976" s="65" t="s">
        <v>2279</v>
      </c>
      <c r="B976" s="69"/>
      <c r="C976" s="65" t="s">
        <v>553</v>
      </c>
      <c r="D976" s="261" t="s">
        <v>1739</v>
      </c>
      <c r="E976" s="74" t="s">
        <v>18</v>
      </c>
      <c r="F976" s="105">
        <v>1</v>
      </c>
      <c r="G976" s="105"/>
      <c r="H976" s="105"/>
      <c r="I976" s="105"/>
      <c r="J976" s="117"/>
      <c r="K976" s="238"/>
      <c r="L976" s="104">
        <f t="shared" ref="L976" si="473">F976</f>
        <v>1</v>
      </c>
      <c r="M976" s="147">
        <v>1</v>
      </c>
      <c r="N976" s="153">
        <f t="shared" ref="N976" si="474">M976*L976</f>
        <v>1</v>
      </c>
      <c r="O976" s="71"/>
      <c r="P976" s="71"/>
      <c r="Q976" s="11">
        <f t="shared" si="446"/>
        <v>0</v>
      </c>
      <c r="R976" s="11">
        <f t="shared" si="447"/>
        <v>0</v>
      </c>
      <c r="S976" s="88">
        <f t="shared" si="448"/>
        <v>0</v>
      </c>
      <c r="T976" s="106"/>
      <c r="U976" s="157"/>
      <c r="V976" s="157"/>
      <c r="W976" s="157"/>
      <c r="X976" s="157"/>
      <c r="Y976" s="157"/>
    </row>
    <row r="977" spans="1:25" s="138" customFormat="1" ht="27" customHeight="1" x14ac:dyDescent="0.3">
      <c r="A977" s="90" t="s">
        <v>2280</v>
      </c>
      <c r="B977" s="276" t="s">
        <v>2088</v>
      </c>
      <c r="C977" s="90" t="s">
        <v>552</v>
      </c>
      <c r="D977" s="97" t="s">
        <v>1338</v>
      </c>
      <c r="E977" s="87" t="s">
        <v>3</v>
      </c>
      <c r="F977" s="124">
        <f>F978</f>
        <v>67.484999999999999</v>
      </c>
      <c r="G977" s="87"/>
      <c r="H977" s="87"/>
      <c r="I977" s="87"/>
      <c r="J977" s="87"/>
      <c r="K977" s="117">
        <f>F977</f>
        <v>67.484999999999999</v>
      </c>
      <c r="L977" s="146">
        <f>K977</f>
        <v>67.484999999999999</v>
      </c>
      <c r="M977" s="148">
        <v>1</v>
      </c>
      <c r="N977" s="154">
        <f>ROUND(M977*L977,2)</f>
        <v>67.489999999999995</v>
      </c>
      <c r="O977" s="88"/>
      <c r="P977" s="88"/>
      <c r="Q977" s="92">
        <f t="shared" si="446"/>
        <v>0</v>
      </c>
      <c r="R977" s="92">
        <f t="shared" si="447"/>
        <v>0</v>
      </c>
      <c r="S977" s="88">
        <f t="shared" si="448"/>
        <v>0</v>
      </c>
      <c r="T977" s="108"/>
    </row>
    <row r="978" spans="1:25" s="198" customFormat="1" ht="38.25" customHeight="1" x14ac:dyDescent="0.3">
      <c r="A978" s="65" t="s">
        <v>2281</v>
      </c>
      <c r="B978" s="65"/>
      <c r="C978" s="65" t="s">
        <v>553</v>
      </c>
      <c r="D978" s="115" t="s">
        <v>634</v>
      </c>
      <c r="E978" s="14" t="s">
        <v>3</v>
      </c>
      <c r="F978" s="103">
        <v>67.484999999999999</v>
      </c>
      <c r="G978" s="14"/>
      <c r="H978" s="14"/>
      <c r="I978" s="14"/>
      <c r="J978" s="91"/>
      <c r="K978" s="241">
        <f>F978</f>
        <v>67.484999999999999</v>
      </c>
      <c r="L978" s="147">
        <f>K978</f>
        <v>67.484999999999999</v>
      </c>
      <c r="M978" s="147">
        <v>1.1000000000000001</v>
      </c>
      <c r="N978" s="153">
        <f>ROUND(M978*L978,2)</f>
        <v>74.23</v>
      </c>
      <c r="O978" s="11"/>
      <c r="P978" s="11"/>
      <c r="Q978" s="11">
        <f t="shared" si="446"/>
        <v>0</v>
      </c>
      <c r="R978" s="11">
        <f t="shared" si="447"/>
        <v>0</v>
      </c>
      <c r="S978" s="88">
        <f t="shared" si="448"/>
        <v>0</v>
      </c>
      <c r="T978" s="106"/>
      <c r="U978" s="197"/>
    </row>
    <row r="979" spans="1:25" s="198" customFormat="1" ht="25.5" customHeight="1" x14ac:dyDescent="0.3">
      <c r="A979" s="65" t="s">
        <v>3019</v>
      </c>
      <c r="B979" s="65"/>
      <c r="C979" s="65" t="s">
        <v>553</v>
      </c>
      <c r="D979" s="115" t="s">
        <v>2978</v>
      </c>
      <c r="E979" s="14" t="s">
        <v>2</v>
      </c>
      <c r="F979" s="340">
        <f>F978</f>
        <v>67.484999999999999</v>
      </c>
      <c r="G979" s="340"/>
      <c r="H979" s="340"/>
      <c r="I979" s="340"/>
      <c r="J979" s="340"/>
      <c r="K979" s="340">
        <f>F979</f>
        <v>67.484999999999999</v>
      </c>
      <c r="L979" s="340">
        <f>K979</f>
        <v>67.484999999999999</v>
      </c>
      <c r="M979" s="341">
        <v>1</v>
      </c>
      <c r="N979" s="153">
        <f>ROUND(M979*L979,2)</f>
        <v>67.489999999999995</v>
      </c>
      <c r="O979" s="11"/>
      <c r="P979" s="11"/>
      <c r="Q979" s="11">
        <f t="shared" si="446"/>
        <v>0</v>
      </c>
      <c r="R979" s="11">
        <f t="shared" si="447"/>
        <v>0</v>
      </c>
      <c r="S979" s="88">
        <f t="shared" si="448"/>
        <v>0</v>
      </c>
      <c r="T979" s="106"/>
    </row>
    <row r="980" spans="1:25" s="138" customFormat="1" ht="27" customHeight="1" x14ac:dyDescent="0.3">
      <c r="A980" s="90" t="s">
        <v>2282</v>
      </c>
      <c r="B980" s="276" t="s">
        <v>2089</v>
      </c>
      <c r="C980" s="90" t="s">
        <v>552</v>
      </c>
      <c r="D980" s="97" t="s">
        <v>1697</v>
      </c>
      <c r="E980" s="87" t="s">
        <v>18</v>
      </c>
      <c r="F980" s="124">
        <f>F981</f>
        <v>1</v>
      </c>
      <c r="G980" s="87"/>
      <c r="H980" s="87"/>
      <c r="I980" s="87"/>
      <c r="J980" s="87"/>
      <c r="K980" s="117">
        <f>F980</f>
        <v>1</v>
      </c>
      <c r="L980" s="146">
        <f>K980</f>
        <v>1</v>
      </c>
      <c r="M980" s="148">
        <v>1</v>
      </c>
      <c r="N980" s="154">
        <f>ROUND(M980*L980,2)</f>
        <v>1</v>
      </c>
      <c r="O980" s="88"/>
      <c r="P980" s="88"/>
      <c r="Q980" s="92">
        <f t="shared" si="446"/>
        <v>0</v>
      </c>
      <c r="R980" s="92">
        <f t="shared" si="447"/>
        <v>0</v>
      </c>
      <c r="S980" s="88">
        <f t="shared" si="448"/>
        <v>0</v>
      </c>
      <c r="T980" s="108"/>
    </row>
    <row r="981" spans="1:25" s="198" customFormat="1" ht="23.25" customHeight="1" x14ac:dyDescent="0.3">
      <c r="A981" s="65" t="s">
        <v>2283</v>
      </c>
      <c r="B981" s="65"/>
      <c r="C981" s="65" t="s">
        <v>553</v>
      </c>
      <c r="D981" s="260" t="s">
        <v>1740</v>
      </c>
      <c r="E981" s="14" t="s">
        <v>18</v>
      </c>
      <c r="F981" s="103">
        <v>1</v>
      </c>
      <c r="G981" s="14"/>
      <c r="H981" s="14"/>
      <c r="I981" s="14"/>
      <c r="J981" s="91"/>
      <c r="K981" s="241">
        <f>F981</f>
        <v>1</v>
      </c>
      <c r="L981" s="147">
        <f>K981</f>
        <v>1</v>
      </c>
      <c r="M981" s="147">
        <v>1</v>
      </c>
      <c r="N981" s="153">
        <f>ROUND(M981*L981,2)</f>
        <v>1</v>
      </c>
      <c r="O981" s="11"/>
      <c r="P981" s="11"/>
      <c r="Q981" s="11">
        <f t="shared" si="446"/>
        <v>0</v>
      </c>
      <c r="R981" s="11">
        <f t="shared" si="447"/>
        <v>0</v>
      </c>
      <c r="S981" s="88">
        <f t="shared" si="448"/>
        <v>0</v>
      </c>
      <c r="T981" s="106"/>
      <c r="U981" s="197"/>
    </row>
    <row r="982" spans="1:25" s="134" customFormat="1" ht="15.75" customHeight="1" x14ac:dyDescent="0.3">
      <c r="A982" s="90" t="s">
        <v>2284</v>
      </c>
      <c r="B982" s="90"/>
      <c r="C982" s="90" t="s">
        <v>552</v>
      </c>
      <c r="D982" s="116" t="s">
        <v>1313</v>
      </c>
      <c r="E982" s="87" t="s">
        <v>18</v>
      </c>
      <c r="F982" s="87">
        <f>F983</f>
        <v>1</v>
      </c>
      <c r="G982" s="87"/>
      <c r="H982" s="87"/>
      <c r="I982" s="87"/>
      <c r="J982" s="87"/>
      <c r="K982" s="87"/>
      <c r="L982" s="146">
        <v>1</v>
      </c>
      <c r="M982" s="146">
        <v>1</v>
      </c>
      <c r="N982" s="152">
        <v>1</v>
      </c>
      <c r="O982" s="88"/>
      <c r="P982" s="88"/>
      <c r="Q982" s="92">
        <f t="shared" si="446"/>
        <v>0</v>
      </c>
      <c r="R982" s="92">
        <f t="shared" si="447"/>
        <v>0</v>
      </c>
      <c r="S982" s="88">
        <f t="shared" si="448"/>
        <v>0</v>
      </c>
      <c r="T982" s="109"/>
      <c r="U982" s="133"/>
      <c r="V982" s="133"/>
      <c r="W982" s="133"/>
      <c r="X982" s="133"/>
      <c r="Y982" s="133"/>
    </row>
    <row r="983" spans="1:25" s="1" customFormat="1" ht="17.25" customHeight="1" x14ac:dyDescent="0.3">
      <c r="A983" s="65" t="s">
        <v>2285</v>
      </c>
      <c r="B983" s="65"/>
      <c r="C983" s="65" t="s">
        <v>553</v>
      </c>
      <c r="D983" s="261" t="s">
        <v>1741</v>
      </c>
      <c r="E983" s="14" t="s">
        <v>18</v>
      </c>
      <c r="F983" s="14">
        <v>1</v>
      </c>
      <c r="G983" s="14"/>
      <c r="H983" s="14"/>
      <c r="I983" s="14"/>
      <c r="J983" s="91"/>
      <c r="K983" s="234"/>
      <c r="L983" s="150">
        <f>F983</f>
        <v>1</v>
      </c>
      <c r="M983" s="150">
        <v>1</v>
      </c>
      <c r="N983" s="180">
        <f>M983*L983</f>
        <v>1</v>
      </c>
      <c r="O983" s="11"/>
      <c r="P983" s="11"/>
      <c r="Q983" s="11">
        <f t="shared" si="446"/>
        <v>0</v>
      </c>
      <c r="R983" s="11">
        <f t="shared" si="447"/>
        <v>0</v>
      </c>
      <c r="S983" s="88">
        <f t="shared" si="448"/>
        <v>0</v>
      </c>
      <c r="T983" s="106"/>
      <c r="U983" s="4"/>
    </row>
    <row r="984" spans="1:25" s="132" customFormat="1" ht="22.5" customHeight="1" x14ac:dyDescent="0.3">
      <c r="A984" s="111" t="s">
        <v>517</v>
      </c>
      <c r="B984" s="111"/>
      <c r="C984" s="111"/>
      <c r="D984" s="95" t="s">
        <v>1742</v>
      </c>
      <c r="E984" s="112"/>
      <c r="F984" s="113"/>
      <c r="G984" s="112"/>
      <c r="H984" s="112"/>
      <c r="I984" s="112"/>
      <c r="J984" s="112"/>
      <c r="K984" s="112"/>
      <c r="L984" s="190"/>
      <c r="M984" s="144"/>
      <c r="N984" s="151"/>
      <c r="O984" s="114"/>
      <c r="P984" s="114"/>
      <c r="Q984" s="85"/>
      <c r="R984" s="85"/>
      <c r="S984" s="114"/>
      <c r="T984" s="114"/>
      <c r="U984" s="131"/>
      <c r="V984" s="131"/>
      <c r="W984" s="131"/>
      <c r="X984" s="131"/>
      <c r="Y984" s="131"/>
    </row>
    <row r="985" spans="1:25" s="138" customFormat="1" ht="32.25" customHeight="1" x14ac:dyDescent="0.3">
      <c r="A985" s="90" t="s">
        <v>2286</v>
      </c>
      <c r="B985" s="276" t="s">
        <v>2086</v>
      </c>
      <c r="C985" s="90" t="s">
        <v>552</v>
      </c>
      <c r="D985" s="97" t="s">
        <v>554</v>
      </c>
      <c r="E985" s="87" t="s">
        <v>3</v>
      </c>
      <c r="F985" s="117"/>
      <c r="G985" s="87"/>
      <c r="H985" s="87"/>
      <c r="I985" s="89"/>
      <c r="J985" s="89">
        <f>J986+J987+J988</f>
        <v>95.35</v>
      </c>
      <c r="K985" s="89">
        <f>K986+K987+K988+K989+K990+K991</f>
        <v>255.61199999999999</v>
      </c>
      <c r="L985" s="89"/>
      <c r="M985" s="146"/>
      <c r="N985" s="89">
        <f>K985</f>
        <v>255.61199999999999</v>
      </c>
      <c r="O985" s="88"/>
      <c r="P985" s="88"/>
      <c r="Q985" s="92">
        <f t="shared" si="446"/>
        <v>0</v>
      </c>
      <c r="R985" s="92">
        <f t="shared" si="447"/>
        <v>0</v>
      </c>
      <c r="S985" s="88">
        <f t="shared" si="448"/>
        <v>0</v>
      </c>
      <c r="T985" s="88" t="s">
        <v>555</v>
      </c>
      <c r="U985" s="137"/>
      <c r="V985" s="137"/>
      <c r="W985" s="137"/>
      <c r="X985" s="137"/>
      <c r="Y985" s="137"/>
    </row>
    <row r="986" spans="1:25" s="138" customFormat="1" ht="22.5" customHeight="1" x14ac:dyDescent="0.3">
      <c r="A986" s="65" t="s">
        <v>2287</v>
      </c>
      <c r="B986" s="69"/>
      <c r="C986" s="69" t="s">
        <v>553</v>
      </c>
      <c r="D986" s="260" t="s">
        <v>1669</v>
      </c>
      <c r="E986" s="74" t="s">
        <v>1690</v>
      </c>
      <c r="F986" s="105"/>
      <c r="G986" s="74">
        <v>0.15</v>
      </c>
      <c r="H986" s="74">
        <v>0.15</v>
      </c>
      <c r="I986" s="11">
        <f>(G986+H986)*2</f>
        <v>0.6</v>
      </c>
      <c r="J986" s="209">
        <v>9.5399999999999991</v>
      </c>
      <c r="K986" s="235">
        <f>I986*J986</f>
        <v>5.7239999999999993</v>
      </c>
      <c r="L986" s="11">
        <f>J986</f>
        <v>9.5399999999999991</v>
      </c>
      <c r="M986" s="147">
        <v>1.1000000000000001</v>
      </c>
      <c r="N986" s="179">
        <f>M986*L986</f>
        <v>10.494</v>
      </c>
      <c r="O986" s="71"/>
      <c r="P986" s="71"/>
      <c r="Q986" s="11">
        <f t="shared" si="446"/>
        <v>0</v>
      </c>
      <c r="R986" s="11">
        <f t="shared" si="447"/>
        <v>0</v>
      </c>
      <c r="S986" s="88">
        <f t="shared" si="448"/>
        <v>0</v>
      </c>
      <c r="T986" s="88"/>
      <c r="U986" s="137"/>
      <c r="V986" s="137"/>
      <c r="W986" s="137"/>
      <c r="X986" s="137"/>
      <c r="Y986" s="137"/>
    </row>
    <row r="987" spans="1:25" s="138" customFormat="1" ht="22.5" customHeight="1" x14ac:dyDescent="0.3">
      <c r="A987" s="65" t="s">
        <v>2288</v>
      </c>
      <c r="B987" s="69"/>
      <c r="C987" s="69" t="s">
        <v>553</v>
      </c>
      <c r="D987" s="260" t="s">
        <v>1776</v>
      </c>
      <c r="E987" s="74" t="s">
        <v>1690</v>
      </c>
      <c r="F987" s="105"/>
      <c r="G987" s="74">
        <v>1.1000000000000001</v>
      </c>
      <c r="H987" s="74">
        <v>0.3</v>
      </c>
      <c r="I987" s="11">
        <f t="shared" ref="I987:I988" si="475">(G987+H987)*2</f>
        <v>2.8000000000000003</v>
      </c>
      <c r="J987" s="209">
        <v>85.49</v>
      </c>
      <c r="K987" s="235">
        <f t="shared" ref="K987:K988" si="476">I987*J987</f>
        <v>239.37200000000001</v>
      </c>
      <c r="L987" s="11">
        <f t="shared" ref="L987:L988" si="477">J987</f>
        <v>85.49</v>
      </c>
      <c r="M987" s="147">
        <v>1.1000000000000001</v>
      </c>
      <c r="N987" s="179">
        <f>M987*L987</f>
        <v>94.039000000000001</v>
      </c>
      <c r="O987" s="71"/>
      <c r="P987" s="71"/>
      <c r="Q987" s="11">
        <f t="shared" si="446"/>
        <v>0</v>
      </c>
      <c r="R987" s="11">
        <f t="shared" si="447"/>
        <v>0</v>
      </c>
      <c r="S987" s="88">
        <f t="shared" si="448"/>
        <v>0</v>
      </c>
      <c r="T987" s="88"/>
      <c r="U987" s="137"/>
      <c r="V987" s="137"/>
      <c r="W987" s="137"/>
      <c r="X987" s="137"/>
      <c r="Y987" s="137"/>
    </row>
    <row r="988" spans="1:25" s="138" customFormat="1" ht="22.5" customHeight="1" x14ac:dyDescent="0.3">
      <c r="A988" s="65" t="s">
        <v>2289</v>
      </c>
      <c r="B988" s="69"/>
      <c r="C988" s="69" t="s">
        <v>553</v>
      </c>
      <c r="D988" s="260" t="s">
        <v>1777</v>
      </c>
      <c r="E988" s="74" t="s">
        <v>1690</v>
      </c>
      <c r="F988" s="105"/>
      <c r="G988" s="74">
        <v>1.1000000000000001</v>
      </c>
      <c r="H988" s="74">
        <v>0.3</v>
      </c>
      <c r="I988" s="11">
        <f t="shared" si="475"/>
        <v>2.8000000000000003</v>
      </c>
      <c r="J988" s="209">
        <v>0.32</v>
      </c>
      <c r="K988" s="235">
        <f t="shared" si="476"/>
        <v>0.89600000000000013</v>
      </c>
      <c r="L988" s="11">
        <f t="shared" si="477"/>
        <v>0.32</v>
      </c>
      <c r="M988" s="147">
        <v>1.1000000000000001</v>
      </c>
      <c r="N988" s="179">
        <f t="shared" ref="N988:N991" si="478">M988*L988</f>
        <v>0.35200000000000004</v>
      </c>
      <c r="O988" s="71"/>
      <c r="P988" s="71"/>
      <c r="Q988" s="11">
        <f t="shared" si="446"/>
        <v>0</v>
      </c>
      <c r="R988" s="11">
        <f t="shared" si="447"/>
        <v>0</v>
      </c>
      <c r="S988" s="88">
        <f t="shared" si="448"/>
        <v>0</v>
      </c>
      <c r="T988" s="88"/>
      <c r="U988" s="137"/>
      <c r="V988" s="137"/>
      <c r="W988" s="137"/>
      <c r="X988" s="137"/>
      <c r="Y988" s="137"/>
    </row>
    <row r="989" spans="1:25" s="138" customFormat="1" ht="22.5" customHeight="1" x14ac:dyDescent="0.3">
      <c r="A989" s="65" t="s">
        <v>2290</v>
      </c>
      <c r="B989" s="69"/>
      <c r="C989" s="69" t="s">
        <v>553</v>
      </c>
      <c r="D989" s="260" t="s">
        <v>1778</v>
      </c>
      <c r="E989" s="14" t="s">
        <v>18</v>
      </c>
      <c r="F989" s="181">
        <v>24</v>
      </c>
      <c r="G989" s="74"/>
      <c r="H989" s="74"/>
      <c r="I989" s="11"/>
      <c r="J989" s="209"/>
      <c r="K989" s="235">
        <v>4.32</v>
      </c>
      <c r="L989" s="104">
        <f t="shared" ref="L989" si="479">F989</f>
        <v>24</v>
      </c>
      <c r="M989" s="147">
        <v>1</v>
      </c>
      <c r="N989" s="179">
        <f t="shared" ref="N989" si="480">M989*L989</f>
        <v>24</v>
      </c>
      <c r="O989" s="71"/>
      <c r="P989" s="71"/>
      <c r="Q989" s="11">
        <f t="shared" si="446"/>
        <v>0</v>
      </c>
      <c r="R989" s="11">
        <f t="shared" si="447"/>
        <v>0</v>
      </c>
      <c r="S989" s="88">
        <f t="shared" si="448"/>
        <v>0</v>
      </c>
      <c r="T989" s="88"/>
      <c r="U989" s="137"/>
      <c r="V989" s="137"/>
      <c r="W989" s="137"/>
      <c r="X989" s="137"/>
      <c r="Y989" s="137"/>
    </row>
    <row r="990" spans="1:25" s="138" customFormat="1" ht="22.5" customHeight="1" x14ac:dyDescent="0.25">
      <c r="A990" s="65" t="s">
        <v>2291</v>
      </c>
      <c r="B990" s="69"/>
      <c r="C990" s="69" t="s">
        <v>553</v>
      </c>
      <c r="D990" s="260" t="s">
        <v>1779</v>
      </c>
      <c r="E990" s="14" t="s">
        <v>18</v>
      </c>
      <c r="F990" s="211">
        <v>1</v>
      </c>
      <c r="G990" s="195"/>
      <c r="H990" s="74"/>
      <c r="I990" s="11"/>
      <c r="J990" s="224"/>
      <c r="K990" s="235">
        <v>0.47</v>
      </c>
      <c r="L990" s="104">
        <f t="shared" ref="L990:L991" si="481">F990</f>
        <v>1</v>
      </c>
      <c r="M990" s="147">
        <v>1</v>
      </c>
      <c r="N990" s="179">
        <f t="shared" si="478"/>
        <v>1</v>
      </c>
      <c r="O990" s="71"/>
      <c r="P990" s="71"/>
      <c r="Q990" s="11">
        <f t="shared" si="446"/>
        <v>0</v>
      </c>
      <c r="R990" s="11">
        <f t="shared" si="447"/>
        <v>0</v>
      </c>
      <c r="S990" s="88">
        <f t="shared" si="448"/>
        <v>0</v>
      </c>
      <c r="T990" s="88"/>
      <c r="U990" s="137"/>
      <c r="V990" s="137"/>
      <c r="W990" s="137"/>
      <c r="X990" s="137"/>
      <c r="Y990" s="137"/>
    </row>
    <row r="991" spans="1:25" s="138" customFormat="1" ht="32.25" customHeight="1" x14ac:dyDescent="0.25">
      <c r="A991" s="65" t="s">
        <v>2292</v>
      </c>
      <c r="B991" s="69"/>
      <c r="C991" s="69" t="s">
        <v>553</v>
      </c>
      <c r="D991" s="260" t="s">
        <v>1678</v>
      </c>
      <c r="E991" s="14" t="s">
        <v>18</v>
      </c>
      <c r="F991" s="211">
        <v>24</v>
      </c>
      <c r="G991" s="195"/>
      <c r="H991" s="74"/>
      <c r="I991" s="11"/>
      <c r="J991" s="224"/>
      <c r="K991" s="235">
        <v>4.83</v>
      </c>
      <c r="L991" s="104">
        <f t="shared" si="481"/>
        <v>24</v>
      </c>
      <c r="M991" s="147">
        <v>1</v>
      </c>
      <c r="N991" s="179">
        <f t="shared" si="478"/>
        <v>24</v>
      </c>
      <c r="O991" s="71"/>
      <c r="P991" s="71"/>
      <c r="Q991" s="11">
        <f t="shared" si="446"/>
        <v>0</v>
      </c>
      <c r="R991" s="11">
        <f t="shared" si="447"/>
        <v>0</v>
      </c>
      <c r="S991" s="88">
        <f t="shared" si="448"/>
        <v>0</v>
      </c>
      <c r="T991" s="88"/>
      <c r="U991" s="137"/>
      <c r="V991" s="137"/>
      <c r="W991" s="137"/>
      <c r="X991" s="137"/>
      <c r="Y991" s="137"/>
    </row>
    <row r="992" spans="1:25" s="134" customFormat="1" ht="27.75" customHeight="1" x14ac:dyDescent="0.3">
      <c r="A992" s="90" t="s">
        <v>2293</v>
      </c>
      <c r="B992" s="276" t="s">
        <v>2089</v>
      </c>
      <c r="C992" s="86" t="s">
        <v>552</v>
      </c>
      <c r="D992" s="118" t="s">
        <v>654</v>
      </c>
      <c r="E992" s="87" t="s">
        <v>18</v>
      </c>
      <c r="F992" s="117">
        <f>F993+F994+F995+F996</f>
        <v>25</v>
      </c>
      <c r="G992" s="117"/>
      <c r="H992" s="117"/>
      <c r="I992" s="117"/>
      <c r="J992" s="117"/>
      <c r="K992" s="117"/>
      <c r="L992" s="117">
        <f>F992</f>
        <v>25</v>
      </c>
      <c r="M992" s="148">
        <v>1</v>
      </c>
      <c r="N992" s="154">
        <f>ROUND(M992*L992,2)</f>
        <v>25</v>
      </c>
      <c r="O992" s="88"/>
      <c r="P992" s="88"/>
      <c r="Q992" s="92">
        <f t="shared" si="446"/>
        <v>0</v>
      </c>
      <c r="R992" s="92">
        <f t="shared" si="447"/>
        <v>0</v>
      </c>
      <c r="S992" s="88">
        <f t="shared" si="448"/>
        <v>0</v>
      </c>
      <c r="T992" s="109"/>
      <c r="U992" s="133"/>
      <c r="V992" s="133"/>
      <c r="W992" s="133"/>
      <c r="X992" s="133"/>
      <c r="Y992" s="133"/>
    </row>
    <row r="993" spans="1:25" s="134" customFormat="1" ht="41.25" customHeight="1" x14ac:dyDescent="0.3">
      <c r="A993" s="65" t="s">
        <v>2294</v>
      </c>
      <c r="B993" s="69"/>
      <c r="C993" s="65" t="s">
        <v>553</v>
      </c>
      <c r="D993" s="266" t="s">
        <v>1668</v>
      </c>
      <c r="E993" s="74" t="s">
        <v>18</v>
      </c>
      <c r="F993" s="105">
        <v>1</v>
      </c>
      <c r="G993" s="105"/>
      <c r="H993" s="105"/>
      <c r="I993" s="105"/>
      <c r="J993" s="117"/>
      <c r="K993" s="238"/>
      <c r="L993" s="104">
        <f t="shared" ref="L993" si="482">F993</f>
        <v>1</v>
      </c>
      <c r="M993" s="147">
        <v>1</v>
      </c>
      <c r="N993" s="153">
        <f t="shared" ref="N993" si="483">M993*L993</f>
        <v>1</v>
      </c>
      <c r="O993" s="71"/>
      <c r="P993" s="71"/>
      <c r="Q993" s="11">
        <f t="shared" si="446"/>
        <v>0</v>
      </c>
      <c r="R993" s="11">
        <f t="shared" si="447"/>
        <v>0</v>
      </c>
      <c r="S993" s="88">
        <f t="shared" si="448"/>
        <v>0</v>
      </c>
      <c r="T993" s="109"/>
      <c r="U993" s="133"/>
      <c r="V993" s="133"/>
      <c r="W993" s="133"/>
      <c r="X993" s="133"/>
      <c r="Y993" s="133"/>
    </row>
    <row r="994" spans="1:25" s="134" customFormat="1" ht="41.25" customHeight="1" x14ac:dyDescent="0.3">
      <c r="A994" s="65" t="s">
        <v>2295</v>
      </c>
      <c r="B994" s="69"/>
      <c r="C994" s="65" t="s">
        <v>553</v>
      </c>
      <c r="D994" s="260" t="s">
        <v>1668</v>
      </c>
      <c r="E994" s="74" t="s">
        <v>18</v>
      </c>
      <c r="F994" s="105">
        <v>22</v>
      </c>
      <c r="G994" s="105"/>
      <c r="H994" s="105"/>
      <c r="I994" s="105"/>
      <c r="J994" s="117"/>
      <c r="K994" s="238"/>
      <c r="L994" s="104">
        <f t="shared" ref="L994:L996" si="484">F994</f>
        <v>22</v>
      </c>
      <c r="M994" s="147">
        <v>1</v>
      </c>
      <c r="N994" s="153">
        <f t="shared" ref="N994:N996" si="485">M994*L994</f>
        <v>22</v>
      </c>
      <c r="O994" s="71"/>
      <c r="P994" s="71"/>
      <c r="Q994" s="11">
        <f t="shared" si="446"/>
        <v>0</v>
      </c>
      <c r="R994" s="11">
        <f t="shared" si="447"/>
        <v>0</v>
      </c>
      <c r="S994" s="88">
        <f t="shared" si="448"/>
        <v>0</v>
      </c>
      <c r="T994" s="109"/>
      <c r="U994" s="133"/>
      <c r="V994" s="133"/>
      <c r="W994" s="133"/>
      <c r="X994" s="133"/>
      <c r="Y994" s="133"/>
    </row>
    <row r="995" spans="1:25" s="134" customFormat="1" ht="41.25" customHeight="1" x14ac:dyDescent="0.3">
      <c r="A995" s="65" t="s">
        <v>2296</v>
      </c>
      <c r="B995" s="69"/>
      <c r="C995" s="65" t="s">
        <v>553</v>
      </c>
      <c r="D995" s="260" t="s">
        <v>1668</v>
      </c>
      <c r="E995" s="74" t="s">
        <v>18</v>
      </c>
      <c r="F995" s="105">
        <v>1</v>
      </c>
      <c r="G995" s="105"/>
      <c r="H995" s="105"/>
      <c r="I995" s="105"/>
      <c r="J995" s="117"/>
      <c r="K995" s="238"/>
      <c r="L995" s="104">
        <f t="shared" si="484"/>
        <v>1</v>
      </c>
      <c r="M995" s="147">
        <v>1</v>
      </c>
      <c r="N995" s="153">
        <f t="shared" si="485"/>
        <v>1</v>
      </c>
      <c r="O995" s="71"/>
      <c r="P995" s="71"/>
      <c r="Q995" s="11">
        <f t="shared" si="446"/>
        <v>0</v>
      </c>
      <c r="R995" s="11">
        <f t="shared" si="447"/>
        <v>0</v>
      </c>
      <c r="S995" s="88">
        <f t="shared" si="448"/>
        <v>0</v>
      </c>
      <c r="T995" s="109"/>
      <c r="U995" s="133"/>
      <c r="V995" s="133"/>
      <c r="W995" s="133"/>
      <c r="X995" s="133"/>
      <c r="Y995" s="133"/>
    </row>
    <row r="996" spans="1:25" s="134" customFormat="1" ht="41.25" customHeight="1" x14ac:dyDescent="0.3">
      <c r="A996" s="65" t="s">
        <v>2297</v>
      </c>
      <c r="B996" s="69"/>
      <c r="C996" s="65" t="s">
        <v>553</v>
      </c>
      <c r="D996" s="260" t="s">
        <v>1782</v>
      </c>
      <c r="E996" s="74" t="s">
        <v>18</v>
      </c>
      <c r="F996" s="105">
        <v>1</v>
      </c>
      <c r="G996" s="105"/>
      <c r="H996" s="105"/>
      <c r="I996" s="105"/>
      <c r="J996" s="117"/>
      <c r="K996" s="238"/>
      <c r="L996" s="104">
        <f t="shared" si="484"/>
        <v>1</v>
      </c>
      <c r="M996" s="147">
        <v>1</v>
      </c>
      <c r="N996" s="153">
        <f t="shared" si="485"/>
        <v>1</v>
      </c>
      <c r="O996" s="71"/>
      <c r="P996" s="71"/>
      <c r="Q996" s="11">
        <f t="shared" si="446"/>
        <v>0</v>
      </c>
      <c r="R996" s="11">
        <f t="shared" si="447"/>
        <v>0</v>
      </c>
      <c r="S996" s="88">
        <f t="shared" si="448"/>
        <v>0</v>
      </c>
      <c r="T996" s="109"/>
      <c r="U996" s="133"/>
      <c r="V996" s="133"/>
      <c r="W996" s="133"/>
      <c r="X996" s="133"/>
      <c r="Y996" s="133"/>
    </row>
    <row r="997" spans="1:25" s="134" customFormat="1" ht="27.75" customHeight="1" x14ac:dyDescent="0.3">
      <c r="A997" s="90" t="s">
        <v>2298</v>
      </c>
      <c r="B997" s="276" t="s">
        <v>2089</v>
      </c>
      <c r="C997" s="86" t="s">
        <v>552</v>
      </c>
      <c r="D997" s="118" t="s">
        <v>1125</v>
      </c>
      <c r="E997" s="87" t="s">
        <v>18</v>
      </c>
      <c r="F997" s="117">
        <f>F998</f>
        <v>2</v>
      </c>
      <c r="G997" s="117"/>
      <c r="H997" s="117"/>
      <c r="I997" s="117"/>
      <c r="J997" s="117"/>
      <c r="K997" s="117"/>
      <c r="L997" s="119">
        <f t="shared" ref="L997:L998" si="486">F997</f>
        <v>2</v>
      </c>
      <c r="M997" s="148">
        <v>1</v>
      </c>
      <c r="N997" s="154">
        <f t="shared" ref="N997:N998" si="487">M997*L997</f>
        <v>2</v>
      </c>
      <c r="O997" s="88"/>
      <c r="P997" s="88"/>
      <c r="Q997" s="92">
        <f t="shared" si="446"/>
        <v>0</v>
      </c>
      <c r="R997" s="92">
        <f t="shared" si="447"/>
        <v>0</v>
      </c>
      <c r="S997" s="88">
        <f t="shared" si="448"/>
        <v>0</v>
      </c>
      <c r="T997" s="109"/>
      <c r="U997" s="133"/>
      <c r="V997" s="133"/>
      <c r="W997" s="133"/>
      <c r="X997" s="133"/>
      <c r="Y997" s="133"/>
    </row>
    <row r="998" spans="1:25" s="158" customFormat="1" ht="27.75" customHeight="1" x14ac:dyDescent="0.3">
      <c r="A998" s="69" t="s">
        <v>2299</v>
      </c>
      <c r="B998" s="69"/>
      <c r="C998" s="65" t="s">
        <v>553</v>
      </c>
      <c r="D998" s="261" t="s">
        <v>1783</v>
      </c>
      <c r="E998" s="74" t="s">
        <v>18</v>
      </c>
      <c r="F998" s="105">
        <v>2</v>
      </c>
      <c r="G998" s="105"/>
      <c r="H998" s="105"/>
      <c r="I998" s="105"/>
      <c r="J998" s="105"/>
      <c r="K998" s="105"/>
      <c r="L998" s="104">
        <f t="shared" si="486"/>
        <v>2</v>
      </c>
      <c r="M998" s="147">
        <v>1</v>
      </c>
      <c r="N998" s="153">
        <f t="shared" si="487"/>
        <v>2</v>
      </c>
      <c r="O998" s="71"/>
      <c r="P998" s="71"/>
      <c r="Q998" s="11">
        <f t="shared" si="446"/>
        <v>0</v>
      </c>
      <c r="R998" s="11">
        <f t="shared" si="447"/>
        <v>0</v>
      </c>
      <c r="S998" s="71">
        <f t="shared" si="448"/>
        <v>0</v>
      </c>
      <c r="T998" s="106"/>
      <c r="U998" s="157"/>
      <c r="V998" s="157"/>
      <c r="W998" s="157"/>
      <c r="X998" s="157"/>
      <c r="Y998" s="157"/>
    </row>
    <row r="999" spans="1:25" s="138" customFormat="1" ht="27" customHeight="1" x14ac:dyDescent="0.3">
      <c r="A999" s="90" t="s">
        <v>2300</v>
      </c>
      <c r="B999" s="276" t="s">
        <v>2088</v>
      </c>
      <c r="C999" s="90" t="s">
        <v>552</v>
      </c>
      <c r="D999" s="97" t="s">
        <v>1338</v>
      </c>
      <c r="E999" s="87" t="s">
        <v>3</v>
      </c>
      <c r="F999" s="124">
        <f>F1000</f>
        <v>254.83</v>
      </c>
      <c r="G999" s="87"/>
      <c r="H999" s="87"/>
      <c r="I999" s="87"/>
      <c r="J999" s="87"/>
      <c r="K999" s="124">
        <f t="shared" ref="K999:K1003" si="488">F999</f>
        <v>254.83</v>
      </c>
      <c r="L999" s="124">
        <f>K999</f>
        <v>254.83</v>
      </c>
      <c r="M999" s="148">
        <v>1</v>
      </c>
      <c r="N999" s="154">
        <f t="shared" ref="N999:N1005" si="489">ROUND(M999*L999,2)</f>
        <v>254.83</v>
      </c>
      <c r="O999" s="88"/>
      <c r="P999" s="88"/>
      <c r="Q999" s="92">
        <f t="shared" si="446"/>
        <v>0</v>
      </c>
      <c r="R999" s="92">
        <f t="shared" si="447"/>
        <v>0</v>
      </c>
      <c r="S999" s="88">
        <f t="shared" si="448"/>
        <v>0</v>
      </c>
      <c r="T999" s="108"/>
    </row>
    <row r="1000" spans="1:25" s="198" customFormat="1" ht="54" customHeight="1" x14ac:dyDescent="0.3">
      <c r="A1000" s="65" t="s">
        <v>2301</v>
      </c>
      <c r="B1000" s="65"/>
      <c r="C1000" s="65" t="s">
        <v>553</v>
      </c>
      <c r="D1000" s="261" t="s">
        <v>1323</v>
      </c>
      <c r="E1000" s="14" t="s">
        <v>3</v>
      </c>
      <c r="F1000" s="103">
        <v>254.83</v>
      </c>
      <c r="G1000" s="14"/>
      <c r="H1000" s="14"/>
      <c r="I1000" s="14"/>
      <c r="J1000" s="91"/>
      <c r="K1000" s="239">
        <f t="shared" si="488"/>
        <v>254.83</v>
      </c>
      <c r="L1000" s="103">
        <f>K1000</f>
        <v>254.83</v>
      </c>
      <c r="M1000" s="147">
        <v>1.1000000000000001</v>
      </c>
      <c r="N1000" s="153">
        <f t="shared" si="489"/>
        <v>280.31</v>
      </c>
      <c r="O1000" s="11"/>
      <c r="P1000" s="11"/>
      <c r="Q1000" s="11">
        <f t="shared" si="446"/>
        <v>0</v>
      </c>
      <c r="R1000" s="11">
        <f t="shared" si="447"/>
        <v>0</v>
      </c>
      <c r="S1000" s="88">
        <f t="shared" si="448"/>
        <v>0</v>
      </c>
      <c r="T1000" s="106"/>
      <c r="U1000" s="197"/>
    </row>
    <row r="1001" spans="1:25" s="198" customFormat="1" ht="25.5" customHeight="1" x14ac:dyDescent="0.3">
      <c r="A1001" s="65" t="s">
        <v>3020</v>
      </c>
      <c r="B1001" s="65"/>
      <c r="C1001" s="65" t="s">
        <v>553</v>
      </c>
      <c r="D1001" s="115" t="s">
        <v>2978</v>
      </c>
      <c r="E1001" s="14" t="s">
        <v>2</v>
      </c>
      <c r="F1001" s="340">
        <f>F1000</f>
        <v>254.83</v>
      </c>
      <c r="G1001" s="340"/>
      <c r="H1001" s="340"/>
      <c r="I1001" s="340"/>
      <c r="J1001" s="340"/>
      <c r="K1001" s="340">
        <f t="shared" si="488"/>
        <v>254.83</v>
      </c>
      <c r="L1001" s="340">
        <f>K1001</f>
        <v>254.83</v>
      </c>
      <c r="M1001" s="341">
        <v>1</v>
      </c>
      <c r="N1001" s="153">
        <f t="shared" si="489"/>
        <v>254.83</v>
      </c>
      <c r="O1001" s="11"/>
      <c r="P1001" s="11"/>
      <c r="Q1001" s="11">
        <f t="shared" si="446"/>
        <v>0</v>
      </c>
      <c r="R1001" s="11">
        <f t="shared" si="447"/>
        <v>0</v>
      </c>
      <c r="S1001" s="88">
        <f t="shared" si="448"/>
        <v>0</v>
      </c>
      <c r="T1001" s="106"/>
    </row>
    <row r="1002" spans="1:25" s="138" customFormat="1" ht="27" customHeight="1" x14ac:dyDescent="0.3">
      <c r="A1002" s="90" t="s">
        <v>2302</v>
      </c>
      <c r="B1002" s="90"/>
      <c r="C1002" s="90" t="s">
        <v>552</v>
      </c>
      <c r="D1002" s="97" t="s">
        <v>1666</v>
      </c>
      <c r="E1002" s="87" t="s">
        <v>18</v>
      </c>
      <c r="F1002" s="124">
        <f>F1003</f>
        <v>2</v>
      </c>
      <c r="G1002" s="87"/>
      <c r="H1002" s="87"/>
      <c r="I1002" s="87"/>
      <c r="J1002" s="87"/>
      <c r="K1002" s="117">
        <f t="shared" si="488"/>
        <v>2</v>
      </c>
      <c r="L1002" s="146">
        <f>K1002</f>
        <v>2</v>
      </c>
      <c r="M1002" s="148">
        <v>1</v>
      </c>
      <c r="N1002" s="154">
        <f t="shared" si="489"/>
        <v>2</v>
      </c>
      <c r="O1002" s="88"/>
      <c r="P1002" s="88"/>
      <c r="Q1002" s="92">
        <f t="shared" si="446"/>
        <v>0</v>
      </c>
      <c r="R1002" s="92">
        <f t="shared" si="447"/>
        <v>0</v>
      </c>
      <c r="S1002" s="88">
        <f t="shared" si="448"/>
        <v>0</v>
      </c>
      <c r="T1002" s="108"/>
    </row>
    <row r="1003" spans="1:25" s="198" customFormat="1" ht="23.25" customHeight="1" x14ac:dyDescent="0.3">
      <c r="A1003" s="65" t="s">
        <v>2303</v>
      </c>
      <c r="B1003" s="65"/>
      <c r="C1003" s="65" t="s">
        <v>553</v>
      </c>
      <c r="D1003" s="261" t="s">
        <v>1743</v>
      </c>
      <c r="E1003" s="14" t="s">
        <v>18</v>
      </c>
      <c r="F1003" s="103">
        <v>2</v>
      </c>
      <c r="G1003" s="14"/>
      <c r="H1003" s="14"/>
      <c r="I1003" s="14"/>
      <c r="J1003" s="91"/>
      <c r="K1003" s="241">
        <f t="shared" si="488"/>
        <v>2</v>
      </c>
      <c r="L1003" s="147">
        <f>K1003</f>
        <v>2</v>
      </c>
      <c r="M1003" s="147">
        <v>1</v>
      </c>
      <c r="N1003" s="153">
        <f t="shared" si="489"/>
        <v>2</v>
      </c>
      <c r="O1003" s="11"/>
      <c r="P1003" s="11"/>
      <c r="Q1003" s="11">
        <f t="shared" si="446"/>
        <v>0</v>
      </c>
      <c r="R1003" s="11">
        <f t="shared" si="447"/>
        <v>0</v>
      </c>
      <c r="S1003" s="88">
        <f t="shared" si="448"/>
        <v>0</v>
      </c>
      <c r="T1003" s="106"/>
      <c r="U1003" s="197"/>
    </row>
    <row r="1004" spans="1:25" s="198" customFormat="1" ht="22.5" customHeight="1" x14ac:dyDescent="0.25">
      <c r="A1004" s="65" t="s">
        <v>3065</v>
      </c>
      <c r="B1004" s="69"/>
      <c r="C1004" s="69" t="s">
        <v>553</v>
      </c>
      <c r="D1004" s="261" t="s">
        <v>1675</v>
      </c>
      <c r="E1004" s="14" t="s">
        <v>18</v>
      </c>
      <c r="F1004" s="294">
        <v>2</v>
      </c>
      <c r="G1004" s="195"/>
      <c r="H1004" s="74"/>
      <c r="I1004" s="11"/>
      <c r="J1004" s="295"/>
      <c r="K1004" s="11"/>
      <c r="L1004" s="104">
        <f>F1004</f>
        <v>2</v>
      </c>
      <c r="M1004" s="147">
        <v>1</v>
      </c>
      <c r="N1004" s="153">
        <f t="shared" ref="N1004" si="490">M1004*L1004</f>
        <v>2</v>
      </c>
      <c r="O1004" s="71"/>
      <c r="P1004" s="71"/>
      <c r="Q1004" s="11">
        <f t="shared" si="446"/>
        <v>0</v>
      </c>
      <c r="R1004" s="11">
        <f t="shared" si="447"/>
        <v>0</v>
      </c>
      <c r="S1004" s="71">
        <f t="shared" si="448"/>
        <v>0</v>
      </c>
      <c r="T1004" s="71"/>
      <c r="U1004" s="197"/>
      <c r="V1004" s="197"/>
      <c r="W1004" s="197"/>
      <c r="X1004" s="197"/>
      <c r="Y1004" s="197"/>
    </row>
    <row r="1005" spans="1:25" s="138" customFormat="1" ht="27" customHeight="1" x14ac:dyDescent="0.3">
      <c r="A1005" s="90" t="s">
        <v>2304</v>
      </c>
      <c r="B1005" s="276" t="s">
        <v>2307</v>
      </c>
      <c r="C1005" s="90" t="s">
        <v>552</v>
      </c>
      <c r="D1005" s="97" t="s">
        <v>2071</v>
      </c>
      <c r="E1005" s="87" t="s">
        <v>18</v>
      </c>
      <c r="F1005" s="124">
        <f>F1006+F1007</f>
        <v>47</v>
      </c>
      <c r="G1005" s="124"/>
      <c r="H1005" s="124"/>
      <c r="I1005" s="124"/>
      <c r="J1005" s="124"/>
      <c r="K1005" s="124"/>
      <c r="L1005" s="124">
        <f t="shared" ref="L1005" si="491">L1006+L1007</f>
        <v>47</v>
      </c>
      <c r="M1005" s="148">
        <v>1</v>
      </c>
      <c r="N1005" s="154">
        <f t="shared" si="489"/>
        <v>47</v>
      </c>
      <c r="O1005" s="88"/>
      <c r="P1005" s="88"/>
      <c r="Q1005" s="92">
        <f t="shared" ref="Q1005:Q1007" si="492">ROUND(N1005*O1005,2)</f>
        <v>0</v>
      </c>
      <c r="R1005" s="92">
        <f t="shared" ref="R1005:R1007" si="493">ROUND(N1005*P1005,2)</f>
        <v>0</v>
      </c>
      <c r="S1005" s="88">
        <f t="shared" ref="S1005:S1007" si="494">ROUND(Q1005+R1005,2)</f>
        <v>0</v>
      </c>
      <c r="T1005" s="108" t="s">
        <v>556</v>
      </c>
    </row>
    <row r="1006" spans="1:25" s="198" customFormat="1" ht="22.5" customHeight="1" x14ac:dyDescent="0.25">
      <c r="A1006" s="65" t="s">
        <v>2305</v>
      </c>
      <c r="B1006" s="69"/>
      <c r="C1006" s="69" t="s">
        <v>553</v>
      </c>
      <c r="D1006" s="261" t="s">
        <v>1781</v>
      </c>
      <c r="E1006" s="14" t="s">
        <v>18</v>
      </c>
      <c r="F1006" s="208">
        <v>23</v>
      </c>
      <c r="G1006" s="195"/>
      <c r="H1006" s="74"/>
      <c r="I1006" s="11"/>
      <c r="J1006" s="256"/>
      <c r="K1006" s="11"/>
      <c r="L1006" s="104">
        <f>F1006</f>
        <v>23</v>
      </c>
      <c r="M1006" s="147">
        <v>1</v>
      </c>
      <c r="N1006" s="153">
        <f t="shared" ref="N1006:N1007" si="495">M1006*L1006</f>
        <v>23</v>
      </c>
      <c r="O1006" s="71"/>
      <c r="P1006" s="71"/>
      <c r="Q1006" s="11">
        <f t="shared" si="492"/>
        <v>0</v>
      </c>
      <c r="R1006" s="11">
        <f t="shared" si="493"/>
        <v>0</v>
      </c>
      <c r="S1006" s="71">
        <f t="shared" si="494"/>
        <v>0</v>
      </c>
      <c r="T1006" s="71"/>
      <c r="U1006" s="197"/>
      <c r="V1006" s="197"/>
      <c r="W1006" s="197"/>
      <c r="X1006" s="197"/>
      <c r="Y1006" s="197"/>
    </row>
    <row r="1007" spans="1:25" s="198" customFormat="1" ht="22.5" customHeight="1" x14ac:dyDescent="0.25">
      <c r="A1007" s="65" t="s">
        <v>2306</v>
      </c>
      <c r="B1007" s="69"/>
      <c r="C1007" s="69" t="s">
        <v>553</v>
      </c>
      <c r="D1007" s="261" t="s">
        <v>1780</v>
      </c>
      <c r="E1007" s="14" t="s">
        <v>18</v>
      </c>
      <c r="F1007" s="208">
        <v>24</v>
      </c>
      <c r="G1007" s="195"/>
      <c r="H1007" s="74"/>
      <c r="I1007" s="11"/>
      <c r="J1007" s="217"/>
      <c r="K1007" s="11"/>
      <c r="L1007" s="104">
        <f t="shared" ref="L1007" si="496">F1007</f>
        <v>24</v>
      </c>
      <c r="M1007" s="147">
        <v>1</v>
      </c>
      <c r="N1007" s="153">
        <f t="shared" si="495"/>
        <v>24</v>
      </c>
      <c r="O1007" s="71"/>
      <c r="P1007" s="71"/>
      <c r="Q1007" s="11">
        <f t="shared" si="492"/>
        <v>0</v>
      </c>
      <c r="R1007" s="11">
        <f t="shared" si="493"/>
        <v>0</v>
      </c>
      <c r="S1007" s="71">
        <f t="shared" si="494"/>
        <v>0</v>
      </c>
      <c r="T1007" s="71"/>
      <c r="U1007" s="197"/>
      <c r="V1007" s="197"/>
      <c r="W1007" s="197"/>
      <c r="X1007" s="197"/>
      <c r="Y1007" s="197"/>
    </row>
    <row r="1008" spans="1:25" s="132" customFormat="1" ht="22.5" customHeight="1" x14ac:dyDescent="0.3">
      <c r="A1008" s="111" t="s">
        <v>518</v>
      </c>
      <c r="B1008" s="111"/>
      <c r="C1008" s="111"/>
      <c r="D1008" s="95" t="s">
        <v>1744</v>
      </c>
      <c r="E1008" s="112"/>
      <c r="F1008" s="113"/>
      <c r="G1008" s="112"/>
      <c r="H1008" s="112"/>
      <c r="I1008" s="112"/>
      <c r="J1008" s="112"/>
      <c r="K1008" s="112"/>
      <c r="L1008" s="190"/>
      <c r="M1008" s="144"/>
      <c r="N1008" s="151"/>
      <c r="O1008" s="114"/>
      <c r="P1008" s="114"/>
      <c r="Q1008" s="85"/>
      <c r="R1008" s="85"/>
      <c r="S1008" s="114"/>
      <c r="T1008" s="114"/>
      <c r="U1008" s="131"/>
      <c r="V1008" s="131"/>
      <c r="W1008" s="131"/>
      <c r="X1008" s="131"/>
      <c r="Y1008" s="131"/>
    </row>
    <row r="1009" spans="1:25" s="138" customFormat="1" ht="32.25" customHeight="1" x14ac:dyDescent="0.3">
      <c r="A1009" s="90" t="s">
        <v>2308</v>
      </c>
      <c r="B1009" s="90"/>
      <c r="C1009" s="90" t="s">
        <v>552</v>
      </c>
      <c r="D1009" s="207" t="s">
        <v>1746</v>
      </c>
      <c r="E1009" s="87" t="s">
        <v>18</v>
      </c>
      <c r="F1009" s="441">
        <v>1</v>
      </c>
      <c r="G1009" s="87"/>
      <c r="H1009" s="87"/>
      <c r="I1009" s="89"/>
      <c r="J1009" s="89"/>
      <c r="K1009" s="89"/>
      <c r="L1009" s="119">
        <f t="shared" ref="L1009:L1015" si="497">F1009</f>
        <v>1</v>
      </c>
      <c r="M1009" s="148">
        <v>1</v>
      </c>
      <c r="N1009" s="154">
        <f t="shared" ref="N1009:N1015" si="498">M1009*L1009</f>
        <v>1</v>
      </c>
      <c r="O1009" s="88"/>
      <c r="P1009" s="88"/>
      <c r="Q1009" s="92">
        <f t="shared" si="446"/>
        <v>0</v>
      </c>
      <c r="R1009" s="92">
        <f t="shared" si="447"/>
        <v>0</v>
      </c>
      <c r="S1009" s="88">
        <f t="shared" si="448"/>
        <v>0</v>
      </c>
      <c r="T1009" s="88"/>
      <c r="U1009" s="137"/>
      <c r="V1009" s="137"/>
      <c r="W1009" s="137"/>
      <c r="X1009" s="137"/>
      <c r="Y1009" s="137"/>
    </row>
    <row r="1010" spans="1:25" s="198" customFormat="1" ht="32.25" customHeight="1" x14ac:dyDescent="0.3">
      <c r="A1010" s="65" t="s">
        <v>2309</v>
      </c>
      <c r="B1010" s="69"/>
      <c r="C1010" s="69" t="s">
        <v>553</v>
      </c>
      <c r="D1010" s="261" t="s">
        <v>1784</v>
      </c>
      <c r="E1010" s="14" t="s">
        <v>18</v>
      </c>
      <c r="F1010" s="215">
        <v>1</v>
      </c>
      <c r="G1010" s="74"/>
      <c r="H1010" s="74"/>
      <c r="I1010" s="72"/>
      <c r="J1010" s="72"/>
      <c r="K1010" s="72"/>
      <c r="L1010" s="104">
        <f t="shared" ref="L1010" si="499">F1010</f>
        <v>1</v>
      </c>
      <c r="M1010" s="147">
        <v>1</v>
      </c>
      <c r="N1010" s="153">
        <f t="shared" ref="N1010" si="500">M1010*L1010</f>
        <v>1</v>
      </c>
      <c r="O1010" s="71"/>
      <c r="P1010" s="71"/>
      <c r="Q1010" s="11">
        <f t="shared" si="446"/>
        <v>0</v>
      </c>
      <c r="R1010" s="11">
        <f t="shared" si="447"/>
        <v>0</v>
      </c>
      <c r="S1010" s="71">
        <f t="shared" si="448"/>
        <v>0</v>
      </c>
      <c r="T1010" s="71"/>
      <c r="U1010" s="197"/>
      <c r="V1010" s="197"/>
      <c r="W1010" s="197"/>
      <c r="X1010" s="197"/>
      <c r="Y1010" s="197"/>
    </row>
    <row r="1011" spans="1:25" s="198" customFormat="1" ht="23.25" customHeight="1" x14ac:dyDescent="0.3">
      <c r="A1011" s="65" t="s">
        <v>2310</v>
      </c>
      <c r="B1011" s="65"/>
      <c r="C1011" s="65" t="s">
        <v>553</v>
      </c>
      <c r="D1011" s="261" t="s">
        <v>1785</v>
      </c>
      <c r="E1011" s="14" t="s">
        <v>18</v>
      </c>
      <c r="F1011" s="215">
        <v>1</v>
      </c>
      <c r="G1011" s="14"/>
      <c r="H1011" s="14"/>
      <c r="I1011" s="14"/>
      <c r="J1011" s="14"/>
      <c r="K1011" s="104"/>
      <c r="L1011" s="104">
        <f t="shared" si="497"/>
        <v>1</v>
      </c>
      <c r="M1011" s="147">
        <v>1</v>
      </c>
      <c r="N1011" s="153">
        <f t="shared" si="498"/>
        <v>1</v>
      </c>
      <c r="O1011" s="11"/>
      <c r="P1011" s="11"/>
      <c r="Q1011" s="11">
        <f t="shared" ref="Q1011:Q1076" si="501">ROUND(N1011*O1011,2)</f>
        <v>0</v>
      </c>
      <c r="R1011" s="11">
        <f t="shared" ref="R1011:R1076" si="502">ROUND(N1011*P1011,2)</f>
        <v>0</v>
      </c>
      <c r="S1011" s="71">
        <f>ROUND(Q1011+R1011,2)</f>
        <v>0</v>
      </c>
      <c r="T1011" s="106"/>
      <c r="U1011" s="197"/>
    </row>
    <row r="1012" spans="1:25" s="198" customFormat="1" ht="23.25" customHeight="1" x14ac:dyDescent="0.3">
      <c r="A1012" s="65" t="s">
        <v>2311</v>
      </c>
      <c r="B1012" s="65"/>
      <c r="C1012" s="65" t="s">
        <v>553</v>
      </c>
      <c r="D1012" s="261" t="s">
        <v>1786</v>
      </c>
      <c r="E1012" s="14" t="s">
        <v>18</v>
      </c>
      <c r="F1012" s="215">
        <v>1</v>
      </c>
      <c r="G1012" s="14"/>
      <c r="H1012" s="14"/>
      <c r="I1012" s="14"/>
      <c r="J1012" s="14"/>
      <c r="K1012" s="104"/>
      <c r="L1012" s="104">
        <f>F1012</f>
        <v>1</v>
      </c>
      <c r="M1012" s="147">
        <v>1</v>
      </c>
      <c r="N1012" s="153">
        <f>M1012*L1012</f>
        <v>1</v>
      </c>
      <c r="O1012" s="11"/>
      <c r="P1012" s="11"/>
      <c r="Q1012" s="11">
        <f t="shared" si="501"/>
        <v>0</v>
      </c>
      <c r="R1012" s="11">
        <f t="shared" si="502"/>
        <v>0</v>
      </c>
      <c r="S1012" s="71">
        <f t="shared" ref="S1012:S1076" si="503">ROUND(Q1012+R1012,2)</f>
        <v>0</v>
      </c>
      <c r="T1012" s="106"/>
      <c r="U1012" s="197"/>
    </row>
    <row r="1013" spans="1:25" s="198" customFormat="1" ht="23.25" customHeight="1" x14ac:dyDescent="0.3">
      <c r="A1013" s="65" t="s">
        <v>2312</v>
      </c>
      <c r="B1013" s="65"/>
      <c r="C1013" s="65" t="s">
        <v>553</v>
      </c>
      <c r="D1013" s="261" t="s">
        <v>1787</v>
      </c>
      <c r="E1013" s="14" t="s">
        <v>18</v>
      </c>
      <c r="F1013" s="215">
        <v>1</v>
      </c>
      <c r="G1013" s="14"/>
      <c r="H1013" s="14"/>
      <c r="I1013" s="14"/>
      <c r="J1013" s="14"/>
      <c r="K1013" s="104"/>
      <c r="L1013" s="104">
        <f>F1013</f>
        <v>1</v>
      </c>
      <c r="M1013" s="147">
        <v>1</v>
      </c>
      <c r="N1013" s="153">
        <f>M1013*L1013</f>
        <v>1</v>
      </c>
      <c r="O1013" s="11"/>
      <c r="P1013" s="11"/>
      <c r="Q1013" s="11">
        <f t="shared" si="501"/>
        <v>0</v>
      </c>
      <c r="R1013" s="11">
        <f t="shared" si="502"/>
        <v>0</v>
      </c>
      <c r="S1013" s="71">
        <f t="shared" si="503"/>
        <v>0</v>
      </c>
      <c r="T1013" s="106"/>
      <c r="U1013" s="197"/>
    </row>
    <row r="1014" spans="1:25" s="198" customFormat="1" ht="23.25" customHeight="1" x14ac:dyDescent="0.3">
      <c r="A1014" s="65" t="s">
        <v>2313</v>
      </c>
      <c r="B1014" s="65"/>
      <c r="C1014" s="65" t="s">
        <v>553</v>
      </c>
      <c r="D1014" s="261" t="s">
        <v>1788</v>
      </c>
      <c r="E1014" s="14" t="s">
        <v>18</v>
      </c>
      <c r="F1014" s="215">
        <v>1</v>
      </c>
      <c r="G1014" s="14"/>
      <c r="H1014" s="14"/>
      <c r="I1014" s="14"/>
      <c r="J1014" s="14"/>
      <c r="K1014" s="104"/>
      <c r="L1014" s="104">
        <f>F1014</f>
        <v>1</v>
      </c>
      <c r="M1014" s="147">
        <v>1</v>
      </c>
      <c r="N1014" s="153">
        <f>M1014*L1014</f>
        <v>1</v>
      </c>
      <c r="O1014" s="11"/>
      <c r="P1014" s="11"/>
      <c r="Q1014" s="11">
        <f t="shared" si="501"/>
        <v>0</v>
      </c>
      <c r="R1014" s="11">
        <f t="shared" si="502"/>
        <v>0</v>
      </c>
      <c r="S1014" s="71">
        <f t="shared" si="503"/>
        <v>0</v>
      </c>
      <c r="T1014" s="106"/>
      <c r="U1014" s="197"/>
    </row>
    <row r="1015" spans="1:25" s="134" customFormat="1" ht="27.75" customHeight="1" x14ac:dyDescent="0.3">
      <c r="A1015" s="90" t="s">
        <v>2314</v>
      </c>
      <c r="B1015" s="276" t="s">
        <v>2089</v>
      </c>
      <c r="C1015" s="86" t="s">
        <v>552</v>
      </c>
      <c r="D1015" s="118" t="s">
        <v>1125</v>
      </c>
      <c r="E1015" s="87" t="s">
        <v>18</v>
      </c>
      <c r="F1015" s="117">
        <f>F1016</f>
        <v>1</v>
      </c>
      <c r="G1015" s="117"/>
      <c r="H1015" s="117"/>
      <c r="I1015" s="117"/>
      <c r="J1015" s="117"/>
      <c r="K1015" s="117"/>
      <c r="L1015" s="119">
        <f t="shared" si="497"/>
        <v>1</v>
      </c>
      <c r="M1015" s="148">
        <v>1</v>
      </c>
      <c r="N1015" s="154">
        <f t="shared" si="498"/>
        <v>1</v>
      </c>
      <c r="O1015" s="88"/>
      <c r="P1015" s="88"/>
      <c r="Q1015" s="92">
        <f t="shared" si="501"/>
        <v>0</v>
      </c>
      <c r="R1015" s="92">
        <f t="shared" si="502"/>
        <v>0</v>
      </c>
      <c r="S1015" s="88">
        <f t="shared" si="503"/>
        <v>0</v>
      </c>
      <c r="T1015" s="109"/>
      <c r="U1015" s="133"/>
      <c r="V1015" s="133"/>
      <c r="W1015" s="133"/>
      <c r="X1015" s="133"/>
      <c r="Y1015" s="133"/>
    </row>
    <row r="1016" spans="1:25" s="198" customFormat="1" ht="41.25" customHeight="1" x14ac:dyDescent="0.3">
      <c r="A1016" s="65" t="s">
        <v>2315</v>
      </c>
      <c r="B1016" s="65"/>
      <c r="C1016" s="65" t="s">
        <v>553</v>
      </c>
      <c r="D1016" s="261" t="s">
        <v>1789</v>
      </c>
      <c r="E1016" s="14" t="s">
        <v>18</v>
      </c>
      <c r="F1016" s="215">
        <v>1</v>
      </c>
      <c r="G1016" s="14"/>
      <c r="H1016" s="14"/>
      <c r="I1016" s="14"/>
      <c r="J1016" s="14"/>
      <c r="K1016" s="104"/>
      <c r="L1016" s="104">
        <f t="shared" ref="L1016" si="504">F1016</f>
        <v>1</v>
      </c>
      <c r="M1016" s="147">
        <v>1</v>
      </c>
      <c r="N1016" s="153">
        <f t="shared" ref="N1016" si="505">M1016*L1016</f>
        <v>1</v>
      </c>
      <c r="O1016" s="11"/>
      <c r="P1016" s="11"/>
      <c r="Q1016" s="11">
        <f t="shared" si="501"/>
        <v>0</v>
      </c>
      <c r="R1016" s="11">
        <f t="shared" si="502"/>
        <v>0</v>
      </c>
      <c r="S1016" s="71">
        <f t="shared" si="503"/>
        <v>0</v>
      </c>
      <c r="T1016" s="106"/>
      <c r="U1016" s="197"/>
    </row>
    <row r="1017" spans="1:25" s="132" customFormat="1" ht="22.5" customHeight="1" x14ac:dyDescent="0.3">
      <c r="A1017" s="111" t="s">
        <v>519</v>
      </c>
      <c r="B1017" s="111"/>
      <c r="C1017" s="111"/>
      <c r="D1017" s="95" t="s">
        <v>1745</v>
      </c>
      <c r="E1017" s="112"/>
      <c r="F1017" s="113"/>
      <c r="G1017" s="112"/>
      <c r="H1017" s="112"/>
      <c r="I1017" s="112"/>
      <c r="J1017" s="112"/>
      <c r="K1017" s="112"/>
      <c r="L1017" s="190"/>
      <c r="M1017" s="144"/>
      <c r="N1017" s="151"/>
      <c r="O1017" s="114"/>
      <c r="P1017" s="114"/>
      <c r="Q1017" s="85"/>
      <c r="R1017" s="85"/>
      <c r="S1017" s="114"/>
      <c r="T1017" s="114"/>
      <c r="U1017" s="131"/>
      <c r="V1017" s="131"/>
      <c r="W1017" s="131"/>
      <c r="X1017" s="131"/>
      <c r="Y1017" s="131"/>
    </row>
    <row r="1018" spans="1:25" s="138" customFormat="1" ht="32.25" customHeight="1" x14ac:dyDescent="0.3">
      <c r="A1018" s="90" t="s">
        <v>2317</v>
      </c>
      <c r="B1018" s="276" t="s">
        <v>2086</v>
      </c>
      <c r="C1018" s="90" t="s">
        <v>552</v>
      </c>
      <c r="D1018" s="97" t="s">
        <v>554</v>
      </c>
      <c r="E1018" s="87" t="s">
        <v>3</v>
      </c>
      <c r="F1018" s="117"/>
      <c r="G1018" s="87"/>
      <c r="H1018" s="87"/>
      <c r="I1018" s="89"/>
      <c r="J1018" s="89"/>
      <c r="K1018" s="89">
        <f>SUM(K1019:K1033)</f>
        <v>51.244030294085803</v>
      </c>
      <c r="L1018" s="89"/>
      <c r="M1018" s="146"/>
      <c r="N1018" s="89">
        <f>K1018</f>
        <v>51.244030294085803</v>
      </c>
      <c r="O1018" s="88"/>
      <c r="P1018" s="88"/>
      <c r="Q1018" s="92">
        <f t="shared" si="501"/>
        <v>0</v>
      </c>
      <c r="R1018" s="92">
        <f t="shared" si="502"/>
        <v>0</v>
      </c>
      <c r="S1018" s="88">
        <f t="shared" si="503"/>
        <v>0</v>
      </c>
      <c r="T1018" s="88" t="s">
        <v>555</v>
      </c>
      <c r="U1018" s="137"/>
      <c r="V1018" s="137"/>
      <c r="W1018" s="137"/>
      <c r="X1018" s="137"/>
      <c r="Y1018" s="137"/>
    </row>
    <row r="1019" spans="1:25" s="138" customFormat="1" ht="22.5" customHeight="1" x14ac:dyDescent="0.3">
      <c r="A1019" s="65" t="s">
        <v>2318</v>
      </c>
      <c r="B1019" s="69"/>
      <c r="C1019" s="69" t="s">
        <v>553</v>
      </c>
      <c r="D1019" s="261" t="s">
        <v>1328</v>
      </c>
      <c r="E1019" s="74" t="s">
        <v>1690</v>
      </c>
      <c r="F1019" s="105"/>
      <c r="G1019" s="74">
        <v>0.5</v>
      </c>
      <c r="H1019" s="74">
        <v>0.4</v>
      </c>
      <c r="I1019" s="11">
        <f>(G1019+H1019)*2</f>
        <v>1.8</v>
      </c>
      <c r="J1019" s="209">
        <v>2.81</v>
      </c>
      <c r="K1019" s="235">
        <f>I1019*J1019</f>
        <v>5.0579999999999998</v>
      </c>
      <c r="L1019" s="11">
        <f>J1019</f>
        <v>2.81</v>
      </c>
      <c r="M1019" s="147">
        <v>1.1000000000000001</v>
      </c>
      <c r="N1019" s="179">
        <f>M1019*L1019</f>
        <v>3.0910000000000002</v>
      </c>
      <c r="O1019" s="71"/>
      <c r="P1019" s="71"/>
      <c r="Q1019" s="11">
        <f t="shared" si="501"/>
        <v>0</v>
      </c>
      <c r="R1019" s="11">
        <f t="shared" si="502"/>
        <v>0</v>
      </c>
      <c r="S1019" s="88">
        <f t="shared" si="503"/>
        <v>0</v>
      </c>
      <c r="T1019" s="88"/>
      <c r="U1019" s="137"/>
      <c r="V1019" s="137"/>
      <c r="W1019" s="137"/>
      <c r="X1019" s="137"/>
      <c r="Y1019" s="137"/>
    </row>
    <row r="1020" spans="1:25" s="138" customFormat="1" ht="22.5" customHeight="1" x14ac:dyDescent="0.3">
      <c r="A1020" s="65" t="s">
        <v>2319</v>
      </c>
      <c r="B1020" s="69"/>
      <c r="C1020" s="69" t="s">
        <v>553</v>
      </c>
      <c r="D1020" s="261" t="s">
        <v>1790</v>
      </c>
      <c r="E1020" s="74" t="s">
        <v>1690</v>
      </c>
      <c r="F1020" s="105"/>
      <c r="G1020" s="74">
        <v>0.6</v>
      </c>
      <c r="H1020" s="74">
        <v>0.4</v>
      </c>
      <c r="I1020" s="11">
        <f t="shared" ref="I1020" si="506">(G1020+H1020)*2</f>
        <v>2</v>
      </c>
      <c r="J1020" s="209">
        <v>4.53</v>
      </c>
      <c r="K1020" s="235">
        <f>I1020*J1020</f>
        <v>9.06</v>
      </c>
      <c r="L1020" s="11">
        <f t="shared" ref="L1020:L1022" si="507">J1020</f>
        <v>4.53</v>
      </c>
      <c r="M1020" s="147">
        <v>1.1000000000000001</v>
      </c>
      <c r="N1020" s="179">
        <f>M1020*L1020</f>
        <v>4.9830000000000005</v>
      </c>
      <c r="O1020" s="71"/>
      <c r="P1020" s="71"/>
      <c r="Q1020" s="11">
        <f t="shared" si="501"/>
        <v>0</v>
      </c>
      <c r="R1020" s="11">
        <f t="shared" si="502"/>
        <v>0</v>
      </c>
      <c r="S1020" s="88">
        <f t="shared" si="503"/>
        <v>0</v>
      </c>
      <c r="T1020" s="88"/>
      <c r="U1020" s="137"/>
      <c r="V1020" s="137"/>
      <c r="W1020" s="137"/>
      <c r="X1020" s="137"/>
      <c r="Y1020" s="137"/>
    </row>
    <row r="1021" spans="1:25" s="138" customFormat="1" ht="22.5" customHeight="1" x14ac:dyDescent="0.3">
      <c r="A1021" s="65" t="s">
        <v>2320</v>
      </c>
      <c r="B1021" s="69"/>
      <c r="C1021" s="69" t="s">
        <v>553</v>
      </c>
      <c r="D1021" s="261" t="s">
        <v>1791</v>
      </c>
      <c r="E1021" s="74" t="s">
        <v>1690</v>
      </c>
      <c r="F1021" s="105"/>
      <c r="G1021" s="74"/>
      <c r="H1021" s="74"/>
      <c r="I1021" s="11"/>
      <c r="J1021" s="209">
        <v>2.57</v>
      </c>
      <c r="K1021" s="235">
        <f>0.4*3.14*J1021</f>
        <v>3.2279200000000006</v>
      </c>
      <c r="L1021" s="11">
        <f t="shared" si="507"/>
        <v>2.57</v>
      </c>
      <c r="M1021" s="147">
        <v>1.1000000000000001</v>
      </c>
      <c r="N1021" s="179">
        <f t="shared" ref="N1021:N1033" si="508">M1021*L1021</f>
        <v>2.827</v>
      </c>
      <c r="O1021" s="71"/>
      <c r="P1021" s="71"/>
      <c r="Q1021" s="11">
        <f t="shared" si="501"/>
        <v>0</v>
      </c>
      <c r="R1021" s="11">
        <f t="shared" si="502"/>
        <v>0</v>
      </c>
      <c r="S1021" s="88">
        <f t="shared" si="503"/>
        <v>0</v>
      </c>
      <c r="T1021" s="88"/>
      <c r="U1021" s="137"/>
      <c r="V1021" s="137"/>
      <c r="W1021" s="137"/>
      <c r="X1021" s="137"/>
      <c r="Y1021" s="137"/>
    </row>
    <row r="1022" spans="1:25" s="138" customFormat="1" ht="22.5" customHeight="1" x14ac:dyDescent="0.3">
      <c r="A1022" s="65" t="s">
        <v>2321</v>
      </c>
      <c r="B1022" s="69"/>
      <c r="C1022" s="69" t="s">
        <v>553</v>
      </c>
      <c r="D1022" s="261" t="s">
        <v>1734</v>
      </c>
      <c r="E1022" s="14" t="s">
        <v>18</v>
      </c>
      <c r="F1022" s="181"/>
      <c r="G1022" s="74"/>
      <c r="H1022" s="74"/>
      <c r="I1022" s="11"/>
      <c r="J1022" s="209">
        <v>8.26</v>
      </c>
      <c r="K1022" s="235">
        <f>J1022*3.14*0.5</f>
        <v>12.9682</v>
      </c>
      <c r="L1022" s="11">
        <f t="shared" si="507"/>
        <v>8.26</v>
      </c>
      <c r="M1022" s="147">
        <v>1</v>
      </c>
      <c r="N1022" s="179">
        <f>M1022*L1022</f>
        <v>8.26</v>
      </c>
      <c r="O1022" s="71"/>
      <c r="P1022" s="71"/>
      <c r="Q1022" s="11">
        <f t="shared" si="501"/>
        <v>0</v>
      </c>
      <c r="R1022" s="11">
        <f t="shared" si="502"/>
        <v>0</v>
      </c>
      <c r="S1022" s="88">
        <f t="shared" si="503"/>
        <v>0</v>
      </c>
      <c r="T1022" s="88"/>
      <c r="U1022" s="137"/>
      <c r="V1022" s="137"/>
      <c r="W1022" s="137"/>
      <c r="X1022" s="137"/>
      <c r="Y1022" s="137"/>
    </row>
    <row r="1023" spans="1:25" s="138" customFormat="1" ht="22.5" customHeight="1" x14ac:dyDescent="0.25">
      <c r="A1023" s="65" t="s">
        <v>2322</v>
      </c>
      <c r="B1023" s="69"/>
      <c r="C1023" s="69" t="s">
        <v>553</v>
      </c>
      <c r="D1023" s="261" t="s">
        <v>1736</v>
      </c>
      <c r="E1023" s="14" t="s">
        <v>18</v>
      </c>
      <c r="F1023" s="208">
        <v>2</v>
      </c>
      <c r="G1023" s="195"/>
      <c r="H1023" s="74"/>
      <c r="I1023" s="11"/>
      <c r="J1023" s="224"/>
      <c r="K1023" s="235"/>
      <c r="L1023" s="11">
        <f>F1023</f>
        <v>2</v>
      </c>
      <c r="M1023" s="147">
        <v>1</v>
      </c>
      <c r="N1023" s="179">
        <f t="shared" si="508"/>
        <v>2</v>
      </c>
      <c r="O1023" s="71"/>
      <c r="P1023" s="71"/>
      <c r="Q1023" s="11">
        <f t="shared" si="501"/>
        <v>0</v>
      </c>
      <c r="R1023" s="11">
        <f t="shared" si="502"/>
        <v>0</v>
      </c>
      <c r="S1023" s="88">
        <f t="shared" si="503"/>
        <v>0</v>
      </c>
      <c r="T1023" s="88"/>
      <c r="U1023" s="137"/>
      <c r="V1023" s="137"/>
      <c r="W1023" s="137"/>
      <c r="X1023" s="137"/>
      <c r="Y1023" s="137"/>
    </row>
    <row r="1024" spans="1:25" s="138" customFormat="1" ht="22.5" customHeight="1" x14ac:dyDescent="0.25">
      <c r="A1024" s="65" t="s">
        <v>2323</v>
      </c>
      <c r="B1024" s="69"/>
      <c r="C1024" s="69" t="s">
        <v>553</v>
      </c>
      <c r="D1024" s="261" t="s">
        <v>1792</v>
      </c>
      <c r="E1024" s="14" t="s">
        <v>18</v>
      </c>
      <c r="F1024" s="208">
        <v>1</v>
      </c>
      <c r="G1024" s="195"/>
      <c r="H1024" s="74"/>
      <c r="I1024" s="11"/>
      <c r="J1024" s="224"/>
      <c r="K1024" s="235">
        <v>1.39</v>
      </c>
      <c r="L1024" s="104">
        <f t="shared" ref="L1024:L1032" si="509">F1024</f>
        <v>1</v>
      </c>
      <c r="M1024" s="147">
        <v>1</v>
      </c>
      <c r="N1024" s="179">
        <f t="shared" ref="N1024:N1032" si="510">M1024*L1024</f>
        <v>1</v>
      </c>
      <c r="O1024" s="71"/>
      <c r="P1024" s="71"/>
      <c r="Q1024" s="11">
        <f t="shared" si="501"/>
        <v>0</v>
      </c>
      <c r="R1024" s="11">
        <f t="shared" si="502"/>
        <v>0</v>
      </c>
      <c r="S1024" s="88">
        <f t="shared" si="503"/>
        <v>0</v>
      </c>
      <c r="T1024" s="88"/>
      <c r="U1024" s="137"/>
      <c r="V1024" s="137"/>
      <c r="W1024" s="137"/>
      <c r="X1024" s="137"/>
      <c r="Y1024" s="137"/>
    </row>
    <row r="1025" spans="1:25" s="138" customFormat="1" ht="22.5" customHeight="1" x14ac:dyDescent="0.25">
      <c r="A1025" s="65" t="s">
        <v>2324</v>
      </c>
      <c r="B1025" s="69"/>
      <c r="C1025" s="69" t="s">
        <v>553</v>
      </c>
      <c r="D1025" s="261" t="s">
        <v>1770</v>
      </c>
      <c r="E1025" s="14" t="s">
        <v>18</v>
      </c>
      <c r="F1025" s="208">
        <v>8</v>
      </c>
      <c r="G1025" s="195"/>
      <c r="H1025" s="74"/>
      <c r="I1025" s="11"/>
      <c r="J1025" s="224"/>
      <c r="K1025" s="235">
        <v>11.13</v>
      </c>
      <c r="L1025" s="104">
        <f t="shared" si="509"/>
        <v>8</v>
      </c>
      <c r="M1025" s="147">
        <v>1</v>
      </c>
      <c r="N1025" s="179">
        <f t="shared" si="510"/>
        <v>8</v>
      </c>
      <c r="O1025" s="71"/>
      <c r="P1025" s="71"/>
      <c r="Q1025" s="11">
        <f t="shared" si="501"/>
        <v>0</v>
      </c>
      <c r="R1025" s="11">
        <f t="shared" si="502"/>
        <v>0</v>
      </c>
      <c r="S1025" s="88">
        <f t="shared" si="503"/>
        <v>0</v>
      </c>
      <c r="T1025" s="88"/>
      <c r="U1025" s="137"/>
      <c r="V1025" s="137"/>
      <c r="W1025" s="137"/>
      <c r="X1025" s="137"/>
      <c r="Y1025" s="137"/>
    </row>
    <row r="1026" spans="1:25" s="138" customFormat="1" ht="30.75" customHeight="1" x14ac:dyDescent="0.25">
      <c r="A1026" s="65" t="s">
        <v>2325</v>
      </c>
      <c r="B1026" s="69"/>
      <c r="C1026" s="69" t="s">
        <v>553</v>
      </c>
      <c r="D1026" s="262" t="s">
        <v>1793</v>
      </c>
      <c r="E1026" s="14" t="s">
        <v>18</v>
      </c>
      <c r="F1026" s="208">
        <v>2</v>
      </c>
      <c r="G1026" s="195"/>
      <c r="H1026" s="74"/>
      <c r="I1026" s="11"/>
      <c r="J1026" s="224"/>
      <c r="K1026" s="235">
        <v>0.79278580395853004</v>
      </c>
      <c r="L1026" s="104">
        <f t="shared" si="509"/>
        <v>2</v>
      </c>
      <c r="M1026" s="147">
        <v>1</v>
      </c>
      <c r="N1026" s="179">
        <f t="shared" si="510"/>
        <v>2</v>
      </c>
      <c r="O1026" s="71"/>
      <c r="P1026" s="71"/>
      <c r="Q1026" s="11">
        <f t="shared" si="501"/>
        <v>0</v>
      </c>
      <c r="R1026" s="11">
        <f t="shared" si="502"/>
        <v>0</v>
      </c>
      <c r="S1026" s="88">
        <f t="shared" si="503"/>
        <v>0</v>
      </c>
      <c r="T1026" s="88"/>
      <c r="U1026" s="137"/>
      <c r="V1026" s="137"/>
      <c r="W1026" s="137"/>
      <c r="X1026" s="137"/>
      <c r="Y1026" s="137"/>
    </row>
    <row r="1027" spans="1:25" s="138" customFormat="1" ht="30.75" customHeight="1" x14ac:dyDescent="0.25">
      <c r="A1027" s="65" t="s">
        <v>2326</v>
      </c>
      <c r="B1027" s="69"/>
      <c r="C1027" s="69" t="s">
        <v>553</v>
      </c>
      <c r="D1027" s="261" t="s">
        <v>1794</v>
      </c>
      <c r="E1027" s="14" t="s">
        <v>18</v>
      </c>
      <c r="F1027" s="208">
        <v>1</v>
      </c>
      <c r="G1027" s="195"/>
      <c r="H1027" s="74"/>
      <c r="I1027" s="11"/>
      <c r="J1027" s="224"/>
      <c r="K1027" s="235">
        <v>0.83013367314003284</v>
      </c>
      <c r="L1027" s="104">
        <f t="shared" si="509"/>
        <v>1</v>
      </c>
      <c r="M1027" s="147">
        <v>1</v>
      </c>
      <c r="N1027" s="179">
        <f t="shared" si="510"/>
        <v>1</v>
      </c>
      <c r="O1027" s="71"/>
      <c r="P1027" s="71"/>
      <c r="Q1027" s="11">
        <f t="shared" si="501"/>
        <v>0</v>
      </c>
      <c r="R1027" s="11">
        <f t="shared" si="502"/>
        <v>0</v>
      </c>
      <c r="S1027" s="88">
        <f t="shared" si="503"/>
        <v>0</v>
      </c>
      <c r="T1027" s="88"/>
      <c r="U1027" s="137"/>
      <c r="V1027" s="137"/>
      <c r="W1027" s="137"/>
      <c r="X1027" s="137"/>
      <c r="Y1027" s="137"/>
    </row>
    <row r="1028" spans="1:25" s="138" customFormat="1" ht="30.75" customHeight="1" x14ac:dyDescent="0.25">
      <c r="A1028" s="65" t="s">
        <v>2327</v>
      </c>
      <c r="B1028" s="69"/>
      <c r="C1028" s="69" t="s">
        <v>553</v>
      </c>
      <c r="D1028" s="262" t="s">
        <v>1795</v>
      </c>
      <c r="E1028" s="14" t="s">
        <v>18</v>
      </c>
      <c r="F1028" s="208">
        <v>1</v>
      </c>
      <c r="G1028" s="195"/>
      <c r="H1028" s="74"/>
      <c r="I1028" s="11"/>
      <c r="J1028" s="224"/>
      <c r="K1028" s="235">
        <v>0.82831853071795858</v>
      </c>
      <c r="L1028" s="104">
        <f t="shared" si="509"/>
        <v>1</v>
      </c>
      <c r="M1028" s="147">
        <v>1</v>
      </c>
      <c r="N1028" s="179">
        <f t="shared" si="510"/>
        <v>1</v>
      </c>
      <c r="O1028" s="71"/>
      <c r="P1028" s="71"/>
      <c r="Q1028" s="11">
        <f t="shared" si="501"/>
        <v>0</v>
      </c>
      <c r="R1028" s="11">
        <f t="shared" si="502"/>
        <v>0</v>
      </c>
      <c r="S1028" s="88">
        <f t="shared" si="503"/>
        <v>0</v>
      </c>
      <c r="T1028" s="88"/>
      <c r="U1028" s="137"/>
      <c r="V1028" s="137"/>
      <c r="W1028" s="137"/>
      <c r="X1028" s="137"/>
      <c r="Y1028" s="137"/>
    </row>
    <row r="1029" spans="1:25" s="138" customFormat="1" ht="39" customHeight="1" x14ac:dyDescent="0.25">
      <c r="A1029" s="65" t="s">
        <v>2328</v>
      </c>
      <c r="B1029" s="69"/>
      <c r="C1029" s="69" t="s">
        <v>553</v>
      </c>
      <c r="D1029" s="261" t="s">
        <v>1796</v>
      </c>
      <c r="E1029" s="14" t="s">
        <v>18</v>
      </c>
      <c r="F1029" s="208">
        <v>1</v>
      </c>
      <c r="G1029" s="195"/>
      <c r="H1029" s="74"/>
      <c r="I1029" s="11"/>
      <c r="J1029" s="224"/>
      <c r="K1029" s="235">
        <v>1.5937166941154068</v>
      </c>
      <c r="L1029" s="104">
        <f t="shared" si="509"/>
        <v>1</v>
      </c>
      <c r="M1029" s="147">
        <v>1</v>
      </c>
      <c r="N1029" s="179">
        <f t="shared" si="510"/>
        <v>1</v>
      </c>
      <c r="O1029" s="71"/>
      <c r="P1029" s="71"/>
      <c r="Q1029" s="11">
        <f t="shared" si="501"/>
        <v>0</v>
      </c>
      <c r="R1029" s="11">
        <f t="shared" si="502"/>
        <v>0</v>
      </c>
      <c r="S1029" s="88">
        <f t="shared" si="503"/>
        <v>0</v>
      </c>
      <c r="T1029" s="88"/>
      <c r="U1029" s="137"/>
      <c r="V1029" s="137"/>
      <c r="W1029" s="137"/>
      <c r="X1029" s="137"/>
      <c r="Y1029" s="137"/>
    </row>
    <row r="1030" spans="1:25" s="138" customFormat="1" ht="39" customHeight="1" x14ac:dyDescent="0.25">
      <c r="A1030" s="65" t="s">
        <v>2329</v>
      </c>
      <c r="B1030" s="69"/>
      <c r="C1030" s="69" t="s">
        <v>553</v>
      </c>
      <c r="D1030" s="262" t="s">
        <v>1797</v>
      </c>
      <c r="E1030" s="14" t="s">
        <v>18</v>
      </c>
      <c r="F1030" s="208">
        <v>1</v>
      </c>
      <c r="G1030" s="195"/>
      <c r="H1030" s="74"/>
      <c r="I1030" s="11"/>
      <c r="J1030" s="224"/>
      <c r="K1030" s="235">
        <v>2.0849555921538756</v>
      </c>
      <c r="L1030" s="104">
        <f t="shared" si="509"/>
        <v>1</v>
      </c>
      <c r="M1030" s="147">
        <v>1</v>
      </c>
      <c r="N1030" s="179">
        <f t="shared" si="510"/>
        <v>1</v>
      </c>
      <c r="O1030" s="71"/>
      <c r="P1030" s="71"/>
      <c r="Q1030" s="11">
        <f t="shared" si="501"/>
        <v>0</v>
      </c>
      <c r="R1030" s="11">
        <f t="shared" si="502"/>
        <v>0</v>
      </c>
      <c r="S1030" s="88">
        <f t="shared" si="503"/>
        <v>0</v>
      </c>
      <c r="T1030" s="88"/>
      <c r="U1030" s="137"/>
      <c r="V1030" s="137"/>
      <c r="W1030" s="137"/>
      <c r="X1030" s="137"/>
      <c r="Y1030" s="137"/>
    </row>
    <row r="1031" spans="1:25" s="138" customFormat="1" ht="39" customHeight="1" x14ac:dyDescent="0.25">
      <c r="A1031" s="65" t="s">
        <v>2330</v>
      </c>
      <c r="B1031" s="69"/>
      <c r="C1031" s="69" t="s">
        <v>553</v>
      </c>
      <c r="D1031" s="261" t="s">
        <v>1798</v>
      </c>
      <c r="E1031" s="14" t="s">
        <v>18</v>
      </c>
      <c r="F1031" s="208">
        <v>1</v>
      </c>
      <c r="G1031" s="195"/>
      <c r="H1031" s="74"/>
      <c r="I1031" s="11"/>
      <c r="J1031" s="224"/>
      <c r="K1031" s="235">
        <v>0.57999999999999996</v>
      </c>
      <c r="L1031" s="104">
        <f t="shared" si="509"/>
        <v>1</v>
      </c>
      <c r="M1031" s="147">
        <v>1</v>
      </c>
      <c r="N1031" s="179">
        <f t="shared" si="510"/>
        <v>1</v>
      </c>
      <c r="O1031" s="71"/>
      <c r="P1031" s="71"/>
      <c r="Q1031" s="11">
        <f t="shared" si="501"/>
        <v>0</v>
      </c>
      <c r="R1031" s="11">
        <f t="shared" si="502"/>
        <v>0</v>
      </c>
      <c r="S1031" s="88">
        <f t="shared" si="503"/>
        <v>0</v>
      </c>
      <c r="T1031" s="88"/>
      <c r="U1031" s="137"/>
      <c r="V1031" s="137"/>
      <c r="W1031" s="137"/>
      <c r="X1031" s="137"/>
      <c r="Y1031" s="137"/>
    </row>
    <row r="1032" spans="1:25" s="138" customFormat="1" ht="22.5" customHeight="1" x14ac:dyDescent="0.25">
      <c r="A1032" s="65" t="s">
        <v>2331</v>
      </c>
      <c r="B1032" s="69"/>
      <c r="C1032" s="69" t="s">
        <v>553</v>
      </c>
      <c r="D1032" s="261" t="s">
        <v>1799</v>
      </c>
      <c r="E1032" s="14" t="s">
        <v>18</v>
      </c>
      <c r="F1032" s="208">
        <v>2</v>
      </c>
      <c r="G1032" s="195"/>
      <c r="H1032" s="74"/>
      <c r="I1032" s="11"/>
      <c r="J1032" s="224"/>
      <c r="K1032" s="235">
        <v>1.1299999999999999</v>
      </c>
      <c r="L1032" s="104">
        <f t="shared" si="509"/>
        <v>2</v>
      </c>
      <c r="M1032" s="147">
        <v>1</v>
      </c>
      <c r="N1032" s="179">
        <f t="shared" si="510"/>
        <v>2</v>
      </c>
      <c r="O1032" s="71"/>
      <c r="P1032" s="71"/>
      <c r="Q1032" s="11">
        <f t="shared" si="501"/>
        <v>0</v>
      </c>
      <c r="R1032" s="11">
        <f t="shared" si="502"/>
        <v>0</v>
      </c>
      <c r="S1032" s="88">
        <f t="shared" si="503"/>
        <v>0</v>
      </c>
      <c r="T1032" s="88"/>
      <c r="U1032" s="137"/>
      <c r="V1032" s="137"/>
      <c r="W1032" s="137"/>
      <c r="X1032" s="137"/>
      <c r="Y1032" s="137"/>
    </row>
    <row r="1033" spans="1:25" s="138" customFormat="1" ht="40.5" customHeight="1" x14ac:dyDescent="0.25">
      <c r="A1033" s="65" t="s">
        <v>2332</v>
      </c>
      <c r="B1033" s="69"/>
      <c r="C1033" s="69" t="s">
        <v>553</v>
      </c>
      <c r="D1033" s="262" t="s">
        <v>1800</v>
      </c>
      <c r="E1033" s="14" t="s">
        <v>18</v>
      </c>
      <c r="F1033" s="208">
        <v>1</v>
      </c>
      <c r="G1033" s="195"/>
      <c r="H1033" s="74"/>
      <c r="I1033" s="11"/>
      <c r="J1033" s="225"/>
      <c r="K1033" s="235">
        <v>0.56999999999999995</v>
      </c>
      <c r="L1033" s="104">
        <f t="shared" ref="L1033" si="511">F1033</f>
        <v>1</v>
      </c>
      <c r="M1033" s="147">
        <v>1</v>
      </c>
      <c r="N1033" s="179">
        <f t="shared" si="508"/>
        <v>1</v>
      </c>
      <c r="O1033" s="71"/>
      <c r="P1033" s="71"/>
      <c r="Q1033" s="11">
        <f t="shared" si="501"/>
        <v>0</v>
      </c>
      <c r="R1033" s="11">
        <f t="shared" si="502"/>
        <v>0</v>
      </c>
      <c r="S1033" s="88">
        <f t="shared" si="503"/>
        <v>0</v>
      </c>
      <c r="T1033" s="88"/>
      <c r="U1033" s="137"/>
      <c r="V1033" s="137"/>
      <c r="W1033" s="137"/>
      <c r="X1033" s="137"/>
      <c r="Y1033" s="137"/>
    </row>
    <row r="1034" spans="1:25" s="134" customFormat="1" ht="27.75" customHeight="1" x14ac:dyDescent="0.3">
      <c r="A1034" s="90" t="s">
        <v>2333</v>
      </c>
      <c r="B1034" s="276" t="s">
        <v>2089</v>
      </c>
      <c r="C1034" s="86" t="s">
        <v>552</v>
      </c>
      <c r="D1034" s="118" t="s">
        <v>1125</v>
      </c>
      <c r="E1034" s="87" t="s">
        <v>18</v>
      </c>
      <c r="F1034" s="117">
        <f>F1035+F1036</f>
        <v>2</v>
      </c>
      <c r="G1034" s="117"/>
      <c r="H1034" s="117"/>
      <c r="I1034" s="117"/>
      <c r="J1034" s="117"/>
      <c r="K1034" s="117"/>
      <c r="L1034" s="119">
        <f>F1034</f>
        <v>2</v>
      </c>
      <c r="M1034" s="148">
        <v>1</v>
      </c>
      <c r="N1034" s="154">
        <f t="shared" ref="N1034:N1035" si="512">M1034*L1034</f>
        <v>2</v>
      </c>
      <c r="O1034" s="88"/>
      <c r="P1034" s="88"/>
      <c r="Q1034" s="92">
        <f t="shared" si="501"/>
        <v>0</v>
      </c>
      <c r="R1034" s="92">
        <f t="shared" si="502"/>
        <v>0</v>
      </c>
      <c r="S1034" s="88">
        <f t="shared" si="503"/>
        <v>0</v>
      </c>
      <c r="T1034" s="109"/>
      <c r="U1034" s="133"/>
      <c r="V1034" s="133"/>
      <c r="W1034" s="133"/>
      <c r="X1034" s="133"/>
      <c r="Y1034" s="133"/>
    </row>
    <row r="1035" spans="1:25" s="158" customFormat="1" ht="27.75" customHeight="1" x14ac:dyDescent="0.3">
      <c r="A1035" s="65" t="s">
        <v>2334</v>
      </c>
      <c r="B1035" s="69"/>
      <c r="C1035" s="65" t="s">
        <v>553</v>
      </c>
      <c r="D1035" s="261" t="s">
        <v>1748</v>
      </c>
      <c r="E1035" s="74" t="s">
        <v>18</v>
      </c>
      <c r="F1035" s="105">
        <v>1</v>
      </c>
      <c r="G1035" s="105"/>
      <c r="H1035" s="105"/>
      <c r="I1035" s="105"/>
      <c r="J1035" s="117"/>
      <c r="K1035" s="238"/>
      <c r="L1035" s="104">
        <f t="shared" ref="L1035" si="513">F1035</f>
        <v>1</v>
      </c>
      <c r="M1035" s="147">
        <v>1</v>
      </c>
      <c r="N1035" s="153">
        <f t="shared" si="512"/>
        <v>1</v>
      </c>
      <c r="O1035" s="71"/>
      <c r="P1035" s="71"/>
      <c r="Q1035" s="11">
        <f t="shared" si="501"/>
        <v>0</v>
      </c>
      <c r="R1035" s="11">
        <f t="shared" si="502"/>
        <v>0</v>
      </c>
      <c r="S1035" s="88">
        <f t="shared" si="503"/>
        <v>0</v>
      </c>
      <c r="T1035" s="106"/>
      <c r="U1035" s="157"/>
      <c r="V1035" s="157"/>
      <c r="W1035" s="157"/>
      <c r="X1035" s="157"/>
      <c r="Y1035" s="157"/>
    </row>
    <row r="1036" spans="1:25" s="158" customFormat="1" ht="27.75" customHeight="1" x14ac:dyDescent="0.3">
      <c r="A1036" s="65" t="s">
        <v>2335</v>
      </c>
      <c r="B1036" s="69"/>
      <c r="C1036" s="65" t="s">
        <v>553</v>
      </c>
      <c r="D1036" s="261" t="s">
        <v>1748</v>
      </c>
      <c r="E1036" s="74" t="s">
        <v>18</v>
      </c>
      <c r="F1036" s="105">
        <v>1</v>
      </c>
      <c r="G1036" s="105"/>
      <c r="H1036" s="105"/>
      <c r="I1036" s="105"/>
      <c r="J1036" s="117"/>
      <c r="K1036" s="238"/>
      <c r="L1036" s="104">
        <f t="shared" ref="L1036" si="514">F1036</f>
        <v>1</v>
      </c>
      <c r="M1036" s="147">
        <v>1</v>
      </c>
      <c r="N1036" s="153">
        <f t="shared" ref="N1036" si="515">M1036*L1036</f>
        <v>1</v>
      </c>
      <c r="O1036" s="71"/>
      <c r="P1036" s="71"/>
      <c r="Q1036" s="11">
        <f t="shared" si="501"/>
        <v>0</v>
      </c>
      <c r="R1036" s="11">
        <f t="shared" si="502"/>
        <v>0</v>
      </c>
      <c r="S1036" s="88">
        <f t="shared" si="503"/>
        <v>0</v>
      </c>
      <c r="T1036" s="106"/>
      <c r="U1036" s="157"/>
      <c r="V1036" s="157"/>
      <c r="W1036" s="157"/>
      <c r="X1036" s="157"/>
      <c r="Y1036" s="157"/>
    </row>
    <row r="1037" spans="1:25" s="138" customFormat="1" ht="27" customHeight="1" x14ac:dyDescent="0.3">
      <c r="A1037" s="90" t="s">
        <v>2336</v>
      </c>
      <c r="B1037" s="276" t="s">
        <v>2088</v>
      </c>
      <c r="C1037" s="90" t="s">
        <v>552</v>
      </c>
      <c r="D1037" s="97" t="s">
        <v>1338</v>
      </c>
      <c r="E1037" s="87" t="s">
        <v>3</v>
      </c>
      <c r="F1037" s="124">
        <f>F1038</f>
        <v>49.826999999999998</v>
      </c>
      <c r="G1037" s="87"/>
      <c r="H1037" s="87"/>
      <c r="I1037" s="87"/>
      <c r="J1037" s="87"/>
      <c r="K1037" s="124">
        <f>F1037</f>
        <v>49.826999999999998</v>
      </c>
      <c r="L1037" s="146">
        <f>K1037</f>
        <v>49.826999999999998</v>
      </c>
      <c r="M1037" s="148">
        <v>1</v>
      </c>
      <c r="N1037" s="154">
        <f>ROUND(M1037*L1037,2)</f>
        <v>49.83</v>
      </c>
      <c r="O1037" s="88"/>
      <c r="P1037" s="88"/>
      <c r="Q1037" s="92">
        <f t="shared" si="501"/>
        <v>0</v>
      </c>
      <c r="R1037" s="92">
        <f t="shared" si="502"/>
        <v>0</v>
      </c>
      <c r="S1037" s="88">
        <f t="shared" si="503"/>
        <v>0</v>
      </c>
      <c r="T1037" s="108"/>
    </row>
    <row r="1038" spans="1:25" s="198" customFormat="1" ht="38.25" customHeight="1" x14ac:dyDescent="0.3">
      <c r="A1038" s="65" t="s">
        <v>2337</v>
      </c>
      <c r="B1038" s="65"/>
      <c r="C1038" s="65" t="s">
        <v>553</v>
      </c>
      <c r="D1038" s="262" t="s">
        <v>1747</v>
      </c>
      <c r="E1038" s="14" t="s">
        <v>3</v>
      </c>
      <c r="F1038" s="103">
        <v>49.826999999999998</v>
      </c>
      <c r="G1038" s="14"/>
      <c r="H1038" s="14"/>
      <c r="I1038" s="14"/>
      <c r="J1038" s="91"/>
      <c r="K1038" s="239">
        <f>F1038</f>
        <v>49.826999999999998</v>
      </c>
      <c r="L1038" s="147">
        <f>K1038</f>
        <v>49.826999999999998</v>
      </c>
      <c r="M1038" s="147">
        <v>1.1000000000000001</v>
      </c>
      <c r="N1038" s="153">
        <f>ROUND(M1038*L1038,2)</f>
        <v>54.81</v>
      </c>
      <c r="O1038" s="11"/>
      <c r="P1038" s="11"/>
      <c r="Q1038" s="11">
        <f t="shared" si="501"/>
        <v>0</v>
      </c>
      <c r="R1038" s="11">
        <f t="shared" si="502"/>
        <v>0</v>
      </c>
      <c r="S1038" s="88">
        <f t="shared" si="503"/>
        <v>0</v>
      </c>
      <c r="T1038" s="106"/>
      <c r="U1038" s="197"/>
    </row>
    <row r="1039" spans="1:25" s="198" customFormat="1" ht="25.5" customHeight="1" x14ac:dyDescent="0.3">
      <c r="A1039" s="65" t="s">
        <v>3021</v>
      </c>
      <c r="B1039" s="65"/>
      <c r="C1039" s="65" t="s">
        <v>553</v>
      </c>
      <c r="D1039" s="115" t="s">
        <v>3022</v>
      </c>
      <c r="E1039" s="14" t="s">
        <v>2</v>
      </c>
      <c r="F1039" s="340">
        <f>F1038</f>
        <v>49.826999999999998</v>
      </c>
      <c r="G1039" s="340"/>
      <c r="H1039" s="340"/>
      <c r="I1039" s="340"/>
      <c r="J1039" s="340"/>
      <c r="K1039" s="340">
        <f>F1039</f>
        <v>49.826999999999998</v>
      </c>
      <c r="L1039" s="340">
        <f>K1039</f>
        <v>49.826999999999998</v>
      </c>
      <c r="M1039" s="341">
        <v>1.2</v>
      </c>
      <c r="N1039" s="153">
        <f>ROUND(M1039*L1039,2)</f>
        <v>59.79</v>
      </c>
      <c r="O1039" s="11"/>
      <c r="P1039" s="11"/>
      <c r="Q1039" s="11">
        <f t="shared" si="501"/>
        <v>0</v>
      </c>
      <c r="R1039" s="11">
        <f t="shared" si="502"/>
        <v>0</v>
      </c>
      <c r="S1039" s="88">
        <f t="shared" si="503"/>
        <v>0</v>
      </c>
      <c r="T1039" s="106"/>
    </row>
    <row r="1040" spans="1:25" s="138" customFormat="1" ht="27" customHeight="1" x14ac:dyDescent="0.3">
      <c r="A1040" s="90" t="s">
        <v>2338</v>
      </c>
      <c r="B1040" s="276" t="s">
        <v>2089</v>
      </c>
      <c r="C1040" s="90" t="s">
        <v>552</v>
      </c>
      <c r="D1040" s="97" t="s">
        <v>1697</v>
      </c>
      <c r="E1040" s="87" t="s">
        <v>18</v>
      </c>
      <c r="F1040" s="124">
        <f>F1041</f>
        <v>1</v>
      </c>
      <c r="G1040" s="87"/>
      <c r="H1040" s="87"/>
      <c r="I1040" s="87"/>
      <c r="J1040" s="87"/>
      <c r="K1040" s="117">
        <f>F1040</f>
        <v>1</v>
      </c>
      <c r="L1040" s="146">
        <f>K1040</f>
        <v>1</v>
      </c>
      <c r="M1040" s="148">
        <v>1</v>
      </c>
      <c r="N1040" s="154">
        <f>ROUND(M1040*L1040,2)</f>
        <v>1</v>
      </c>
      <c r="O1040" s="88"/>
      <c r="P1040" s="88"/>
      <c r="Q1040" s="92">
        <f t="shared" si="501"/>
        <v>0</v>
      </c>
      <c r="R1040" s="92">
        <f t="shared" si="502"/>
        <v>0</v>
      </c>
      <c r="S1040" s="88">
        <f t="shared" si="503"/>
        <v>0</v>
      </c>
      <c r="T1040" s="108"/>
    </row>
    <row r="1041" spans="1:25" s="198" customFormat="1" ht="23.25" customHeight="1" x14ac:dyDescent="0.3">
      <c r="A1041" s="65" t="s">
        <v>2339</v>
      </c>
      <c r="B1041" s="65"/>
      <c r="C1041" s="65" t="s">
        <v>553</v>
      </c>
      <c r="D1041" s="260" t="s">
        <v>1750</v>
      </c>
      <c r="E1041" s="14" t="s">
        <v>18</v>
      </c>
      <c r="F1041" s="103">
        <v>1</v>
      </c>
      <c r="G1041" s="14"/>
      <c r="H1041" s="14"/>
      <c r="I1041" s="14"/>
      <c r="J1041" s="91"/>
      <c r="K1041" s="241">
        <f>F1041</f>
        <v>1</v>
      </c>
      <c r="L1041" s="147">
        <f>K1041</f>
        <v>1</v>
      </c>
      <c r="M1041" s="147">
        <v>1</v>
      </c>
      <c r="N1041" s="153">
        <f>ROUND(M1041*L1041,2)</f>
        <v>1</v>
      </c>
      <c r="O1041" s="11"/>
      <c r="P1041" s="11"/>
      <c r="Q1041" s="11">
        <f t="shared" si="501"/>
        <v>0</v>
      </c>
      <c r="R1041" s="11">
        <f t="shared" si="502"/>
        <v>0</v>
      </c>
      <c r="S1041" s="88">
        <f t="shared" si="503"/>
        <v>0</v>
      </c>
      <c r="T1041" s="106"/>
      <c r="U1041" s="197"/>
    </row>
    <row r="1042" spans="1:25" s="134" customFormat="1" ht="15.75" customHeight="1" x14ac:dyDescent="0.3">
      <c r="A1042" s="90" t="s">
        <v>2341</v>
      </c>
      <c r="B1042" s="90"/>
      <c r="C1042" s="90" t="s">
        <v>552</v>
      </c>
      <c r="D1042" s="116" t="s">
        <v>1313</v>
      </c>
      <c r="E1042" s="87" t="s">
        <v>18</v>
      </c>
      <c r="F1042" s="87">
        <f>F1043</f>
        <v>1</v>
      </c>
      <c r="G1042" s="87"/>
      <c r="H1042" s="87"/>
      <c r="I1042" s="87"/>
      <c r="J1042" s="87"/>
      <c r="K1042" s="87"/>
      <c r="L1042" s="146">
        <v>1</v>
      </c>
      <c r="M1042" s="146">
        <v>1</v>
      </c>
      <c r="N1042" s="152">
        <v>1</v>
      </c>
      <c r="O1042" s="88"/>
      <c r="P1042" s="88"/>
      <c r="Q1042" s="92">
        <f t="shared" si="501"/>
        <v>0</v>
      </c>
      <c r="R1042" s="92">
        <f t="shared" si="502"/>
        <v>0</v>
      </c>
      <c r="S1042" s="88">
        <f t="shared" si="503"/>
        <v>0</v>
      </c>
      <c r="T1042" s="109"/>
      <c r="U1042" s="133"/>
      <c r="V1042" s="133"/>
      <c r="W1042" s="133"/>
      <c r="X1042" s="133"/>
      <c r="Y1042" s="133"/>
    </row>
    <row r="1043" spans="1:25" s="1" customFormat="1" ht="17.25" customHeight="1" x14ac:dyDescent="0.3">
      <c r="A1043" s="65" t="s">
        <v>2340</v>
      </c>
      <c r="B1043" s="65"/>
      <c r="C1043" s="65" t="s">
        <v>553</v>
      </c>
      <c r="D1043" s="261" t="s">
        <v>1751</v>
      </c>
      <c r="E1043" s="14" t="s">
        <v>18</v>
      </c>
      <c r="F1043" s="14">
        <v>1</v>
      </c>
      <c r="G1043" s="14"/>
      <c r="H1043" s="14"/>
      <c r="I1043" s="14"/>
      <c r="J1043" s="91"/>
      <c r="K1043" s="234"/>
      <c r="L1043" s="150">
        <f>F1043</f>
        <v>1</v>
      </c>
      <c r="M1043" s="150">
        <v>1</v>
      </c>
      <c r="N1043" s="180">
        <f>M1043*L1043</f>
        <v>1</v>
      </c>
      <c r="O1043" s="11"/>
      <c r="P1043" s="11"/>
      <c r="Q1043" s="11">
        <f t="shared" si="501"/>
        <v>0</v>
      </c>
      <c r="R1043" s="11">
        <f t="shared" si="502"/>
        <v>0</v>
      </c>
      <c r="S1043" s="88">
        <f t="shared" si="503"/>
        <v>0</v>
      </c>
      <c r="T1043" s="106"/>
      <c r="U1043" s="4"/>
    </row>
    <row r="1044" spans="1:25" s="134" customFormat="1" ht="15.75" customHeight="1" x14ac:dyDescent="0.3">
      <c r="A1044" s="90" t="s">
        <v>2970</v>
      </c>
      <c r="B1044" s="279" t="s">
        <v>2307</v>
      </c>
      <c r="C1044" s="90" t="s">
        <v>552</v>
      </c>
      <c r="D1044" s="116" t="s">
        <v>2071</v>
      </c>
      <c r="E1044" s="87" t="s">
        <v>18</v>
      </c>
      <c r="F1044" s="117">
        <f>F1045</f>
        <v>1</v>
      </c>
      <c r="G1044" s="87"/>
      <c r="H1044" s="87"/>
      <c r="I1044" s="87"/>
      <c r="J1044" s="87"/>
      <c r="K1044" s="87"/>
      <c r="L1044" s="117">
        <f>L1045</f>
        <v>1</v>
      </c>
      <c r="M1044" s="146">
        <v>1</v>
      </c>
      <c r="N1044" s="152">
        <v>1</v>
      </c>
      <c r="O1044" s="88"/>
      <c r="P1044" s="88"/>
      <c r="Q1044" s="92">
        <f t="shared" ref="Q1044:Q1045" si="516">ROUND(N1044*O1044,2)</f>
        <v>0</v>
      </c>
      <c r="R1044" s="92">
        <f t="shared" ref="R1044:R1045" si="517">ROUND(N1044*P1044,2)</f>
        <v>0</v>
      </c>
      <c r="S1044" s="88">
        <f t="shared" ref="S1044:S1045" si="518">ROUND(Q1044+R1044,2)</f>
        <v>0</v>
      </c>
      <c r="T1044" s="108" t="s">
        <v>556</v>
      </c>
      <c r="U1044" s="133"/>
      <c r="V1044" s="133"/>
      <c r="W1044" s="133"/>
      <c r="X1044" s="133"/>
      <c r="Y1044" s="133"/>
    </row>
    <row r="1045" spans="1:25" s="158" customFormat="1" ht="27.75" customHeight="1" x14ac:dyDescent="0.3">
      <c r="A1045" s="65" t="s">
        <v>2971</v>
      </c>
      <c r="B1045" s="69"/>
      <c r="C1045" s="69" t="s">
        <v>553</v>
      </c>
      <c r="D1045" s="261" t="s">
        <v>1801</v>
      </c>
      <c r="E1045" s="74" t="s">
        <v>18</v>
      </c>
      <c r="F1045" s="105">
        <v>1</v>
      </c>
      <c r="G1045" s="105"/>
      <c r="H1045" s="105"/>
      <c r="I1045" s="105"/>
      <c r="J1045" s="105"/>
      <c r="K1045" s="105"/>
      <c r="L1045" s="105">
        <f>F1045</f>
        <v>1</v>
      </c>
      <c r="M1045" s="147">
        <v>1</v>
      </c>
      <c r="N1045" s="153">
        <f>ROUND(M1045*L1045,2)</f>
        <v>1</v>
      </c>
      <c r="O1045" s="71"/>
      <c r="P1045" s="71"/>
      <c r="Q1045" s="11">
        <f t="shared" si="516"/>
        <v>0</v>
      </c>
      <c r="R1045" s="11">
        <f t="shared" si="517"/>
        <v>0</v>
      </c>
      <c r="S1045" s="71">
        <f t="shared" si="518"/>
        <v>0</v>
      </c>
      <c r="T1045" s="106"/>
      <c r="U1045" s="157"/>
      <c r="V1045" s="157"/>
      <c r="W1045" s="157"/>
      <c r="X1045" s="157"/>
      <c r="Y1045" s="157"/>
    </row>
    <row r="1046" spans="1:25" s="134" customFormat="1" ht="15.75" customHeight="1" x14ac:dyDescent="0.3">
      <c r="A1046" s="90" t="s">
        <v>3066</v>
      </c>
      <c r="B1046" s="279"/>
      <c r="C1046" s="90" t="s">
        <v>552</v>
      </c>
      <c r="D1046" s="116" t="s">
        <v>3058</v>
      </c>
      <c r="E1046" s="87" t="s">
        <v>18</v>
      </c>
      <c r="F1046" s="117">
        <f>F1047</f>
        <v>1</v>
      </c>
      <c r="G1046" s="87"/>
      <c r="H1046" s="87"/>
      <c r="I1046" s="87"/>
      <c r="J1046" s="87"/>
      <c r="K1046" s="87"/>
      <c r="L1046" s="117">
        <f>L1047</f>
        <v>1</v>
      </c>
      <c r="M1046" s="146">
        <v>1</v>
      </c>
      <c r="N1046" s="152">
        <v>1</v>
      </c>
      <c r="O1046" s="88"/>
      <c r="P1046" s="88"/>
      <c r="Q1046" s="92">
        <f t="shared" ref="Q1046:Q1047" si="519">ROUND(N1046*O1046,2)</f>
        <v>0</v>
      </c>
      <c r="R1046" s="92">
        <f t="shared" ref="R1046:R1047" si="520">ROUND(N1046*P1046,2)</f>
        <v>0</v>
      </c>
      <c r="S1046" s="88">
        <f t="shared" ref="S1046:S1047" si="521">ROUND(Q1046+R1046,2)</f>
        <v>0</v>
      </c>
      <c r="T1046" s="108" t="s">
        <v>556</v>
      </c>
      <c r="U1046" s="133"/>
      <c r="V1046" s="133"/>
      <c r="W1046" s="133"/>
      <c r="X1046" s="133"/>
      <c r="Y1046" s="133"/>
    </row>
    <row r="1047" spans="1:25" s="376" customFormat="1" ht="22.5" customHeight="1" x14ac:dyDescent="0.25">
      <c r="A1047" s="362" t="s">
        <v>3067</v>
      </c>
      <c r="B1047" s="363"/>
      <c r="C1047" s="363" t="s">
        <v>553</v>
      </c>
      <c r="D1047" s="364" t="s">
        <v>1727</v>
      </c>
      <c r="E1047" s="365" t="s">
        <v>18</v>
      </c>
      <c r="F1047" s="377">
        <v>1</v>
      </c>
      <c r="G1047" s="367"/>
      <c r="H1047" s="368"/>
      <c r="I1047" s="369"/>
      <c r="J1047" s="370"/>
      <c r="K1047" s="369"/>
      <c r="L1047" s="371">
        <f t="shared" ref="L1047" si="522">F1047</f>
        <v>1</v>
      </c>
      <c r="M1047" s="372">
        <v>1</v>
      </c>
      <c r="N1047" s="373">
        <f t="shared" ref="N1047" si="523">M1047*L1047</f>
        <v>1</v>
      </c>
      <c r="O1047" s="71"/>
      <c r="P1047" s="71"/>
      <c r="Q1047" s="369">
        <f t="shared" si="519"/>
        <v>0</v>
      </c>
      <c r="R1047" s="369">
        <f t="shared" si="520"/>
        <v>0</v>
      </c>
      <c r="S1047" s="374">
        <f t="shared" si="521"/>
        <v>0</v>
      </c>
      <c r="T1047" s="374"/>
      <c r="U1047" s="375"/>
      <c r="V1047" s="375"/>
      <c r="W1047" s="375"/>
      <c r="X1047" s="375"/>
      <c r="Y1047" s="375"/>
    </row>
    <row r="1048" spans="1:25" s="132" customFormat="1" ht="22.5" customHeight="1" x14ac:dyDescent="0.3">
      <c r="A1048" s="111" t="s">
        <v>520</v>
      </c>
      <c r="B1048" s="111"/>
      <c r="C1048" s="111"/>
      <c r="D1048" s="95" t="s">
        <v>1752</v>
      </c>
      <c r="E1048" s="112"/>
      <c r="F1048" s="113"/>
      <c r="G1048" s="112"/>
      <c r="H1048" s="112"/>
      <c r="I1048" s="112"/>
      <c r="J1048" s="112"/>
      <c r="K1048" s="112"/>
      <c r="L1048" s="190"/>
      <c r="M1048" s="144"/>
      <c r="N1048" s="151"/>
      <c r="O1048" s="114"/>
      <c r="P1048" s="114"/>
      <c r="Q1048" s="85"/>
      <c r="R1048" s="85"/>
      <c r="S1048" s="114"/>
      <c r="T1048" s="114"/>
      <c r="U1048" s="131"/>
      <c r="V1048" s="131"/>
      <c r="W1048" s="131"/>
      <c r="X1048" s="131"/>
      <c r="Y1048" s="131"/>
    </row>
    <row r="1049" spans="1:25" s="138" customFormat="1" ht="32.25" customHeight="1" x14ac:dyDescent="0.3">
      <c r="A1049" s="90" t="s">
        <v>2342</v>
      </c>
      <c r="B1049" s="90"/>
      <c r="C1049" s="90" t="s">
        <v>552</v>
      </c>
      <c r="D1049" s="207" t="s">
        <v>1746</v>
      </c>
      <c r="E1049" s="87" t="s">
        <v>18</v>
      </c>
      <c r="F1049" s="441">
        <v>1</v>
      </c>
      <c r="G1049" s="87"/>
      <c r="H1049" s="87"/>
      <c r="I1049" s="89"/>
      <c r="J1049" s="89"/>
      <c r="K1049" s="89"/>
      <c r="L1049" s="119">
        <f t="shared" ref="L1049:L1051" si="524">F1049</f>
        <v>1</v>
      </c>
      <c r="M1049" s="148">
        <v>1</v>
      </c>
      <c r="N1049" s="154">
        <f t="shared" ref="N1049:N1051" si="525">M1049*L1049</f>
        <v>1</v>
      </c>
      <c r="O1049" s="88"/>
      <c r="P1049" s="88"/>
      <c r="Q1049" s="92">
        <f t="shared" si="501"/>
        <v>0</v>
      </c>
      <c r="R1049" s="92">
        <f t="shared" si="502"/>
        <v>0</v>
      </c>
      <c r="S1049" s="88">
        <f t="shared" si="503"/>
        <v>0</v>
      </c>
      <c r="T1049" s="88" t="s">
        <v>3048</v>
      </c>
      <c r="U1049" s="137"/>
      <c r="V1049" s="137"/>
      <c r="W1049" s="137"/>
      <c r="X1049" s="137"/>
      <c r="Y1049" s="137"/>
    </row>
    <row r="1050" spans="1:25" s="198" customFormat="1" ht="32.25" customHeight="1" x14ac:dyDescent="0.3">
      <c r="A1050" s="65" t="s">
        <v>2343</v>
      </c>
      <c r="B1050" s="69"/>
      <c r="C1050" s="69" t="s">
        <v>553</v>
      </c>
      <c r="D1050" s="261" t="s">
        <v>1784</v>
      </c>
      <c r="E1050" s="14" t="s">
        <v>18</v>
      </c>
      <c r="F1050" s="215">
        <v>1</v>
      </c>
      <c r="G1050" s="74"/>
      <c r="H1050" s="74"/>
      <c r="I1050" s="72"/>
      <c r="J1050" s="72"/>
      <c r="K1050" s="72"/>
      <c r="L1050" s="104">
        <f t="shared" si="524"/>
        <v>1</v>
      </c>
      <c r="M1050" s="147">
        <v>1</v>
      </c>
      <c r="N1050" s="153">
        <f t="shared" si="525"/>
        <v>1</v>
      </c>
      <c r="O1050" s="71"/>
      <c r="P1050" s="71"/>
      <c r="Q1050" s="11">
        <f t="shared" si="501"/>
        <v>0</v>
      </c>
      <c r="R1050" s="11">
        <f t="shared" si="502"/>
        <v>0</v>
      </c>
      <c r="S1050" s="71">
        <f t="shared" si="503"/>
        <v>0</v>
      </c>
      <c r="T1050" s="71"/>
      <c r="U1050" s="197"/>
      <c r="V1050" s="197"/>
      <c r="W1050" s="197"/>
      <c r="X1050" s="197"/>
      <c r="Y1050" s="197"/>
    </row>
    <row r="1051" spans="1:25" s="198" customFormat="1" ht="23.25" customHeight="1" x14ac:dyDescent="0.3">
      <c r="A1051" s="65" t="s">
        <v>2344</v>
      </c>
      <c r="B1051" s="65"/>
      <c r="C1051" s="65" t="s">
        <v>553</v>
      </c>
      <c r="D1051" s="261" t="s">
        <v>1785</v>
      </c>
      <c r="E1051" s="14" t="s">
        <v>18</v>
      </c>
      <c r="F1051" s="215">
        <v>1</v>
      </c>
      <c r="G1051" s="14"/>
      <c r="H1051" s="14"/>
      <c r="I1051" s="14"/>
      <c r="J1051" s="14"/>
      <c r="K1051" s="104"/>
      <c r="L1051" s="104">
        <f t="shared" si="524"/>
        <v>1</v>
      </c>
      <c r="M1051" s="147">
        <v>1</v>
      </c>
      <c r="N1051" s="153">
        <f t="shared" si="525"/>
        <v>1</v>
      </c>
      <c r="O1051" s="11"/>
      <c r="P1051" s="11"/>
      <c r="Q1051" s="11">
        <f t="shared" si="501"/>
        <v>0</v>
      </c>
      <c r="R1051" s="11">
        <f t="shared" si="502"/>
        <v>0</v>
      </c>
      <c r="S1051" s="71">
        <f t="shared" si="503"/>
        <v>0</v>
      </c>
      <c r="T1051" s="106"/>
      <c r="U1051" s="197"/>
    </row>
    <row r="1052" spans="1:25" s="198" customFormat="1" ht="23.25" customHeight="1" x14ac:dyDescent="0.3">
      <c r="A1052" s="65" t="s">
        <v>2345</v>
      </c>
      <c r="B1052" s="65"/>
      <c r="C1052" s="65" t="s">
        <v>553</v>
      </c>
      <c r="D1052" s="261" t="s">
        <v>1786</v>
      </c>
      <c r="E1052" s="14" t="s">
        <v>18</v>
      </c>
      <c r="F1052" s="215">
        <v>1</v>
      </c>
      <c r="G1052" s="14"/>
      <c r="H1052" s="14"/>
      <c r="I1052" s="14"/>
      <c r="J1052" s="14"/>
      <c r="K1052" s="104"/>
      <c r="L1052" s="104">
        <f>F1052</f>
        <v>1</v>
      </c>
      <c r="M1052" s="147">
        <v>1</v>
      </c>
      <c r="N1052" s="153">
        <f>M1052*L1052</f>
        <v>1</v>
      </c>
      <c r="O1052" s="11"/>
      <c r="P1052" s="11"/>
      <c r="Q1052" s="11">
        <f t="shared" si="501"/>
        <v>0</v>
      </c>
      <c r="R1052" s="11">
        <f t="shared" si="502"/>
        <v>0</v>
      </c>
      <c r="S1052" s="71">
        <f t="shared" si="503"/>
        <v>0</v>
      </c>
      <c r="T1052" s="106"/>
      <c r="U1052" s="197"/>
    </row>
    <row r="1053" spans="1:25" s="198" customFormat="1" ht="23.25" customHeight="1" x14ac:dyDescent="0.3">
      <c r="A1053" s="65" t="s">
        <v>2346</v>
      </c>
      <c r="B1053" s="65"/>
      <c r="C1053" s="65" t="s">
        <v>553</v>
      </c>
      <c r="D1053" s="261" t="s">
        <v>1787</v>
      </c>
      <c r="E1053" s="14" t="s">
        <v>18</v>
      </c>
      <c r="F1053" s="215">
        <v>1</v>
      </c>
      <c r="G1053" s="14"/>
      <c r="H1053" s="14"/>
      <c r="I1053" s="14"/>
      <c r="J1053" s="14"/>
      <c r="K1053" s="104"/>
      <c r="L1053" s="104">
        <f>F1053</f>
        <v>1</v>
      </c>
      <c r="M1053" s="147">
        <v>1</v>
      </c>
      <c r="N1053" s="153">
        <f>M1053*L1053</f>
        <v>1</v>
      </c>
      <c r="O1053" s="11"/>
      <c r="P1053" s="11"/>
      <c r="Q1053" s="11">
        <f t="shared" si="501"/>
        <v>0</v>
      </c>
      <c r="R1053" s="11">
        <f t="shared" si="502"/>
        <v>0</v>
      </c>
      <c r="S1053" s="71">
        <f t="shared" si="503"/>
        <v>0</v>
      </c>
      <c r="T1053" s="106"/>
      <c r="U1053" s="197"/>
    </row>
    <row r="1054" spans="1:25" s="198" customFormat="1" ht="23.25" customHeight="1" x14ac:dyDescent="0.3">
      <c r="A1054" s="65" t="s">
        <v>2347</v>
      </c>
      <c r="B1054" s="65"/>
      <c r="C1054" s="65" t="s">
        <v>553</v>
      </c>
      <c r="D1054" s="261" t="s">
        <v>1788</v>
      </c>
      <c r="E1054" s="14" t="s">
        <v>18</v>
      </c>
      <c r="F1054" s="215">
        <v>1</v>
      </c>
      <c r="G1054" s="14"/>
      <c r="H1054" s="14"/>
      <c r="I1054" s="14"/>
      <c r="J1054" s="14"/>
      <c r="K1054" s="104"/>
      <c r="L1054" s="104">
        <f>F1054</f>
        <v>1</v>
      </c>
      <c r="M1054" s="147">
        <v>1</v>
      </c>
      <c r="N1054" s="153">
        <f>M1054*L1054</f>
        <v>1</v>
      </c>
      <c r="O1054" s="11"/>
      <c r="P1054" s="11"/>
      <c r="Q1054" s="11">
        <f t="shared" si="501"/>
        <v>0</v>
      </c>
      <c r="R1054" s="11">
        <f t="shared" si="502"/>
        <v>0</v>
      </c>
      <c r="S1054" s="71">
        <f t="shared" si="503"/>
        <v>0</v>
      </c>
      <c r="T1054" s="106"/>
      <c r="U1054" s="197"/>
    </row>
    <row r="1055" spans="1:25" s="134" customFormat="1" ht="27.75" customHeight="1" x14ac:dyDescent="0.3">
      <c r="A1055" s="90" t="s">
        <v>2348</v>
      </c>
      <c r="B1055" s="276" t="s">
        <v>2089</v>
      </c>
      <c r="C1055" s="86" t="s">
        <v>552</v>
      </c>
      <c r="D1055" s="118" t="s">
        <v>1125</v>
      </c>
      <c r="E1055" s="87" t="s">
        <v>18</v>
      </c>
      <c r="F1055" s="117">
        <f>F1056</f>
        <v>1</v>
      </c>
      <c r="G1055" s="117"/>
      <c r="H1055" s="117"/>
      <c r="I1055" s="117"/>
      <c r="J1055" s="117"/>
      <c r="K1055" s="117"/>
      <c r="L1055" s="119">
        <f t="shared" ref="L1055:L1056" si="526">F1055</f>
        <v>1</v>
      </c>
      <c r="M1055" s="148">
        <v>1</v>
      </c>
      <c r="N1055" s="154">
        <f t="shared" ref="N1055:N1056" si="527">M1055*L1055</f>
        <v>1</v>
      </c>
      <c r="O1055" s="88"/>
      <c r="P1055" s="88"/>
      <c r="Q1055" s="92">
        <f t="shared" si="501"/>
        <v>0</v>
      </c>
      <c r="R1055" s="92">
        <f t="shared" si="502"/>
        <v>0</v>
      </c>
      <c r="S1055" s="88">
        <f t="shared" si="503"/>
        <v>0</v>
      </c>
      <c r="T1055" s="109"/>
      <c r="U1055" s="133"/>
      <c r="V1055" s="133"/>
      <c r="W1055" s="133"/>
      <c r="X1055" s="133"/>
      <c r="Y1055" s="133"/>
    </row>
    <row r="1056" spans="1:25" s="198" customFormat="1" ht="41.25" customHeight="1" x14ac:dyDescent="0.3">
      <c r="A1056" s="69" t="s">
        <v>2349</v>
      </c>
      <c r="B1056" s="65"/>
      <c r="C1056" s="65" t="s">
        <v>553</v>
      </c>
      <c r="D1056" s="261" t="s">
        <v>1789</v>
      </c>
      <c r="E1056" s="14" t="s">
        <v>18</v>
      </c>
      <c r="F1056" s="212">
        <v>1</v>
      </c>
      <c r="G1056" s="14"/>
      <c r="H1056" s="14"/>
      <c r="I1056" s="14"/>
      <c r="J1056" s="91"/>
      <c r="K1056" s="241"/>
      <c r="L1056" s="104">
        <f t="shared" si="526"/>
        <v>1</v>
      </c>
      <c r="M1056" s="147">
        <v>1</v>
      </c>
      <c r="N1056" s="179">
        <f t="shared" si="527"/>
        <v>1</v>
      </c>
      <c r="O1056" s="11"/>
      <c r="P1056" s="11"/>
      <c r="Q1056" s="11">
        <f t="shared" si="501"/>
        <v>0</v>
      </c>
      <c r="R1056" s="11">
        <f t="shared" si="502"/>
        <v>0</v>
      </c>
      <c r="S1056" s="88">
        <f t="shared" si="503"/>
        <v>0</v>
      </c>
      <c r="T1056" s="106"/>
      <c r="U1056" s="197"/>
    </row>
    <row r="1057" spans="1:25" s="132" customFormat="1" ht="22.5" customHeight="1" x14ac:dyDescent="0.3">
      <c r="A1057" s="111" t="s">
        <v>521</v>
      </c>
      <c r="B1057" s="111"/>
      <c r="C1057" s="111"/>
      <c r="D1057" s="95" t="s">
        <v>1753</v>
      </c>
      <c r="E1057" s="112"/>
      <c r="F1057" s="113"/>
      <c r="G1057" s="112"/>
      <c r="H1057" s="112"/>
      <c r="I1057" s="112"/>
      <c r="J1057" s="87"/>
      <c r="K1057" s="237"/>
      <c r="L1057" s="190"/>
      <c r="M1057" s="144"/>
      <c r="N1057" s="151"/>
      <c r="O1057" s="114"/>
      <c r="P1057" s="114"/>
      <c r="Q1057" s="85"/>
      <c r="R1057" s="85"/>
      <c r="S1057" s="114"/>
      <c r="T1057" s="114"/>
      <c r="U1057" s="131"/>
      <c r="V1057" s="131"/>
      <c r="W1057" s="131"/>
      <c r="X1057" s="131"/>
      <c r="Y1057" s="131"/>
    </row>
    <row r="1058" spans="1:25" s="138" customFormat="1" ht="32.25" customHeight="1" x14ac:dyDescent="0.3">
      <c r="A1058" s="90" t="s">
        <v>2350</v>
      </c>
      <c r="B1058" s="276" t="s">
        <v>2086</v>
      </c>
      <c r="C1058" s="90" t="s">
        <v>552</v>
      </c>
      <c r="D1058" s="97" t="s">
        <v>554</v>
      </c>
      <c r="E1058" s="87" t="s">
        <v>3</v>
      </c>
      <c r="F1058" s="117"/>
      <c r="G1058" s="87"/>
      <c r="H1058" s="87"/>
      <c r="I1058" s="89"/>
      <c r="J1058" s="89"/>
      <c r="K1058" s="89">
        <f>SUM(K1059:K1068)</f>
        <v>23.07610428749383</v>
      </c>
      <c r="L1058" s="89"/>
      <c r="M1058" s="146"/>
      <c r="N1058" s="89">
        <f>K1058</f>
        <v>23.07610428749383</v>
      </c>
      <c r="O1058" s="88"/>
      <c r="P1058" s="88"/>
      <c r="Q1058" s="92">
        <f t="shared" si="501"/>
        <v>0</v>
      </c>
      <c r="R1058" s="92">
        <f t="shared" si="502"/>
        <v>0</v>
      </c>
      <c r="S1058" s="88">
        <f t="shared" si="503"/>
        <v>0</v>
      </c>
      <c r="T1058" s="88" t="s">
        <v>555</v>
      </c>
      <c r="U1058" s="137"/>
      <c r="V1058" s="137"/>
      <c r="W1058" s="137"/>
      <c r="X1058" s="137"/>
      <c r="Y1058" s="137"/>
    </row>
    <row r="1059" spans="1:25" s="138" customFormat="1" ht="22.5" customHeight="1" x14ac:dyDescent="0.3">
      <c r="A1059" s="65" t="s">
        <v>2351</v>
      </c>
      <c r="B1059" s="69"/>
      <c r="C1059" s="69" t="s">
        <v>553</v>
      </c>
      <c r="D1059" s="261" t="s">
        <v>1328</v>
      </c>
      <c r="E1059" s="74" t="s">
        <v>1690</v>
      </c>
      <c r="F1059" s="105"/>
      <c r="G1059" s="74">
        <v>0.5</v>
      </c>
      <c r="H1059" s="74">
        <v>0.4</v>
      </c>
      <c r="I1059" s="11">
        <f>(G1059+H1059)*2</f>
        <v>1.8</v>
      </c>
      <c r="J1059" s="209">
        <v>0.56999999999999995</v>
      </c>
      <c r="K1059" s="235">
        <f>I1059*J1059</f>
        <v>1.026</v>
      </c>
      <c r="L1059" s="11">
        <f>J1059</f>
        <v>0.56999999999999995</v>
      </c>
      <c r="M1059" s="147">
        <v>1.1000000000000001</v>
      </c>
      <c r="N1059" s="179">
        <f>M1059*L1059</f>
        <v>0.627</v>
      </c>
      <c r="O1059" s="71"/>
      <c r="P1059" s="71"/>
      <c r="Q1059" s="11">
        <f t="shared" si="501"/>
        <v>0</v>
      </c>
      <c r="R1059" s="11">
        <f t="shared" si="502"/>
        <v>0</v>
      </c>
      <c r="S1059" s="88">
        <f t="shared" si="503"/>
        <v>0</v>
      </c>
      <c r="T1059" s="88"/>
      <c r="U1059" s="137"/>
      <c r="V1059" s="137"/>
      <c r="W1059" s="137"/>
      <c r="X1059" s="137"/>
      <c r="Y1059" s="137"/>
    </row>
    <row r="1060" spans="1:25" s="138" customFormat="1" ht="22.5" customHeight="1" x14ac:dyDescent="0.3">
      <c r="A1060" s="65" t="s">
        <v>2352</v>
      </c>
      <c r="B1060" s="69"/>
      <c r="C1060" s="69" t="s">
        <v>553</v>
      </c>
      <c r="D1060" s="261" t="s">
        <v>1790</v>
      </c>
      <c r="E1060" s="74" t="s">
        <v>1690</v>
      </c>
      <c r="F1060" s="105"/>
      <c r="G1060" s="74">
        <v>0.6</v>
      </c>
      <c r="H1060" s="74">
        <v>0.4</v>
      </c>
      <c r="I1060" s="11">
        <f t="shared" ref="I1060" si="528">(G1060+H1060)*2</f>
        <v>2</v>
      </c>
      <c r="J1060" s="209">
        <v>2.63</v>
      </c>
      <c r="K1060" s="235">
        <f t="shared" ref="K1060" si="529">I1060*J1060</f>
        <v>5.26</v>
      </c>
      <c r="L1060" s="11">
        <f t="shared" ref="L1060:L1061" si="530">J1060</f>
        <v>2.63</v>
      </c>
      <c r="M1060" s="147">
        <v>1.1000000000000001</v>
      </c>
      <c r="N1060" s="179">
        <f>M1060*L1060</f>
        <v>2.8930000000000002</v>
      </c>
      <c r="O1060" s="71"/>
      <c r="P1060" s="71"/>
      <c r="Q1060" s="11">
        <f t="shared" si="501"/>
        <v>0</v>
      </c>
      <c r="R1060" s="11">
        <f t="shared" si="502"/>
        <v>0</v>
      </c>
      <c r="S1060" s="88">
        <f t="shared" si="503"/>
        <v>0</v>
      </c>
      <c r="T1060" s="88"/>
      <c r="U1060" s="137"/>
      <c r="V1060" s="137"/>
      <c r="W1060" s="137"/>
      <c r="X1060" s="137"/>
      <c r="Y1060" s="137"/>
    </row>
    <row r="1061" spans="1:25" s="138" customFormat="1" ht="22.5" customHeight="1" x14ac:dyDescent="0.3">
      <c r="A1061" s="65" t="s">
        <v>2353</v>
      </c>
      <c r="B1061" s="69"/>
      <c r="C1061" s="69" t="s">
        <v>553</v>
      </c>
      <c r="D1061" s="261" t="s">
        <v>1734</v>
      </c>
      <c r="E1061" s="74" t="s">
        <v>1690</v>
      </c>
      <c r="F1061" s="105"/>
      <c r="G1061" s="74"/>
      <c r="H1061" s="74"/>
      <c r="I1061" s="11"/>
      <c r="J1061" s="209">
        <v>2.56</v>
      </c>
      <c r="K1061" s="235">
        <f>0.5*3.14*J1061</f>
        <v>4.0192000000000005</v>
      </c>
      <c r="L1061" s="11">
        <f t="shared" si="530"/>
        <v>2.56</v>
      </c>
      <c r="M1061" s="147">
        <v>1.1000000000000001</v>
      </c>
      <c r="N1061" s="179">
        <f t="shared" ref="N1061" si="531">M1061*L1061</f>
        <v>2.8160000000000003</v>
      </c>
      <c r="O1061" s="71"/>
      <c r="P1061" s="71"/>
      <c r="Q1061" s="11">
        <f t="shared" si="501"/>
        <v>0</v>
      </c>
      <c r="R1061" s="11">
        <f t="shared" si="502"/>
        <v>0</v>
      </c>
      <c r="S1061" s="88">
        <f t="shared" si="503"/>
        <v>0</v>
      </c>
      <c r="T1061" s="88"/>
      <c r="U1061" s="137"/>
      <c r="V1061" s="137"/>
      <c r="W1061" s="137"/>
      <c r="X1061" s="137"/>
      <c r="Y1061" s="137"/>
    </row>
    <row r="1062" spans="1:25" s="138" customFormat="1" ht="22.5" customHeight="1" x14ac:dyDescent="0.3">
      <c r="A1062" s="65" t="s">
        <v>2354</v>
      </c>
      <c r="B1062" s="69"/>
      <c r="C1062" s="69" t="s">
        <v>553</v>
      </c>
      <c r="D1062" s="261" t="s">
        <v>1736</v>
      </c>
      <c r="E1062" s="14" t="s">
        <v>18</v>
      </c>
      <c r="F1062" s="181">
        <v>2</v>
      </c>
      <c r="G1062" s="74"/>
      <c r="H1062" s="74"/>
      <c r="I1062" s="11"/>
      <c r="J1062" s="209"/>
      <c r="K1062" s="235">
        <f>J1062*3.14*0.5</f>
        <v>0</v>
      </c>
      <c r="L1062" s="11">
        <f>F1062</f>
        <v>2</v>
      </c>
      <c r="M1062" s="147">
        <v>1</v>
      </c>
      <c r="N1062" s="179">
        <f>M1062*L1062</f>
        <v>2</v>
      </c>
      <c r="O1062" s="71"/>
      <c r="P1062" s="71"/>
      <c r="Q1062" s="11">
        <f t="shared" si="501"/>
        <v>0</v>
      </c>
      <c r="R1062" s="11">
        <f t="shared" si="502"/>
        <v>0</v>
      </c>
      <c r="S1062" s="88">
        <f t="shared" si="503"/>
        <v>0</v>
      </c>
      <c r="T1062" s="88"/>
      <c r="U1062" s="137"/>
      <c r="V1062" s="137"/>
      <c r="W1062" s="137"/>
      <c r="X1062" s="137"/>
      <c r="Y1062" s="137"/>
    </row>
    <row r="1063" spans="1:25" s="138" customFormat="1" ht="22.5" customHeight="1" x14ac:dyDescent="0.25">
      <c r="A1063" s="65" t="s">
        <v>2355</v>
      </c>
      <c r="B1063" s="69"/>
      <c r="C1063" s="69" t="s">
        <v>553</v>
      </c>
      <c r="D1063" s="261" t="s">
        <v>1802</v>
      </c>
      <c r="E1063" s="14" t="s">
        <v>18</v>
      </c>
      <c r="F1063" s="213">
        <v>2</v>
      </c>
      <c r="G1063" s="195"/>
      <c r="H1063" s="74"/>
      <c r="I1063" s="11"/>
      <c r="J1063" s="224"/>
      <c r="K1063" s="235">
        <v>1.8220154933031867</v>
      </c>
      <c r="L1063" s="104">
        <f t="shared" ref="L1063:L1068" si="532">F1063</f>
        <v>2</v>
      </c>
      <c r="M1063" s="147">
        <v>1</v>
      </c>
      <c r="N1063" s="179">
        <f t="shared" ref="N1063:N1068" si="533">M1063*L1063</f>
        <v>2</v>
      </c>
      <c r="O1063" s="71"/>
      <c r="P1063" s="71"/>
      <c r="Q1063" s="11">
        <f t="shared" si="501"/>
        <v>0</v>
      </c>
      <c r="R1063" s="11">
        <f t="shared" si="502"/>
        <v>0</v>
      </c>
      <c r="S1063" s="88">
        <f t="shared" si="503"/>
        <v>0</v>
      </c>
      <c r="T1063" s="88"/>
      <c r="U1063" s="137"/>
      <c r="V1063" s="137"/>
      <c r="W1063" s="137"/>
      <c r="X1063" s="137"/>
      <c r="Y1063" s="137"/>
    </row>
    <row r="1064" spans="1:25" s="138" customFormat="1" ht="37.5" customHeight="1" x14ac:dyDescent="0.25">
      <c r="A1064" s="65" t="s">
        <v>2356</v>
      </c>
      <c r="B1064" s="69"/>
      <c r="C1064" s="69" t="s">
        <v>553</v>
      </c>
      <c r="D1064" s="261" t="s">
        <v>1770</v>
      </c>
      <c r="E1064" s="14" t="s">
        <v>18</v>
      </c>
      <c r="F1064" s="213">
        <v>3</v>
      </c>
      <c r="G1064" s="195"/>
      <c r="H1064" s="74"/>
      <c r="I1064" s="11"/>
      <c r="J1064" s="224"/>
      <c r="K1064" s="235">
        <v>4.1723405484469787</v>
      </c>
      <c r="L1064" s="104">
        <f t="shared" si="532"/>
        <v>3</v>
      </c>
      <c r="M1064" s="147">
        <v>1</v>
      </c>
      <c r="N1064" s="179">
        <f t="shared" si="533"/>
        <v>3</v>
      </c>
      <c r="O1064" s="71"/>
      <c r="P1064" s="71"/>
      <c r="Q1064" s="11">
        <f t="shared" si="501"/>
        <v>0</v>
      </c>
      <c r="R1064" s="11">
        <f t="shared" si="502"/>
        <v>0</v>
      </c>
      <c r="S1064" s="88">
        <f t="shared" si="503"/>
        <v>0</v>
      </c>
      <c r="T1064" s="88"/>
      <c r="U1064" s="137"/>
      <c r="V1064" s="137"/>
      <c r="W1064" s="137"/>
      <c r="X1064" s="137"/>
      <c r="Y1064" s="137"/>
    </row>
    <row r="1065" spans="1:25" s="138" customFormat="1" ht="37.5" customHeight="1" x14ac:dyDescent="0.25">
      <c r="A1065" s="65" t="s">
        <v>2357</v>
      </c>
      <c r="B1065" s="69"/>
      <c r="C1065" s="69" t="s">
        <v>553</v>
      </c>
      <c r="D1065" s="261" t="s">
        <v>1803</v>
      </c>
      <c r="E1065" s="14" t="s">
        <v>18</v>
      </c>
      <c r="F1065" s="213">
        <v>1</v>
      </c>
      <c r="G1065" s="195"/>
      <c r="H1065" s="74"/>
      <c r="I1065" s="11"/>
      <c r="J1065" s="224"/>
      <c r="K1065" s="235">
        <v>1.4566370614359172</v>
      </c>
      <c r="L1065" s="104">
        <f t="shared" si="532"/>
        <v>1</v>
      </c>
      <c r="M1065" s="147">
        <v>1</v>
      </c>
      <c r="N1065" s="179">
        <f t="shared" si="533"/>
        <v>1</v>
      </c>
      <c r="O1065" s="71"/>
      <c r="P1065" s="71"/>
      <c r="Q1065" s="11">
        <f t="shared" si="501"/>
        <v>0</v>
      </c>
      <c r="R1065" s="11">
        <f t="shared" si="502"/>
        <v>0</v>
      </c>
      <c r="S1065" s="88">
        <f t="shared" si="503"/>
        <v>0</v>
      </c>
      <c r="T1065" s="88"/>
      <c r="U1065" s="137"/>
      <c r="V1065" s="137"/>
      <c r="W1065" s="137"/>
      <c r="X1065" s="137"/>
      <c r="Y1065" s="137"/>
    </row>
    <row r="1066" spans="1:25" s="138" customFormat="1" ht="37.5" customHeight="1" x14ac:dyDescent="0.25">
      <c r="A1066" s="65" t="s">
        <v>2358</v>
      </c>
      <c r="B1066" s="69"/>
      <c r="C1066" s="69" t="s">
        <v>553</v>
      </c>
      <c r="D1066" s="261" t="s">
        <v>1797</v>
      </c>
      <c r="E1066" s="14" t="s">
        <v>18</v>
      </c>
      <c r="F1066" s="213">
        <v>2</v>
      </c>
      <c r="G1066" s="195"/>
      <c r="H1066" s="74"/>
      <c r="I1066" s="11"/>
      <c r="J1066" s="224"/>
      <c r="K1066" s="235">
        <v>4.1699111843077512</v>
      </c>
      <c r="L1066" s="104">
        <f t="shared" si="532"/>
        <v>2</v>
      </c>
      <c r="M1066" s="147">
        <v>1</v>
      </c>
      <c r="N1066" s="179">
        <f t="shared" si="533"/>
        <v>2</v>
      </c>
      <c r="O1066" s="71"/>
      <c r="P1066" s="71"/>
      <c r="Q1066" s="11">
        <f t="shared" si="501"/>
        <v>0</v>
      </c>
      <c r="R1066" s="11">
        <f t="shared" si="502"/>
        <v>0</v>
      </c>
      <c r="S1066" s="88">
        <f t="shared" si="503"/>
        <v>0</v>
      </c>
      <c r="T1066" s="88"/>
      <c r="U1066" s="137"/>
      <c r="V1066" s="137"/>
      <c r="W1066" s="137"/>
      <c r="X1066" s="137"/>
      <c r="Y1066" s="137"/>
    </row>
    <row r="1067" spans="1:25" s="138" customFormat="1" ht="30.75" customHeight="1" x14ac:dyDescent="0.25">
      <c r="A1067" s="65" t="s">
        <v>2359</v>
      </c>
      <c r="B1067" s="69"/>
      <c r="C1067" s="69" t="s">
        <v>553</v>
      </c>
      <c r="D1067" s="262" t="s">
        <v>1798</v>
      </c>
      <c r="E1067" s="14" t="s">
        <v>18</v>
      </c>
      <c r="F1067" s="214">
        <v>1</v>
      </c>
      <c r="G1067" s="195"/>
      <c r="H1067" s="74"/>
      <c r="I1067" s="11"/>
      <c r="J1067" s="224"/>
      <c r="K1067" s="235">
        <v>0.57999999999999996</v>
      </c>
      <c r="L1067" s="104">
        <f t="shared" si="532"/>
        <v>1</v>
      </c>
      <c r="M1067" s="147">
        <v>1</v>
      </c>
      <c r="N1067" s="179">
        <f t="shared" si="533"/>
        <v>1</v>
      </c>
      <c r="O1067" s="71"/>
      <c r="P1067" s="71"/>
      <c r="Q1067" s="11">
        <f t="shared" si="501"/>
        <v>0</v>
      </c>
      <c r="R1067" s="11">
        <f t="shared" si="502"/>
        <v>0</v>
      </c>
      <c r="S1067" s="88">
        <f t="shared" si="503"/>
        <v>0</v>
      </c>
      <c r="T1067" s="88"/>
      <c r="U1067" s="137"/>
      <c r="V1067" s="137"/>
      <c r="W1067" s="137"/>
      <c r="X1067" s="137"/>
      <c r="Y1067" s="137"/>
    </row>
    <row r="1068" spans="1:25" s="138" customFormat="1" ht="27.75" customHeight="1" x14ac:dyDescent="0.25">
      <c r="A1068" s="65" t="s">
        <v>2360</v>
      </c>
      <c r="B1068" s="69"/>
      <c r="C1068" s="69" t="s">
        <v>553</v>
      </c>
      <c r="D1068" s="262" t="s">
        <v>1800</v>
      </c>
      <c r="E1068" s="14" t="s">
        <v>18</v>
      </c>
      <c r="F1068" s="214">
        <v>1</v>
      </c>
      <c r="G1068" s="195"/>
      <c r="H1068" s="74"/>
      <c r="I1068" s="11"/>
      <c r="J1068" s="224"/>
      <c r="K1068" s="235">
        <v>0.56999999999999995</v>
      </c>
      <c r="L1068" s="104">
        <f t="shared" si="532"/>
        <v>1</v>
      </c>
      <c r="M1068" s="147">
        <v>1</v>
      </c>
      <c r="N1068" s="179">
        <f t="shared" si="533"/>
        <v>1</v>
      </c>
      <c r="O1068" s="71"/>
      <c r="P1068" s="71"/>
      <c r="Q1068" s="11">
        <f t="shared" si="501"/>
        <v>0</v>
      </c>
      <c r="R1068" s="11">
        <f t="shared" si="502"/>
        <v>0</v>
      </c>
      <c r="S1068" s="88">
        <f t="shared" si="503"/>
        <v>0</v>
      </c>
      <c r="T1068" s="88"/>
      <c r="U1068" s="137"/>
      <c r="V1068" s="137"/>
      <c r="W1068" s="137"/>
      <c r="X1068" s="137"/>
      <c r="Y1068" s="137"/>
    </row>
    <row r="1069" spans="1:25" s="134" customFormat="1" ht="27.75" customHeight="1" x14ac:dyDescent="0.3">
      <c r="A1069" s="90" t="s">
        <v>2361</v>
      </c>
      <c r="B1069" s="276" t="s">
        <v>2089</v>
      </c>
      <c r="C1069" s="86" t="s">
        <v>552</v>
      </c>
      <c r="D1069" s="118" t="s">
        <v>654</v>
      </c>
      <c r="E1069" s="87" t="s">
        <v>18</v>
      </c>
      <c r="F1069" s="117">
        <f>F1070+F1071</f>
        <v>2</v>
      </c>
      <c r="G1069" s="117"/>
      <c r="H1069" s="117"/>
      <c r="I1069" s="117"/>
      <c r="J1069" s="117"/>
      <c r="K1069" s="117"/>
      <c r="L1069" s="119">
        <f t="shared" ref="L1069:L1070" si="534">F1069</f>
        <v>2</v>
      </c>
      <c r="M1069" s="148">
        <v>1</v>
      </c>
      <c r="N1069" s="154">
        <f t="shared" ref="N1069:N1070" si="535">M1069*L1069</f>
        <v>2</v>
      </c>
      <c r="O1069" s="88"/>
      <c r="P1069" s="88"/>
      <c r="Q1069" s="92">
        <f t="shared" si="501"/>
        <v>0</v>
      </c>
      <c r="R1069" s="92">
        <f t="shared" si="502"/>
        <v>0</v>
      </c>
      <c r="S1069" s="88">
        <f t="shared" si="503"/>
        <v>0</v>
      </c>
      <c r="T1069" s="109"/>
      <c r="U1069" s="133"/>
      <c r="V1069" s="133"/>
      <c r="W1069" s="133"/>
      <c r="X1069" s="133"/>
      <c r="Y1069" s="133"/>
    </row>
    <row r="1070" spans="1:25" s="158" customFormat="1" ht="27.75" customHeight="1" x14ac:dyDescent="0.3">
      <c r="A1070" s="65" t="s">
        <v>2362</v>
      </c>
      <c r="B1070" s="69"/>
      <c r="C1070" s="65" t="s">
        <v>553</v>
      </c>
      <c r="D1070" s="261" t="s">
        <v>1804</v>
      </c>
      <c r="E1070" s="74" t="s">
        <v>18</v>
      </c>
      <c r="F1070" s="105">
        <v>1</v>
      </c>
      <c r="G1070" s="105"/>
      <c r="H1070" s="105"/>
      <c r="I1070" s="105"/>
      <c r="J1070" s="117"/>
      <c r="K1070" s="238"/>
      <c r="L1070" s="104">
        <f t="shared" si="534"/>
        <v>1</v>
      </c>
      <c r="M1070" s="147">
        <v>1</v>
      </c>
      <c r="N1070" s="153">
        <f t="shared" si="535"/>
        <v>1</v>
      </c>
      <c r="O1070" s="71"/>
      <c r="P1070" s="71"/>
      <c r="Q1070" s="11">
        <f t="shared" si="501"/>
        <v>0</v>
      </c>
      <c r="R1070" s="11">
        <f t="shared" si="502"/>
        <v>0</v>
      </c>
      <c r="S1070" s="88">
        <f t="shared" si="503"/>
        <v>0</v>
      </c>
      <c r="T1070" s="106"/>
      <c r="U1070" s="157"/>
      <c r="V1070" s="157"/>
      <c r="W1070" s="157"/>
      <c r="X1070" s="157"/>
      <c r="Y1070" s="157"/>
    </row>
    <row r="1071" spans="1:25" s="158" customFormat="1" ht="27.75" customHeight="1" x14ac:dyDescent="0.3">
      <c r="A1071" s="65" t="s">
        <v>2363</v>
      </c>
      <c r="B1071" s="69"/>
      <c r="C1071" s="65" t="s">
        <v>553</v>
      </c>
      <c r="D1071" s="261" t="s">
        <v>1804</v>
      </c>
      <c r="E1071" s="74" t="s">
        <v>18</v>
      </c>
      <c r="F1071" s="105">
        <v>1</v>
      </c>
      <c r="G1071" s="105"/>
      <c r="H1071" s="105"/>
      <c r="I1071" s="105"/>
      <c r="J1071" s="117"/>
      <c r="K1071" s="238"/>
      <c r="L1071" s="104">
        <f t="shared" ref="L1071" si="536">F1071</f>
        <v>1</v>
      </c>
      <c r="M1071" s="147">
        <v>1</v>
      </c>
      <c r="N1071" s="153">
        <f t="shared" ref="N1071" si="537">M1071*L1071</f>
        <v>1</v>
      </c>
      <c r="O1071" s="71"/>
      <c r="P1071" s="71"/>
      <c r="Q1071" s="11">
        <f t="shared" si="501"/>
        <v>0</v>
      </c>
      <c r="R1071" s="11">
        <f t="shared" si="502"/>
        <v>0</v>
      </c>
      <c r="S1071" s="88">
        <f t="shared" si="503"/>
        <v>0</v>
      </c>
      <c r="T1071" s="106"/>
      <c r="U1071" s="157"/>
      <c r="V1071" s="157"/>
      <c r="W1071" s="157"/>
      <c r="X1071" s="157"/>
      <c r="Y1071" s="157"/>
    </row>
    <row r="1072" spans="1:25" s="138" customFormat="1" ht="27" customHeight="1" x14ac:dyDescent="0.3">
      <c r="A1072" s="90" t="s">
        <v>2364</v>
      </c>
      <c r="B1072" s="276" t="s">
        <v>2088</v>
      </c>
      <c r="C1072" s="90" t="s">
        <v>552</v>
      </c>
      <c r="D1072" s="97" t="s">
        <v>1338</v>
      </c>
      <c r="E1072" s="87" t="s">
        <v>3</v>
      </c>
      <c r="F1072" s="124">
        <f>F1073</f>
        <v>21.748000000000001</v>
      </c>
      <c r="G1072" s="87"/>
      <c r="H1072" s="87"/>
      <c r="I1072" s="87"/>
      <c r="J1072" s="87"/>
      <c r="K1072" s="117">
        <f>F1072</f>
        <v>21.748000000000001</v>
      </c>
      <c r="L1072" s="146">
        <f>K1072</f>
        <v>21.748000000000001</v>
      </c>
      <c r="M1072" s="148">
        <v>1</v>
      </c>
      <c r="N1072" s="154">
        <f>ROUND(M1072*L1072,2)</f>
        <v>21.75</v>
      </c>
      <c r="O1072" s="88"/>
      <c r="P1072" s="88"/>
      <c r="Q1072" s="92">
        <f t="shared" si="501"/>
        <v>0</v>
      </c>
      <c r="R1072" s="92">
        <f t="shared" si="502"/>
        <v>0</v>
      </c>
      <c r="S1072" s="88">
        <f t="shared" si="503"/>
        <v>0</v>
      </c>
      <c r="T1072" s="108"/>
    </row>
    <row r="1073" spans="1:25" s="198" customFormat="1" ht="38.25" customHeight="1" x14ac:dyDescent="0.3">
      <c r="A1073" s="65" t="s">
        <v>2365</v>
      </c>
      <c r="B1073" s="65"/>
      <c r="C1073" s="65" t="s">
        <v>553</v>
      </c>
      <c r="D1073" s="262" t="s">
        <v>1747</v>
      </c>
      <c r="E1073" s="14" t="s">
        <v>3</v>
      </c>
      <c r="F1073" s="103">
        <v>21.748000000000001</v>
      </c>
      <c r="G1073" s="14"/>
      <c r="H1073" s="14"/>
      <c r="I1073" s="14"/>
      <c r="J1073" s="91"/>
      <c r="K1073" s="241">
        <f>F1073</f>
        <v>21.748000000000001</v>
      </c>
      <c r="L1073" s="147">
        <f>K1073</f>
        <v>21.748000000000001</v>
      </c>
      <c r="M1073" s="147">
        <v>1.1000000000000001</v>
      </c>
      <c r="N1073" s="153">
        <f>ROUND(M1073*L1073,2)</f>
        <v>23.92</v>
      </c>
      <c r="O1073" s="11"/>
      <c r="P1073" s="11"/>
      <c r="Q1073" s="11">
        <f t="shared" si="501"/>
        <v>0</v>
      </c>
      <c r="R1073" s="11">
        <f t="shared" si="502"/>
        <v>0</v>
      </c>
      <c r="S1073" s="88">
        <f t="shared" si="503"/>
        <v>0</v>
      </c>
      <c r="T1073" s="106"/>
      <c r="U1073" s="197"/>
    </row>
    <row r="1074" spans="1:25" s="198" customFormat="1" ht="25.5" customHeight="1" x14ac:dyDescent="0.3">
      <c r="A1074" s="65" t="s">
        <v>3023</v>
      </c>
      <c r="B1074" s="65"/>
      <c r="C1074" s="65" t="s">
        <v>553</v>
      </c>
      <c r="D1074" s="115" t="s">
        <v>3022</v>
      </c>
      <c r="E1074" s="14" t="s">
        <v>2</v>
      </c>
      <c r="F1074" s="340">
        <f>F1073</f>
        <v>21.748000000000001</v>
      </c>
      <c r="G1074" s="340"/>
      <c r="H1074" s="340"/>
      <c r="I1074" s="340"/>
      <c r="J1074" s="340"/>
      <c r="K1074" s="340">
        <f>F1074</f>
        <v>21.748000000000001</v>
      </c>
      <c r="L1074" s="340">
        <f>K1074</f>
        <v>21.748000000000001</v>
      </c>
      <c r="M1074" s="341">
        <v>1.2</v>
      </c>
      <c r="N1074" s="153">
        <f>ROUND(M1074*L1074,2)</f>
        <v>26.1</v>
      </c>
      <c r="O1074" s="11"/>
      <c r="P1074" s="11"/>
      <c r="Q1074" s="11">
        <f t="shared" si="501"/>
        <v>0</v>
      </c>
      <c r="R1074" s="11">
        <f t="shared" si="502"/>
        <v>0</v>
      </c>
      <c r="S1074" s="88">
        <f t="shared" si="503"/>
        <v>0</v>
      </c>
      <c r="T1074" s="106"/>
    </row>
    <row r="1075" spans="1:25" s="138" customFormat="1" ht="27" customHeight="1" x14ac:dyDescent="0.3">
      <c r="A1075" s="90" t="s">
        <v>2366</v>
      </c>
      <c r="B1075" s="276" t="s">
        <v>2089</v>
      </c>
      <c r="C1075" s="90" t="s">
        <v>552</v>
      </c>
      <c r="D1075" s="97" t="s">
        <v>1697</v>
      </c>
      <c r="E1075" s="87" t="s">
        <v>18</v>
      </c>
      <c r="F1075" s="124">
        <f>F1076</f>
        <v>1</v>
      </c>
      <c r="G1075" s="87"/>
      <c r="H1075" s="87"/>
      <c r="I1075" s="87"/>
      <c r="J1075" s="87"/>
      <c r="K1075" s="117">
        <f>F1075</f>
        <v>1</v>
      </c>
      <c r="L1075" s="146">
        <f>K1075</f>
        <v>1</v>
      </c>
      <c r="M1075" s="148">
        <v>1</v>
      </c>
      <c r="N1075" s="154">
        <f>ROUND(M1075*L1075,2)</f>
        <v>1</v>
      </c>
      <c r="O1075" s="88"/>
      <c r="P1075" s="88"/>
      <c r="Q1075" s="92">
        <f t="shared" si="501"/>
        <v>0</v>
      </c>
      <c r="R1075" s="92">
        <f t="shared" si="502"/>
        <v>0</v>
      </c>
      <c r="S1075" s="88">
        <f t="shared" si="503"/>
        <v>0</v>
      </c>
      <c r="T1075" s="108"/>
    </row>
    <row r="1076" spans="1:25" s="198" customFormat="1" ht="23.25" customHeight="1" x14ac:dyDescent="0.3">
      <c r="A1076" s="65" t="s">
        <v>2367</v>
      </c>
      <c r="B1076" s="65"/>
      <c r="C1076" s="65" t="s">
        <v>553</v>
      </c>
      <c r="D1076" s="260" t="s">
        <v>1750</v>
      </c>
      <c r="E1076" s="14" t="s">
        <v>18</v>
      </c>
      <c r="F1076" s="103">
        <v>1</v>
      </c>
      <c r="G1076" s="14"/>
      <c r="H1076" s="14"/>
      <c r="I1076" s="14"/>
      <c r="J1076" s="91"/>
      <c r="K1076" s="241">
        <f>F1076</f>
        <v>1</v>
      </c>
      <c r="L1076" s="147">
        <f>K1076</f>
        <v>1</v>
      </c>
      <c r="M1076" s="147">
        <v>1</v>
      </c>
      <c r="N1076" s="153">
        <f>ROUND(M1076*L1076,2)</f>
        <v>1</v>
      </c>
      <c r="O1076" s="11"/>
      <c r="P1076" s="11"/>
      <c r="Q1076" s="11">
        <f t="shared" si="501"/>
        <v>0</v>
      </c>
      <c r="R1076" s="11">
        <f t="shared" si="502"/>
        <v>0</v>
      </c>
      <c r="S1076" s="88">
        <f t="shared" si="503"/>
        <v>0</v>
      </c>
      <c r="T1076" s="106"/>
      <c r="U1076" s="197"/>
    </row>
    <row r="1077" spans="1:25" s="134" customFormat="1" ht="15.75" customHeight="1" x14ac:dyDescent="0.3">
      <c r="A1077" s="90" t="s">
        <v>2368</v>
      </c>
      <c r="B1077" s="90"/>
      <c r="C1077" s="90" t="s">
        <v>552</v>
      </c>
      <c r="D1077" s="116" t="s">
        <v>1313</v>
      </c>
      <c r="E1077" s="87" t="s">
        <v>18</v>
      </c>
      <c r="F1077" s="87">
        <f>F1078</f>
        <v>1</v>
      </c>
      <c r="G1077" s="87"/>
      <c r="H1077" s="87"/>
      <c r="I1077" s="87"/>
      <c r="J1077" s="87"/>
      <c r="K1077" s="87"/>
      <c r="L1077" s="146">
        <v>1</v>
      </c>
      <c r="M1077" s="146">
        <v>1</v>
      </c>
      <c r="N1077" s="152">
        <v>1</v>
      </c>
      <c r="O1077" s="88"/>
      <c r="P1077" s="88"/>
      <c r="Q1077" s="92">
        <f t="shared" ref="Q1077:Q1147" si="538">ROUND(N1077*O1077,2)</f>
        <v>0</v>
      </c>
      <c r="R1077" s="92">
        <f t="shared" ref="R1077:R1147" si="539">ROUND(N1077*P1077,2)</f>
        <v>0</v>
      </c>
      <c r="S1077" s="88">
        <f t="shared" ref="S1077:S1147" si="540">ROUND(Q1077+R1077,2)</f>
        <v>0</v>
      </c>
      <c r="T1077" s="109"/>
      <c r="U1077" s="133"/>
      <c r="V1077" s="133"/>
      <c r="W1077" s="133"/>
      <c r="X1077" s="133"/>
      <c r="Y1077" s="133"/>
    </row>
    <row r="1078" spans="1:25" s="1" customFormat="1" ht="17.25" customHeight="1" x14ac:dyDescent="0.3">
      <c r="A1078" s="69" t="s">
        <v>2369</v>
      </c>
      <c r="B1078" s="65"/>
      <c r="C1078" s="65" t="s">
        <v>553</v>
      </c>
      <c r="D1078" s="261" t="s">
        <v>1751</v>
      </c>
      <c r="E1078" s="14" t="s">
        <v>18</v>
      </c>
      <c r="F1078" s="14">
        <v>1</v>
      </c>
      <c r="G1078" s="14"/>
      <c r="H1078" s="14"/>
      <c r="I1078" s="14"/>
      <c r="J1078" s="91"/>
      <c r="K1078" s="234"/>
      <c r="L1078" s="150">
        <f>F1078</f>
        <v>1</v>
      </c>
      <c r="M1078" s="150">
        <v>1</v>
      </c>
      <c r="N1078" s="180">
        <f>M1078*L1078</f>
        <v>1</v>
      </c>
      <c r="O1078" s="11"/>
      <c r="P1078" s="11"/>
      <c r="Q1078" s="11">
        <f t="shared" si="538"/>
        <v>0</v>
      </c>
      <c r="R1078" s="11">
        <f t="shared" si="539"/>
        <v>0</v>
      </c>
      <c r="S1078" s="88">
        <f t="shared" si="540"/>
        <v>0</v>
      </c>
      <c r="T1078" s="106"/>
      <c r="U1078" s="4"/>
    </row>
    <row r="1079" spans="1:25" s="134" customFormat="1" ht="15.75" customHeight="1" x14ac:dyDescent="0.3">
      <c r="A1079" s="90" t="s">
        <v>2370</v>
      </c>
      <c r="B1079" s="279" t="s">
        <v>2307</v>
      </c>
      <c r="C1079" s="90" t="s">
        <v>552</v>
      </c>
      <c r="D1079" s="116" t="s">
        <v>2071</v>
      </c>
      <c r="E1079" s="87" t="s">
        <v>18</v>
      </c>
      <c r="F1079" s="117">
        <f>F1080</f>
        <v>1</v>
      </c>
      <c r="G1079" s="87"/>
      <c r="H1079" s="87"/>
      <c r="I1079" s="87"/>
      <c r="J1079" s="87"/>
      <c r="K1079" s="87"/>
      <c r="L1079" s="146">
        <v>1</v>
      </c>
      <c r="M1079" s="146">
        <v>1</v>
      </c>
      <c r="N1079" s="152">
        <v>1</v>
      </c>
      <c r="O1079" s="88"/>
      <c r="P1079" s="88"/>
      <c r="Q1079" s="92">
        <f t="shared" ref="Q1079:Q1082" si="541">ROUND(N1079*O1079,2)</f>
        <v>0</v>
      </c>
      <c r="R1079" s="92">
        <f t="shared" ref="R1079:R1082" si="542">ROUND(N1079*P1079,2)</f>
        <v>0</v>
      </c>
      <c r="S1079" s="88">
        <f t="shared" ref="S1079:S1082" si="543">ROUND(Q1079+R1079,2)</f>
        <v>0</v>
      </c>
      <c r="T1079" s="108" t="s">
        <v>556</v>
      </c>
      <c r="U1079" s="133"/>
      <c r="V1079" s="133"/>
      <c r="W1079" s="133"/>
      <c r="X1079" s="133"/>
      <c r="Y1079" s="133"/>
    </row>
    <row r="1080" spans="1:25" s="198" customFormat="1" ht="29.25" customHeight="1" x14ac:dyDescent="0.25">
      <c r="A1080" s="65" t="s">
        <v>2371</v>
      </c>
      <c r="B1080" s="69"/>
      <c r="C1080" s="69" t="s">
        <v>553</v>
      </c>
      <c r="D1080" s="261" t="s">
        <v>1801</v>
      </c>
      <c r="E1080" s="14" t="s">
        <v>18</v>
      </c>
      <c r="F1080" s="249">
        <v>1</v>
      </c>
      <c r="G1080" s="195"/>
      <c r="H1080" s="74"/>
      <c r="I1080" s="11"/>
      <c r="J1080" s="217"/>
      <c r="K1080" s="11"/>
      <c r="L1080" s="104">
        <f t="shared" ref="L1080" si="544">F1080</f>
        <v>1</v>
      </c>
      <c r="M1080" s="147">
        <v>1</v>
      </c>
      <c r="N1080" s="153">
        <f t="shared" ref="N1080" si="545">M1080*L1080</f>
        <v>1</v>
      </c>
      <c r="O1080" s="71"/>
      <c r="P1080" s="71"/>
      <c r="Q1080" s="11">
        <f t="shared" si="541"/>
        <v>0</v>
      </c>
      <c r="R1080" s="11">
        <f t="shared" si="542"/>
        <v>0</v>
      </c>
      <c r="S1080" s="71">
        <f t="shared" si="543"/>
        <v>0</v>
      </c>
      <c r="T1080" s="71"/>
      <c r="U1080" s="197"/>
      <c r="V1080" s="197"/>
      <c r="W1080" s="197"/>
      <c r="X1080" s="197"/>
      <c r="Y1080" s="197"/>
    </row>
    <row r="1081" spans="1:25" s="134" customFormat="1" ht="15.75" customHeight="1" x14ac:dyDescent="0.3">
      <c r="A1081" s="90" t="s">
        <v>3068</v>
      </c>
      <c r="B1081" s="279"/>
      <c r="C1081" s="90" t="s">
        <v>552</v>
      </c>
      <c r="D1081" s="116" t="s">
        <v>3058</v>
      </c>
      <c r="E1081" s="87" t="s">
        <v>18</v>
      </c>
      <c r="F1081" s="117">
        <f>F1082</f>
        <v>1</v>
      </c>
      <c r="G1081" s="87"/>
      <c r="H1081" s="87"/>
      <c r="I1081" s="87"/>
      <c r="J1081" s="87"/>
      <c r="K1081" s="87"/>
      <c r="L1081" s="117">
        <f>L1082</f>
        <v>1</v>
      </c>
      <c r="M1081" s="146">
        <v>1</v>
      </c>
      <c r="N1081" s="152">
        <v>1</v>
      </c>
      <c r="O1081" s="88"/>
      <c r="P1081" s="88"/>
      <c r="Q1081" s="92">
        <f t="shared" si="541"/>
        <v>0</v>
      </c>
      <c r="R1081" s="92">
        <f t="shared" si="542"/>
        <v>0</v>
      </c>
      <c r="S1081" s="88">
        <f t="shared" si="543"/>
        <v>0</v>
      </c>
      <c r="T1081" s="108" t="s">
        <v>556</v>
      </c>
      <c r="U1081" s="133"/>
      <c r="V1081" s="133"/>
      <c r="W1081" s="133"/>
      <c r="X1081" s="133"/>
      <c r="Y1081" s="133"/>
    </row>
    <row r="1082" spans="1:25" s="198" customFormat="1" ht="22.5" customHeight="1" x14ac:dyDescent="0.25">
      <c r="A1082" s="65" t="s">
        <v>3069</v>
      </c>
      <c r="B1082" s="69"/>
      <c r="C1082" s="69" t="s">
        <v>553</v>
      </c>
      <c r="D1082" s="261" t="s">
        <v>1727</v>
      </c>
      <c r="E1082" s="14" t="s">
        <v>18</v>
      </c>
      <c r="F1082" s="208">
        <v>1</v>
      </c>
      <c r="G1082" s="195"/>
      <c r="H1082" s="74"/>
      <c r="I1082" s="11"/>
      <c r="J1082" s="217"/>
      <c r="K1082" s="11"/>
      <c r="L1082" s="104">
        <f t="shared" ref="L1082" si="546">F1082</f>
        <v>1</v>
      </c>
      <c r="M1082" s="147">
        <v>1</v>
      </c>
      <c r="N1082" s="153">
        <f t="shared" ref="N1082" si="547">M1082*L1082</f>
        <v>1</v>
      </c>
      <c r="O1082" s="71"/>
      <c r="P1082" s="71"/>
      <c r="Q1082" s="11">
        <f t="shared" si="541"/>
        <v>0</v>
      </c>
      <c r="R1082" s="11">
        <f t="shared" si="542"/>
        <v>0</v>
      </c>
      <c r="S1082" s="71">
        <f t="shared" si="543"/>
        <v>0</v>
      </c>
      <c r="T1082" s="71"/>
      <c r="U1082" s="197"/>
      <c r="V1082" s="197"/>
      <c r="W1082" s="197"/>
      <c r="X1082" s="197"/>
      <c r="Y1082" s="197"/>
    </row>
    <row r="1083" spans="1:25" s="132" customFormat="1" ht="22.5" customHeight="1" x14ac:dyDescent="0.3">
      <c r="A1083" s="111" t="s">
        <v>522</v>
      </c>
      <c r="B1083" s="111"/>
      <c r="C1083" s="111"/>
      <c r="D1083" s="95" t="s">
        <v>1754</v>
      </c>
      <c r="E1083" s="112"/>
      <c r="F1083" s="113"/>
      <c r="G1083" s="112"/>
      <c r="H1083" s="112"/>
      <c r="I1083" s="112"/>
      <c r="J1083" s="87"/>
      <c r="K1083" s="237"/>
      <c r="L1083" s="190"/>
      <c r="M1083" s="144"/>
      <c r="N1083" s="151"/>
      <c r="O1083" s="114"/>
      <c r="P1083" s="114"/>
      <c r="Q1083" s="85"/>
      <c r="R1083" s="85"/>
      <c r="S1083" s="114"/>
      <c r="T1083" s="114"/>
      <c r="U1083" s="131"/>
      <c r="V1083" s="131"/>
      <c r="W1083" s="131"/>
      <c r="X1083" s="131"/>
      <c r="Y1083" s="131"/>
    </row>
    <row r="1084" spans="1:25" s="134" customFormat="1" ht="32.25" customHeight="1" x14ac:dyDescent="0.3">
      <c r="A1084" s="90" t="s">
        <v>2372</v>
      </c>
      <c r="B1084" s="90"/>
      <c r="C1084" s="90" t="s">
        <v>552</v>
      </c>
      <c r="D1084" s="116" t="s">
        <v>1313</v>
      </c>
      <c r="E1084" s="87" t="s">
        <v>18</v>
      </c>
      <c r="F1084" s="442">
        <v>1</v>
      </c>
      <c r="G1084" s="87"/>
      <c r="H1084" s="87"/>
      <c r="I1084" s="89"/>
      <c r="J1084" s="89"/>
      <c r="K1084" s="89"/>
      <c r="L1084" s="117">
        <f t="shared" ref="L1084:L1086" si="548">F1084</f>
        <v>1</v>
      </c>
      <c r="M1084" s="146">
        <v>1</v>
      </c>
      <c r="N1084" s="152">
        <f t="shared" ref="N1084:N1086" si="549">M1084*L1084</f>
        <v>1</v>
      </c>
      <c r="O1084" s="88"/>
      <c r="P1084" s="88"/>
      <c r="Q1084" s="92">
        <f t="shared" si="538"/>
        <v>0</v>
      </c>
      <c r="R1084" s="92">
        <f t="shared" si="539"/>
        <v>0</v>
      </c>
      <c r="S1084" s="88">
        <f t="shared" si="540"/>
        <v>0</v>
      </c>
      <c r="T1084" s="88"/>
      <c r="U1084" s="133"/>
      <c r="V1084" s="133"/>
      <c r="W1084" s="133"/>
      <c r="X1084" s="133"/>
      <c r="Y1084" s="133"/>
    </row>
    <row r="1085" spans="1:25" s="198" customFormat="1" ht="26.25" customHeight="1" x14ac:dyDescent="0.3">
      <c r="A1085" s="65" t="s">
        <v>2373</v>
      </c>
      <c r="B1085" s="69"/>
      <c r="C1085" s="69" t="s">
        <v>553</v>
      </c>
      <c r="D1085" s="261" t="s">
        <v>1784</v>
      </c>
      <c r="E1085" s="14" t="s">
        <v>18</v>
      </c>
      <c r="F1085" s="215">
        <v>1</v>
      </c>
      <c r="G1085" s="74"/>
      <c r="H1085" s="74"/>
      <c r="I1085" s="72"/>
      <c r="J1085" s="72"/>
      <c r="K1085" s="72"/>
      <c r="L1085" s="104">
        <f t="shared" si="548"/>
        <v>1</v>
      </c>
      <c r="M1085" s="147">
        <v>1</v>
      </c>
      <c r="N1085" s="153">
        <f t="shared" si="549"/>
        <v>1</v>
      </c>
      <c r="O1085" s="71"/>
      <c r="P1085" s="71"/>
      <c r="Q1085" s="11">
        <f t="shared" si="538"/>
        <v>0</v>
      </c>
      <c r="R1085" s="11">
        <f t="shared" si="539"/>
        <v>0</v>
      </c>
      <c r="S1085" s="71">
        <f t="shared" si="540"/>
        <v>0</v>
      </c>
      <c r="T1085" s="71"/>
      <c r="U1085" s="197"/>
      <c r="V1085" s="197"/>
      <c r="W1085" s="197"/>
      <c r="X1085" s="197"/>
      <c r="Y1085" s="197"/>
    </row>
    <row r="1086" spans="1:25" s="198" customFormat="1" ht="23.25" customHeight="1" x14ac:dyDescent="0.3">
      <c r="A1086" s="65" t="s">
        <v>2374</v>
      </c>
      <c r="B1086" s="65"/>
      <c r="C1086" s="65" t="s">
        <v>553</v>
      </c>
      <c r="D1086" s="261" t="s">
        <v>1785</v>
      </c>
      <c r="E1086" s="14" t="s">
        <v>18</v>
      </c>
      <c r="F1086" s="215">
        <v>1</v>
      </c>
      <c r="G1086" s="14"/>
      <c r="H1086" s="14"/>
      <c r="I1086" s="14"/>
      <c r="J1086" s="14"/>
      <c r="K1086" s="104"/>
      <c r="L1086" s="104">
        <f t="shared" si="548"/>
        <v>1</v>
      </c>
      <c r="M1086" s="147">
        <v>1</v>
      </c>
      <c r="N1086" s="153">
        <f t="shared" si="549"/>
        <v>1</v>
      </c>
      <c r="O1086" s="11"/>
      <c r="P1086" s="11"/>
      <c r="Q1086" s="11">
        <f t="shared" si="538"/>
        <v>0</v>
      </c>
      <c r="R1086" s="11">
        <f t="shared" si="539"/>
        <v>0</v>
      </c>
      <c r="S1086" s="71">
        <f t="shared" si="540"/>
        <v>0</v>
      </c>
      <c r="T1086" s="106"/>
      <c r="U1086" s="197"/>
    </row>
    <row r="1087" spans="1:25" s="198" customFormat="1" ht="23.25" customHeight="1" x14ac:dyDescent="0.3">
      <c r="A1087" s="65" t="s">
        <v>2375</v>
      </c>
      <c r="B1087" s="65"/>
      <c r="C1087" s="65" t="s">
        <v>553</v>
      </c>
      <c r="D1087" s="261" t="s">
        <v>1786</v>
      </c>
      <c r="E1087" s="14" t="s">
        <v>18</v>
      </c>
      <c r="F1087" s="215">
        <v>1</v>
      </c>
      <c r="G1087" s="14"/>
      <c r="H1087" s="14"/>
      <c r="I1087" s="14"/>
      <c r="J1087" s="14"/>
      <c r="K1087" s="104"/>
      <c r="L1087" s="104">
        <f>F1087</f>
        <v>1</v>
      </c>
      <c r="M1087" s="147">
        <v>1</v>
      </c>
      <c r="N1087" s="153">
        <f>M1087*L1087</f>
        <v>1</v>
      </c>
      <c r="O1087" s="11"/>
      <c r="P1087" s="11"/>
      <c r="Q1087" s="11">
        <f t="shared" si="538"/>
        <v>0</v>
      </c>
      <c r="R1087" s="11">
        <f t="shared" si="539"/>
        <v>0</v>
      </c>
      <c r="S1087" s="71">
        <f t="shared" si="540"/>
        <v>0</v>
      </c>
      <c r="T1087" s="106"/>
      <c r="U1087" s="197"/>
    </row>
    <row r="1088" spans="1:25" s="198" customFormat="1" ht="23.25" customHeight="1" x14ac:dyDescent="0.3">
      <c r="A1088" s="65" t="s">
        <v>2376</v>
      </c>
      <c r="B1088" s="65"/>
      <c r="C1088" s="65" t="s">
        <v>553</v>
      </c>
      <c r="D1088" s="261" t="s">
        <v>1787</v>
      </c>
      <c r="E1088" s="14" t="s">
        <v>18</v>
      </c>
      <c r="F1088" s="215">
        <v>1</v>
      </c>
      <c r="G1088" s="14"/>
      <c r="H1088" s="14"/>
      <c r="I1088" s="14"/>
      <c r="J1088" s="14"/>
      <c r="K1088" s="104"/>
      <c r="L1088" s="104">
        <f>F1088</f>
        <v>1</v>
      </c>
      <c r="M1088" s="147">
        <v>1</v>
      </c>
      <c r="N1088" s="153">
        <f>M1088*L1088</f>
        <v>1</v>
      </c>
      <c r="O1088" s="11"/>
      <c r="P1088" s="11"/>
      <c r="Q1088" s="11">
        <f t="shared" si="538"/>
        <v>0</v>
      </c>
      <c r="R1088" s="11">
        <f t="shared" si="539"/>
        <v>0</v>
      </c>
      <c r="S1088" s="71">
        <f t="shared" si="540"/>
        <v>0</v>
      </c>
      <c r="T1088" s="106"/>
      <c r="U1088" s="197"/>
    </row>
    <row r="1089" spans="1:25" s="198" customFormat="1" ht="23.25" customHeight="1" x14ac:dyDescent="0.3">
      <c r="A1089" s="65" t="s">
        <v>2377</v>
      </c>
      <c r="B1089" s="65"/>
      <c r="C1089" s="65" t="s">
        <v>553</v>
      </c>
      <c r="D1089" s="261" t="s">
        <v>1788</v>
      </c>
      <c r="E1089" s="14" t="s">
        <v>18</v>
      </c>
      <c r="F1089" s="215">
        <v>1</v>
      </c>
      <c r="G1089" s="14"/>
      <c r="H1089" s="14"/>
      <c r="I1089" s="14"/>
      <c r="J1089" s="14"/>
      <c r="K1089" s="104"/>
      <c r="L1089" s="104">
        <f>F1089</f>
        <v>1</v>
      </c>
      <c r="M1089" s="147">
        <v>1</v>
      </c>
      <c r="N1089" s="153">
        <f>M1089*L1089</f>
        <v>1</v>
      </c>
      <c r="O1089" s="11"/>
      <c r="P1089" s="11"/>
      <c r="Q1089" s="11">
        <f t="shared" si="538"/>
        <v>0</v>
      </c>
      <c r="R1089" s="11">
        <f t="shared" si="539"/>
        <v>0</v>
      </c>
      <c r="S1089" s="71">
        <f t="shared" si="540"/>
        <v>0</v>
      </c>
      <c r="T1089" s="106"/>
      <c r="U1089" s="197"/>
    </row>
    <row r="1090" spans="1:25" s="134" customFormat="1" ht="27.75" customHeight="1" x14ac:dyDescent="0.3">
      <c r="A1090" s="90" t="s">
        <v>2378</v>
      </c>
      <c r="B1090" s="276" t="s">
        <v>2089</v>
      </c>
      <c r="C1090" s="86" t="s">
        <v>552</v>
      </c>
      <c r="D1090" s="118" t="s">
        <v>1125</v>
      </c>
      <c r="E1090" s="87" t="s">
        <v>18</v>
      </c>
      <c r="F1090" s="117">
        <f>F1091</f>
        <v>1</v>
      </c>
      <c r="G1090" s="117"/>
      <c r="H1090" s="117"/>
      <c r="I1090" s="117"/>
      <c r="J1090" s="117"/>
      <c r="K1090" s="117"/>
      <c r="L1090" s="119">
        <f t="shared" ref="L1090:L1091" si="550">F1090</f>
        <v>1</v>
      </c>
      <c r="M1090" s="148">
        <v>1</v>
      </c>
      <c r="N1090" s="154">
        <f t="shared" ref="N1090:N1091" si="551">M1090*L1090</f>
        <v>1</v>
      </c>
      <c r="O1090" s="88"/>
      <c r="P1090" s="88"/>
      <c r="Q1090" s="92">
        <f t="shared" si="538"/>
        <v>0</v>
      </c>
      <c r="R1090" s="92">
        <f t="shared" si="539"/>
        <v>0</v>
      </c>
      <c r="S1090" s="88">
        <f t="shared" si="540"/>
        <v>0</v>
      </c>
      <c r="T1090" s="109"/>
      <c r="U1090" s="133"/>
      <c r="V1090" s="133"/>
      <c r="W1090" s="133"/>
      <c r="X1090" s="133"/>
      <c r="Y1090" s="133"/>
    </row>
    <row r="1091" spans="1:25" s="198" customFormat="1" ht="41.25" customHeight="1" x14ac:dyDescent="0.3">
      <c r="A1091" s="69" t="s">
        <v>2379</v>
      </c>
      <c r="B1091" s="65"/>
      <c r="C1091" s="65" t="s">
        <v>553</v>
      </c>
      <c r="D1091" s="261" t="s">
        <v>1789</v>
      </c>
      <c r="E1091" s="14" t="s">
        <v>18</v>
      </c>
      <c r="F1091" s="215">
        <v>1</v>
      </c>
      <c r="G1091" s="14"/>
      <c r="H1091" s="14"/>
      <c r="I1091" s="14"/>
      <c r="J1091" s="14"/>
      <c r="K1091" s="104"/>
      <c r="L1091" s="104">
        <f t="shared" si="550"/>
        <v>1</v>
      </c>
      <c r="M1091" s="147">
        <v>1</v>
      </c>
      <c r="N1091" s="153">
        <f t="shared" si="551"/>
        <v>1</v>
      </c>
      <c r="O1091" s="11"/>
      <c r="P1091" s="11"/>
      <c r="Q1091" s="11">
        <f t="shared" si="538"/>
        <v>0</v>
      </c>
      <c r="R1091" s="11">
        <f t="shared" si="539"/>
        <v>0</v>
      </c>
      <c r="S1091" s="71">
        <f t="shared" si="540"/>
        <v>0</v>
      </c>
      <c r="T1091" s="106"/>
      <c r="U1091" s="197"/>
    </row>
    <row r="1092" spans="1:25" s="132" customFormat="1" ht="22.5" customHeight="1" x14ac:dyDescent="0.3">
      <c r="A1092" s="111" t="s">
        <v>523</v>
      </c>
      <c r="B1092" s="111"/>
      <c r="C1092" s="111"/>
      <c r="D1092" s="95" t="s">
        <v>1755</v>
      </c>
      <c r="E1092" s="112"/>
      <c r="F1092" s="113"/>
      <c r="G1092" s="112"/>
      <c r="H1092" s="112"/>
      <c r="I1092" s="112"/>
      <c r="J1092" s="112"/>
      <c r="K1092" s="112"/>
      <c r="L1092" s="190"/>
      <c r="M1092" s="144"/>
      <c r="N1092" s="151"/>
      <c r="O1092" s="114"/>
      <c r="P1092" s="114"/>
      <c r="Q1092" s="85"/>
      <c r="R1092" s="85"/>
      <c r="S1092" s="114"/>
      <c r="T1092" s="114"/>
      <c r="U1092" s="131"/>
      <c r="V1092" s="131"/>
      <c r="W1092" s="131"/>
      <c r="X1092" s="131"/>
      <c r="Y1092" s="131"/>
    </row>
    <row r="1093" spans="1:25" s="138" customFormat="1" ht="32.25" customHeight="1" x14ac:dyDescent="0.3">
      <c r="A1093" s="90" t="s">
        <v>2380</v>
      </c>
      <c r="B1093" s="276" t="s">
        <v>2086</v>
      </c>
      <c r="C1093" s="90" t="s">
        <v>552</v>
      </c>
      <c r="D1093" s="97" t="s">
        <v>554</v>
      </c>
      <c r="E1093" s="87" t="s">
        <v>3</v>
      </c>
      <c r="F1093" s="117"/>
      <c r="G1093" s="87"/>
      <c r="H1093" s="87"/>
      <c r="I1093" s="89"/>
      <c r="J1093" s="89"/>
      <c r="K1093" s="89">
        <f>SUM(K1094:K1109)</f>
        <v>64.635752703118769</v>
      </c>
      <c r="L1093" s="89"/>
      <c r="M1093" s="146"/>
      <c r="N1093" s="89">
        <f>K1093</f>
        <v>64.635752703118769</v>
      </c>
      <c r="O1093" s="88"/>
      <c r="P1093" s="88"/>
      <c r="Q1093" s="92">
        <f t="shared" si="538"/>
        <v>0</v>
      </c>
      <c r="R1093" s="92">
        <f t="shared" si="539"/>
        <v>0</v>
      </c>
      <c r="S1093" s="88">
        <f t="shared" si="540"/>
        <v>0</v>
      </c>
      <c r="T1093" s="88" t="s">
        <v>555</v>
      </c>
      <c r="U1093" s="137"/>
      <c r="V1093" s="137"/>
      <c r="W1093" s="137"/>
      <c r="X1093" s="137"/>
      <c r="Y1093" s="137"/>
    </row>
    <row r="1094" spans="1:25" s="138" customFormat="1" ht="22.5" customHeight="1" x14ac:dyDescent="0.3">
      <c r="A1094" s="65" t="s">
        <v>2381</v>
      </c>
      <c r="B1094" s="69"/>
      <c r="C1094" s="69" t="s">
        <v>553</v>
      </c>
      <c r="D1094" s="260" t="s">
        <v>1790</v>
      </c>
      <c r="E1094" s="74" t="s">
        <v>1690</v>
      </c>
      <c r="F1094" s="105"/>
      <c r="G1094" s="74">
        <v>0.6</v>
      </c>
      <c r="H1094" s="74">
        <v>0.4</v>
      </c>
      <c r="I1094" s="11">
        <f>(G1094+H1094)*2</f>
        <v>2</v>
      </c>
      <c r="J1094" s="209">
        <v>9.93</v>
      </c>
      <c r="K1094" s="235">
        <f>I1094*J1094</f>
        <v>19.86</v>
      </c>
      <c r="L1094" s="11">
        <f>J1094</f>
        <v>9.93</v>
      </c>
      <c r="M1094" s="147">
        <v>1.1000000000000001</v>
      </c>
      <c r="N1094" s="179">
        <f>M1094*L1094</f>
        <v>10.923</v>
      </c>
      <c r="O1094" s="71"/>
      <c r="P1094" s="71"/>
      <c r="Q1094" s="11">
        <f t="shared" si="538"/>
        <v>0</v>
      </c>
      <c r="R1094" s="11">
        <f t="shared" si="539"/>
        <v>0</v>
      </c>
      <c r="S1094" s="88">
        <f t="shared" si="540"/>
        <v>0</v>
      </c>
      <c r="T1094" s="88"/>
      <c r="U1094" s="137"/>
      <c r="V1094" s="137"/>
      <c r="W1094" s="137"/>
      <c r="X1094" s="137"/>
      <c r="Y1094" s="137"/>
    </row>
    <row r="1095" spans="1:25" s="138" customFormat="1" ht="22.5" customHeight="1" x14ac:dyDescent="0.3">
      <c r="A1095" s="65" t="s">
        <v>2382</v>
      </c>
      <c r="B1095" s="69"/>
      <c r="C1095" s="69" t="s">
        <v>553</v>
      </c>
      <c r="D1095" s="260" t="s">
        <v>1805</v>
      </c>
      <c r="E1095" s="74" t="s">
        <v>1690</v>
      </c>
      <c r="F1095" s="105"/>
      <c r="G1095" s="74">
        <v>0.8</v>
      </c>
      <c r="H1095" s="74">
        <v>0.2</v>
      </c>
      <c r="I1095" s="11">
        <f>(G1095+H1095)*2</f>
        <v>2</v>
      </c>
      <c r="J1095" s="209">
        <v>2.7</v>
      </c>
      <c r="K1095" s="235">
        <f t="shared" ref="K1095" si="552">I1095*J1095</f>
        <v>5.4</v>
      </c>
      <c r="L1095" s="11">
        <f t="shared" ref="L1095:L1097" si="553">J1095</f>
        <v>2.7</v>
      </c>
      <c r="M1095" s="147">
        <v>1.1000000000000001</v>
      </c>
      <c r="N1095" s="179">
        <f>M1095*L1095</f>
        <v>2.9700000000000006</v>
      </c>
      <c r="O1095" s="71"/>
      <c r="P1095" s="71"/>
      <c r="Q1095" s="11">
        <f t="shared" si="538"/>
        <v>0</v>
      </c>
      <c r="R1095" s="11">
        <f t="shared" si="539"/>
        <v>0</v>
      </c>
      <c r="S1095" s="88">
        <f t="shared" si="540"/>
        <v>0</v>
      </c>
      <c r="T1095" s="88"/>
      <c r="U1095" s="137"/>
      <c r="V1095" s="137"/>
      <c r="W1095" s="137"/>
      <c r="X1095" s="137"/>
      <c r="Y1095" s="137"/>
    </row>
    <row r="1096" spans="1:25" s="138" customFormat="1" ht="22.5" customHeight="1" x14ac:dyDescent="0.3">
      <c r="A1096" s="65" t="s">
        <v>2383</v>
      </c>
      <c r="B1096" s="69"/>
      <c r="C1096" s="69" t="s">
        <v>553</v>
      </c>
      <c r="D1096" s="260" t="s">
        <v>1734</v>
      </c>
      <c r="E1096" s="74" t="s">
        <v>1690</v>
      </c>
      <c r="F1096" s="105"/>
      <c r="G1096" s="74"/>
      <c r="H1096" s="74"/>
      <c r="I1096" s="11"/>
      <c r="J1096" s="209">
        <v>0.83</v>
      </c>
      <c r="K1096" s="235">
        <f>0.5*3.14*J1096</f>
        <v>1.3030999999999999</v>
      </c>
      <c r="L1096" s="11">
        <f t="shared" si="553"/>
        <v>0.83</v>
      </c>
      <c r="M1096" s="147">
        <v>1.1000000000000001</v>
      </c>
      <c r="N1096" s="179">
        <f t="shared" ref="N1096" si="554">M1096*L1096</f>
        <v>0.91300000000000003</v>
      </c>
      <c r="O1096" s="71"/>
      <c r="P1096" s="71"/>
      <c r="Q1096" s="11">
        <f t="shared" si="538"/>
        <v>0</v>
      </c>
      <c r="R1096" s="11">
        <f t="shared" si="539"/>
        <v>0</v>
      </c>
      <c r="S1096" s="88">
        <f t="shared" si="540"/>
        <v>0</v>
      </c>
      <c r="T1096" s="88"/>
      <c r="U1096" s="137"/>
      <c r="V1096" s="137"/>
      <c r="W1096" s="137"/>
      <c r="X1096" s="137"/>
      <c r="Y1096" s="137"/>
    </row>
    <row r="1097" spans="1:25" s="138" customFormat="1" ht="22.5" customHeight="1" x14ac:dyDescent="0.3">
      <c r="A1097" s="65" t="s">
        <v>2384</v>
      </c>
      <c r="B1097" s="69"/>
      <c r="C1097" s="69" t="s">
        <v>553</v>
      </c>
      <c r="D1097" s="260" t="s">
        <v>1806</v>
      </c>
      <c r="E1097" s="74" t="s">
        <v>1690</v>
      </c>
      <c r="F1097" s="181"/>
      <c r="G1097" s="74"/>
      <c r="H1097" s="74"/>
      <c r="I1097" s="11"/>
      <c r="J1097" s="209">
        <v>9.52</v>
      </c>
      <c r="K1097" s="235">
        <f>J1097*3.14*0.56</f>
        <v>16.739968000000001</v>
      </c>
      <c r="L1097" s="11">
        <f t="shared" si="553"/>
        <v>9.52</v>
      </c>
      <c r="M1097" s="147">
        <v>1.1000000000000001</v>
      </c>
      <c r="N1097" s="179">
        <f>M1097*L1097</f>
        <v>10.472</v>
      </c>
      <c r="O1097" s="71"/>
      <c r="P1097" s="71"/>
      <c r="Q1097" s="11">
        <f t="shared" si="538"/>
        <v>0</v>
      </c>
      <c r="R1097" s="11">
        <f t="shared" si="539"/>
        <v>0</v>
      </c>
      <c r="S1097" s="88">
        <f t="shared" si="540"/>
        <v>0</v>
      </c>
      <c r="T1097" s="88"/>
      <c r="U1097" s="137"/>
      <c r="V1097" s="137"/>
      <c r="W1097" s="137"/>
      <c r="X1097" s="137"/>
      <c r="Y1097" s="137"/>
    </row>
    <row r="1098" spans="1:25" s="138" customFormat="1" ht="22.5" customHeight="1" x14ac:dyDescent="0.25">
      <c r="A1098" s="65" t="s">
        <v>2385</v>
      </c>
      <c r="B1098" s="69"/>
      <c r="C1098" s="69" t="s">
        <v>553</v>
      </c>
      <c r="D1098" s="260" t="s">
        <v>1736</v>
      </c>
      <c r="E1098" s="14" t="s">
        <v>18</v>
      </c>
      <c r="F1098" s="208">
        <v>2</v>
      </c>
      <c r="G1098" s="195"/>
      <c r="H1098" s="74"/>
      <c r="I1098" s="11"/>
      <c r="J1098" s="224"/>
      <c r="K1098" s="235"/>
      <c r="L1098" s="11">
        <f>F1098</f>
        <v>2</v>
      </c>
      <c r="M1098" s="147">
        <v>1</v>
      </c>
      <c r="N1098" s="179">
        <f t="shared" ref="N1098:N1112" si="555">M1098*L1098</f>
        <v>2</v>
      </c>
      <c r="O1098" s="71"/>
      <c r="P1098" s="71"/>
      <c r="Q1098" s="11">
        <f t="shared" si="538"/>
        <v>0</v>
      </c>
      <c r="R1098" s="11">
        <f t="shared" si="539"/>
        <v>0</v>
      </c>
      <c r="S1098" s="88">
        <f t="shared" si="540"/>
        <v>0</v>
      </c>
      <c r="T1098" s="88"/>
      <c r="U1098" s="137"/>
      <c r="V1098" s="137"/>
      <c r="W1098" s="137"/>
      <c r="X1098" s="137"/>
      <c r="Y1098" s="137"/>
    </row>
    <row r="1099" spans="1:25" s="198" customFormat="1" ht="22.5" customHeight="1" x14ac:dyDescent="0.25">
      <c r="A1099" s="65" t="s">
        <v>2386</v>
      </c>
      <c r="B1099" s="69"/>
      <c r="C1099" s="69" t="s">
        <v>553</v>
      </c>
      <c r="D1099" s="261" t="s">
        <v>1727</v>
      </c>
      <c r="E1099" s="14" t="s">
        <v>18</v>
      </c>
      <c r="F1099" s="249">
        <v>1</v>
      </c>
      <c r="G1099" s="195"/>
      <c r="H1099" s="74"/>
      <c r="I1099" s="11"/>
      <c r="J1099" s="217"/>
      <c r="K1099" s="11"/>
      <c r="L1099" s="104">
        <f t="shared" ref="L1099:L1112" si="556">F1099</f>
        <v>1</v>
      </c>
      <c r="M1099" s="147">
        <v>1</v>
      </c>
      <c r="N1099" s="153">
        <f t="shared" si="555"/>
        <v>1</v>
      </c>
      <c r="O1099" s="71"/>
      <c r="P1099" s="71"/>
      <c r="Q1099" s="11">
        <f t="shared" si="538"/>
        <v>0</v>
      </c>
      <c r="R1099" s="11">
        <f t="shared" si="539"/>
        <v>0</v>
      </c>
      <c r="S1099" s="71">
        <f t="shared" si="540"/>
        <v>0</v>
      </c>
      <c r="T1099" s="71"/>
      <c r="U1099" s="197"/>
      <c r="V1099" s="197"/>
      <c r="W1099" s="197"/>
      <c r="X1099" s="197"/>
      <c r="Y1099" s="197"/>
    </row>
    <row r="1100" spans="1:25" s="198" customFormat="1" ht="22.5" customHeight="1" x14ac:dyDescent="0.25">
      <c r="A1100" s="65" t="s">
        <v>2387</v>
      </c>
      <c r="B1100" s="69"/>
      <c r="C1100" s="69" t="s">
        <v>553</v>
      </c>
      <c r="D1100" s="261" t="s">
        <v>1807</v>
      </c>
      <c r="E1100" s="14" t="s">
        <v>18</v>
      </c>
      <c r="F1100" s="249">
        <v>2</v>
      </c>
      <c r="G1100" s="195"/>
      <c r="H1100" s="74"/>
      <c r="I1100" s="11"/>
      <c r="J1100" s="217"/>
      <c r="K1100" s="11">
        <v>1.8994123472928683</v>
      </c>
      <c r="L1100" s="104">
        <f t="shared" ref="L1100:L1107" si="557">F1100</f>
        <v>2</v>
      </c>
      <c r="M1100" s="147">
        <v>1</v>
      </c>
      <c r="N1100" s="153">
        <f t="shared" ref="N1100:N1107" si="558">M1100*L1100</f>
        <v>2</v>
      </c>
      <c r="O1100" s="71"/>
      <c r="P1100" s="71"/>
      <c r="Q1100" s="11">
        <f t="shared" si="538"/>
        <v>0</v>
      </c>
      <c r="R1100" s="11">
        <f t="shared" si="539"/>
        <v>0</v>
      </c>
      <c r="S1100" s="71">
        <f t="shared" si="540"/>
        <v>0</v>
      </c>
      <c r="T1100" s="71"/>
      <c r="U1100" s="197"/>
      <c r="V1100" s="197"/>
      <c r="W1100" s="197"/>
      <c r="X1100" s="197"/>
      <c r="Y1100" s="197"/>
    </row>
    <row r="1101" spans="1:25" s="198" customFormat="1" ht="22.5" customHeight="1" x14ac:dyDescent="0.25">
      <c r="A1101" s="65" t="s">
        <v>2388</v>
      </c>
      <c r="B1101" s="69"/>
      <c r="C1101" s="69" t="s">
        <v>553</v>
      </c>
      <c r="D1101" s="261" t="s">
        <v>1770</v>
      </c>
      <c r="E1101" s="14" t="s">
        <v>18</v>
      </c>
      <c r="F1101" s="249">
        <v>4</v>
      </c>
      <c r="G1101" s="195"/>
      <c r="H1101" s="74"/>
      <c r="I1101" s="11"/>
      <c r="J1101" s="217"/>
      <c r="K1101" s="11">
        <v>5.5631207312626376</v>
      </c>
      <c r="L1101" s="104">
        <f t="shared" si="557"/>
        <v>4</v>
      </c>
      <c r="M1101" s="147">
        <v>1</v>
      </c>
      <c r="N1101" s="153">
        <f t="shared" si="558"/>
        <v>4</v>
      </c>
      <c r="O1101" s="71"/>
      <c r="P1101" s="71"/>
      <c r="Q1101" s="11">
        <f t="shared" si="538"/>
        <v>0</v>
      </c>
      <c r="R1101" s="11">
        <f t="shared" si="539"/>
        <v>0</v>
      </c>
      <c r="S1101" s="71">
        <f t="shared" si="540"/>
        <v>0</v>
      </c>
      <c r="T1101" s="71"/>
      <c r="U1101" s="197"/>
      <c r="V1101" s="197"/>
      <c r="W1101" s="197"/>
      <c r="X1101" s="197"/>
      <c r="Y1101" s="197"/>
    </row>
    <row r="1102" spans="1:25" s="198" customFormat="1" ht="22.5" customHeight="1" x14ac:dyDescent="0.25">
      <c r="A1102" s="65" t="s">
        <v>2389</v>
      </c>
      <c r="B1102" s="69"/>
      <c r="C1102" s="69" t="s">
        <v>553</v>
      </c>
      <c r="D1102" s="261" t="s">
        <v>1808</v>
      </c>
      <c r="E1102" s="14" t="s">
        <v>18</v>
      </c>
      <c r="F1102" s="249">
        <v>2</v>
      </c>
      <c r="G1102" s="195"/>
      <c r="H1102" s="74"/>
      <c r="I1102" s="11"/>
      <c r="J1102" s="217"/>
      <c r="K1102" s="11">
        <v>3.44696631738368</v>
      </c>
      <c r="L1102" s="104">
        <f t="shared" si="557"/>
        <v>2</v>
      </c>
      <c r="M1102" s="147">
        <v>1</v>
      </c>
      <c r="N1102" s="153">
        <f t="shared" si="558"/>
        <v>2</v>
      </c>
      <c r="O1102" s="71"/>
      <c r="P1102" s="71"/>
      <c r="Q1102" s="11">
        <f t="shared" si="538"/>
        <v>0</v>
      </c>
      <c r="R1102" s="11">
        <f t="shared" si="539"/>
        <v>0</v>
      </c>
      <c r="S1102" s="71">
        <f t="shared" si="540"/>
        <v>0</v>
      </c>
      <c r="T1102" s="71"/>
      <c r="U1102" s="197"/>
      <c r="V1102" s="197"/>
      <c r="W1102" s="197"/>
      <c r="X1102" s="197"/>
      <c r="Y1102" s="197"/>
    </row>
    <row r="1103" spans="1:25" s="198" customFormat="1" ht="39.75" customHeight="1" x14ac:dyDescent="0.25">
      <c r="A1103" s="65" t="s">
        <v>2390</v>
      </c>
      <c r="B1103" s="69"/>
      <c r="C1103" s="69" t="s">
        <v>553</v>
      </c>
      <c r="D1103" s="261" t="s">
        <v>1809</v>
      </c>
      <c r="E1103" s="14" t="s">
        <v>18</v>
      </c>
      <c r="F1103" s="249">
        <v>4</v>
      </c>
      <c r="G1103" s="195"/>
      <c r="H1103" s="74"/>
      <c r="I1103" s="11"/>
      <c r="J1103" s="217"/>
      <c r="K1103" s="11">
        <v>2.0566370614359175</v>
      </c>
      <c r="L1103" s="104">
        <f t="shared" si="557"/>
        <v>4</v>
      </c>
      <c r="M1103" s="147">
        <v>1</v>
      </c>
      <c r="N1103" s="153">
        <f t="shared" si="558"/>
        <v>4</v>
      </c>
      <c r="O1103" s="71"/>
      <c r="P1103" s="71"/>
      <c r="Q1103" s="11">
        <f t="shared" si="538"/>
        <v>0</v>
      </c>
      <c r="R1103" s="11">
        <f t="shared" si="539"/>
        <v>0</v>
      </c>
      <c r="S1103" s="71">
        <f t="shared" si="540"/>
        <v>0</v>
      </c>
      <c r="T1103" s="71"/>
      <c r="U1103" s="197"/>
      <c r="V1103" s="197"/>
      <c r="W1103" s="197"/>
      <c r="X1103" s="197"/>
      <c r="Y1103" s="197"/>
    </row>
    <row r="1104" spans="1:25" s="198" customFormat="1" ht="39.75" customHeight="1" x14ac:dyDescent="0.25">
      <c r="A1104" s="65" t="s">
        <v>2391</v>
      </c>
      <c r="B1104" s="69"/>
      <c r="C1104" s="69" t="s">
        <v>553</v>
      </c>
      <c r="D1104" s="261" t="s">
        <v>1810</v>
      </c>
      <c r="E1104" s="14" t="s">
        <v>18</v>
      </c>
      <c r="F1104" s="249">
        <v>2</v>
      </c>
      <c r="G1104" s="195"/>
      <c r="H1104" s="74"/>
      <c r="I1104" s="11"/>
      <c r="J1104" s="217"/>
      <c r="K1104" s="11">
        <v>2.2849555921538753</v>
      </c>
      <c r="L1104" s="104">
        <f t="shared" si="557"/>
        <v>2</v>
      </c>
      <c r="M1104" s="147">
        <v>1</v>
      </c>
      <c r="N1104" s="153">
        <f t="shared" si="558"/>
        <v>2</v>
      </c>
      <c r="O1104" s="71"/>
      <c r="P1104" s="71"/>
      <c r="Q1104" s="11">
        <f t="shared" si="538"/>
        <v>0</v>
      </c>
      <c r="R1104" s="11">
        <f t="shared" si="539"/>
        <v>0</v>
      </c>
      <c r="S1104" s="71">
        <f t="shared" si="540"/>
        <v>0</v>
      </c>
      <c r="T1104" s="71"/>
      <c r="U1104" s="197"/>
      <c r="V1104" s="197"/>
      <c r="W1104" s="197"/>
      <c r="X1104" s="197"/>
      <c r="Y1104" s="197"/>
    </row>
    <row r="1105" spans="1:25" s="198" customFormat="1" ht="39.75" customHeight="1" x14ac:dyDescent="0.25">
      <c r="A1105" s="65" t="s">
        <v>2392</v>
      </c>
      <c r="B1105" s="69"/>
      <c r="C1105" s="69" t="s">
        <v>553</v>
      </c>
      <c r="D1105" s="261" t="s">
        <v>1803</v>
      </c>
      <c r="E1105" s="14" t="s">
        <v>18</v>
      </c>
      <c r="F1105" s="249">
        <v>1</v>
      </c>
      <c r="G1105" s="195"/>
      <c r="H1105" s="74"/>
      <c r="I1105" s="11"/>
      <c r="J1105" s="217"/>
      <c r="K1105" s="11">
        <v>1.4566370614359172</v>
      </c>
      <c r="L1105" s="104">
        <f t="shared" si="557"/>
        <v>1</v>
      </c>
      <c r="M1105" s="147">
        <v>1</v>
      </c>
      <c r="N1105" s="153">
        <f t="shared" si="558"/>
        <v>1</v>
      </c>
      <c r="O1105" s="71"/>
      <c r="P1105" s="71"/>
      <c r="Q1105" s="11">
        <f t="shared" si="538"/>
        <v>0</v>
      </c>
      <c r="R1105" s="11">
        <f t="shared" si="539"/>
        <v>0</v>
      </c>
      <c r="S1105" s="71">
        <f t="shared" si="540"/>
        <v>0</v>
      </c>
      <c r="T1105" s="71"/>
      <c r="U1105" s="197"/>
      <c r="V1105" s="197"/>
      <c r="W1105" s="197"/>
      <c r="X1105" s="197"/>
      <c r="Y1105" s="197"/>
    </row>
    <row r="1106" spans="1:25" s="198" customFormat="1" ht="39.75" customHeight="1" x14ac:dyDescent="0.25">
      <c r="A1106" s="65" t="s">
        <v>2393</v>
      </c>
      <c r="B1106" s="69"/>
      <c r="C1106" s="69" t="s">
        <v>553</v>
      </c>
      <c r="D1106" s="261" t="s">
        <v>1797</v>
      </c>
      <c r="E1106" s="14" t="s">
        <v>18</v>
      </c>
      <c r="F1106" s="249">
        <v>1</v>
      </c>
      <c r="G1106" s="195"/>
      <c r="H1106" s="74"/>
      <c r="I1106" s="11"/>
      <c r="J1106" s="217"/>
      <c r="K1106" s="11">
        <v>2.0849555921538756</v>
      </c>
      <c r="L1106" s="104">
        <f t="shared" si="557"/>
        <v>1</v>
      </c>
      <c r="M1106" s="147">
        <v>1</v>
      </c>
      <c r="N1106" s="153">
        <f t="shared" si="558"/>
        <v>1</v>
      </c>
      <c r="O1106" s="71"/>
      <c r="P1106" s="71"/>
      <c r="Q1106" s="11">
        <f t="shared" si="538"/>
        <v>0</v>
      </c>
      <c r="R1106" s="11">
        <f t="shared" si="539"/>
        <v>0</v>
      </c>
      <c r="S1106" s="71">
        <f t="shared" si="540"/>
        <v>0</v>
      </c>
      <c r="T1106" s="71"/>
      <c r="U1106" s="197"/>
      <c r="V1106" s="197"/>
      <c r="W1106" s="197"/>
      <c r="X1106" s="197"/>
      <c r="Y1106" s="197"/>
    </row>
    <row r="1107" spans="1:25" s="198" customFormat="1" ht="29.25" customHeight="1" x14ac:dyDescent="0.25">
      <c r="A1107" s="65" t="s">
        <v>2394</v>
      </c>
      <c r="B1107" s="69"/>
      <c r="C1107" s="69" t="s">
        <v>553</v>
      </c>
      <c r="D1107" s="261" t="s">
        <v>1811</v>
      </c>
      <c r="E1107" s="14" t="s">
        <v>18</v>
      </c>
      <c r="F1107" s="249">
        <v>1</v>
      </c>
      <c r="G1107" s="195"/>
      <c r="H1107" s="74"/>
      <c r="I1107" s="11"/>
      <c r="J1107" s="217"/>
      <c r="K1107" s="11">
        <v>0.61</v>
      </c>
      <c r="L1107" s="104">
        <f t="shared" si="557"/>
        <v>1</v>
      </c>
      <c r="M1107" s="147">
        <v>1</v>
      </c>
      <c r="N1107" s="153">
        <f t="shared" si="558"/>
        <v>1</v>
      </c>
      <c r="O1107" s="71"/>
      <c r="P1107" s="71"/>
      <c r="Q1107" s="11">
        <f t="shared" si="538"/>
        <v>0</v>
      </c>
      <c r="R1107" s="11">
        <f t="shared" si="539"/>
        <v>0</v>
      </c>
      <c r="S1107" s="71">
        <f t="shared" si="540"/>
        <v>0</v>
      </c>
      <c r="T1107" s="71"/>
      <c r="U1107" s="197"/>
      <c r="V1107" s="197"/>
      <c r="W1107" s="197"/>
      <c r="X1107" s="197"/>
      <c r="Y1107" s="197"/>
    </row>
    <row r="1108" spans="1:25" s="198" customFormat="1" ht="22.5" customHeight="1" x14ac:dyDescent="0.25">
      <c r="A1108" s="65" t="s">
        <v>2395</v>
      </c>
      <c r="B1108" s="69"/>
      <c r="C1108" s="69" t="s">
        <v>553</v>
      </c>
      <c r="D1108" s="261" t="s">
        <v>1812</v>
      </c>
      <c r="E1108" s="14" t="s">
        <v>18</v>
      </c>
      <c r="F1108" s="249">
        <v>1</v>
      </c>
      <c r="G1108" s="195"/>
      <c r="H1108" s="74"/>
      <c r="I1108" s="11"/>
      <c r="J1108" s="217"/>
      <c r="K1108" s="11">
        <v>0.67</v>
      </c>
      <c r="L1108" s="104">
        <f t="shared" si="556"/>
        <v>1</v>
      </c>
      <c r="M1108" s="147">
        <v>1</v>
      </c>
      <c r="N1108" s="153">
        <f t="shared" si="555"/>
        <v>1</v>
      </c>
      <c r="O1108" s="71"/>
      <c r="P1108" s="71"/>
      <c r="Q1108" s="11">
        <f t="shared" si="538"/>
        <v>0</v>
      </c>
      <c r="R1108" s="11">
        <f t="shared" si="539"/>
        <v>0</v>
      </c>
      <c r="S1108" s="71">
        <f t="shared" si="540"/>
        <v>0</v>
      </c>
      <c r="T1108" s="71"/>
      <c r="U1108" s="197"/>
      <c r="V1108" s="197"/>
      <c r="W1108" s="197"/>
      <c r="X1108" s="197"/>
      <c r="Y1108" s="197"/>
    </row>
    <row r="1109" spans="1:25" s="198" customFormat="1" ht="31.5" customHeight="1" x14ac:dyDescent="0.25">
      <c r="A1109" s="65" t="s">
        <v>2396</v>
      </c>
      <c r="B1109" s="69"/>
      <c r="C1109" s="69" t="s">
        <v>553</v>
      </c>
      <c r="D1109" s="261" t="s">
        <v>1813</v>
      </c>
      <c r="E1109" s="14" t="s">
        <v>18</v>
      </c>
      <c r="F1109" s="249">
        <v>2</v>
      </c>
      <c r="G1109" s="195"/>
      <c r="H1109" s="74"/>
      <c r="I1109" s="11"/>
      <c r="J1109" s="217"/>
      <c r="K1109" s="11">
        <v>1.26</v>
      </c>
      <c r="L1109" s="104">
        <f t="shared" si="556"/>
        <v>2</v>
      </c>
      <c r="M1109" s="147">
        <v>1</v>
      </c>
      <c r="N1109" s="153">
        <f t="shared" si="555"/>
        <v>2</v>
      </c>
      <c r="O1109" s="71"/>
      <c r="P1109" s="71"/>
      <c r="Q1109" s="11">
        <f t="shared" si="538"/>
        <v>0</v>
      </c>
      <c r="R1109" s="11">
        <f t="shared" si="539"/>
        <v>0</v>
      </c>
      <c r="S1109" s="71">
        <f t="shared" si="540"/>
        <v>0</v>
      </c>
      <c r="T1109" s="71"/>
      <c r="U1109" s="197"/>
      <c r="V1109" s="197"/>
      <c r="W1109" s="197"/>
      <c r="X1109" s="197"/>
      <c r="Y1109" s="197"/>
    </row>
    <row r="1110" spans="1:25" s="134" customFormat="1" ht="27.75" customHeight="1" x14ac:dyDescent="0.3">
      <c r="A1110" s="90" t="s">
        <v>2397</v>
      </c>
      <c r="B1110" s="276" t="s">
        <v>2089</v>
      </c>
      <c r="C1110" s="86" t="s">
        <v>552</v>
      </c>
      <c r="D1110" s="118" t="s">
        <v>654</v>
      </c>
      <c r="E1110" s="87" t="s">
        <v>18</v>
      </c>
      <c r="F1110" s="117">
        <f>F1111+F1112</f>
        <v>2</v>
      </c>
      <c r="G1110" s="117"/>
      <c r="H1110" s="117"/>
      <c r="I1110" s="117"/>
      <c r="J1110" s="117"/>
      <c r="K1110" s="117"/>
      <c r="L1110" s="119">
        <f t="shared" si="556"/>
        <v>2</v>
      </c>
      <c r="M1110" s="148">
        <v>1</v>
      </c>
      <c r="N1110" s="154">
        <f t="shared" si="555"/>
        <v>2</v>
      </c>
      <c r="O1110" s="88"/>
      <c r="P1110" s="88"/>
      <c r="Q1110" s="92">
        <f t="shared" si="538"/>
        <v>0</v>
      </c>
      <c r="R1110" s="92">
        <f t="shared" si="539"/>
        <v>0</v>
      </c>
      <c r="S1110" s="88">
        <f t="shared" si="540"/>
        <v>0</v>
      </c>
      <c r="T1110" s="109"/>
      <c r="U1110" s="133"/>
      <c r="V1110" s="133"/>
      <c r="W1110" s="133"/>
      <c r="X1110" s="133"/>
      <c r="Y1110" s="133"/>
    </row>
    <row r="1111" spans="1:25" s="158" customFormat="1" ht="27.75" customHeight="1" x14ac:dyDescent="0.3">
      <c r="A1111" s="65" t="s">
        <v>2398</v>
      </c>
      <c r="B1111" s="69"/>
      <c r="C1111" s="65" t="s">
        <v>553</v>
      </c>
      <c r="D1111" s="260" t="s">
        <v>1738</v>
      </c>
      <c r="E1111" s="74" t="s">
        <v>18</v>
      </c>
      <c r="F1111" s="105">
        <v>1</v>
      </c>
      <c r="G1111" s="105"/>
      <c r="H1111" s="105"/>
      <c r="I1111" s="105"/>
      <c r="J1111" s="117"/>
      <c r="K1111" s="238"/>
      <c r="L1111" s="104">
        <f t="shared" si="556"/>
        <v>1</v>
      </c>
      <c r="M1111" s="147">
        <v>1</v>
      </c>
      <c r="N1111" s="153">
        <f t="shared" si="555"/>
        <v>1</v>
      </c>
      <c r="O1111" s="71"/>
      <c r="P1111" s="71"/>
      <c r="Q1111" s="11">
        <f t="shared" si="538"/>
        <v>0</v>
      </c>
      <c r="R1111" s="11">
        <f t="shared" si="539"/>
        <v>0</v>
      </c>
      <c r="S1111" s="88">
        <f t="shared" si="540"/>
        <v>0</v>
      </c>
      <c r="T1111" s="106"/>
      <c r="U1111" s="157"/>
      <c r="V1111" s="157"/>
      <c r="W1111" s="157"/>
      <c r="X1111" s="157"/>
      <c r="Y1111" s="157"/>
    </row>
    <row r="1112" spans="1:25" s="158" customFormat="1" ht="27.75" customHeight="1" x14ac:dyDescent="0.3">
      <c r="A1112" s="65" t="s">
        <v>2399</v>
      </c>
      <c r="B1112" s="69"/>
      <c r="C1112" s="65" t="s">
        <v>553</v>
      </c>
      <c r="D1112" s="260" t="s">
        <v>1814</v>
      </c>
      <c r="E1112" s="74" t="s">
        <v>18</v>
      </c>
      <c r="F1112" s="105">
        <v>1</v>
      </c>
      <c r="G1112" s="105"/>
      <c r="H1112" s="105"/>
      <c r="I1112" s="105"/>
      <c r="J1112" s="117"/>
      <c r="K1112" s="238"/>
      <c r="L1112" s="104">
        <f t="shared" si="556"/>
        <v>1</v>
      </c>
      <c r="M1112" s="147">
        <v>1</v>
      </c>
      <c r="N1112" s="153">
        <f t="shared" si="555"/>
        <v>1</v>
      </c>
      <c r="O1112" s="71"/>
      <c r="P1112" s="71"/>
      <c r="Q1112" s="11">
        <f t="shared" si="538"/>
        <v>0</v>
      </c>
      <c r="R1112" s="11">
        <f t="shared" si="539"/>
        <v>0</v>
      </c>
      <c r="S1112" s="88">
        <f t="shared" si="540"/>
        <v>0</v>
      </c>
      <c r="T1112" s="106"/>
      <c r="U1112" s="157"/>
      <c r="V1112" s="157"/>
      <c r="W1112" s="157"/>
      <c r="X1112" s="157"/>
      <c r="Y1112" s="157"/>
    </row>
    <row r="1113" spans="1:25" s="138" customFormat="1" ht="27" customHeight="1" x14ac:dyDescent="0.3">
      <c r="A1113" s="90" t="s">
        <v>2400</v>
      </c>
      <c r="B1113" s="276" t="s">
        <v>2088</v>
      </c>
      <c r="C1113" s="90" t="s">
        <v>552</v>
      </c>
      <c r="D1113" s="97" t="s">
        <v>1338</v>
      </c>
      <c r="E1113" s="87" t="s">
        <v>3</v>
      </c>
      <c r="F1113" s="124">
        <f>F1114</f>
        <v>63.35</v>
      </c>
      <c r="G1113" s="87"/>
      <c r="H1113" s="87"/>
      <c r="I1113" s="87"/>
      <c r="J1113" s="87"/>
      <c r="K1113" s="117">
        <f>F1113</f>
        <v>63.35</v>
      </c>
      <c r="L1113" s="146">
        <f>K1113</f>
        <v>63.35</v>
      </c>
      <c r="M1113" s="148">
        <v>1</v>
      </c>
      <c r="N1113" s="154">
        <f>ROUND(M1113*L1113,2)</f>
        <v>63.35</v>
      </c>
      <c r="O1113" s="88"/>
      <c r="P1113" s="88"/>
      <c r="Q1113" s="92">
        <f t="shared" si="538"/>
        <v>0</v>
      </c>
      <c r="R1113" s="92">
        <f t="shared" si="539"/>
        <v>0</v>
      </c>
      <c r="S1113" s="88">
        <f t="shared" si="540"/>
        <v>0</v>
      </c>
      <c r="T1113" s="108"/>
    </row>
    <row r="1114" spans="1:25" s="198" customFormat="1" ht="38.25" customHeight="1" x14ac:dyDescent="0.3">
      <c r="A1114" s="65" t="s">
        <v>2401</v>
      </c>
      <c r="B1114" s="65"/>
      <c r="C1114" s="65" t="s">
        <v>553</v>
      </c>
      <c r="D1114" s="262" t="s">
        <v>1747</v>
      </c>
      <c r="E1114" s="14" t="s">
        <v>3</v>
      </c>
      <c r="F1114" s="103">
        <v>63.35</v>
      </c>
      <c r="G1114" s="14"/>
      <c r="H1114" s="14"/>
      <c r="I1114" s="14"/>
      <c r="J1114" s="91"/>
      <c r="K1114" s="241">
        <f>F1114</f>
        <v>63.35</v>
      </c>
      <c r="L1114" s="147">
        <f>K1114</f>
        <v>63.35</v>
      </c>
      <c r="M1114" s="147">
        <v>1.1000000000000001</v>
      </c>
      <c r="N1114" s="153">
        <f>ROUND(M1114*L1114,2)</f>
        <v>69.69</v>
      </c>
      <c r="O1114" s="11"/>
      <c r="P1114" s="11"/>
      <c r="Q1114" s="11">
        <f t="shared" si="538"/>
        <v>0</v>
      </c>
      <c r="R1114" s="11">
        <f t="shared" si="539"/>
        <v>0</v>
      </c>
      <c r="S1114" s="88">
        <f t="shared" si="540"/>
        <v>0</v>
      </c>
      <c r="T1114" s="106"/>
      <c r="U1114" s="197"/>
    </row>
    <row r="1115" spans="1:25" s="198" customFormat="1" ht="25.5" customHeight="1" x14ac:dyDescent="0.3">
      <c r="A1115" s="65" t="s">
        <v>3024</v>
      </c>
      <c r="B1115" s="65"/>
      <c r="C1115" s="65" t="s">
        <v>553</v>
      </c>
      <c r="D1115" s="115" t="s">
        <v>3022</v>
      </c>
      <c r="E1115" s="14" t="s">
        <v>2</v>
      </c>
      <c r="F1115" s="340">
        <f>F1114</f>
        <v>63.35</v>
      </c>
      <c r="G1115" s="340"/>
      <c r="H1115" s="340"/>
      <c r="I1115" s="340"/>
      <c r="J1115" s="340"/>
      <c r="K1115" s="340">
        <f>F1115</f>
        <v>63.35</v>
      </c>
      <c r="L1115" s="340">
        <f>K1115</f>
        <v>63.35</v>
      </c>
      <c r="M1115" s="341">
        <v>1.2</v>
      </c>
      <c r="N1115" s="153">
        <f>ROUND(M1115*L1115,2)</f>
        <v>76.02</v>
      </c>
      <c r="O1115" s="11"/>
      <c r="P1115" s="11"/>
      <c r="Q1115" s="11">
        <f t="shared" si="538"/>
        <v>0</v>
      </c>
      <c r="R1115" s="11">
        <f t="shared" si="539"/>
        <v>0</v>
      </c>
      <c r="S1115" s="88">
        <f t="shared" si="540"/>
        <v>0</v>
      </c>
      <c r="T1115" s="106"/>
    </row>
    <row r="1116" spans="1:25" s="138" customFormat="1" ht="27" customHeight="1" x14ac:dyDescent="0.3">
      <c r="A1116" s="90" t="s">
        <v>2402</v>
      </c>
      <c r="B1116" s="276" t="s">
        <v>2089</v>
      </c>
      <c r="C1116" s="90" t="s">
        <v>552</v>
      </c>
      <c r="D1116" s="97" t="s">
        <v>1697</v>
      </c>
      <c r="E1116" s="87" t="s">
        <v>18</v>
      </c>
      <c r="F1116" s="124">
        <f>F1117</f>
        <v>1</v>
      </c>
      <c r="G1116" s="87"/>
      <c r="H1116" s="87"/>
      <c r="I1116" s="87"/>
      <c r="J1116" s="87"/>
      <c r="K1116" s="117">
        <f>F1116</f>
        <v>1</v>
      </c>
      <c r="L1116" s="146">
        <f>K1116</f>
        <v>1</v>
      </c>
      <c r="M1116" s="148">
        <v>1</v>
      </c>
      <c r="N1116" s="154">
        <f>ROUND(M1116*L1116,2)</f>
        <v>1</v>
      </c>
      <c r="O1116" s="88"/>
      <c r="P1116" s="88"/>
      <c r="Q1116" s="92">
        <f t="shared" si="538"/>
        <v>0</v>
      </c>
      <c r="R1116" s="92">
        <f t="shared" si="539"/>
        <v>0</v>
      </c>
      <c r="S1116" s="88">
        <f t="shared" si="540"/>
        <v>0</v>
      </c>
      <c r="T1116" s="108"/>
    </row>
    <row r="1117" spans="1:25" s="198" customFormat="1" ht="23.25" customHeight="1" x14ac:dyDescent="0.3">
      <c r="A1117" s="65" t="s">
        <v>2403</v>
      </c>
      <c r="B1117" s="65"/>
      <c r="C1117" s="65" t="s">
        <v>553</v>
      </c>
      <c r="D1117" s="260" t="s">
        <v>1750</v>
      </c>
      <c r="E1117" s="14" t="s">
        <v>18</v>
      </c>
      <c r="F1117" s="103">
        <v>1</v>
      </c>
      <c r="G1117" s="14"/>
      <c r="H1117" s="14"/>
      <c r="I1117" s="14"/>
      <c r="J1117" s="91"/>
      <c r="K1117" s="241">
        <f>F1117</f>
        <v>1</v>
      </c>
      <c r="L1117" s="147">
        <f>K1117</f>
        <v>1</v>
      </c>
      <c r="M1117" s="147">
        <v>1</v>
      </c>
      <c r="N1117" s="153">
        <f>ROUND(M1117*L1117,2)</f>
        <v>1</v>
      </c>
      <c r="O1117" s="11"/>
      <c r="P1117" s="11"/>
      <c r="Q1117" s="11">
        <f t="shared" si="538"/>
        <v>0</v>
      </c>
      <c r="R1117" s="11">
        <f t="shared" si="539"/>
        <v>0</v>
      </c>
      <c r="S1117" s="88">
        <f t="shared" si="540"/>
        <v>0</v>
      </c>
      <c r="T1117" s="106"/>
      <c r="U1117" s="197"/>
    </row>
    <row r="1118" spans="1:25" s="134" customFormat="1" ht="15.75" customHeight="1" x14ac:dyDescent="0.3">
      <c r="A1118" s="90" t="s">
        <v>2404</v>
      </c>
      <c r="B1118" s="90"/>
      <c r="C1118" s="90" t="s">
        <v>552</v>
      </c>
      <c r="D1118" s="116" t="s">
        <v>1313</v>
      </c>
      <c r="E1118" s="87" t="s">
        <v>18</v>
      </c>
      <c r="F1118" s="87">
        <f>F1119</f>
        <v>1</v>
      </c>
      <c r="G1118" s="87"/>
      <c r="H1118" s="87"/>
      <c r="I1118" s="87"/>
      <c r="J1118" s="87"/>
      <c r="K1118" s="87"/>
      <c r="L1118" s="146">
        <v>1</v>
      </c>
      <c r="M1118" s="146">
        <v>1</v>
      </c>
      <c r="N1118" s="152">
        <v>1</v>
      </c>
      <c r="O1118" s="88"/>
      <c r="P1118" s="88"/>
      <c r="Q1118" s="92">
        <f t="shared" si="538"/>
        <v>0</v>
      </c>
      <c r="R1118" s="92">
        <f t="shared" si="539"/>
        <v>0</v>
      </c>
      <c r="S1118" s="88">
        <f t="shared" si="540"/>
        <v>0</v>
      </c>
      <c r="T1118" s="109"/>
      <c r="U1118" s="133"/>
      <c r="V1118" s="133"/>
      <c r="W1118" s="133"/>
      <c r="X1118" s="133"/>
      <c r="Y1118" s="133"/>
    </row>
    <row r="1119" spans="1:25" s="1" customFormat="1" ht="17.25" customHeight="1" x14ac:dyDescent="0.3">
      <c r="A1119" s="65" t="s">
        <v>2405</v>
      </c>
      <c r="B1119" s="65"/>
      <c r="C1119" s="65" t="s">
        <v>553</v>
      </c>
      <c r="D1119" s="261" t="s">
        <v>1751</v>
      </c>
      <c r="E1119" s="14" t="s">
        <v>18</v>
      </c>
      <c r="F1119" s="14">
        <v>1</v>
      </c>
      <c r="G1119" s="14"/>
      <c r="H1119" s="14"/>
      <c r="I1119" s="14"/>
      <c r="J1119" s="91"/>
      <c r="K1119" s="234"/>
      <c r="L1119" s="150">
        <f>F1119</f>
        <v>1</v>
      </c>
      <c r="M1119" s="150">
        <v>1</v>
      </c>
      <c r="N1119" s="180">
        <f>M1119*L1119</f>
        <v>1</v>
      </c>
      <c r="O1119" s="11"/>
      <c r="P1119" s="11"/>
      <c r="Q1119" s="11">
        <f t="shared" si="538"/>
        <v>0</v>
      </c>
      <c r="R1119" s="11">
        <f t="shared" si="539"/>
        <v>0</v>
      </c>
      <c r="S1119" s="88">
        <f t="shared" si="540"/>
        <v>0</v>
      </c>
      <c r="T1119" s="106"/>
      <c r="U1119" s="4"/>
    </row>
    <row r="1120" spans="1:25" s="138" customFormat="1" ht="27" customHeight="1" x14ac:dyDescent="0.3">
      <c r="A1120" s="90" t="s">
        <v>2406</v>
      </c>
      <c r="B1120" s="279" t="s">
        <v>2307</v>
      </c>
      <c r="C1120" s="90" t="s">
        <v>552</v>
      </c>
      <c r="D1120" s="97" t="s">
        <v>2071</v>
      </c>
      <c r="E1120" s="87" t="s">
        <v>18</v>
      </c>
      <c r="F1120" s="124">
        <f>F1121</f>
        <v>1</v>
      </c>
      <c r="G1120" s="87"/>
      <c r="H1120" s="87"/>
      <c r="I1120" s="87"/>
      <c r="J1120" s="87"/>
      <c r="K1120" s="117">
        <f>F1120</f>
        <v>1</v>
      </c>
      <c r="L1120" s="146">
        <f>K1120</f>
        <v>1</v>
      </c>
      <c r="M1120" s="148">
        <v>1</v>
      </c>
      <c r="N1120" s="154">
        <f>ROUND(M1120*L1120,2)</f>
        <v>1</v>
      </c>
      <c r="O1120" s="88"/>
      <c r="P1120" s="88"/>
      <c r="Q1120" s="92">
        <f t="shared" ref="Q1120" si="559">ROUND(N1120*O1120,2)</f>
        <v>0</v>
      </c>
      <c r="R1120" s="92">
        <f t="shared" ref="R1120" si="560">ROUND(N1120*P1120,2)</f>
        <v>0</v>
      </c>
      <c r="S1120" s="88">
        <f t="shared" ref="S1120" si="561">ROUND(Q1120+R1120,2)</f>
        <v>0</v>
      </c>
      <c r="T1120" s="108" t="s">
        <v>556</v>
      </c>
    </row>
    <row r="1121" spans="1:25" s="198" customFormat="1" ht="30.75" customHeight="1" x14ac:dyDescent="0.25">
      <c r="A1121" s="65" t="s">
        <v>2407</v>
      </c>
      <c r="B1121" s="69"/>
      <c r="C1121" s="69" t="s">
        <v>553</v>
      </c>
      <c r="D1121" s="261" t="s">
        <v>1801</v>
      </c>
      <c r="E1121" s="14" t="s">
        <v>18</v>
      </c>
      <c r="F1121" s="249">
        <v>1</v>
      </c>
      <c r="G1121" s="195"/>
      <c r="H1121" s="74"/>
      <c r="I1121" s="11"/>
      <c r="J1121" s="217"/>
      <c r="K1121" s="11"/>
      <c r="L1121" s="104">
        <f t="shared" ref="L1121" si="562">F1121</f>
        <v>1</v>
      </c>
      <c r="M1121" s="147">
        <v>1</v>
      </c>
      <c r="N1121" s="153">
        <f t="shared" ref="N1121" si="563">M1121*L1121</f>
        <v>1</v>
      </c>
      <c r="O1121" s="71"/>
      <c r="P1121" s="71"/>
      <c r="Q1121" s="11">
        <f t="shared" ref="Q1121" si="564">ROUND(N1121*O1121,2)</f>
        <v>0</v>
      </c>
      <c r="R1121" s="11">
        <f t="shared" ref="R1121" si="565">ROUND(N1121*P1121,2)</f>
        <v>0</v>
      </c>
      <c r="S1121" s="71">
        <f t="shared" ref="S1121" si="566">ROUND(Q1121+R1121,2)</f>
        <v>0</v>
      </c>
      <c r="T1121" s="71"/>
      <c r="U1121" s="197"/>
      <c r="V1121" s="197"/>
      <c r="W1121" s="197"/>
      <c r="X1121" s="197"/>
      <c r="Y1121" s="197"/>
    </row>
    <row r="1122" spans="1:25" s="132" customFormat="1" ht="22.5" customHeight="1" x14ac:dyDescent="0.3">
      <c r="A1122" s="111" t="s">
        <v>524</v>
      </c>
      <c r="B1122" s="111"/>
      <c r="C1122" s="111"/>
      <c r="D1122" s="95" t="s">
        <v>1815</v>
      </c>
      <c r="E1122" s="112"/>
      <c r="F1122" s="113"/>
      <c r="G1122" s="112"/>
      <c r="H1122" s="112"/>
      <c r="I1122" s="112"/>
      <c r="J1122" s="87"/>
      <c r="K1122" s="237"/>
      <c r="L1122" s="190"/>
      <c r="M1122" s="144"/>
      <c r="N1122" s="151"/>
      <c r="O1122" s="114"/>
      <c r="P1122" s="114"/>
      <c r="Q1122" s="85"/>
      <c r="R1122" s="85"/>
      <c r="S1122" s="114"/>
      <c r="T1122" s="114"/>
      <c r="U1122" s="131"/>
      <c r="V1122" s="131"/>
      <c r="W1122" s="131"/>
      <c r="X1122" s="131"/>
      <c r="Y1122" s="131"/>
    </row>
    <row r="1123" spans="1:25" s="138" customFormat="1" ht="32.25" customHeight="1" x14ac:dyDescent="0.3">
      <c r="A1123" s="90" t="s">
        <v>2408</v>
      </c>
      <c r="B1123" s="276" t="s">
        <v>2086</v>
      </c>
      <c r="C1123" s="90" t="s">
        <v>552</v>
      </c>
      <c r="D1123" s="97" t="s">
        <v>554</v>
      </c>
      <c r="E1123" s="87" t="s">
        <v>3</v>
      </c>
      <c r="F1123" s="117"/>
      <c r="G1123" s="87"/>
      <c r="H1123" s="87"/>
      <c r="I1123" s="89"/>
      <c r="J1123" s="89"/>
      <c r="K1123" s="89">
        <f>K1124</f>
        <v>1.9166560000000004</v>
      </c>
      <c r="L1123" s="89"/>
      <c r="M1123" s="146"/>
      <c r="N1123" s="89">
        <f>K1123</f>
        <v>1.9166560000000004</v>
      </c>
      <c r="O1123" s="88"/>
      <c r="P1123" s="88"/>
      <c r="Q1123" s="92">
        <f t="shared" si="538"/>
        <v>0</v>
      </c>
      <c r="R1123" s="92">
        <f t="shared" si="539"/>
        <v>0</v>
      </c>
      <c r="S1123" s="88">
        <f t="shared" si="540"/>
        <v>0</v>
      </c>
      <c r="T1123" s="88" t="s">
        <v>555</v>
      </c>
      <c r="U1123" s="137"/>
      <c r="V1123" s="137"/>
      <c r="W1123" s="137"/>
      <c r="X1123" s="137"/>
      <c r="Y1123" s="137"/>
    </row>
    <row r="1124" spans="1:25" s="138" customFormat="1" ht="22.5" customHeight="1" x14ac:dyDescent="0.3">
      <c r="A1124" s="65" t="s">
        <v>2409</v>
      </c>
      <c r="B1124" s="69"/>
      <c r="C1124" s="69" t="s">
        <v>553</v>
      </c>
      <c r="D1124" s="261" t="s">
        <v>1806</v>
      </c>
      <c r="E1124" s="74" t="s">
        <v>1690</v>
      </c>
      <c r="F1124" s="105"/>
      <c r="G1124" s="74"/>
      <c r="H1124" s="74"/>
      <c r="I1124" s="11"/>
      <c r="J1124" s="209">
        <v>1.0900000000000001</v>
      </c>
      <c r="K1124" s="235">
        <f>0.56*3.14*J1124</f>
        <v>1.9166560000000004</v>
      </c>
      <c r="L1124" s="11">
        <f>J1124</f>
        <v>1.0900000000000001</v>
      </c>
      <c r="M1124" s="147">
        <v>1.1000000000000001</v>
      </c>
      <c r="N1124" s="179">
        <v>10.923</v>
      </c>
      <c r="O1124" s="71"/>
      <c r="P1124" s="71"/>
      <c r="Q1124" s="11">
        <f t="shared" si="538"/>
        <v>0</v>
      </c>
      <c r="R1124" s="11">
        <f t="shared" si="539"/>
        <v>0</v>
      </c>
      <c r="S1124" s="88">
        <f t="shared" si="540"/>
        <v>0</v>
      </c>
      <c r="T1124" s="88"/>
      <c r="U1124" s="137"/>
      <c r="V1124" s="137"/>
      <c r="W1124" s="137"/>
      <c r="X1124" s="137"/>
      <c r="Y1124" s="137"/>
    </row>
    <row r="1125" spans="1:25" s="134" customFormat="1" ht="27.75" customHeight="1" x14ac:dyDescent="0.3">
      <c r="A1125" s="90" t="s">
        <v>2410</v>
      </c>
      <c r="B1125" s="276" t="s">
        <v>2089</v>
      </c>
      <c r="C1125" s="86" t="s">
        <v>552</v>
      </c>
      <c r="D1125" s="118" t="s">
        <v>654</v>
      </c>
      <c r="E1125" s="87" t="s">
        <v>18</v>
      </c>
      <c r="F1125" s="117">
        <f>F1126</f>
        <v>1</v>
      </c>
      <c r="G1125" s="117"/>
      <c r="H1125" s="117"/>
      <c r="I1125" s="117"/>
      <c r="J1125" s="117"/>
      <c r="K1125" s="117"/>
      <c r="L1125" s="119">
        <f t="shared" ref="L1125" si="567">F1125</f>
        <v>1</v>
      </c>
      <c r="M1125" s="148">
        <v>1</v>
      </c>
      <c r="N1125" s="154">
        <f t="shared" ref="N1125:N1126" si="568">M1125*L1125</f>
        <v>1</v>
      </c>
      <c r="O1125" s="88"/>
      <c r="P1125" s="88"/>
      <c r="Q1125" s="92">
        <f t="shared" si="538"/>
        <v>0</v>
      </c>
      <c r="R1125" s="92">
        <f t="shared" si="539"/>
        <v>0</v>
      </c>
      <c r="S1125" s="88">
        <f t="shared" si="540"/>
        <v>0</v>
      </c>
      <c r="T1125" s="109"/>
      <c r="U1125" s="133"/>
      <c r="V1125" s="133"/>
      <c r="W1125" s="133"/>
      <c r="X1125" s="133"/>
      <c r="Y1125" s="133"/>
    </row>
    <row r="1126" spans="1:25" s="158" customFormat="1" ht="32.25" customHeight="1" x14ac:dyDescent="0.3">
      <c r="A1126" s="65" t="s">
        <v>2411</v>
      </c>
      <c r="B1126" s="69"/>
      <c r="C1126" s="65" t="s">
        <v>553</v>
      </c>
      <c r="D1126" s="261" t="s">
        <v>1817</v>
      </c>
      <c r="E1126" s="74" t="s">
        <v>18</v>
      </c>
      <c r="F1126" s="105">
        <v>1</v>
      </c>
      <c r="G1126" s="105"/>
      <c r="H1126" s="105"/>
      <c r="I1126" s="105"/>
      <c r="J1126" s="117"/>
      <c r="K1126" s="238"/>
      <c r="L1126" s="104">
        <f>F1126</f>
        <v>1</v>
      </c>
      <c r="M1126" s="147">
        <v>1</v>
      </c>
      <c r="N1126" s="153">
        <f t="shared" si="568"/>
        <v>1</v>
      </c>
      <c r="O1126" s="71"/>
      <c r="P1126" s="71"/>
      <c r="Q1126" s="11">
        <f t="shared" si="538"/>
        <v>0</v>
      </c>
      <c r="R1126" s="11">
        <f t="shared" si="539"/>
        <v>0</v>
      </c>
      <c r="S1126" s="88">
        <f t="shared" si="540"/>
        <v>0</v>
      </c>
      <c r="T1126" s="106"/>
      <c r="U1126" s="157"/>
      <c r="V1126" s="157"/>
      <c r="W1126" s="157"/>
      <c r="X1126" s="157"/>
      <c r="Y1126" s="157"/>
    </row>
    <row r="1127" spans="1:25" s="138" customFormat="1" ht="27" customHeight="1" x14ac:dyDescent="0.3">
      <c r="A1127" s="90" t="s">
        <v>2412</v>
      </c>
      <c r="B1127" s="276" t="s">
        <v>2089</v>
      </c>
      <c r="C1127" s="90" t="s">
        <v>552</v>
      </c>
      <c r="D1127" s="97" t="s">
        <v>1697</v>
      </c>
      <c r="E1127" s="87" t="s">
        <v>18</v>
      </c>
      <c r="F1127" s="124">
        <f>F1128</f>
        <v>1</v>
      </c>
      <c r="G1127" s="87"/>
      <c r="H1127" s="87"/>
      <c r="I1127" s="87"/>
      <c r="J1127" s="87"/>
      <c r="K1127" s="117"/>
      <c r="L1127" s="119">
        <f t="shared" ref="L1127:L1133" si="569">F1127</f>
        <v>1</v>
      </c>
      <c r="M1127" s="148">
        <v>1</v>
      </c>
      <c r="N1127" s="154">
        <f t="shared" ref="N1127:N1133" si="570">M1127*L1127</f>
        <v>1</v>
      </c>
      <c r="O1127" s="88"/>
      <c r="P1127" s="88"/>
      <c r="Q1127" s="92">
        <f t="shared" si="538"/>
        <v>0</v>
      </c>
      <c r="R1127" s="92">
        <f t="shared" si="539"/>
        <v>0</v>
      </c>
      <c r="S1127" s="88">
        <f t="shared" si="540"/>
        <v>0</v>
      </c>
      <c r="T1127" s="108"/>
    </row>
    <row r="1128" spans="1:25" s="198" customFormat="1" ht="23.25" customHeight="1" x14ac:dyDescent="0.3">
      <c r="A1128" s="65" t="s">
        <v>2413</v>
      </c>
      <c r="B1128" s="65"/>
      <c r="C1128" s="65" t="s">
        <v>553</v>
      </c>
      <c r="D1128" s="260" t="s">
        <v>1750</v>
      </c>
      <c r="E1128" s="14" t="s">
        <v>18</v>
      </c>
      <c r="F1128" s="103">
        <v>1</v>
      </c>
      <c r="G1128" s="14"/>
      <c r="H1128" s="14"/>
      <c r="I1128" s="14"/>
      <c r="J1128" s="91"/>
      <c r="K1128" s="241"/>
      <c r="L1128" s="104">
        <f t="shared" si="569"/>
        <v>1</v>
      </c>
      <c r="M1128" s="147">
        <v>1</v>
      </c>
      <c r="N1128" s="153">
        <f t="shared" si="570"/>
        <v>1</v>
      </c>
      <c r="O1128" s="11"/>
      <c r="P1128" s="11"/>
      <c r="Q1128" s="11">
        <f t="shared" si="538"/>
        <v>0</v>
      </c>
      <c r="R1128" s="11">
        <f t="shared" si="539"/>
        <v>0</v>
      </c>
      <c r="S1128" s="88">
        <f t="shared" si="540"/>
        <v>0</v>
      </c>
      <c r="T1128" s="106"/>
      <c r="U1128" s="197"/>
    </row>
    <row r="1129" spans="1:25" s="134" customFormat="1" ht="15.75" customHeight="1" x14ac:dyDescent="0.3">
      <c r="A1129" s="90" t="s">
        <v>2414</v>
      </c>
      <c r="B1129" s="90"/>
      <c r="C1129" s="90" t="s">
        <v>552</v>
      </c>
      <c r="D1129" s="116" t="s">
        <v>1313</v>
      </c>
      <c r="E1129" s="87" t="s">
        <v>18</v>
      </c>
      <c r="F1129" s="87">
        <f>F1130</f>
        <v>1</v>
      </c>
      <c r="G1129" s="87"/>
      <c r="H1129" s="87"/>
      <c r="I1129" s="87"/>
      <c r="J1129" s="87"/>
      <c r="K1129" s="87"/>
      <c r="L1129" s="119">
        <f t="shared" si="569"/>
        <v>1</v>
      </c>
      <c r="M1129" s="148">
        <v>1</v>
      </c>
      <c r="N1129" s="154">
        <f t="shared" si="570"/>
        <v>1</v>
      </c>
      <c r="O1129" s="88"/>
      <c r="P1129" s="88"/>
      <c r="Q1129" s="92">
        <f t="shared" si="538"/>
        <v>0</v>
      </c>
      <c r="R1129" s="92">
        <f t="shared" si="539"/>
        <v>0</v>
      </c>
      <c r="S1129" s="88">
        <f t="shared" si="540"/>
        <v>0</v>
      </c>
      <c r="T1129" s="109"/>
      <c r="U1129" s="133"/>
      <c r="V1129" s="133"/>
      <c r="W1129" s="133"/>
      <c r="X1129" s="133"/>
      <c r="Y1129" s="133"/>
    </row>
    <row r="1130" spans="1:25" s="1" customFormat="1" ht="17.25" customHeight="1" x14ac:dyDescent="0.3">
      <c r="A1130" s="65" t="s">
        <v>2415</v>
      </c>
      <c r="B1130" s="65"/>
      <c r="C1130" s="65" t="s">
        <v>553</v>
      </c>
      <c r="D1130" s="261" t="s">
        <v>1751</v>
      </c>
      <c r="E1130" s="14" t="s">
        <v>18</v>
      </c>
      <c r="F1130" s="14">
        <v>1</v>
      </c>
      <c r="G1130" s="14"/>
      <c r="H1130" s="14"/>
      <c r="I1130" s="14"/>
      <c r="J1130" s="91"/>
      <c r="K1130" s="234"/>
      <c r="L1130" s="104">
        <f t="shared" si="569"/>
        <v>1</v>
      </c>
      <c r="M1130" s="147">
        <v>1</v>
      </c>
      <c r="N1130" s="153">
        <f t="shared" si="570"/>
        <v>1</v>
      </c>
      <c r="O1130" s="11"/>
      <c r="P1130" s="11"/>
      <c r="Q1130" s="11">
        <f t="shared" si="538"/>
        <v>0</v>
      </c>
      <c r="R1130" s="11">
        <f t="shared" si="539"/>
        <v>0</v>
      </c>
      <c r="S1130" s="88">
        <f t="shared" si="540"/>
        <v>0</v>
      </c>
      <c r="T1130" s="106"/>
      <c r="U1130" s="4"/>
    </row>
    <row r="1131" spans="1:25" s="138" customFormat="1" ht="27" customHeight="1" x14ac:dyDescent="0.3">
      <c r="A1131" s="90" t="s">
        <v>2416</v>
      </c>
      <c r="B1131" s="276" t="s">
        <v>2088</v>
      </c>
      <c r="C1131" s="90" t="s">
        <v>552</v>
      </c>
      <c r="D1131" s="97" t="s">
        <v>1338</v>
      </c>
      <c r="E1131" s="87" t="s">
        <v>3</v>
      </c>
      <c r="F1131" s="124">
        <f>F1132</f>
        <v>1.97</v>
      </c>
      <c r="G1131" s="87"/>
      <c r="H1131" s="87"/>
      <c r="I1131" s="87"/>
      <c r="J1131" s="87"/>
      <c r="K1131" s="124">
        <f>F1131</f>
        <v>1.97</v>
      </c>
      <c r="L1131" s="337">
        <f t="shared" si="569"/>
        <v>1.97</v>
      </c>
      <c r="M1131" s="148">
        <v>1</v>
      </c>
      <c r="N1131" s="154">
        <f t="shared" si="570"/>
        <v>1.97</v>
      </c>
      <c r="O1131" s="88"/>
      <c r="P1131" s="88"/>
      <c r="Q1131" s="92">
        <f t="shared" si="538"/>
        <v>0</v>
      </c>
      <c r="R1131" s="92">
        <f t="shared" si="539"/>
        <v>0</v>
      </c>
      <c r="S1131" s="88">
        <f t="shared" si="540"/>
        <v>0</v>
      </c>
      <c r="T1131" s="108"/>
    </row>
    <row r="1132" spans="1:25" s="198" customFormat="1" ht="38.25" customHeight="1" x14ac:dyDescent="0.3">
      <c r="A1132" s="65" t="s">
        <v>2417</v>
      </c>
      <c r="B1132" s="65"/>
      <c r="C1132" s="65" t="s">
        <v>553</v>
      </c>
      <c r="D1132" s="262" t="s">
        <v>1747</v>
      </c>
      <c r="E1132" s="14" t="s">
        <v>3</v>
      </c>
      <c r="F1132" s="103">
        <v>1.97</v>
      </c>
      <c r="G1132" s="14"/>
      <c r="H1132" s="14"/>
      <c r="I1132" s="14"/>
      <c r="J1132" s="91"/>
      <c r="K1132" s="239">
        <f>F1132</f>
        <v>1.97</v>
      </c>
      <c r="L1132" s="103">
        <f t="shared" si="569"/>
        <v>1.97</v>
      </c>
      <c r="M1132" s="147">
        <v>1.1000000000000001</v>
      </c>
      <c r="N1132" s="153">
        <f t="shared" si="570"/>
        <v>2.1670000000000003</v>
      </c>
      <c r="O1132" s="11"/>
      <c r="P1132" s="11"/>
      <c r="Q1132" s="11">
        <f t="shared" si="538"/>
        <v>0</v>
      </c>
      <c r="R1132" s="11">
        <f t="shared" si="539"/>
        <v>0</v>
      </c>
      <c r="S1132" s="88">
        <f t="shared" si="540"/>
        <v>0</v>
      </c>
      <c r="T1132" s="106"/>
      <c r="U1132" s="197"/>
    </row>
    <row r="1133" spans="1:25" s="198" customFormat="1" ht="25.5" customHeight="1" x14ac:dyDescent="0.3">
      <c r="A1133" s="65" t="s">
        <v>3025</v>
      </c>
      <c r="B1133" s="65"/>
      <c r="C1133" s="65" t="s">
        <v>553</v>
      </c>
      <c r="D1133" s="115" t="s">
        <v>3022</v>
      </c>
      <c r="E1133" s="14" t="s">
        <v>2</v>
      </c>
      <c r="F1133" s="340">
        <f>F1132</f>
        <v>1.97</v>
      </c>
      <c r="G1133" s="340"/>
      <c r="H1133" s="340"/>
      <c r="I1133" s="340"/>
      <c r="J1133" s="340"/>
      <c r="K1133" s="340">
        <f>F1133</f>
        <v>1.97</v>
      </c>
      <c r="L1133" s="103">
        <f t="shared" si="569"/>
        <v>1.97</v>
      </c>
      <c r="M1133" s="147">
        <v>1.2</v>
      </c>
      <c r="N1133" s="153">
        <f t="shared" si="570"/>
        <v>2.3639999999999999</v>
      </c>
      <c r="O1133" s="11"/>
      <c r="P1133" s="11"/>
      <c r="Q1133" s="11">
        <f t="shared" si="538"/>
        <v>0</v>
      </c>
      <c r="R1133" s="11">
        <f t="shared" si="539"/>
        <v>0</v>
      </c>
      <c r="S1133" s="88">
        <f t="shared" si="540"/>
        <v>0</v>
      </c>
      <c r="T1133" s="106"/>
    </row>
    <row r="1134" spans="1:25" s="134" customFormat="1" ht="15.75" customHeight="1" x14ac:dyDescent="0.3">
      <c r="A1134" s="90" t="s">
        <v>3070</v>
      </c>
      <c r="B1134" s="279"/>
      <c r="C1134" s="90" t="s">
        <v>552</v>
      </c>
      <c r="D1134" s="116" t="s">
        <v>3058</v>
      </c>
      <c r="E1134" s="87" t="s">
        <v>18</v>
      </c>
      <c r="F1134" s="117">
        <f>F1135</f>
        <v>1</v>
      </c>
      <c r="G1134" s="87"/>
      <c r="H1134" s="87"/>
      <c r="I1134" s="87"/>
      <c r="J1134" s="87"/>
      <c r="K1134" s="87"/>
      <c r="L1134" s="117">
        <f>L1135</f>
        <v>1</v>
      </c>
      <c r="M1134" s="146">
        <v>1</v>
      </c>
      <c r="N1134" s="152">
        <v>1</v>
      </c>
      <c r="O1134" s="88"/>
      <c r="P1134" s="88"/>
      <c r="Q1134" s="92">
        <f t="shared" ref="Q1134:Q1135" si="571">ROUND(N1134*O1134,2)</f>
        <v>0</v>
      </c>
      <c r="R1134" s="92">
        <f t="shared" ref="R1134:R1135" si="572">ROUND(N1134*P1134,2)</f>
        <v>0</v>
      </c>
      <c r="S1134" s="88">
        <f t="shared" ref="S1134:S1135" si="573">ROUND(Q1134+R1134,2)</f>
        <v>0</v>
      </c>
      <c r="T1134" s="108" t="s">
        <v>556</v>
      </c>
      <c r="U1134" s="133"/>
      <c r="V1134" s="133"/>
      <c r="W1134" s="133"/>
      <c r="X1134" s="133"/>
      <c r="Y1134" s="133"/>
    </row>
    <row r="1135" spans="1:25" s="198" customFormat="1" ht="22.5" customHeight="1" x14ac:dyDescent="0.25">
      <c r="A1135" s="65" t="s">
        <v>3071</v>
      </c>
      <c r="B1135" s="69"/>
      <c r="C1135" s="69" t="s">
        <v>553</v>
      </c>
      <c r="D1135" s="261" t="s">
        <v>1816</v>
      </c>
      <c r="E1135" s="14" t="s">
        <v>18</v>
      </c>
      <c r="F1135" s="208">
        <v>1</v>
      </c>
      <c r="G1135" s="195"/>
      <c r="H1135" s="74"/>
      <c r="I1135" s="11"/>
      <c r="J1135" s="217"/>
      <c r="K1135" s="11"/>
      <c r="L1135" s="104">
        <f t="shared" ref="L1135" si="574">F1135</f>
        <v>1</v>
      </c>
      <c r="M1135" s="147">
        <v>1</v>
      </c>
      <c r="N1135" s="153">
        <f t="shared" ref="N1135" si="575">M1135*L1135</f>
        <v>1</v>
      </c>
      <c r="O1135" s="71"/>
      <c r="P1135" s="71"/>
      <c r="Q1135" s="11">
        <f t="shared" si="571"/>
        <v>0</v>
      </c>
      <c r="R1135" s="11">
        <f t="shared" si="572"/>
        <v>0</v>
      </c>
      <c r="S1135" s="71">
        <f t="shared" si="573"/>
        <v>0</v>
      </c>
      <c r="T1135" s="71"/>
      <c r="U1135" s="197"/>
      <c r="V1135" s="197"/>
      <c r="W1135" s="197"/>
      <c r="X1135" s="197"/>
      <c r="Y1135" s="197"/>
    </row>
    <row r="1136" spans="1:25" s="132" customFormat="1" ht="22.5" customHeight="1" x14ac:dyDescent="0.3">
      <c r="A1136" s="111" t="s">
        <v>525</v>
      </c>
      <c r="B1136" s="111"/>
      <c r="C1136" s="111"/>
      <c r="D1136" s="95" t="s">
        <v>1818</v>
      </c>
      <c r="E1136" s="112"/>
      <c r="F1136" s="113"/>
      <c r="G1136" s="112"/>
      <c r="H1136" s="112"/>
      <c r="I1136" s="112"/>
      <c r="J1136" s="112"/>
      <c r="K1136" s="112"/>
      <c r="L1136" s="190"/>
      <c r="M1136" s="144"/>
      <c r="N1136" s="151"/>
      <c r="O1136" s="114"/>
      <c r="P1136" s="114"/>
      <c r="Q1136" s="85"/>
      <c r="R1136" s="85"/>
      <c r="S1136" s="114"/>
      <c r="T1136" s="114"/>
      <c r="U1136" s="131"/>
      <c r="V1136" s="131"/>
      <c r="W1136" s="131"/>
      <c r="X1136" s="131"/>
      <c r="Y1136" s="131"/>
    </row>
    <row r="1137" spans="1:25" s="138" customFormat="1" ht="32.25" customHeight="1" x14ac:dyDescent="0.3">
      <c r="A1137" s="90" t="s">
        <v>2418</v>
      </c>
      <c r="B1137" s="276" t="s">
        <v>2086</v>
      </c>
      <c r="C1137" s="90" t="s">
        <v>552</v>
      </c>
      <c r="D1137" s="97" t="s">
        <v>554</v>
      </c>
      <c r="E1137" s="87" t="s">
        <v>3</v>
      </c>
      <c r="F1137" s="117"/>
      <c r="G1137" s="87"/>
      <c r="H1137" s="87"/>
      <c r="I1137" s="89"/>
      <c r="J1137" s="89"/>
      <c r="K1137" s="89">
        <f>SUM(K1138:K1162)</f>
        <v>108.93248633657815</v>
      </c>
      <c r="L1137" s="89"/>
      <c r="M1137" s="146"/>
      <c r="N1137" s="89">
        <f>K1137</f>
        <v>108.93248633657815</v>
      </c>
      <c r="O1137" s="88"/>
      <c r="P1137" s="88"/>
      <c r="Q1137" s="92">
        <f t="shared" si="538"/>
        <v>0</v>
      </c>
      <c r="R1137" s="92">
        <f t="shared" si="539"/>
        <v>0</v>
      </c>
      <c r="S1137" s="88">
        <f t="shared" si="540"/>
        <v>0</v>
      </c>
      <c r="T1137" s="88" t="s">
        <v>555</v>
      </c>
      <c r="U1137" s="137"/>
      <c r="V1137" s="137"/>
      <c r="W1137" s="137"/>
      <c r="X1137" s="137"/>
      <c r="Y1137" s="137"/>
    </row>
    <row r="1138" spans="1:25" s="138" customFormat="1" ht="22.5" customHeight="1" x14ac:dyDescent="0.3">
      <c r="A1138" s="65" t="s">
        <v>2419</v>
      </c>
      <c r="B1138" s="69"/>
      <c r="C1138" s="69" t="s">
        <v>553</v>
      </c>
      <c r="D1138" s="260" t="s">
        <v>1824</v>
      </c>
      <c r="E1138" s="74" t="s">
        <v>1690</v>
      </c>
      <c r="F1138" s="105"/>
      <c r="G1138" s="74">
        <v>0.4</v>
      </c>
      <c r="H1138" s="74">
        <v>0.4</v>
      </c>
      <c r="I1138" s="11">
        <f>(G1138+H1138)*2</f>
        <v>1.6</v>
      </c>
      <c r="J1138" s="209">
        <v>0.17</v>
      </c>
      <c r="K1138" s="235">
        <f>I1138*J1138</f>
        <v>0.27200000000000002</v>
      </c>
      <c r="L1138" s="11">
        <f>J1138</f>
        <v>0.17</v>
      </c>
      <c r="M1138" s="147">
        <v>1.1000000000000001</v>
      </c>
      <c r="N1138" s="179">
        <f>M1138*L1138</f>
        <v>0.18700000000000003</v>
      </c>
      <c r="O1138" s="71"/>
      <c r="P1138" s="71"/>
      <c r="Q1138" s="11">
        <f t="shared" si="538"/>
        <v>0</v>
      </c>
      <c r="R1138" s="11">
        <f t="shared" si="539"/>
        <v>0</v>
      </c>
      <c r="S1138" s="88">
        <f t="shared" si="540"/>
        <v>0</v>
      </c>
      <c r="T1138" s="88"/>
      <c r="U1138" s="137"/>
      <c r="V1138" s="137"/>
      <c r="W1138" s="137"/>
      <c r="X1138" s="137"/>
      <c r="Y1138" s="137"/>
    </row>
    <row r="1139" spans="1:25" s="138" customFormat="1" ht="22.5" customHeight="1" x14ac:dyDescent="0.3">
      <c r="A1139" s="65" t="s">
        <v>2420</v>
      </c>
      <c r="B1139" s="69"/>
      <c r="C1139" s="69" t="s">
        <v>553</v>
      </c>
      <c r="D1139" s="260" t="s">
        <v>1328</v>
      </c>
      <c r="E1139" s="74" t="s">
        <v>1690</v>
      </c>
      <c r="F1139" s="105"/>
      <c r="G1139" s="74">
        <v>0.5</v>
      </c>
      <c r="H1139" s="74">
        <v>0.4</v>
      </c>
      <c r="I1139" s="11">
        <f t="shared" ref="I1139:I1141" si="576">(G1139+H1139)*2</f>
        <v>1.8</v>
      </c>
      <c r="J1139" s="209">
        <v>6.76</v>
      </c>
      <c r="K1139" s="235">
        <f>I1139*J1139</f>
        <v>12.167999999999999</v>
      </c>
      <c r="L1139" s="11">
        <f t="shared" ref="L1139:L1141" si="577">J1139</f>
        <v>6.76</v>
      </c>
      <c r="M1139" s="147">
        <v>1.1000000000000001</v>
      </c>
      <c r="N1139" s="179">
        <f>M1139*L1139</f>
        <v>7.4359999999999999</v>
      </c>
      <c r="O1139" s="71"/>
      <c r="P1139" s="71"/>
      <c r="Q1139" s="11">
        <f t="shared" si="538"/>
        <v>0</v>
      </c>
      <c r="R1139" s="11">
        <f t="shared" si="539"/>
        <v>0</v>
      </c>
      <c r="S1139" s="88">
        <f t="shared" si="540"/>
        <v>0</v>
      </c>
      <c r="T1139" s="88"/>
      <c r="U1139" s="137"/>
      <c r="V1139" s="137"/>
      <c r="W1139" s="137"/>
      <c r="X1139" s="137"/>
      <c r="Y1139" s="137"/>
    </row>
    <row r="1140" spans="1:25" s="138" customFormat="1" ht="22.5" customHeight="1" x14ac:dyDescent="0.3">
      <c r="A1140" s="65" t="s">
        <v>2421</v>
      </c>
      <c r="B1140" s="69"/>
      <c r="C1140" s="69" t="s">
        <v>553</v>
      </c>
      <c r="D1140" s="260" t="s">
        <v>1790</v>
      </c>
      <c r="E1140" s="74" t="s">
        <v>1690</v>
      </c>
      <c r="F1140" s="105"/>
      <c r="G1140" s="74">
        <v>0.6</v>
      </c>
      <c r="H1140" s="74">
        <v>0.4</v>
      </c>
      <c r="I1140" s="11">
        <f t="shared" si="576"/>
        <v>2</v>
      </c>
      <c r="J1140" s="209">
        <v>25.85</v>
      </c>
      <c r="K1140" s="235">
        <f t="shared" ref="K1140" si="578">I1140*J1140</f>
        <v>51.7</v>
      </c>
      <c r="L1140" s="11">
        <f t="shared" si="577"/>
        <v>25.85</v>
      </c>
      <c r="M1140" s="147">
        <v>1.1000000000000001</v>
      </c>
      <c r="N1140" s="179">
        <f t="shared" ref="N1140" si="579">M1140*L1140</f>
        <v>28.435000000000002</v>
      </c>
      <c r="O1140" s="71"/>
      <c r="P1140" s="71"/>
      <c r="Q1140" s="11">
        <f t="shared" si="538"/>
        <v>0</v>
      </c>
      <c r="R1140" s="11">
        <f t="shared" si="539"/>
        <v>0</v>
      </c>
      <c r="S1140" s="88">
        <f t="shared" si="540"/>
        <v>0</v>
      </c>
      <c r="T1140" s="88"/>
      <c r="U1140" s="137"/>
      <c r="V1140" s="137"/>
      <c r="W1140" s="137"/>
      <c r="X1140" s="137"/>
      <c r="Y1140" s="137"/>
    </row>
    <row r="1141" spans="1:25" s="138" customFormat="1" ht="22.5" customHeight="1" x14ac:dyDescent="0.3">
      <c r="A1141" s="65" t="s">
        <v>2422</v>
      </c>
      <c r="B1141" s="69"/>
      <c r="C1141" s="69" t="s">
        <v>553</v>
      </c>
      <c r="D1141" s="260" t="s">
        <v>1825</v>
      </c>
      <c r="E1141" s="74" t="s">
        <v>1690</v>
      </c>
      <c r="F1141" s="181"/>
      <c r="G1141" s="74">
        <v>0.9</v>
      </c>
      <c r="H1141" s="74">
        <v>0.25</v>
      </c>
      <c r="I1141" s="11">
        <f t="shared" si="576"/>
        <v>2.2999999999999998</v>
      </c>
      <c r="J1141" s="209">
        <v>3.94</v>
      </c>
      <c r="K1141" s="235">
        <f>I1141*J1141</f>
        <v>9.0619999999999994</v>
      </c>
      <c r="L1141" s="11">
        <f t="shared" si="577"/>
        <v>3.94</v>
      </c>
      <c r="M1141" s="147">
        <v>1.1000000000000001</v>
      </c>
      <c r="N1141" s="179">
        <f>M1141*L1141</f>
        <v>4.3340000000000005</v>
      </c>
      <c r="O1141" s="71"/>
      <c r="P1141" s="71"/>
      <c r="Q1141" s="11">
        <f t="shared" si="538"/>
        <v>0</v>
      </c>
      <c r="R1141" s="11">
        <f t="shared" si="539"/>
        <v>0</v>
      </c>
      <c r="S1141" s="88">
        <f t="shared" si="540"/>
        <v>0</v>
      </c>
      <c r="T1141" s="88"/>
      <c r="U1141" s="137"/>
      <c r="V1141" s="137"/>
      <c r="W1141" s="137"/>
      <c r="X1141" s="137"/>
      <c r="Y1141" s="137"/>
    </row>
    <row r="1142" spans="1:25" s="138" customFormat="1" ht="22.5" customHeight="1" x14ac:dyDescent="0.25">
      <c r="A1142" s="65" t="s">
        <v>2423</v>
      </c>
      <c r="B1142" s="69"/>
      <c r="C1142" s="69" t="s">
        <v>553</v>
      </c>
      <c r="D1142" s="260" t="s">
        <v>1826</v>
      </c>
      <c r="E1142" s="74" t="s">
        <v>1690</v>
      </c>
      <c r="F1142" s="208"/>
      <c r="G1142" s="195"/>
      <c r="H1142" s="74"/>
      <c r="I1142" s="11"/>
      <c r="J1142" s="209">
        <v>0.05</v>
      </c>
      <c r="K1142" s="235">
        <f>J1142*3.14*0.4</f>
        <v>6.2800000000000009E-2</v>
      </c>
      <c r="L1142" s="11">
        <f t="shared" ref="L1142:L1144" si="580">J1142</f>
        <v>0.05</v>
      </c>
      <c r="M1142" s="147">
        <v>1.1000000000000001</v>
      </c>
      <c r="N1142" s="179">
        <f t="shared" ref="N1142:N1144" si="581">M1142*L1142</f>
        <v>5.5000000000000007E-2</v>
      </c>
      <c r="O1142" s="71"/>
      <c r="P1142" s="71"/>
      <c r="Q1142" s="11">
        <f t="shared" si="538"/>
        <v>0</v>
      </c>
      <c r="R1142" s="11">
        <f t="shared" si="539"/>
        <v>0</v>
      </c>
      <c r="S1142" s="88">
        <f t="shared" si="540"/>
        <v>0</v>
      </c>
      <c r="T1142" s="88"/>
      <c r="U1142" s="137"/>
      <c r="V1142" s="137"/>
      <c r="W1142" s="137"/>
      <c r="X1142" s="137"/>
      <c r="Y1142" s="137"/>
    </row>
    <row r="1143" spans="1:25" s="138" customFormat="1" ht="22.5" customHeight="1" x14ac:dyDescent="0.25">
      <c r="A1143" s="65" t="s">
        <v>2424</v>
      </c>
      <c r="B1143" s="69"/>
      <c r="C1143" s="69" t="s">
        <v>553</v>
      </c>
      <c r="D1143" s="260" t="s">
        <v>1734</v>
      </c>
      <c r="E1143" s="74" t="s">
        <v>1690</v>
      </c>
      <c r="F1143" s="213"/>
      <c r="G1143" s="195"/>
      <c r="H1143" s="74"/>
      <c r="I1143" s="11"/>
      <c r="J1143" s="209">
        <v>0.7</v>
      </c>
      <c r="K1143" s="235">
        <f>J1143*3.14*0.5</f>
        <v>1.099</v>
      </c>
      <c r="L1143" s="11">
        <f t="shared" si="580"/>
        <v>0.7</v>
      </c>
      <c r="M1143" s="147">
        <v>1.1000000000000001</v>
      </c>
      <c r="N1143" s="179">
        <f t="shared" si="581"/>
        <v>0.77</v>
      </c>
      <c r="O1143" s="71"/>
      <c r="P1143" s="71"/>
      <c r="Q1143" s="11">
        <f t="shared" si="538"/>
        <v>0</v>
      </c>
      <c r="R1143" s="11">
        <f t="shared" si="539"/>
        <v>0</v>
      </c>
      <c r="S1143" s="88">
        <f t="shared" si="540"/>
        <v>0</v>
      </c>
      <c r="T1143" s="88"/>
      <c r="U1143" s="137"/>
      <c r="V1143" s="137"/>
      <c r="W1143" s="137"/>
      <c r="X1143" s="137"/>
      <c r="Y1143" s="137"/>
    </row>
    <row r="1144" spans="1:25" s="138" customFormat="1" ht="22.5" customHeight="1" x14ac:dyDescent="0.25">
      <c r="A1144" s="65" t="s">
        <v>2425</v>
      </c>
      <c r="B1144" s="69"/>
      <c r="C1144" s="69" t="s">
        <v>553</v>
      </c>
      <c r="D1144" s="260" t="s">
        <v>1806</v>
      </c>
      <c r="E1144" s="74" t="s">
        <v>1690</v>
      </c>
      <c r="F1144" s="191"/>
      <c r="G1144" s="195"/>
      <c r="H1144" s="74"/>
      <c r="I1144" s="11"/>
      <c r="J1144" s="209">
        <v>1.2</v>
      </c>
      <c r="K1144" s="235">
        <f>J1144*3.14*0.56</f>
        <v>2.11008</v>
      </c>
      <c r="L1144" s="11">
        <f t="shared" si="580"/>
        <v>1.2</v>
      </c>
      <c r="M1144" s="147">
        <v>1.1000000000000001</v>
      </c>
      <c r="N1144" s="179">
        <f t="shared" si="581"/>
        <v>1.32</v>
      </c>
      <c r="O1144" s="71"/>
      <c r="P1144" s="71"/>
      <c r="Q1144" s="11">
        <f t="shared" si="538"/>
        <v>0</v>
      </c>
      <c r="R1144" s="11">
        <f t="shared" si="539"/>
        <v>0</v>
      </c>
      <c r="S1144" s="88">
        <f t="shared" si="540"/>
        <v>0</v>
      </c>
      <c r="T1144" s="88"/>
      <c r="U1144" s="137"/>
      <c r="V1144" s="137"/>
      <c r="W1144" s="137"/>
      <c r="X1144" s="137"/>
      <c r="Y1144" s="137"/>
    </row>
    <row r="1145" spans="1:25" s="138" customFormat="1" ht="22.5" customHeight="1" x14ac:dyDescent="0.25">
      <c r="A1145" s="65" t="s">
        <v>2426</v>
      </c>
      <c r="B1145" s="69"/>
      <c r="C1145" s="69" t="s">
        <v>553</v>
      </c>
      <c r="D1145" s="261" t="s">
        <v>1736</v>
      </c>
      <c r="E1145" s="14" t="s">
        <v>18</v>
      </c>
      <c r="F1145" s="191">
        <v>2</v>
      </c>
      <c r="G1145" s="195"/>
      <c r="H1145" s="74"/>
      <c r="I1145" s="11"/>
      <c r="J1145" s="224"/>
      <c r="K1145" s="235"/>
      <c r="L1145" s="104">
        <f t="shared" ref="L1145:L1167" si="582">F1145</f>
        <v>2</v>
      </c>
      <c r="M1145" s="147">
        <v>1</v>
      </c>
      <c r="N1145" s="179">
        <f t="shared" ref="N1145:N1167" si="583">M1145*L1145</f>
        <v>2</v>
      </c>
      <c r="O1145" s="71"/>
      <c r="P1145" s="71"/>
      <c r="Q1145" s="11">
        <f t="shared" si="538"/>
        <v>0</v>
      </c>
      <c r="R1145" s="11">
        <f t="shared" si="539"/>
        <v>0</v>
      </c>
      <c r="S1145" s="88">
        <f t="shared" si="540"/>
        <v>0</v>
      </c>
      <c r="T1145" s="88"/>
      <c r="U1145" s="137"/>
      <c r="V1145" s="137"/>
      <c r="W1145" s="137"/>
      <c r="X1145" s="137"/>
      <c r="Y1145" s="137"/>
    </row>
    <row r="1146" spans="1:25" s="138" customFormat="1" ht="22.5" customHeight="1" x14ac:dyDescent="0.25">
      <c r="A1146" s="65" t="s">
        <v>2427</v>
      </c>
      <c r="B1146" s="69"/>
      <c r="C1146" s="69" t="s">
        <v>553</v>
      </c>
      <c r="D1146" s="261" t="s">
        <v>1807</v>
      </c>
      <c r="E1146" s="14" t="s">
        <v>18</v>
      </c>
      <c r="F1146" s="191">
        <v>2</v>
      </c>
      <c r="G1146" s="195"/>
      <c r="H1146" s="74"/>
      <c r="I1146" s="11"/>
      <c r="J1146" s="224"/>
      <c r="K1146" s="235">
        <v>1.8994123472928683</v>
      </c>
      <c r="L1146" s="104">
        <f t="shared" si="582"/>
        <v>2</v>
      </c>
      <c r="M1146" s="147">
        <v>1</v>
      </c>
      <c r="N1146" s="179">
        <f t="shared" si="583"/>
        <v>2</v>
      </c>
      <c r="O1146" s="71"/>
      <c r="P1146" s="71"/>
      <c r="Q1146" s="11">
        <f t="shared" si="538"/>
        <v>0</v>
      </c>
      <c r="R1146" s="11">
        <f t="shared" si="539"/>
        <v>0</v>
      </c>
      <c r="S1146" s="88">
        <f t="shared" si="540"/>
        <v>0</v>
      </c>
      <c r="T1146" s="88"/>
      <c r="U1146" s="137"/>
      <c r="V1146" s="137"/>
      <c r="W1146" s="137"/>
      <c r="X1146" s="137"/>
      <c r="Y1146" s="137"/>
    </row>
    <row r="1147" spans="1:25" s="138" customFormat="1" ht="22.5" customHeight="1" x14ac:dyDescent="0.25">
      <c r="A1147" s="65" t="s">
        <v>2428</v>
      </c>
      <c r="B1147" s="69"/>
      <c r="C1147" s="69" t="s">
        <v>553</v>
      </c>
      <c r="D1147" s="261" t="s">
        <v>1770</v>
      </c>
      <c r="E1147" s="14" t="s">
        <v>18</v>
      </c>
      <c r="F1147" s="191">
        <v>2</v>
      </c>
      <c r="G1147" s="195"/>
      <c r="H1147" s="74"/>
      <c r="I1147" s="11"/>
      <c r="J1147" s="224"/>
      <c r="K1147" s="235">
        <v>2.7815603656313188</v>
      </c>
      <c r="L1147" s="104">
        <f t="shared" si="582"/>
        <v>2</v>
      </c>
      <c r="M1147" s="147">
        <v>1</v>
      </c>
      <c r="N1147" s="179">
        <f t="shared" si="583"/>
        <v>2</v>
      </c>
      <c r="O1147" s="71"/>
      <c r="P1147" s="71"/>
      <c r="Q1147" s="11">
        <f t="shared" si="538"/>
        <v>0</v>
      </c>
      <c r="R1147" s="11">
        <f t="shared" si="539"/>
        <v>0</v>
      </c>
      <c r="S1147" s="88">
        <f t="shared" si="540"/>
        <v>0</v>
      </c>
      <c r="T1147" s="88"/>
      <c r="U1147" s="137"/>
      <c r="V1147" s="137"/>
      <c r="W1147" s="137"/>
      <c r="X1147" s="137"/>
      <c r="Y1147" s="137"/>
    </row>
    <row r="1148" spans="1:25" s="138" customFormat="1" ht="22.5" customHeight="1" x14ac:dyDescent="0.25">
      <c r="A1148" s="65" t="s">
        <v>2429</v>
      </c>
      <c r="B1148" s="69"/>
      <c r="C1148" s="69" t="s">
        <v>553</v>
      </c>
      <c r="D1148" s="261" t="s">
        <v>1808</v>
      </c>
      <c r="E1148" s="14" t="s">
        <v>18</v>
      </c>
      <c r="F1148" s="191">
        <v>1</v>
      </c>
      <c r="G1148" s="195"/>
      <c r="H1148" s="74"/>
      <c r="I1148" s="11"/>
      <c r="J1148" s="224"/>
      <c r="K1148" s="235">
        <v>1.72348315869184</v>
      </c>
      <c r="L1148" s="104">
        <f t="shared" si="582"/>
        <v>1</v>
      </c>
      <c r="M1148" s="147">
        <v>1</v>
      </c>
      <c r="N1148" s="179">
        <f t="shared" si="583"/>
        <v>1</v>
      </c>
      <c r="O1148" s="71"/>
      <c r="P1148" s="71"/>
      <c r="Q1148" s="11">
        <f t="shared" ref="Q1148:Q1219" si="584">ROUND(N1148*O1148,2)</f>
        <v>0</v>
      </c>
      <c r="R1148" s="11">
        <f t="shared" ref="R1148:R1219" si="585">ROUND(N1148*P1148,2)</f>
        <v>0</v>
      </c>
      <c r="S1148" s="88">
        <f t="shared" ref="S1148:S1219" si="586">ROUND(Q1148+R1148,2)</f>
        <v>0</v>
      </c>
      <c r="T1148" s="88"/>
      <c r="U1148" s="137"/>
      <c r="V1148" s="137"/>
      <c r="W1148" s="137"/>
      <c r="X1148" s="137"/>
      <c r="Y1148" s="137"/>
    </row>
    <row r="1149" spans="1:25" s="138" customFormat="1" ht="36" customHeight="1" x14ac:dyDescent="0.25">
      <c r="A1149" s="65" t="s">
        <v>2430</v>
      </c>
      <c r="B1149" s="69"/>
      <c r="C1149" s="69" t="s">
        <v>553</v>
      </c>
      <c r="D1149" s="261" t="s">
        <v>1827</v>
      </c>
      <c r="E1149" s="14" t="s">
        <v>18</v>
      </c>
      <c r="F1149" s="191">
        <v>4</v>
      </c>
      <c r="G1149" s="195"/>
      <c r="H1149" s="74"/>
      <c r="I1149" s="11"/>
      <c r="J1149" s="224"/>
      <c r="K1149" s="235">
        <v>1.0993588733020674</v>
      </c>
      <c r="L1149" s="104">
        <f t="shared" ref="L1149:L1162" si="587">F1149</f>
        <v>4</v>
      </c>
      <c r="M1149" s="147">
        <v>1</v>
      </c>
      <c r="N1149" s="179">
        <f t="shared" ref="N1149:N1162" si="588">M1149*L1149</f>
        <v>4</v>
      </c>
      <c r="O1149" s="71"/>
      <c r="P1149" s="71"/>
      <c r="Q1149" s="11">
        <f t="shared" si="584"/>
        <v>0</v>
      </c>
      <c r="R1149" s="11">
        <f t="shared" si="585"/>
        <v>0</v>
      </c>
      <c r="S1149" s="88">
        <f t="shared" si="586"/>
        <v>0</v>
      </c>
      <c r="T1149" s="88"/>
      <c r="U1149" s="137"/>
      <c r="V1149" s="137"/>
      <c r="W1149" s="137"/>
      <c r="X1149" s="137"/>
      <c r="Y1149" s="137"/>
    </row>
    <row r="1150" spans="1:25" s="138" customFormat="1" ht="36" customHeight="1" x14ac:dyDescent="0.25">
      <c r="A1150" s="65" t="s">
        <v>2431</v>
      </c>
      <c r="B1150" s="69"/>
      <c r="C1150" s="69" t="s">
        <v>553</v>
      </c>
      <c r="D1150" s="261" t="s">
        <v>1828</v>
      </c>
      <c r="E1150" s="14" t="s">
        <v>18</v>
      </c>
      <c r="F1150" s="191">
        <v>2</v>
      </c>
      <c r="G1150" s="195"/>
      <c r="H1150" s="74"/>
      <c r="I1150" s="11"/>
      <c r="J1150" s="224"/>
      <c r="K1150" s="235">
        <v>1.0785840131753954</v>
      </c>
      <c r="L1150" s="104">
        <f t="shared" si="587"/>
        <v>2</v>
      </c>
      <c r="M1150" s="147">
        <v>1</v>
      </c>
      <c r="N1150" s="179">
        <f t="shared" si="588"/>
        <v>2</v>
      </c>
      <c r="O1150" s="71"/>
      <c r="P1150" s="71"/>
      <c r="Q1150" s="11">
        <f t="shared" si="584"/>
        <v>0</v>
      </c>
      <c r="R1150" s="11">
        <f t="shared" si="585"/>
        <v>0</v>
      </c>
      <c r="S1150" s="88">
        <f t="shared" si="586"/>
        <v>0</v>
      </c>
      <c r="T1150" s="88"/>
      <c r="U1150" s="137"/>
      <c r="V1150" s="137"/>
      <c r="W1150" s="137"/>
      <c r="X1150" s="137"/>
      <c r="Y1150" s="137"/>
    </row>
    <row r="1151" spans="1:25" s="138" customFormat="1" ht="36" customHeight="1" x14ac:dyDescent="0.25">
      <c r="A1151" s="65" t="s">
        <v>2432</v>
      </c>
      <c r="B1151" s="69"/>
      <c r="C1151" s="69" t="s">
        <v>553</v>
      </c>
      <c r="D1151" s="261" t="s">
        <v>1829</v>
      </c>
      <c r="E1151" s="14" t="s">
        <v>18</v>
      </c>
      <c r="F1151" s="191">
        <v>2</v>
      </c>
      <c r="G1151" s="195"/>
      <c r="H1151" s="74"/>
      <c r="I1151" s="11"/>
      <c r="J1151" s="224"/>
      <c r="K1151" s="235">
        <v>1.6566370614359167</v>
      </c>
      <c r="L1151" s="104">
        <f t="shared" si="587"/>
        <v>2</v>
      </c>
      <c r="M1151" s="147">
        <v>1</v>
      </c>
      <c r="N1151" s="179">
        <f t="shared" si="588"/>
        <v>2</v>
      </c>
      <c r="O1151" s="71"/>
      <c r="P1151" s="71"/>
      <c r="Q1151" s="11">
        <f t="shared" si="584"/>
        <v>0</v>
      </c>
      <c r="R1151" s="11">
        <f t="shared" si="585"/>
        <v>0</v>
      </c>
      <c r="S1151" s="88">
        <f t="shared" si="586"/>
        <v>0</v>
      </c>
      <c r="T1151" s="88"/>
      <c r="U1151" s="137"/>
      <c r="V1151" s="137"/>
      <c r="W1151" s="137"/>
      <c r="X1151" s="137"/>
      <c r="Y1151" s="137"/>
    </row>
    <row r="1152" spans="1:25" s="138" customFormat="1" ht="36" customHeight="1" x14ac:dyDescent="0.25">
      <c r="A1152" s="65" t="s">
        <v>2433</v>
      </c>
      <c r="B1152" s="69"/>
      <c r="C1152" s="69" t="s">
        <v>553</v>
      </c>
      <c r="D1152" s="261" t="s">
        <v>1830</v>
      </c>
      <c r="E1152" s="14" t="s">
        <v>18</v>
      </c>
      <c r="F1152" s="191">
        <v>2</v>
      </c>
      <c r="G1152" s="195"/>
      <c r="H1152" s="74"/>
      <c r="I1152" s="11"/>
      <c r="J1152" s="224"/>
      <c r="K1152" s="235">
        <v>1.4909733552923257</v>
      </c>
      <c r="L1152" s="104">
        <f t="shared" si="587"/>
        <v>2</v>
      </c>
      <c r="M1152" s="147">
        <v>1</v>
      </c>
      <c r="N1152" s="179">
        <f t="shared" si="588"/>
        <v>2</v>
      </c>
      <c r="O1152" s="71"/>
      <c r="P1152" s="71"/>
      <c r="Q1152" s="11">
        <f t="shared" si="584"/>
        <v>0</v>
      </c>
      <c r="R1152" s="11">
        <f t="shared" si="585"/>
        <v>0</v>
      </c>
      <c r="S1152" s="88">
        <f t="shared" si="586"/>
        <v>0</v>
      </c>
      <c r="T1152" s="88"/>
      <c r="U1152" s="137"/>
      <c r="V1152" s="137"/>
      <c r="W1152" s="137"/>
      <c r="X1152" s="137"/>
      <c r="Y1152" s="137"/>
    </row>
    <row r="1153" spans="1:25" s="138" customFormat="1" ht="36" customHeight="1" x14ac:dyDescent="0.25">
      <c r="A1153" s="65" t="s">
        <v>2434</v>
      </c>
      <c r="B1153" s="69"/>
      <c r="C1153" s="69" t="s">
        <v>553</v>
      </c>
      <c r="D1153" s="261" t="s">
        <v>1795</v>
      </c>
      <c r="E1153" s="14" t="s">
        <v>18</v>
      </c>
      <c r="F1153" s="191">
        <v>2</v>
      </c>
      <c r="G1153" s="195"/>
      <c r="H1153" s="74"/>
      <c r="I1153" s="11"/>
      <c r="J1153" s="224"/>
      <c r="K1153" s="235">
        <v>1.6566370614359172</v>
      </c>
      <c r="L1153" s="104">
        <f t="shared" si="587"/>
        <v>2</v>
      </c>
      <c r="M1153" s="147">
        <v>1</v>
      </c>
      <c r="N1153" s="179">
        <f t="shared" si="588"/>
        <v>2</v>
      </c>
      <c r="O1153" s="71"/>
      <c r="P1153" s="71"/>
      <c r="Q1153" s="11">
        <f t="shared" si="584"/>
        <v>0</v>
      </c>
      <c r="R1153" s="11">
        <f t="shared" si="585"/>
        <v>0</v>
      </c>
      <c r="S1153" s="88">
        <f t="shared" si="586"/>
        <v>0</v>
      </c>
      <c r="T1153" s="88"/>
      <c r="U1153" s="137"/>
      <c r="V1153" s="137"/>
      <c r="W1153" s="137"/>
      <c r="X1153" s="137"/>
      <c r="Y1153" s="137"/>
    </row>
    <row r="1154" spans="1:25" s="138" customFormat="1" ht="36" customHeight="1" x14ac:dyDescent="0.25">
      <c r="A1154" s="65" t="s">
        <v>2435</v>
      </c>
      <c r="B1154" s="69"/>
      <c r="C1154" s="69" t="s">
        <v>553</v>
      </c>
      <c r="D1154" s="261" t="s">
        <v>1831</v>
      </c>
      <c r="E1154" s="14" t="s">
        <v>18</v>
      </c>
      <c r="F1154" s="191">
        <v>2</v>
      </c>
      <c r="G1154" s="195"/>
      <c r="H1154" s="74"/>
      <c r="I1154" s="11"/>
      <c r="J1154" s="224"/>
      <c r="K1154" s="235">
        <v>1.773716694115407</v>
      </c>
      <c r="L1154" s="104">
        <f t="shared" si="587"/>
        <v>2</v>
      </c>
      <c r="M1154" s="147">
        <v>1</v>
      </c>
      <c r="N1154" s="179">
        <f t="shared" si="588"/>
        <v>2</v>
      </c>
      <c r="O1154" s="71"/>
      <c r="P1154" s="71"/>
      <c r="Q1154" s="11">
        <f t="shared" si="584"/>
        <v>0</v>
      </c>
      <c r="R1154" s="11">
        <f t="shared" si="585"/>
        <v>0</v>
      </c>
      <c r="S1154" s="88">
        <f t="shared" si="586"/>
        <v>0</v>
      </c>
      <c r="T1154" s="88"/>
      <c r="U1154" s="137"/>
      <c r="V1154" s="137"/>
      <c r="W1154" s="137"/>
      <c r="X1154" s="137"/>
      <c r="Y1154" s="137"/>
    </row>
    <row r="1155" spans="1:25" s="138" customFormat="1" ht="36" customHeight="1" x14ac:dyDescent="0.25">
      <c r="A1155" s="65" t="s">
        <v>2436</v>
      </c>
      <c r="B1155" s="69"/>
      <c r="C1155" s="69" t="s">
        <v>553</v>
      </c>
      <c r="D1155" s="261" t="s">
        <v>1832</v>
      </c>
      <c r="E1155" s="14" t="s">
        <v>18</v>
      </c>
      <c r="F1155" s="191">
        <v>2</v>
      </c>
      <c r="G1155" s="195"/>
      <c r="H1155" s="74"/>
      <c r="I1155" s="11"/>
      <c r="J1155" s="224"/>
      <c r="K1155" s="235">
        <v>2.3306192982974681</v>
      </c>
      <c r="L1155" s="104">
        <f t="shared" si="587"/>
        <v>2</v>
      </c>
      <c r="M1155" s="147">
        <v>1</v>
      </c>
      <c r="N1155" s="179">
        <f t="shared" si="588"/>
        <v>2</v>
      </c>
      <c r="O1155" s="71"/>
      <c r="P1155" s="71"/>
      <c r="Q1155" s="11">
        <f t="shared" si="584"/>
        <v>0</v>
      </c>
      <c r="R1155" s="11">
        <f t="shared" si="585"/>
        <v>0</v>
      </c>
      <c r="S1155" s="88">
        <f t="shared" si="586"/>
        <v>0</v>
      </c>
      <c r="T1155" s="88"/>
      <c r="U1155" s="137"/>
      <c r="V1155" s="137"/>
      <c r="W1155" s="137"/>
      <c r="X1155" s="137"/>
      <c r="Y1155" s="137"/>
    </row>
    <row r="1156" spans="1:25" s="138" customFormat="1" ht="36" customHeight="1" x14ac:dyDescent="0.25">
      <c r="A1156" s="65" t="s">
        <v>2437</v>
      </c>
      <c r="B1156" s="69"/>
      <c r="C1156" s="69" t="s">
        <v>553</v>
      </c>
      <c r="D1156" s="261" t="s">
        <v>1796</v>
      </c>
      <c r="E1156" s="14" t="s">
        <v>18</v>
      </c>
      <c r="F1156" s="191">
        <v>1</v>
      </c>
      <c r="G1156" s="195"/>
      <c r="H1156" s="74"/>
      <c r="I1156" s="11"/>
      <c r="J1156" s="224"/>
      <c r="K1156" s="235">
        <v>1.5937166941154068</v>
      </c>
      <c r="L1156" s="104">
        <f t="shared" si="587"/>
        <v>1</v>
      </c>
      <c r="M1156" s="147">
        <v>1</v>
      </c>
      <c r="N1156" s="179">
        <f t="shared" si="588"/>
        <v>1</v>
      </c>
      <c r="O1156" s="71"/>
      <c r="P1156" s="71"/>
      <c r="Q1156" s="11">
        <f t="shared" si="584"/>
        <v>0</v>
      </c>
      <c r="R1156" s="11">
        <f t="shared" si="585"/>
        <v>0</v>
      </c>
      <c r="S1156" s="88">
        <f t="shared" si="586"/>
        <v>0</v>
      </c>
      <c r="T1156" s="88"/>
      <c r="U1156" s="137"/>
      <c r="V1156" s="137"/>
      <c r="W1156" s="137"/>
      <c r="X1156" s="137"/>
      <c r="Y1156" s="137"/>
    </row>
    <row r="1157" spans="1:25" s="138" customFormat="1" ht="36" customHeight="1" x14ac:dyDescent="0.25">
      <c r="A1157" s="65" t="s">
        <v>2438</v>
      </c>
      <c r="B1157" s="69"/>
      <c r="C1157" s="69" t="s">
        <v>553</v>
      </c>
      <c r="D1157" s="261" t="s">
        <v>1797</v>
      </c>
      <c r="E1157" s="14" t="s">
        <v>18</v>
      </c>
      <c r="F1157" s="191">
        <v>4</v>
      </c>
      <c r="G1157" s="195"/>
      <c r="H1157" s="74"/>
      <c r="I1157" s="11"/>
      <c r="J1157" s="224"/>
      <c r="K1157" s="235">
        <v>8.3398223686155024</v>
      </c>
      <c r="L1157" s="104">
        <f t="shared" si="587"/>
        <v>4</v>
      </c>
      <c r="M1157" s="147">
        <v>1</v>
      </c>
      <c r="N1157" s="179">
        <f t="shared" si="588"/>
        <v>4</v>
      </c>
      <c r="O1157" s="71"/>
      <c r="P1157" s="71"/>
      <c r="Q1157" s="11">
        <f t="shared" si="584"/>
        <v>0</v>
      </c>
      <c r="R1157" s="11">
        <f t="shared" si="585"/>
        <v>0</v>
      </c>
      <c r="S1157" s="88">
        <f t="shared" si="586"/>
        <v>0</v>
      </c>
      <c r="T1157" s="88"/>
      <c r="U1157" s="137"/>
      <c r="V1157" s="137"/>
      <c r="W1157" s="137"/>
      <c r="X1157" s="137"/>
      <c r="Y1157" s="137"/>
    </row>
    <row r="1158" spans="1:25" s="138" customFormat="1" ht="36" customHeight="1" x14ac:dyDescent="0.25">
      <c r="A1158" s="65" t="s">
        <v>2439</v>
      </c>
      <c r="B1158" s="69"/>
      <c r="C1158" s="69" t="s">
        <v>553</v>
      </c>
      <c r="D1158" s="268" t="s">
        <v>1844</v>
      </c>
      <c r="E1158" s="14" t="s">
        <v>18</v>
      </c>
      <c r="F1158" s="191">
        <v>1</v>
      </c>
      <c r="G1158" s="195"/>
      <c r="H1158" s="74"/>
      <c r="I1158" s="11"/>
      <c r="J1158" s="224"/>
      <c r="K1158" s="235">
        <v>0.55000000000000004</v>
      </c>
      <c r="L1158" s="104">
        <f t="shared" si="587"/>
        <v>1</v>
      </c>
      <c r="M1158" s="147">
        <v>1</v>
      </c>
      <c r="N1158" s="179">
        <f t="shared" si="588"/>
        <v>1</v>
      </c>
      <c r="O1158" s="71"/>
      <c r="P1158" s="71"/>
      <c r="Q1158" s="11">
        <f t="shared" si="584"/>
        <v>0</v>
      </c>
      <c r="R1158" s="11">
        <f t="shared" si="585"/>
        <v>0</v>
      </c>
      <c r="S1158" s="88">
        <f t="shared" si="586"/>
        <v>0</v>
      </c>
      <c r="T1158" s="88"/>
      <c r="U1158" s="137"/>
      <c r="V1158" s="137"/>
      <c r="W1158" s="137"/>
      <c r="X1158" s="137"/>
      <c r="Y1158" s="137"/>
    </row>
    <row r="1159" spans="1:25" s="138" customFormat="1" ht="36" customHeight="1" x14ac:dyDescent="0.25">
      <c r="A1159" s="65" t="s">
        <v>2440</v>
      </c>
      <c r="B1159" s="69"/>
      <c r="C1159" s="69" t="s">
        <v>553</v>
      </c>
      <c r="D1159" s="260" t="s">
        <v>1812</v>
      </c>
      <c r="E1159" s="14" t="s">
        <v>18</v>
      </c>
      <c r="F1159" s="191">
        <v>1</v>
      </c>
      <c r="G1159" s="195"/>
      <c r="H1159" s="74"/>
      <c r="I1159" s="11"/>
      <c r="J1159" s="224"/>
      <c r="K1159" s="235">
        <v>0.67</v>
      </c>
      <c r="L1159" s="104">
        <f t="shared" si="587"/>
        <v>1</v>
      </c>
      <c r="M1159" s="147">
        <v>1</v>
      </c>
      <c r="N1159" s="179">
        <f t="shared" si="588"/>
        <v>1</v>
      </c>
      <c r="O1159" s="71"/>
      <c r="P1159" s="71"/>
      <c r="Q1159" s="11">
        <f t="shared" si="584"/>
        <v>0</v>
      </c>
      <c r="R1159" s="11">
        <f t="shared" si="585"/>
        <v>0</v>
      </c>
      <c r="S1159" s="88">
        <f t="shared" si="586"/>
        <v>0</v>
      </c>
      <c r="T1159" s="88"/>
      <c r="U1159" s="137"/>
      <c r="V1159" s="137"/>
      <c r="W1159" s="137"/>
      <c r="X1159" s="137"/>
      <c r="Y1159" s="137"/>
    </row>
    <row r="1160" spans="1:25" s="138" customFormat="1" ht="36" customHeight="1" x14ac:dyDescent="0.25">
      <c r="A1160" s="65" t="s">
        <v>2441</v>
      </c>
      <c r="B1160" s="69"/>
      <c r="C1160" s="69" t="s">
        <v>553</v>
      </c>
      <c r="D1160" s="260" t="s">
        <v>1833</v>
      </c>
      <c r="E1160" s="14" t="s">
        <v>18</v>
      </c>
      <c r="F1160" s="191">
        <v>1</v>
      </c>
      <c r="G1160" s="195"/>
      <c r="H1160" s="74"/>
      <c r="I1160" s="11"/>
      <c r="J1160" s="224"/>
      <c r="K1160" s="235">
        <v>0.51331050121192878</v>
      </c>
      <c r="L1160" s="104">
        <f t="shared" si="587"/>
        <v>1</v>
      </c>
      <c r="M1160" s="147">
        <v>1</v>
      </c>
      <c r="N1160" s="179">
        <f t="shared" si="588"/>
        <v>1</v>
      </c>
      <c r="O1160" s="71"/>
      <c r="P1160" s="71"/>
      <c r="Q1160" s="11">
        <f t="shared" si="584"/>
        <v>0</v>
      </c>
      <c r="R1160" s="11">
        <f t="shared" si="585"/>
        <v>0</v>
      </c>
      <c r="S1160" s="88">
        <f t="shared" si="586"/>
        <v>0</v>
      </c>
      <c r="T1160" s="88"/>
      <c r="U1160" s="137"/>
      <c r="V1160" s="137"/>
      <c r="W1160" s="137"/>
      <c r="X1160" s="137"/>
      <c r="Y1160" s="137"/>
    </row>
    <row r="1161" spans="1:25" s="138" customFormat="1" ht="36" customHeight="1" x14ac:dyDescent="0.25">
      <c r="A1161" s="65" t="s">
        <v>2442</v>
      </c>
      <c r="B1161" s="69"/>
      <c r="C1161" s="69" t="s">
        <v>553</v>
      </c>
      <c r="D1161" s="260" t="s">
        <v>1800</v>
      </c>
      <c r="E1161" s="14" t="s">
        <v>18</v>
      </c>
      <c r="F1161" s="191">
        <v>1</v>
      </c>
      <c r="G1161" s="195"/>
      <c r="H1161" s="74"/>
      <c r="I1161" s="11"/>
      <c r="J1161" s="224"/>
      <c r="K1161" s="235">
        <v>0.57331050121192884</v>
      </c>
      <c r="L1161" s="104">
        <f t="shared" si="587"/>
        <v>1</v>
      </c>
      <c r="M1161" s="147">
        <v>1</v>
      </c>
      <c r="N1161" s="179">
        <f t="shared" si="588"/>
        <v>1</v>
      </c>
      <c r="O1161" s="71"/>
      <c r="P1161" s="71"/>
      <c r="Q1161" s="11">
        <f t="shared" si="584"/>
        <v>0</v>
      </c>
      <c r="R1161" s="11">
        <f t="shared" si="585"/>
        <v>0</v>
      </c>
      <c r="S1161" s="88">
        <f t="shared" si="586"/>
        <v>0</v>
      </c>
      <c r="T1161" s="88"/>
      <c r="U1161" s="137"/>
      <c r="V1161" s="137"/>
      <c r="W1161" s="137"/>
      <c r="X1161" s="137"/>
      <c r="Y1161" s="137"/>
    </row>
    <row r="1162" spans="1:25" s="138" customFormat="1" ht="36" customHeight="1" x14ac:dyDescent="0.25">
      <c r="A1162" s="65" t="s">
        <v>2443</v>
      </c>
      <c r="B1162" s="69"/>
      <c r="C1162" s="69" t="s">
        <v>553</v>
      </c>
      <c r="D1162" s="260" t="s">
        <v>1834</v>
      </c>
      <c r="E1162" s="14" t="s">
        <v>18</v>
      </c>
      <c r="F1162" s="191">
        <v>4</v>
      </c>
      <c r="G1162" s="195"/>
      <c r="H1162" s="74"/>
      <c r="I1162" s="11"/>
      <c r="J1162" s="224"/>
      <c r="K1162" s="235">
        <v>2.7274640427528656</v>
      </c>
      <c r="L1162" s="104">
        <f t="shared" si="587"/>
        <v>4</v>
      </c>
      <c r="M1162" s="147">
        <v>1</v>
      </c>
      <c r="N1162" s="179">
        <f t="shared" si="588"/>
        <v>4</v>
      </c>
      <c r="O1162" s="71"/>
      <c r="P1162" s="71"/>
      <c r="Q1162" s="11">
        <f t="shared" si="584"/>
        <v>0</v>
      </c>
      <c r="R1162" s="11">
        <f t="shared" si="585"/>
        <v>0</v>
      </c>
      <c r="S1162" s="88">
        <f t="shared" si="586"/>
        <v>0</v>
      </c>
      <c r="T1162" s="88"/>
      <c r="U1162" s="137"/>
      <c r="V1162" s="137"/>
      <c r="W1162" s="137"/>
      <c r="X1162" s="137"/>
      <c r="Y1162" s="137"/>
    </row>
    <row r="1163" spans="1:25" s="134" customFormat="1" ht="15.75" customHeight="1" x14ac:dyDescent="0.3">
      <c r="A1163" s="90" t="s">
        <v>2444</v>
      </c>
      <c r="B1163" s="90"/>
      <c r="C1163" s="90" t="s">
        <v>552</v>
      </c>
      <c r="D1163" s="116" t="s">
        <v>1313</v>
      </c>
      <c r="E1163" s="87" t="s">
        <v>18</v>
      </c>
      <c r="F1163" s="87">
        <f>F1164</f>
        <v>1</v>
      </c>
      <c r="G1163" s="87"/>
      <c r="H1163" s="87"/>
      <c r="I1163" s="87"/>
      <c r="J1163" s="87"/>
      <c r="K1163" s="87"/>
      <c r="L1163" s="146">
        <v>1</v>
      </c>
      <c r="M1163" s="146">
        <v>1</v>
      </c>
      <c r="N1163" s="152">
        <v>1</v>
      </c>
      <c r="O1163" s="88"/>
      <c r="P1163" s="88"/>
      <c r="Q1163" s="92">
        <f t="shared" si="584"/>
        <v>0</v>
      </c>
      <c r="R1163" s="92">
        <f t="shared" si="585"/>
        <v>0</v>
      </c>
      <c r="S1163" s="88">
        <f t="shared" si="586"/>
        <v>0</v>
      </c>
      <c r="T1163" s="109"/>
      <c r="U1163" s="133"/>
      <c r="V1163" s="133"/>
      <c r="W1163" s="133"/>
      <c r="X1163" s="133"/>
      <c r="Y1163" s="133"/>
    </row>
    <row r="1164" spans="1:25" s="1" customFormat="1" ht="17.25" customHeight="1" x14ac:dyDescent="0.3">
      <c r="A1164" s="69" t="s">
        <v>2445</v>
      </c>
      <c r="B1164" s="65"/>
      <c r="C1164" s="65" t="s">
        <v>553</v>
      </c>
      <c r="D1164" s="261" t="s">
        <v>1751</v>
      </c>
      <c r="E1164" s="14" t="s">
        <v>18</v>
      </c>
      <c r="F1164" s="14">
        <v>1</v>
      </c>
      <c r="G1164" s="14"/>
      <c r="H1164" s="14"/>
      <c r="I1164" s="14"/>
      <c r="J1164" s="91"/>
      <c r="K1164" s="234"/>
      <c r="L1164" s="150">
        <f>F1164</f>
        <v>1</v>
      </c>
      <c r="M1164" s="150">
        <v>1</v>
      </c>
      <c r="N1164" s="180">
        <f>M1164*L1164</f>
        <v>1</v>
      </c>
      <c r="O1164" s="11"/>
      <c r="P1164" s="11"/>
      <c r="Q1164" s="11">
        <f t="shared" si="584"/>
        <v>0</v>
      </c>
      <c r="R1164" s="11">
        <f t="shared" si="585"/>
        <v>0</v>
      </c>
      <c r="S1164" s="88">
        <f t="shared" si="586"/>
        <v>0</v>
      </c>
      <c r="T1164" s="106"/>
      <c r="U1164" s="4"/>
    </row>
    <row r="1165" spans="1:25" s="134" customFormat="1" ht="27.75" customHeight="1" x14ac:dyDescent="0.3">
      <c r="A1165" s="90" t="s">
        <v>2446</v>
      </c>
      <c r="B1165" s="276" t="s">
        <v>2089</v>
      </c>
      <c r="C1165" s="86" t="s">
        <v>552</v>
      </c>
      <c r="D1165" s="118" t="s">
        <v>654</v>
      </c>
      <c r="E1165" s="87" t="s">
        <v>18</v>
      </c>
      <c r="F1165" s="117">
        <f>F1166</f>
        <v>1</v>
      </c>
      <c r="G1165" s="117"/>
      <c r="H1165" s="117"/>
      <c r="I1165" s="117"/>
      <c r="J1165" s="117"/>
      <c r="K1165" s="117"/>
      <c r="L1165" s="119">
        <f t="shared" si="582"/>
        <v>1</v>
      </c>
      <c r="M1165" s="148">
        <v>1</v>
      </c>
      <c r="N1165" s="154">
        <f t="shared" si="583"/>
        <v>1</v>
      </c>
      <c r="O1165" s="88"/>
      <c r="P1165" s="88"/>
      <c r="Q1165" s="92">
        <f t="shared" si="584"/>
        <v>0</v>
      </c>
      <c r="R1165" s="92">
        <f t="shared" si="585"/>
        <v>0</v>
      </c>
      <c r="S1165" s="88">
        <f t="shared" si="586"/>
        <v>0</v>
      </c>
      <c r="T1165" s="109"/>
      <c r="U1165" s="133"/>
      <c r="V1165" s="133"/>
      <c r="W1165" s="133"/>
      <c r="X1165" s="133"/>
      <c r="Y1165" s="133"/>
    </row>
    <row r="1166" spans="1:25" s="158" customFormat="1" ht="38.25" customHeight="1" x14ac:dyDescent="0.3">
      <c r="A1166" s="69" t="s">
        <v>2447</v>
      </c>
      <c r="B1166" s="69"/>
      <c r="C1166" s="65" t="s">
        <v>553</v>
      </c>
      <c r="D1166" s="260" t="s">
        <v>1738</v>
      </c>
      <c r="E1166" s="74" t="s">
        <v>18</v>
      </c>
      <c r="F1166" s="105">
        <v>1</v>
      </c>
      <c r="G1166" s="105"/>
      <c r="H1166" s="105"/>
      <c r="I1166" s="105"/>
      <c r="J1166" s="117"/>
      <c r="K1166" s="238"/>
      <c r="L1166" s="104">
        <f t="shared" si="582"/>
        <v>1</v>
      </c>
      <c r="M1166" s="147">
        <v>1</v>
      </c>
      <c r="N1166" s="153">
        <f t="shared" si="583"/>
        <v>1</v>
      </c>
      <c r="O1166" s="71"/>
      <c r="P1166" s="71"/>
      <c r="Q1166" s="11">
        <f t="shared" si="584"/>
        <v>0</v>
      </c>
      <c r="R1166" s="11">
        <f t="shared" si="585"/>
        <v>0</v>
      </c>
      <c r="S1166" s="88">
        <f t="shared" si="586"/>
        <v>0</v>
      </c>
      <c r="T1166" s="106"/>
      <c r="U1166" s="157"/>
      <c r="V1166" s="157"/>
      <c r="W1166" s="157"/>
      <c r="X1166" s="157"/>
      <c r="Y1166" s="157"/>
    </row>
    <row r="1167" spans="1:25" s="158" customFormat="1" ht="38.25" customHeight="1" x14ac:dyDescent="0.3">
      <c r="A1167" s="69" t="s">
        <v>2448</v>
      </c>
      <c r="B1167" s="69"/>
      <c r="C1167" s="65" t="s">
        <v>553</v>
      </c>
      <c r="D1167" s="266" t="s">
        <v>1835</v>
      </c>
      <c r="E1167" s="74" t="s">
        <v>18</v>
      </c>
      <c r="F1167" s="105">
        <v>1</v>
      </c>
      <c r="G1167" s="105"/>
      <c r="H1167" s="105"/>
      <c r="I1167" s="105"/>
      <c r="J1167" s="117"/>
      <c r="K1167" s="238"/>
      <c r="L1167" s="104">
        <f t="shared" si="582"/>
        <v>1</v>
      </c>
      <c r="M1167" s="147">
        <v>1</v>
      </c>
      <c r="N1167" s="153">
        <f t="shared" si="583"/>
        <v>1</v>
      </c>
      <c r="O1167" s="71"/>
      <c r="P1167" s="71"/>
      <c r="Q1167" s="11">
        <f t="shared" si="584"/>
        <v>0</v>
      </c>
      <c r="R1167" s="11">
        <f t="shared" si="585"/>
        <v>0</v>
      </c>
      <c r="S1167" s="88">
        <f t="shared" si="586"/>
        <v>0</v>
      </c>
      <c r="T1167" s="106"/>
      <c r="U1167" s="157"/>
      <c r="V1167" s="157"/>
      <c r="W1167" s="157"/>
      <c r="X1167" s="157"/>
      <c r="Y1167" s="157"/>
    </row>
    <row r="1168" spans="1:25" s="138" customFormat="1" ht="27" customHeight="1" x14ac:dyDescent="0.3">
      <c r="A1168" s="90" t="s">
        <v>2449</v>
      </c>
      <c r="B1168" s="276" t="s">
        <v>2088</v>
      </c>
      <c r="C1168" s="90" t="s">
        <v>552</v>
      </c>
      <c r="D1168" s="97" t="s">
        <v>1338</v>
      </c>
      <c r="E1168" s="87" t="s">
        <v>3</v>
      </c>
      <c r="F1168" s="124">
        <f>F1169</f>
        <v>104.166</v>
      </c>
      <c r="G1168" s="87"/>
      <c r="H1168" s="87"/>
      <c r="I1168" s="87"/>
      <c r="J1168" s="87"/>
      <c r="K1168" s="117">
        <f t="shared" ref="K1168:K1173" si="589">F1168</f>
        <v>104.166</v>
      </c>
      <c r="L1168" s="146">
        <f t="shared" ref="L1168:L1173" si="590">K1168</f>
        <v>104.166</v>
      </c>
      <c r="M1168" s="148">
        <v>1</v>
      </c>
      <c r="N1168" s="154">
        <f>ROUND(M1168*L1168,2)</f>
        <v>104.17</v>
      </c>
      <c r="O1168" s="88"/>
      <c r="P1168" s="88"/>
      <c r="Q1168" s="92">
        <f t="shared" si="584"/>
        <v>0</v>
      </c>
      <c r="R1168" s="92">
        <f t="shared" si="585"/>
        <v>0</v>
      </c>
      <c r="S1168" s="88">
        <f t="shared" si="586"/>
        <v>0</v>
      </c>
      <c r="T1168" s="108"/>
    </row>
    <row r="1169" spans="1:25" s="198" customFormat="1" ht="38.25" customHeight="1" x14ac:dyDescent="0.3">
      <c r="A1169" s="65" t="s">
        <v>2450</v>
      </c>
      <c r="B1169" s="65"/>
      <c r="C1169" s="65" t="s">
        <v>553</v>
      </c>
      <c r="D1169" s="262" t="s">
        <v>1747</v>
      </c>
      <c r="E1169" s="14" t="s">
        <v>3</v>
      </c>
      <c r="F1169" s="103">
        <v>104.166</v>
      </c>
      <c r="G1169" s="14"/>
      <c r="H1169" s="14"/>
      <c r="I1169" s="14"/>
      <c r="J1169" s="91"/>
      <c r="K1169" s="241">
        <f t="shared" si="589"/>
        <v>104.166</v>
      </c>
      <c r="L1169" s="147">
        <f t="shared" si="590"/>
        <v>104.166</v>
      </c>
      <c r="M1169" s="147">
        <v>1.1000000000000001</v>
      </c>
      <c r="N1169" s="153">
        <f>ROUND(M1169*L1169,2)</f>
        <v>114.58</v>
      </c>
      <c r="O1169" s="11"/>
      <c r="P1169" s="11"/>
      <c r="Q1169" s="11">
        <f t="shared" si="584"/>
        <v>0</v>
      </c>
      <c r="R1169" s="11">
        <f t="shared" si="585"/>
        <v>0</v>
      </c>
      <c r="S1169" s="88">
        <f t="shared" si="586"/>
        <v>0</v>
      </c>
      <c r="T1169" s="106"/>
      <c r="U1169" s="197"/>
    </row>
    <row r="1170" spans="1:25" s="198" customFormat="1" ht="25.5" customHeight="1" x14ac:dyDescent="0.3">
      <c r="A1170" s="65" t="s">
        <v>3026</v>
      </c>
      <c r="B1170" s="65"/>
      <c r="C1170" s="65" t="s">
        <v>553</v>
      </c>
      <c r="D1170" s="115" t="s">
        <v>3022</v>
      </c>
      <c r="E1170" s="14" t="s">
        <v>2</v>
      </c>
      <c r="F1170" s="340">
        <f>F1169</f>
        <v>104.166</v>
      </c>
      <c r="G1170" s="340"/>
      <c r="H1170" s="340"/>
      <c r="I1170" s="340"/>
      <c r="J1170" s="340"/>
      <c r="K1170" s="340">
        <f t="shared" si="589"/>
        <v>104.166</v>
      </c>
      <c r="L1170" s="340">
        <f t="shared" si="590"/>
        <v>104.166</v>
      </c>
      <c r="M1170" s="341">
        <v>1.2</v>
      </c>
      <c r="N1170" s="153">
        <f>ROUND(M1170*L1170,2)</f>
        <v>125</v>
      </c>
      <c r="O1170" s="11"/>
      <c r="P1170" s="11"/>
      <c r="Q1170" s="11">
        <f t="shared" si="584"/>
        <v>0</v>
      </c>
      <c r="R1170" s="11">
        <f t="shared" si="585"/>
        <v>0</v>
      </c>
      <c r="S1170" s="88">
        <f t="shared" si="586"/>
        <v>0</v>
      </c>
      <c r="T1170" s="106"/>
    </row>
    <row r="1171" spans="1:25" s="138" customFormat="1" ht="27" customHeight="1" x14ac:dyDescent="0.3">
      <c r="A1171" s="90" t="s">
        <v>2451</v>
      </c>
      <c r="B1171" s="276" t="s">
        <v>2089</v>
      </c>
      <c r="C1171" s="90" t="s">
        <v>552</v>
      </c>
      <c r="D1171" s="97" t="s">
        <v>1697</v>
      </c>
      <c r="E1171" s="87" t="s">
        <v>18</v>
      </c>
      <c r="F1171" s="124">
        <f>F1172</f>
        <v>1</v>
      </c>
      <c r="G1171" s="87"/>
      <c r="H1171" s="87"/>
      <c r="I1171" s="87"/>
      <c r="J1171" s="87"/>
      <c r="K1171" s="117">
        <f t="shared" si="589"/>
        <v>1</v>
      </c>
      <c r="L1171" s="146">
        <f t="shared" si="590"/>
        <v>1</v>
      </c>
      <c r="M1171" s="148">
        <v>1</v>
      </c>
      <c r="N1171" s="154">
        <f>ROUND(M1171*L1171,2)</f>
        <v>1</v>
      </c>
      <c r="O1171" s="88"/>
      <c r="P1171" s="88"/>
      <c r="Q1171" s="92">
        <f t="shared" si="584"/>
        <v>0</v>
      </c>
      <c r="R1171" s="92">
        <f t="shared" si="585"/>
        <v>0</v>
      </c>
      <c r="S1171" s="88">
        <f t="shared" si="586"/>
        <v>0</v>
      </c>
      <c r="T1171" s="108"/>
    </row>
    <row r="1172" spans="1:25" s="198" customFormat="1" ht="23.25" customHeight="1" x14ac:dyDescent="0.3">
      <c r="A1172" s="69" t="s">
        <v>2452</v>
      </c>
      <c r="B1172" s="65"/>
      <c r="C1172" s="65" t="s">
        <v>553</v>
      </c>
      <c r="D1172" s="260" t="s">
        <v>1750</v>
      </c>
      <c r="E1172" s="14" t="s">
        <v>18</v>
      </c>
      <c r="F1172" s="103">
        <v>1</v>
      </c>
      <c r="G1172" s="14"/>
      <c r="H1172" s="14"/>
      <c r="I1172" s="14"/>
      <c r="J1172" s="91"/>
      <c r="K1172" s="241">
        <f t="shared" si="589"/>
        <v>1</v>
      </c>
      <c r="L1172" s="147">
        <f t="shared" si="590"/>
        <v>1</v>
      </c>
      <c r="M1172" s="147">
        <v>1</v>
      </c>
      <c r="N1172" s="154">
        <f t="shared" ref="N1172" si="591">ROUND(M1172*L1172,2)</f>
        <v>1</v>
      </c>
      <c r="O1172" s="11"/>
      <c r="P1172" s="11"/>
      <c r="Q1172" s="11">
        <f t="shared" si="584"/>
        <v>0</v>
      </c>
      <c r="R1172" s="11">
        <f t="shared" si="585"/>
        <v>0</v>
      </c>
      <c r="S1172" s="88">
        <f t="shared" si="586"/>
        <v>0</v>
      </c>
      <c r="T1172" s="106"/>
      <c r="U1172" s="197"/>
    </row>
    <row r="1173" spans="1:25" s="138" customFormat="1" ht="27" customHeight="1" x14ac:dyDescent="0.3">
      <c r="A1173" s="90" t="s">
        <v>2972</v>
      </c>
      <c r="B1173" s="279" t="s">
        <v>2307</v>
      </c>
      <c r="C1173" s="90" t="s">
        <v>552</v>
      </c>
      <c r="D1173" s="97" t="s">
        <v>2071</v>
      </c>
      <c r="E1173" s="87" t="s">
        <v>18</v>
      </c>
      <c r="F1173" s="124">
        <f>F1174</f>
        <v>1</v>
      </c>
      <c r="G1173" s="87"/>
      <c r="H1173" s="87"/>
      <c r="I1173" s="87"/>
      <c r="J1173" s="87"/>
      <c r="K1173" s="117">
        <f t="shared" si="589"/>
        <v>1</v>
      </c>
      <c r="L1173" s="146">
        <f t="shared" si="590"/>
        <v>1</v>
      </c>
      <c r="M1173" s="148">
        <v>1</v>
      </c>
      <c r="N1173" s="154">
        <f>ROUND(M1173*L1173,2)</f>
        <v>1</v>
      </c>
      <c r="O1173" s="88"/>
      <c r="P1173" s="88"/>
      <c r="Q1173" s="92">
        <f t="shared" ref="Q1173:Q1176" si="592">ROUND(N1173*O1173,2)</f>
        <v>0</v>
      </c>
      <c r="R1173" s="92">
        <f t="shared" ref="R1173:R1176" si="593">ROUND(N1173*P1173,2)</f>
        <v>0</v>
      </c>
      <c r="S1173" s="88">
        <f t="shared" ref="S1173:S1176" si="594">ROUND(Q1173+R1173,2)</f>
        <v>0</v>
      </c>
      <c r="T1173" s="108" t="s">
        <v>556</v>
      </c>
    </row>
    <row r="1174" spans="1:25" s="176" customFormat="1" ht="22.5" customHeight="1" x14ac:dyDescent="0.25">
      <c r="A1174" s="174" t="s">
        <v>2973</v>
      </c>
      <c r="B1174" s="286"/>
      <c r="C1174" s="286" t="s">
        <v>553</v>
      </c>
      <c r="D1174" s="259" t="s">
        <v>1801</v>
      </c>
      <c r="E1174" s="169" t="s">
        <v>18</v>
      </c>
      <c r="F1174" s="288">
        <v>1</v>
      </c>
      <c r="G1174" s="287"/>
      <c r="H1174" s="166"/>
      <c r="I1174" s="76"/>
      <c r="J1174" s="289"/>
      <c r="K1174" s="76"/>
      <c r="L1174" s="170">
        <f t="shared" ref="L1174" si="595">F1174</f>
        <v>1</v>
      </c>
      <c r="M1174" s="168">
        <v>1</v>
      </c>
      <c r="N1174" s="275">
        <f t="shared" ref="N1174" si="596">M1174*L1174</f>
        <v>1</v>
      </c>
      <c r="O1174" s="71"/>
      <c r="P1174" s="71"/>
      <c r="Q1174" s="76">
        <f t="shared" si="592"/>
        <v>0</v>
      </c>
      <c r="R1174" s="76">
        <f t="shared" si="593"/>
        <v>0</v>
      </c>
      <c r="S1174" s="75">
        <f t="shared" si="594"/>
        <v>0</v>
      </c>
      <c r="T1174" s="75"/>
      <c r="U1174" s="177"/>
      <c r="V1174" s="177"/>
      <c r="W1174" s="177"/>
      <c r="X1174" s="177"/>
      <c r="Y1174" s="177"/>
    </row>
    <row r="1175" spans="1:25" s="134" customFormat="1" ht="15.75" customHeight="1" x14ac:dyDescent="0.3">
      <c r="A1175" s="90" t="s">
        <v>3073</v>
      </c>
      <c r="B1175" s="279"/>
      <c r="C1175" s="90" t="s">
        <v>552</v>
      </c>
      <c r="D1175" s="116" t="s">
        <v>3058</v>
      </c>
      <c r="E1175" s="87" t="s">
        <v>18</v>
      </c>
      <c r="F1175" s="117">
        <f>F1176</f>
        <v>1</v>
      </c>
      <c r="G1175" s="87"/>
      <c r="H1175" s="87"/>
      <c r="I1175" s="87"/>
      <c r="J1175" s="87"/>
      <c r="K1175" s="87"/>
      <c r="L1175" s="117">
        <f>L1176</f>
        <v>1</v>
      </c>
      <c r="M1175" s="146">
        <v>1</v>
      </c>
      <c r="N1175" s="152">
        <v>1</v>
      </c>
      <c r="O1175" s="88"/>
      <c r="P1175" s="88"/>
      <c r="Q1175" s="92">
        <f t="shared" si="592"/>
        <v>0</v>
      </c>
      <c r="R1175" s="92">
        <f t="shared" si="593"/>
        <v>0</v>
      </c>
      <c r="S1175" s="88">
        <f t="shared" si="594"/>
        <v>0</v>
      </c>
      <c r="T1175" s="108" t="s">
        <v>556</v>
      </c>
      <c r="U1175" s="133"/>
      <c r="V1175" s="133"/>
      <c r="W1175" s="133"/>
      <c r="X1175" s="133"/>
      <c r="Y1175" s="133"/>
    </row>
    <row r="1176" spans="1:25" s="376" customFormat="1" ht="22.5" customHeight="1" x14ac:dyDescent="0.25">
      <c r="A1176" s="362" t="s">
        <v>3074</v>
      </c>
      <c r="B1176" s="363"/>
      <c r="C1176" s="363" t="s">
        <v>553</v>
      </c>
      <c r="D1176" s="261" t="s">
        <v>3072</v>
      </c>
      <c r="E1176" s="365" t="s">
        <v>18</v>
      </c>
      <c r="F1176" s="377">
        <v>1</v>
      </c>
      <c r="G1176" s="367"/>
      <c r="H1176" s="368"/>
      <c r="I1176" s="369"/>
      <c r="J1176" s="370"/>
      <c r="K1176" s="369"/>
      <c r="L1176" s="371">
        <f t="shared" ref="L1176" si="597">F1176</f>
        <v>1</v>
      </c>
      <c r="M1176" s="372">
        <v>1</v>
      </c>
      <c r="N1176" s="373">
        <f t="shared" ref="N1176" si="598">M1176*L1176</f>
        <v>1</v>
      </c>
      <c r="O1176" s="71"/>
      <c r="P1176" s="71"/>
      <c r="Q1176" s="369">
        <f t="shared" si="592"/>
        <v>0</v>
      </c>
      <c r="R1176" s="369">
        <f t="shared" si="593"/>
        <v>0</v>
      </c>
      <c r="S1176" s="374">
        <f t="shared" si="594"/>
        <v>0</v>
      </c>
      <c r="T1176" s="374"/>
      <c r="U1176" s="375"/>
      <c r="V1176" s="375"/>
      <c r="W1176" s="375"/>
      <c r="X1176" s="375"/>
      <c r="Y1176" s="375"/>
    </row>
    <row r="1177" spans="1:25" s="132" customFormat="1" ht="22.5" customHeight="1" x14ac:dyDescent="0.3">
      <c r="A1177" s="111" t="s">
        <v>526</v>
      </c>
      <c r="B1177" s="111"/>
      <c r="C1177" s="111"/>
      <c r="D1177" s="95" t="s">
        <v>1819</v>
      </c>
      <c r="E1177" s="112"/>
      <c r="F1177" s="113"/>
      <c r="G1177" s="112"/>
      <c r="H1177" s="112"/>
      <c r="I1177" s="112"/>
      <c r="J1177" s="112"/>
      <c r="K1177" s="112"/>
      <c r="L1177" s="190"/>
      <c r="M1177" s="144"/>
      <c r="N1177" s="151"/>
      <c r="O1177" s="114"/>
      <c r="P1177" s="114"/>
      <c r="Q1177" s="85"/>
      <c r="R1177" s="85"/>
      <c r="S1177" s="114"/>
      <c r="T1177" s="114"/>
      <c r="U1177" s="131"/>
      <c r="V1177" s="131"/>
      <c r="W1177" s="131"/>
      <c r="X1177" s="131"/>
      <c r="Y1177" s="131"/>
    </row>
    <row r="1178" spans="1:25" s="138" customFormat="1" ht="32.25" customHeight="1" x14ac:dyDescent="0.3">
      <c r="A1178" s="90" t="s">
        <v>2453</v>
      </c>
      <c r="B1178" s="276" t="s">
        <v>2086</v>
      </c>
      <c r="C1178" s="90" t="s">
        <v>552</v>
      </c>
      <c r="D1178" s="97" t="s">
        <v>554</v>
      </c>
      <c r="E1178" s="87" t="s">
        <v>3</v>
      </c>
      <c r="F1178" s="117"/>
      <c r="G1178" s="87"/>
      <c r="H1178" s="87"/>
      <c r="I1178" s="89"/>
      <c r="J1178" s="89"/>
      <c r="K1178" s="89">
        <f>K1179</f>
        <v>3.26403</v>
      </c>
      <c r="L1178" s="89"/>
      <c r="M1178" s="146"/>
      <c r="N1178" s="89">
        <f>K1178</f>
        <v>3.26403</v>
      </c>
      <c r="O1178" s="88"/>
      <c r="P1178" s="88"/>
      <c r="Q1178" s="92">
        <f t="shared" si="584"/>
        <v>0</v>
      </c>
      <c r="R1178" s="92">
        <f t="shared" si="585"/>
        <v>0</v>
      </c>
      <c r="S1178" s="88">
        <f t="shared" si="586"/>
        <v>0</v>
      </c>
      <c r="T1178" s="88" t="s">
        <v>555</v>
      </c>
      <c r="U1178" s="137"/>
      <c r="V1178" s="137"/>
      <c r="W1178" s="137"/>
      <c r="X1178" s="137"/>
      <c r="Y1178" s="137"/>
    </row>
    <row r="1179" spans="1:25" s="198" customFormat="1" ht="22.5" customHeight="1" x14ac:dyDescent="0.3">
      <c r="A1179" s="65" t="s">
        <v>2454</v>
      </c>
      <c r="B1179" s="69"/>
      <c r="C1179" s="69" t="s">
        <v>553</v>
      </c>
      <c r="D1179" s="261" t="s">
        <v>1225</v>
      </c>
      <c r="E1179" s="74" t="s">
        <v>1690</v>
      </c>
      <c r="F1179" s="105"/>
      <c r="G1179" s="74"/>
      <c r="H1179" s="74"/>
      <c r="I1179" s="11"/>
      <c r="J1179" s="122">
        <v>1.65</v>
      </c>
      <c r="K1179" s="11">
        <f>0.63*3.14*J1179</f>
        <v>3.26403</v>
      </c>
      <c r="L1179" s="11">
        <f>J1179</f>
        <v>1.65</v>
      </c>
      <c r="M1179" s="147">
        <v>1.1000000000000001</v>
      </c>
      <c r="N1179" s="153">
        <v>10.923</v>
      </c>
      <c r="O1179" s="71"/>
      <c r="P1179" s="71"/>
      <c r="Q1179" s="11">
        <f t="shared" si="584"/>
        <v>0</v>
      </c>
      <c r="R1179" s="11">
        <f t="shared" si="585"/>
        <v>0</v>
      </c>
      <c r="S1179" s="71">
        <f t="shared" si="586"/>
        <v>0</v>
      </c>
      <c r="T1179" s="71"/>
      <c r="U1179" s="197"/>
      <c r="V1179" s="197"/>
      <c r="W1179" s="197"/>
      <c r="X1179" s="197"/>
      <c r="Y1179" s="197"/>
    </row>
    <row r="1180" spans="1:25" s="134" customFormat="1" ht="27.75" customHeight="1" x14ac:dyDescent="0.3">
      <c r="A1180" s="90" t="s">
        <v>2455</v>
      </c>
      <c r="B1180" s="276" t="s">
        <v>2089</v>
      </c>
      <c r="C1180" s="86" t="s">
        <v>552</v>
      </c>
      <c r="D1180" s="118" t="s">
        <v>654</v>
      </c>
      <c r="E1180" s="87" t="s">
        <v>18</v>
      </c>
      <c r="F1180" s="117">
        <f>F1181</f>
        <v>1</v>
      </c>
      <c r="G1180" s="117"/>
      <c r="H1180" s="117"/>
      <c r="I1180" s="117"/>
      <c r="J1180" s="117"/>
      <c r="K1180" s="117"/>
      <c r="L1180" s="119">
        <f t="shared" ref="L1180:L1181" si="599">F1180</f>
        <v>1</v>
      </c>
      <c r="M1180" s="148">
        <v>1</v>
      </c>
      <c r="N1180" s="154">
        <f t="shared" ref="N1180:N1181" si="600">M1180*L1180</f>
        <v>1</v>
      </c>
      <c r="O1180" s="88"/>
      <c r="P1180" s="88"/>
      <c r="Q1180" s="92">
        <f t="shared" si="584"/>
        <v>0</v>
      </c>
      <c r="R1180" s="92">
        <f t="shared" si="585"/>
        <v>0</v>
      </c>
      <c r="S1180" s="88">
        <f t="shared" si="586"/>
        <v>0</v>
      </c>
      <c r="T1180" s="109"/>
      <c r="U1180" s="133"/>
      <c r="V1180" s="133"/>
      <c r="W1180" s="133"/>
      <c r="X1180" s="133"/>
      <c r="Y1180" s="133"/>
    </row>
    <row r="1181" spans="1:25" s="158" customFormat="1" ht="27.75" customHeight="1" x14ac:dyDescent="0.3">
      <c r="A1181" s="65" t="s">
        <v>2456</v>
      </c>
      <c r="B1181" s="69"/>
      <c r="C1181" s="65" t="s">
        <v>553</v>
      </c>
      <c r="D1181" s="261" t="s">
        <v>1847</v>
      </c>
      <c r="E1181" s="74" t="s">
        <v>18</v>
      </c>
      <c r="F1181" s="105">
        <v>1</v>
      </c>
      <c r="G1181" s="105"/>
      <c r="H1181" s="105"/>
      <c r="I1181" s="105"/>
      <c r="J1181" s="117"/>
      <c r="K1181" s="238"/>
      <c r="L1181" s="104">
        <f t="shared" si="599"/>
        <v>1</v>
      </c>
      <c r="M1181" s="147">
        <v>1</v>
      </c>
      <c r="N1181" s="153">
        <f t="shared" si="600"/>
        <v>1</v>
      </c>
      <c r="O1181" s="71"/>
      <c r="P1181" s="71"/>
      <c r="Q1181" s="11">
        <f t="shared" si="584"/>
        <v>0</v>
      </c>
      <c r="R1181" s="11">
        <f t="shared" si="585"/>
        <v>0</v>
      </c>
      <c r="S1181" s="88">
        <f t="shared" si="586"/>
        <v>0</v>
      </c>
      <c r="T1181" s="106"/>
      <c r="U1181" s="157"/>
      <c r="V1181" s="157"/>
      <c r="W1181" s="157"/>
      <c r="X1181" s="157"/>
      <c r="Y1181" s="157"/>
    </row>
    <row r="1182" spans="1:25" s="138" customFormat="1" ht="27" customHeight="1" x14ac:dyDescent="0.3">
      <c r="A1182" s="90" t="s">
        <v>2457</v>
      </c>
      <c r="B1182" s="276" t="s">
        <v>2089</v>
      </c>
      <c r="C1182" s="90" t="s">
        <v>552</v>
      </c>
      <c r="D1182" s="97" t="s">
        <v>1697</v>
      </c>
      <c r="E1182" s="87" t="s">
        <v>18</v>
      </c>
      <c r="F1182" s="124">
        <f>F1183</f>
        <v>1</v>
      </c>
      <c r="G1182" s="87"/>
      <c r="H1182" s="87"/>
      <c r="I1182" s="87"/>
      <c r="J1182" s="87"/>
      <c r="K1182" s="117"/>
      <c r="L1182" s="218">
        <f>F1182</f>
        <v>1</v>
      </c>
      <c r="M1182" s="148">
        <v>1</v>
      </c>
      <c r="N1182" s="219">
        <f>M1182*L1182</f>
        <v>1</v>
      </c>
      <c r="O1182" s="88"/>
      <c r="P1182" s="88"/>
      <c r="Q1182" s="92">
        <f t="shared" si="584"/>
        <v>0</v>
      </c>
      <c r="R1182" s="92">
        <f t="shared" si="585"/>
        <v>0</v>
      </c>
      <c r="S1182" s="88">
        <f t="shared" si="586"/>
        <v>0</v>
      </c>
      <c r="T1182" s="108"/>
    </row>
    <row r="1183" spans="1:25" s="198" customFormat="1" ht="23.25" customHeight="1" x14ac:dyDescent="0.3">
      <c r="A1183" s="65" t="s">
        <v>2458</v>
      </c>
      <c r="B1183" s="65"/>
      <c r="C1183" s="65" t="s">
        <v>553</v>
      </c>
      <c r="D1183" s="261" t="s">
        <v>1820</v>
      </c>
      <c r="E1183" s="14" t="s">
        <v>18</v>
      </c>
      <c r="F1183" s="103">
        <v>1</v>
      </c>
      <c r="G1183" s="14"/>
      <c r="H1183" s="14"/>
      <c r="I1183" s="14"/>
      <c r="J1183" s="14"/>
      <c r="K1183" s="104"/>
      <c r="L1183" s="280">
        <f>F1183</f>
        <v>1</v>
      </c>
      <c r="M1183" s="147">
        <v>1</v>
      </c>
      <c r="N1183" s="281">
        <f>M1183*L1183</f>
        <v>1</v>
      </c>
      <c r="O1183" s="11"/>
      <c r="P1183" s="11"/>
      <c r="Q1183" s="11">
        <f t="shared" si="584"/>
        <v>0</v>
      </c>
      <c r="R1183" s="11">
        <f t="shared" si="585"/>
        <v>0</v>
      </c>
      <c r="S1183" s="71">
        <f t="shared" si="586"/>
        <v>0</v>
      </c>
      <c r="T1183" s="106"/>
      <c r="U1183" s="197"/>
    </row>
    <row r="1184" spans="1:25" s="134" customFormat="1" ht="15.75" customHeight="1" x14ac:dyDescent="0.3">
      <c r="A1184" s="90" t="s">
        <v>2459</v>
      </c>
      <c r="B1184" s="90"/>
      <c r="C1184" s="90" t="s">
        <v>552</v>
      </c>
      <c r="D1184" s="116" t="s">
        <v>1313</v>
      </c>
      <c r="E1184" s="87" t="s">
        <v>18</v>
      </c>
      <c r="F1184" s="87">
        <f>F1185</f>
        <v>1</v>
      </c>
      <c r="G1184" s="87"/>
      <c r="H1184" s="87"/>
      <c r="I1184" s="87"/>
      <c r="J1184" s="87"/>
      <c r="K1184" s="87"/>
      <c r="L1184" s="146">
        <v>1</v>
      </c>
      <c r="M1184" s="146">
        <v>1</v>
      </c>
      <c r="N1184" s="152">
        <v>1</v>
      </c>
      <c r="O1184" s="88"/>
      <c r="P1184" s="88"/>
      <c r="Q1184" s="92">
        <f t="shared" si="584"/>
        <v>0</v>
      </c>
      <c r="R1184" s="92">
        <f t="shared" si="585"/>
        <v>0</v>
      </c>
      <c r="S1184" s="88">
        <f t="shared" si="586"/>
        <v>0</v>
      </c>
      <c r="T1184" s="109"/>
      <c r="U1184" s="133"/>
      <c r="V1184" s="133"/>
      <c r="W1184" s="133"/>
      <c r="X1184" s="133"/>
      <c r="Y1184" s="133"/>
    </row>
    <row r="1185" spans="1:25" s="198" customFormat="1" ht="17.25" customHeight="1" x14ac:dyDescent="0.3">
      <c r="A1185" s="65" t="s">
        <v>2460</v>
      </c>
      <c r="B1185" s="65"/>
      <c r="C1185" s="65" t="s">
        <v>553</v>
      </c>
      <c r="D1185" s="261" t="s">
        <v>1850</v>
      </c>
      <c r="E1185" s="14" t="s">
        <v>18</v>
      </c>
      <c r="F1185" s="14">
        <v>1</v>
      </c>
      <c r="G1185" s="14"/>
      <c r="H1185" s="14"/>
      <c r="I1185" s="14"/>
      <c r="J1185" s="14"/>
      <c r="K1185" s="14"/>
      <c r="L1185" s="280">
        <f>F1185</f>
        <v>1</v>
      </c>
      <c r="M1185" s="280">
        <v>1</v>
      </c>
      <c r="N1185" s="281">
        <f>M1185*L1185</f>
        <v>1</v>
      </c>
      <c r="O1185" s="11"/>
      <c r="P1185" s="11"/>
      <c r="Q1185" s="11">
        <f t="shared" si="584"/>
        <v>0</v>
      </c>
      <c r="R1185" s="11">
        <f t="shared" si="585"/>
        <v>0</v>
      </c>
      <c r="S1185" s="71">
        <f t="shared" si="586"/>
        <v>0</v>
      </c>
      <c r="T1185" s="106"/>
      <c r="U1185" s="197"/>
    </row>
    <row r="1186" spans="1:25" s="138" customFormat="1" ht="27" customHeight="1" x14ac:dyDescent="0.3">
      <c r="A1186" s="90" t="s">
        <v>2461</v>
      </c>
      <c r="B1186" s="276" t="s">
        <v>2088</v>
      </c>
      <c r="C1186" s="90" t="s">
        <v>552</v>
      </c>
      <c r="D1186" s="97" t="s">
        <v>1338</v>
      </c>
      <c r="E1186" s="87" t="s">
        <v>3</v>
      </c>
      <c r="F1186" s="124">
        <f>F1187</f>
        <v>5.6219999999999999</v>
      </c>
      <c r="G1186" s="87"/>
      <c r="H1186" s="87"/>
      <c r="I1186" s="87"/>
      <c r="J1186" s="87"/>
      <c r="K1186" s="124">
        <f>F1186</f>
        <v>5.6219999999999999</v>
      </c>
      <c r="L1186" s="146">
        <f>K1186</f>
        <v>5.6219999999999999</v>
      </c>
      <c r="M1186" s="148">
        <v>1</v>
      </c>
      <c r="N1186" s="154">
        <f>ROUND(M1186*L1186,2)</f>
        <v>5.62</v>
      </c>
      <c r="O1186" s="88"/>
      <c r="P1186" s="88"/>
      <c r="Q1186" s="92">
        <f t="shared" si="584"/>
        <v>0</v>
      </c>
      <c r="R1186" s="92">
        <f t="shared" si="585"/>
        <v>0</v>
      </c>
      <c r="S1186" s="88">
        <f t="shared" si="586"/>
        <v>0</v>
      </c>
      <c r="T1186" s="108"/>
    </row>
    <row r="1187" spans="1:25" s="198" customFormat="1" ht="38.25" customHeight="1" x14ac:dyDescent="0.3">
      <c r="A1187" s="65" t="s">
        <v>2462</v>
      </c>
      <c r="B1187" s="65"/>
      <c r="C1187" s="65" t="s">
        <v>553</v>
      </c>
      <c r="D1187" s="262" t="s">
        <v>1747</v>
      </c>
      <c r="E1187" s="14" t="s">
        <v>3</v>
      </c>
      <c r="F1187" s="103">
        <v>5.6219999999999999</v>
      </c>
      <c r="G1187" s="14"/>
      <c r="H1187" s="14"/>
      <c r="I1187" s="14"/>
      <c r="J1187" s="91"/>
      <c r="K1187" s="239">
        <f>F1187</f>
        <v>5.6219999999999999</v>
      </c>
      <c r="L1187" s="147">
        <f>K1187</f>
        <v>5.6219999999999999</v>
      </c>
      <c r="M1187" s="147">
        <v>1.1000000000000001</v>
      </c>
      <c r="N1187" s="153">
        <f>ROUND(M1187*L1187,2)</f>
        <v>6.18</v>
      </c>
      <c r="O1187" s="11"/>
      <c r="P1187" s="11"/>
      <c r="Q1187" s="11">
        <f t="shared" si="584"/>
        <v>0</v>
      </c>
      <c r="R1187" s="11">
        <f t="shared" si="585"/>
        <v>0</v>
      </c>
      <c r="S1187" s="88">
        <f t="shared" si="586"/>
        <v>0</v>
      </c>
      <c r="T1187" s="106"/>
      <c r="U1187" s="197"/>
    </row>
    <row r="1188" spans="1:25" s="198" customFormat="1" ht="25.5" customHeight="1" x14ac:dyDescent="0.3">
      <c r="A1188" s="65" t="s">
        <v>3027</v>
      </c>
      <c r="B1188" s="65"/>
      <c r="C1188" s="65" t="s">
        <v>553</v>
      </c>
      <c r="D1188" s="115" t="s">
        <v>3022</v>
      </c>
      <c r="E1188" s="14" t="s">
        <v>2</v>
      </c>
      <c r="F1188" s="340">
        <f>F1187</f>
        <v>5.6219999999999999</v>
      </c>
      <c r="G1188" s="340"/>
      <c r="H1188" s="340"/>
      <c r="I1188" s="340"/>
      <c r="J1188" s="340"/>
      <c r="K1188" s="340">
        <f>F1188</f>
        <v>5.6219999999999999</v>
      </c>
      <c r="L1188" s="340">
        <f>K1188</f>
        <v>5.6219999999999999</v>
      </c>
      <c r="M1188" s="341">
        <v>1.2</v>
      </c>
      <c r="N1188" s="153">
        <f>ROUND(M1188*L1188,2)</f>
        <v>6.75</v>
      </c>
      <c r="O1188" s="11"/>
      <c r="P1188" s="11"/>
      <c r="Q1188" s="11">
        <f t="shared" si="584"/>
        <v>0</v>
      </c>
      <c r="R1188" s="11">
        <f t="shared" si="585"/>
        <v>0</v>
      </c>
      <c r="S1188" s="88">
        <f t="shared" si="586"/>
        <v>0</v>
      </c>
      <c r="T1188" s="106"/>
    </row>
    <row r="1189" spans="1:25" s="134" customFormat="1" ht="15.75" customHeight="1" x14ac:dyDescent="0.3">
      <c r="A1189" s="90" t="s">
        <v>3075</v>
      </c>
      <c r="B1189" s="279"/>
      <c r="C1189" s="90" t="s">
        <v>552</v>
      </c>
      <c r="D1189" s="116" t="s">
        <v>3058</v>
      </c>
      <c r="E1189" s="87" t="s">
        <v>18</v>
      </c>
      <c r="F1189" s="117">
        <f>F1190</f>
        <v>1</v>
      </c>
      <c r="G1189" s="87"/>
      <c r="H1189" s="87"/>
      <c r="I1189" s="87"/>
      <c r="J1189" s="87"/>
      <c r="K1189" s="87"/>
      <c r="L1189" s="117">
        <f>L1190</f>
        <v>1</v>
      </c>
      <c r="M1189" s="146">
        <v>1</v>
      </c>
      <c r="N1189" s="152">
        <v>1</v>
      </c>
      <c r="O1189" s="88"/>
      <c r="P1189" s="88"/>
      <c r="Q1189" s="92">
        <f t="shared" ref="Q1189:Q1190" si="601">ROUND(N1189*O1189,2)</f>
        <v>0</v>
      </c>
      <c r="R1189" s="92">
        <f t="shared" ref="R1189:R1190" si="602">ROUND(N1189*P1189,2)</f>
        <v>0</v>
      </c>
      <c r="S1189" s="88">
        <f t="shared" ref="S1189:S1190" si="603">ROUND(Q1189+R1189,2)</f>
        <v>0</v>
      </c>
      <c r="T1189" s="108" t="s">
        <v>556</v>
      </c>
      <c r="U1189" s="133"/>
      <c r="V1189" s="133"/>
      <c r="W1189" s="133"/>
      <c r="X1189" s="133"/>
      <c r="Y1189" s="133"/>
    </row>
    <row r="1190" spans="1:25" s="198" customFormat="1" ht="22.5" customHeight="1" x14ac:dyDescent="0.25">
      <c r="A1190" s="65" t="s">
        <v>3076</v>
      </c>
      <c r="B1190" s="69"/>
      <c r="C1190" s="69" t="s">
        <v>553</v>
      </c>
      <c r="D1190" s="261" t="s">
        <v>1846</v>
      </c>
      <c r="E1190" s="14" t="s">
        <v>18</v>
      </c>
      <c r="F1190" s="208">
        <v>1</v>
      </c>
      <c r="G1190" s="195"/>
      <c r="H1190" s="74"/>
      <c r="I1190" s="11"/>
      <c r="J1190" s="217"/>
      <c r="K1190" s="11"/>
      <c r="L1190" s="104">
        <f t="shared" ref="L1190" si="604">F1190</f>
        <v>1</v>
      </c>
      <c r="M1190" s="147">
        <v>1</v>
      </c>
      <c r="N1190" s="153">
        <f t="shared" ref="N1190" si="605">M1190*L1190</f>
        <v>1</v>
      </c>
      <c r="O1190" s="71"/>
      <c r="P1190" s="71"/>
      <c r="Q1190" s="11">
        <f t="shared" si="601"/>
        <v>0</v>
      </c>
      <c r="R1190" s="11">
        <f t="shared" si="602"/>
        <v>0</v>
      </c>
      <c r="S1190" s="71">
        <f t="shared" si="603"/>
        <v>0</v>
      </c>
      <c r="T1190" s="71"/>
      <c r="U1190" s="197"/>
      <c r="V1190" s="197"/>
      <c r="W1190" s="197"/>
      <c r="X1190" s="197"/>
      <c r="Y1190" s="197"/>
    </row>
    <row r="1191" spans="1:25" s="132" customFormat="1" ht="22.5" customHeight="1" x14ac:dyDescent="0.3">
      <c r="A1191" s="111" t="s">
        <v>527</v>
      </c>
      <c r="B1191" s="111"/>
      <c r="C1191" s="111"/>
      <c r="D1191" s="95" t="s">
        <v>1821</v>
      </c>
      <c r="E1191" s="112"/>
      <c r="F1191" s="113"/>
      <c r="G1191" s="112"/>
      <c r="H1191" s="112"/>
      <c r="I1191" s="112"/>
      <c r="J1191" s="87"/>
      <c r="K1191" s="237"/>
      <c r="L1191" s="190"/>
      <c r="M1191" s="144"/>
      <c r="N1191" s="151"/>
      <c r="O1191" s="114"/>
      <c r="P1191" s="114"/>
      <c r="Q1191" s="85"/>
      <c r="R1191" s="85"/>
      <c r="S1191" s="114"/>
      <c r="T1191" s="114"/>
      <c r="U1191" s="131"/>
      <c r="V1191" s="131"/>
      <c r="W1191" s="131"/>
      <c r="X1191" s="131"/>
      <c r="Y1191" s="131"/>
    </row>
    <row r="1192" spans="1:25" s="138" customFormat="1" ht="32.25" customHeight="1" x14ac:dyDescent="0.3">
      <c r="A1192" s="90" t="s">
        <v>2463</v>
      </c>
      <c r="B1192" s="276" t="s">
        <v>2086</v>
      </c>
      <c r="C1192" s="90" t="s">
        <v>552</v>
      </c>
      <c r="D1192" s="97" t="s">
        <v>554</v>
      </c>
      <c r="E1192" s="87" t="s">
        <v>3</v>
      </c>
      <c r="F1192" s="117"/>
      <c r="G1192" s="87"/>
      <c r="H1192" s="87"/>
      <c r="I1192" s="89"/>
      <c r="J1192" s="89"/>
      <c r="K1192" s="89">
        <f>SUM(K1193:K1200)</f>
        <v>72.18802170967939</v>
      </c>
      <c r="L1192" s="89"/>
      <c r="M1192" s="146"/>
      <c r="N1192" s="89">
        <f>K1192</f>
        <v>72.18802170967939</v>
      </c>
      <c r="O1192" s="88"/>
      <c r="P1192" s="88"/>
      <c r="Q1192" s="92">
        <f t="shared" si="584"/>
        <v>0</v>
      </c>
      <c r="R1192" s="92">
        <f t="shared" si="585"/>
        <v>0</v>
      </c>
      <c r="S1192" s="88">
        <f t="shared" si="586"/>
        <v>0</v>
      </c>
      <c r="T1192" s="88" t="s">
        <v>555</v>
      </c>
      <c r="U1192" s="137"/>
      <c r="V1192" s="137"/>
      <c r="W1192" s="137"/>
      <c r="X1192" s="137"/>
      <c r="Y1192" s="137"/>
    </row>
    <row r="1193" spans="1:25" s="138" customFormat="1" ht="22.5" customHeight="1" x14ac:dyDescent="0.3">
      <c r="A1193" s="65" t="s">
        <v>2464</v>
      </c>
      <c r="B1193" s="69"/>
      <c r="C1193" s="69" t="s">
        <v>553</v>
      </c>
      <c r="D1193" s="261" t="s">
        <v>1836</v>
      </c>
      <c r="E1193" s="74" t="s">
        <v>1690</v>
      </c>
      <c r="F1193" s="105"/>
      <c r="G1193" s="74">
        <v>0.7</v>
      </c>
      <c r="H1193" s="74">
        <v>0.25</v>
      </c>
      <c r="I1193" s="11">
        <f>(G1193+H1193)*2</f>
        <v>1.9</v>
      </c>
      <c r="J1193" s="209">
        <v>13.35</v>
      </c>
      <c r="K1193" s="235">
        <f>I1193*J1193</f>
        <v>25.364999999999998</v>
      </c>
      <c r="L1193" s="11">
        <f>J1193</f>
        <v>13.35</v>
      </c>
      <c r="M1193" s="147">
        <v>1.1000000000000001</v>
      </c>
      <c r="N1193" s="179">
        <f>M1193*L1193</f>
        <v>14.685</v>
      </c>
      <c r="O1193" s="71"/>
      <c r="P1193" s="71"/>
      <c r="Q1193" s="11">
        <f t="shared" si="584"/>
        <v>0</v>
      </c>
      <c r="R1193" s="11">
        <f t="shared" si="585"/>
        <v>0</v>
      </c>
      <c r="S1193" s="88">
        <f t="shared" si="586"/>
        <v>0</v>
      </c>
      <c r="T1193" s="88"/>
      <c r="U1193" s="137"/>
      <c r="V1193" s="137"/>
      <c r="W1193" s="137"/>
      <c r="X1193" s="137"/>
      <c r="Y1193" s="137"/>
    </row>
    <row r="1194" spans="1:25" s="138" customFormat="1" ht="22.5" customHeight="1" x14ac:dyDescent="0.3">
      <c r="A1194" s="65" t="s">
        <v>2465</v>
      </c>
      <c r="B1194" s="69"/>
      <c r="C1194" s="69" t="s">
        <v>553</v>
      </c>
      <c r="D1194" s="261" t="s">
        <v>1791</v>
      </c>
      <c r="E1194" s="74" t="s">
        <v>1690</v>
      </c>
      <c r="F1194" s="105"/>
      <c r="G1194" s="74"/>
      <c r="H1194" s="74"/>
      <c r="I1194" s="11">
        <f t="shared" ref="I1194" si="606">(G1194+H1194)*2</f>
        <v>0</v>
      </c>
      <c r="J1194" s="209">
        <v>19.02</v>
      </c>
      <c r="K1194" s="235">
        <f>J1194*0.4*3.14</f>
        <v>23.889120000000002</v>
      </c>
      <c r="L1194" s="11">
        <f t="shared" ref="L1194" si="607">J1194</f>
        <v>19.02</v>
      </c>
      <c r="M1194" s="147">
        <v>1.1000000000000001</v>
      </c>
      <c r="N1194" s="179">
        <f>M1194*L1194</f>
        <v>20.922000000000001</v>
      </c>
      <c r="O1194" s="71"/>
      <c r="P1194" s="71"/>
      <c r="Q1194" s="11">
        <f t="shared" si="584"/>
        <v>0</v>
      </c>
      <c r="R1194" s="11">
        <f t="shared" si="585"/>
        <v>0</v>
      </c>
      <c r="S1194" s="88">
        <f t="shared" si="586"/>
        <v>0</v>
      </c>
      <c r="T1194" s="88"/>
      <c r="U1194" s="137"/>
      <c r="V1194" s="137"/>
      <c r="W1194" s="137"/>
      <c r="X1194" s="137"/>
      <c r="Y1194" s="137"/>
    </row>
    <row r="1195" spans="1:25" s="138" customFormat="1" ht="23.25" customHeight="1" x14ac:dyDescent="0.25">
      <c r="A1195" s="65" t="s">
        <v>2466</v>
      </c>
      <c r="B1195" s="69"/>
      <c r="C1195" s="69" t="s">
        <v>553</v>
      </c>
      <c r="D1195" s="261" t="s">
        <v>1736</v>
      </c>
      <c r="E1195" s="14" t="s">
        <v>18</v>
      </c>
      <c r="F1195" s="191">
        <v>2</v>
      </c>
      <c r="G1195" s="195"/>
      <c r="H1195" s="74"/>
      <c r="I1195" s="11"/>
      <c r="J1195" s="224"/>
      <c r="K1195" s="235"/>
      <c r="L1195" s="104">
        <f t="shared" ref="L1195:L1202" si="608">F1195</f>
        <v>2</v>
      </c>
      <c r="M1195" s="147">
        <v>1</v>
      </c>
      <c r="N1195" s="179">
        <f t="shared" ref="N1195:N1202" si="609">M1195*L1195</f>
        <v>2</v>
      </c>
      <c r="O1195" s="71"/>
      <c r="P1195" s="71"/>
      <c r="Q1195" s="11">
        <f t="shared" si="584"/>
        <v>0</v>
      </c>
      <c r="R1195" s="11">
        <f t="shared" si="585"/>
        <v>0</v>
      </c>
      <c r="S1195" s="88">
        <f t="shared" si="586"/>
        <v>0</v>
      </c>
      <c r="T1195" s="88"/>
      <c r="U1195" s="137"/>
      <c r="V1195" s="137"/>
      <c r="W1195" s="137"/>
      <c r="X1195" s="137"/>
      <c r="Y1195" s="137"/>
    </row>
    <row r="1196" spans="1:25" s="138" customFormat="1" ht="26.25" customHeight="1" x14ac:dyDescent="0.25">
      <c r="A1196" s="65" t="s">
        <v>2467</v>
      </c>
      <c r="B1196" s="69"/>
      <c r="C1196" s="69" t="s">
        <v>553</v>
      </c>
      <c r="D1196" s="261" t="s">
        <v>1837</v>
      </c>
      <c r="E1196" s="14" t="s">
        <v>18</v>
      </c>
      <c r="F1196" s="191">
        <v>2</v>
      </c>
      <c r="G1196" s="195"/>
      <c r="H1196" s="74"/>
      <c r="I1196" s="11"/>
      <c r="J1196" s="224"/>
      <c r="K1196" s="235">
        <v>1.040895764374332</v>
      </c>
      <c r="L1196" s="104">
        <f t="shared" si="608"/>
        <v>2</v>
      </c>
      <c r="M1196" s="147">
        <v>1</v>
      </c>
      <c r="N1196" s="179">
        <f t="shared" si="609"/>
        <v>2</v>
      </c>
      <c r="O1196" s="71"/>
      <c r="P1196" s="71"/>
      <c r="Q1196" s="11">
        <f t="shared" si="584"/>
        <v>0</v>
      </c>
      <c r="R1196" s="11">
        <f t="shared" si="585"/>
        <v>0</v>
      </c>
      <c r="S1196" s="88">
        <f t="shared" si="586"/>
        <v>0</v>
      </c>
      <c r="T1196" s="88"/>
      <c r="U1196" s="137"/>
      <c r="V1196" s="137"/>
      <c r="W1196" s="137"/>
      <c r="X1196" s="137"/>
      <c r="Y1196" s="137"/>
    </row>
    <row r="1197" spans="1:25" s="138" customFormat="1" ht="26.25" customHeight="1" x14ac:dyDescent="0.25">
      <c r="A1197" s="65" t="s">
        <v>2468</v>
      </c>
      <c r="B1197" s="69"/>
      <c r="C1197" s="69" t="s">
        <v>553</v>
      </c>
      <c r="D1197" s="261" t="s">
        <v>1838</v>
      </c>
      <c r="E1197" s="14" t="s">
        <v>18</v>
      </c>
      <c r="F1197" s="191">
        <v>8</v>
      </c>
      <c r="G1197" s="195"/>
      <c r="H1197" s="74"/>
      <c r="I1197" s="11"/>
      <c r="J1197" s="224"/>
      <c r="K1197" s="235">
        <v>7.3218564658459222</v>
      </c>
      <c r="L1197" s="104">
        <f t="shared" si="608"/>
        <v>8</v>
      </c>
      <c r="M1197" s="147">
        <v>1</v>
      </c>
      <c r="N1197" s="179">
        <f t="shared" si="609"/>
        <v>8</v>
      </c>
      <c r="O1197" s="71"/>
      <c r="P1197" s="71"/>
      <c r="Q1197" s="11">
        <f t="shared" si="584"/>
        <v>0</v>
      </c>
      <c r="R1197" s="11">
        <f t="shared" si="585"/>
        <v>0</v>
      </c>
      <c r="S1197" s="88">
        <f t="shared" si="586"/>
        <v>0</v>
      </c>
      <c r="T1197" s="88"/>
      <c r="U1197" s="137"/>
      <c r="V1197" s="137"/>
      <c r="W1197" s="137"/>
      <c r="X1197" s="137"/>
      <c r="Y1197" s="137"/>
    </row>
    <row r="1198" spans="1:25" s="138" customFormat="1" ht="36" customHeight="1" x14ac:dyDescent="0.25">
      <c r="A1198" s="65" t="s">
        <v>2469</v>
      </c>
      <c r="B1198" s="69"/>
      <c r="C1198" s="69" t="s">
        <v>553</v>
      </c>
      <c r="D1198" s="261" t="s">
        <v>1839</v>
      </c>
      <c r="E1198" s="14" t="s">
        <v>18</v>
      </c>
      <c r="F1198" s="191">
        <v>8</v>
      </c>
      <c r="G1198" s="195"/>
      <c r="H1198" s="74"/>
      <c r="I1198" s="11"/>
      <c r="J1198" s="224"/>
      <c r="K1198" s="235">
        <v>4.5045130209103039</v>
      </c>
      <c r="L1198" s="104">
        <f t="shared" si="608"/>
        <v>8</v>
      </c>
      <c r="M1198" s="147">
        <v>1</v>
      </c>
      <c r="N1198" s="179">
        <f t="shared" si="609"/>
        <v>8</v>
      </c>
      <c r="O1198" s="71"/>
      <c r="P1198" s="71"/>
      <c r="Q1198" s="11">
        <f t="shared" si="584"/>
        <v>0</v>
      </c>
      <c r="R1198" s="11">
        <f t="shared" si="585"/>
        <v>0</v>
      </c>
      <c r="S1198" s="88">
        <f t="shared" si="586"/>
        <v>0</v>
      </c>
      <c r="T1198" s="88"/>
      <c r="U1198" s="137"/>
      <c r="V1198" s="137"/>
      <c r="W1198" s="137"/>
      <c r="X1198" s="137"/>
      <c r="Y1198" s="137"/>
    </row>
    <row r="1199" spans="1:25" s="138" customFormat="1" ht="36" customHeight="1" x14ac:dyDescent="0.25">
      <c r="A1199" s="65" t="s">
        <v>2470</v>
      </c>
      <c r="B1199" s="69"/>
      <c r="C1199" s="69" t="s">
        <v>553</v>
      </c>
      <c r="D1199" s="261" t="s">
        <v>1840</v>
      </c>
      <c r="E1199" s="14" t="s">
        <v>18</v>
      </c>
      <c r="F1199" s="191">
        <v>4</v>
      </c>
      <c r="G1199" s="195"/>
      <c r="H1199" s="74"/>
      <c r="I1199" s="11"/>
      <c r="J1199" s="224"/>
      <c r="K1199" s="235">
        <v>9.4966364585488474</v>
      </c>
      <c r="L1199" s="104">
        <f t="shared" si="608"/>
        <v>4</v>
      </c>
      <c r="M1199" s="147">
        <v>1</v>
      </c>
      <c r="N1199" s="179">
        <f t="shared" si="609"/>
        <v>4</v>
      </c>
      <c r="O1199" s="71"/>
      <c r="P1199" s="71"/>
      <c r="Q1199" s="11">
        <f t="shared" si="584"/>
        <v>0</v>
      </c>
      <c r="R1199" s="11">
        <f t="shared" si="585"/>
        <v>0</v>
      </c>
      <c r="S1199" s="88">
        <f t="shared" si="586"/>
        <v>0</v>
      </c>
      <c r="T1199" s="88"/>
      <c r="U1199" s="137"/>
      <c r="V1199" s="137"/>
      <c r="W1199" s="137"/>
      <c r="X1199" s="137"/>
      <c r="Y1199" s="137"/>
    </row>
    <row r="1200" spans="1:25" s="138" customFormat="1" ht="32.25" customHeight="1" x14ac:dyDescent="0.25">
      <c r="A1200" s="65" t="s">
        <v>2471</v>
      </c>
      <c r="B1200" s="69"/>
      <c r="C1200" s="69" t="s">
        <v>553</v>
      </c>
      <c r="D1200" s="260" t="s">
        <v>1841</v>
      </c>
      <c r="E1200" s="14" t="s">
        <v>18</v>
      </c>
      <c r="F1200" s="191">
        <v>1</v>
      </c>
      <c r="G1200" s="195"/>
      <c r="H1200" s="74"/>
      <c r="I1200" s="11"/>
      <c r="J1200" s="224"/>
      <c r="K1200" s="235">
        <v>0.56999999999999995</v>
      </c>
      <c r="L1200" s="104">
        <f t="shared" si="608"/>
        <v>1</v>
      </c>
      <c r="M1200" s="147">
        <v>1</v>
      </c>
      <c r="N1200" s="179">
        <f t="shared" si="609"/>
        <v>1</v>
      </c>
      <c r="O1200" s="71"/>
      <c r="P1200" s="71"/>
      <c r="Q1200" s="11">
        <f t="shared" si="584"/>
        <v>0</v>
      </c>
      <c r="R1200" s="11">
        <f t="shared" si="585"/>
        <v>0</v>
      </c>
      <c r="S1200" s="88">
        <f t="shared" si="586"/>
        <v>0</v>
      </c>
      <c r="T1200" s="88"/>
      <c r="U1200" s="137"/>
      <c r="V1200" s="137"/>
      <c r="W1200" s="137"/>
      <c r="X1200" s="137"/>
      <c r="Y1200" s="137"/>
    </row>
    <row r="1201" spans="1:25" s="134" customFormat="1" ht="15.75" customHeight="1" x14ac:dyDescent="0.3">
      <c r="A1201" s="90" t="s">
        <v>2472</v>
      </c>
      <c r="B1201" s="279" t="s">
        <v>2307</v>
      </c>
      <c r="C1201" s="90" t="s">
        <v>552</v>
      </c>
      <c r="D1201" s="116" t="s">
        <v>2071</v>
      </c>
      <c r="E1201" s="87" t="s">
        <v>18</v>
      </c>
      <c r="F1201" s="117">
        <f>F1202</f>
        <v>1</v>
      </c>
      <c r="G1201" s="87"/>
      <c r="H1201" s="87"/>
      <c r="I1201" s="87"/>
      <c r="J1201" s="87"/>
      <c r="K1201" s="87"/>
      <c r="L1201" s="146">
        <v>1</v>
      </c>
      <c r="M1201" s="146">
        <v>1</v>
      </c>
      <c r="N1201" s="152">
        <v>1</v>
      </c>
      <c r="O1201" s="88"/>
      <c r="P1201" s="88"/>
      <c r="Q1201" s="92">
        <f t="shared" ref="Q1201" si="610">ROUND(N1201*O1201,2)</f>
        <v>0</v>
      </c>
      <c r="R1201" s="92">
        <f t="shared" ref="R1201" si="611">ROUND(N1201*P1201,2)</f>
        <v>0</v>
      </c>
      <c r="S1201" s="88">
        <f t="shared" ref="S1201" si="612">ROUND(Q1201+R1201,2)</f>
        <v>0</v>
      </c>
      <c r="T1201" s="108" t="s">
        <v>556</v>
      </c>
      <c r="U1201" s="133"/>
      <c r="V1201" s="133"/>
      <c r="W1201" s="133"/>
      <c r="X1201" s="133"/>
      <c r="Y1201" s="133"/>
    </row>
    <row r="1202" spans="1:25" s="176" customFormat="1" ht="22.5" customHeight="1" x14ac:dyDescent="0.25">
      <c r="A1202" s="174" t="s">
        <v>2473</v>
      </c>
      <c r="B1202" s="69"/>
      <c r="C1202" s="69" t="s">
        <v>553</v>
      </c>
      <c r="D1202" s="261" t="s">
        <v>1842</v>
      </c>
      <c r="E1202" s="14" t="s">
        <v>18</v>
      </c>
      <c r="F1202" s="249">
        <v>1</v>
      </c>
      <c r="G1202" s="195"/>
      <c r="H1202" s="74"/>
      <c r="I1202" s="11"/>
      <c r="J1202" s="217"/>
      <c r="K1202" s="76"/>
      <c r="L1202" s="170">
        <f t="shared" si="608"/>
        <v>1</v>
      </c>
      <c r="M1202" s="168">
        <v>1</v>
      </c>
      <c r="N1202" s="275">
        <f t="shared" si="609"/>
        <v>1</v>
      </c>
      <c r="O1202" s="71"/>
      <c r="P1202" s="71"/>
      <c r="Q1202" s="76">
        <f t="shared" si="584"/>
        <v>0</v>
      </c>
      <c r="R1202" s="76">
        <f t="shared" si="585"/>
        <v>0</v>
      </c>
      <c r="S1202" s="75">
        <f t="shared" si="586"/>
        <v>0</v>
      </c>
      <c r="T1202" s="75"/>
      <c r="U1202" s="177"/>
      <c r="V1202" s="177"/>
      <c r="W1202" s="177"/>
      <c r="X1202" s="177"/>
      <c r="Y1202" s="177"/>
    </row>
    <row r="1203" spans="1:25" s="134" customFormat="1" ht="15.75" customHeight="1" x14ac:dyDescent="0.3">
      <c r="A1203" s="90" t="s">
        <v>2474</v>
      </c>
      <c r="B1203" s="90"/>
      <c r="C1203" s="90" t="s">
        <v>552</v>
      </c>
      <c r="D1203" s="116" t="s">
        <v>1313</v>
      </c>
      <c r="E1203" s="87" t="s">
        <v>18</v>
      </c>
      <c r="F1203" s="87">
        <f>F1204</f>
        <v>1</v>
      </c>
      <c r="G1203" s="87"/>
      <c r="H1203" s="87"/>
      <c r="I1203" s="87"/>
      <c r="J1203" s="87"/>
      <c r="K1203" s="87"/>
      <c r="L1203" s="146">
        <v>1</v>
      </c>
      <c r="M1203" s="146">
        <v>1</v>
      </c>
      <c r="N1203" s="152">
        <v>1</v>
      </c>
      <c r="O1203" s="88"/>
      <c r="P1203" s="88"/>
      <c r="Q1203" s="92">
        <f t="shared" si="584"/>
        <v>0</v>
      </c>
      <c r="R1203" s="92">
        <f t="shared" si="585"/>
        <v>0</v>
      </c>
      <c r="S1203" s="88">
        <f t="shared" si="586"/>
        <v>0</v>
      </c>
      <c r="T1203" s="109"/>
      <c r="U1203" s="133"/>
      <c r="V1203" s="133"/>
      <c r="W1203" s="133"/>
      <c r="X1203" s="133"/>
      <c r="Y1203" s="133"/>
    </row>
    <row r="1204" spans="1:25" s="1" customFormat="1" ht="17.25" customHeight="1" x14ac:dyDescent="0.3">
      <c r="A1204" s="69" t="s">
        <v>2475</v>
      </c>
      <c r="B1204" s="65"/>
      <c r="C1204" s="65" t="s">
        <v>553</v>
      </c>
      <c r="D1204" s="261" t="s">
        <v>1823</v>
      </c>
      <c r="E1204" s="14" t="s">
        <v>18</v>
      </c>
      <c r="F1204" s="14">
        <v>1</v>
      </c>
      <c r="G1204" s="14"/>
      <c r="H1204" s="14"/>
      <c r="I1204" s="14"/>
      <c r="J1204" s="91"/>
      <c r="K1204" s="234"/>
      <c r="L1204" s="150">
        <f>F1204</f>
        <v>1</v>
      </c>
      <c r="M1204" s="150">
        <v>1</v>
      </c>
      <c r="N1204" s="180">
        <f>M1204*L1204</f>
        <v>1</v>
      </c>
      <c r="O1204" s="11"/>
      <c r="P1204" s="11"/>
      <c r="Q1204" s="11">
        <f t="shared" si="584"/>
        <v>0</v>
      </c>
      <c r="R1204" s="11">
        <f t="shared" si="585"/>
        <v>0</v>
      </c>
      <c r="S1204" s="88">
        <f t="shared" si="586"/>
        <v>0</v>
      </c>
      <c r="T1204" s="106"/>
      <c r="U1204" s="4"/>
    </row>
    <row r="1205" spans="1:25" s="134" customFormat="1" ht="27.75" customHeight="1" x14ac:dyDescent="0.3">
      <c r="A1205" s="90" t="s">
        <v>2476</v>
      </c>
      <c r="B1205" s="276" t="s">
        <v>2089</v>
      </c>
      <c r="C1205" s="86" t="s">
        <v>552</v>
      </c>
      <c r="D1205" s="118" t="s">
        <v>654</v>
      </c>
      <c r="E1205" s="87" t="s">
        <v>18</v>
      </c>
      <c r="F1205" s="117">
        <f>SUM(F1206:F1207)</f>
        <v>2</v>
      </c>
      <c r="G1205" s="117"/>
      <c r="H1205" s="117"/>
      <c r="I1205" s="117"/>
      <c r="J1205" s="117"/>
      <c r="K1205" s="117"/>
      <c r="L1205" s="119">
        <f t="shared" ref="L1205:L1207" si="613">F1205</f>
        <v>2</v>
      </c>
      <c r="M1205" s="148">
        <v>1</v>
      </c>
      <c r="N1205" s="154">
        <f t="shared" ref="N1205:N1207" si="614">M1205*L1205</f>
        <v>2</v>
      </c>
      <c r="O1205" s="88"/>
      <c r="P1205" s="88"/>
      <c r="Q1205" s="92">
        <f t="shared" si="584"/>
        <v>0</v>
      </c>
      <c r="R1205" s="92">
        <f t="shared" si="585"/>
        <v>0</v>
      </c>
      <c r="S1205" s="88">
        <f t="shared" si="586"/>
        <v>0</v>
      </c>
      <c r="T1205" s="109"/>
      <c r="U1205" s="133"/>
      <c r="V1205" s="133"/>
      <c r="W1205" s="133"/>
      <c r="X1205" s="133"/>
      <c r="Y1205" s="133"/>
    </row>
    <row r="1206" spans="1:25" s="158" customFormat="1" ht="43.5" customHeight="1" x14ac:dyDescent="0.3">
      <c r="A1206" s="69" t="s">
        <v>2477</v>
      </c>
      <c r="B1206" s="69"/>
      <c r="C1206" s="65" t="s">
        <v>553</v>
      </c>
      <c r="D1206" s="260" t="s">
        <v>1843</v>
      </c>
      <c r="E1206" s="74" t="s">
        <v>18</v>
      </c>
      <c r="F1206" s="105">
        <v>1</v>
      </c>
      <c r="G1206" s="105"/>
      <c r="H1206" s="105"/>
      <c r="I1206" s="105"/>
      <c r="J1206" s="117"/>
      <c r="K1206" s="238"/>
      <c r="L1206" s="104">
        <f t="shared" si="613"/>
        <v>1</v>
      </c>
      <c r="M1206" s="147">
        <v>1</v>
      </c>
      <c r="N1206" s="153">
        <f t="shared" si="614"/>
        <v>1</v>
      </c>
      <c r="O1206" s="71"/>
      <c r="P1206" s="71"/>
      <c r="Q1206" s="11">
        <f t="shared" si="584"/>
        <v>0</v>
      </c>
      <c r="R1206" s="11">
        <f t="shared" si="585"/>
        <v>0</v>
      </c>
      <c r="S1206" s="88">
        <f t="shared" si="586"/>
        <v>0</v>
      </c>
      <c r="T1206" s="106"/>
      <c r="U1206" s="157"/>
      <c r="V1206" s="157"/>
      <c r="W1206" s="157"/>
      <c r="X1206" s="157"/>
      <c r="Y1206" s="157"/>
    </row>
    <row r="1207" spans="1:25" s="158" customFormat="1" ht="38.25" customHeight="1" x14ac:dyDescent="0.3">
      <c r="A1207" s="69" t="s">
        <v>2478</v>
      </c>
      <c r="B1207" s="69"/>
      <c r="C1207" s="65" t="s">
        <v>553</v>
      </c>
      <c r="D1207" s="266" t="s">
        <v>1843</v>
      </c>
      <c r="E1207" s="74" t="s">
        <v>18</v>
      </c>
      <c r="F1207" s="105">
        <v>1</v>
      </c>
      <c r="G1207" s="105"/>
      <c r="H1207" s="105"/>
      <c r="I1207" s="105"/>
      <c r="J1207" s="117"/>
      <c r="K1207" s="238"/>
      <c r="L1207" s="104">
        <f t="shared" si="613"/>
        <v>1</v>
      </c>
      <c r="M1207" s="147">
        <v>1</v>
      </c>
      <c r="N1207" s="153">
        <f t="shared" si="614"/>
        <v>1</v>
      </c>
      <c r="O1207" s="71"/>
      <c r="P1207" s="71"/>
      <c r="Q1207" s="11">
        <f t="shared" si="584"/>
        <v>0</v>
      </c>
      <c r="R1207" s="11">
        <f t="shared" si="585"/>
        <v>0</v>
      </c>
      <c r="S1207" s="88">
        <f t="shared" si="586"/>
        <v>0</v>
      </c>
      <c r="T1207" s="106"/>
      <c r="U1207" s="157"/>
      <c r="V1207" s="157"/>
      <c r="W1207" s="157"/>
      <c r="X1207" s="157"/>
      <c r="Y1207" s="157"/>
    </row>
    <row r="1208" spans="1:25" s="138" customFormat="1" ht="27" customHeight="1" x14ac:dyDescent="0.3">
      <c r="A1208" s="90" t="s">
        <v>2479</v>
      </c>
      <c r="B1208" s="276" t="s">
        <v>2088</v>
      </c>
      <c r="C1208" s="90" t="s">
        <v>552</v>
      </c>
      <c r="D1208" s="97" t="s">
        <v>1338</v>
      </c>
      <c r="E1208" s="87" t="s">
        <v>3</v>
      </c>
      <c r="F1208" s="124">
        <f>F1209</f>
        <v>69.382000000000005</v>
      </c>
      <c r="G1208" s="87"/>
      <c r="H1208" s="87"/>
      <c r="I1208" s="87"/>
      <c r="J1208" s="87"/>
      <c r="K1208" s="124">
        <f t="shared" ref="K1208:K1213" si="615">F1208</f>
        <v>69.382000000000005</v>
      </c>
      <c r="L1208" s="124">
        <f t="shared" ref="L1208:L1213" si="616">K1208</f>
        <v>69.382000000000005</v>
      </c>
      <c r="M1208" s="148">
        <v>1</v>
      </c>
      <c r="N1208" s="154">
        <f>ROUND(M1208*L1208,2)</f>
        <v>69.38</v>
      </c>
      <c r="O1208" s="88"/>
      <c r="P1208" s="88"/>
      <c r="Q1208" s="92">
        <f t="shared" si="584"/>
        <v>0</v>
      </c>
      <c r="R1208" s="92">
        <f t="shared" si="585"/>
        <v>0</v>
      </c>
      <c r="S1208" s="88">
        <f t="shared" si="586"/>
        <v>0</v>
      </c>
      <c r="T1208" s="108"/>
    </row>
    <row r="1209" spans="1:25" s="198" customFormat="1" ht="38.25" customHeight="1" x14ac:dyDescent="0.3">
      <c r="A1209" s="65" t="s">
        <v>2480</v>
      </c>
      <c r="B1209" s="65"/>
      <c r="C1209" s="65" t="s">
        <v>553</v>
      </c>
      <c r="D1209" s="262" t="s">
        <v>1747</v>
      </c>
      <c r="E1209" s="14" t="s">
        <v>3</v>
      </c>
      <c r="F1209" s="103">
        <v>69.382000000000005</v>
      </c>
      <c r="G1209" s="14"/>
      <c r="H1209" s="14"/>
      <c r="I1209" s="14"/>
      <c r="J1209" s="91"/>
      <c r="K1209" s="239">
        <f t="shared" si="615"/>
        <v>69.382000000000005</v>
      </c>
      <c r="L1209" s="103">
        <f t="shared" si="616"/>
        <v>69.382000000000005</v>
      </c>
      <c r="M1209" s="147">
        <v>1.1000000000000001</v>
      </c>
      <c r="N1209" s="153">
        <f>ROUND(M1209*L1209,2)</f>
        <v>76.319999999999993</v>
      </c>
      <c r="O1209" s="11"/>
      <c r="P1209" s="11"/>
      <c r="Q1209" s="11">
        <f t="shared" si="584"/>
        <v>0</v>
      </c>
      <c r="R1209" s="11">
        <f t="shared" si="585"/>
        <v>0</v>
      </c>
      <c r="S1209" s="88">
        <f t="shared" si="586"/>
        <v>0</v>
      </c>
      <c r="T1209" s="106"/>
      <c r="U1209" s="197"/>
    </row>
    <row r="1210" spans="1:25" s="198" customFormat="1" ht="25.5" customHeight="1" x14ac:dyDescent="0.3">
      <c r="A1210" s="65" t="s">
        <v>3028</v>
      </c>
      <c r="B1210" s="65"/>
      <c r="C1210" s="65" t="s">
        <v>553</v>
      </c>
      <c r="D1210" s="115" t="s">
        <v>3022</v>
      </c>
      <c r="E1210" s="14" t="s">
        <v>2</v>
      </c>
      <c r="F1210" s="340">
        <f>F1209</f>
        <v>69.382000000000005</v>
      </c>
      <c r="G1210" s="340"/>
      <c r="H1210" s="340"/>
      <c r="I1210" s="340"/>
      <c r="J1210" s="340"/>
      <c r="K1210" s="340">
        <f t="shared" si="615"/>
        <v>69.382000000000005</v>
      </c>
      <c r="L1210" s="340">
        <f t="shared" si="616"/>
        <v>69.382000000000005</v>
      </c>
      <c r="M1210" s="341">
        <v>1.2</v>
      </c>
      <c r="N1210" s="153">
        <f>ROUND(M1210*L1210,2)</f>
        <v>83.26</v>
      </c>
      <c r="O1210" s="11"/>
      <c r="P1210" s="11"/>
      <c r="Q1210" s="11">
        <f t="shared" si="584"/>
        <v>0</v>
      </c>
      <c r="R1210" s="11">
        <f t="shared" si="585"/>
        <v>0</v>
      </c>
      <c r="S1210" s="88">
        <f t="shared" si="586"/>
        <v>0</v>
      </c>
      <c r="T1210" s="106"/>
    </row>
    <row r="1211" spans="1:25" s="138" customFormat="1" ht="27" customHeight="1" x14ac:dyDescent="0.3">
      <c r="A1211" s="90" t="s">
        <v>2481</v>
      </c>
      <c r="B1211" s="276" t="s">
        <v>2089</v>
      </c>
      <c r="C1211" s="90" t="s">
        <v>552</v>
      </c>
      <c r="D1211" s="97" t="s">
        <v>1697</v>
      </c>
      <c r="E1211" s="87" t="s">
        <v>18</v>
      </c>
      <c r="F1211" s="124">
        <f>F1212</f>
        <v>1</v>
      </c>
      <c r="G1211" s="87"/>
      <c r="H1211" s="87"/>
      <c r="I1211" s="87"/>
      <c r="J1211" s="87"/>
      <c r="K1211" s="117">
        <f t="shared" si="615"/>
        <v>1</v>
      </c>
      <c r="L1211" s="146">
        <f t="shared" si="616"/>
        <v>1</v>
      </c>
      <c r="M1211" s="148">
        <v>1</v>
      </c>
      <c r="N1211" s="154">
        <f>ROUND(M1211*L1211,2)</f>
        <v>1</v>
      </c>
      <c r="O1211" s="88"/>
      <c r="P1211" s="88"/>
      <c r="Q1211" s="92">
        <f t="shared" si="584"/>
        <v>0</v>
      </c>
      <c r="R1211" s="92">
        <f t="shared" si="585"/>
        <v>0</v>
      </c>
      <c r="S1211" s="88">
        <f t="shared" si="586"/>
        <v>0</v>
      </c>
      <c r="T1211" s="108"/>
    </row>
    <row r="1212" spans="1:25" s="198" customFormat="1" ht="23.25" customHeight="1" x14ac:dyDescent="0.3">
      <c r="A1212" s="69" t="s">
        <v>2482</v>
      </c>
      <c r="B1212" s="65"/>
      <c r="C1212" s="65" t="s">
        <v>553</v>
      </c>
      <c r="D1212" s="260" t="s">
        <v>1822</v>
      </c>
      <c r="E1212" s="14" t="s">
        <v>18</v>
      </c>
      <c r="F1212" s="103">
        <v>1</v>
      </c>
      <c r="G1212" s="14"/>
      <c r="H1212" s="14"/>
      <c r="I1212" s="14"/>
      <c r="J1212" s="91"/>
      <c r="K1212" s="241">
        <f t="shared" si="615"/>
        <v>1</v>
      </c>
      <c r="L1212" s="147">
        <f t="shared" si="616"/>
        <v>1</v>
      </c>
      <c r="M1212" s="147">
        <v>1</v>
      </c>
      <c r="N1212" s="154">
        <f t="shared" ref="N1212" si="617">ROUND(M1212*L1212,2)</f>
        <v>1</v>
      </c>
      <c r="O1212" s="11"/>
      <c r="P1212" s="11"/>
      <c r="Q1212" s="11">
        <f t="shared" si="584"/>
        <v>0</v>
      </c>
      <c r="R1212" s="11">
        <f t="shared" si="585"/>
        <v>0</v>
      </c>
      <c r="S1212" s="88">
        <f t="shared" si="586"/>
        <v>0</v>
      </c>
      <c r="T1212" s="106"/>
      <c r="U1212" s="197"/>
    </row>
    <row r="1213" spans="1:25" s="138" customFormat="1" ht="27" customHeight="1" x14ac:dyDescent="0.3">
      <c r="A1213" s="90" t="s">
        <v>3061</v>
      </c>
      <c r="B1213" s="276"/>
      <c r="C1213" s="90" t="s">
        <v>552</v>
      </c>
      <c r="D1213" s="116" t="s">
        <v>3058</v>
      </c>
      <c r="E1213" s="87" t="s">
        <v>18</v>
      </c>
      <c r="F1213" s="124">
        <f>F1214</f>
        <v>1</v>
      </c>
      <c r="G1213" s="87"/>
      <c r="H1213" s="87"/>
      <c r="I1213" s="87"/>
      <c r="J1213" s="87"/>
      <c r="K1213" s="117">
        <f t="shared" si="615"/>
        <v>1</v>
      </c>
      <c r="L1213" s="117">
        <f t="shared" si="616"/>
        <v>1</v>
      </c>
      <c r="M1213" s="148">
        <v>1</v>
      </c>
      <c r="N1213" s="154">
        <f>ROUND(M1213*L1213,2)</f>
        <v>1</v>
      </c>
      <c r="O1213" s="88"/>
      <c r="P1213" s="88"/>
      <c r="Q1213" s="92">
        <f t="shared" ref="Q1213:Q1214" si="618">ROUND(N1213*O1213,2)</f>
        <v>0</v>
      </c>
      <c r="R1213" s="92">
        <f t="shared" ref="R1213:R1214" si="619">ROUND(N1213*P1213,2)</f>
        <v>0</v>
      </c>
      <c r="S1213" s="88">
        <f t="shared" ref="S1213:S1214" si="620">ROUND(Q1213+R1213,2)</f>
        <v>0</v>
      </c>
      <c r="T1213" s="108"/>
    </row>
    <row r="1214" spans="1:25" s="198" customFormat="1" ht="22.5" customHeight="1" x14ac:dyDescent="0.25">
      <c r="A1214" s="65" t="s">
        <v>3062</v>
      </c>
      <c r="B1214" s="69"/>
      <c r="C1214" s="69" t="s">
        <v>553</v>
      </c>
      <c r="D1214" s="261" t="s">
        <v>1727</v>
      </c>
      <c r="E1214" s="14" t="s">
        <v>18</v>
      </c>
      <c r="F1214" s="249">
        <v>1</v>
      </c>
      <c r="G1214" s="195"/>
      <c r="H1214" s="74"/>
      <c r="I1214" s="11"/>
      <c r="J1214" s="217"/>
      <c r="K1214" s="11">
        <v>1</v>
      </c>
      <c r="L1214" s="104">
        <f t="shared" ref="L1214" si="621">F1214</f>
        <v>1</v>
      </c>
      <c r="M1214" s="147">
        <v>1</v>
      </c>
      <c r="N1214" s="153">
        <f t="shared" ref="N1214" si="622">M1214*L1214</f>
        <v>1</v>
      </c>
      <c r="O1214" s="71"/>
      <c r="P1214" s="71"/>
      <c r="Q1214" s="11">
        <f t="shared" si="618"/>
        <v>0</v>
      </c>
      <c r="R1214" s="11">
        <f t="shared" si="619"/>
        <v>0</v>
      </c>
      <c r="S1214" s="71">
        <f t="shared" si="620"/>
        <v>0</v>
      </c>
      <c r="T1214" s="71"/>
      <c r="U1214" s="197"/>
      <c r="V1214" s="197"/>
      <c r="W1214" s="197"/>
      <c r="X1214" s="197"/>
      <c r="Y1214" s="197"/>
    </row>
    <row r="1215" spans="1:25" s="132" customFormat="1" ht="22.5" customHeight="1" x14ac:dyDescent="0.3">
      <c r="A1215" s="111" t="s">
        <v>528</v>
      </c>
      <c r="B1215" s="111"/>
      <c r="C1215" s="111"/>
      <c r="D1215" s="95" t="s">
        <v>1845</v>
      </c>
      <c r="E1215" s="112"/>
      <c r="F1215" s="113"/>
      <c r="G1215" s="112"/>
      <c r="H1215" s="112"/>
      <c r="I1215" s="112"/>
      <c r="J1215" s="112"/>
      <c r="K1215" s="112"/>
      <c r="L1215" s="190"/>
      <c r="M1215" s="144"/>
      <c r="N1215" s="151"/>
      <c r="O1215" s="114"/>
      <c r="P1215" s="114"/>
      <c r="Q1215" s="85"/>
      <c r="R1215" s="85"/>
      <c r="S1215" s="114"/>
      <c r="T1215" s="114"/>
      <c r="U1215" s="131"/>
      <c r="V1215" s="131"/>
      <c r="W1215" s="131"/>
      <c r="X1215" s="131"/>
      <c r="Y1215" s="131"/>
    </row>
    <row r="1216" spans="1:25" s="138" customFormat="1" ht="32.25" customHeight="1" x14ac:dyDescent="0.3">
      <c r="A1216" s="90" t="s">
        <v>2483</v>
      </c>
      <c r="B1216" s="276" t="s">
        <v>2086</v>
      </c>
      <c r="C1216" s="90" t="s">
        <v>552</v>
      </c>
      <c r="D1216" s="97" t="s">
        <v>554</v>
      </c>
      <c r="E1216" s="87" t="s">
        <v>3</v>
      </c>
      <c r="F1216" s="117"/>
      <c r="G1216" s="87"/>
      <c r="H1216" s="87"/>
      <c r="I1216" s="89"/>
      <c r="J1216" s="89"/>
      <c r="K1216" s="89">
        <f>K1217</f>
        <v>3.2838120000000002</v>
      </c>
      <c r="L1216" s="89"/>
      <c r="M1216" s="146"/>
      <c r="N1216" s="89">
        <f>K1216</f>
        <v>3.2838120000000002</v>
      </c>
      <c r="O1216" s="88"/>
      <c r="P1216" s="88"/>
      <c r="Q1216" s="92">
        <f t="shared" si="584"/>
        <v>0</v>
      </c>
      <c r="R1216" s="92">
        <f t="shared" si="585"/>
        <v>0</v>
      </c>
      <c r="S1216" s="88">
        <f t="shared" si="586"/>
        <v>0</v>
      </c>
      <c r="T1216" s="88" t="s">
        <v>555</v>
      </c>
      <c r="U1216" s="137"/>
      <c r="V1216" s="137"/>
      <c r="W1216" s="137"/>
      <c r="X1216" s="137"/>
      <c r="Y1216" s="137"/>
    </row>
    <row r="1217" spans="1:25" s="138" customFormat="1" ht="22.5" customHeight="1" x14ac:dyDescent="0.3">
      <c r="A1217" s="69" t="s">
        <v>2484</v>
      </c>
      <c r="B1217" s="69"/>
      <c r="C1217" s="69" t="s">
        <v>553</v>
      </c>
      <c r="D1217" s="261" t="s">
        <v>1225</v>
      </c>
      <c r="E1217" s="74" t="s">
        <v>1690</v>
      </c>
      <c r="F1217" s="105"/>
      <c r="G1217" s="74"/>
      <c r="H1217" s="74"/>
      <c r="I1217" s="11"/>
      <c r="J1217" s="209">
        <v>1.66</v>
      </c>
      <c r="K1217" s="235">
        <f>0.63*3.14*J1217</f>
        <v>3.2838120000000002</v>
      </c>
      <c r="L1217" s="11">
        <f>J1217</f>
        <v>1.66</v>
      </c>
      <c r="M1217" s="147">
        <v>1.1000000000000001</v>
      </c>
      <c r="N1217" s="179">
        <v>10.923</v>
      </c>
      <c r="O1217" s="71"/>
      <c r="P1217" s="71"/>
      <c r="Q1217" s="11">
        <f t="shared" si="584"/>
        <v>0</v>
      </c>
      <c r="R1217" s="11">
        <f t="shared" si="585"/>
        <v>0</v>
      </c>
      <c r="S1217" s="88">
        <f t="shared" si="586"/>
        <v>0</v>
      </c>
      <c r="T1217" s="88"/>
      <c r="U1217" s="137"/>
      <c r="V1217" s="137"/>
      <c r="W1217" s="137"/>
      <c r="X1217" s="137"/>
      <c r="Y1217" s="137"/>
    </row>
    <row r="1218" spans="1:25" s="134" customFormat="1" ht="27.75" customHeight="1" x14ac:dyDescent="0.3">
      <c r="A1218" s="90" t="s">
        <v>2485</v>
      </c>
      <c r="B1218" s="276" t="s">
        <v>2089</v>
      </c>
      <c r="C1218" s="86" t="s">
        <v>552</v>
      </c>
      <c r="D1218" s="118" t="s">
        <v>654</v>
      </c>
      <c r="E1218" s="87" t="s">
        <v>18</v>
      </c>
      <c r="F1218" s="117">
        <f>F1219</f>
        <v>1</v>
      </c>
      <c r="G1218" s="117"/>
      <c r="H1218" s="117"/>
      <c r="I1218" s="117"/>
      <c r="J1218" s="117"/>
      <c r="K1218" s="117"/>
      <c r="L1218" s="119">
        <f t="shared" ref="L1218:L1219" si="623">F1218</f>
        <v>1</v>
      </c>
      <c r="M1218" s="148">
        <v>1</v>
      </c>
      <c r="N1218" s="154">
        <f t="shared" ref="N1218:N1219" si="624">M1218*L1218</f>
        <v>1</v>
      </c>
      <c r="O1218" s="88"/>
      <c r="P1218" s="88"/>
      <c r="Q1218" s="92">
        <f t="shared" si="584"/>
        <v>0</v>
      </c>
      <c r="R1218" s="92">
        <f t="shared" si="585"/>
        <v>0</v>
      </c>
      <c r="S1218" s="88">
        <f t="shared" si="586"/>
        <v>0</v>
      </c>
      <c r="T1218" s="109"/>
      <c r="U1218" s="133"/>
      <c r="V1218" s="133"/>
      <c r="W1218" s="133"/>
      <c r="X1218" s="133"/>
      <c r="Y1218" s="133"/>
    </row>
    <row r="1219" spans="1:25" s="158" customFormat="1" ht="27.75" customHeight="1" x14ac:dyDescent="0.3">
      <c r="A1219" s="69" t="s">
        <v>2486</v>
      </c>
      <c r="B1219" s="69"/>
      <c r="C1219" s="65" t="s">
        <v>553</v>
      </c>
      <c r="D1219" s="261" t="s">
        <v>1848</v>
      </c>
      <c r="E1219" s="74" t="s">
        <v>18</v>
      </c>
      <c r="F1219" s="105">
        <v>1</v>
      </c>
      <c r="G1219" s="105"/>
      <c r="H1219" s="105"/>
      <c r="I1219" s="105"/>
      <c r="J1219" s="117"/>
      <c r="K1219" s="238"/>
      <c r="L1219" s="104">
        <f t="shared" si="623"/>
        <v>1</v>
      </c>
      <c r="M1219" s="147">
        <v>1</v>
      </c>
      <c r="N1219" s="153">
        <f t="shared" si="624"/>
        <v>1</v>
      </c>
      <c r="O1219" s="71"/>
      <c r="P1219" s="71"/>
      <c r="Q1219" s="11">
        <f t="shared" si="584"/>
        <v>0</v>
      </c>
      <c r="R1219" s="11">
        <f t="shared" si="585"/>
        <v>0</v>
      </c>
      <c r="S1219" s="88">
        <f t="shared" si="586"/>
        <v>0</v>
      </c>
      <c r="T1219" s="106"/>
      <c r="U1219" s="157"/>
      <c r="V1219" s="157"/>
      <c r="W1219" s="157"/>
      <c r="X1219" s="157"/>
      <c r="Y1219" s="157"/>
    </row>
    <row r="1220" spans="1:25" s="138" customFormat="1" ht="27" customHeight="1" x14ac:dyDescent="0.3">
      <c r="A1220" s="90" t="s">
        <v>2494</v>
      </c>
      <c r="B1220" s="276" t="s">
        <v>2089</v>
      </c>
      <c r="C1220" s="90" t="s">
        <v>552</v>
      </c>
      <c r="D1220" s="97" t="s">
        <v>1697</v>
      </c>
      <c r="E1220" s="87" t="s">
        <v>18</v>
      </c>
      <c r="F1220" s="124">
        <f>F1221</f>
        <v>1</v>
      </c>
      <c r="G1220" s="87"/>
      <c r="H1220" s="87"/>
      <c r="I1220" s="87"/>
      <c r="J1220" s="87"/>
      <c r="K1220" s="117"/>
      <c r="L1220" s="218">
        <f>F1220</f>
        <v>1</v>
      </c>
      <c r="M1220" s="148">
        <v>1</v>
      </c>
      <c r="N1220" s="219">
        <f>M1220*L1220</f>
        <v>1</v>
      </c>
      <c r="O1220" s="88"/>
      <c r="P1220" s="88"/>
      <c r="Q1220" s="92">
        <f t="shared" ref="Q1220:Q1290" si="625">ROUND(N1220*O1220,2)</f>
        <v>0</v>
      </c>
      <c r="R1220" s="92">
        <f t="shared" ref="R1220:R1290" si="626">ROUND(N1220*P1220,2)</f>
        <v>0</v>
      </c>
      <c r="S1220" s="88">
        <f t="shared" ref="S1220:S1290" si="627">ROUND(Q1220+R1220,2)</f>
        <v>0</v>
      </c>
      <c r="T1220" s="108"/>
    </row>
    <row r="1221" spans="1:25" s="198" customFormat="1" ht="23.25" customHeight="1" x14ac:dyDescent="0.3">
      <c r="A1221" s="69" t="s">
        <v>2495</v>
      </c>
      <c r="B1221" s="65"/>
      <c r="C1221" s="65" t="s">
        <v>553</v>
      </c>
      <c r="D1221" s="260" t="s">
        <v>1820</v>
      </c>
      <c r="E1221" s="14" t="s">
        <v>18</v>
      </c>
      <c r="F1221" s="103">
        <v>1</v>
      </c>
      <c r="G1221" s="14"/>
      <c r="H1221" s="14"/>
      <c r="I1221" s="14"/>
      <c r="J1221" s="91"/>
      <c r="K1221" s="241"/>
      <c r="L1221" s="150">
        <f>F1221</f>
        <v>1</v>
      </c>
      <c r="M1221" s="147">
        <v>1</v>
      </c>
      <c r="N1221" s="180">
        <f>M1221*L1221</f>
        <v>1</v>
      </c>
      <c r="O1221" s="11"/>
      <c r="P1221" s="11"/>
      <c r="Q1221" s="11">
        <f t="shared" si="625"/>
        <v>0</v>
      </c>
      <c r="R1221" s="11">
        <f t="shared" si="626"/>
        <v>0</v>
      </c>
      <c r="S1221" s="88">
        <f t="shared" si="627"/>
        <v>0</v>
      </c>
      <c r="T1221" s="106"/>
      <c r="U1221" s="197"/>
    </row>
    <row r="1222" spans="1:25" s="134" customFormat="1" ht="15.75" customHeight="1" x14ac:dyDescent="0.3">
      <c r="A1222" s="90" t="s">
        <v>2496</v>
      </c>
      <c r="B1222" s="90"/>
      <c r="C1222" s="90" t="s">
        <v>552</v>
      </c>
      <c r="D1222" s="116" t="s">
        <v>1313</v>
      </c>
      <c r="E1222" s="87" t="s">
        <v>18</v>
      </c>
      <c r="F1222" s="87">
        <f>F1223</f>
        <v>1</v>
      </c>
      <c r="G1222" s="87"/>
      <c r="H1222" s="87"/>
      <c r="I1222" s="87"/>
      <c r="J1222" s="87"/>
      <c r="K1222" s="87"/>
      <c r="L1222" s="146">
        <v>1</v>
      </c>
      <c r="M1222" s="146">
        <v>1</v>
      </c>
      <c r="N1222" s="152">
        <v>1</v>
      </c>
      <c r="O1222" s="88"/>
      <c r="P1222" s="88"/>
      <c r="Q1222" s="92">
        <f t="shared" si="625"/>
        <v>0</v>
      </c>
      <c r="R1222" s="92">
        <f t="shared" si="626"/>
        <v>0</v>
      </c>
      <c r="S1222" s="88">
        <f t="shared" si="627"/>
        <v>0</v>
      </c>
      <c r="T1222" s="109"/>
      <c r="U1222" s="133"/>
      <c r="V1222" s="133"/>
      <c r="W1222" s="133"/>
      <c r="X1222" s="133"/>
      <c r="Y1222" s="133"/>
    </row>
    <row r="1223" spans="1:25" s="1" customFormat="1" ht="17.25" customHeight="1" x14ac:dyDescent="0.3">
      <c r="A1223" s="69" t="s">
        <v>2498</v>
      </c>
      <c r="B1223" s="65"/>
      <c r="C1223" s="65" t="s">
        <v>553</v>
      </c>
      <c r="D1223" s="261" t="s">
        <v>1849</v>
      </c>
      <c r="E1223" s="14" t="s">
        <v>18</v>
      </c>
      <c r="F1223" s="14">
        <v>1</v>
      </c>
      <c r="G1223" s="14"/>
      <c r="H1223" s="14"/>
      <c r="I1223" s="14"/>
      <c r="J1223" s="91"/>
      <c r="K1223" s="234"/>
      <c r="L1223" s="150">
        <f>F1223</f>
        <v>1</v>
      </c>
      <c r="M1223" s="150">
        <v>1</v>
      </c>
      <c r="N1223" s="180">
        <f>M1223*L1223</f>
        <v>1</v>
      </c>
      <c r="O1223" s="11"/>
      <c r="P1223" s="11"/>
      <c r="Q1223" s="11">
        <f t="shared" si="625"/>
        <v>0</v>
      </c>
      <c r="R1223" s="11">
        <f t="shared" si="626"/>
        <v>0</v>
      </c>
      <c r="S1223" s="88">
        <f t="shared" si="627"/>
        <v>0</v>
      </c>
      <c r="T1223" s="106"/>
      <c r="U1223" s="4"/>
    </row>
    <row r="1224" spans="1:25" s="138" customFormat="1" ht="27" customHeight="1" x14ac:dyDescent="0.3">
      <c r="A1224" s="90" t="s">
        <v>2500</v>
      </c>
      <c r="B1224" s="276" t="s">
        <v>2088</v>
      </c>
      <c r="C1224" s="90" t="s">
        <v>552</v>
      </c>
      <c r="D1224" s="97" t="s">
        <v>1338</v>
      </c>
      <c r="E1224" s="87" t="s">
        <v>3</v>
      </c>
      <c r="F1224" s="124">
        <f>F1225</f>
        <v>5.6219999999999999</v>
      </c>
      <c r="G1224" s="87"/>
      <c r="H1224" s="87"/>
      <c r="I1224" s="87"/>
      <c r="J1224" s="87"/>
      <c r="K1224" s="124">
        <f>F1224</f>
        <v>5.6219999999999999</v>
      </c>
      <c r="L1224" s="124">
        <f>K1224</f>
        <v>5.6219999999999999</v>
      </c>
      <c r="M1224" s="148">
        <v>1</v>
      </c>
      <c r="N1224" s="154">
        <f>ROUND(M1224*L1224,2)</f>
        <v>5.62</v>
      </c>
      <c r="O1224" s="88"/>
      <c r="P1224" s="88"/>
      <c r="Q1224" s="92">
        <f t="shared" si="625"/>
        <v>0</v>
      </c>
      <c r="R1224" s="92">
        <f t="shared" si="626"/>
        <v>0</v>
      </c>
      <c r="S1224" s="88">
        <f t="shared" si="627"/>
        <v>0</v>
      </c>
      <c r="T1224" s="108"/>
    </row>
    <row r="1225" spans="1:25" s="198" customFormat="1" ht="38.25" customHeight="1" x14ac:dyDescent="0.3">
      <c r="A1225" s="65" t="s">
        <v>2501</v>
      </c>
      <c r="B1225" s="65"/>
      <c r="C1225" s="65" t="s">
        <v>553</v>
      </c>
      <c r="D1225" s="262" t="s">
        <v>1747</v>
      </c>
      <c r="E1225" s="14" t="s">
        <v>3</v>
      </c>
      <c r="F1225" s="103">
        <v>5.6219999999999999</v>
      </c>
      <c r="G1225" s="14"/>
      <c r="H1225" s="14"/>
      <c r="I1225" s="14"/>
      <c r="J1225" s="91"/>
      <c r="K1225" s="239">
        <f>F1225</f>
        <v>5.6219999999999999</v>
      </c>
      <c r="L1225" s="103">
        <f>K1225</f>
        <v>5.6219999999999999</v>
      </c>
      <c r="M1225" s="147">
        <v>1.1000000000000001</v>
      </c>
      <c r="N1225" s="153">
        <f>ROUND(M1225*L1225,2)</f>
        <v>6.18</v>
      </c>
      <c r="O1225" s="11"/>
      <c r="P1225" s="11"/>
      <c r="Q1225" s="11">
        <f t="shared" si="625"/>
        <v>0</v>
      </c>
      <c r="R1225" s="11">
        <f t="shared" si="626"/>
        <v>0</v>
      </c>
      <c r="S1225" s="88">
        <f t="shared" si="627"/>
        <v>0</v>
      </c>
      <c r="T1225" s="106"/>
      <c r="U1225" s="197"/>
    </row>
    <row r="1226" spans="1:25" s="198" customFormat="1" ht="25.5" customHeight="1" x14ac:dyDescent="0.3">
      <c r="A1226" s="65" t="s">
        <v>3029</v>
      </c>
      <c r="B1226" s="65"/>
      <c r="C1226" s="65" t="s">
        <v>553</v>
      </c>
      <c r="D1226" s="115" t="s">
        <v>3022</v>
      </c>
      <c r="E1226" s="14" t="s">
        <v>2</v>
      </c>
      <c r="F1226" s="340">
        <f>F1225</f>
        <v>5.6219999999999999</v>
      </c>
      <c r="G1226" s="340"/>
      <c r="H1226" s="340"/>
      <c r="I1226" s="340"/>
      <c r="J1226" s="340"/>
      <c r="K1226" s="340">
        <f>F1226</f>
        <v>5.6219999999999999</v>
      </c>
      <c r="L1226" s="340">
        <f>K1226</f>
        <v>5.6219999999999999</v>
      </c>
      <c r="M1226" s="341">
        <v>1.2</v>
      </c>
      <c r="N1226" s="153">
        <f>ROUND(M1226*L1226,2)</f>
        <v>6.75</v>
      </c>
      <c r="O1226" s="11"/>
      <c r="P1226" s="11"/>
      <c r="Q1226" s="11">
        <f t="shared" si="625"/>
        <v>0</v>
      </c>
      <c r="R1226" s="11">
        <f t="shared" si="626"/>
        <v>0</v>
      </c>
      <c r="S1226" s="88">
        <f t="shared" si="627"/>
        <v>0</v>
      </c>
      <c r="T1226" s="106"/>
    </row>
    <row r="1227" spans="1:25" s="138" customFormat="1" ht="27" customHeight="1" x14ac:dyDescent="0.3">
      <c r="A1227" s="90" t="s">
        <v>3077</v>
      </c>
      <c r="B1227" s="276"/>
      <c r="C1227" s="90" t="s">
        <v>552</v>
      </c>
      <c r="D1227" s="116" t="s">
        <v>3058</v>
      </c>
      <c r="E1227" s="87" t="s">
        <v>18</v>
      </c>
      <c r="F1227" s="124">
        <f>F1228</f>
        <v>1</v>
      </c>
      <c r="G1227" s="87"/>
      <c r="H1227" s="87"/>
      <c r="I1227" s="87"/>
      <c r="J1227" s="87"/>
      <c r="K1227" s="117"/>
      <c r="L1227" s="117">
        <f>F1227</f>
        <v>1</v>
      </c>
      <c r="M1227" s="148">
        <v>1</v>
      </c>
      <c r="N1227" s="154">
        <f>ROUND(M1227*L1227,2)</f>
        <v>1</v>
      </c>
      <c r="O1227" s="88"/>
      <c r="P1227" s="88"/>
      <c r="Q1227" s="92">
        <f t="shared" ref="Q1227:Q1228" si="628">ROUND(N1227*O1227,2)</f>
        <v>0</v>
      </c>
      <c r="R1227" s="92">
        <f t="shared" ref="R1227:R1228" si="629">ROUND(N1227*P1227,2)</f>
        <v>0</v>
      </c>
      <c r="S1227" s="88">
        <f t="shared" ref="S1227:S1228" si="630">ROUND(Q1227+R1227,2)</f>
        <v>0</v>
      </c>
      <c r="T1227" s="108"/>
    </row>
    <row r="1228" spans="1:25" s="198" customFormat="1" ht="22.5" customHeight="1" x14ac:dyDescent="0.25">
      <c r="A1228" s="65" t="s">
        <v>3078</v>
      </c>
      <c r="B1228" s="69"/>
      <c r="C1228" s="69" t="s">
        <v>553</v>
      </c>
      <c r="D1228" s="261" t="s">
        <v>1846</v>
      </c>
      <c r="E1228" s="14" t="s">
        <v>18</v>
      </c>
      <c r="F1228" s="249">
        <v>1</v>
      </c>
      <c r="G1228" s="195"/>
      <c r="H1228" s="74"/>
      <c r="I1228" s="11"/>
      <c r="J1228" s="217"/>
      <c r="K1228" s="11"/>
      <c r="L1228" s="104">
        <f>F1228</f>
        <v>1</v>
      </c>
      <c r="M1228" s="147">
        <v>1</v>
      </c>
      <c r="N1228" s="153">
        <f t="shared" ref="N1228" si="631">M1228*L1228</f>
        <v>1</v>
      </c>
      <c r="O1228" s="71"/>
      <c r="P1228" s="71"/>
      <c r="Q1228" s="11">
        <f t="shared" si="628"/>
        <v>0</v>
      </c>
      <c r="R1228" s="11">
        <f t="shared" si="629"/>
        <v>0</v>
      </c>
      <c r="S1228" s="71">
        <f t="shared" si="630"/>
        <v>0</v>
      </c>
      <c r="T1228" s="71"/>
      <c r="U1228" s="197"/>
      <c r="V1228" s="197"/>
      <c r="W1228" s="197"/>
      <c r="X1228" s="197"/>
      <c r="Y1228" s="197"/>
    </row>
    <row r="1229" spans="1:25" s="132" customFormat="1" ht="22.5" customHeight="1" x14ac:dyDescent="0.3">
      <c r="A1229" s="111" t="s">
        <v>529</v>
      </c>
      <c r="B1229" s="111"/>
      <c r="C1229" s="111"/>
      <c r="D1229" s="95" t="s">
        <v>1851</v>
      </c>
      <c r="E1229" s="112"/>
      <c r="F1229" s="113"/>
      <c r="G1229" s="112"/>
      <c r="H1229" s="112"/>
      <c r="I1229" s="112"/>
      <c r="J1229" s="112"/>
      <c r="K1229" s="112"/>
      <c r="L1229" s="190"/>
      <c r="M1229" s="144"/>
      <c r="N1229" s="151"/>
      <c r="O1229" s="114"/>
      <c r="P1229" s="114"/>
      <c r="Q1229" s="85"/>
      <c r="R1229" s="85"/>
      <c r="S1229" s="114"/>
      <c r="T1229" s="114"/>
      <c r="U1229" s="131"/>
      <c r="V1229" s="131"/>
      <c r="W1229" s="131"/>
      <c r="X1229" s="131"/>
      <c r="Y1229" s="131"/>
    </row>
    <row r="1230" spans="1:25" s="138" customFormat="1" ht="32.25" customHeight="1" x14ac:dyDescent="0.3">
      <c r="A1230" s="90" t="s">
        <v>2502</v>
      </c>
      <c r="B1230" s="276" t="s">
        <v>2086</v>
      </c>
      <c r="C1230" s="90" t="s">
        <v>552</v>
      </c>
      <c r="D1230" s="97" t="s">
        <v>554</v>
      </c>
      <c r="E1230" s="87" t="s">
        <v>3</v>
      </c>
      <c r="F1230" s="117"/>
      <c r="G1230" s="87"/>
      <c r="H1230" s="87"/>
      <c r="I1230" s="89"/>
      <c r="J1230" s="89"/>
      <c r="K1230" s="89">
        <f>SUM(K1231:K1246)</f>
        <v>119.10150140424734</v>
      </c>
      <c r="L1230" s="89"/>
      <c r="M1230" s="146"/>
      <c r="N1230" s="89">
        <f>K1230</f>
        <v>119.10150140424734</v>
      </c>
      <c r="O1230" s="88"/>
      <c r="P1230" s="88"/>
      <c r="Q1230" s="92">
        <f t="shared" si="625"/>
        <v>0</v>
      </c>
      <c r="R1230" s="92">
        <f t="shared" si="626"/>
        <v>0</v>
      </c>
      <c r="S1230" s="88">
        <f t="shared" si="627"/>
        <v>0</v>
      </c>
      <c r="T1230" s="88" t="s">
        <v>555</v>
      </c>
      <c r="U1230" s="137"/>
      <c r="V1230" s="137"/>
      <c r="W1230" s="137"/>
      <c r="X1230" s="137"/>
      <c r="Y1230" s="137"/>
    </row>
    <row r="1231" spans="1:25" s="138" customFormat="1" ht="22.5" customHeight="1" x14ac:dyDescent="0.3">
      <c r="A1231" s="65" t="s">
        <v>2503</v>
      </c>
      <c r="B1231" s="69"/>
      <c r="C1231" s="69" t="s">
        <v>553</v>
      </c>
      <c r="D1231" s="261" t="s">
        <v>1824</v>
      </c>
      <c r="E1231" s="74" t="s">
        <v>1690</v>
      </c>
      <c r="F1231" s="105"/>
      <c r="G1231" s="74">
        <v>0.4</v>
      </c>
      <c r="H1231" s="74">
        <v>0.4</v>
      </c>
      <c r="I1231" s="11">
        <f>(G1231+H1231)*2</f>
        <v>1.6</v>
      </c>
      <c r="J1231" s="127">
        <v>52.07</v>
      </c>
      <c r="K1231" s="235">
        <f>I1231*J1231</f>
        <v>83.312000000000012</v>
      </c>
      <c r="L1231" s="11">
        <f>J1231</f>
        <v>52.07</v>
      </c>
      <c r="M1231" s="147">
        <v>1.1000000000000001</v>
      </c>
      <c r="N1231" s="179">
        <f>M1231*L1231</f>
        <v>57.277000000000008</v>
      </c>
      <c r="O1231" s="71"/>
      <c r="P1231" s="71"/>
      <c r="Q1231" s="11">
        <f t="shared" si="625"/>
        <v>0</v>
      </c>
      <c r="R1231" s="11">
        <f t="shared" si="626"/>
        <v>0</v>
      </c>
      <c r="S1231" s="88">
        <f t="shared" si="627"/>
        <v>0</v>
      </c>
      <c r="T1231" s="88"/>
      <c r="U1231" s="137"/>
      <c r="V1231" s="137"/>
      <c r="W1231" s="137"/>
      <c r="X1231" s="137"/>
      <c r="Y1231" s="137"/>
    </row>
    <row r="1232" spans="1:25" s="138" customFormat="1" ht="22.5" customHeight="1" x14ac:dyDescent="0.3">
      <c r="A1232" s="65" t="s">
        <v>2504</v>
      </c>
      <c r="B1232" s="69"/>
      <c r="C1232" s="69" t="s">
        <v>553</v>
      </c>
      <c r="D1232" s="261" t="s">
        <v>1861</v>
      </c>
      <c r="E1232" s="74" t="s">
        <v>1690</v>
      </c>
      <c r="F1232" s="105"/>
      <c r="G1232" s="74">
        <v>0.6</v>
      </c>
      <c r="H1232" s="74">
        <v>0.25</v>
      </c>
      <c r="I1232" s="11">
        <f t="shared" ref="I1232" si="632">(G1232+H1232)*2</f>
        <v>1.7</v>
      </c>
      <c r="J1232" s="127">
        <v>4.13</v>
      </c>
      <c r="K1232" s="235">
        <f>I1232*J1232</f>
        <v>7.0209999999999999</v>
      </c>
      <c r="L1232" s="11">
        <f>J1232</f>
        <v>4.13</v>
      </c>
      <c r="M1232" s="147">
        <v>1.1000000000000001</v>
      </c>
      <c r="N1232" s="179">
        <f>M1232*L1232</f>
        <v>4.5430000000000001</v>
      </c>
      <c r="O1232" s="71"/>
      <c r="P1232" s="71"/>
      <c r="Q1232" s="11">
        <f t="shared" si="625"/>
        <v>0</v>
      </c>
      <c r="R1232" s="11">
        <f t="shared" si="626"/>
        <v>0</v>
      </c>
      <c r="S1232" s="88">
        <f t="shared" si="627"/>
        <v>0</v>
      </c>
      <c r="T1232" s="88"/>
      <c r="U1232" s="137"/>
      <c r="V1232" s="137"/>
      <c r="W1232" s="137"/>
      <c r="X1232" s="137"/>
      <c r="Y1232" s="137"/>
    </row>
    <row r="1233" spans="1:25" s="138" customFormat="1" ht="22.5" customHeight="1" x14ac:dyDescent="0.25">
      <c r="A1233" s="65" t="s">
        <v>2505</v>
      </c>
      <c r="B1233" s="69"/>
      <c r="C1233" s="69" t="s">
        <v>553</v>
      </c>
      <c r="D1233" s="261" t="s">
        <v>1791</v>
      </c>
      <c r="E1233" s="74" t="s">
        <v>1690</v>
      </c>
      <c r="F1233" s="191"/>
      <c r="G1233" s="195"/>
      <c r="H1233" s="74"/>
      <c r="I1233" s="11">
        <f>(G1233+H1233)*2</f>
        <v>0</v>
      </c>
      <c r="J1233" s="127">
        <v>5.18</v>
      </c>
      <c r="K1233" s="235">
        <f>J1233*0.4*3.14</f>
        <v>6.5060800000000008</v>
      </c>
      <c r="L1233" s="11">
        <f>K1233*0.4*3.14</f>
        <v>8.1716364800000019</v>
      </c>
      <c r="M1233" s="147">
        <v>1.1000000000000001</v>
      </c>
      <c r="N1233" s="227">
        <f>M1233*L1233</f>
        <v>8.9888001280000029</v>
      </c>
      <c r="O1233" s="71"/>
      <c r="P1233" s="71"/>
      <c r="Q1233" s="11">
        <f t="shared" si="625"/>
        <v>0</v>
      </c>
      <c r="R1233" s="11">
        <f t="shared" si="626"/>
        <v>0</v>
      </c>
      <c r="S1233" s="88">
        <f t="shared" si="627"/>
        <v>0</v>
      </c>
      <c r="T1233" s="88"/>
      <c r="U1233" s="137"/>
      <c r="V1233" s="137"/>
      <c r="W1233" s="137"/>
      <c r="X1233" s="137"/>
      <c r="Y1233" s="137"/>
    </row>
    <row r="1234" spans="1:25" s="138" customFormat="1" ht="22.5" customHeight="1" x14ac:dyDescent="0.25">
      <c r="A1234" s="65" t="s">
        <v>2506</v>
      </c>
      <c r="B1234" s="69"/>
      <c r="C1234" s="69" t="s">
        <v>553</v>
      </c>
      <c r="D1234" s="261" t="s">
        <v>1736</v>
      </c>
      <c r="E1234" s="14" t="s">
        <v>18</v>
      </c>
      <c r="F1234" s="191">
        <v>1</v>
      </c>
      <c r="G1234" s="195"/>
      <c r="H1234" s="74"/>
      <c r="I1234" s="11"/>
      <c r="J1234" s="224"/>
      <c r="K1234" s="235"/>
      <c r="L1234" s="104">
        <f t="shared" ref="L1234:L1248" si="633">F1234</f>
        <v>1</v>
      </c>
      <c r="M1234" s="147">
        <v>1</v>
      </c>
      <c r="N1234" s="179">
        <f t="shared" ref="N1234:N1248" si="634">M1234*L1234</f>
        <v>1</v>
      </c>
      <c r="O1234" s="71"/>
      <c r="P1234" s="71"/>
      <c r="Q1234" s="11">
        <f t="shared" si="625"/>
        <v>0</v>
      </c>
      <c r="R1234" s="11">
        <f t="shared" si="626"/>
        <v>0</v>
      </c>
      <c r="S1234" s="88">
        <f t="shared" si="627"/>
        <v>0</v>
      </c>
      <c r="T1234" s="88"/>
      <c r="U1234" s="137"/>
      <c r="V1234" s="137"/>
      <c r="W1234" s="137"/>
      <c r="X1234" s="137"/>
      <c r="Y1234" s="137"/>
    </row>
    <row r="1235" spans="1:25" s="138" customFormat="1" ht="22.5" customHeight="1" x14ac:dyDescent="0.25">
      <c r="A1235" s="65" t="s">
        <v>2507</v>
      </c>
      <c r="B1235" s="69"/>
      <c r="C1235" s="69" t="s">
        <v>553</v>
      </c>
      <c r="D1235" s="261" t="s">
        <v>1837</v>
      </c>
      <c r="E1235" s="14" t="s">
        <v>18</v>
      </c>
      <c r="F1235" s="249">
        <v>1</v>
      </c>
      <c r="G1235" s="195"/>
      <c r="H1235" s="74"/>
      <c r="I1235" s="11"/>
      <c r="J1235" s="224"/>
      <c r="K1235" s="235">
        <v>0.52044788218716598</v>
      </c>
      <c r="L1235" s="104">
        <f t="shared" ref="L1235:L1243" si="635">F1235</f>
        <v>1</v>
      </c>
      <c r="M1235" s="147">
        <v>1</v>
      </c>
      <c r="N1235" s="179">
        <f t="shared" ref="N1235:N1243" si="636">M1235*L1235</f>
        <v>1</v>
      </c>
      <c r="O1235" s="71"/>
      <c r="P1235" s="71"/>
      <c r="Q1235" s="11">
        <f t="shared" si="625"/>
        <v>0</v>
      </c>
      <c r="R1235" s="11">
        <f t="shared" si="626"/>
        <v>0</v>
      </c>
      <c r="S1235" s="88">
        <f t="shared" si="627"/>
        <v>0</v>
      </c>
      <c r="T1235" s="88"/>
      <c r="U1235" s="137"/>
      <c r="V1235" s="137"/>
      <c r="W1235" s="137"/>
      <c r="X1235" s="137"/>
      <c r="Y1235" s="137"/>
    </row>
    <row r="1236" spans="1:25" s="138" customFormat="1" ht="22.5" customHeight="1" x14ac:dyDescent="0.25">
      <c r="A1236" s="65" t="s">
        <v>2508</v>
      </c>
      <c r="B1236" s="69"/>
      <c r="C1236" s="69" t="s">
        <v>553</v>
      </c>
      <c r="D1236" s="261" t="s">
        <v>1838</v>
      </c>
      <c r="E1236" s="14" t="s">
        <v>18</v>
      </c>
      <c r="F1236" s="249">
        <v>6</v>
      </c>
      <c r="G1236" s="195"/>
      <c r="H1236" s="74"/>
      <c r="I1236" s="11"/>
      <c r="J1236" s="224"/>
      <c r="K1236" s="235">
        <v>5.4913923493844417</v>
      </c>
      <c r="L1236" s="104">
        <f t="shared" si="635"/>
        <v>6</v>
      </c>
      <c r="M1236" s="147">
        <v>1</v>
      </c>
      <c r="N1236" s="179">
        <f t="shared" si="636"/>
        <v>6</v>
      </c>
      <c r="O1236" s="71"/>
      <c r="P1236" s="71"/>
      <c r="Q1236" s="11">
        <f t="shared" si="625"/>
        <v>0</v>
      </c>
      <c r="R1236" s="11">
        <f t="shared" si="626"/>
        <v>0</v>
      </c>
      <c r="S1236" s="88">
        <f t="shared" si="627"/>
        <v>0</v>
      </c>
      <c r="T1236" s="88"/>
      <c r="U1236" s="137"/>
      <c r="V1236" s="137"/>
      <c r="W1236" s="137"/>
      <c r="X1236" s="137"/>
      <c r="Y1236" s="137"/>
    </row>
    <row r="1237" spans="1:25" s="138" customFormat="1" ht="30.75" customHeight="1" x14ac:dyDescent="0.25">
      <c r="A1237" s="65" t="s">
        <v>2509</v>
      </c>
      <c r="B1237" s="69"/>
      <c r="C1237" s="69" t="s">
        <v>553</v>
      </c>
      <c r="D1237" s="261" t="s">
        <v>1862</v>
      </c>
      <c r="E1237" s="14" t="s">
        <v>18</v>
      </c>
      <c r="F1237" s="249">
        <v>2</v>
      </c>
      <c r="G1237" s="195"/>
      <c r="H1237" s="74"/>
      <c r="I1237" s="11"/>
      <c r="J1237" s="224"/>
      <c r="K1237" s="235">
        <v>0.44756262436976163</v>
      </c>
      <c r="L1237" s="104">
        <f t="shared" si="635"/>
        <v>2</v>
      </c>
      <c r="M1237" s="147">
        <v>1</v>
      </c>
      <c r="N1237" s="179">
        <f t="shared" si="636"/>
        <v>2</v>
      </c>
      <c r="O1237" s="71"/>
      <c r="P1237" s="71"/>
      <c r="Q1237" s="11">
        <f t="shared" si="625"/>
        <v>0</v>
      </c>
      <c r="R1237" s="11">
        <f t="shared" si="626"/>
        <v>0</v>
      </c>
      <c r="S1237" s="88">
        <f t="shared" si="627"/>
        <v>0</v>
      </c>
      <c r="T1237" s="88"/>
      <c r="U1237" s="137"/>
      <c r="V1237" s="137"/>
      <c r="W1237" s="137"/>
      <c r="X1237" s="137"/>
      <c r="Y1237" s="137"/>
    </row>
    <row r="1238" spans="1:25" s="138" customFormat="1" ht="30.75" customHeight="1" x14ac:dyDescent="0.25">
      <c r="A1238" s="65" t="s">
        <v>2510</v>
      </c>
      <c r="B1238" s="69"/>
      <c r="C1238" s="69" t="s">
        <v>553</v>
      </c>
      <c r="D1238" s="262" t="s">
        <v>1863</v>
      </c>
      <c r="E1238" s="14" t="s">
        <v>18</v>
      </c>
      <c r="F1238" s="251">
        <v>1</v>
      </c>
      <c r="G1238" s="195"/>
      <c r="H1238" s="74"/>
      <c r="I1238" s="11"/>
      <c r="J1238" s="224"/>
      <c r="K1238" s="235">
        <v>0.26053096491487343</v>
      </c>
      <c r="L1238" s="104">
        <f t="shared" si="635"/>
        <v>1</v>
      </c>
      <c r="M1238" s="147">
        <v>1</v>
      </c>
      <c r="N1238" s="179">
        <f t="shared" si="636"/>
        <v>1</v>
      </c>
      <c r="O1238" s="71"/>
      <c r="P1238" s="71"/>
      <c r="Q1238" s="11">
        <f t="shared" si="625"/>
        <v>0</v>
      </c>
      <c r="R1238" s="11">
        <f t="shared" si="626"/>
        <v>0</v>
      </c>
      <c r="S1238" s="88">
        <f t="shared" si="627"/>
        <v>0</v>
      </c>
      <c r="T1238" s="88"/>
      <c r="U1238" s="137"/>
      <c r="V1238" s="137"/>
      <c r="W1238" s="137"/>
      <c r="X1238" s="137"/>
      <c r="Y1238" s="137"/>
    </row>
    <row r="1239" spans="1:25" s="138" customFormat="1" ht="30.75" customHeight="1" x14ac:dyDescent="0.25">
      <c r="A1239" s="65" t="s">
        <v>2511</v>
      </c>
      <c r="B1239" s="69"/>
      <c r="C1239" s="69" t="s">
        <v>553</v>
      </c>
      <c r="D1239" s="261" t="s">
        <v>1864</v>
      </c>
      <c r="E1239" s="14" t="s">
        <v>18</v>
      </c>
      <c r="F1239" s="249">
        <v>2</v>
      </c>
      <c r="G1239" s="195"/>
      <c r="H1239" s="74"/>
      <c r="I1239" s="11"/>
      <c r="J1239" s="224"/>
      <c r="K1239" s="235">
        <v>0.84812266901946831</v>
      </c>
      <c r="L1239" s="104">
        <f t="shared" si="635"/>
        <v>2</v>
      </c>
      <c r="M1239" s="147">
        <v>1</v>
      </c>
      <c r="N1239" s="179">
        <f t="shared" si="636"/>
        <v>2</v>
      </c>
      <c r="O1239" s="71"/>
      <c r="P1239" s="71"/>
      <c r="Q1239" s="11">
        <f t="shared" si="625"/>
        <v>0</v>
      </c>
      <c r="R1239" s="11">
        <f t="shared" si="626"/>
        <v>0</v>
      </c>
      <c r="S1239" s="88">
        <f t="shared" si="627"/>
        <v>0</v>
      </c>
      <c r="T1239" s="88"/>
      <c r="U1239" s="137"/>
      <c r="V1239" s="137"/>
      <c r="W1239" s="137"/>
      <c r="X1239" s="137"/>
      <c r="Y1239" s="137"/>
    </row>
    <row r="1240" spans="1:25" s="138" customFormat="1" ht="30.75" customHeight="1" x14ac:dyDescent="0.25">
      <c r="A1240" s="65" t="s">
        <v>2512</v>
      </c>
      <c r="B1240" s="69"/>
      <c r="C1240" s="69" t="s">
        <v>553</v>
      </c>
      <c r="D1240" s="261" t="s">
        <v>1865</v>
      </c>
      <c r="E1240" s="14" t="s">
        <v>18</v>
      </c>
      <c r="F1240" s="249">
        <v>2</v>
      </c>
      <c r="G1240" s="195"/>
      <c r="H1240" s="74"/>
      <c r="I1240" s="11"/>
      <c r="J1240" s="224"/>
      <c r="K1240" s="235">
        <v>0.99020643276582265</v>
      </c>
      <c r="L1240" s="104">
        <f t="shared" si="635"/>
        <v>2</v>
      </c>
      <c r="M1240" s="147">
        <v>1</v>
      </c>
      <c r="N1240" s="179">
        <f t="shared" si="636"/>
        <v>2</v>
      </c>
      <c r="O1240" s="71"/>
      <c r="P1240" s="71"/>
      <c r="Q1240" s="11">
        <f t="shared" si="625"/>
        <v>0</v>
      </c>
      <c r="R1240" s="11">
        <f t="shared" si="626"/>
        <v>0</v>
      </c>
      <c r="S1240" s="88">
        <f t="shared" si="627"/>
        <v>0</v>
      </c>
      <c r="T1240" s="88"/>
      <c r="U1240" s="137"/>
      <c r="V1240" s="137"/>
      <c r="W1240" s="137"/>
      <c r="X1240" s="137"/>
      <c r="Y1240" s="137"/>
    </row>
    <row r="1241" spans="1:25" s="138" customFormat="1" ht="30.75" customHeight="1" x14ac:dyDescent="0.25">
      <c r="A1241" s="65" t="s">
        <v>2513</v>
      </c>
      <c r="B1241" s="69"/>
      <c r="C1241" s="69" t="s">
        <v>553</v>
      </c>
      <c r="D1241" s="261" t="s">
        <v>1866</v>
      </c>
      <c r="E1241" s="14" t="s">
        <v>18</v>
      </c>
      <c r="F1241" s="249">
        <v>2</v>
      </c>
      <c r="G1241" s="195"/>
      <c r="H1241" s="74"/>
      <c r="I1241" s="11"/>
      <c r="J1241" s="224"/>
      <c r="K1241" s="235">
        <v>1.3253096491487339</v>
      </c>
      <c r="L1241" s="104">
        <f t="shared" si="635"/>
        <v>2</v>
      </c>
      <c r="M1241" s="147">
        <v>1</v>
      </c>
      <c r="N1241" s="179">
        <f t="shared" si="636"/>
        <v>2</v>
      </c>
      <c r="O1241" s="71"/>
      <c r="P1241" s="71"/>
      <c r="Q1241" s="11">
        <f t="shared" si="625"/>
        <v>0</v>
      </c>
      <c r="R1241" s="11">
        <f t="shared" si="626"/>
        <v>0</v>
      </c>
      <c r="S1241" s="88">
        <f t="shared" si="627"/>
        <v>0</v>
      </c>
      <c r="T1241" s="88"/>
      <c r="U1241" s="137"/>
      <c r="V1241" s="137"/>
      <c r="W1241" s="137"/>
      <c r="X1241" s="137"/>
      <c r="Y1241" s="137"/>
    </row>
    <row r="1242" spans="1:25" s="138" customFormat="1" ht="30.75" customHeight="1" x14ac:dyDescent="0.25">
      <c r="A1242" s="65" t="s">
        <v>2514</v>
      </c>
      <c r="B1242" s="69"/>
      <c r="C1242" s="69" t="s">
        <v>553</v>
      </c>
      <c r="D1242" s="262" t="s">
        <v>1867</v>
      </c>
      <c r="E1242" s="14" t="s">
        <v>18</v>
      </c>
      <c r="F1242" s="251">
        <v>1</v>
      </c>
      <c r="G1242" s="195"/>
      <c r="H1242" s="74"/>
      <c r="I1242" s="11"/>
      <c r="J1242" s="224"/>
      <c r="K1242" s="235">
        <v>1.0647786842338607</v>
      </c>
      <c r="L1242" s="104">
        <f t="shared" si="635"/>
        <v>1</v>
      </c>
      <c r="M1242" s="147">
        <v>1</v>
      </c>
      <c r="N1242" s="179">
        <f t="shared" si="636"/>
        <v>1</v>
      </c>
      <c r="O1242" s="71"/>
      <c r="P1242" s="71"/>
      <c r="Q1242" s="11">
        <f t="shared" si="625"/>
        <v>0</v>
      </c>
      <c r="R1242" s="11">
        <f t="shared" si="626"/>
        <v>0</v>
      </c>
      <c r="S1242" s="88">
        <f t="shared" si="627"/>
        <v>0</v>
      </c>
      <c r="T1242" s="88"/>
      <c r="U1242" s="137"/>
      <c r="V1242" s="137"/>
      <c r="W1242" s="137"/>
      <c r="X1242" s="137"/>
      <c r="Y1242" s="137"/>
    </row>
    <row r="1243" spans="1:25" s="138" customFormat="1" ht="30.75" customHeight="1" x14ac:dyDescent="0.25">
      <c r="A1243" s="65" t="s">
        <v>2515</v>
      </c>
      <c r="B1243" s="69"/>
      <c r="C1243" s="69" t="s">
        <v>553</v>
      </c>
      <c r="D1243" s="261" t="s">
        <v>1832</v>
      </c>
      <c r="E1243" s="14" t="s">
        <v>18</v>
      </c>
      <c r="F1243" s="249">
        <v>6</v>
      </c>
      <c r="G1243" s="195"/>
      <c r="H1243" s="74"/>
      <c r="I1243" s="11"/>
      <c r="J1243" s="224"/>
      <c r="K1243" s="235">
        <v>6.9918578948924042</v>
      </c>
      <c r="L1243" s="104">
        <f t="shared" si="635"/>
        <v>6</v>
      </c>
      <c r="M1243" s="147">
        <v>1</v>
      </c>
      <c r="N1243" s="179">
        <f t="shared" si="636"/>
        <v>6</v>
      </c>
      <c r="O1243" s="71"/>
      <c r="P1243" s="71"/>
      <c r="Q1243" s="11">
        <f t="shared" si="625"/>
        <v>0</v>
      </c>
      <c r="R1243" s="11">
        <f t="shared" si="626"/>
        <v>0</v>
      </c>
      <c r="S1243" s="88">
        <f t="shared" si="627"/>
        <v>0</v>
      </c>
      <c r="T1243" s="88"/>
      <c r="U1243" s="137"/>
      <c r="V1243" s="137"/>
      <c r="W1243" s="137"/>
      <c r="X1243" s="137"/>
      <c r="Y1243" s="137"/>
    </row>
    <row r="1244" spans="1:25" s="138" customFormat="1" ht="35.25" customHeight="1" x14ac:dyDescent="0.25">
      <c r="A1244" s="65" t="s">
        <v>2516</v>
      </c>
      <c r="B1244" s="69"/>
      <c r="C1244" s="69" t="s">
        <v>553</v>
      </c>
      <c r="D1244" s="261" t="s">
        <v>1868</v>
      </c>
      <c r="E1244" s="14" t="s">
        <v>18</v>
      </c>
      <c r="F1244" s="191">
        <v>1</v>
      </c>
      <c r="G1244" s="195"/>
      <c r="H1244" s="74"/>
      <c r="I1244" s="11"/>
      <c r="J1244" s="224"/>
      <c r="K1244" s="235">
        <v>1.772212253330794</v>
      </c>
      <c r="L1244" s="104">
        <f t="shared" si="633"/>
        <v>1</v>
      </c>
      <c r="M1244" s="147">
        <v>1</v>
      </c>
      <c r="N1244" s="179">
        <f t="shared" si="634"/>
        <v>1</v>
      </c>
      <c r="O1244" s="71"/>
      <c r="P1244" s="71"/>
      <c r="Q1244" s="11">
        <f t="shared" si="625"/>
        <v>0</v>
      </c>
      <c r="R1244" s="11">
        <f t="shared" si="626"/>
        <v>0</v>
      </c>
      <c r="S1244" s="88">
        <f t="shared" si="627"/>
        <v>0</v>
      </c>
      <c r="T1244" s="88"/>
      <c r="U1244" s="137"/>
      <c r="V1244" s="137"/>
      <c r="W1244" s="137"/>
      <c r="X1244" s="137"/>
      <c r="Y1244" s="137"/>
    </row>
    <row r="1245" spans="1:25" s="138" customFormat="1" ht="29.25" customHeight="1" x14ac:dyDescent="0.25">
      <c r="A1245" s="65" t="s">
        <v>2517</v>
      </c>
      <c r="B1245" s="69"/>
      <c r="C1245" s="69" t="s">
        <v>553</v>
      </c>
      <c r="D1245" s="260" t="s">
        <v>1869</v>
      </c>
      <c r="E1245" s="14" t="s">
        <v>18</v>
      </c>
      <c r="F1245" s="191">
        <v>1</v>
      </c>
      <c r="G1245" s="195"/>
      <c r="H1245" s="74"/>
      <c r="I1245" s="11"/>
      <c r="J1245" s="224"/>
      <c r="K1245" s="235">
        <v>0.49</v>
      </c>
      <c r="L1245" s="104">
        <f t="shared" si="633"/>
        <v>1</v>
      </c>
      <c r="M1245" s="147">
        <v>1</v>
      </c>
      <c r="N1245" s="179">
        <f t="shared" si="634"/>
        <v>1</v>
      </c>
      <c r="O1245" s="71"/>
      <c r="P1245" s="71"/>
      <c r="Q1245" s="11">
        <f t="shared" si="625"/>
        <v>0</v>
      </c>
      <c r="R1245" s="11">
        <f t="shared" si="626"/>
        <v>0</v>
      </c>
      <c r="S1245" s="88">
        <f t="shared" si="627"/>
        <v>0</v>
      </c>
      <c r="T1245" s="88"/>
      <c r="U1245" s="137"/>
      <c r="V1245" s="137"/>
      <c r="W1245" s="137"/>
      <c r="X1245" s="137"/>
      <c r="Y1245" s="137"/>
    </row>
    <row r="1246" spans="1:25" s="138" customFormat="1" ht="27" customHeight="1" x14ac:dyDescent="0.25">
      <c r="A1246" s="65" t="s">
        <v>2518</v>
      </c>
      <c r="B1246" s="69"/>
      <c r="C1246" s="69" t="s">
        <v>553</v>
      </c>
      <c r="D1246" s="260" t="s">
        <v>1870</v>
      </c>
      <c r="E1246" s="14" t="s">
        <v>18</v>
      </c>
      <c r="F1246" s="191">
        <v>4</v>
      </c>
      <c r="G1246" s="195"/>
      <c r="H1246" s="74"/>
      <c r="I1246" s="11"/>
      <c r="J1246" s="224"/>
      <c r="K1246" s="235">
        <v>2.06</v>
      </c>
      <c r="L1246" s="104">
        <f t="shared" si="633"/>
        <v>4</v>
      </c>
      <c r="M1246" s="147">
        <v>1</v>
      </c>
      <c r="N1246" s="179">
        <f t="shared" si="634"/>
        <v>4</v>
      </c>
      <c r="O1246" s="71"/>
      <c r="P1246" s="71"/>
      <c r="Q1246" s="11">
        <f t="shared" si="625"/>
        <v>0</v>
      </c>
      <c r="R1246" s="11">
        <f t="shared" si="626"/>
        <v>0</v>
      </c>
      <c r="S1246" s="88">
        <f t="shared" si="627"/>
        <v>0</v>
      </c>
      <c r="T1246" s="88"/>
      <c r="U1246" s="137"/>
      <c r="V1246" s="137"/>
      <c r="W1246" s="137"/>
      <c r="X1246" s="137"/>
      <c r="Y1246" s="137"/>
    </row>
    <row r="1247" spans="1:25" s="134" customFormat="1" ht="15.75" customHeight="1" x14ac:dyDescent="0.3">
      <c r="A1247" s="90" t="s">
        <v>2487</v>
      </c>
      <c r="B1247" s="279" t="s">
        <v>2307</v>
      </c>
      <c r="C1247" s="90" t="s">
        <v>552</v>
      </c>
      <c r="D1247" s="116" t="s">
        <v>2071</v>
      </c>
      <c r="E1247" s="87" t="s">
        <v>18</v>
      </c>
      <c r="F1247" s="117">
        <f>F1248</f>
        <v>1</v>
      </c>
      <c r="G1247" s="87"/>
      <c r="H1247" s="87"/>
      <c r="I1247" s="87"/>
      <c r="J1247" s="87"/>
      <c r="K1247" s="87"/>
      <c r="L1247" s="146">
        <v>1</v>
      </c>
      <c r="M1247" s="146">
        <v>1</v>
      </c>
      <c r="N1247" s="152">
        <v>1</v>
      </c>
      <c r="O1247" s="88"/>
      <c r="P1247" s="88"/>
      <c r="Q1247" s="92">
        <f t="shared" ref="Q1247" si="637">ROUND(N1247*O1247,2)</f>
        <v>0</v>
      </c>
      <c r="R1247" s="92">
        <f t="shared" ref="R1247" si="638">ROUND(N1247*P1247,2)</f>
        <v>0</v>
      </c>
      <c r="S1247" s="88">
        <f t="shared" ref="S1247" si="639">ROUND(Q1247+R1247,2)</f>
        <v>0</v>
      </c>
      <c r="T1247" s="108" t="s">
        <v>556</v>
      </c>
      <c r="U1247" s="133"/>
      <c r="V1247" s="133"/>
      <c r="W1247" s="133"/>
      <c r="X1247" s="133"/>
      <c r="Y1247" s="133"/>
    </row>
    <row r="1248" spans="1:25" s="138" customFormat="1" ht="25.5" customHeight="1" x14ac:dyDescent="0.25">
      <c r="A1248" s="65" t="s">
        <v>2519</v>
      </c>
      <c r="B1248" s="69"/>
      <c r="C1248" s="69" t="s">
        <v>553</v>
      </c>
      <c r="D1248" s="260" t="s">
        <v>1871</v>
      </c>
      <c r="E1248" s="14" t="s">
        <v>18</v>
      </c>
      <c r="F1248" s="191">
        <v>1</v>
      </c>
      <c r="G1248" s="195"/>
      <c r="H1248" s="74"/>
      <c r="I1248" s="11"/>
      <c r="J1248" s="224"/>
      <c r="K1248" s="235"/>
      <c r="L1248" s="104">
        <f t="shared" si="633"/>
        <v>1</v>
      </c>
      <c r="M1248" s="147">
        <v>1</v>
      </c>
      <c r="N1248" s="179">
        <f t="shared" si="634"/>
        <v>1</v>
      </c>
      <c r="O1248" s="71"/>
      <c r="P1248" s="71"/>
      <c r="Q1248" s="11">
        <f t="shared" si="625"/>
        <v>0</v>
      </c>
      <c r="R1248" s="11">
        <f t="shared" si="626"/>
        <v>0</v>
      </c>
      <c r="S1248" s="88">
        <f t="shared" si="627"/>
        <v>0</v>
      </c>
      <c r="T1248" s="88"/>
      <c r="U1248" s="137"/>
      <c r="V1248" s="137"/>
      <c r="W1248" s="137"/>
      <c r="X1248" s="137"/>
      <c r="Y1248" s="137"/>
    </row>
    <row r="1249" spans="1:25" s="134" customFormat="1" ht="15.75" customHeight="1" x14ac:dyDescent="0.3">
      <c r="A1249" s="90" t="s">
        <v>530</v>
      </c>
      <c r="B1249" s="90"/>
      <c r="C1249" s="90" t="s">
        <v>552</v>
      </c>
      <c r="D1249" s="116" t="s">
        <v>1313</v>
      </c>
      <c r="E1249" s="87" t="s">
        <v>18</v>
      </c>
      <c r="F1249" s="87">
        <f>F1250</f>
        <v>1</v>
      </c>
      <c r="G1249" s="87"/>
      <c r="H1249" s="87"/>
      <c r="I1249" s="87"/>
      <c r="J1249" s="87"/>
      <c r="K1249" s="87"/>
      <c r="L1249" s="146">
        <v>1</v>
      </c>
      <c r="M1249" s="146">
        <v>1</v>
      </c>
      <c r="N1249" s="152">
        <v>1</v>
      </c>
      <c r="O1249" s="88"/>
      <c r="P1249" s="88"/>
      <c r="Q1249" s="92">
        <f t="shared" si="625"/>
        <v>0</v>
      </c>
      <c r="R1249" s="92">
        <f t="shared" si="626"/>
        <v>0</v>
      </c>
      <c r="S1249" s="88">
        <f t="shared" si="627"/>
        <v>0</v>
      </c>
      <c r="T1249" s="109"/>
      <c r="U1249" s="133"/>
      <c r="V1249" s="133"/>
      <c r="W1249" s="133"/>
      <c r="X1249" s="133"/>
      <c r="Y1249" s="133"/>
    </row>
    <row r="1250" spans="1:25" s="1" customFormat="1" ht="17.25" customHeight="1" x14ac:dyDescent="0.3">
      <c r="A1250" s="69" t="s">
        <v>2520</v>
      </c>
      <c r="B1250" s="65"/>
      <c r="C1250" s="65" t="s">
        <v>553</v>
      </c>
      <c r="D1250" s="261" t="s">
        <v>1823</v>
      </c>
      <c r="E1250" s="14" t="s">
        <v>18</v>
      </c>
      <c r="F1250" s="14">
        <v>1</v>
      </c>
      <c r="G1250" s="14"/>
      <c r="H1250" s="14"/>
      <c r="I1250" s="14"/>
      <c r="J1250" s="91"/>
      <c r="K1250" s="234"/>
      <c r="L1250" s="150">
        <f>F1250</f>
        <v>1</v>
      </c>
      <c r="M1250" s="150">
        <v>1</v>
      </c>
      <c r="N1250" s="180">
        <f>M1250*L1250</f>
        <v>1</v>
      </c>
      <c r="O1250" s="11"/>
      <c r="P1250" s="11"/>
      <c r="Q1250" s="11">
        <f t="shared" si="625"/>
        <v>0</v>
      </c>
      <c r="R1250" s="11">
        <f t="shared" si="626"/>
        <v>0</v>
      </c>
      <c r="S1250" s="88">
        <f t="shared" si="627"/>
        <v>0</v>
      </c>
      <c r="T1250" s="106"/>
      <c r="U1250" s="4"/>
    </row>
    <row r="1251" spans="1:25" s="134" customFormat="1" ht="27.75" customHeight="1" x14ac:dyDescent="0.3">
      <c r="A1251" s="90" t="s">
        <v>2497</v>
      </c>
      <c r="B1251" s="276" t="s">
        <v>2089</v>
      </c>
      <c r="C1251" s="86" t="s">
        <v>552</v>
      </c>
      <c r="D1251" s="118" t="s">
        <v>654</v>
      </c>
      <c r="E1251" s="87" t="s">
        <v>18</v>
      </c>
      <c r="F1251" s="117">
        <f>SUM(F1252:F1253)</f>
        <v>2</v>
      </c>
      <c r="G1251" s="117"/>
      <c r="H1251" s="117"/>
      <c r="I1251" s="117"/>
      <c r="J1251" s="117"/>
      <c r="K1251" s="117"/>
      <c r="L1251" s="119">
        <f t="shared" ref="L1251:L1253" si="640">F1251</f>
        <v>2</v>
      </c>
      <c r="M1251" s="148">
        <v>1</v>
      </c>
      <c r="N1251" s="154">
        <f t="shared" ref="N1251:N1253" si="641">M1251*L1251</f>
        <v>2</v>
      </c>
      <c r="O1251" s="88"/>
      <c r="P1251" s="88"/>
      <c r="Q1251" s="92">
        <f t="shared" si="625"/>
        <v>0</v>
      </c>
      <c r="R1251" s="92">
        <f t="shared" si="626"/>
        <v>0</v>
      </c>
      <c r="S1251" s="88">
        <f t="shared" si="627"/>
        <v>0</v>
      </c>
      <c r="T1251" s="109"/>
      <c r="U1251" s="133"/>
      <c r="V1251" s="133"/>
      <c r="W1251" s="133"/>
      <c r="X1251" s="133"/>
      <c r="Y1251" s="133"/>
    </row>
    <row r="1252" spans="1:25" s="158" customFormat="1" ht="43.5" customHeight="1" x14ac:dyDescent="0.3">
      <c r="A1252" s="65" t="s">
        <v>2521</v>
      </c>
      <c r="B1252" s="69"/>
      <c r="C1252" s="65" t="s">
        <v>553</v>
      </c>
      <c r="D1252" s="260" t="s">
        <v>1843</v>
      </c>
      <c r="E1252" s="74" t="s">
        <v>18</v>
      </c>
      <c r="F1252" s="105">
        <v>1</v>
      </c>
      <c r="G1252" s="105"/>
      <c r="H1252" s="105"/>
      <c r="I1252" s="105"/>
      <c r="J1252" s="117"/>
      <c r="K1252" s="238"/>
      <c r="L1252" s="104">
        <f t="shared" si="640"/>
        <v>1</v>
      </c>
      <c r="M1252" s="147">
        <v>1</v>
      </c>
      <c r="N1252" s="153">
        <f t="shared" si="641"/>
        <v>1</v>
      </c>
      <c r="O1252" s="71"/>
      <c r="P1252" s="71"/>
      <c r="Q1252" s="11">
        <f t="shared" si="625"/>
        <v>0</v>
      </c>
      <c r="R1252" s="11">
        <f t="shared" si="626"/>
        <v>0</v>
      </c>
      <c r="S1252" s="88">
        <f t="shared" si="627"/>
        <v>0</v>
      </c>
      <c r="T1252" s="106"/>
      <c r="U1252" s="157"/>
      <c r="V1252" s="157"/>
      <c r="W1252" s="157"/>
      <c r="X1252" s="157"/>
      <c r="Y1252" s="157"/>
    </row>
    <row r="1253" spans="1:25" s="158" customFormat="1" ht="38.25" customHeight="1" x14ac:dyDescent="0.3">
      <c r="A1253" s="65" t="s">
        <v>2499</v>
      </c>
      <c r="B1253" s="69"/>
      <c r="C1253" s="65" t="s">
        <v>553</v>
      </c>
      <c r="D1253" s="266" t="s">
        <v>1843</v>
      </c>
      <c r="E1253" s="74" t="s">
        <v>18</v>
      </c>
      <c r="F1253" s="105">
        <v>1</v>
      </c>
      <c r="G1253" s="105"/>
      <c r="H1253" s="105"/>
      <c r="I1253" s="105"/>
      <c r="J1253" s="117"/>
      <c r="K1253" s="238"/>
      <c r="L1253" s="104">
        <f t="shared" si="640"/>
        <v>1</v>
      </c>
      <c r="M1253" s="147">
        <v>1</v>
      </c>
      <c r="N1253" s="153">
        <f t="shared" si="641"/>
        <v>1</v>
      </c>
      <c r="O1253" s="71"/>
      <c r="P1253" s="71"/>
      <c r="Q1253" s="11">
        <f t="shared" si="625"/>
        <v>0</v>
      </c>
      <c r="R1253" s="11">
        <f t="shared" si="626"/>
        <v>0</v>
      </c>
      <c r="S1253" s="88">
        <f t="shared" si="627"/>
        <v>0</v>
      </c>
      <c r="T1253" s="106"/>
      <c r="U1253" s="157"/>
      <c r="V1253" s="157"/>
      <c r="W1253" s="157"/>
      <c r="X1253" s="157"/>
      <c r="Y1253" s="157"/>
    </row>
    <row r="1254" spans="1:25" s="138" customFormat="1" ht="27" customHeight="1" x14ac:dyDescent="0.3">
      <c r="A1254" s="90" t="s">
        <v>2522</v>
      </c>
      <c r="B1254" s="276" t="s">
        <v>2088</v>
      </c>
      <c r="C1254" s="90" t="s">
        <v>552</v>
      </c>
      <c r="D1254" s="97" t="s">
        <v>1338</v>
      </c>
      <c r="E1254" s="87" t="s">
        <v>3</v>
      </c>
      <c r="F1254" s="124">
        <f>F1255</f>
        <v>119.456</v>
      </c>
      <c r="G1254" s="87"/>
      <c r="H1254" s="87"/>
      <c r="I1254" s="87"/>
      <c r="J1254" s="87"/>
      <c r="K1254" s="124">
        <f>F1254</f>
        <v>119.456</v>
      </c>
      <c r="L1254" s="124">
        <f>K1254</f>
        <v>119.456</v>
      </c>
      <c r="M1254" s="148">
        <v>1</v>
      </c>
      <c r="N1254" s="154">
        <f>ROUND(M1254*L1254,2)</f>
        <v>119.46</v>
      </c>
      <c r="O1254" s="88"/>
      <c r="P1254" s="88"/>
      <c r="Q1254" s="92">
        <f t="shared" si="625"/>
        <v>0</v>
      </c>
      <c r="R1254" s="92">
        <f t="shared" si="626"/>
        <v>0</v>
      </c>
      <c r="S1254" s="88">
        <f t="shared" si="627"/>
        <v>0</v>
      </c>
      <c r="T1254" s="108"/>
    </row>
    <row r="1255" spans="1:25" s="198" customFormat="1" ht="38.25" customHeight="1" x14ac:dyDescent="0.3">
      <c r="A1255" s="65" t="s">
        <v>2523</v>
      </c>
      <c r="B1255" s="65"/>
      <c r="C1255" s="65" t="s">
        <v>553</v>
      </c>
      <c r="D1255" s="262" t="s">
        <v>1747</v>
      </c>
      <c r="E1255" s="14" t="s">
        <v>3</v>
      </c>
      <c r="F1255" s="103">
        <v>119.456</v>
      </c>
      <c r="G1255" s="14"/>
      <c r="H1255" s="14"/>
      <c r="I1255" s="14"/>
      <c r="J1255" s="91"/>
      <c r="K1255" s="239">
        <f>F1255</f>
        <v>119.456</v>
      </c>
      <c r="L1255" s="103">
        <f>K1255</f>
        <v>119.456</v>
      </c>
      <c r="M1255" s="147">
        <v>1.1000000000000001</v>
      </c>
      <c r="N1255" s="153">
        <f>ROUND(M1255*L1255,2)</f>
        <v>131.4</v>
      </c>
      <c r="O1255" s="11"/>
      <c r="P1255" s="11"/>
      <c r="Q1255" s="11">
        <f t="shared" si="625"/>
        <v>0</v>
      </c>
      <c r="R1255" s="11">
        <f t="shared" si="626"/>
        <v>0</v>
      </c>
      <c r="S1255" s="88">
        <f t="shared" si="627"/>
        <v>0</v>
      </c>
      <c r="T1255" s="106"/>
      <c r="U1255" s="197"/>
    </row>
    <row r="1256" spans="1:25" s="198" customFormat="1" ht="25.5" customHeight="1" x14ac:dyDescent="0.3">
      <c r="A1256" s="65" t="s">
        <v>3030</v>
      </c>
      <c r="B1256" s="65"/>
      <c r="C1256" s="65" t="s">
        <v>553</v>
      </c>
      <c r="D1256" s="115" t="s">
        <v>3022</v>
      </c>
      <c r="E1256" s="14" t="s">
        <v>2</v>
      </c>
      <c r="F1256" s="340">
        <f>F1255</f>
        <v>119.456</v>
      </c>
      <c r="G1256" s="340"/>
      <c r="H1256" s="340"/>
      <c r="I1256" s="340"/>
      <c r="J1256" s="340"/>
      <c r="K1256" s="340">
        <f>F1256</f>
        <v>119.456</v>
      </c>
      <c r="L1256" s="340">
        <f>K1256</f>
        <v>119.456</v>
      </c>
      <c r="M1256" s="341">
        <v>1.2</v>
      </c>
      <c r="N1256" s="153">
        <f>ROUND(M1256*L1256,2)</f>
        <v>143.35</v>
      </c>
      <c r="O1256" s="11"/>
      <c r="P1256" s="11"/>
      <c r="Q1256" s="11">
        <f t="shared" si="625"/>
        <v>0</v>
      </c>
      <c r="R1256" s="11">
        <f t="shared" si="626"/>
        <v>0</v>
      </c>
      <c r="S1256" s="88">
        <f t="shared" si="627"/>
        <v>0</v>
      </c>
      <c r="T1256" s="106"/>
    </row>
    <row r="1257" spans="1:25" s="138" customFormat="1" ht="27" customHeight="1" x14ac:dyDescent="0.3">
      <c r="A1257" s="90" t="s">
        <v>2524</v>
      </c>
      <c r="B1257" s="276"/>
      <c r="C1257" s="90" t="s">
        <v>552</v>
      </c>
      <c r="D1257" s="116" t="s">
        <v>3058</v>
      </c>
      <c r="E1257" s="87" t="s">
        <v>18</v>
      </c>
      <c r="F1257" s="124">
        <f>F1258</f>
        <v>2</v>
      </c>
      <c r="G1257" s="87"/>
      <c r="H1257" s="87"/>
      <c r="I1257" s="87"/>
      <c r="J1257" s="87"/>
      <c r="K1257" s="117"/>
      <c r="L1257" s="117">
        <f>F1257</f>
        <v>2</v>
      </c>
      <c r="M1257" s="148">
        <v>1</v>
      </c>
      <c r="N1257" s="154">
        <f>ROUND(M1257*L1257,2)</f>
        <v>2</v>
      </c>
      <c r="O1257" s="88"/>
      <c r="P1257" s="88"/>
      <c r="Q1257" s="92">
        <f t="shared" ref="Q1257:Q1258" si="642">ROUND(N1257*O1257,2)</f>
        <v>0</v>
      </c>
      <c r="R1257" s="92">
        <f t="shared" ref="R1257:R1258" si="643">ROUND(N1257*P1257,2)</f>
        <v>0</v>
      </c>
      <c r="S1257" s="88">
        <f t="shared" ref="S1257:S1258" si="644">ROUND(Q1257+R1257,2)</f>
        <v>0</v>
      </c>
      <c r="T1257" s="108"/>
    </row>
    <row r="1258" spans="1:25" s="376" customFormat="1" ht="22.5" customHeight="1" x14ac:dyDescent="0.25">
      <c r="A1258" s="362" t="s">
        <v>2525</v>
      </c>
      <c r="B1258" s="363"/>
      <c r="C1258" s="363" t="s">
        <v>553</v>
      </c>
      <c r="D1258" s="261" t="s">
        <v>1727</v>
      </c>
      <c r="E1258" s="365" t="s">
        <v>18</v>
      </c>
      <c r="F1258" s="366">
        <v>2</v>
      </c>
      <c r="G1258" s="367"/>
      <c r="H1258" s="368"/>
      <c r="I1258" s="369"/>
      <c r="J1258" s="370"/>
      <c r="K1258" s="369"/>
      <c r="L1258" s="371">
        <f>F1258</f>
        <v>2</v>
      </c>
      <c r="M1258" s="372">
        <v>1</v>
      </c>
      <c r="N1258" s="373">
        <f t="shared" ref="N1258" si="645">M1258*L1258</f>
        <v>2</v>
      </c>
      <c r="O1258" s="71"/>
      <c r="P1258" s="71"/>
      <c r="Q1258" s="369">
        <f t="shared" si="642"/>
        <v>0</v>
      </c>
      <c r="R1258" s="369">
        <f t="shared" si="643"/>
        <v>0</v>
      </c>
      <c r="S1258" s="374">
        <f t="shared" si="644"/>
        <v>0</v>
      </c>
      <c r="T1258" s="374"/>
      <c r="U1258" s="375"/>
      <c r="V1258" s="375"/>
      <c r="W1258" s="375"/>
      <c r="X1258" s="375"/>
      <c r="Y1258" s="375"/>
    </row>
    <row r="1259" spans="1:25" s="138" customFormat="1" ht="27" customHeight="1" x14ac:dyDescent="0.3">
      <c r="A1259" s="90" t="s">
        <v>3079</v>
      </c>
      <c r="B1259" s="276" t="s">
        <v>2089</v>
      </c>
      <c r="C1259" s="90" t="s">
        <v>552</v>
      </c>
      <c r="D1259" s="97" t="s">
        <v>1697</v>
      </c>
      <c r="E1259" s="87" t="s">
        <v>18</v>
      </c>
      <c r="F1259" s="124">
        <f>F1260</f>
        <v>1</v>
      </c>
      <c r="G1259" s="87"/>
      <c r="H1259" s="87"/>
      <c r="I1259" s="87"/>
      <c r="J1259" s="87"/>
      <c r="K1259" s="117">
        <f>F1259</f>
        <v>1</v>
      </c>
      <c r="L1259" s="146">
        <f>K1259</f>
        <v>1</v>
      </c>
      <c r="M1259" s="148">
        <v>1</v>
      </c>
      <c r="N1259" s="154">
        <f>ROUND(M1259*L1259,2)</f>
        <v>1</v>
      </c>
      <c r="O1259" s="88"/>
      <c r="P1259" s="88"/>
      <c r="Q1259" s="92">
        <f t="shared" si="625"/>
        <v>0</v>
      </c>
      <c r="R1259" s="92">
        <f t="shared" si="626"/>
        <v>0</v>
      </c>
      <c r="S1259" s="88">
        <f t="shared" si="627"/>
        <v>0</v>
      </c>
      <c r="T1259" s="108"/>
    </row>
    <row r="1260" spans="1:25" s="198" customFormat="1" ht="23.25" customHeight="1" x14ac:dyDescent="0.3">
      <c r="A1260" s="65" t="s">
        <v>3080</v>
      </c>
      <c r="B1260" s="65"/>
      <c r="C1260" s="65" t="s">
        <v>553</v>
      </c>
      <c r="D1260" s="260" t="s">
        <v>1822</v>
      </c>
      <c r="E1260" s="14" t="s">
        <v>18</v>
      </c>
      <c r="F1260" s="103">
        <v>1</v>
      </c>
      <c r="G1260" s="14"/>
      <c r="H1260" s="14"/>
      <c r="I1260" s="14"/>
      <c r="J1260" s="91"/>
      <c r="K1260" s="241">
        <f>F1260</f>
        <v>1</v>
      </c>
      <c r="L1260" s="147">
        <f>K1260</f>
        <v>1</v>
      </c>
      <c r="M1260" s="147">
        <v>1</v>
      </c>
      <c r="N1260" s="154">
        <f t="shared" ref="N1260" si="646">ROUND(M1260*L1260,2)</f>
        <v>1</v>
      </c>
      <c r="O1260" s="11"/>
      <c r="P1260" s="11"/>
      <c r="Q1260" s="11">
        <f t="shared" si="625"/>
        <v>0</v>
      </c>
      <c r="R1260" s="11">
        <f t="shared" si="626"/>
        <v>0</v>
      </c>
      <c r="S1260" s="88">
        <f t="shared" si="627"/>
        <v>0</v>
      </c>
      <c r="T1260" s="106"/>
      <c r="U1260" s="197"/>
    </row>
    <row r="1261" spans="1:25" s="132" customFormat="1" ht="22.5" customHeight="1" x14ac:dyDescent="0.3">
      <c r="A1261" s="111" t="s">
        <v>530</v>
      </c>
      <c r="B1261" s="111"/>
      <c r="C1261" s="111"/>
      <c r="D1261" s="95" t="s">
        <v>1852</v>
      </c>
      <c r="E1261" s="112"/>
      <c r="F1261" s="113"/>
      <c r="G1261" s="112"/>
      <c r="H1261" s="112"/>
      <c r="I1261" s="112"/>
      <c r="J1261" s="112"/>
      <c r="K1261" s="112"/>
      <c r="L1261" s="190"/>
      <c r="M1261" s="144"/>
      <c r="N1261" s="151"/>
      <c r="O1261" s="114"/>
      <c r="P1261" s="114"/>
      <c r="Q1261" s="85"/>
      <c r="R1261" s="85"/>
      <c r="S1261" s="114"/>
      <c r="T1261" s="114"/>
      <c r="U1261" s="131"/>
      <c r="V1261" s="131"/>
      <c r="W1261" s="131"/>
      <c r="X1261" s="131"/>
      <c r="Y1261" s="131"/>
    </row>
    <row r="1262" spans="1:25" s="138" customFormat="1" ht="32.25" customHeight="1" x14ac:dyDescent="0.3">
      <c r="A1262" s="90" t="s">
        <v>2526</v>
      </c>
      <c r="B1262" s="276" t="s">
        <v>2086</v>
      </c>
      <c r="C1262" s="90" t="s">
        <v>552</v>
      </c>
      <c r="D1262" s="97" t="s">
        <v>554</v>
      </c>
      <c r="E1262" s="87" t="s">
        <v>3</v>
      </c>
      <c r="F1262" s="117"/>
      <c r="G1262" s="87"/>
      <c r="H1262" s="87"/>
      <c r="I1262" s="89"/>
      <c r="J1262" s="89"/>
      <c r="K1262" s="89">
        <f>SUM(K1263:K1273)</f>
        <v>20.367633764433442</v>
      </c>
      <c r="L1262" s="89"/>
      <c r="M1262" s="146"/>
      <c r="N1262" s="89">
        <f>K1262</f>
        <v>20.367633764433442</v>
      </c>
      <c r="O1262" s="88"/>
      <c r="P1262" s="88"/>
      <c r="Q1262" s="92">
        <f t="shared" si="625"/>
        <v>0</v>
      </c>
      <c r="R1262" s="92">
        <f t="shared" si="626"/>
        <v>0</v>
      </c>
      <c r="S1262" s="88">
        <f t="shared" si="627"/>
        <v>0</v>
      </c>
      <c r="T1262" s="88" t="s">
        <v>555</v>
      </c>
      <c r="U1262" s="137"/>
      <c r="V1262" s="137"/>
      <c r="W1262" s="137"/>
      <c r="X1262" s="137"/>
      <c r="Y1262" s="137"/>
    </row>
    <row r="1263" spans="1:25" s="138" customFormat="1" ht="22.5" customHeight="1" x14ac:dyDescent="0.3">
      <c r="A1263" s="65" t="s">
        <v>2527</v>
      </c>
      <c r="B1263" s="69"/>
      <c r="C1263" s="69" t="s">
        <v>553</v>
      </c>
      <c r="D1263" s="260" t="s">
        <v>1872</v>
      </c>
      <c r="E1263" s="74" t="s">
        <v>1690</v>
      </c>
      <c r="F1263" s="105"/>
      <c r="G1263" s="74">
        <v>0.9</v>
      </c>
      <c r="H1263" s="74">
        <v>0.4</v>
      </c>
      <c r="I1263" s="11">
        <f>(G1263+H1263)*2</f>
        <v>2.6</v>
      </c>
      <c r="J1263" s="127">
        <v>2.1</v>
      </c>
      <c r="K1263" s="235">
        <f>I1263*J1263</f>
        <v>5.4600000000000009</v>
      </c>
      <c r="L1263" s="11">
        <f>J1263</f>
        <v>2.1</v>
      </c>
      <c r="M1263" s="147">
        <v>1.1000000000000001</v>
      </c>
      <c r="N1263" s="179">
        <f>M1263*L1263</f>
        <v>2.3100000000000005</v>
      </c>
      <c r="O1263" s="71"/>
      <c r="P1263" s="71"/>
      <c r="Q1263" s="11">
        <f t="shared" si="625"/>
        <v>0</v>
      </c>
      <c r="R1263" s="11">
        <f t="shared" si="626"/>
        <v>0</v>
      </c>
      <c r="S1263" s="88">
        <f t="shared" si="627"/>
        <v>0</v>
      </c>
      <c r="T1263" s="88"/>
      <c r="U1263" s="137"/>
      <c r="V1263" s="137"/>
      <c r="W1263" s="137"/>
      <c r="X1263" s="137"/>
      <c r="Y1263" s="137"/>
    </row>
    <row r="1264" spans="1:25" s="138" customFormat="1" ht="22.5" customHeight="1" x14ac:dyDescent="0.3">
      <c r="A1264" s="65" t="s">
        <v>2528</v>
      </c>
      <c r="B1264" s="69"/>
      <c r="C1264" s="69" t="s">
        <v>553</v>
      </c>
      <c r="D1264" s="260" t="s">
        <v>1873</v>
      </c>
      <c r="E1264" s="74" t="s">
        <v>1690</v>
      </c>
      <c r="F1264" s="105"/>
      <c r="G1264" s="74"/>
      <c r="H1264" s="74"/>
      <c r="I1264" s="11">
        <f t="shared" ref="I1264" si="647">(G1264+H1264)*2</f>
        <v>0</v>
      </c>
      <c r="J1264" s="127">
        <v>0.48</v>
      </c>
      <c r="K1264" s="235">
        <f>J1264*0.5*3.14</f>
        <v>0.75360000000000005</v>
      </c>
      <c r="L1264" s="11">
        <f t="shared" ref="L1264" si="648">J1264</f>
        <v>0.48</v>
      </c>
      <c r="M1264" s="147">
        <v>1.1000000000000001</v>
      </c>
      <c r="N1264" s="179">
        <f>M1264*L1264</f>
        <v>0.52800000000000002</v>
      </c>
      <c r="O1264" s="71"/>
      <c r="P1264" s="71"/>
      <c r="Q1264" s="11">
        <f t="shared" si="625"/>
        <v>0</v>
      </c>
      <c r="R1264" s="11">
        <f t="shared" si="626"/>
        <v>0</v>
      </c>
      <c r="S1264" s="88">
        <f t="shared" si="627"/>
        <v>0</v>
      </c>
      <c r="T1264" s="88"/>
      <c r="U1264" s="137"/>
      <c r="V1264" s="137"/>
      <c r="W1264" s="137"/>
      <c r="X1264" s="137"/>
      <c r="Y1264" s="137"/>
    </row>
    <row r="1265" spans="1:25" s="138" customFormat="1" ht="22.5" customHeight="1" x14ac:dyDescent="0.25">
      <c r="A1265" s="65" t="s">
        <v>2529</v>
      </c>
      <c r="B1265" s="69"/>
      <c r="C1265" s="69" t="s">
        <v>553</v>
      </c>
      <c r="D1265" s="260" t="s">
        <v>1874</v>
      </c>
      <c r="E1265" s="74" t="s">
        <v>1690</v>
      </c>
      <c r="F1265" s="191"/>
      <c r="G1265" s="195"/>
      <c r="H1265" s="74"/>
      <c r="I1265" s="11">
        <f>(G1265+H1265)*2</f>
        <v>0</v>
      </c>
      <c r="J1265" s="127">
        <v>0.31</v>
      </c>
      <c r="K1265" s="235">
        <f>J1265*0.71*3.14</f>
        <v>0.69111400000000001</v>
      </c>
      <c r="L1265" s="11">
        <f>K1265*0.4*3.14</f>
        <v>0.86803918400000013</v>
      </c>
      <c r="M1265" s="147">
        <v>1.1000000000000001</v>
      </c>
      <c r="N1265" s="227">
        <f>M1265*L1265</f>
        <v>0.95484310240000025</v>
      </c>
      <c r="O1265" s="71"/>
      <c r="P1265" s="71"/>
      <c r="Q1265" s="11">
        <f t="shared" si="625"/>
        <v>0</v>
      </c>
      <c r="R1265" s="11">
        <f t="shared" si="626"/>
        <v>0</v>
      </c>
      <c r="S1265" s="88">
        <f t="shared" si="627"/>
        <v>0</v>
      </c>
      <c r="T1265" s="88"/>
      <c r="U1265" s="137"/>
      <c r="V1265" s="137"/>
      <c r="W1265" s="137"/>
      <c r="X1265" s="137"/>
      <c r="Y1265" s="137"/>
    </row>
    <row r="1266" spans="1:25" s="138" customFormat="1" ht="22.5" customHeight="1" x14ac:dyDescent="0.25">
      <c r="A1266" s="65" t="s">
        <v>2530</v>
      </c>
      <c r="B1266" s="69"/>
      <c r="C1266" s="69" t="s">
        <v>553</v>
      </c>
      <c r="D1266" s="260" t="s">
        <v>1875</v>
      </c>
      <c r="E1266" s="14" t="s">
        <v>18</v>
      </c>
      <c r="F1266" s="191">
        <v>1</v>
      </c>
      <c r="G1266" s="195"/>
      <c r="H1266" s="74"/>
      <c r="I1266" s="11"/>
      <c r="J1266" s="224"/>
      <c r="K1266" s="235">
        <v>0.78</v>
      </c>
      <c r="L1266" s="104">
        <f t="shared" ref="L1266:L1278" si="649">F1266</f>
        <v>1</v>
      </c>
      <c r="M1266" s="147">
        <v>1</v>
      </c>
      <c r="N1266" s="179">
        <f t="shared" ref="N1266:N1278" si="650">M1266*L1266</f>
        <v>1</v>
      </c>
      <c r="O1266" s="71"/>
      <c r="P1266" s="71"/>
      <c r="Q1266" s="11">
        <f t="shared" si="625"/>
        <v>0</v>
      </c>
      <c r="R1266" s="11">
        <f t="shared" si="626"/>
        <v>0</v>
      </c>
      <c r="S1266" s="88">
        <f t="shared" si="627"/>
        <v>0</v>
      </c>
      <c r="T1266" s="88"/>
      <c r="U1266" s="137"/>
      <c r="V1266" s="137"/>
      <c r="W1266" s="137"/>
      <c r="X1266" s="137"/>
      <c r="Y1266" s="137"/>
    </row>
    <row r="1267" spans="1:25" s="138" customFormat="1" ht="22.5" customHeight="1" x14ac:dyDescent="0.25">
      <c r="A1267" s="65" t="s">
        <v>2531</v>
      </c>
      <c r="B1267" s="69"/>
      <c r="C1267" s="69" t="s">
        <v>553</v>
      </c>
      <c r="D1267" s="260" t="s">
        <v>1854</v>
      </c>
      <c r="E1267" s="14" t="s">
        <v>18</v>
      </c>
      <c r="F1267" s="191">
        <v>2</v>
      </c>
      <c r="G1267" s="195"/>
      <c r="H1267" s="74"/>
      <c r="I1267" s="11"/>
      <c r="J1267" s="224"/>
      <c r="K1267" s="235"/>
      <c r="L1267" s="104">
        <f t="shared" si="649"/>
        <v>2</v>
      </c>
      <c r="M1267" s="147">
        <v>1</v>
      </c>
      <c r="N1267" s="179">
        <f t="shared" si="650"/>
        <v>2</v>
      </c>
      <c r="O1267" s="71"/>
      <c r="P1267" s="71"/>
      <c r="Q1267" s="11">
        <f t="shared" si="625"/>
        <v>0</v>
      </c>
      <c r="R1267" s="11">
        <f t="shared" si="626"/>
        <v>0</v>
      </c>
      <c r="S1267" s="88">
        <f t="shared" si="627"/>
        <v>0</v>
      </c>
      <c r="T1267" s="88"/>
      <c r="U1267" s="137"/>
      <c r="V1267" s="137"/>
      <c r="W1267" s="137"/>
      <c r="X1267" s="137"/>
      <c r="Y1267" s="137"/>
    </row>
    <row r="1268" spans="1:25" s="138" customFormat="1" ht="22.5" customHeight="1" x14ac:dyDescent="0.25">
      <c r="A1268" s="65" t="s">
        <v>2532</v>
      </c>
      <c r="B1268" s="69"/>
      <c r="C1268" s="69" t="s">
        <v>553</v>
      </c>
      <c r="D1268" s="260" t="s">
        <v>1876</v>
      </c>
      <c r="E1268" s="14" t="s">
        <v>18</v>
      </c>
      <c r="F1268" s="191">
        <v>1</v>
      </c>
      <c r="G1268" s="195"/>
      <c r="H1268" s="74"/>
      <c r="I1268" s="11"/>
      <c r="J1268" s="224"/>
      <c r="K1268" s="235">
        <v>0.49</v>
      </c>
      <c r="L1268" s="104">
        <f t="shared" si="649"/>
        <v>1</v>
      </c>
      <c r="M1268" s="147">
        <v>1</v>
      </c>
      <c r="N1268" s="179">
        <f t="shared" si="650"/>
        <v>1</v>
      </c>
      <c r="O1268" s="71"/>
      <c r="P1268" s="71"/>
      <c r="Q1268" s="11">
        <f t="shared" si="625"/>
        <v>0</v>
      </c>
      <c r="R1268" s="11">
        <f t="shared" si="626"/>
        <v>0</v>
      </c>
      <c r="S1268" s="88">
        <f t="shared" si="627"/>
        <v>0</v>
      </c>
      <c r="T1268" s="88"/>
      <c r="U1268" s="137"/>
      <c r="V1268" s="137"/>
      <c r="W1268" s="137"/>
      <c r="X1268" s="137"/>
      <c r="Y1268" s="137"/>
    </row>
    <row r="1269" spans="1:25" s="138" customFormat="1" ht="22.5" customHeight="1" x14ac:dyDescent="0.25">
      <c r="A1269" s="65" t="s">
        <v>2533</v>
      </c>
      <c r="B1269" s="69"/>
      <c r="C1269" s="69" t="s">
        <v>553</v>
      </c>
      <c r="D1269" s="260" t="s">
        <v>1770</v>
      </c>
      <c r="E1269" s="14" t="s">
        <v>18</v>
      </c>
      <c r="F1269" s="191">
        <v>2</v>
      </c>
      <c r="G1269" s="195"/>
      <c r="H1269" s="74"/>
      <c r="I1269" s="11"/>
      <c r="J1269" s="224"/>
      <c r="K1269" s="235">
        <v>2.78</v>
      </c>
      <c r="L1269" s="104">
        <f t="shared" si="649"/>
        <v>2</v>
      </c>
      <c r="M1269" s="147">
        <v>1</v>
      </c>
      <c r="N1269" s="179">
        <f t="shared" si="650"/>
        <v>2</v>
      </c>
      <c r="O1269" s="71"/>
      <c r="P1269" s="71"/>
      <c r="Q1269" s="11">
        <f t="shared" si="625"/>
        <v>0</v>
      </c>
      <c r="R1269" s="11">
        <f t="shared" si="626"/>
        <v>0</v>
      </c>
      <c r="S1269" s="88">
        <f t="shared" si="627"/>
        <v>0</v>
      </c>
      <c r="T1269" s="88"/>
      <c r="U1269" s="137"/>
      <c r="V1269" s="137"/>
      <c r="W1269" s="137"/>
      <c r="X1269" s="137"/>
      <c r="Y1269" s="137"/>
    </row>
    <row r="1270" spans="1:25" s="138" customFormat="1" ht="31.5" customHeight="1" x14ac:dyDescent="0.25">
      <c r="A1270" s="65" t="s">
        <v>2534</v>
      </c>
      <c r="B1270" s="69"/>
      <c r="C1270" s="69" t="s">
        <v>553</v>
      </c>
      <c r="D1270" s="260" t="s">
        <v>1877</v>
      </c>
      <c r="E1270" s="14" t="s">
        <v>18</v>
      </c>
      <c r="F1270" s="191">
        <v>2</v>
      </c>
      <c r="G1270" s="195"/>
      <c r="H1270" s="74"/>
      <c r="I1270" s="11"/>
      <c r="J1270" s="224"/>
      <c r="K1270" s="235">
        <v>3.787256359733385</v>
      </c>
      <c r="L1270" s="104">
        <f t="shared" si="649"/>
        <v>2</v>
      </c>
      <c r="M1270" s="147">
        <v>1</v>
      </c>
      <c r="N1270" s="179">
        <f t="shared" si="650"/>
        <v>2</v>
      </c>
      <c r="O1270" s="71"/>
      <c r="P1270" s="71"/>
      <c r="Q1270" s="11">
        <f t="shared" si="625"/>
        <v>0</v>
      </c>
      <c r="R1270" s="11">
        <f t="shared" si="626"/>
        <v>0</v>
      </c>
      <c r="S1270" s="88">
        <f t="shared" si="627"/>
        <v>0</v>
      </c>
      <c r="T1270" s="88"/>
      <c r="U1270" s="137"/>
      <c r="V1270" s="137"/>
      <c r="W1270" s="137"/>
      <c r="X1270" s="137"/>
      <c r="Y1270" s="137"/>
    </row>
    <row r="1271" spans="1:25" s="138" customFormat="1" ht="31.5" customHeight="1" x14ac:dyDescent="0.25">
      <c r="A1271" s="65" t="s">
        <v>2535</v>
      </c>
      <c r="B1271" s="69"/>
      <c r="C1271" s="69" t="s">
        <v>553</v>
      </c>
      <c r="D1271" s="266" t="s">
        <v>1878</v>
      </c>
      <c r="E1271" s="14" t="s">
        <v>18</v>
      </c>
      <c r="F1271" s="192">
        <v>1</v>
      </c>
      <c r="G1271" s="195"/>
      <c r="H1271" s="74"/>
      <c r="I1271" s="11"/>
      <c r="J1271" s="224"/>
      <c r="K1271" s="235">
        <v>4.0656634047000582</v>
      </c>
      <c r="L1271" s="104">
        <f t="shared" si="649"/>
        <v>1</v>
      </c>
      <c r="M1271" s="147">
        <v>1</v>
      </c>
      <c r="N1271" s="179">
        <f t="shared" si="650"/>
        <v>1</v>
      </c>
      <c r="O1271" s="71"/>
      <c r="P1271" s="71"/>
      <c r="Q1271" s="11">
        <f t="shared" si="625"/>
        <v>0</v>
      </c>
      <c r="R1271" s="11">
        <f t="shared" si="626"/>
        <v>0</v>
      </c>
      <c r="S1271" s="88">
        <f t="shared" si="627"/>
        <v>0</v>
      </c>
      <c r="T1271" s="88"/>
      <c r="U1271" s="137"/>
      <c r="V1271" s="137"/>
      <c r="W1271" s="137"/>
      <c r="X1271" s="137"/>
      <c r="Y1271" s="137"/>
    </row>
    <row r="1272" spans="1:25" s="138" customFormat="1" ht="31.5" customHeight="1" x14ac:dyDescent="0.25">
      <c r="A1272" s="65" t="s">
        <v>2536</v>
      </c>
      <c r="B1272" s="69"/>
      <c r="C1272" s="69" t="s">
        <v>553</v>
      </c>
      <c r="D1272" s="260" t="s">
        <v>1879</v>
      </c>
      <c r="E1272" s="14" t="s">
        <v>18</v>
      </c>
      <c r="F1272" s="191">
        <v>1</v>
      </c>
      <c r="G1272" s="195"/>
      <c r="H1272" s="74"/>
      <c r="I1272" s="11"/>
      <c r="J1272" s="224"/>
      <c r="K1272" s="235">
        <v>0.74</v>
      </c>
      <c r="L1272" s="104">
        <f t="shared" si="649"/>
        <v>1</v>
      </c>
      <c r="M1272" s="147">
        <v>1</v>
      </c>
      <c r="N1272" s="179">
        <f t="shared" si="650"/>
        <v>1</v>
      </c>
      <c r="O1272" s="71"/>
      <c r="P1272" s="71"/>
      <c r="Q1272" s="11">
        <f t="shared" si="625"/>
        <v>0</v>
      </c>
      <c r="R1272" s="11">
        <f t="shared" si="626"/>
        <v>0</v>
      </c>
      <c r="S1272" s="88">
        <f t="shared" si="627"/>
        <v>0</v>
      </c>
      <c r="T1272" s="88"/>
      <c r="U1272" s="137"/>
      <c r="V1272" s="137"/>
      <c r="W1272" s="137"/>
      <c r="X1272" s="137"/>
      <c r="Y1272" s="137"/>
    </row>
    <row r="1273" spans="1:25" s="138" customFormat="1" ht="22.5" customHeight="1" x14ac:dyDescent="0.25">
      <c r="A1273" s="65" t="s">
        <v>2537</v>
      </c>
      <c r="B1273" s="69"/>
      <c r="C1273" s="69" t="s">
        <v>553</v>
      </c>
      <c r="D1273" s="260" t="s">
        <v>1880</v>
      </c>
      <c r="E1273" s="14" t="s">
        <v>18</v>
      </c>
      <c r="F1273" s="191">
        <v>1</v>
      </c>
      <c r="G1273" s="195"/>
      <c r="H1273" s="74"/>
      <c r="I1273" s="11"/>
      <c r="J1273" s="224"/>
      <c r="K1273" s="235">
        <v>0.82</v>
      </c>
      <c r="L1273" s="104">
        <f t="shared" si="649"/>
        <v>1</v>
      </c>
      <c r="M1273" s="147">
        <v>1</v>
      </c>
      <c r="N1273" s="179">
        <f t="shared" si="650"/>
        <v>1</v>
      </c>
      <c r="O1273" s="71"/>
      <c r="P1273" s="71"/>
      <c r="Q1273" s="11">
        <f t="shared" si="625"/>
        <v>0</v>
      </c>
      <c r="R1273" s="11">
        <f t="shared" si="626"/>
        <v>0</v>
      </c>
      <c r="S1273" s="88">
        <f t="shared" si="627"/>
        <v>0</v>
      </c>
      <c r="T1273" s="88"/>
      <c r="U1273" s="137"/>
      <c r="V1273" s="137"/>
      <c r="W1273" s="137"/>
      <c r="X1273" s="137"/>
      <c r="Y1273" s="137"/>
    </row>
    <row r="1274" spans="1:25" s="138" customFormat="1" ht="22.5" customHeight="1" x14ac:dyDescent="0.25">
      <c r="A1274" s="65" t="s">
        <v>2538</v>
      </c>
      <c r="B1274" s="69"/>
      <c r="C1274" s="69" t="s">
        <v>553</v>
      </c>
      <c r="D1274" s="260" t="s">
        <v>705</v>
      </c>
      <c r="E1274" s="14" t="s">
        <v>3</v>
      </c>
      <c r="F1274" s="229">
        <v>0.4</v>
      </c>
      <c r="G1274" s="195"/>
      <c r="H1274" s="74"/>
      <c r="I1274" s="11"/>
      <c r="J1274" s="224"/>
      <c r="K1274" s="235"/>
      <c r="L1274" s="103">
        <f t="shared" ref="L1274" si="651">F1274</f>
        <v>0.4</v>
      </c>
      <c r="M1274" s="147">
        <v>1</v>
      </c>
      <c r="N1274" s="179">
        <f>M1274*L1274</f>
        <v>0.4</v>
      </c>
      <c r="O1274" s="71"/>
      <c r="P1274" s="71"/>
      <c r="Q1274" s="11">
        <f t="shared" ref="Q1274" si="652">ROUND(N1274*O1274,2)</f>
        <v>0</v>
      </c>
      <c r="R1274" s="11">
        <f t="shared" ref="R1274" si="653">ROUND(N1274*P1274,2)</f>
        <v>0</v>
      </c>
      <c r="S1274" s="88">
        <f t="shared" ref="S1274" si="654">ROUND(Q1274+R1274,2)</f>
        <v>0</v>
      </c>
      <c r="T1274" s="88"/>
      <c r="U1274" s="137"/>
      <c r="V1274" s="137"/>
      <c r="W1274" s="137"/>
      <c r="X1274" s="137"/>
      <c r="Y1274" s="137"/>
    </row>
    <row r="1275" spans="1:25" s="134" customFormat="1" ht="27.75" customHeight="1" x14ac:dyDescent="0.3">
      <c r="A1275" s="90" t="s">
        <v>2490</v>
      </c>
      <c r="B1275" s="279" t="s">
        <v>2307</v>
      </c>
      <c r="C1275" s="86" t="s">
        <v>552</v>
      </c>
      <c r="D1275" s="118" t="s">
        <v>2071</v>
      </c>
      <c r="E1275" s="87" t="s">
        <v>18</v>
      </c>
      <c r="F1275" s="117">
        <f>F1276</f>
        <v>1</v>
      </c>
      <c r="G1275" s="117"/>
      <c r="H1275" s="117"/>
      <c r="I1275" s="117"/>
      <c r="J1275" s="117"/>
      <c r="K1275" s="117"/>
      <c r="L1275" s="119">
        <f t="shared" ref="L1275" si="655">F1275</f>
        <v>1</v>
      </c>
      <c r="M1275" s="148">
        <v>1</v>
      </c>
      <c r="N1275" s="154">
        <f t="shared" ref="N1275" si="656">M1275*L1275</f>
        <v>1</v>
      </c>
      <c r="O1275" s="88"/>
      <c r="P1275" s="88"/>
      <c r="Q1275" s="92">
        <f t="shared" ref="Q1275" si="657">ROUND(N1275*O1275,2)</f>
        <v>0</v>
      </c>
      <c r="R1275" s="92">
        <f t="shared" ref="R1275" si="658">ROUND(N1275*P1275,2)</f>
        <v>0</v>
      </c>
      <c r="S1275" s="88">
        <f t="shared" ref="S1275" si="659">ROUND(Q1275+R1275,2)</f>
        <v>0</v>
      </c>
      <c r="T1275" s="108" t="s">
        <v>556</v>
      </c>
      <c r="U1275" s="133"/>
      <c r="V1275" s="133"/>
      <c r="W1275" s="133"/>
      <c r="X1275" s="133"/>
      <c r="Y1275" s="133"/>
    </row>
    <row r="1276" spans="1:25" s="138" customFormat="1" ht="22.5" customHeight="1" x14ac:dyDescent="0.25">
      <c r="A1276" s="69" t="s">
        <v>2539</v>
      </c>
      <c r="B1276" s="69"/>
      <c r="C1276" s="69" t="s">
        <v>553</v>
      </c>
      <c r="D1276" s="260" t="s">
        <v>1881</v>
      </c>
      <c r="E1276" s="14" t="s">
        <v>18</v>
      </c>
      <c r="F1276" s="191">
        <v>1</v>
      </c>
      <c r="G1276" s="195"/>
      <c r="H1276" s="74"/>
      <c r="I1276" s="11"/>
      <c r="J1276" s="224"/>
      <c r="K1276" s="235"/>
      <c r="L1276" s="104">
        <f t="shared" si="649"/>
        <v>1</v>
      </c>
      <c r="M1276" s="147">
        <v>1</v>
      </c>
      <c r="N1276" s="179">
        <f t="shared" si="650"/>
        <v>1</v>
      </c>
      <c r="O1276" s="71"/>
      <c r="P1276" s="71"/>
      <c r="Q1276" s="11">
        <f t="shared" si="625"/>
        <v>0</v>
      </c>
      <c r="R1276" s="11">
        <f t="shared" si="626"/>
        <v>0</v>
      </c>
      <c r="S1276" s="88">
        <f t="shared" si="627"/>
        <v>0</v>
      </c>
      <c r="T1276" s="88"/>
      <c r="U1276" s="137"/>
      <c r="V1276" s="137"/>
      <c r="W1276" s="137"/>
      <c r="X1276" s="137"/>
      <c r="Y1276" s="137"/>
    </row>
    <row r="1277" spans="1:25" s="134" customFormat="1" ht="27.75" customHeight="1" x14ac:dyDescent="0.3">
      <c r="A1277" s="90" t="s">
        <v>2540</v>
      </c>
      <c r="B1277" s="276" t="s">
        <v>2089</v>
      </c>
      <c r="C1277" s="86" t="s">
        <v>552</v>
      </c>
      <c r="D1277" s="118" t="s">
        <v>1125</v>
      </c>
      <c r="E1277" s="87" t="s">
        <v>18</v>
      </c>
      <c r="F1277" s="117">
        <f>F1278</f>
        <v>1</v>
      </c>
      <c r="G1277" s="117"/>
      <c r="H1277" s="117"/>
      <c r="I1277" s="117"/>
      <c r="J1277" s="117"/>
      <c r="K1277" s="117"/>
      <c r="L1277" s="119">
        <f t="shared" si="649"/>
        <v>1</v>
      </c>
      <c r="M1277" s="148">
        <v>1</v>
      </c>
      <c r="N1277" s="154">
        <f t="shared" si="650"/>
        <v>1</v>
      </c>
      <c r="O1277" s="88"/>
      <c r="P1277" s="88"/>
      <c r="Q1277" s="92">
        <f t="shared" si="625"/>
        <v>0</v>
      </c>
      <c r="R1277" s="92">
        <f t="shared" si="626"/>
        <v>0</v>
      </c>
      <c r="S1277" s="88">
        <f t="shared" si="627"/>
        <v>0</v>
      </c>
      <c r="T1277" s="109"/>
      <c r="U1277" s="133"/>
      <c r="V1277" s="133"/>
      <c r="W1277" s="133"/>
      <c r="X1277" s="133"/>
      <c r="Y1277" s="133"/>
    </row>
    <row r="1278" spans="1:25" s="198" customFormat="1" ht="37.5" customHeight="1" x14ac:dyDescent="0.3">
      <c r="A1278" s="69" t="s">
        <v>2541</v>
      </c>
      <c r="B1278" s="65"/>
      <c r="C1278" s="65" t="s">
        <v>553</v>
      </c>
      <c r="D1278" s="266" t="s">
        <v>1882</v>
      </c>
      <c r="E1278" s="14" t="s">
        <v>18</v>
      </c>
      <c r="F1278" s="212">
        <v>1</v>
      </c>
      <c r="G1278" s="14"/>
      <c r="H1278" s="14"/>
      <c r="I1278" s="14"/>
      <c r="J1278" s="91"/>
      <c r="K1278" s="241"/>
      <c r="L1278" s="104">
        <f t="shared" si="649"/>
        <v>1</v>
      </c>
      <c r="M1278" s="147">
        <v>1</v>
      </c>
      <c r="N1278" s="179">
        <f t="shared" si="650"/>
        <v>1</v>
      </c>
      <c r="O1278" s="11"/>
      <c r="P1278" s="11"/>
      <c r="Q1278" s="11">
        <f t="shared" si="625"/>
        <v>0</v>
      </c>
      <c r="R1278" s="11">
        <f t="shared" si="626"/>
        <v>0</v>
      </c>
      <c r="S1278" s="88">
        <f t="shared" si="627"/>
        <v>0</v>
      </c>
      <c r="T1278" s="106"/>
      <c r="U1278" s="197"/>
    </row>
    <row r="1279" spans="1:25" s="134" customFormat="1" ht="15.75" customHeight="1" x14ac:dyDescent="0.3">
      <c r="A1279" s="90" t="s">
        <v>2542</v>
      </c>
      <c r="B1279" s="90"/>
      <c r="C1279" s="90" t="s">
        <v>552</v>
      </c>
      <c r="D1279" s="116" t="s">
        <v>1313</v>
      </c>
      <c r="E1279" s="87" t="s">
        <v>18</v>
      </c>
      <c r="F1279" s="87">
        <f>F1280</f>
        <v>1</v>
      </c>
      <c r="G1279" s="87"/>
      <c r="H1279" s="87"/>
      <c r="I1279" s="87"/>
      <c r="J1279" s="87"/>
      <c r="K1279" s="87"/>
      <c r="L1279" s="146">
        <v>1</v>
      </c>
      <c r="M1279" s="146">
        <v>1</v>
      </c>
      <c r="N1279" s="152">
        <v>1</v>
      </c>
      <c r="O1279" s="88"/>
      <c r="P1279" s="88"/>
      <c r="Q1279" s="92">
        <f t="shared" si="625"/>
        <v>0</v>
      </c>
      <c r="R1279" s="92">
        <f t="shared" si="626"/>
        <v>0</v>
      </c>
      <c r="S1279" s="88">
        <f t="shared" si="627"/>
        <v>0</v>
      </c>
      <c r="T1279" s="109"/>
      <c r="U1279" s="133"/>
      <c r="V1279" s="133"/>
      <c r="W1279" s="133"/>
      <c r="X1279" s="133"/>
      <c r="Y1279" s="133"/>
    </row>
    <row r="1280" spans="1:25" s="1" customFormat="1" ht="17.25" customHeight="1" x14ac:dyDescent="0.3">
      <c r="A1280" s="69" t="s">
        <v>2543</v>
      </c>
      <c r="B1280" s="65"/>
      <c r="C1280" s="65" t="s">
        <v>553</v>
      </c>
      <c r="D1280" s="261" t="s">
        <v>1856</v>
      </c>
      <c r="E1280" s="14" t="s">
        <v>18</v>
      </c>
      <c r="F1280" s="14">
        <v>1</v>
      </c>
      <c r="G1280" s="14"/>
      <c r="H1280" s="14"/>
      <c r="I1280" s="14"/>
      <c r="J1280" s="91"/>
      <c r="K1280" s="234"/>
      <c r="L1280" s="150">
        <f>F1280</f>
        <v>1</v>
      </c>
      <c r="M1280" s="150">
        <v>1</v>
      </c>
      <c r="N1280" s="180">
        <f>M1280*L1280</f>
        <v>1</v>
      </c>
      <c r="O1280" s="11"/>
      <c r="P1280" s="11"/>
      <c r="Q1280" s="11">
        <f t="shared" si="625"/>
        <v>0</v>
      </c>
      <c r="R1280" s="11">
        <f t="shared" si="626"/>
        <v>0</v>
      </c>
      <c r="S1280" s="88">
        <f t="shared" si="627"/>
        <v>0</v>
      </c>
      <c r="T1280" s="106"/>
      <c r="U1280" s="4"/>
    </row>
    <row r="1281" spans="1:25" s="134" customFormat="1" ht="27.75" customHeight="1" x14ac:dyDescent="0.3">
      <c r="A1281" s="90" t="s">
        <v>2544</v>
      </c>
      <c r="B1281" s="276" t="s">
        <v>2089</v>
      </c>
      <c r="C1281" s="86" t="s">
        <v>552</v>
      </c>
      <c r="D1281" s="118" t="s">
        <v>654</v>
      </c>
      <c r="E1281" s="87" t="s">
        <v>18</v>
      </c>
      <c r="F1281" s="117">
        <f>SUM(F1282:F1283)</f>
        <v>2</v>
      </c>
      <c r="G1281" s="117"/>
      <c r="H1281" s="117"/>
      <c r="I1281" s="117"/>
      <c r="J1281" s="117"/>
      <c r="K1281" s="117"/>
      <c r="L1281" s="119">
        <f t="shared" ref="L1281:L1283" si="660">F1281</f>
        <v>2</v>
      </c>
      <c r="M1281" s="148">
        <v>1</v>
      </c>
      <c r="N1281" s="154">
        <f t="shared" ref="N1281:N1283" si="661">M1281*L1281</f>
        <v>2</v>
      </c>
      <c r="O1281" s="88"/>
      <c r="P1281" s="88"/>
      <c r="Q1281" s="92">
        <f t="shared" si="625"/>
        <v>0</v>
      </c>
      <c r="R1281" s="92">
        <f t="shared" si="626"/>
        <v>0</v>
      </c>
      <c r="S1281" s="88">
        <f t="shared" si="627"/>
        <v>0</v>
      </c>
      <c r="T1281" s="109"/>
      <c r="U1281" s="133"/>
      <c r="V1281" s="133"/>
      <c r="W1281" s="133"/>
      <c r="X1281" s="133"/>
      <c r="Y1281" s="133"/>
    </row>
    <row r="1282" spans="1:25" s="158" customFormat="1" ht="43.5" customHeight="1" x14ac:dyDescent="0.3">
      <c r="A1282" s="69" t="s">
        <v>2545</v>
      </c>
      <c r="B1282" s="69"/>
      <c r="C1282" s="65" t="s">
        <v>553</v>
      </c>
      <c r="D1282" s="260" t="s">
        <v>1855</v>
      </c>
      <c r="E1282" s="74" t="s">
        <v>18</v>
      </c>
      <c r="F1282" s="105">
        <v>1</v>
      </c>
      <c r="G1282" s="105"/>
      <c r="H1282" s="105"/>
      <c r="I1282" s="105"/>
      <c r="J1282" s="117"/>
      <c r="K1282" s="238"/>
      <c r="L1282" s="104">
        <f t="shared" si="660"/>
        <v>1</v>
      </c>
      <c r="M1282" s="147">
        <v>1</v>
      </c>
      <c r="N1282" s="153">
        <f t="shared" si="661"/>
        <v>1</v>
      </c>
      <c r="O1282" s="71"/>
      <c r="P1282" s="71"/>
      <c r="Q1282" s="11">
        <f t="shared" si="625"/>
        <v>0</v>
      </c>
      <c r="R1282" s="11">
        <f t="shared" si="626"/>
        <v>0</v>
      </c>
      <c r="S1282" s="88">
        <f t="shared" si="627"/>
        <v>0</v>
      </c>
      <c r="T1282" s="106"/>
      <c r="U1282" s="157"/>
      <c r="V1282" s="157"/>
      <c r="W1282" s="157"/>
      <c r="X1282" s="157"/>
      <c r="Y1282" s="157"/>
    </row>
    <row r="1283" spans="1:25" s="158" customFormat="1" ht="38.25" customHeight="1" x14ac:dyDescent="0.3">
      <c r="A1283" s="69" t="s">
        <v>2546</v>
      </c>
      <c r="B1283" s="69"/>
      <c r="C1283" s="65" t="s">
        <v>553</v>
      </c>
      <c r="D1283" s="266" t="s">
        <v>1855</v>
      </c>
      <c r="E1283" s="74" t="s">
        <v>18</v>
      </c>
      <c r="F1283" s="105">
        <v>1</v>
      </c>
      <c r="G1283" s="105"/>
      <c r="H1283" s="105"/>
      <c r="I1283" s="105"/>
      <c r="J1283" s="117"/>
      <c r="K1283" s="238"/>
      <c r="L1283" s="104">
        <f t="shared" si="660"/>
        <v>1</v>
      </c>
      <c r="M1283" s="147">
        <v>1</v>
      </c>
      <c r="N1283" s="153">
        <f t="shared" si="661"/>
        <v>1</v>
      </c>
      <c r="O1283" s="71"/>
      <c r="P1283" s="71"/>
      <c r="Q1283" s="11">
        <f t="shared" si="625"/>
        <v>0</v>
      </c>
      <c r="R1283" s="11">
        <f t="shared" si="626"/>
        <v>0</v>
      </c>
      <c r="S1283" s="88">
        <f t="shared" si="627"/>
        <v>0</v>
      </c>
      <c r="T1283" s="106"/>
      <c r="U1283" s="157"/>
      <c r="V1283" s="157"/>
      <c r="W1283" s="157"/>
      <c r="X1283" s="157"/>
      <c r="Y1283" s="157"/>
    </row>
    <row r="1284" spans="1:25" s="138" customFormat="1" ht="27" customHeight="1" x14ac:dyDescent="0.3">
      <c r="A1284" s="90" t="s">
        <v>2547</v>
      </c>
      <c r="B1284" s="276" t="s">
        <v>2088</v>
      </c>
      <c r="C1284" s="90" t="s">
        <v>552</v>
      </c>
      <c r="D1284" s="97" t="s">
        <v>1338</v>
      </c>
      <c r="E1284" s="87" t="s">
        <v>3</v>
      </c>
      <c r="F1284" s="124">
        <f>F1285</f>
        <v>16.975000000000001</v>
      </c>
      <c r="G1284" s="87"/>
      <c r="H1284" s="87"/>
      <c r="I1284" s="87"/>
      <c r="J1284" s="87"/>
      <c r="K1284" s="124">
        <f>F1284</f>
        <v>16.975000000000001</v>
      </c>
      <c r="L1284" s="124">
        <f>K1284</f>
        <v>16.975000000000001</v>
      </c>
      <c r="M1284" s="148">
        <v>1</v>
      </c>
      <c r="N1284" s="154">
        <f>ROUND(M1284*L1284,2)</f>
        <v>16.98</v>
      </c>
      <c r="O1284" s="88"/>
      <c r="P1284" s="88"/>
      <c r="Q1284" s="92">
        <f t="shared" si="625"/>
        <v>0</v>
      </c>
      <c r="R1284" s="92">
        <f t="shared" si="626"/>
        <v>0</v>
      </c>
      <c r="S1284" s="88">
        <f t="shared" si="627"/>
        <v>0</v>
      </c>
      <c r="T1284" s="108"/>
    </row>
    <row r="1285" spans="1:25" s="198" customFormat="1" ht="38.25" customHeight="1" x14ac:dyDescent="0.3">
      <c r="A1285" s="65" t="s">
        <v>2548</v>
      </c>
      <c r="B1285" s="65"/>
      <c r="C1285" s="65" t="s">
        <v>553</v>
      </c>
      <c r="D1285" s="115" t="s">
        <v>634</v>
      </c>
      <c r="E1285" s="14" t="s">
        <v>3</v>
      </c>
      <c r="F1285" s="103">
        <v>16.975000000000001</v>
      </c>
      <c r="G1285" s="14"/>
      <c r="H1285" s="14"/>
      <c r="I1285" s="14"/>
      <c r="J1285" s="91"/>
      <c r="K1285" s="239">
        <f>F1285</f>
        <v>16.975000000000001</v>
      </c>
      <c r="L1285" s="103">
        <f>K1285</f>
        <v>16.975000000000001</v>
      </c>
      <c r="M1285" s="147">
        <v>1.1000000000000001</v>
      </c>
      <c r="N1285" s="153">
        <f>ROUND(M1285*L1285,2)</f>
        <v>18.670000000000002</v>
      </c>
      <c r="O1285" s="11"/>
      <c r="P1285" s="11"/>
      <c r="Q1285" s="11">
        <f t="shared" si="625"/>
        <v>0</v>
      </c>
      <c r="R1285" s="11">
        <f t="shared" si="626"/>
        <v>0</v>
      </c>
      <c r="S1285" s="88">
        <f t="shared" si="627"/>
        <v>0</v>
      </c>
      <c r="T1285" s="106"/>
      <c r="U1285" s="197"/>
    </row>
    <row r="1286" spans="1:25" s="198" customFormat="1" ht="25.5" customHeight="1" x14ac:dyDescent="0.3">
      <c r="A1286" s="65" t="s">
        <v>3031</v>
      </c>
      <c r="B1286" s="65"/>
      <c r="C1286" s="65" t="s">
        <v>553</v>
      </c>
      <c r="D1286" s="115" t="s">
        <v>2978</v>
      </c>
      <c r="E1286" s="14" t="s">
        <v>2</v>
      </c>
      <c r="F1286" s="340">
        <f>F1285</f>
        <v>16.975000000000001</v>
      </c>
      <c r="G1286" s="340"/>
      <c r="H1286" s="340"/>
      <c r="I1286" s="340"/>
      <c r="J1286" s="340"/>
      <c r="K1286" s="340">
        <f>F1286</f>
        <v>16.975000000000001</v>
      </c>
      <c r="L1286" s="340">
        <f>K1286</f>
        <v>16.975000000000001</v>
      </c>
      <c r="M1286" s="341">
        <v>1</v>
      </c>
      <c r="N1286" s="153">
        <f>ROUND(M1286*L1286,2)</f>
        <v>16.98</v>
      </c>
      <c r="O1286" s="11"/>
      <c r="P1286" s="11"/>
      <c r="Q1286" s="11">
        <f t="shared" si="625"/>
        <v>0</v>
      </c>
      <c r="R1286" s="11">
        <f t="shared" si="626"/>
        <v>0</v>
      </c>
      <c r="S1286" s="88">
        <f t="shared" si="627"/>
        <v>0</v>
      </c>
      <c r="T1286" s="106"/>
    </row>
    <row r="1287" spans="1:25" s="138" customFormat="1" ht="27" customHeight="1" x14ac:dyDescent="0.3">
      <c r="A1287" s="90" t="s">
        <v>2549</v>
      </c>
      <c r="B1287" s="276" t="s">
        <v>2089</v>
      </c>
      <c r="C1287" s="90" t="s">
        <v>552</v>
      </c>
      <c r="D1287" s="97" t="s">
        <v>1697</v>
      </c>
      <c r="E1287" s="87" t="s">
        <v>18</v>
      </c>
      <c r="F1287" s="124">
        <f>F1288</f>
        <v>1</v>
      </c>
      <c r="G1287" s="87"/>
      <c r="H1287" s="87"/>
      <c r="I1287" s="87"/>
      <c r="J1287" s="87"/>
      <c r="K1287" s="117">
        <f>F1287</f>
        <v>1</v>
      </c>
      <c r="L1287" s="146">
        <f>K1287</f>
        <v>1</v>
      </c>
      <c r="M1287" s="148">
        <v>1</v>
      </c>
      <c r="N1287" s="154">
        <f>ROUND(M1287*L1287,2)</f>
        <v>1</v>
      </c>
      <c r="O1287" s="88"/>
      <c r="P1287" s="88"/>
      <c r="Q1287" s="92">
        <f t="shared" si="625"/>
        <v>0</v>
      </c>
      <c r="R1287" s="92">
        <f t="shared" si="626"/>
        <v>0</v>
      </c>
      <c r="S1287" s="88">
        <f t="shared" si="627"/>
        <v>0</v>
      </c>
      <c r="T1287" s="108"/>
    </row>
    <row r="1288" spans="1:25" s="198" customFormat="1" ht="23.25" customHeight="1" x14ac:dyDescent="0.3">
      <c r="A1288" s="69" t="s">
        <v>2550</v>
      </c>
      <c r="B1288" s="65"/>
      <c r="C1288" s="65" t="s">
        <v>553</v>
      </c>
      <c r="D1288" s="260" t="s">
        <v>1750</v>
      </c>
      <c r="E1288" s="14" t="s">
        <v>18</v>
      </c>
      <c r="F1288" s="103">
        <v>1</v>
      </c>
      <c r="G1288" s="14"/>
      <c r="H1288" s="14"/>
      <c r="I1288" s="14"/>
      <c r="J1288" s="91"/>
      <c r="K1288" s="241">
        <f>F1288</f>
        <v>1</v>
      </c>
      <c r="L1288" s="147">
        <f>K1288</f>
        <v>1</v>
      </c>
      <c r="M1288" s="147">
        <v>1</v>
      </c>
      <c r="N1288" s="154">
        <f t="shared" ref="N1288" si="662">ROUND(M1288*L1288,2)</f>
        <v>1</v>
      </c>
      <c r="O1288" s="11"/>
      <c r="P1288" s="11"/>
      <c r="Q1288" s="11">
        <f t="shared" si="625"/>
        <v>0</v>
      </c>
      <c r="R1288" s="11">
        <f t="shared" si="626"/>
        <v>0</v>
      </c>
      <c r="S1288" s="88">
        <f t="shared" si="627"/>
        <v>0</v>
      </c>
      <c r="T1288" s="106"/>
      <c r="U1288" s="197"/>
    </row>
    <row r="1289" spans="1:25" s="138" customFormat="1" ht="27" customHeight="1" x14ac:dyDescent="0.3">
      <c r="A1289" s="90" t="s">
        <v>3081</v>
      </c>
      <c r="B1289" s="276"/>
      <c r="C1289" s="90" t="s">
        <v>552</v>
      </c>
      <c r="D1289" s="116" t="s">
        <v>3058</v>
      </c>
      <c r="E1289" s="87" t="s">
        <v>18</v>
      </c>
      <c r="F1289" s="124">
        <f>F1290</f>
        <v>1</v>
      </c>
      <c r="G1289" s="87"/>
      <c r="H1289" s="87"/>
      <c r="I1289" s="87"/>
      <c r="J1289" s="87"/>
      <c r="K1289" s="117"/>
      <c r="L1289" s="117">
        <f>F1289</f>
        <v>1</v>
      </c>
      <c r="M1289" s="148">
        <v>1</v>
      </c>
      <c r="N1289" s="154">
        <f>ROUND(M1289*L1289,2)</f>
        <v>1</v>
      </c>
      <c r="O1289" s="88"/>
      <c r="P1289" s="88"/>
      <c r="Q1289" s="92">
        <f t="shared" si="625"/>
        <v>0</v>
      </c>
      <c r="R1289" s="92">
        <f t="shared" si="626"/>
        <v>0</v>
      </c>
      <c r="S1289" s="88">
        <f t="shared" si="627"/>
        <v>0</v>
      </c>
      <c r="T1289" s="108"/>
    </row>
    <row r="1290" spans="1:25" s="376" customFormat="1" ht="22.5" customHeight="1" x14ac:dyDescent="0.25">
      <c r="A1290" s="362" t="s">
        <v>3082</v>
      </c>
      <c r="B1290" s="363"/>
      <c r="C1290" s="363" t="s">
        <v>553</v>
      </c>
      <c r="D1290" s="364" t="s">
        <v>1853</v>
      </c>
      <c r="E1290" s="365" t="s">
        <v>18</v>
      </c>
      <c r="F1290" s="366">
        <v>1</v>
      </c>
      <c r="G1290" s="367"/>
      <c r="H1290" s="368"/>
      <c r="I1290" s="369"/>
      <c r="J1290" s="370"/>
      <c r="K1290" s="369"/>
      <c r="L1290" s="371">
        <f>F1290</f>
        <v>1</v>
      </c>
      <c r="M1290" s="372">
        <v>1</v>
      </c>
      <c r="N1290" s="373">
        <f t="shared" ref="N1290" si="663">M1290*L1290</f>
        <v>1</v>
      </c>
      <c r="O1290" s="71"/>
      <c r="P1290" s="71"/>
      <c r="Q1290" s="369">
        <f t="shared" si="625"/>
        <v>0</v>
      </c>
      <c r="R1290" s="369">
        <f t="shared" si="626"/>
        <v>0</v>
      </c>
      <c r="S1290" s="374">
        <f t="shared" si="627"/>
        <v>0</v>
      </c>
      <c r="T1290" s="374"/>
      <c r="U1290" s="375"/>
      <c r="V1290" s="375"/>
      <c r="W1290" s="375"/>
      <c r="X1290" s="375"/>
      <c r="Y1290" s="375"/>
    </row>
    <row r="1291" spans="1:25" s="132" customFormat="1" ht="22.5" customHeight="1" x14ac:dyDescent="0.3">
      <c r="A1291" s="111" t="s">
        <v>531</v>
      </c>
      <c r="B1291" s="111"/>
      <c r="C1291" s="111"/>
      <c r="D1291" s="95" t="s">
        <v>1857</v>
      </c>
      <c r="E1291" s="112"/>
      <c r="F1291" s="113"/>
      <c r="G1291" s="112"/>
      <c r="H1291" s="112"/>
      <c r="I1291" s="112"/>
      <c r="J1291" s="112"/>
      <c r="K1291" s="112"/>
      <c r="L1291" s="190"/>
      <c r="M1291" s="144"/>
      <c r="N1291" s="151"/>
      <c r="O1291" s="114"/>
      <c r="P1291" s="114"/>
      <c r="Q1291" s="85"/>
      <c r="R1291" s="85"/>
      <c r="S1291" s="114"/>
      <c r="T1291" s="114"/>
      <c r="U1291" s="131"/>
      <c r="V1291" s="131"/>
      <c r="W1291" s="131"/>
      <c r="X1291" s="131"/>
      <c r="Y1291" s="131"/>
    </row>
    <row r="1292" spans="1:25" s="138" customFormat="1" ht="32.25" customHeight="1" x14ac:dyDescent="0.3">
      <c r="A1292" s="90" t="s">
        <v>2551</v>
      </c>
      <c r="B1292" s="276" t="s">
        <v>2086</v>
      </c>
      <c r="C1292" s="90" t="s">
        <v>552</v>
      </c>
      <c r="D1292" s="97" t="s">
        <v>554</v>
      </c>
      <c r="E1292" s="87" t="s">
        <v>3</v>
      </c>
      <c r="F1292" s="117"/>
      <c r="G1292" s="87"/>
      <c r="H1292" s="87"/>
      <c r="I1292" s="89"/>
      <c r="J1292" s="89"/>
      <c r="K1292" s="89">
        <f>SUM(K1293:K1310)</f>
        <v>65.114130138733387</v>
      </c>
      <c r="L1292" s="89"/>
      <c r="M1292" s="146"/>
      <c r="N1292" s="89">
        <f>K1292</f>
        <v>65.114130138733387</v>
      </c>
      <c r="O1292" s="88"/>
      <c r="P1292" s="88"/>
      <c r="Q1292" s="92">
        <f t="shared" ref="Q1292:Q1357" si="664">ROUND(N1292*O1292,2)</f>
        <v>0</v>
      </c>
      <c r="R1292" s="92">
        <f t="shared" ref="R1292:R1357" si="665">ROUND(N1292*P1292,2)</f>
        <v>0</v>
      </c>
      <c r="S1292" s="88">
        <f t="shared" ref="S1292:S1357" si="666">ROUND(Q1292+R1292,2)</f>
        <v>0</v>
      </c>
      <c r="T1292" s="88" t="s">
        <v>555</v>
      </c>
      <c r="U1292" s="137"/>
      <c r="V1292" s="137"/>
      <c r="W1292" s="137"/>
      <c r="X1292" s="137"/>
      <c r="Y1292" s="137"/>
    </row>
    <row r="1293" spans="1:25" s="138" customFormat="1" ht="22.5" customHeight="1" x14ac:dyDescent="0.3">
      <c r="A1293" s="65" t="s">
        <v>2552</v>
      </c>
      <c r="B1293" s="69"/>
      <c r="C1293" s="69" t="s">
        <v>553</v>
      </c>
      <c r="D1293" s="261" t="s">
        <v>1883</v>
      </c>
      <c r="E1293" s="74" t="s">
        <v>1690</v>
      </c>
      <c r="F1293" s="105"/>
      <c r="G1293" s="74">
        <v>0.9</v>
      </c>
      <c r="H1293" s="74">
        <v>0.4</v>
      </c>
      <c r="I1293" s="11">
        <f>(G1293+H1293)*2</f>
        <v>2.6</v>
      </c>
      <c r="J1293" s="200">
        <v>15.5</v>
      </c>
      <c r="K1293" s="235">
        <f>I1293*J1293</f>
        <v>40.300000000000004</v>
      </c>
      <c r="L1293" s="11">
        <f>J1293</f>
        <v>15.5</v>
      </c>
      <c r="M1293" s="147">
        <v>1.1000000000000001</v>
      </c>
      <c r="N1293" s="179">
        <f>M1293*L1293</f>
        <v>17.05</v>
      </c>
      <c r="O1293" s="71"/>
      <c r="P1293" s="71"/>
      <c r="Q1293" s="11">
        <f t="shared" si="664"/>
        <v>0</v>
      </c>
      <c r="R1293" s="11">
        <f t="shared" si="665"/>
        <v>0</v>
      </c>
      <c r="S1293" s="88">
        <f t="shared" si="666"/>
        <v>0</v>
      </c>
      <c r="T1293" s="88"/>
      <c r="U1293" s="137"/>
      <c r="V1293" s="137"/>
      <c r="W1293" s="137"/>
      <c r="X1293" s="137"/>
      <c r="Y1293" s="137"/>
    </row>
    <row r="1294" spans="1:25" s="138" customFormat="1" ht="22.5" customHeight="1" x14ac:dyDescent="0.3">
      <c r="A1294" s="65" t="s">
        <v>2553</v>
      </c>
      <c r="B1294" s="69"/>
      <c r="C1294" s="69" t="s">
        <v>553</v>
      </c>
      <c r="D1294" s="261" t="s">
        <v>1702</v>
      </c>
      <c r="E1294" s="74" t="s">
        <v>1690</v>
      </c>
      <c r="F1294" s="105"/>
      <c r="G1294" s="74">
        <v>1</v>
      </c>
      <c r="H1294" s="74">
        <v>0.4</v>
      </c>
      <c r="I1294" s="11">
        <f t="shared" ref="I1294" si="667">(G1294+H1294)*2</f>
        <v>2.8</v>
      </c>
      <c r="J1294" s="200">
        <v>1.22</v>
      </c>
      <c r="K1294" s="235">
        <f>J1294*0.5*3.14</f>
        <v>1.9154</v>
      </c>
      <c r="L1294" s="11">
        <f t="shared" ref="L1294:L1298" si="668">J1294</f>
        <v>1.22</v>
      </c>
      <c r="M1294" s="147">
        <v>1.1000000000000001</v>
      </c>
      <c r="N1294" s="179">
        <f>M1294*L1294</f>
        <v>1.3420000000000001</v>
      </c>
      <c r="O1294" s="71"/>
      <c r="P1294" s="71"/>
      <c r="Q1294" s="11">
        <f t="shared" si="664"/>
        <v>0</v>
      </c>
      <c r="R1294" s="11">
        <f t="shared" si="665"/>
        <v>0</v>
      </c>
      <c r="S1294" s="88">
        <f t="shared" si="666"/>
        <v>0</v>
      </c>
      <c r="T1294" s="88"/>
      <c r="U1294" s="137"/>
      <c r="V1294" s="137"/>
      <c r="W1294" s="137"/>
      <c r="X1294" s="137"/>
      <c r="Y1294" s="137"/>
    </row>
    <row r="1295" spans="1:25" s="138" customFormat="1" ht="22.5" customHeight="1" x14ac:dyDescent="0.25">
      <c r="A1295" s="65" t="s">
        <v>2554</v>
      </c>
      <c r="B1295" s="69"/>
      <c r="C1295" s="69" t="s">
        <v>553</v>
      </c>
      <c r="D1295" s="261" t="s">
        <v>1873</v>
      </c>
      <c r="E1295" s="74" t="s">
        <v>1690</v>
      </c>
      <c r="F1295" s="191"/>
      <c r="G1295" s="195"/>
      <c r="H1295" s="74"/>
      <c r="I1295" s="11"/>
      <c r="J1295" s="200">
        <v>7.0000000000000007E-2</v>
      </c>
      <c r="K1295" s="235">
        <f>J1295*0.5*3.14</f>
        <v>0.10990000000000001</v>
      </c>
      <c r="L1295" s="11">
        <f t="shared" si="668"/>
        <v>7.0000000000000007E-2</v>
      </c>
      <c r="M1295" s="147">
        <v>1.1000000000000001</v>
      </c>
      <c r="N1295" s="227">
        <f>M1295*L1295</f>
        <v>7.7000000000000013E-2</v>
      </c>
      <c r="O1295" s="71"/>
      <c r="P1295" s="71"/>
      <c r="Q1295" s="11">
        <f t="shared" si="664"/>
        <v>0</v>
      </c>
      <c r="R1295" s="11">
        <f t="shared" si="665"/>
        <v>0</v>
      </c>
      <c r="S1295" s="88">
        <f t="shared" si="666"/>
        <v>0</v>
      </c>
      <c r="T1295" s="88"/>
      <c r="U1295" s="137"/>
      <c r="V1295" s="137"/>
      <c r="W1295" s="137"/>
      <c r="X1295" s="137"/>
      <c r="Y1295" s="137"/>
    </row>
    <row r="1296" spans="1:25" s="138" customFormat="1" ht="22.5" customHeight="1" x14ac:dyDescent="0.25">
      <c r="A1296" s="65" t="s">
        <v>2555</v>
      </c>
      <c r="B1296" s="69"/>
      <c r="C1296" s="69" t="s">
        <v>553</v>
      </c>
      <c r="D1296" s="261" t="s">
        <v>1734</v>
      </c>
      <c r="E1296" s="14" t="s">
        <v>18</v>
      </c>
      <c r="F1296" s="191"/>
      <c r="G1296" s="195"/>
      <c r="H1296" s="74"/>
      <c r="I1296" s="11"/>
      <c r="J1296" s="200">
        <v>0.28000000000000003</v>
      </c>
      <c r="K1296" s="235">
        <f>J1296*0.5*3.14</f>
        <v>0.43960000000000005</v>
      </c>
      <c r="L1296" s="11">
        <f t="shared" si="668"/>
        <v>0.28000000000000003</v>
      </c>
      <c r="M1296" s="147">
        <v>1</v>
      </c>
      <c r="N1296" s="179">
        <f t="shared" ref="N1296:N1309" si="669">M1296*L1296</f>
        <v>0.28000000000000003</v>
      </c>
      <c r="O1296" s="71"/>
      <c r="P1296" s="71"/>
      <c r="Q1296" s="11">
        <f t="shared" si="664"/>
        <v>0</v>
      </c>
      <c r="R1296" s="11">
        <f t="shared" si="665"/>
        <v>0</v>
      </c>
      <c r="S1296" s="88">
        <f t="shared" si="666"/>
        <v>0</v>
      </c>
      <c r="T1296" s="88"/>
      <c r="U1296" s="137"/>
      <c r="V1296" s="137"/>
      <c r="W1296" s="137"/>
      <c r="X1296" s="137"/>
      <c r="Y1296" s="137"/>
    </row>
    <row r="1297" spans="1:25" s="138" customFormat="1" ht="22.5" customHeight="1" x14ac:dyDescent="0.25">
      <c r="A1297" s="65" t="s">
        <v>2556</v>
      </c>
      <c r="B1297" s="69"/>
      <c r="C1297" s="69" t="s">
        <v>553</v>
      </c>
      <c r="D1297" s="261" t="s">
        <v>1806</v>
      </c>
      <c r="E1297" s="14" t="s">
        <v>18</v>
      </c>
      <c r="F1297" s="191"/>
      <c r="G1297" s="195"/>
      <c r="H1297" s="74"/>
      <c r="I1297" s="11"/>
      <c r="J1297" s="200">
        <v>0.28000000000000003</v>
      </c>
      <c r="K1297" s="235">
        <f>J1297*0.56*3.14</f>
        <v>0.49235200000000007</v>
      </c>
      <c r="L1297" s="11">
        <f t="shared" si="668"/>
        <v>0.28000000000000003</v>
      </c>
      <c r="M1297" s="147">
        <v>1</v>
      </c>
      <c r="N1297" s="179">
        <f t="shared" si="669"/>
        <v>0.28000000000000003</v>
      </c>
      <c r="O1297" s="71"/>
      <c r="P1297" s="71"/>
      <c r="Q1297" s="11">
        <f t="shared" si="664"/>
        <v>0</v>
      </c>
      <c r="R1297" s="11">
        <f t="shared" si="665"/>
        <v>0</v>
      </c>
      <c r="S1297" s="88">
        <f t="shared" si="666"/>
        <v>0</v>
      </c>
      <c r="T1297" s="88"/>
      <c r="U1297" s="137"/>
      <c r="V1297" s="137"/>
      <c r="W1297" s="137"/>
      <c r="X1297" s="137"/>
      <c r="Y1297" s="137"/>
    </row>
    <row r="1298" spans="1:25" s="138" customFormat="1" ht="22.5" customHeight="1" x14ac:dyDescent="0.25">
      <c r="A1298" s="65" t="s">
        <v>2557</v>
      </c>
      <c r="B1298" s="69"/>
      <c r="C1298" s="69" t="s">
        <v>553</v>
      </c>
      <c r="D1298" s="261" t="s">
        <v>1225</v>
      </c>
      <c r="E1298" s="14" t="s">
        <v>18</v>
      </c>
      <c r="F1298" s="191"/>
      <c r="G1298" s="195"/>
      <c r="H1298" s="74"/>
      <c r="I1298" s="11"/>
      <c r="J1298" s="200">
        <v>1.5</v>
      </c>
      <c r="K1298" s="235">
        <f>J1298*0.63*3.14</f>
        <v>2.9673000000000003</v>
      </c>
      <c r="L1298" s="11">
        <f t="shared" si="668"/>
        <v>1.5</v>
      </c>
      <c r="M1298" s="147">
        <v>1</v>
      </c>
      <c r="N1298" s="179">
        <f t="shared" si="669"/>
        <v>1.5</v>
      </c>
      <c r="O1298" s="71"/>
      <c r="P1298" s="71"/>
      <c r="Q1298" s="11">
        <f t="shared" si="664"/>
        <v>0</v>
      </c>
      <c r="R1298" s="11">
        <f t="shared" si="665"/>
        <v>0</v>
      </c>
      <c r="S1298" s="88">
        <f t="shared" si="666"/>
        <v>0</v>
      </c>
      <c r="T1298" s="88"/>
      <c r="U1298" s="137"/>
      <c r="V1298" s="137"/>
      <c r="W1298" s="137"/>
      <c r="X1298" s="137"/>
      <c r="Y1298" s="137"/>
    </row>
    <row r="1299" spans="1:25" s="138" customFormat="1" ht="22.5" customHeight="1" x14ac:dyDescent="0.25">
      <c r="A1299" s="65" t="s">
        <v>2558</v>
      </c>
      <c r="B1299" s="69"/>
      <c r="C1299" s="69" t="s">
        <v>553</v>
      </c>
      <c r="D1299" s="261" t="s">
        <v>1884</v>
      </c>
      <c r="E1299" s="14" t="s">
        <v>18</v>
      </c>
      <c r="F1299" s="191">
        <v>1</v>
      </c>
      <c r="G1299" s="195"/>
      <c r="H1299" s="74"/>
      <c r="I1299" s="11"/>
      <c r="J1299" s="224"/>
      <c r="K1299" s="235">
        <v>0.78</v>
      </c>
      <c r="L1299" s="104">
        <f t="shared" ref="L1299:L1312" si="670">F1299</f>
        <v>1</v>
      </c>
      <c r="M1299" s="147">
        <v>1</v>
      </c>
      <c r="N1299" s="179">
        <f t="shared" si="669"/>
        <v>1</v>
      </c>
      <c r="O1299" s="71"/>
      <c r="P1299" s="71"/>
      <c r="Q1299" s="11">
        <f t="shared" si="664"/>
        <v>0</v>
      </c>
      <c r="R1299" s="11">
        <f t="shared" si="665"/>
        <v>0</v>
      </c>
      <c r="S1299" s="88">
        <f t="shared" si="666"/>
        <v>0</v>
      </c>
      <c r="T1299" s="88"/>
      <c r="U1299" s="137"/>
      <c r="V1299" s="137"/>
      <c r="W1299" s="137"/>
      <c r="X1299" s="137"/>
      <c r="Y1299" s="137"/>
    </row>
    <row r="1300" spans="1:25" s="138" customFormat="1" ht="22.5" customHeight="1" x14ac:dyDescent="0.25">
      <c r="A1300" s="65" t="s">
        <v>2559</v>
      </c>
      <c r="B1300" s="69"/>
      <c r="C1300" s="69" t="s">
        <v>553</v>
      </c>
      <c r="D1300" s="262" t="s">
        <v>1885</v>
      </c>
      <c r="E1300" s="14" t="s">
        <v>18</v>
      </c>
      <c r="F1300" s="191">
        <v>1</v>
      </c>
      <c r="G1300" s="195"/>
      <c r="H1300" s="74"/>
      <c r="I1300" s="11"/>
      <c r="J1300" s="224"/>
      <c r="K1300" s="235">
        <v>0.84</v>
      </c>
      <c r="L1300" s="104">
        <f t="shared" si="670"/>
        <v>1</v>
      </c>
      <c r="M1300" s="147">
        <v>1</v>
      </c>
      <c r="N1300" s="179">
        <f t="shared" si="669"/>
        <v>1</v>
      </c>
      <c r="O1300" s="71"/>
      <c r="P1300" s="71"/>
      <c r="Q1300" s="11">
        <f t="shared" si="664"/>
        <v>0</v>
      </c>
      <c r="R1300" s="11">
        <f t="shared" si="665"/>
        <v>0</v>
      </c>
      <c r="S1300" s="88">
        <f t="shared" si="666"/>
        <v>0</v>
      </c>
      <c r="T1300" s="88"/>
      <c r="U1300" s="137"/>
      <c r="V1300" s="137"/>
      <c r="W1300" s="137"/>
      <c r="X1300" s="137"/>
      <c r="Y1300" s="137"/>
    </row>
    <row r="1301" spans="1:25" s="138" customFormat="1" ht="22.5" customHeight="1" x14ac:dyDescent="0.25">
      <c r="A1301" s="65" t="s">
        <v>2560</v>
      </c>
      <c r="B1301" s="69"/>
      <c r="C1301" s="69" t="s">
        <v>553</v>
      </c>
      <c r="D1301" s="261" t="s">
        <v>1854</v>
      </c>
      <c r="E1301" s="14" t="s">
        <v>18</v>
      </c>
      <c r="F1301" s="191">
        <v>1</v>
      </c>
      <c r="G1301" s="195"/>
      <c r="H1301" s="74"/>
      <c r="I1301" s="11"/>
      <c r="J1301" s="224"/>
      <c r="K1301" s="235"/>
      <c r="L1301" s="104">
        <f t="shared" ref="L1301:L1306" si="671">F1301</f>
        <v>1</v>
      </c>
      <c r="M1301" s="147">
        <v>1</v>
      </c>
      <c r="N1301" s="179">
        <f t="shared" ref="N1301:N1306" si="672">M1301*L1301</f>
        <v>1</v>
      </c>
      <c r="O1301" s="71"/>
      <c r="P1301" s="71"/>
      <c r="Q1301" s="11">
        <f t="shared" si="664"/>
        <v>0</v>
      </c>
      <c r="R1301" s="11">
        <f t="shared" si="665"/>
        <v>0</v>
      </c>
      <c r="S1301" s="88">
        <f t="shared" si="666"/>
        <v>0</v>
      </c>
      <c r="T1301" s="88"/>
      <c r="U1301" s="137"/>
      <c r="V1301" s="137"/>
      <c r="W1301" s="137"/>
      <c r="X1301" s="137"/>
      <c r="Y1301" s="137"/>
    </row>
    <row r="1302" spans="1:25" s="138" customFormat="1" ht="22.5" customHeight="1" x14ac:dyDescent="0.25">
      <c r="A1302" s="65" t="s">
        <v>2561</v>
      </c>
      <c r="B1302" s="69"/>
      <c r="C1302" s="69" t="s">
        <v>553</v>
      </c>
      <c r="D1302" s="261" t="s">
        <v>1876</v>
      </c>
      <c r="E1302" s="14" t="s">
        <v>18</v>
      </c>
      <c r="F1302" s="191">
        <v>1</v>
      </c>
      <c r="G1302" s="195"/>
      <c r="H1302" s="74"/>
      <c r="I1302" s="11"/>
      <c r="J1302" s="224"/>
      <c r="K1302" s="235">
        <v>0.49</v>
      </c>
      <c r="L1302" s="104">
        <f t="shared" si="671"/>
        <v>1</v>
      </c>
      <c r="M1302" s="147">
        <v>1</v>
      </c>
      <c r="N1302" s="179">
        <f t="shared" si="672"/>
        <v>1</v>
      </c>
      <c r="O1302" s="71"/>
      <c r="P1302" s="71"/>
      <c r="Q1302" s="11">
        <f t="shared" si="664"/>
        <v>0</v>
      </c>
      <c r="R1302" s="11">
        <f t="shared" si="665"/>
        <v>0</v>
      </c>
      <c r="S1302" s="88">
        <f t="shared" si="666"/>
        <v>0</v>
      </c>
      <c r="T1302" s="88"/>
      <c r="U1302" s="137"/>
      <c r="V1302" s="137"/>
      <c r="W1302" s="137"/>
      <c r="X1302" s="137"/>
      <c r="Y1302" s="137"/>
    </row>
    <row r="1303" spans="1:25" s="138" customFormat="1" ht="22.5" customHeight="1" x14ac:dyDescent="0.25">
      <c r="A1303" s="65" t="s">
        <v>2562</v>
      </c>
      <c r="B1303" s="69"/>
      <c r="C1303" s="69" t="s">
        <v>553</v>
      </c>
      <c r="D1303" s="261" t="s">
        <v>1770</v>
      </c>
      <c r="E1303" s="14" t="s">
        <v>18</v>
      </c>
      <c r="F1303" s="191">
        <v>2</v>
      </c>
      <c r="G1303" s="195"/>
      <c r="H1303" s="74"/>
      <c r="I1303" s="11"/>
      <c r="J1303" s="224"/>
      <c r="K1303" s="235">
        <v>2.7815603656313188</v>
      </c>
      <c r="L1303" s="104">
        <f t="shared" si="671"/>
        <v>2</v>
      </c>
      <c r="M1303" s="147">
        <v>1</v>
      </c>
      <c r="N1303" s="179">
        <f t="shared" si="672"/>
        <v>2</v>
      </c>
      <c r="O1303" s="71"/>
      <c r="P1303" s="71"/>
      <c r="Q1303" s="11">
        <f t="shared" si="664"/>
        <v>0</v>
      </c>
      <c r="R1303" s="11">
        <f t="shared" si="665"/>
        <v>0</v>
      </c>
      <c r="S1303" s="88">
        <f t="shared" si="666"/>
        <v>0</v>
      </c>
      <c r="T1303" s="88"/>
      <c r="U1303" s="137"/>
      <c r="V1303" s="137"/>
      <c r="W1303" s="137"/>
      <c r="X1303" s="137"/>
      <c r="Y1303" s="137"/>
    </row>
    <row r="1304" spans="1:25" s="138" customFormat="1" ht="36" customHeight="1" x14ac:dyDescent="0.25">
      <c r="A1304" s="65" t="s">
        <v>2563</v>
      </c>
      <c r="B1304" s="69"/>
      <c r="C1304" s="69" t="s">
        <v>553</v>
      </c>
      <c r="D1304" s="261" t="s">
        <v>1808</v>
      </c>
      <c r="E1304" s="14" t="s">
        <v>18</v>
      </c>
      <c r="F1304" s="191">
        <v>1</v>
      </c>
      <c r="G1304" s="195"/>
      <c r="H1304" s="74"/>
      <c r="I1304" s="11"/>
      <c r="J1304" s="224"/>
      <c r="K1304" s="235">
        <v>1.72348315869184</v>
      </c>
      <c r="L1304" s="104">
        <f t="shared" si="671"/>
        <v>1</v>
      </c>
      <c r="M1304" s="147">
        <v>1</v>
      </c>
      <c r="N1304" s="179">
        <f t="shared" si="672"/>
        <v>1</v>
      </c>
      <c r="O1304" s="71"/>
      <c r="P1304" s="71"/>
      <c r="Q1304" s="11">
        <f t="shared" si="664"/>
        <v>0</v>
      </c>
      <c r="R1304" s="11">
        <f t="shared" si="665"/>
        <v>0</v>
      </c>
      <c r="S1304" s="88">
        <f t="shared" si="666"/>
        <v>0</v>
      </c>
      <c r="T1304" s="88"/>
      <c r="U1304" s="137"/>
      <c r="V1304" s="137"/>
      <c r="W1304" s="137"/>
      <c r="X1304" s="137"/>
      <c r="Y1304" s="137"/>
    </row>
    <row r="1305" spans="1:25" s="138" customFormat="1" ht="36" customHeight="1" x14ac:dyDescent="0.25">
      <c r="A1305" s="65" t="s">
        <v>2564</v>
      </c>
      <c r="B1305" s="69"/>
      <c r="C1305" s="69" t="s">
        <v>553</v>
      </c>
      <c r="D1305" s="261" t="s">
        <v>1877</v>
      </c>
      <c r="E1305" s="14" t="s">
        <v>18</v>
      </c>
      <c r="F1305" s="191">
        <v>1</v>
      </c>
      <c r="G1305" s="195"/>
      <c r="H1305" s="74"/>
      <c r="I1305" s="11"/>
      <c r="J1305" s="224"/>
      <c r="K1305" s="235">
        <v>1.8936281798666925</v>
      </c>
      <c r="L1305" s="104">
        <f t="shared" si="671"/>
        <v>1</v>
      </c>
      <c r="M1305" s="147">
        <v>1</v>
      </c>
      <c r="N1305" s="179">
        <f t="shared" si="672"/>
        <v>1</v>
      </c>
      <c r="O1305" s="71"/>
      <c r="P1305" s="71"/>
      <c r="Q1305" s="11">
        <f t="shared" si="664"/>
        <v>0</v>
      </c>
      <c r="R1305" s="11">
        <f t="shared" si="665"/>
        <v>0</v>
      </c>
      <c r="S1305" s="88">
        <f t="shared" si="666"/>
        <v>0</v>
      </c>
      <c r="T1305" s="88"/>
      <c r="U1305" s="137"/>
      <c r="V1305" s="137"/>
      <c r="W1305" s="137"/>
      <c r="X1305" s="137"/>
      <c r="Y1305" s="137"/>
    </row>
    <row r="1306" spans="1:25" s="138" customFormat="1" ht="36" customHeight="1" x14ac:dyDescent="0.25">
      <c r="A1306" s="65" t="s">
        <v>2565</v>
      </c>
      <c r="B1306" s="69"/>
      <c r="C1306" s="69" t="s">
        <v>553</v>
      </c>
      <c r="D1306" s="261" t="s">
        <v>1706</v>
      </c>
      <c r="E1306" s="14" t="s">
        <v>18</v>
      </c>
      <c r="F1306" s="191">
        <v>2</v>
      </c>
      <c r="G1306" s="195"/>
      <c r="H1306" s="74"/>
      <c r="I1306" s="11"/>
      <c r="J1306" s="224"/>
      <c r="K1306" s="235">
        <v>4.0785837720205684</v>
      </c>
      <c r="L1306" s="104">
        <f t="shared" si="671"/>
        <v>2</v>
      </c>
      <c r="M1306" s="147">
        <v>1</v>
      </c>
      <c r="N1306" s="179">
        <f t="shared" si="672"/>
        <v>2</v>
      </c>
      <c r="O1306" s="71"/>
      <c r="P1306" s="71"/>
      <c r="Q1306" s="11">
        <f t="shared" si="664"/>
        <v>0</v>
      </c>
      <c r="R1306" s="11">
        <f t="shared" si="665"/>
        <v>0</v>
      </c>
      <c r="S1306" s="88">
        <f t="shared" si="666"/>
        <v>0</v>
      </c>
      <c r="T1306" s="88"/>
      <c r="U1306" s="137"/>
      <c r="V1306" s="137"/>
      <c r="W1306" s="137"/>
      <c r="X1306" s="137"/>
      <c r="Y1306" s="137"/>
    </row>
    <row r="1307" spans="1:25" s="138" customFormat="1" ht="36" customHeight="1" x14ac:dyDescent="0.25">
      <c r="A1307" s="65" t="s">
        <v>2566</v>
      </c>
      <c r="B1307" s="69"/>
      <c r="C1307" s="69" t="s">
        <v>553</v>
      </c>
      <c r="D1307" s="261" t="s">
        <v>1878</v>
      </c>
      <c r="E1307" s="14" t="s">
        <v>18</v>
      </c>
      <c r="F1307" s="191">
        <v>1</v>
      </c>
      <c r="G1307" s="195"/>
      <c r="H1307" s="74"/>
      <c r="I1307" s="11"/>
      <c r="J1307" s="224"/>
      <c r="K1307" s="235">
        <v>4.0656634047000582</v>
      </c>
      <c r="L1307" s="104">
        <f t="shared" si="670"/>
        <v>1</v>
      </c>
      <c r="M1307" s="147">
        <v>1</v>
      </c>
      <c r="N1307" s="179">
        <f t="shared" si="669"/>
        <v>1</v>
      </c>
      <c r="O1307" s="71"/>
      <c r="P1307" s="71"/>
      <c r="Q1307" s="11">
        <f t="shared" si="664"/>
        <v>0</v>
      </c>
      <c r="R1307" s="11">
        <f t="shared" si="665"/>
        <v>0</v>
      </c>
      <c r="S1307" s="88">
        <f t="shared" si="666"/>
        <v>0</v>
      </c>
      <c r="T1307" s="88"/>
      <c r="U1307" s="137"/>
      <c r="V1307" s="137"/>
      <c r="W1307" s="137"/>
      <c r="X1307" s="137"/>
      <c r="Y1307" s="137"/>
    </row>
    <row r="1308" spans="1:25" s="138" customFormat="1" ht="36" customHeight="1" x14ac:dyDescent="0.25">
      <c r="A1308" s="65" t="s">
        <v>2567</v>
      </c>
      <c r="B1308" s="69"/>
      <c r="C1308" s="69" t="s">
        <v>553</v>
      </c>
      <c r="D1308" s="262" t="s">
        <v>1886</v>
      </c>
      <c r="E1308" s="14" t="s">
        <v>18</v>
      </c>
      <c r="F1308" s="192">
        <v>1</v>
      </c>
      <c r="G1308" s="195"/>
      <c r="H1308" s="74"/>
      <c r="I1308" s="11"/>
      <c r="J1308" s="224"/>
      <c r="K1308" s="235">
        <v>0.77400000000000002</v>
      </c>
      <c r="L1308" s="104">
        <f t="shared" si="670"/>
        <v>1</v>
      </c>
      <c r="M1308" s="147">
        <v>1</v>
      </c>
      <c r="N1308" s="179">
        <f t="shared" si="669"/>
        <v>1</v>
      </c>
      <c r="O1308" s="71"/>
      <c r="P1308" s="71"/>
      <c r="Q1308" s="11">
        <f t="shared" si="664"/>
        <v>0</v>
      </c>
      <c r="R1308" s="11">
        <f t="shared" si="665"/>
        <v>0</v>
      </c>
      <c r="S1308" s="88">
        <f t="shared" si="666"/>
        <v>0</v>
      </c>
      <c r="T1308" s="88"/>
      <c r="U1308" s="137"/>
      <c r="V1308" s="137"/>
      <c r="W1308" s="137"/>
      <c r="X1308" s="137"/>
      <c r="Y1308" s="137"/>
    </row>
    <row r="1309" spans="1:25" s="138" customFormat="1" ht="22.5" customHeight="1" x14ac:dyDescent="0.25">
      <c r="A1309" s="65" t="s">
        <v>2568</v>
      </c>
      <c r="B1309" s="69"/>
      <c r="C1309" s="69" t="s">
        <v>553</v>
      </c>
      <c r="D1309" s="261" t="s">
        <v>1812</v>
      </c>
      <c r="E1309" s="14" t="s">
        <v>18</v>
      </c>
      <c r="F1309" s="191">
        <v>1</v>
      </c>
      <c r="G1309" s="195"/>
      <c r="H1309" s="74"/>
      <c r="I1309" s="11"/>
      <c r="J1309" s="224"/>
      <c r="K1309" s="235">
        <v>0.66576441064025904</v>
      </c>
      <c r="L1309" s="104">
        <f t="shared" si="670"/>
        <v>1</v>
      </c>
      <c r="M1309" s="147">
        <v>1</v>
      </c>
      <c r="N1309" s="179">
        <f t="shared" si="669"/>
        <v>1</v>
      </c>
      <c r="O1309" s="71"/>
      <c r="P1309" s="71"/>
      <c r="Q1309" s="11">
        <f t="shared" si="664"/>
        <v>0</v>
      </c>
      <c r="R1309" s="11">
        <f t="shared" si="665"/>
        <v>0</v>
      </c>
      <c r="S1309" s="88">
        <f t="shared" si="666"/>
        <v>0</v>
      </c>
      <c r="T1309" s="88"/>
      <c r="U1309" s="137"/>
      <c r="V1309" s="137"/>
      <c r="W1309" s="137"/>
      <c r="X1309" s="137"/>
      <c r="Y1309" s="137"/>
    </row>
    <row r="1310" spans="1:25" s="138" customFormat="1" ht="22.5" customHeight="1" x14ac:dyDescent="0.25">
      <c r="A1310" s="65" t="s">
        <v>2569</v>
      </c>
      <c r="B1310" s="69"/>
      <c r="C1310" s="69" t="s">
        <v>553</v>
      </c>
      <c r="D1310" s="261" t="s">
        <v>1242</v>
      </c>
      <c r="E1310" s="14" t="s">
        <v>3</v>
      </c>
      <c r="F1310" s="191">
        <v>1</v>
      </c>
      <c r="G1310" s="195"/>
      <c r="H1310" s="74"/>
      <c r="I1310" s="11"/>
      <c r="J1310" s="224"/>
      <c r="K1310" s="235">
        <v>0.79689484718263193</v>
      </c>
      <c r="L1310" s="104">
        <f t="shared" si="670"/>
        <v>1</v>
      </c>
      <c r="M1310" s="147">
        <v>1</v>
      </c>
      <c r="N1310" s="179">
        <f>M1310*L1310</f>
        <v>1</v>
      </c>
      <c r="O1310" s="71"/>
      <c r="P1310" s="71"/>
      <c r="Q1310" s="11">
        <f t="shared" si="664"/>
        <v>0</v>
      </c>
      <c r="R1310" s="11">
        <f t="shared" si="665"/>
        <v>0</v>
      </c>
      <c r="S1310" s="88">
        <f t="shared" si="666"/>
        <v>0</v>
      </c>
      <c r="T1310" s="88"/>
      <c r="U1310" s="137"/>
      <c r="V1310" s="137"/>
      <c r="W1310" s="137"/>
      <c r="X1310" s="137"/>
      <c r="Y1310" s="137"/>
    </row>
    <row r="1311" spans="1:25" s="134" customFormat="1" ht="15.75" customHeight="1" x14ac:dyDescent="0.3">
      <c r="A1311" s="90" t="s">
        <v>2489</v>
      </c>
      <c r="B1311" s="279" t="s">
        <v>2307</v>
      </c>
      <c r="C1311" s="90" t="s">
        <v>552</v>
      </c>
      <c r="D1311" s="116" t="s">
        <v>2071</v>
      </c>
      <c r="E1311" s="87" t="s">
        <v>18</v>
      </c>
      <c r="F1311" s="87">
        <f>F1312</f>
        <v>1</v>
      </c>
      <c r="G1311" s="87"/>
      <c r="H1311" s="87"/>
      <c r="I1311" s="87"/>
      <c r="J1311" s="87"/>
      <c r="K1311" s="87"/>
      <c r="L1311" s="146">
        <v>1</v>
      </c>
      <c r="M1311" s="146">
        <v>1</v>
      </c>
      <c r="N1311" s="152">
        <v>1</v>
      </c>
      <c r="O1311" s="88"/>
      <c r="P1311" s="88"/>
      <c r="Q1311" s="92">
        <f t="shared" ref="Q1311" si="673">ROUND(N1311*O1311,2)</f>
        <v>0</v>
      </c>
      <c r="R1311" s="92">
        <f t="shared" ref="R1311" si="674">ROUND(N1311*P1311,2)</f>
        <v>0</v>
      </c>
      <c r="S1311" s="88">
        <f t="shared" ref="S1311" si="675">ROUND(Q1311+R1311,2)</f>
        <v>0</v>
      </c>
      <c r="T1311" s="108" t="s">
        <v>556</v>
      </c>
      <c r="U1311" s="133"/>
      <c r="V1311" s="133"/>
      <c r="W1311" s="133"/>
      <c r="X1311" s="133"/>
      <c r="Y1311" s="133"/>
    </row>
    <row r="1312" spans="1:25" s="138" customFormat="1" ht="29.25" customHeight="1" x14ac:dyDescent="0.25">
      <c r="A1312" s="69" t="s">
        <v>2570</v>
      </c>
      <c r="B1312" s="69"/>
      <c r="C1312" s="69" t="s">
        <v>553</v>
      </c>
      <c r="D1312" s="267" t="s">
        <v>1887</v>
      </c>
      <c r="E1312" s="14" t="s">
        <v>18</v>
      </c>
      <c r="F1312" s="191">
        <v>1</v>
      </c>
      <c r="G1312" s="195"/>
      <c r="H1312" s="74"/>
      <c r="I1312" s="11"/>
      <c r="J1312" s="224"/>
      <c r="K1312" s="235"/>
      <c r="L1312" s="104">
        <f t="shared" si="670"/>
        <v>1</v>
      </c>
      <c r="M1312" s="147">
        <v>1</v>
      </c>
      <c r="N1312" s="179">
        <f t="shared" ref="N1312" si="676">M1312*L1312</f>
        <v>1</v>
      </c>
      <c r="O1312" s="71"/>
      <c r="P1312" s="71"/>
      <c r="Q1312" s="11">
        <f t="shared" si="664"/>
        <v>0</v>
      </c>
      <c r="R1312" s="11">
        <f t="shared" si="665"/>
        <v>0</v>
      </c>
      <c r="S1312" s="88">
        <f t="shared" si="666"/>
        <v>0</v>
      </c>
      <c r="T1312" s="88"/>
      <c r="U1312" s="137"/>
      <c r="V1312" s="137"/>
      <c r="W1312" s="137"/>
      <c r="X1312" s="137"/>
      <c r="Y1312" s="137"/>
    </row>
    <row r="1313" spans="1:25" s="134" customFormat="1" ht="15.75" customHeight="1" x14ac:dyDescent="0.3">
      <c r="A1313" s="90" t="s">
        <v>2571</v>
      </c>
      <c r="B1313" s="90"/>
      <c r="C1313" s="90" t="s">
        <v>552</v>
      </c>
      <c r="D1313" s="116" t="s">
        <v>1313</v>
      </c>
      <c r="E1313" s="87" t="s">
        <v>18</v>
      </c>
      <c r="F1313" s="87">
        <f>F1314</f>
        <v>1</v>
      </c>
      <c r="G1313" s="87"/>
      <c r="H1313" s="87"/>
      <c r="I1313" s="87"/>
      <c r="J1313" s="87"/>
      <c r="K1313" s="87"/>
      <c r="L1313" s="146">
        <v>1</v>
      </c>
      <c r="M1313" s="146">
        <v>1</v>
      </c>
      <c r="N1313" s="152">
        <v>1</v>
      </c>
      <c r="O1313" s="88"/>
      <c r="P1313" s="88"/>
      <c r="Q1313" s="92">
        <f t="shared" si="664"/>
        <v>0</v>
      </c>
      <c r="R1313" s="92">
        <f t="shared" si="665"/>
        <v>0</v>
      </c>
      <c r="S1313" s="88">
        <f t="shared" si="666"/>
        <v>0</v>
      </c>
      <c r="T1313" s="109"/>
      <c r="U1313" s="133"/>
      <c r="V1313" s="133"/>
      <c r="W1313" s="133"/>
      <c r="X1313" s="133"/>
      <c r="Y1313" s="133"/>
    </row>
    <row r="1314" spans="1:25" s="1" customFormat="1" ht="17.25" customHeight="1" x14ac:dyDescent="0.3">
      <c r="A1314" s="69" t="s">
        <v>2572</v>
      </c>
      <c r="B1314" s="65"/>
      <c r="C1314" s="65" t="s">
        <v>553</v>
      </c>
      <c r="D1314" s="261" t="s">
        <v>1858</v>
      </c>
      <c r="E1314" s="14" t="s">
        <v>18</v>
      </c>
      <c r="F1314" s="14">
        <v>1</v>
      </c>
      <c r="G1314" s="14"/>
      <c r="H1314" s="14"/>
      <c r="I1314" s="14"/>
      <c r="J1314" s="91"/>
      <c r="K1314" s="234"/>
      <c r="L1314" s="150">
        <f>F1314</f>
        <v>1</v>
      </c>
      <c r="M1314" s="150">
        <v>1</v>
      </c>
      <c r="N1314" s="180">
        <f>M1314*L1314</f>
        <v>1</v>
      </c>
      <c r="O1314" s="11"/>
      <c r="P1314" s="11"/>
      <c r="Q1314" s="11">
        <f t="shared" si="664"/>
        <v>0</v>
      </c>
      <c r="R1314" s="11">
        <f t="shared" si="665"/>
        <v>0</v>
      </c>
      <c r="S1314" s="88">
        <f t="shared" si="666"/>
        <v>0</v>
      </c>
      <c r="T1314" s="106"/>
      <c r="U1314" s="4"/>
    </row>
    <row r="1315" spans="1:25" s="134" customFormat="1" ht="27.75" customHeight="1" x14ac:dyDescent="0.3">
      <c r="A1315" s="90" t="s">
        <v>2573</v>
      </c>
      <c r="B1315" s="276" t="s">
        <v>2089</v>
      </c>
      <c r="C1315" s="86" t="s">
        <v>552</v>
      </c>
      <c r="D1315" s="118" t="s">
        <v>654</v>
      </c>
      <c r="E1315" s="87" t="s">
        <v>18</v>
      </c>
      <c r="F1315" s="117">
        <f>SUM(F1316:F1318)</f>
        <v>3</v>
      </c>
      <c r="G1315" s="117"/>
      <c r="H1315" s="117"/>
      <c r="I1315" s="117"/>
      <c r="J1315" s="117"/>
      <c r="K1315" s="117"/>
      <c r="L1315" s="119">
        <f t="shared" ref="L1315:L1317" si="677">F1315</f>
        <v>3</v>
      </c>
      <c r="M1315" s="148">
        <v>1</v>
      </c>
      <c r="N1315" s="154">
        <f t="shared" ref="N1315:N1317" si="678">M1315*L1315</f>
        <v>3</v>
      </c>
      <c r="O1315" s="88"/>
      <c r="P1315" s="88"/>
      <c r="Q1315" s="92">
        <f t="shared" si="664"/>
        <v>0</v>
      </c>
      <c r="R1315" s="92">
        <f t="shared" si="665"/>
        <v>0</v>
      </c>
      <c r="S1315" s="88">
        <f t="shared" si="666"/>
        <v>0</v>
      </c>
      <c r="T1315" s="109"/>
      <c r="U1315" s="133"/>
      <c r="V1315" s="133"/>
      <c r="W1315" s="133"/>
      <c r="X1315" s="133"/>
      <c r="Y1315" s="133"/>
    </row>
    <row r="1316" spans="1:25" s="158" customFormat="1" ht="29.25" customHeight="1" x14ac:dyDescent="0.3">
      <c r="A1316" s="65" t="s">
        <v>2574</v>
      </c>
      <c r="B1316" s="69"/>
      <c r="C1316" s="65" t="s">
        <v>553</v>
      </c>
      <c r="D1316" s="260" t="s">
        <v>1888</v>
      </c>
      <c r="E1316" s="74" t="s">
        <v>18</v>
      </c>
      <c r="F1316" s="105">
        <v>1</v>
      </c>
      <c r="G1316" s="105"/>
      <c r="H1316" s="105"/>
      <c r="I1316" s="105"/>
      <c r="J1316" s="117"/>
      <c r="K1316" s="238"/>
      <c r="L1316" s="104">
        <f t="shared" si="677"/>
        <v>1</v>
      </c>
      <c r="M1316" s="147">
        <v>1</v>
      </c>
      <c r="N1316" s="153">
        <f t="shared" si="678"/>
        <v>1</v>
      </c>
      <c r="O1316" s="71"/>
      <c r="P1316" s="71"/>
      <c r="Q1316" s="11">
        <f t="shared" si="664"/>
        <v>0</v>
      </c>
      <c r="R1316" s="11">
        <f t="shared" si="665"/>
        <v>0</v>
      </c>
      <c r="S1316" s="88">
        <f t="shared" si="666"/>
        <v>0</v>
      </c>
      <c r="T1316" s="106"/>
      <c r="U1316" s="157"/>
      <c r="V1316" s="157"/>
      <c r="W1316" s="157"/>
      <c r="X1316" s="157"/>
      <c r="Y1316" s="157"/>
    </row>
    <row r="1317" spans="1:25" s="158" customFormat="1" ht="29.25" customHeight="1" x14ac:dyDescent="0.3">
      <c r="A1317" s="65" t="s">
        <v>2575</v>
      </c>
      <c r="B1317" s="69"/>
      <c r="C1317" s="65" t="s">
        <v>553</v>
      </c>
      <c r="D1317" s="260" t="s">
        <v>1738</v>
      </c>
      <c r="E1317" s="74" t="s">
        <v>18</v>
      </c>
      <c r="F1317" s="105">
        <v>1</v>
      </c>
      <c r="G1317" s="105"/>
      <c r="H1317" s="105"/>
      <c r="I1317" s="105"/>
      <c r="J1317" s="117"/>
      <c r="K1317" s="238"/>
      <c r="L1317" s="104">
        <f t="shared" si="677"/>
        <v>1</v>
      </c>
      <c r="M1317" s="147">
        <v>1</v>
      </c>
      <c r="N1317" s="153">
        <f t="shared" si="678"/>
        <v>1</v>
      </c>
      <c r="O1317" s="71"/>
      <c r="P1317" s="71"/>
      <c r="Q1317" s="11">
        <f t="shared" si="664"/>
        <v>0</v>
      </c>
      <c r="R1317" s="11">
        <f t="shared" si="665"/>
        <v>0</v>
      </c>
      <c r="S1317" s="88">
        <f t="shared" si="666"/>
        <v>0</v>
      </c>
      <c r="T1317" s="106"/>
      <c r="U1317" s="157"/>
      <c r="V1317" s="157"/>
      <c r="W1317" s="157"/>
      <c r="X1317" s="157"/>
      <c r="Y1317" s="157"/>
    </row>
    <row r="1318" spans="1:25" s="158" customFormat="1" ht="29.25" customHeight="1" x14ac:dyDescent="0.3">
      <c r="A1318" s="65" t="s">
        <v>2576</v>
      </c>
      <c r="B1318" s="69"/>
      <c r="C1318" s="65" t="s">
        <v>553</v>
      </c>
      <c r="D1318" s="260" t="s">
        <v>1835</v>
      </c>
      <c r="E1318" s="74" t="s">
        <v>18</v>
      </c>
      <c r="F1318" s="105">
        <v>1</v>
      </c>
      <c r="G1318" s="105"/>
      <c r="H1318" s="105"/>
      <c r="I1318" s="105"/>
      <c r="J1318" s="117"/>
      <c r="K1318" s="238"/>
      <c r="L1318" s="104">
        <f t="shared" ref="L1318" si="679">F1318</f>
        <v>1</v>
      </c>
      <c r="M1318" s="147">
        <v>2</v>
      </c>
      <c r="N1318" s="153">
        <f t="shared" ref="N1318" si="680">M1318*L1318</f>
        <v>2</v>
      </c>
      <c r="O1318" s="71"/>
      <c r="P1318" s="71"/>
      <c r="Q1318" s="11">
        <f t="shared" si="664"/>
        <v>0</v>
      </c>
      <c r="R1318" s="11">
        <f t="shared" si="665"/>
        <v>0</v>
      </c>
      <c r="S1318" s="88">
        <f t="shared" si="666"/>
        <v>0</v>
      </c>
      <c r="T1318" s="106"/>
      <c r="U1318" s="157"/>
      <c r="V1318" s="157"/>
      <c r="W1318" s="157"/>
      <c r="X1318" s="157"/>
      <c r="Y1318" s="157"/>
    </row>
    <row r="1319" spans="1:25" s="138" customFormat="1" ht="27" customHeight="1" x14ac:dyDescent="0.3">
      <c r="A1319" s="90" t="s">
        <v>2577</v>
      </c>
      <c r="B1319" s="276" t="s">
        <v>2088</v>
      </c>
      <c r="C1319" s="90" t="s">
        <v>552</v>
      </c>
      <c r="D1319" s="97" t="s">
        <v>1338</v>
      </c>
      <c r="E1319" s="87" t="s">
        <v>3</v>
      </c>
      <c r="F1319" s="124">
        <f>F1320</f>
        <v>62.3</v>
      </c>
      <c r="G1319" s="87"/>
      <c r="H1319" s="87"/>
      <c r="I1319" s="87"/>
      <c r="J1319" s="87"/>
      <c r="K1319" s="124">
        <f>F1319</f>
        <v>62.3</v>
      </c>
      <c r="L1319" s="124">
        <f>K1319</f>
        <v>62.3</v>
      </c>
      <c r="M1319" s="148">
        <v>1</v>
      </c>
      <c r="N1319" s="154">
        <f>ROUND(M1319*L1319,2)</f>
        <v>62.3</v>
      </c>
      <c r="O1319" s="88"/>
      <c r="P1319" s="88"/>
      <c r="Q1319" s="92">
        <f t="shared" si="664"/>
        <v>0</v>
      </c>
      <c r="R1319" s="92">
        <f t="shared" si="665"/>
        <v>0</v>
      </c>
      <c r="S1319" s="88">
        <f t="shared" si="666"/>
        <v>0</v>
      </c>
      <c r="T1319" s="108"/>
    </row>
    <row r="1320" spans="1:25" s="198" customFormat="1" ht="38.25" customHeight="1" x14ac:dyDescent="0.3">
      <c r="A1320" s="65" t="s">
        <v>2578</v>
      </c>
      <c r="B1320" s="65"/>
      <c r="C1320" s="65" t="s">
        <v>553</v>
      </c>
      <c r="D1320" s="115" t="s">
        <v>634</v>
      </c>
      <c r="E1320" s="14" t="s">
        <v>3</v>
      </c>
      <c r="F1320" s="103">
        <v>62.3</v>
      </c>
      <c r="G1320" s="14"/>
      <c r="H1320" s="14"/>
      <c r="I1320" s="14"/>
      <c r="J1320" s="91"/>
      <c r="K1320" s="239">
        <f>F1320</f>
        <v>62.3</v>
      </c>
      <c r="L1320" s="103">
        <f>K1320</f>
        <v>62.3</v>
      </c>
      <c r="M1320" s="147">
        <v>1.1000000000000001</v>
      </c>
      <c r="N1320" s="153">
        <f>ROUND(M1320*L1320,2)</f>
        <v>68.53</v>
      </c>
      <c r="O1320" s="11"/>
      <c r="P1320" s="11"/>
      <c r="Q1320" s="11">
        <f t="shared" si="664"/>
        <v>0</v>
      </c>
      <c r="R1320" s="11">
        <f t="shared" si="665"/>
        <v>0</v>
      </c>
      <c r="S1320" s="88">
        <f t="shared" si="666"/>
        <v>0</v>
      </c>
      <c r="T1320" s="106"/>
      <c r="U1320" s="197"/>
    </row>
    <row r="1321" spans="1:25" s="198" customFormat="1" ht="25.5" customHeight="1" x14ac:dyDescent="0.3">
      <c r="A1321" s="65" t="s">
        <v>3032</v>
      </c>
      <c r="B1321" s="65"/>
      <c r="C1321" s="65" t="s">
        <v>553</v>
      </c>
      <c r="D1321" s="115" t="s">
        <v>2978</v>
      </c>
      <c r="E1321" s="14" t="s">
        <v>2</v>
      </c>
      <c r="F1321" s="340">
        <f>F1320</f>
        <v>62.3</v>
      </c>
      <c r="G1321" s="340"/>
      <c r="H1321" s="340"/>
      <c r="I1321" s="340"/>
      <c r="J1321" s="340"/>
      <c r="K1321" s="340">
        <f>F1321</f>
        <v>62.3</v>
      </c>
      <c r="L1321" s="340">
        <f>K1321</f>
        <v>62.3</v>
      </c>
      <c r="M1321" s="341">
        <v>1</v>
      </c>
      <c r="N1321" s="153">
        <f>ROUND(M1321*L1321,2)</f>
        <v>62.3</v>
      </c>
      <c r="O1321" s="11"/>
      <c r="P1321" s="11"/>
      <c r="Q1321" s="11">
        <f t="shared" si="664"/>
        <v>0</v>
      </c>
      <c r="R1321" s="11">
        <f t="shared" si="665"/>
        <v>0</v>
      </c>
      <c r="S1321" s="88">
        <f t="shared" si="666"/>
        <v>0</v>
      </c>
      <c r="T1321" s="106"/>
    </row>
    <row r="1322" spans="1:25" s="138" customFormat="1" ht="27" customHeight="1" x14ac:dyDescent="0.3">
      <c r="A1322" s="90" t="s">
        <v>2579</v>
      </c>
      <c r="B1322" s="276" t="s">
        <v>2089</v>
      </c>
      <c r="C1322" s="90" t="s">
        <v>552</v>
      </c>
      <c r="D1322" s="97" t="s">
        <v>1697</v>
      </c>
      <c r="E1322" s="87" t="s">
        <v>18</v>
      </c>
      <c r="F1322" s="124">
        <f>F1323</f>
        <v>1</v>
      </c>
      <c r="G1322" s="87"/>
      <c r="H1322" s="87"/>
      <c r="I1322" s="87"/>
      <c r="J1322" s="87"/>
      <c r="K1322" s="117">
        <f>F1322</f>
        <v>1</v>
      </c>
      <c r="L1322" s="146">
        <f>K1322</f>
        <v>1</v>
      </c>
      <c r="M1322" s="148">
        <v>1</v>
      </c>
      <c r="N1322" s="154">
        <f>ROUND(M1322*L1322,2)</f>
        <v>1</v>
      </c>
      <c r="O1322" s="88"/>
      <c r="P1322" s="88"/>
      <c r="Q1322" s="92">
        <f t="shared" si="664"/>
        <v>0</v>
      </c>
      <c r="R1322" s="92">
        <f t="shared" si="665"/>
        <v>0</v>
      </c>
      <c r="S1322" s="88">
        <f t="shared" si="666"/>
        <v>0</v>
      </c>
      <c r="T1322" s="108"/>
    </row>
    <row r="1323" spans="1:25" s="198" customFormat="1" ht="23.25" customHeight="1" x14ac:dyDescent="0.3">
      <c r="A1323" s="69" t="s">
        <v>2580</v>
      </c>
      <c r="B1323" s="65"/>
      <c r="C1323" s="65" t="s">
        <v>553</v>
      </c>
      <c r="D1323" s="260" t="s">
        <v>1750</v>
      </c>
      <c r="E1323" s="14" t="s">
        <v>18</v>
      </c>
      <c r="F1323" s="103">
        <v>1</v>
      </c>
      <c r="G1323" s="14"/>
      <c r="H1323" s="14"/>
      <c r="I1323" s="14"/>
      <c r="J1323" s="91"/>
      <c r="K1323" s="241">
        <f>F1323</f>
        <v>1</v>
      </c>
      <c r="L1323" s="147">
        <f>K1323</f>
        <v>1</v>
      </c>
      <c r="M1323" s="147">
        <v>1</v>
      </c>
      <c r="N1323" s="154">
        <f t="shared" ref="N1323" si="681">ROUND(M1323*L1323,2)</f>
        <v>1</v>
      </c>
      <c r="O1323" s="11"/>
      <c r="P1323" s="11"/>
      <c r="Q1323" s="11">
        <f t="shared" si="664"/>
        <v>0</v>
      </c>
      <c r="R1323" s="11">
        <f t="shared" si="665"/>
        <v>0</v>
      </c>
      <c r="S1323" s="88">
        <f t="shared" si="666"/>
        <v>0</v>
      </c>
      <c r="T1323" s="106"/>
      <c r="U1323" s="197"/>
    </row>
    <row r="1324" spans="1:25" s="138" customFormat="1" ht="27" customHeight="1" x14ac:dyDescent="0.3">
      <c r="A1324" s="90" t="s">
        <v>3083</v>
      </c>
      <c r="B1324" s="276"/>
      <c r="C1324" s="90" t="s">
        <v>552</v>
      </c>
      <c r="D1324" s="116" t="s">
        <v>3058</v>
      </c>
      <c r="E1324" s="87" t="s">
        <v>18</v>
      </c>
      <c r="F1324" s="124">
        <f>F1325</f>
        <v>1</v>
      </c>
      <c r="G1324" s="87"/>
      <c r="H1324" s="87"/>
      <c r="I1324" s="87"/>
      <c r="J1324" s="87"/>
      <c r="K1324" s="117"/>
      <c r="L1324" s="117">
        <f>F1324</f>
        <v>1</v>
      </c>
      <c r="M1324" s="148">
        <v>1</v>
      </c>
      <c r="N1324" s="154">
        <f>ROUND(M1324*L1324,2)</f>
        <v>1</v>
      </c>
      <c r="O1324" s="88"/>
      <c r="P1324" s="88"/>
      <c r="Q1324" s="92">
        <f t="shared" si="664"/>
        <v>0</v>
      </c>
      <c r="R1324" s="92">
        <f t="shared" si="665"/>
        <v>0</v>
      </c>
      <c r="S1324" s="88">
        <f t="shared" si="666"/>
        <v>0</v>
      </c>
      <c r="T1324" s="108"/>
    </row>
    <row r="1325" spans="1:25" s="376" customFormat="1" ht="22.5" customHeight="1" x14ac:dyDescent="0.25">
      <c r="A1325" s="362" t="s">
        <v>3084</v>
      </c>
      <c r="B1325" s="363"/>
      <c r="C1325" s="363" t="s">
        <v>553</v>
      </c>
      <c r="D1325" s="364" t="s">
        <v>1853</v>
      </c>
      <c r="E1325" s="365" t="s">
        <v>18</v>
      </c>
      <c r="F1325" s="366">
        <v>1</v>
      </c>
      <c r="G1325" s="367"/>
      <c r="H1325" s="368"/>
      <c r="I1325" s="369"/>
      <c r="J1325" s="370"/>
      <c r="K1325" s="369"/>
      <c r="L1325" s="371">
        <f>F1325</f>
        <v>1</v>
      </c>
      <c r="M1325" s="372">
        <v>1</v>
      </c>
      <c r="N1325" s="373">
        <f t="shared" ref="N1325" si="682">M1325*L1325</f>
        <v>1</v>
      </c>
      <c r="O1325" s="71"/>
      <c r="P1325" s="71"/>
      <c r="Q1325" s="369">
        <f t="shared" si="664"/>
        <v>0</v>
      </c>
      <c r="R1325" s="369">
        <f t="shared" si="665"/>
        <v>0</v>
      </c>
      <c r="S1325" s="374">
        <f t="shared" si="666"/>
        <v>0</v>
      </c>
      <c r="T1325" s="374"/>
      <c r="U1325" s="375"/>
      <c r="V1325" s="375"/>
      <c r="W1325" s="375"/>
      <c r="X1325" s="375"/>
      <c r="Y1325" s="375"/>
    </row>
    <row r="1326" spans="1:25" s="132" customFormat="1" ht="22.5" customHeight="1" x14ac:dyDescent="0.3">
      <c r="A1326" s="111" t="s">
        <v>532</v>
      </c>
      <c r="B1326" s="111"/>
      <c r="C1326" s="111"/>
      <c r="D1326" s="95" t="s">
        <v>1859</v>
      </c>
      <c r="E1326" s="112"/>
      <c r="F1326" s="113"/>
      <c r="G1326" s="112"/>
      <c r="H1326" s="112"/>
      <c r="I1326" s="112"/>
      <c r="J1326" s="87"/>
      <c r="K1326" s="237"/>
      <c r="L1326" s="190"/>
      <c r="M1326" s="144"/>
      <c r="N1326" s="151"/>
      <c r="O1326" s="114"/>
      <c r="P1326" s="114"/>
      <c r="Q1326" s="85"/>
      <c r="R1326" s="85"/>
      <c r="S1326" s="114"/>
      <c r="T1326" s="114"/>
      <c r="U1326" s="131"/>
      <c r="V1326" s="131"/>
      <c r="W1326" s="131"/>
      <c r="X1326" s="131"/>
      <c r="Y1326" s="131"/>
    </row>
    <row r="1327" spans="1:25" s="138" customFormat="1" ht="32.25" customHeight="1" x14ac:dyDescent="0.3">
      <c r="A1327" s="90" t="s">
        <v>2581</v>
      </c>
      <c r="B1327" s="276" t="s">
        <v>2086</v>
      </c>
      <c r="C1327" s="90" t="s">
        <v>552</v>
      </c>
      <c r="D1327" s="97" t="s">
        <v>554</v>
      </c>
      <c r="E1327" s="87" t="s">
        <v>3</v>
      </c>
      <c r="F1327" s="117"/>
      <c r="G1327" s="87"/>
      <c r="H1327" s="87"/>
      <c r="I1327" s="89"/>
      <c r="J1327" s="89"/>
      <c r="K1327" s="89">
        <f>SUM(K1328:K1346)</f>
        <v>117.78831908378905</v>
      </c>
      <c r="L1327" s="89"/>
      <c r="M1327" s="146"/>
      <c r="N1327" s="89">
        <f>K1327</f>
        <v>117.78831908378905</v>
      </c>
      <c r="O1327" s="88"/>
      <c r="P1327" s="88"/>
      <c r="Q1327" s="92">
        <f t="shared" si="664"/>
        <v>0</v>
      </c>
      <c r="R1327" s="92">
        <f t="shared" si="665"/>
        <v>0</v>
      </c>
      <c r="S1327" s="88">
        <f t="shared" si="666"/>
        <v>0</v>
      </c>
      <c r="T1327" s="88" t="s">
        <v>555</v>
      </c>
      <c r="U1327" s="137"/>
      <c r="V1327" s="137"/>
      <c r="W1327" s="137"/>
      <c r="X1327" s="137"/>
      <c r="Y1327" s="137"/>
    </row>
    <row r="1328" spans="1:25" s="138" customFormat="1" ht="22.5" customHeight="1" x14ac:dyDescent="0.3">
      <c r="A1328" s="65" t="s">
        <v>2582</v>
      </c>
      <c r="B1328" s="69"/>
      <c r="C1328" s="69" t="s">
        <v>553</v>
      </c>
      <c r="D1328" s="261" t="s">
        <v>1883</v>
      </c>
      <c r="E1328" s="74" t="s">
        <v>1690</v>
      </c>
      <c r="F1328" s="105"/>
      <c r="G1328" s="74">
        <v>0.9</v>
      </c>
      <c r="H1328" s="74">
        <v>0.4</v>
      </c>
      <c r="I1328" s="11">
        <f>(G1328+H1328)*2</f>
        <v>2.6</v>
      </c>
      <c r="J1328" s="120">
        <v>13.99</v>
      </c>
      <c r="K1328" s="235">
        <f>I1328*J1328</f>
        <v>36.374000000000002</v>
      </c>
      <c r="L1328" s="11">
        <f>J1328</f>
        <v>13.99</v>
      </c>
      <c r="M1328" s="147">
        <v>1.1000000000000001</v>
      </c>
      <c r="N1328" s="179">
        <f>M1328*L1328</f>
        <v>15.389000000000001</v>
      </c>
      <c r="O1328" s="71"/>
      <c r="P1328" s="71"/>
      <c r="Q1328" s="11">
        <f t="shared" si="664"/>
        <v>0</v>
      </c>
      <c r="R1328" s="11">
        <f t="shared" si="665"/>
        <v>0</v>
      </c>
      <c r="S1328" s="88">
        <f t="shared" si="666"/>
        <v>0</v>
      </c>
      <c r="T1328" s="88"/>
      <c r="U1328" s="137"/>
      <c r="V1328" s="137"/>
      <c r="W1328" s="137"/>
      <c r="X1328" s="137"/>
      <c r="Y1328" s="137"/>
    </row>
    <row r="1329" spans="1:25" s="138" customFormat="1" ht="22.5" customHeight="1" x14ac:dyDescent="0.3">
      <c r="A1329" s="65" t="s">
        <v>2583</v>
      </c>
      <c r="B1329" s="69"/>
      <c r="C1329" s="69" t="s">
        <v>553</v>
      </c>
      <c r="D1329" s="261" t="s">
        <v>1889</v>
      </c>
      <c r="E1329" s="74" t="s">
        <v>1690</v>
      </c>
      <c r="F1329" s="105"/>
      <c r="G1329" s="74">
        <v>1.05</v>
      </c>
      <c r="H1329" s="74">
        <v>0.3</v>
      </c>
      <c r="I1329" s="11">
        <f>(G1329+H1329)*2</f>
        <v>2.7</v>
      </c>
      <c r="J1329" s="120">
        <v>1.63</v>
      </c>
      <c r="K1329" s="235">
        <f>J1329*0.5*3.14</f>
        <v>2.5590999999999999</v>
      </c>
      <c r="L1329" s="11">
        <f t="shared" ref="L1329:L1332" si="683">J1329</f>
        <v>1.63</v>
      </c>
      <c r="M1329" s="147">
        <v>1.1000000000000001</v>
      </c>
      <c r="N1329" s="179">
        <f>M1329*L1329</f>
        <v>1.7929999999999999</v>
      </c>
      <c r="O1329" s="71"/>
      <c r="P1329" s="71"/>
      <c r="Q1329" s="11">
        <f t="shared" si="664"/>
        <v>0</v>
      </c>
      <c r="R1329" s="11">
        <f t="shared" si="665"/>
        <v>0</v>
      </c>
      <c r="S1329" s="88">
        <f t="shared" si="666"/>
        <v>0</v>
      </c>
      <c r="T1329" s="88"/>
      <c r="U1329" s="137"/>
      <c r="V1329" s="137"/>
      <c r="W1329" s="137"/>
      <c r="X1329" s="137"/>
      <c r="Y1329" s="137"/>
    </row>
    <row r="1330" spans="1:25" s="138" customFormat="1" ht="22.5" customHeight="1" x14ac:dyDescent="0.25">
      <c r="A1330" s="65" t="s">
        <v>2584</v>
      </c>
      <c r="B1330" s="69"/>
      <c r="C1330" s="69" t="s">
        <v>553</v>
      </c>
      <c r="D1330" s="261" t="s">
        <v>1670</v>
      </c>
      <c r="E1330" s="74" t="s">
        <v>1690</v>
      </c>
      <c r="F1330" s="191"/>
      <c r="G1330" s="195">
        <v>1.2</v>
      </c>
      <c r="H1330" s="74">
        <v>0.3</v>
      </c>
      <c r="I1330" s="11">
        <f t="shared" ref="I1330:I1331" si="684">(G1330+H1330)*2</f>
        <v>3</v>
      </c>
      <c r="J1330" s="120">
        <v>4.07</v>
      </c>
      <c r="K1330" s="235">
        <f>J1330*0.5*3.14</f>
        <v>6.3899000000000008</v>
      </c>
      <c r="L1330" s="11">
        <f t="shared" si="683"/>
        <v>4.07</v>
      </c>
      <c r="M1330" s="147">
        <v>1.1000000000000001</v>
      </c>
      <c r="N1330" s="227">
        <f>M1330*L1330</f>
        <v>4.4770000000000003</v>
      </c>
      <c r="O1330" s="71"/>
      <c r="P1330" s="71"/>
      <c r="Q1330" s="11">
        <f t="shared" si="664"/>
        <v>0</v>
      </c>
      <c r="R1330" s="11">
        <f t="shared" si="665"/>
        <v>0</v>
      </c>
      <c r="S1330" s="88">
        <f t="shared" si="666"/>
        <v>0</v>
      </c>
      <c r="T1330" s="88"/>
      <c r="U1330" s="137"/>
      <c r="V1330" s="137"/>
      <c r="W1330" s="137"/>
      <c r="X1330" s="137"/>
      <c r="Y1330" s="137"/>
    </row>
    <row r="1331" spans="1:25" s="138" customFormat="1" ht="22.5" customHeight="1" x14ac:dyDescent="0.25">
      <c r="A1331" s="65" t="s">
        <v>2585</v>
      </c>
      <c r="B1331" s="69"/>
      <c r="C1331" s="69" t="s">
        <v>553</v>
      </c>
      <c r="D1331" s="261" t="s">
        <v>1890</v>
      </c>
      <c r="E1331" s="74" t="s">
        <v>1690</v>
      </c>
      <c r="F1331" s="191"/>
      <c r="G1331" s="195">
        <v>0.8</v>
      </c>
      <c r="H1331" s="74">
        <v>0.4</v>
      </c>
      <c r="I1331" s="11">
        <f t="shared" si="684"/>
        <v>2.4000000000000004</v>
      </c>
      <c r="J1331" s="120">
        <v>0.17</v>
      </c>
      <c r="K1331" s="235">
        <f>J1331*0.5*3.14</f>
        <v>0.26690000000000003</v>
      </c>
      <c r="L1331" s="11">
        <f t="shared" si="683"/>
        <v>0.17</v>
      </c>
      <c r="M1331" s="147">
        <v>1.1000000000000001</v>
      </c>
      <c r="N1331" s="179">
        <f t="shared" ref="N1331:N1343" si="685">M1331*L1331</f>
        <v>0.18700000000000003</v>
      </c>
      <c r="O1331" s="71"/>
      <c r="P1331" s="71"/>
      <c r="Q1331" s="11">
        <f t="shared" si="664"/>
        <v>0</v>
      </c>
      <c r="R1331" s="11">
        <f t="shared" si="665"/>
        <v>0</v>
      </c>
      <c r="S1331" s="88">
        <f t="shared" si="666"/>
        <v>0</v>
      </c>
      <c r="T1331" s="88"/>
      <c r="U1331" s="137"/>
      <c r="V1331" s="137"/>
      <c r="W1331" s="137"/>
      <c r="X1331" s="137"/>
      <c r="Y1331" s="137"/>
    </row>
    <row r="1332" spans="1:25" s="138" customFormat="1" ht="22.5" customHeight="1" x14ac:dyDescent="0.25">
      <c r="A1332" s="65" t="s">
        <v>2586</v>
      </c>
      <c r="B1332" s="69"/>
      <c r="C1332" s="69" t="s">
        <v>553</v>
      </c>
      <c r="D1332" s="261" t="s">
        <v>1734</v>
      </c>
      <c r="E1332" s="74" t="s">
        <v>1690</v>
      </c>
      <c r="F1332" s="191"/>
      <c r="G1332" s="195"/>
      <c r="H1332" s="74"/>
      <c r="I1332" s="11"/>
      <c r="J1332" s="120">
        <v>3.24</v>
      </c>
      <c r="K1332" s="235">
        <f>J1332*0.5*3.14</f>
        <v>5.0868000000000002</v>
      </c>
      <c r="L1332" s="11">
        <f t="shared" si="683"/>
        <v>3.24</v>
      </c>
      <c r="M1332" s="147">
        <v>1.1000000000000001</v>
      </c>
      <c r="N1332" s="179">
        <f t="shared" si="685"/>
        <v>3.5640000000000005</v>
      </c>
      <c r="O1332" s="71"/>
      <c r="P1332" s="71"/>
      <c r="Q1332" s="11">
        <f t="shared" si="664"/>
        <v>0</v>
      </c>
      <c r="R1332" s="11">
        <f t="shared" si="665"/>
        <v>0</v>
      </c>
      <c r="S1332" s="88">
        <f t="shared" si="666"/>
        <v>0</v>
      </c>
      <c r="T1332" s="88"/>
      <c r="U1332" s="137"/>
      <c r="V1332" s="137"/>
      <c r="W1332" s="137"/>
      <c r="X1332" s="137"/>
      <c r="Y1332" s="137"/>
    </row>
    <row r="1333" spans="1:25" s="138" customFormat="1" ht="22.5" customHeight="1" x14ac:dyDescent="0.25">
      <c r="A1333" s="65" t="s">
        <v>2587</v>
      </c>
      <c r="B1333" s="69"/>
      <c r="C1333" s="69" t="s">
        <v>553</v>
      </c>
      <c r="D1333" s="261" t="s">
        <v>1225</v>
      </c>
      <c r="E1333" s="74" t="s">
        <v>1690</v>
      </c>
      <c r="F1333" s="191"/>
      <c r="G1333" s="195"/>
      <c r="H1333" s="74"/>
      <c r="I1333" s="11"/>
      <c r="J1333" s="120">
        <v>13.61</v>
      </c>
      <c r="K1333" s="235">
        <f>J1333*0.63*3.14</f>
        <v>26.923302</v>
      </c>
      <c r="L1333" s="11">
        <f>J1333</f>
        <v>13.61</v>
      </c>
      <c r="M1333" s="147">
        <v>1.1000000000000001</v>
      </c>
      <c r="N1333" s="179">
        <f t="shared" si="685"/>
        <v>14.971</v>
      </c>
      <c r="O1333" s="71"/>
      <c r="P1333" s="71"/>
      <c r="Q1333" s="11">
        <f t="shared" si="664"/>
        <v>0</v>
      </c>
      <c r="R1333" s="11">
        <f t="shared" si="665"/>
        <v>0</v>
      </c>
      <c r="S1333" s="88">
        <f t="shared" si="666"/>
        <v>0</v>
      </c>
      <c r="T1333" s="88"/>
      <c r="U1333" s="137"/>
      <c r="V1333" s="137"/>
      <c r="W1333" s="137"/>
      <c r="X1333" s="137"/>
      <c r="Y1333" s="137"/>
    </row>
    <row r="1334" spans="1:25" s="138" customFormat="1" ht="22.5" customHeight="1" x14ac:dyDescent="0.25">
      <c r="A1334" s="65" t="s">
        <v>2588</v>
      </c>
      <c r="B1334" s="69"/>
      <c r="C1334" s="69" t="s">
        <v>553</v>
      </c>
      <c r="D1334" s="261" t="s">
        <v>1891</v>
      </c>
      <c r="E1334" s="14" t="s">
        <v>18</v>
      </c>
      <c r="F1334" s="191">
        <v>1</v>
      </c>
      <c r="G1334" s="195"/>
      <c r="H1334" s="74"/>
      <c r="I1334" s="11"/>
      <c r="J1334" s="224"/>
      <c r="K1334" s="235">
        <v>0.72</v>
      </c>
      <c r="L1334" s="104">
        <f t="shared" ref="L1334:L1343" si="686">F1334</f>
        <v>1</v>
      </c>
      <c r="M1334" s="147">
        <v>1</v>
      </c>
      <c r="N1334" s="179">
        <f t="shared" si="685"/>
        <v>1</v>
      </c>
      <c r="O1334" s="71"/>
      <c r="P1334" s="71"/>
      <c r="Q1334" s="11">
        <f t="shared" si="664"/>
        <v>0</v>
      </c>
      <c r="R1334" s="11">
        <f t="shared" si="665"/>
        <v>0</v>
      </c>
      <c r="S1334" s="88">
        <f t="shared" si="666"/>
        <v>0</v>
      </c>
      <c r="T1334" s="88"/>
      <c r="U1334" s="137"/>
      <c r="V1334" s="137"/>
      <c r="W1334" s="137"/>
      <c r="X1334" s="137"/>
      <c r="Y1334" s="137"/>
    </row>
    <row r="1335" spans="1:25" s="138" customFormat="1" ht="22.5" customHeight="1" x14ac:dyDescent="0.25">
      <c r="A1335" s="65" t="s">
        <v>2589</v>
      </c>
      <c r="B1335" s="69"/>
      <c r="C1335" s="69" t="s">
        <v>553</v>
      </c>
      <c r="D1335" s="261" t="s">
        <v>1854</v>
      </c>
      <c r="E1335" s="14" t="s">
        <v>18</v>
      </c>
      <c r="F1335" s="191">
        <v>2</v>
      </c>
      <c r="G1335" s="195"/>
      <c r="H1335" s="74"/>
      <c r="I1335" s="11"/>
      <c r="J1335" s="224"/>
      <c r="K1335" s="235"/>
      <c r="L1335" s="104">
        <f t="shared" si="686"/>
        <v>2</v>
      </c>
      <c r="M1335" s="147">
        <v>1</v>
      </c>
      <c r="N1335" s="179">
        <f t="shared" si="685"/>
        <v>2</v>
      </c>
      <c r="O1335" s="71"/>
      <c r="P1335" s="71"/>
      <c r="Q1335" s="11">
        <f t="shared" si="664"/>
        <v>0</v>
      </c>
      <c r="R1335" s="11">
        <f t="shared" si="665"/>
        <v>0</v>
      </c>
      <c r="S1335" s="88">
        <f t="shared" si="666"/>
        <v>0</v>
      </c>
      <c r="T1335" s="88"/>
      <c r="U1335" s="137"/>
      <c r="V1335" s="137"/>
      <c r="W1335" s="137"/>
      <c r="X1335" s="137"/>
      <c r="Y1335" s="137"/>
    </row>
    <row r="1336" spans="1:25" s="138" customFormat="1" ht="22.5" customHeight="1" x14ac:dyDescent="0.25">
      <c r="A1336" s="65" t="s">
        <v>2590</v>
      </c>
      <c r="B1336" s="69"/>
      <c r="C1336" s="69" t="s">
        <v>553</v>
      </c>
      <c r="D1336" s="261" t="s">
        <v>1892</v>
      </c>
      <c r="E1336" s="14" t="s">
        <v>18</v>
      </c>
      <c r="F1336" s="191">
        <v>1</v>
      </c>
      <c r="G1336" s="195"/>
      <c r="H1336" s="74"/>
      <c r="I1336" s="11"/>
      <c r="J1336" s="224"/>
      <c r="K1336" s="235">
        <v>0.45</v>
      </c>
      <c r="L1336" s="104">
        <f t="shared" si="686"/>
        <v>1</v>
      </c>
      <c r="M1336" s="147">
        <v>1</v>
      </c>
      <c r="N1336" s="179">
        <f t="shared" si="685"/>
        <v>1</v>
      </c>
      <c r="O1336" s="71"/>
      <c r="P1336" s="71"/>
      <c r="Q1336" s="11">
        <f t="shared" si="664"/>
        <v>0</v>
      </c>
      <c r="R1336" s="11">
        <f t="shared" si="665"/>
        <v>0</v>
      </c>
      <c r="S1336" s="88">
        <f t="shared" si="666"/>
        <v>0</v>
      </c>
      <c r="T1336" s="88"/>
      <c r="U1336" s="137"/>
      <c r="V1336" s="137"/>
      <c r="W1336" s="137"/>
      <c r="X1336" s="137"/>
      <c r="Y1336" s="137"/>
    </row>
    <row r="1337" spans="1:25" s="138" customFormat="1" ht="22.5" customHeight="1" x14ac:dyDescent="0.25">
      <c r="A1337" s="65" t="s">
        <v>2591</v>
      </c>
      <c r="B1337" s="69"/>
      <c r="C1337" s="69" t="s">
        <v>553</v>
      </c>
      <c r="D1337" s="261" t="s">
        <v>1894</v>
      </c>
      <c r="E1337" s="14" t="s">
        <v>18</v>
      </c>
      <c r="F1337" s="191">
        <v>6</v>
      </c>
      <c r="G1337" s="195"/>
      <c r="H1337" s="74"/>
      <c r="I1337" s="11"/>
      <c r="J1337" s="224"/>
      <c r="K1337" s="235">
        <v>13.53</v>
      </c>
      <c r="L1337" s="104">
        <f t="shared" si="686"/>
        <v>6</v>
      </c>
      <c r="M1337" s="147">
        <v>1</v>
      </c>
      <c r="N1337" s="179">
        <f t="shared" si="685"/>
        <v>6</v>
      </c>
      <c r="O1337" s="71"/>
      <c r="P1337" s="71"/>
      <c r="Q1337" s="11">
        <f t="shared" si="664"/>
        <v>0</v>
      </c>
      <c r="R1337" s="11">
        <f t="shared" si="665"/>
        <v>0</v>
      </c>
      <c r="S1337" s="88">
        <f t="shared" si="666"/>
        <v>0</v>
      </c>
      <c r="T1337" s="88"/>
      <c r="U1337" s="137"/>
      <c r="V1337" s="137"/>
      <c r="W1337" s="137"/>
      <c r="X1337" s="137"/>
      <c r="Y1337" s="137"/>
    </row>
    <row r="1338" spans="1:25" s="138" customFormat="1" ht="32.25" customHeight="1" x14ac:dyDescent="0.25">
      <c r="A1338" s="65" t="s">
        <v>2592</v>
      </c>
      <c r="B1338" s="69"/>
      <c r="C1338" s="69" t="s">
        <v>553</v>
      </c>
      <c r="D1338" s="261" t="s">
        <v>1895</v>
      </c>
      <c r="E1338" s="14" t="s">
        <v>18</v>
      </c>
      <c r="F1338" s="191">
        <v>2</v>
      </c>
      <c r="G1338" s="195"/>
      <c r="H1338" s="74"/>
      <c r="I1338" s="11"/>
      <c r="J1338" s="224"/>
      <c r="K1338" s="235">
        <v>0.73823007675795094</v>
      </c>
      <c r="L1338" s="104">
        <f t="shared" si="686"/>
        <v>2</v>
      </c>
      <c r="M1338" s="147">
        <v>1</v>
      </c>
      <c r="N1338" s="179">
        <f t="shared" si="685"/>
        <v>2</v>
      </c>
      <c r="O1338" s="71"/>
      <c r="P1338" s="71"/>
      <c r="Q1338" s="11">
        <f t="shared" si="664"/>
        <v>0</v>
      </c>
      <c r="R1338" s="11">
        <f t="shared" si="665"/>
        <v>0</v>
      </c>
      <c r="S1338" s="88">
        <f t="shared" si="666"/>
        <v>0</v>
      </c>
      <c r="T1338" s="88"/>
      <c r="U1338" s="137"/>
      <c r="V1338" s="137"/>
      <c r="W1338" s="137"/>
      <c r="X1338" s="137"/>
      <c r="Y1338" s="137"/>
    </row>
    <row r="1339" spans="1:25" s="138" customFormat="1" ht="32.25" customHeight="1" x14ac:dyDescent="0.25">
      <c r="A1339" s="65" t="s">
        <v>2593</v>
      </c>
      <c r="B1339" s="69"/>
      <c r="C1339" s="69" t="s">
        <v>553</v>
      </c>
      <c r="D1339" s="261" t="s">
        <v>1896</v>
      </c>
      <c r="E1339" s="14" t="s">
        <v>18</v>
      </c>
      <c r="F1339" s="191">
        <v>2</v>
      </c>
      <c r="G1339" s="195"/>
      <c r="H1339" s="74"/>
      <c r="I1339" s="11"/>
      <c r="J1339" s="224"/>
      <c r="K1339" s="235">
        <v>4.4556634047000587</v>
      </c>
      <c r="L1339" s="104">
        <f t="shared" si="686"/>
        <v>2</v>
      </c>
      <c r="M1339" s="147">
        <v>1</v>
      </c>
      <c r="N1339" s="179">
        <f t="shared" si="685"/>
        <v>2</v>
      </c>
      <c r="O1339" s="71"/>
      <c r="P1339" s="71"/>
      <c r="Q1339" s="11">
        <f t="shared" si="664"/>
        <v>0</v>
      </c>
      <c r="R1339" s="11">
        <f t="shared" si="665"/>
        <v>0</v>
      </c>
      <c r="S1339" s="88">
        <f t="shared" si="666"/>
        <v>0</v>
      </c>
      <c r="T1339" s="88"/>
      <c r="U1339" s="137"/>
      <c r="V1339" s="137"/>
      <c r="W1339" s="137"/>
      <c r="X1339" s="137"/>
      <c r="Y1339" s="137"/>
    </row>
    <row r="1340" spans="1:25" s="138" customFormat="1" ht="32.25" customHeight="1" x14ac:dyDescent="0.25">
      <c r="A1340" s="65" t="s">
        <v>2594</v>
      </c>
      <c r="B1340" s="69"/>
      <c r="C1340" s="69" t="s">
        <v>553</v>
      </c>
      <c r="D1340" s="261" t="s">
        <v>1897</v>
      </c>
      <c r="E1340" s="14" t="s">
        <v>18</v>
      </c>
      <c r="F1340" s="191">
        <v>1</v>
      </c>
      <c r="G1340" s="195"/>
      <c r="H1340" s="74"/>
      <c r="I1340" s="11"/>
      <c r="J1340" s="224"/>
      <c r="K1340" s="235">
        <v>1.5423450247038661</v>
      </c>
      <c r="L1340" s="104">
        <f t="shared" si="686"/>
        <v>1</v>
      </c>
      <c r="M1340" s="147">
        <v>1</v>
      </c>
      <c r="N1340" s="179">
        <f t="shared" si="685"/>
        <v>1</v>
      </c>
      <c r="O1340" s="71"/>
      <c r="P1340" s="71"/>
      <c r="Q1340" s="11">
        <f t="shared" si="664"/>
        <v>0</v>
      </c>
      <c r="R1340" s="11">
        <f t="shared" si="665"/>
        <v>0</v>
      </c>
      <c r="S1340" s="88">
        <f t="shared" si="666"/>
        <v>0</v>
      </c>
      <c r="T1340" s="88"/>
      <c r="U1340" s="137"/>
      <c r="V1340" s="137"/>
      <c r="W1340" s="137"/>
      <c r="X1340" s="137"/>
      <c r="Y1340" s="137"/>
    </row>
    <row r="1341" spans="1:25" s="138" customFormat="1" ht="32.25" customHeight="1" x14ac:dyDescent="0.25">
      <c r="A1341" s="65" t="s">
        <v>2595</v>
      </c>
      <c r="B1341" s="69"/>
      <c r="C1341" s="69" t="s">
        <v>553</v>
      </c>
      <c r="D1341" s="261" t="s">
        <v>1878</v>
      </c>
      <c r="E1341" s="14" t="s">
        <v>18</v>
      </c>
      <c r="F1341" s="191">
        <v>1</v>
      </c>
      <c r="G1341" s="195"/>
      <c r="H1341" s="74"/>
      <c r="I1341" s="11"/>
      <c r="J1341" s="224"/>
      <c r="K1341" s="235">
        <v>4.0656634047000582</v>
      </c>
      <c r="L1341" s="104">
        <f t="shared" si="686"/>
        <v>1</v>
      </c>
      <c r="M1341" s="147">
        <v>1</v>
      </c>
      <c r="N1341" s="179">
        <f t="shared" si="685"/>
        <v>1</v>
      </c>
      <c r="O1341" s="71"/>
      <c r="P1341" s="71"/>
      <c r="Q1341" s="11">
        <f t="shared" si="664"/>
        <v>0</v>
      </c>
      <c r="R1341" s="11">
        <f t="shared" si="665"/>
        <v>0</v>
      </c>
      <c r="S1341" s="88">
        <f t="shared" si="666"/>
        <v>0</v>
      </c>
      <c r="T1341" s="88"/>
      <c r="U1341" s="137"/>
      <c r="V1341" s="137"/>
      <c r="W1341" s="137"/>
      <c r="X1341" s="137"/>
      <c r="Y1341" s="137"/>
    </row>
    <row r="1342" spans="1:25" s="138" customFormat="1" ht="32.25" customHeight="1" x14ac:dyDescent="0.25">
      <c r="A1342" s="65" t="s">
        <v>2596</v>
      </c>
      <c r="B1342" s="69"/>
      <c r="C1342" s="69" t="s">
        <v>553</v>
      </c>
      <c r="D1342" s="261" t="s">
        <v>1898</v>
      </c>
      <c r="E1342" s="14" t="s">
        <v>18</v>
      </c>
      <c r="F1342" s="191">
        <v>2</v>
      </c>
      <c r="G1342" s="195"/>
      <c r="H1342" s="74"/>
      <c r="I1342" s="11"/>
      <c r="J1342" s="224"/>
      <c r="K1342" s="235">
        <v>9.716415172927066</v>
      </c>
      <c r="L1342" s="104">
        <f t="shared" si="686"/>
        <v>2</v>
      </c>
      <c r="M1342" s="147">
        <v>1</v>
      </c>
      <c r="N1342" s="179">
        <f t="shared" si="685"/>
        <v>2</v>
      </c>
      <c r="O1342" s="71"/>
      <c r="P1342" s="71"/>
      <c r="Q1342" s="11">
        <f t="shared" si="664"/>
        <v>0</v>
      </c>
      <c r="R1342" s="11">
        <f t="shared" si="665"/>
        <v>0</v>
      </c>
      <c r="S1342" s="88">
        <f t="shared" si="666"/>
        <v>0</v>
      </c>
      <c r="T1342" s="88"/>
      <c r="U1342" s="137"/>
      <c r="V1342" s="137"/>
      <c r="W1342" s="137"/>
      <c r="X1342" s="137"/>
      <c r="Y1342" s="137"/>
    </row>
    <row r="1343" spans="1:25" s="138" customFormat="1" ht="35.25" customHeight="1" x14ac:dyDescent="0.25">
      <c r="A1343" s="65" t="s">
        <v>2597</v>
      </c>
      <c r="B1343" s="69"/>
      <c r="C1343" s="69" t="s">
        <v>553</v>
      </c>
      <c r="D1343" s="261" t="s">
        <v>1899</v>
      </c>
      <c r="E1343" s="14" t="s">
        <v>18</v>
      </c>
      <c r="F1343" s="191">
        <v>1</v>
      </c>
      <c r="G1343" s="195"/>
      <c r="H1343" s="74"/>
      <c r="I1343" s="11"/>
      <c r="J1343" s="224"/>
      <c r="K1343" s="235">
        <v>0.9</v>
      </c>
      <c r="L1343" s="104">
        <f t="shared" si="686"/>
        <v>1</v>
      </c>
      <c r="M1343" s="147">
        <v>1</v>
      </c>
      <c r="N1343" s="179">
        <f t="shared" si="685"/>
        <v>1</v>
      </c>
      <c r="O1343" s="71"/>
      <c r="P1343" s="71"/>
      <c r="Q1343" s="11">
        <f t="shared" si="664"/>
        <v>0</v>
      </c>
      <c r="R1343" s="11">
        <f t="shared" si="665"/>
        <v>0</v>
      </c>
      <c r="S1343" s="88">
        <f t="shared" si="666"/>
        <v>0</v>
      </c>
      <c r="T1343" s="88"/>
      <c r="U1343" s="137"/>
      <c r="V1343" s="137"/>
      <c r="W1343" s="137"/>
      <c r="X1343" s="137"/>
      <c r="Y1343" s="137"/>
    </row>
    <row r="1344" spans="1:25" s="138" customFormat="1" ht="34.5" customHeight="1" x14ac:dyDescent="0.25">
      <c r="A1344" s="65" t="s">
        <v>2598</v>
      </c>
      <c r="B1344" s="69"/>
      <c r="C1344" s="69" t="s">
        <v>553</v>
      </c>
      <c r="D1344" s="261" t="s">
        <v>1900</v>
      </c>
      <c r="E1344" s="14" t="s">
        <v>18</v>
      </c>
      <c r="F1344" s="191">
        <v>3</v>
      </c>
      <c r="G1344" s="195"/>
      <c r="H1344" s="74"/>
      <c r="I1344" s="11"/>
      <c r="J1344" s="224"/>
      <c r="K1344" s="235">
        <v>2.39</v>
      </c>
      <c r="L1344" s="104">
        <f t="shared" ref="L1344:L1353" si="687">F1344</f>
        <v>3</v>
      </c>
      <c r="M1344" s="147">
        <v>1</v>
      </c>
      <c r="N1344" s="179">
        <f t="shared" ref="N1344:N1353" si="688">M1344*L1344</f>
        <v>3</v>
      </c>
      <c r="O1344" s="71"/>
      <c r="P1344" s="71"/>
      <c r="Q1344" s="11">
        <f t="shared" si="664"/>
        <v>0</v>
      </c>
      <c r="R1344" s="11">
        <f t="shared" si="665"/>
        <v>0</v>
      </c>
      <c r="S1344" s="88">
        <f t="shared" si="666"/>
        <v>0</v>
      </c>
      <c r="T1344" s="88"/>
      <c r="U1344" s="137"/>
      <c r="V1344" s="137"/>
      <c r="W1344" s="137"/>
      <c r="X1344" s="137"/>
      <c r="Y1344" s="137"/>
    </row>
    <row r="1345" spans="1:25" s="138" customFormat="1" ht="27.6" x14ac:dyDescent="0.25">
      <c r="A1345" s="65" t="s">
        <v>2599</v>
      </c>
      <c r="B1345" s="69"/>
      <c r="C1345" s="69" t="s">
        <v>553</v>
      </c>
      <c r="D1345" s="261" t="s">
        <v>1901</v>
      </c>
      <c r="E1345" s="14" t="s">
        <v>18</v>
      </c>
      <c r="F1345" s="191">
        <v>1</v>
      </c>
      <c r="G1345" s="195"/>
      <c r="H1345" s="74"/>
      <c r="I1345" s="11"/>
      <c r="J1345" s="224"/>
      <c r="K1345" s="235">
        <v>0.81</v>
      </c>
      <c r="L1345" s="104">
        <f t="shared" si="687"/>
        <v>1</v>
      </c>
      <c r="M1345" s="147">
        <v>1</v>
      </c>
      <c r="N1345" s="179">
        <f t="shared" si="688"/>
        <v>1</v>
      </c>
      <c r="O1345" s="71"/>
      <c r="P1345" s="71"/>
      <c r="Q1345" s="11">
        <f t="shared" si="664"/>
        <v>0</v>
      </c>
      <c r="R1345" s="11">
        <f t="shared" si="665"/>
        <v>0</v>
      </c>
      <c r="S1345" s="88">
        <f t="shared" si="666"/>
        <v>0</v>
      </c>
      <c r="T1345" s="88"/>
      <c r="U1345" s="137"/>
      <c r="V1345" s="137"/>
      <c r="W1345" s="137"/>
      <c r="X1345" s="137"/>
      <c r="Y1345" s="137"/>
    </row>
    <row r="1346" spans="1:25" s="138" customFormat="1" ht="27.6" x14ac:dyDescent="0.25">
      <c r="A1346" s="65" t="s">
        <v>2600</v>
      </c>
      <c r="B1346" s="69"/>
      <c r="C1346" s="69" t="s">
        <v>553</v>
      </c>
      <c r="D1346" s="261" t="s">
        <v>1902</v>
      </c>
      <c r="E1346" s="14" t="s">
        <v>18</v>
      </c>
      <c r="F1346" s="191">
        <v>1</v>
      </c>
      <c r="G1346" s="195"/>
      <c r="H1346" s="74"/>
      <c r="I1346" s="11"/>
      <c r="J1346" s="224"/>
      <c r="K1346" s="235">
        <v>0.87</v>
      </c>
      <c r="L1346" s="104">
        <f t="shared" si="687"/>
        <v>1</v>
      </c>
      <c r="M1346" s="147">
        <v>1</v>
      </c>
      <c r="N1346" s="179">
        <f t="shared" si="688"/>
        <v>1</v>
      </c>
      <c r="O1346" s="71"/>
      <c r="P1346" s="71"/>
      <c r="Q1346" s="11">
        <f t="shared" si="664"/>
        <v>0</v>
      </c>
      <c r="R1346" s="11">
        <f t="shared" si="665"/>
        <v>0</v>
      </c>
      <c r="S1346" s="88">
        <f t="shared" si="666"/>
        <v>0</v>
      </c>
      <c r="T1346" s="88"/>
      <c r="U1346" s="137"/>
      <c r="V1346" s="137"/>
      <c r="W1346" s="137"/>
      <c r="X1346" s="137"/>
      <c r="Y1346" s="137"/>
    </row>
    <row r="1347" spans="1:25" s="138" customFormat="1" x14ac:dyDescent="0.25">
      <c r="A1347" s="65" t="s">
        <v>2601</v>
      </c>
      <c r="B1347" s="69"/>
      <c r="C1347" s="69" t="s">
        <v>553</v>
      </c>
      <c r="D1347" s="260" t="s">
        <v>705</v>
      </c>
      <c r="E1347" s="14" t="s">
        <v>3</v>
      </c>
      <c r="F1347" s="230">
        <v>0.2</v>
      </c>
      <c r="G1347" s="195"/>
      <c r="H1347" s="74"/>
      <c r="I1347" s="11"/>
      <c r="J1347" s="224"/>
      <c r="K1347" s="235"/>
      <c r="L1347" s="103">
        <f>F1347</f>
        <v>0.2</v>
      </c>
      <c r="M1347" s="147">
        <v>1</v>
      </c>
      <c r="N1347" s="179">
        <f t="shared" si="688"/>
        <v>0.2</v>
      </c>
      <c r="O1347" s="71"/>
      <c r="P1347" s="71"/>
      <c r="Q1347" s="11">
        <f t="shared" si="664"/>
        <v>0</v>
      </c>
      <c r="R1347" s="11">
        <f t="shared" si="665"/>
        <v>0</v>
      </c>
      <c r="S1347" s="88">
        <f t="shared" si="666"/>
        <v>0</v>
      </c>
      <c r="T1347" s="88"/>
      <c r="U1347" s="137"/>
      <c r="V1347" s="137"/>
      <c r="W1347" s="137"/>
      <c r="X1347" s="137"/>
      <c r="Y1347" s="137"/>
    </row>
    <row r="1348" spans="1:25" s="134" customFormat="1" ht="29.25" customHeight="1" x14ac:dyDescent="0.25">
      <c r="A1348" s="90" t="s">
        <v>2493</v>
      </c>
      <c r="B1348" s="90"/>
      <c r="C1348" s="90" t="s">
        <v>552</v>
      </c>
      <c r="D1348" s="116" t="s">
        <v>3058</v>
      </c>
      <c r="E1348" s="87" t="s">
        <v>18</v>
      </c>
      <c r="F1348" s="231">
        <f>F1349</f>
        <v>1</v>
      </c>
      <c r="G1348" s="194"/>
      <c r="H1348" s="87"/>
      <c r="I1348" s="88"/>
      <c r="J1348" s="228"/>
      <c r="K1348" s="88"/>
      <c r="L1348" s="337">
        <f>F1348</f>
        <v>1</v>
      </c>
      <c r="M1348" s="148">
        <v>1</v>
      </c>
      <c r="N1348" s="154">
        <f t="shared" si="688"/>
        <v>1</v>
      </c>
      <c r="O1348" s="88"/>
      <c r="P1348" s="88"/>
      <c r="Q1348" s="92">
        <f t="shared" si="664"/>
        <v>0</v>
      </c>
      <c r="R1348" s="92">
        <f t="shared" si="665"/>
        <v>0</v>
      </c>
      <c r="S1348" s="88">
        <f t="shared" si="666"/>
        <v>0</v>
      </c>
      <c r="T1348" s="88"/>
      <c r="U1348" s="133"/>
      <c r="V1348" s="133"/>
      <c r="W1348" s="133"/>
      <c r="X1348" s="133"/>
      <c r="Y1348" s="133"/>
    </row>
    <row r="1349" spans="1:25" s="138" customFormat="1" ht="29.25" customHeight="1" x14ac:dyDescent="0.25">
      <c r="A1349" s="69" t="s">
        <v>2602</v>
      </c>
      <c r="B1349" s="69"/>
      <c r="C1349" s="69" t="s">
        <v>553</v>
      </c>
      <c r="D1349" s="260" t="s">
        <v>1893</v>
      </c>
      <c r="E1349" s="14" t="s">
        <v>18</v>
      </c>
      <c r="F1349" s="164">
        <v>1</v>
      </c>
      <c r="G1349" s="195"/>
      <c r="H1349" s="74"/>
      <c r="I1349" s="11"/>
      <c r="J1349" s="226"/>
      <c r="K1349" s="235"/>
      <c r="L1349" s="103">
        <f>F1349</f>
        <v>1</v>
      </c>
      <c r="M1349" s="147">
        <v>1</v>
      </c>
      <c r="N1349" s="179">
        <f>M1349*L1349</f>
        <v>1</v>
      </c>
      <c r="O1349" s="71"/>
      <c r="P1349" s="71"/>
      <c r="Q1349" s="11">
        <f t="shared" si="664"/>
        <v>0</v>
      </c>
      <c r="R1349" s="11">
        <f t="shared" si="665"/>
        <v>0</v>
      </c>
      <c r="S1349" s="88">
        <f t="shared" si="666"/>
        <v>0</v>
      </c>
      <c r="T1349" s="88"/>
      <c r="U1349" s="137"/>
      <c r="V1349" s="137"/>
      <c r="W1349" s="137"/>
      <c r="X1349" s="137"/>
      <c r="Y1349" s="137"/>
    </row>
    <row r="1350" spans="1:25" s="134" customFormat="1" ht="29.25" customHeight="1" x14ac:dyDescent="0.25">
      <c r="A1350" s="90" t="s">
        <v>2603</v>
      </c>
      <c r="B1350" s="279" t="s">
        <v>2307</v>
      </c>
      <c r="C1350" s="90" t="s">
        <v>552</v>
      </c>
      <c r="D1350" s="269" t="s">
        <v>1904</v>
      </c>
      <c r="E1350" s="87" t="s">
        <v>18</v>
      </c>
      <c r="F1350" s="231">
        <f>F1351</f>
        <v>2</v>
      </c>
      <c r="G1350" s="194"/>
      <c r="H1350" s="87"/>
      <c r="I1350" s="88"/>
      <c r="J1350" s="228"/>
      <c r="K1350" s="88"/>
      <c r="L1350" s="337">
        <f>F1350</f>
        <v>2</v>
      </c>
      <c r="M1350" s="148">
        <v>1</v>
      </c>
      <c r="N1350" s="154">
        <f t="shared" ref="N1350" si="689">M1350*L1350</f>
        <v>2</v>
      </c>
      <c r="O1350" s="88"/>
      <c r="P1350" s="88"/>
      <c r="Q1350" s="92">
        <f t="shared" si="664"/>
        <v>0</v>
      </c>
      <c r="R1350" s="92">
        <f t="shared" si="665"/>
        <v>0</v>
      </c>
      <c r="S1350" s="88">
        <f t="shared" si="666"/>
        <v>0</v>
      </c>
      <c r="T1350" s="108" t="s">
        <v>556</v>
      </c>
      <c r="U1350" s="133"/>
      <c r="V1350" s="133"/>
      <c r="W1350" s="133"/>
      <c r="X1350" s="133"/>
      <c r="Y1350" s="133"/>
    </row>
    <row r="1351" spans="1:25" s="138" customFormat="1" ht="29.25" customHeight="1" x14ac:dyDescent="0.25">
      <c r="A1351" s="69" t="s">
        <v>2604</v>
      </c>
      <c r="B1351" s="69"/>
      <c r="C1351" s="69" t="s">
        <v>553</v>
      </c>
      <c r="D1351" s="260" t="s">
        <v>1903</v>
      </c>
      <c r="E1351" s="14" t="s">
        <v>18</v>
      </c>
      <c r="F1351" s="164">
        <v>2</v>
      </c>
      <c r="G1351" s="195"/>
      <c r="H1351" s="74"/>
      <c r="I1351" s="11"/>
      <c r="J1351" s="226"/>
      <c r="K1351" s="235"/>
      <c r="L1351" s="103">
        <f>F1351</f>
        <v>2</v>
      </c>
      <c r="M1351" s="147">
        <v>1</v>
      </c>
      <c r="N1351" s="179">
        <f>M1351*L1351</f>
        <v>2</v>
      </c>
      <c r="O1351" s="71"/>
      <c r="P1351" s="71"/>
      <c r="Q1351" s="11">
        <f t="shared" si="664"/>
        <v>0</v>
      </c>
      <c r="R1351" s="11">
        <f t="shared" si="665"/>
        <v>0</v>
      </c>
      <c r="S1351" s="88">
        <f t="shared" si="666"/>
        <v>0</v>
      </c>
      <c r="T1351" s="88"/>
      <c r="U1351" s="137"/>
      <c r="V1351" s="137"/>
      <c r="W1351" s="137"/>
      <c r="X1351" s="137"/>
      <c r="Y1351" s="137"/>
    </row>
    <row r="1352" spans="1:25" s="134" customFormat="1" ht="27.75" customHeight="1" x14ac:dyDescent="0.3">
      <c r="A1352" s="90" t="s">
        <v>2605</v>
      </c>
      <c r="B1352" s="276" t="s">
        <v>2089</v>
      </c>
      <c r="C1352" s="86" t="s">
        <v>552</v>
      </c>
      <c r="D1352" s="118" t="s">
        <v>1125</v>
      </c>
      <c r="E1352" s="87" t="s">
        <v>18</v>
      </c>
      <c r="F1352" s="117">
        <f>F1353</f>
        <v>1</v>
      </c>
      <c r="G1352" s="117"/>
      <c r="H1352" s="117"/>
      <c r="I1352" s="117"/>
      <c r="J1352" s="117"/>
      <c r="K1352" s="117"/>
      <c r="L1352" s="119">
        <f t="shared" si="687"/>
        <v>1</v>
      </c>
      <c r="M1352" s="148">
        <v>1</v>
      </c>
      <c r="N1352" s="154">
        <f t="shared" si="688"/>
        <v>1</v>
      </c>
      <c r="O1352" s="88"/>
      <c r="P1352" s="88"/>
      <c r="Q1352" s="92">
        <f t="shared" si="664"/>
        <v>0</v>
      </c>
      <c r="R1352" s="92">
        <f t="shared" si="665"/>
        <v>0</v>
      </c>
      <c r="S1352" s="88">
        <f t="shared" si="666"/>
        <v>0</v>
      </c>
      <c r="T1352" s="109"/>
      <c r="U1352" s="133"/>
      <c r="V1352" s="133"/>
      <c r="W1352" s="133"/>
      <c r="X1352" s="133"/>
      <c r="Y1352" s="133"/>
    </row>
    <row r="1353" spans="1:25" s="198" customFormat="1" ht="37.5" customHeight="1" x14ac:dyDescent="0.3">
      <c r="A1353" s="69" t="s">
        <v>2606</v>
      </c>
      <c r="B1353" s="65"/>
      <c r="C1353" s="65" t="s">
        <v>553</v>
      </c>
      <c r="D1353" s="260" t="s">
        <v>1739</v>
      </c>
      <c r="E1353" s="14" t="s">
        <v>18</v>
      </c>
      <c r="F1353" s="212">
        <v>1</v>
      </c>
      <c r="G1353" s="14"/>
      <c r="H1353" s="14"/>
      <c r="I1353" s="14"/>
      <c r="J1353" s="91"/>
      <c r="K1353" s="241"/>
      <c r="L1353" s="104">
        <f t="shared" si="687"/>
        <v>1</v>
      </c>
      <c r="M1353" s="147">
        <v>1</v>
      </c>
      <c r="N1353" s="179">
        <f t="shared" si="688"/>
        <v>1</v>
      </c>
      <c r="O1353" s="11"/>
      <c r="P1353" s="11"/>
      <c r="Q1353" s="11">
        <f t="shared" si="664"/>
        <v>0</v>
      </c>
      <c r="R1353" s="11">
        <f t="shared" si="665"/>
        <v>0</v>
      </c>
      <c r="S1353" s="88">
        <f t="shared" si="666"/>
        <v>0</v>
      </c>
      <c r="T1353" s="106"/>
      <c r="U1353" s="197"/>
    </row>
    <row r="1354" spans="1:25" s="134" customFormat="1" ht="15.75" customHeight="1" x14ac:dyDescent="0.3">
      <c r="A1354" s="90" t="s">
        <v>2607</v>
      </c>
      <c r="B1354" s="90"/>
      <c r="C1354" s="90" t="s">
        <v>552</v>
      </c>
      <c r="D1354" s="116" t="s">
        <v>1313</v>
      </c>
      <c r="E1354" s="87" t="s">
        <v>18</v>
      </c>
      <c r="F1354" s="87">
        <f>F1355</f>
        <v>1</v>
      </c>
      <c r="G1354" s="87"/>
      <c r="H1354" s="87"/>
      <c r="I1354" s="87"/>
      <c r="J1354" s="87"/>
      <c r="K1354" s="87"/>
      <c r="L1354" s="146">
        <v>1</v>
      </c>
      <c r="M1354" s="146">
        <v>1</v>
      </c>
      <c r="N1354" s="152">
        <v>1</v>
      </c>
      <c r="O1354" s="88"/>
      <c r="P1354" s="88"/>
      <c r="Q1354" s="92">
        <f t="shared" si="664"/>
        <v>0</v>
      </c>
      <c r="R1354" s="92">
        <f t="shared" si="665"/>
        <v>0</v>
      </c>
      <c r="S1354" s="88">
        <f t="shared" si="666"/>
        <v>0</v>
      </c>
      <c r="T1354" s="109"/>
      <c r="U1354" s="133"/>
      <c r="V1354" s="133"/>
      <c r="W1354" s="133"/>
      <c r="X1354" s="133"/>
      <c r="Y1354" s="133"/>
    </row>
    <row r="1355" spans="1:25" s="1" customFormat="1" ht="17.25" customHeight="1" x14ac:dyDescent="0.3">
      <c r="A1355" s="69" t="s">
        <v>2608</v>
      </c>
      <c r="B1355" s="65"/>
      <c r="C1355" s="65" t="s">
        <v>553</v>
      </c>
      <c r="D1355" s="260" t="s">
        <v>1920</v>
      </c>
      <c r="E1355" s="14" t="s">
        <v>18</v>
      </c>
      <c r="F1355" s="14">
        <v>1</v>
      </c>
      <c r="G1355" s="14"/>
      <c r="H1355" s="14"/>
      <c r="I1355" s="14"/>
      <c r="J1355" s="91"/>
      <c r="K1355" s="234"/>
      <c r="L1355" s="150">
        <f>F1355</f>
        <v>1</v>
      </c>
      <c r="M1355" s="150">
        <v>1</v>
      </c>
      <c r="N1355" s="180">
        <f>M1355*L1355</f>
        <v>1</v>
      </c>
      <c r="O1355" s="11"/>
      <c r="P1355" s="11"/>
      <c r="Q1355" s="11">
        <f t="shared" si="664"/>
        <v>0</v>
      </c>
      <c r="R1355" s="11">
        <f t="shared" si="665"/>
        <v>0</v>
      </c>
      <c r="S1355" s="88">
        <f t="shared" si="666"/>
        <v>0</v>
      </c>
      <c r="T1355" s="106"/>
      <c r="U1355" s="4"/>
    </row>
    <row r="1356" spans="1:25" s="134" customFormat="1" ht="27.75" customHeight="1" x14ac:dyDescent="0.3">
      <c r="A1356" s="90" t="s">
        <v>2609</v>
      </c>
      <c r="B1356" s="276" t="s">
        <v>2089</v>
      </c>
      <c r="C1356" s="86" t="s">
        <v>552</v>
      </c>
      <c r="D1356" s="118" t="s">
        <v>654</v>
      </c>
      <c r="E1356" s="87" t="s">
        <v>18</v>
      </c>
      <c r="F1356" s="117">
        <f>F1357+F1358</f>
        <v>2</v>
      </c>
      <c r="G1356" s="117"/>
      <c r="H1356" s="117"/>
      <c r="I1356" s="117"/>
      <c r="J1356" s="117"/>
      <c r="K1356" s="117"/>
      <c r="L1356" s="119">
        <f t="shared" ref="L1356:L1357" si="690">F1356</f>
        <v>2</v>
      </c>
      <c r="M1356" s="148">
        <v>1</v>
      </c>
      <c r="N1356" s="154">
        <f t="shared" ref="N1356:N1357" si="691">M1356*L1356</f>
        <v>2</v>
      </c>
      <c r="O1356" s="88"/>
      <c r="P1356" s="88"/>
      <c r="Q1356" s="92">
        <f t="shared" si="664"/>
        <v>0</v>
      </c>
      <c r="R1356" s="92">
        <f t="shared" si="665"/>
        <v>0</v>
      </c>
      <c r="S1356" s="88">
        <f t="shared" si="666"/>
        <v>0</v>
      </c>
      <c r="T1356" s="109"/>
      <c r="U1356" s="133"/>
      <c r="V1356" s="133"/>
      <c r="W1356" s="133"/>
      <c r="X1356" s="133"/>
      <c r="Y1356" s="133"/>
    </row>
    <row r="1357" spans="1:25" s="158" customFormat="1" ht="29.25" customHeight="1" x14ac:dyDescent="0.3">
      <c r="A1357" s="65" t="s">
        <v>2610</v>
      </c>
      <c r="B1357" s="69"/>
      <c r="C1357" s="65" t="s">
        <v>553</v>
      </c>
      <c r="D1357" s="260" t="s">
        <v>1738</v>
      </c>
      <c r="E1357" s="74" t="s">
        <v>18</v>
      </c>
      <c r="F1357" s="105">
        <v>1</v>
      </c>
      <c r="G1357" s="105"/>
      <c r="H1357" s="105"/>
      <c r="I1357" s="105"/>
      <c r="J1357" s="117"/>
      <c r="K1357" s="238"/>
      <c r="L1357" s="104">
        <f t="shared" si="690"/>
        <v>1</v>
      </c>
      <c r="M1357" s="147">
        <v>1</v>
      </c>
      <c r="N1357" s="153">
        <f t="shared" si="691"/>
        <v>1</v>
      </c>
      <c r="O1357" s="71"/>
      <c r="P1357" s="71"/>
      <c r="Q1357" s="11">
        <f t="shared" si="664"/>
        <v>0</v>
      </c>
      <c r="R1357" s="11">
        <f t="shared" si="665"/>
        <v>0</v>
      </c>
      <c r="S1357" s="88">
        <f t="shared" si="666"/>
        <v>0</v>
      </c>
      <c r="T1357" s="106"/>
      <c r="U1357" s="157"/>
      <c r="V1357" s="157"/>
      <c r="W1357" s="157"/>
      <c r="X1357" s="157"/>
      <c r="Y1357" s="157"/>
    </row>
    <row r="1358" spans="1:25" s="158" customFormat="1" ht="29.25" customHeight="1" x14ac:dyDescent="0.3">
      <c r="A1358" s="65" t="s">
        <v>2611</v>
      </c>
      <c r="B1358" s="69"/>
      <c r="C1358" s="65" t="s">
        <v>553</v>
      </c>
      <c r="D1358" s="260" t="s">
        <v>1860</v>
      </c>
      <c r="E1358" s="74" t="s">
        <v>18</v>
      </c>
      <c r="F1358" s="105">
        <v>1</v>
      </c>
      <c r="G1358" s="105"/>
      <c r="H1358" s="105"/>
      <c r="I1358" s="105"/>
      <c r="J1358" s="117"/>
      <c r="K1358" s="238"/>
      <c r="L1358" s="104"/>
      <c r="M1358" s="147"/>
      <c r="N1358" s="153"/>
      <c r="O1358" s="71"/>
      <c r="P1358" s="71"/>
      <c r="Q1358" s="11">
        <f t="shared" ref="Q1358:Q1422" si="692">ROUND(N1358*O1358,2)</f>
        <v>0</v>
      </c>
      <c r="R1358" s="11">
        <f t="shared" ref="R1358:R1422" si="693">ROUND(N1358*P1358,2)</f>
        <v>0</v>
      </c>
      <c r="S1358" s="88">
        <f t="shared" ref="S1358:S1422" si="694">ROUND(Q1358+R1358,2)</f>
        <v>0</v>
      </c>
      <c r="T1358" s="106"/>
      <c r="U1358" s="157"/>
      <c r="V1358" s="157"/>
      <c r="W1358" s="157"/>
      <c r="X1358" s="157"/>
      <c r="Y1358" s="157"/>
    </row>
    <row r="1359" spans="1:25" s="138" customFormat="1" ht="27" customHeight="1" x14ac:dyDescent="0.3">
      <c r="A1359" s="90" t="s">
        <v>2612</v>
      </c>
      <c r="B1359" s="276" t="s">
        <v>2088</v>
      </c>
      <c r="C1359" s="90" t="s">
        <v>552</v>
      </c>
      <c r="D1359" s="97" t="s">
        <v>1338</v>
      </c>
      <c r="E1359" s="87" t="s">
        <v>3</v>
      </c>
      <c r="F1359" s="124">
        <f>F1360</f>
        <v>118.31</v>
      </c>
      <c r="G1359" s="87"/>
      <c r="H1359" s="87"/>
      <c r="I1359" s="87"/>
      <c r="J1359" s="87"/>
      <c r="K1359" s="124">
        <f>F1359</f>
        <v>118.31</v>
      </c>
      <c r="L1359" s="124">
        <f>K1359</f>
        <v>118.31</v>
      </c>
      <c r="M1359" s="148">
        <v>1</v>
      </c>
      <c r="N1359" s="154">
        <f>ROUND(M1359*L1359,2)</f>
        <v>118.31</v>
      </c>
      <c r="O1359" s="88"/>
      <c r="P1359" s="88"/>
      <c r="Q1359" s="92">
        <f t="shared" si="692"/>
        <v>0</v>
      </c>
      <c r="R1359" s="92">
        <f t="shared" si="693"/>
        <v>0</v>
      </c>
      <c r="S1359" s="88">
        <f t="shared" si="694"/>
        <v>0</v>
      </c>
      <c r="T1359" s="108"/>
    </row>
    <row r="1360" spans="1:25" s="198" customFormat="1" ht="38.25" customHeight="1" x14ac:dyDescent="0.3">
      <c r="A1360" s="65" t="s">
        <v>2613</v>
      </c>
      <c r="B1360" s="65"/>
      <c r="C1360" s="65" t="s">
        <v>553</v>
      </c>
      <c r="D1360" s="115" t="s">
        <v>634</v>
      </c>
      <c r="E1360" s="14" t="s">
        <v>3</v>
      </c>
      <c r="F1360" s="103">
        <v>118.31</v>
      </c>
      <c r="G1360" s="14"/>
      <c r="H1360" s="14"/>
      <c r="I1360" s="14"/>
      <c r="J1360" s="91"/>
      <c r="K1360" s="239">
        <f>F1360</f>
        <v>118.31</v>
      </c>
      <c r="L1360" s="103">
        <f>K1360</f>
        <v>118.31</v>
      </c>
      <c r="M1360" s="147">
        <v>1.1000000000000001</v>
      </c>
      <c r="N1360" s="153">
        <f>ROUND(M1360*L1360,2)</f>
        <v>130.13999999999999</v>
      </c>
      <c r="O1360" s="11"/>
      <c r="P1360" s="11"/>
      <c r="Q1360" s="11">
        <f t="shared" si="692"/>
        <v>0</v>
      </c>
      <c r="R1360" s="11">
        <f t="shared" si="693"/>
        <v>0</v>
      </c>
      <c r="S1360" s="88">
        <f t="shared" si="694"/>
        <v>0</v>
      </c>
      <c r="T1360" s="106"/>
      <c r="U1360" s="197"/>
    </row>
    <row r="1361" spans="1:25" s="198" customFormat="1" ht="25.5" customHeight="1" x14ac:dyDescent="0.3">
      <c r="A1361" s="65" t="s">
        <v>3033</v>
      </c>
      <c r="B1361" s="65"/>
      <c r="C1361" s="65" t="s">
        <v>553</v>
      </c>
      <c r="D1361" s="115" t="s">
        <v>2978</v>
      </c>
      <c r="E1361" s="14" t="s">
        <v>2</v>
      </c>
      <c r="F1361" s="340">
        <f>F1360</f>
        <v>118.31</v>
      </c>
      <c r="G1361" s="340"/>
      <c r="H1361" s="340"/>
      <c r="I1361" s="340"/>
      <c r="J1361" s="340"/>
      <c r="K1361" s="340">
        <f>F1361</f>
        <v>118.31</v>
      </c>
      <c r="L1361" s="340">
        <f>K1361</f>
        <v>118.31</v>
      </c>
      <c r="M1361" s="341">
        <v>1</v>
      </c>
      <c r="N1361" s="153">
        <f>ROUND(M1361*L1361,2)</f>
        <v>118.31</v>
      </c>
      <c r="O1361" s="11"/>
      <c r="P1361" s="11"/>
      <c r="Q1361" s="11">
        <f t="shared" si="692"/>
        <v>0</v>
      </c>
      <c r="R1361" s="11">
        <f t="shared" si="693"/>
        <v>0</v>
      </c>
      <c r="S1361" s="88">
        <f t="shared" si="694"/>
        <v>0</v>
      </c>
      <c r="T1361" s="106"/>
    </row>
    <row r="1362" spans="1:25" s="138" customFormat="1" ht="27" customHeight="1" x14ac:dyDescent="0.3">
      <c r="A1362" s="90" t="s">
        <v>2614</v>
      </c>
      <c r="B1362" s="276" t="s">
        <v>2089</v>
      </c>
      <c r="C1362" s="90" t="s">
        <v>552</v>
      </c>
      <c r="D1362" s="97" t="s">
        <v>1697</v>
      </c>
      <c r="E1362" s="87" t="s">
        <v>18</v>
      </c>
      <c r="F1362" s="124">
        <f>F1363</f>
        <v>1</v>
      </c>
      <c r="G1362" s="87"/>
      <c r="H1362" s="87"/>
      <c r="I1362" s="87"/>
      <c r="J1362" s="87"/>
      <c r="K1362" s="117">
        <f>F1362</f>
        <v>1</v>
      </c>
      <c r="L1362" s="146">
        <f>K1362</f>
        <v>1</v>
      </c>
      <c r="M1362" s="148">
        <v>1</v>
      </c>
      <c r="N1362" s="154">
        <f>ROUND(M1362*L1362,2)</f>
        <v>1</v>
      </c>
      <c r="O1362" s="88"/>
      <c r="P1362" s="88"/>
      <c r="Q1362" s="92">
        <f t="shared" si="692"/>
        <v>0</v>
      </c>
      <c r="R1362" s="92">
        <f t="shared" si="693"/>
        <v>0</v>
      </c>
      <c r="S1362" s="88">
        <f t="shared" si="694"/>
        <v>0</v>
      </c>
      <c r="T1362" s="108"/>
    </row>
    <row r="1363" spans="1:25" s="198" customFormat="1" ht="23.25" customHeight="1" x14ac:dyDescent="0.3">
      <c r="A1363" s="69" t="s">
        <v>2615</v>
      </c>
      <c r="B1363" s="65"/>
      <c r="C1363" s="65" t="s">
        <v>553</v>
      </c>
      <c r="D1363" s="260" t="s">
        <v>1750</v>
      </c>
      <c r="E1363" s="14" t="s">
        <v>18</v>
      </c>
      <c r="F1363" s="103">
        <v>1</v>
      </c>
      <c r="G1363" s="14"/>
      <c r="H1363" s="14"/>
      <c r="I1363" s="14"/>
      <c r="J1363" s="91"/>
      <c r="K1363" s="241">
        <f>F1363</f>
        <v>1</v>
      </c>
      <c r="L1363" s="147">
        <f>K1363</f>
        <v>1</v>
      </c>
      <c r="M1363" s="147">
        <v>1</v>
      </c>
      <c r="N1363" s="154">
        <f t="shared" ref="N1363" si="695">ROUND(M1363*L1363,2)</f>
        <v>1</v>
      </c>
      <c r="O1363" s="11"/>
      <c r="P1363" s="11"/>
      <c r="Q1363" s="11">
        <f t="shared" si="692"/>
        <v>0</v>
      </c>
      <c r="R1363" s="11">
        <f t="shared" si="693"/>
        <v>0</v>
      </c>
      <c r="S1363" s="88">
        <f t="shared" si="694"/>
        <v>0</v>
      </c>
      <c r="T1363" s="106"/>
      <c r="U1363" s="197"/>
    </row>
    <row r="1364" spans="1:25" s="132" customFormat="1" ht="22.5" customHeight="1" x14ac:dyDescent="0.3">
      <c r="A1364" s="111" t="s">
        <v>533</v>
      </c>
      <c r="B1364" s="111"/>
      <c r="C1364" s="111"/>
      <c r="D1364" s="95" t="s">
        <v>1905</v>
      </c>
      <c r="E1364" s="112"/>
      <c r="F1364" s="113"/>
      <c r="G1364" s="112"/>
      <c r="H1364" s="112"/>
      <c r="I1364" s="112"/>
      <c r="J1364" s="87"/>
      <c r="K1364" s="237"/>
      <c r="L1364" s="190"/>
      <c r="M1364" s="144"/>
      <c r="N1364" s="151"/>
      <c r="O1364" s="114"/>
      <c r="P1364" s="114"/>
      <c r="Q1364" s="85"/>
      <c r="R1364" s="85"/>
      <c r="S1364" s="114"/>
      <c r="T1364" s="114"/>
      <c r="U1364" s="131"/>
      <c r="V1364" s="131"/>
      <c r="W1364" s="131"/>
      <c r="X1364" s="131"/>
      <c r="Y1364" s="131"/>
    </row>
    <row r="1365" spans="1:25" s="138" customFormat="1" ht="32.25" customHeight="1" x14ac:dyDescent="0.3">
      <c r="A1365" s="90" t="s">
        <v>2616</v>
      </c>
      <c r="B1365" s="276" t="s">
        <v>2086</v>
      </c>
      <c r="C1365" s="90" t="s">
        <v>552</v>
      </c>
      <c r="D1365" s="97" t="s">
        <v>554</v>
      </c>
      <c r="E1365" s="87" t="s">
        <v>3</v>
      </c>
      <c r="F1365" s="117"/>
      <c r="G1365" s="87"/>
      <c r="H1365" s="87"/>
      <c r="I1365" s="89"/>
      <c r="J1365" s="89"/>
      <c r="K1365" s="89">
        <f>SUM(K1366:K1398)</f>
        <v>259.14585852147599</v>
      </c>
      <c r="L1365" s="89"/>
      <c r="M1365" s="146"/>
      <c r="N1365" s="89">
        <f>K1365</f>
        <v>259.14585852147599</v>
      </c>
      <c r="O1365" s="88"/>
      <c r="P1365" s="88"/>
      <c r="Q1365" s="92">
        <f t="shared" si="692"/>
        <v>0</v>
      </c>
      <c r="R1365" s="92">
        <f t="shared" si="693"/>
        <v>0</v>
      </c>
      <c r="S1365" s="88">
        <f t="shared" si="694"/>
        <v>0</v>
      </c>
      <c r="T1365" s="88" t="s">
        <v>555</v>
      </c>
      <c r="U1365" s="137"/>
      <c r="V1365" s="137"/>
      <c r="W1365" s="137"/>
      <c r="X1365" s="137"/>
      <c r="Y1365" s="137"/>
    </row>
    <row r="1366" spans="1:25" s="138" customFormat="1" ht="22.5" customHeight="1" x14ac:dyDescent="0.3">
      <c r="A1366" s="65" t="s">
        <v>2617</v>
      </c>
      <c r="B1366" s="69"/>
      <c r="C1366" s="69" t="s">
        <v>553</v>
      </c>
      <c r="D1366" s="261" t="s">
        <v>1222</v>
      </c>
      <c r="E1366" s="74" t="s">
        <v>1690</v>
      </c>
      <c r="F1366" s="105"/>
      <c r="G1366" s="14">
        <v>0.4</v>
      </c>
      <c r="H1366" s="14">
        <v>0.2</v>
      </c>
      <c r="I1366" s="11">
        <f>(G1366+H1366)*2</f>
        <v>1.2000000000000002</v>
      </c>
      <c r="J1366" s="120">
        <v>3.11</v>
      </c>
      <c r="K1366" s="235">
        <f>I1366*J1366</f>
        <v>3.7320000000000002</v>
      </c>
      <c r="L1366" s="11">
        <f>J1366</f>
        <v>3.11</v>
      </c>
      <c r="M1366" s="147">
        <v>1.1000000000000001</v>
      </c>
      <c r="N1366" s="179">
        <f>M1366*L1366</f>
        <v>3.4210000000000003</v>
      </c>
      <c r="O1366" s="71"/>
      <c r="P1366" s="71"/>
      <c r="Q1366" s="11">
        <f t="shared" si="692"/>
        <v>0</v>
      </c>
      <c r="R1366" s="11">
        <f t="shared" si="693"/>
        <v>0</v>
      </c>
      <c r="S1366" s="88">
        <f t="shared" si="694"/>
        <v>0</v>
      </c>
      <c r="T1366" s="88"/>
      <c r="U1366" s="137"/>
      <c r="V1366" s="137"/>
      <c r="W1366" s="137"/>
      <c r="X1366" s="137"/>
      <c r="Y1366" s="137"/>
    </row>
    <row r="1367" spans="1:25" s="138" customFormat="1" ht="22.5" customHeight="1" x14ac:dyDescent="0.3">
      <c r="A1367" s="65" t="s">
        <v>2618</v>
      </c>
      <c r="B1367" s="69"/>
      <c r="C1367" s="69" t="s">
        <v>553</v>
      </c>
      <c r="D1367" s="261" t="s">
        <v>1921</v>
      </c>
      <c r="E1367" s="74" t="s">
        <v>1690</v>
      </c>
      <c r="F1367" s="105"/>
      <c r="G1367" s="14">
        <v>0.6</v>
      </c>
      <c r="H1367" s="14">
        <v>0.2</v>
      </c>
      <c r="I1367" s="11">
        <f>(G1367+H1367)*2</f>
        <v>1.6</v>
      </c>
      <c r="J1367" s="120">
        <v>7.98</v>
      </c>
      <c r="K1367" s="235">
        <f t="shared" ref="K1367:K1373" si="696">I1367*J1367</f>
        <v>12.768000000000001</v>
      </c>
      <c r="L1367" s="11">
        <f t="shared" ref="L1367:L1373" si="697">J1367</f>
        <v>7.98</v>
      </c>
      <c r="M1367" s="147">
        <v>1.1000000000000001</v>
      </c>
      <c r="N1367" s="179">
        <f>M1367*L1367</f>
        <v>8.7780000000000005</v>
      </c>
      <c r="O1367" s="71"/>
      <c r="P1367" s="71"/>
      <c r="Q1367" s="11">
        <f t="shared" si="692"/>
        <v>0</v>
      </c>
      <c r="R1367" s="11">
        <f t="shared" si="693"/>
        <v>0</v>
      </c>
      <c r="S1367" s="88">
        <f t="shared" si="694"/>
        <v>0</v>
      </c>
      <c r="T1367" s="88"/>
      <c r="U1367" s="137"/>
      <c r="V1367" s="137"/>
      <c r="W1367" s="137"/>
      <c r="X1367" s="137"/>
      <c r="Y1367" s="137"/>
    </row>
    <row r="1368" spans="1:25" s="138" customFormat="1" ht="22.5" customHeight="1" x14ac:dyDescent="0.25">
      <c r="A1368" s="65" t="s">
        <v>2619</v>
      </c>
      <c r="B1368" s="69"/>
      <c r="C1368" s="69" t="s">
        <v>553</v>
      </c>
      <c r="D1368" s="261" t="s">
        <v>1922</v>
      </c>
      <c r="E1368" s="74" t="s">
        <v>1690</v>
      </c>
      <c r="F1368" s="191"/>
      <c r="G1368" s="193">
        <v>0.7</v>
      </c>
      <c r="H1368" s="14">
        <v>0.2</v>
      </c>
      <c r="I1368" s="11">
        <f t="shared" ref="I1368:I1373" si="698">(G1368+H1368)*2</f>
        <v>1.7999999999999998</v>
      </c>
      <c r="J1368" s="120">
        <v>14.46</v>
      </c>
      <c r="K1368" s="235">
        <f t="shared" si="696"/>
        <v>26.027999999999999</v>
      </c>
      <c r="L1368" s="11">
        <f t="shared" si="697"/>
        <v>14.46</v>
      </c>
      <c r="M1368" s="147">
        <v>1.1000000000000001</v>
      </c>
      <c r="N1368" s="227">
        <f>M1368*L1368</f>
        <v>15.906000000000002</v>
      </c>
      <c r="O1368" s="71"/>
      <c r="P1368" s="71"/>
      <c r="Q1368" s="11">
        <f t="shared" si="692"/>
        <v>0</v>
      </c>
      <c r="R1368" s="11">
        <f t="shared" si="693"/>
        <v>0</v>
      </c>
      <c r="S1368" s="88">
        <f t="shared" si="694"/>
        <v>0</v>
      </c>
      <c r="T1368" s="88"/>
      <c r="U1368" s="137"/>
      <c r="V1368" s="137"/>
      <c r="W1368" s="137"/>
      <c r="X1368" s="137"/>
      <c r="Y1368" s="137"/>
    </row>
    <row r="1369" spans="1:25" s="138" customFormat="1" ht="22.5" customHeight="1" x14ac:dyDescent="0.25">
      <c r="A1369" s="65" t="s">
        <v>2620</v>
      </c>
      <c r="B1369" s="69"/>
      <c r="C1369" s="69" t="s">
        <v>553</v>
      </c>
      <c r="D1369" s="261" t="s">
        <v>1333</v>
      </c>
      <c r="E1369" s="74" t="s">
        <v>1690</v>
      </c>
      <c r="F1369" s="191"/>
      <c r="G1369" s="193">
        <v>0.8</v>
      </c>
      <c r="H1369" s="14">
        <v>0.5</v>
      </c>
      <c r="I1369" s="11">
        <f t="shared" si="698"/>
        <v>2.6</v>
      </c>
      <c r="J1369" s="120">
        <v>1.96</v>
      </c>
      <c r="K1369" s="235">
        <f t="shared" si="696"/>
        <v>5.0960000000000001</v>
      </c>
      <c r="L1369" s="11">
        <f t="shared" si="697"/>
        <v>1.96</v>
      </c>
      <c r="M1369" s="147">
        <v>1.1000000000000001</v>
      </c>
      <c r="N1369" s="179">
        <f t="shared" ref="N1369:N1384" si="699">M1369*L1369</f>
        <v>2.1560000000000001</v>
      </c>
      <c r="O1369" s="71"/>
      <c r="P1369" s="71"/>
      <c r="Q1369" s="11">
        <f t="shared" si="692"/>
        <v>0</v>
      </c>
      <c r="R1369" s="11">
        <f t="shared" si="693"/>
        <v>0</v>
      </c>
      <c r="S1369" s="88">
        <f t="shared" si="694"/>
        <v>0</v>
      </c>
      <c r="T1369" s="88"/>
      <c r="U1369" s="137"/>
      <c r="V1369" s="137"/>
      <c r="W1369" s="137"/>
      <c r="X1369" s="137"/>
      <c r="Y1369" s="137"/>
    </row>
    <row r="1370" spans="1:25" s="138" customFormat="1" ht="22.5" customHeight="1" x14ac:dyDescent="0.25">
      <c r="A1370" s="65" t="s">
        <v>2621</v>
      </c>
      <c r="B1370" s="69"/>
      <c r="C1370" s="69" t="s">
        <v>553</v>
      </c>
      <c r="D1370" s="261" t="s">
        <v>1923</v>
      </c>
      <c r="E1370" s="74" t="s">
        <v>1690</v>
      </c>
      <c r="F1370" s="191"/>
      <c r="G1370" s="193">
        <v>0.9</v>
      </c>
      <c r="H1370" s="14">
        <v>0.25</v>
      </c>
      <c r="I1370" s="11">
        <f t="shared" si="698"/>
        <v>2.2999999999999998</v>
      </c>
      <c r="J1370" s="120">
        <v>12.51</v>
      </c>
      <c r="K1370" s="235">
        <f t="shared" si="696"/>
        <v>28.772999999999996</v>
      </c>
      <c r="L1370" s="11">
        <f t="shared" si="697"/>
        <v>12.51</v>
      </c>
      <c r="M1370" s="147">
        <v>1.1000000000000001</v>
      </c>
      <c r="N1370" s="179">
        <f t="shared" si="699"/>
        <v>13.761000000000001</v>
      </c>
      <c r="O1370" s="71"/>
      <c r="P1370" s="71"/>
      <c r="Q1370" s="11">
        <f t="shared" si="692"/>
        <v>0</v>
      </c>
      <c r="R1370" s="11">
        <f t="shared" si="693"/>
        <v>0</v>
      </c>
      <c r="S1370" s="88">
        <f t="shared" si="694"/>
        <v>0</v>
      </c>
      <c r="T1370" s="88"/>
      <c r="U1370" s="137"/>
      <c r="V1370" s="137"/>
      <c r="W1370" s="137"/>
      <c r="X1370" s="137"/>
      <c r="Y1370" s="137"/>
    </row>
    <row r="1371" spans="1:25" s="138" customFormat="1" ht="22.5" customHeight="1" x14ac:dyDescent="0.25">
      <c r="A1371" s="65" t="s">
        <v>2622</v>
      </c>
      <c r="B1371" s="69"/>
      <c r="C1371" s="69" t="s">
        <v>553</v>
      </c>
      <c r="D1371" s="261" t="s">
        <v>1924</v>
      </c>
      <c r="E1371" s="74" t="s">
        <v>1690</v>
      </c>
      <c r="F1371" s="191"/>
      <c r="G1371" s="193">
        <v>1</v>
      </c>
      <c r="H1371" s="14">
        <v>0.25</v>
      </c>
      <c r="I1371" s="11">
        <f t="shared" si="698"/>
        <v>2.5</v>
      </c>
      <c r="J1371" s="120">
        <v>22.32</v>
      </c>
      <c r="K1371" s="235">
        <f t="shared" si="696"/>
        <v>55.8</v>
      </c>
      <c r="L1371" s="11">
        <f t="shared" si="697"/>
        <v>22.32</v>
      </c>
      <c r="M1371" s="147">
        <v>1.1000000000000001</v>
      </c>
      <c r="N1371" s="179">
        <f t="shared" si="699"/>
        <v>24.552000000000003</v>
      </c>
      <c r="O1371" s="71"/>
      <c r="P1371" s="71"/>
      <c r="Q1371" s="11">
        <f t="shared" si="692"/>
        <v>0</v>
      </c>
      <c r="R1371" s="11">
        <f t="shared" si="693"/>
        <v>0</v>
      </c>
      <c r="S1371" s="88">
        <f t="shared" si="694"/>
        <v>0</v>
      </c>
      <c r="T1371" s="88"/>
      <c r="U1371" s="137"/>
      <c r="V1371" s="137"/>
      <c r="W1371" s="137"/>
      <c r="X1371" s="137"/>
      <c r="Y1371" s="137"/>
    </row>
    <row r="1372" spans="1:25" s="138" customFormat="1" ht="22.5" customHeight="1" x14ac:dyDescent="0.25">
      <c r="A1372" s="65" t="s">
        <v>2623</v>
      </c>
      <c r="B1372" s="69"/>
      <c r="C1372" s="69" t="s">
        <v>553</v>
      </c>
      <c r="D1372" s="261" t="s">
        <v>1925</v>
      </c>
      <c r="E1372" s="74" t="s">
        <v>1690</v>
      </c>
      <c r="F1372" s="191"/>
      <c r="G1372" s="193">
        <v>1.2</v>
      </c>
      <c r="H1372" s="14">
        <v>0.35</v>
      </c>
      <c r="I1372" s="11">
        <f t="shared" si="698"/>
        <v>3.0999999999999996</v>
      </c>
      <c r="J1372" s="120">
        <v>4.5199999999999996</v>
      </c>
      <c r="K1372" s="235">
        <f t="shared" si="696"/>
        <v>14.011999999999997</v>
      </c>
      <c r="L1372" s="11">
        <f t="shared" si="697"/>
        <v>4.5199999999999996</v>
      </c>
      <c r="M1372" s="147">
        <v>1.1000000000000001</v>
      </c>
      <c r="N1372" s="179">
        <f t="shared" si="699"/>
        <v>4.9719999999999995</v>
      </c>
      <c r="O1372" s="71"/>
      <c r="P1372" s="71"/>
      <c r="Q1372" s="11">
        <f t="shared" si="692"/>
        <v>0</v>
      </c>
      <c r="R1372" s="11">
        <f t="shared" si="693"/>
        <v>0</v>
      </c>
      <c r="S1372" s="88">
        <f t="shared" si="694"/>
        <v>0</v>
      </c>
      <c r="T1372" s="88"/>
      <c r="U1372" s="137"/>
      <c r="V1372" s="137"/>
      <c r="W1372" s="137"/>
      <c r="X1372" s="137"/>
      <c r="Y1372" s="137"/>
    </row>
    <row r="1373" spans="1:25" s="138" customFormat="1" ht="22.5" customHeight="1" x14ac:dyDescent="0.25">
      <c r="A1373" s="65" t="s">
        <v>2624</v>
      </c>
      <c r="B1373" s="69"/>
      <c r="C1373" s="69" t="s">
        <v>553</v>
      </c>
      <c r="D1373" s="261" t="s">
        <v>1926</v>
      </c>
      <c r="E1373" s="74" t="s">
        <v>1690</v>
      </c>
      <c r="F1373" s="191"/>
      <c r="G1373" s="193">
        <v>1.3</v>
      </c>
      <c r="H1373" s="14">
        <v>0.35</v>
      </c>
      <c r="I1373" s="11">
        <f t="shared" si="698"/>
        <v>3.3</v>
      </c>
      <c r="J1373" s="120">
        <v>23.82</v>
      </c>
      <c r="K1373" s="235">
        <f t="shared" si="696"/>
        <v>78.605999999999995</v>
      </c>
      <c r="L1373" s="11">
        <f t="shared" si="697"/>
        <v>23.82</v>
      </c>
      <c r="M1373" s="147">
        <v>1.1000000000000001</v>
      </c>
      <c r="N1373" s="179">
        <f t="shared" si="699"/>
        <v>26.202000000000002</v>
      </c>
      <c r="O1373" s="71"/>
      <c r="P1373" s="71"/>
      <c r="Q1373" s="11">
        <f t="shared" si="692"/>
        <v>0</v>
      </c>
      <c r="R1373" s="11">
        <f t="shared" si="693"/>
        <v>0</v>
      </c>
      <c r="S1373" s="88">
        <f t="shared" si="694"/>
        <v>0</v>
      </c>
      <c r="T1373" s="88"/>
      <c r="U1373" s="137"/>
      <c r="V1373" s="137"/>
      <c r="W1373" s="137"/>
      <c r="X1373" s="137"/>
      <c r="Y1373" s="137"/>
    </row>
    <row r="1374" spans="1:25" s="138" customFormat="1" ht="22.5" customHeight="1" x14ac:dyDescent="0.25">
      <c r="A1374" s="65" t="s">
        <v>2625</v>
      </c>
      <c r="B1374" s="69"/>
      <c r="C1374" s="69" t="s">
        <v>553</v>
      </c>
      <c r="D1374" s="261" t="s">
        <v>1927</v>
      </c>
      <c r="E1374" s="14" t="s">
        <v>18</v>
      </c>
      <c r="F1374" s="191">
        <v>2</v>
      </c>
      <c r="G1374" s="193"/>
      <c r="H1374" s="14"/>
      <c r="I1374" s="11"/>
      <c r="J1374" s="224"/>
      <c r="K1374" s="235">
        <v>0.48</v>
      </c>
      <c r="L1374" s="104">
        <f t="shared" ref="L1374:L1384" si="700">F1374</f>
        <v>2</v>
      </c>
      <c r="M1374" s="147">
        <v>1</v>
      </c>
      <c r="N1374" s="179">
        <f t="shared" si="699"/>
        <v>2</v>
      </c>
      <c r="O1374" s="71"/>
      <c r="P1374" s="71"/>
      <c r="Q1374" s="11">
        <f t="shared" si="692"/>
        <v>0</v>
      </c>
      <c r="R1374" s="11">
        <f t="shared" si="693"/>
        <v>0</v>
      </c>
      <c r="S1374" s="88">
        <f t="shared" si="694"/>
        <v>0</v>
      </c>
      <c r="T1374" s="88"/>
      <c r="U1374" s="137"/>
      <c r="V1374" s="137"/>
      <c r="W1374" s="137"/>
      <c r="X1374" s="137"/>
      <c r="Y1374" s="137"/>
    </row>
    <row r="1375" spans="1:25" s="138" customFormat="1" ht="22.5" customHeight="1" x14ac:dyDescent="0.25">
      <c r="A1375" s="65" t="s">
        <v>2626</v>
      </c>
      <c r="B1375" s="69"/>
      <c r="C1375" s="69" t="s">
        <v>553</v>
      </c>
      <c r="D1375" s="262" t="s">
        <v>1928</v>
      </c>
      <c r="E1375" s="14" t="s">
        <v>18</v>
      </c>
      <c r="F1375" s="192">
        <v>4</v>
      </c>
      <c r="G1375" s="195"/>
      <c r="H1375" s="74"/>
      <c r="I1375" s="11"/>
      <c r="J1375" s="224"/>
      <c r="K1375" s="235">
        <v>0.96</v>
      </c>
      <c r="L1375" s="104">
        <f t="shared" si="700"/>
        <v>4</v>
      </c>
      <c r="M1375" s="147">
        <v>1</v>
      </c>
      <c r="N1375" s="179">
        <f t="shared" si="699"/>
        <v>4</v>
      </c>
      <c r="O1375" s="71"/>
      <c r="P1375" s="71"/>
      <c r="Q1375" s="11">
        <f t="shared" si="692"/>
        <v>0</v>
      </c>
      <c r="R1375" s="11">
        <f t="shared" si="693"/>
        <v>0</v>
      </c>
      <c r="S1375" s="88">
        <f t="shared" si="694"/>
        <v>0</v>
      </c>
      <c r="T1375" s="88"/>
      <c r="U1375" s="137"/>
      <c r="V1375" s="137"/>
      <c r="W1375" s="137"/>
      <c r="X1375" s="137"/>
      <c r="Y1375" s="137"/>
    </row>
    <row r="1376" spans="1:25" s="138" customFormat="1" ht="22.5" customHeight="1" x14ac:dyDescent="0.25">
      <c r="A1376" s="65" t="s">
        <v>2627</v>
      </c>
      <c r="B1376" s="69"/>
      <c r="C1376" s="69" t="s">
        <v>553</v>
      </c>
      <c r="D1376" s="261" t="s">
        <v>1929</v>
      </c>
      <c r="E1376" s="14" t="s">
        <v>18</v>
      </c>
      <c r="F1376" s="191">
        <v>3</v>
      </c>
      <c r="G1376" s="195"/>
      <c r="H1376" s="74"/>
      <c r="I1376" s="11"/>
      <c r="J1376" s="224"/>
      <c r="K1376" s="235">
        <v>0.72</v>
      </c>
      <c r="L1376" s="104">
        <f t="shared" si="700"/>
        <v>3</v>
      </c>
      <c r="M1376" s="147">
        <v>1</v>
      </c>
      <c r="N1376" s="179">
        <f t="shared" si="699"/>
        <v>3</v>
      </c>
      <c r="O1376" s="71"/>
      <c r="P1376" s="71"/>
      <c r="Q1376" s="11">
        <f t="shared" si="692"/>
        <v>0</v>
      </c>
      <c r="R1376" s="11">
        <f t="shared" si="693"/>
        <v>0</v>
      </c>
      <c r="S1376" s="88">
        <f t="shared" si="694"/>
        <v>0</v>
      </c>
      <c r="T1376" s="88"/>
      <c r="U1376" s="137"/>
      <c r="V1376" s="137"/>
      <c r="W1376" s="137"/>
      <c r="X1376" s="137"/>
      <c r="Y1376" s="137"/>
    </row>
    <row r="1377" spans="1:25" s="138" customFormat="1" ht="22.5" customHeight="1" x14ac:dyDescent="0.25">
      <c r="A1377" s="65" t="s">
        <v>2628</v>
      </c>
      <c r="B1377" s="69"/>
      <c r="C1377" s="69" t="s">
        <v>553</v>
      </c>
      <c r="D1377" s="261" t="s">
        <v>1930</v>
      </c>
      <c r="E1377" s="14" t="s">
        <v>18</v>
      </c>
      <c r="F1377" s="191">
        <v>4</v>
      </c>
      <c r="G1377" s="195"/>
      <c r="H1377" s="74"/>
      <c r="I1377" s="11"/>
      <c r="J1377" s="224"/>
      <c r="K1377" s="235">
        <v>0.96</v>
      </c>
      <c r="L1377" s="104">
        <f t="shared" si="700"/>
        <v>4</v>
      </c>
      <c r="M1377" s="147">
        <v>1</v>
      </c>
      <c r="N1377" s="179">
        <f t="shared" si="699"/>
        <v>4</v>
      </c>
      <c r="O1377" s="71"/>
      <c r="P1377" s="71"/>
      <c r="Q1377" s="11">
        <f t="shared" si="692"/>
        <v>0</v>
      </c>
      <c r="R1377" s="11">
        <f t="shared" si="693"/>
        <v>0</v>
      </c>
      <c r="S1377" s="88">
        <f t="shared" si="694"/>
        <v>0</v>
      </c>
      <c r="T1377" s="88"/>
      <c r="U1377" s="137"/>
      <c r="V1377" s="137"/>
      <c r="W1377" s="137"/>
      <c r="X1377" s="137"/>
      <c r="Y1377" s="137"/>
    </row>
    <row r="1378" spans="1:25" s="138" customFormat="1" ht="22.5" customHeight="1" x14ac:dyDescent="0.25">
      <c r="A1378" s="65" t="s">
        <v>2629</v>
      </c>
      <c r="B1378" s="69"/>
      <c r="C1378" s="69" t="s">
        <v>553</v>
      </c>
      <c r="D1378" s="262" t="s">
        <v>1931</v>
      </c>
      <c r="E1378" s="14" t="s">
        <v>18</v>
      </c>
      <c r="F1378" s="192">
        <v>1</v>
      </c>
      <c r="G1378" s="195"/>
      <c r="H1378" s="74"/>
      <c r="I1378" s="11"/>
      <c r="J1378" s="224"/>
      <c r="K1378" s="235">
        <v>0.52</v>
      </c>
      <c r="L1378" s="104">
        <f t="shared" si="700"/>
        <v>1</v>
      </c>
      <c r="M1378" s="147">
        <v>1</v>
      </c>
      <c r="N1378" s="179">
        <f t="shared" si="699"/>
        <v>1</v>
      </c>
      <c r="O1378" s="71"/>
      <c r="P1378" s="71"/>
      <c r="Q1378" s="11">
        <f t="shared" si="692"/>
        <v>0</v>
      </c>
      <c r="R1378" s="11">
        <f t="shared" si="693"/>
        <v>0</v>
      </c>
      <c r="S1378" s="88">
        <f t="shared" si="694"/>
        <v>0</v>
      </c>
      <c r="T1378" s="88"/>
      <c r="U1378" s="137"/>
      <c r="V1378" s="137"/>
      <c r="W1378" s="137"/>
      <c r="X1378" s="137"/>
      <c r="Y1378" s="137"/>
    </row>
    <row r="1379" spans="1:25" s="138" customFormat="1" ht="22.5" customHeight="1" x14ac:dyDescent="0.25">
      <c r="A1379" s="65" t="s">
        <v>2630</v>
      </c>
      <c r="B1379" s="69"/>
      <c r="C1379" s="69" t="s">
        <v>553</v>
      </c>
      <c r="D1379" s="261" t="s">
        <v>1932</v>
      </c>
      <c r="E1379" s="14" t="s">
        <v>18</v>
      </c>
      <c r="F1379" s="191">
        <v>1</v>
      </c>
      <c r="G1379" s="195"/>
      <c r="H1379" s="74"/>
      <c r="I1379" s="11"/>
      <c r="J1379" s="224"/>
      <c r="K1379" s="235">
        <v>0.66</v>
      </c>
      <c r="L1379" s="104">
        <f t="shared" si="700"/>
        <v>1</v>
      </c>
      <c r="M1379" s="147">
        <v>1</v>
      </c>
      <c r="N1379" s="179">
        <f t="shared" si="699"/>
        <v>1</v>
      </c>
      <c r="O1379" s="71"/>
      <c r="P1379" s="71"/>
      <c r="Q1379" s="11">
        <f t="shared" si="692"/>
        <v>0</v>
      </c>
      <c r="R1379" s="11">
        <f t="shared" si="693"/>
        <v>0</v>
      </c>
      <c r="S1379" s="88">
        <f t="shared" si="694"/>
        <v>0</v>
      </c>
      <c r="T1379" s="88"/>
      <c r="U1379" s="137"/>
      <c r="V1379" s="137"/>
      <c r="W1379" s="137"/>
      <c r="X1379" s="137"/>
      <c r="Y1379" s="137"/>
    </row>
    <row r="1380" spans="1:25" s="138" customFormat="1" ht="22.5" customHeight="1" x14ac:dyDescent="0.25">
      <c r="A1380" s="65" t="s">
        <v>2631</v>
      </c>
      <c r="B1380" s="69"/>
      <c r="C1380" s="69" t="s">
        <v>553</v>
      </c>
      <c r="D1380" s="261" t="s">
        <v>1933</v>
      </c>
      <c r="E1380" s="14" t="s">
        <v>18</v>
      </c>
      <c r="F1380" s="191">
        <v>1</v>
      </c>
      <c r="G1380" s="195"/>
      <c r="H1380" s="74"/>
      <c r="I1380" s="11"/>
      <c r="J1380" s="224"/>
      <c r="K1380" s="235">
        <v>0.66</v>
      </c>
      <c r="L1380" s="104">
        <f t="shared" si="700"/>
        <v>1</v>
      </c>
      <c r="M1380" s="147">
        <v>1</v>
      </c>
      <c r="N1380" s="179">
        <f t="shared" si="699"/>
        <v>1</v>
      </c>
      <c r="O1380" s="71"/>
      <c r="P1380" s="71"/>
      <c r="Q1380" s="11">
        <f t="shared" si="692"/>
        <v>0</v>
      </c>
      <c r="R1380" s="11">
        <f t="shared" si="693"/>
        <v>0</v>
      </c>
      <c r="S1380" s="88">
        <f t="shared" si="694"/>
        <v>0</v>
      </c>
      <c r="T1380" s="88"/>
      <c r="U1380" s="137"/>
      <c r="V1380" s="137"/>
      <c r="W1380" s="137"/>
      <c r="X1380" s="137"/>
      <c r="Y1380" s="137"/>
    </row>
    <row r="1381" spans="1:25" s="138" customFormat="1" x14ac:dyDescent="0.25">
      <c r="A1381" s="65" t="s">
        <v>2632</v>
      </c>
      <c r="B1381" s="69"/>
      <c r="C1381" s="69" t="s">
        <v>553</v>
      </c>
      <c r="D1381" s="261" t="s">
        <v>1934</v>
      </c>
      <c r="E1381" s="14" t="s">
        <v>18</v>
      </c>
      <c r="F1381" s="191">
        <v>1</v>
      </c>
      <c r="G1381" s="195"/>
      <c r="H1381" s="74"/>
      <c r="I1381" s="11"/>
      <c r="J1381" s="224"/>
      <c r="K1381" s="235">
        <v>0.2</v>
      </c>
      <c r="L1381" s="104">
        <f t="shared" si="700"/>
        <v>1</v>
      </c>
      <c r="M1381" s="147">
        <v>1</v>
      </c>
      <c r="N1381" s="179">
        <f t="shared" si="699"/>
        <v>1</v>
      </c>
      <c r="O1381" s="71"/>
      <c r="P1381" s="71"/>
      <c r="Q1381" s="11">
        <f t="shared" si="692"/>
        <v>0</v>
      </c>
      <c r="R1381" s="11">
        <f t="shared" si="693"/>
        <v>0</v>
      </c>
      <c r="S1381" s="88">
        <f t="shared" si="694"/>
        <v>0</v>
      </c>
      <c r="T1381" s="88"/>
      <c r="U1381" s="137"/>
      <c r="V1381" s="137"/>
      <c r="W1381" s="137"/>
      <c r="X1381" s="137"/>
      <c r="Y1381" s="137"/>
    </row>
    <row r="1382" spans="1:25" s="138" customFormat="1" x14ac:dyDescent="0.25">
      <c r="A1382" s="65" t="s">
        <v>2633</v>
      </c>
      <c r="B1382" s="69"/>
      <c r="C1382" s="69" t="s">
        <v>553</v>
      </c>
      <c r="D1382" s="261" t="s">
        <v>1935</v>
      </c>
      <c r="E1382" s="14" t="s">
        <v>18</v>
      </c>
      <c r="F1382" s="191">
        <v>1</v>
      </c>
      <c r="G1382" s="195"/>
      <c r="H1382" s="74"/>
      <c r="I1382" s="11"/>
      <c r="J1382" s="224"/>
      <c r="K1382" s="235">
        <v>0.23</v>
      </c>
      <c r="L1382" s="104">
        <f t="shared" si="700"/>
        <v>1</v>
      </c>
      <c r="M1382" s="147">
        <v>1</v>
      </c>
      <c r="N1382" s="179">
        <f t="shared" si="699"/>
        <v>1</v>
      </c>
      <c r="O1382" s="71"/>
      <c r="P1382" s="71"/>
      <c r="Q1382" s="11">
        <f t="shared" si="692"/>
        <v>0</v>
      </c>
      <c r="R1382" s="11">
        <f t="shared" si="693"/>
        <v>0</v>
      </c>
      <c r="S1382" s="88">
        <f t="shared" si="694"/>
        <v>0</v>
      </c>
      <c r="T1382" s="88"/>
      <c r="U1382" s="137"/>
      <c r="V1382" s="137"/>
      <c r="W1382" s="137"/>
      <c r="X1382" s="137"/>
      <c r="Y1382" s="137"/>
    </row>
    <row r="1383" spans="1:25" s="138" customFormat="1" x14ac:dyDescent="0.25">
      <c r="A1383" s="65" t="s">
        <v>2634</v>
      </c>
      <c r="B1383" s="69"/>
      <c r="C1383" s="69" t="s">
        <v>553</v>
      </c>
      <c r="D1383" s="261" t="s">
        <v>1936</v>
      </c>
      <c r="E1383" s="14" t="s">
        <v>18</v>
      </c>
      <c r="F1383" s="191">
        <v>1</v>
      </c>
      <c r="G1383" s="195"/>
      <c r="H1383" s="74"/>
      <c r="I1383" s="11"/>
      <c r="J1383" s="224"/>
      <c r="K1383" s="235">
        <v>0.53</v>
      </c>
      <c r="L1383" s="104">
        <f t="shared" si="700"/>
        <v>1</v>
      </c>
      <c r="M1383" s="147">
        <v>1</v>
      </c>
      <c r="N1383" s="179">
        <f t="shared" si="699"/>
        <v>1</v>
      </c>
      <c r="O1383" s="71"/>
      <c r="P1383" s="71"/>
      <c r="Q1383" s="11">
        <f t="shared" si="692"/>
        <v>0</v>
      </c>
      <c r="R1383" s="11">
        <f t="shared" si="693"/>
        <v>0</v>
      </c>
      <c r="S1383" s="88">
        <f t="shared" si="694"/>
        <v>0</v>
      </c>
      <c r="T1383" s="88"/>
      <c r="U1383" s="137"/>
      <c r="V1383" s="137"/>
      <c r="W1383" s="137"/>
      <c r="X1383" s="137"/>
      <c r="Y1383" s="137"/>
    </row>
    <row r="1384" spans="1:25" s="138" customFormat="1" x14ac:dyDescent="0.25">
      <c r="A1384" s="65" t="s">
        <v>2635</v>
      </c>
      <c r="B1384" s="69"/>
      <c r="C1384" s="69" t="s">
        <v>553</v>
      </c>
      <c r="D1384" s="261" t="s">
        <v>1937</v>
      </c>
      <c r="E1384" s="14" t="s">
        <v>18</v>
      </c>
      <c r="F1384" s="191">
        <v>1</v>
      </c>
      <c r="G1384" s="195"/>
      <c r="H1384" s="74"/>
      <c r="I1384" s="11"/>
      <c r="J1384" s="224"/>
      <c r="K1384" s="235">
        <v>0.62</v>
      </c>
      <c r="L1384" s="104">
        <f t="shared" si="700"/>
        <v>1</v>
      </c>
      <c r="M1384" s="147">
        <v>1</v>
      </c>
      <c r="N1384" s="179">
        <f t="shared" si="699"/>
        <v>1</v>
      </c>
      <c r="O1384" s="71"/>
      <c r="P1384" s="71"/>
      <c r="Q1384" s="11">
        <f t="shared" si="692"/>
        <v>0</v>
      </c>
      <c r="R1384" s="11">
        <f t="shared" si="693"/>
        <v>0</v>
      </c>
      <c r="S1384" s="88">
        <f t="shared" si="694"/>
        <v>0</v>
      </c>
      <c r="T1384" s="88"/>
      <c r="U1384" s="137"/>
      <c r="V1384" s="137"/>
      <c r="W1384" s="137"/>
      <c r="X1384" s="137"/>
      <c r="Y1384" s="137"/>
    </row>
    <row r="1385" spans="1:25" s="138" customFormat="1" ht="27.6" x14ac:dyDescent="0.25">
      <c r="A1385" s="65" t="s">
        <v>2636</v>
      </c>
      <c r="B1385" s="69"/>
      <c r="C1385" s="69" t="s">
        <v>553</v>
      </c>
      <c r="D1385" s="261" t="s">
        <v>1938</v>
      </c>
      <c r="E1385" s="14" t="s">
        <v>18</v>
      </c>
      <c r="F1385" s="191">
        <v>2</v>
      </c>
      <c r="G1385" s="195"/>
      <c r="H1385" s="74"/>
      <c r="I1385" s="11"/>
      <c r="J1385" s="224"/>
      <c r="K1385" s="235">
        <v>0.70725784867432662</v>
      </c>
      <c r="L1385" s="104">
        <f t="shared" ref="L1385:L1398" si="701">F1385</f>
        <v>2</v>
      </c>
      <c r="M1385" s="147">
        <v>1</v>
      </c>
      <c r="N1385" s="179">
        <f t="shared" ref="N1385:N1398" si="702">M1385*L1385</f>
        <v>2</v>
      </c>
      <c r="O1385" s="71"/>
      <c r="P1385" s="71"/>
      <c r="Q1385" s="11">
        <f t="shared" si="692"/>
        <v>0</v>
      </c>
      <c r="R1385" s="11">
        <f t="shared" si="693"/>
        <v>0</v>
      </c>
      <c r="S1385" s="88">
        <f t="shared" si="694"/>
        <v>0</v>
      </c>
      <c r="T1385" s="88"/>
      <c r="U1385" s="137"/>
      <c r="V1385" s="137"/>
      <c r="W1385" s="137"/>
      <c r="X1385" s="137"/>
      <c r="Y1385" s="137"/>
    </row>
    <row r="1386" spans="1:25" s="138" customFormat="1" ht="27.6" x14ac:dyDescent="0.25">
      <c r="A1386" s="65" t="s">
        <v>2637</v>
      </c>
      <c r="B1386" s="69"/>
      <c r="C1386" s="69" t="s">
        <v>553</v>
      </c>
      <c r="D1386" s="261" t="s">
        <v>1939</v>
      </c>
      <c r="E1386" s="14" t="s">
        <v>18</v>
      </c>
      <c r="F1386" s="191">
        <v>2</v>
      </c>
      <c r="G1386" s="195"/>
      <c r="H1386" s="74"/>
      <c r="I1386" s="11"/>
      <c r="J1386" s="224"/>
      <c r="K1386" s="235">
        <v>0.66071286397934781</v>
      </c>
      <c r="L1386" s="104">
        <f t="shared" si="701"/>
        <v>2</v>
      </c>
      <c r="M1386" s="147">
        <v>1</v>
      </c>
      <c r="N1386" s="179">
        <f t="shared" si="702"/>
        <v>2</v>
      </c>
      <c r="O1386" s="71"/>
      <c r="P1386" s="71"/>
      <c r="Q1386" s="11">
        <f t="shared" si="692"/>
        <v>0</v>
      </c>
      <c r="R1386" s="11">
        <f t="shared" si="693"/>
        <v>0</v>
      </c>
      <c r="S1386" s="88">
        <f t="shared" si="694"/>
        <v>0</v>
      </c>
      <c r="T1386" s="88"/>
      <c r="U1386" s="137"/>
      <c r="V1386" s="137"/>
      <c r="W1386" s="137"/>
      <c r="X1386" s="137"/>
      <c r="Y1386" s="137"/>
    </row>
    <row r="1387" spans="1:25" s="138" customFormat="1" ht="27.6" x14ac:dyDescent="0.25">
      <c r="A1387" s="65" t="s">
        <v>2638</v>
      </c>
      <c r="B1387" s="69"/>
      <c r="C1387" s="69" t="s">
        <v>553</v>
      </c>
      <c r="D1387" s="261" t="s">
        <v>1940</v>
      </c>
      <c r="E1387" s="14" t="s">
        <v>18</v>
      </c>
      <c r="F1387" s="191">
        <v>2</v>
      </c>
      <c r="G1387" s="195"/>
      <c r="H1387" s="74"/>
      <c r="I1387" s="11"/>
      <c r="J1387" s="224"/>
      <c r="K1387" s="235">
        <v>0.54849555921538751</v>
      </c>
      <c r="L1387" s="104">
        <f t="shared" si="701"/>
        <v>2</v>
      </c>
      <c r="M1387" s="147">
        <v>1</v>
      </c>
      <c r="N1387" s="179">
        <f t="shared" si="702"/>
        <v>2</v>
      </c>
      <c r="O1387" s="71"/>
      <c r="P1387" s="71"/>
      <c r="Q1387" s="11">
        <f t="shared" si="692"/>
        <v>0</v>
      </c>
      <c r="R1387" s="11">
        <f t="shared" si="693"/>
        <v>0</v>
      </c>
      <c r="S1387" s="88">
        <f t="shared" si="694"/>
        <v>0</v>
      </c>
      <c r="T1387" s="88"/>
      <c r="U1387" s="137"/>
      <c r="V1387" s="137"/>
      <c r="W1387" s="137"/>
      <c r="X1387" s="137"/>
      <c r="Y1387" s="137"/>
    </row>
    <row r="1388" spans="1:25" s="138" customFormat="1" ht="27.6" x14ac:dyDescent="0.25">
      <c r="A1388" s="65" t="s">
        <v>2639</v>
      </c>
      <c r="B1388" s="69"/>
      <c r="C1388" s="69" t="s">
        <v>553</v>
      </c>
      <c r="D1388" s="261" t="s">
        <v>1941</v>
      </c>
      <c r="E1388" s="14" t="s">
        <v>18</v>
      </c>
      <c r="F1388" s="191">
        <v>2</v>
      </c>
      <c r="G1388" s="195"/>
      <c r="H1388" s="74"/>
      <c r="I1388" s="11"/>
      <c r="J1388" s="224"/>
      <c r="K1388" s="235">
        <v>0.76106929596902173</v>
      </c>
      <c r="L1388" s="104">
        <f t="shared" si="701"/>
        <v>2</v>
      </c>
      <c r="M1388" s="147">
        <v>1</v>
      </c>
      <c r="N1388" s="179">
        <f t="shared" si="702"/>
        <v>2</v>
      </c>
      <c r="O1388" s="71"/>
      <c r="P1388" s="71"/>
      <c r="Q1388" s="11">
        <f t="shared" si="692"/>
        <v>0</v>
      </c>
      <c r="R1388" s="11">
        <f t="shared" si="693"/>
        <v>0</v>
      </c>
      <c r="S1388" s="88">
        <f t="shared" si="694"/>
        <v>0</v>
      </c>
      <c r="T1388" s="88"/>
      <c r="U1388" s="137"/>
      <c r="V1388" s="137"/>
      <c r="W1388" s="137"/>
      <c r="X1388" s="137"/>
      <c r="Y1388" s="137"/>
    </row>
    <row r="1389" spans="1:25" s="138" customFormat="1" ht="27.6" x14ac:dyDescent="0.25">
      <c r="A1389" s="65" t="s">
        <v>2640</v>
      </c>
      <c r="B1389" s="69"/>
      <c r="C1389" s="69" t="s">
        <v>553</v>
      </c>
      <c r="D1389" s="261" t="s">
        <v>1942</v>
      </c>
      <c r="E1389" s="14" t="s">
        <v>18</v>
      </c>
      <c r="F1389" s="191">
        <v>2</v>
      </c>
      <c r="G1389" s="195"/>
      <c r="H1389" s="74"/>
      <c r="I1389" s="11"/>
      <c r="J1389" s="224"/>
      <c r="K1389" s="235">
        <v>0.65510321638291136</v>
      </c>
      <c r="L1389" s="104">
        <f t="shared" si="701"/>
        <v>2</v>
      </c>
      <c r="M1389" s="147">
        <v>1</v>
      </c>
      <c r="N1389" s="179">
        <f t="shared" si="702"/>
        <v>2</v>
      </c>
      <c r="O1389" s="71"/>
      <c r="P1389" s="71"/>
      <c r="Q1389" s="11">
        <f t="shared" si="692"/>
        <v>0</v>
      </c>
      <c r="R1389" s="11">
        <f t="shared" si="693"/>
        <v>0</v>
      </c>
      <c r="S1389" s="88">
        <f t="shared" si="694"/>
        <v>0</v>
      </c>
      <c r="T1389" s="88"/>
      <c r="U1389" s="137"/>
      <c r="V1389" s="137"/>
      <c r="W1389" s="137"/>
      <c r="X1389" s="137"/>
      <c r="Y1389" s="137"/>
    </row>
    <row r="1390" spans="1:25" s="138" customFormat="1" ht="27.6" x14ac:dyDescent="0.25">
      <c r="A1390" s="65" t="s">
        <v>2641</v>
      </c>
      <c r="B1390" s="69"/>
      <c r="C1390" s="69" t="s">
        <v>553</v>
      </c>
      <c r="D1390" s="261" t="s">
        <v>1943</v>
      </c>
      <c r="E1390" s="14" t="s">
        <v>18</v>
      </c>
      <c r="F1390" s="191">
        <v>2</v>
      </c>
      <c r="G1390" s="195"/>
      <c r="H1390" s="74"/>
      <c r="I1390" s="11"/>
      <c r="J1390" s="224"/>
      <c r="K1390" s="235">
        <v>1.8695131716320699</v>
      </c>
      <c r="L1390" s="104">
        <f t="shared" si="701"/>
        <v>2</v>
      </c>
      <c r="M1390" s="147">
        <v>1</v>
      </c>
      <c r="N1390" s="179">
        <f t="shared" si="702"/>
        <v>2</v>
      </c>
      <c r="O1390" s="71"/>
      <c r="P1390" s="71"/>
      <c r="Q1390" s="11">
        <f t="shared" si="692"/>
        <v>0</v>
      </c>
      <c r="R1390" s="11">
        <f t="shared" si="693"/>
        <v>0</v>
      </c>
      <c r="S1390" s="88">
        <f t="shared" si="694"/>
        <v>0</v>
      </c>
      <c r="T1390" s="88"/>
      <c r="U1390" s="137"/>
      <c r="V1390" s="137"/>
      <c r="W1390" s="137"/>
      <c r="X1390" s="137"/>
      <c r="Y1390" s="137"/>
    </row>
    <row r="1391" spans="1:25" s="138" customFormat="1" ht="27.6" x14ac:dyDescent="0.25">
      <c r="A1391" s="65" t="s">
        <v>2642</v>
      </c>
      <c r="B1391" s="69"/>
      <c r="C1391" s="69" t="s">
        <v>553</v>
      </c>
      <c r="D1391" s="261" t="s">
        <v>1944</v>
      </c>
      <c r="E1391" s="14" t="s">
        <v>18</v>
      </c>
      <c r="F1391" s="191">
        <v>2</v>
      </c>
      <c r="G1391" s="195"/>
      <c r="H1391" s="74"/>
      <c r="I1391" s="11"/>
      <c r="J1391" s="224"/>
      <c r="K1391" s="235">
        <v>7.7287162419501083</v>
      </c>
      <c r="L1391" s="104">
        <f t="shared" si="701"/>
        <v>2</v>
      </c>
      <c r="M1391" s="147">
        <v>1</v>
      </c>
      <c r="N1391" s="179">
        <f t="shared" si="702"/>
        <v>2</v>
      </c>
      <c r="O1391" s="71"/>
      <c r="P1391" s="71"/>
      <c r="Q1391" s="11">
        <f t="shared" si="692"/>
        <v>0</v>
      </c>
      <c r="R1391" s="11">
        <f t="shared" si="693"/>
        <v>0</v>
      </c>
      <c r="S1391" s="88">
        <f t="shared" si="694"/>
        <v>0</v>
      </c>
      <c r="T1391" s="88"/>
      <c r="U1391" s="137"/>
      <c r="V1391" s="137"/>
      <c r="W1391" s="137"/>
      <c r="X1391" s="137"/>
      <c r="Y1391" s="137"/>
    </row>
    <row r="1392" spans="1:25" s="138" customFormat="1" ht="27.6" x14ac:dyDescent="0.25">
      <c r="A1392" s="65" t="s">
        <v>2643</v>
      </c>
      <c r="B1392" s="69"/>
      <c r="C1392" s="69" t="s">
        <v>553</v>
      </c>
      <c r="D1392" s="261" t="s">
        <v>1341</v>
      </c>
      <c r="E1392" s="14" t="s">
        <v>18</v>
      </c>
      <c r="F1392" s="191">
        <v>1</v>
      </c>
      <c r="G1392" s="195"/>
      <c r="H1392" s="74"/>
      <c r="I1392" s="11"/>
      <c r="J1392" s="224"/>
      <c r="K1392" s="235">
        <v>2.3020352248333653</v>
      </c>
      <c r="L1392" s="104">
        <f t="shared" si="701"/>
        <v>1</v>
      </c>
      <c r="M1392" s="147">
        <v>1</v>
      </c>
      <c r="N1392" s="179">
        <f t="shared" si="702"/>
        <v>1</v>
      </c>
      <c r="O1392" s="71"/>
      <c r="P1392" s="71"/>
      <c r="Q1392" s="11">
        <f t="shared" si="692"/>
        <v>0</v>
      </c>
      <c r="R1392" s="11">
        <f t="shared" si="693"/>
        <v>0</v>
      </c>
      <c r="S1392" s="88">
        <f t="shared" si="694"/>
        <v>0</v>
      </c>
      <c r="T1392" s="88"/>
      <c r="U1392" s="137"/>
      <c r="V1392" s="137"/>
      <c r="W1392" s="137"/>
      <c r="X1392" s="137"/>
      <c r="Y1392" s="137"/>
    </row>
    <row r="1393" spans="1:25" s="138" customFormat="1" ht="27.6" x14ac:dyDescent="0.25">
      <c r="A1393" s="65" t="s">
        <v>2644</v>
      </c>
      <c r="B1393" s="69"/>
      <c r="C1393" s="69" t="s">
        <v>553</v>
      </c>
      <c r="D1393" s="261" t="s">
        <v>1945</v>
      </c>
      <c r="E1393" s="14" t="s">
        <v>18</v>
      </c>
      <c r="F1393" s="191">
        <v>2</v>
      </c>
      <c r="G1393" s="195"/>
      <c r="H1393" s="74"/>
      <c r="I1393" s="11"/>
      <c r="J1393" s="224"/>
      <c r="K1393" s="235">
        <v>8.6039816339744828</v>
      </c>
      <c r="L1393" s="104">
        <f t="shared" si="701"/>
        <v>2</v>
      </c>
      <c r="M1393" s="147">
        <v>1</v>
      </c>
      <c r="N1393" s="179">
        <f t="shared" si="702"/>
        <v>2</v>
      </c>
      <c r="O1393" s="71"/>
      <c r="P1393" s="71"/>
      <c r="Q1393" s="11">
        <f t="shared" si="692"/>
        <v>0</v>
      </c>
      <c r="R1393" s="11">
        <f t="shared" si="693"/>
        <v>0</v>
      </c>
      <c r="S1393" s="88">
        <f t="shared" si="694"/>
        <v>0</v>
      </c>
      <c r="T1393" s="88"/>
      <c r="U1393" s="137"/>
      <c r="V1393" s="137"/>
      <c r="W1393" s="137"/>
      <c r="X1393" s="137"/>
      <c r="Y1393" s="137"/>
    </row>
    <row r="1394" spans="1:25" s="138" customFormat="1" ht="27.6" x14ac:dyDescent="0.25">
      <c r="A1394" s="65" t="s">
        <v>2645</v>
      </c>
      <c r="B1394" s="69"/>
      <c r="C1394" s="69" t="s">
        <v>553</v>
      </c>
      <c r="D1394" s="261" t="s">
        <v>1946</v>
      </c>
      <c r="E1394" s="14" t="s">
        <v>18</v>
      </c>
      <c r="F1394" s="191">
        <v>1</v>
      </c>
      <c r="G1394" s="195"/>
      <c r="H1394" s="74"/>
      <c r="I1394" s="11"/>
      <c r="J1394" s="224"/>
      <c r="K1394" s="235">
        <v>0.602494385185947</v>
      </c>
      <c r="L1394" s="104">
        <f t="shared" si="701"/>
        <v>1</v>
      </c>
      <c r="M1394" s="147">
        <v>1</v>
      </c>
      <c r="N1394" s="179">
        <f t="shared" si="702"/>
        <v>1</v>
      </c>
      <c r="O1394" s="71"/>
      <c r="P1394" s="71"/>
      <c r="Q1394" s="11">
        <f t="shared" si="692"/>
        <v>0</v>
      </c>
      <c r="R1394" s="11">
        <f t="shared" si="693"/>
        <v>0</v>
      </c>
      <c r="S1394" s="88">
        <f t="shared" si="694"/>
        <v>0</v>
      </c>
      <c r="T1394" s="88"/>
      <c r="U1394" s="137"/>
      <c r="V1394" s="137"/>
      <c r="W1394" s="137"/>
      <c r="X1394" s="137"/>
      <c r="Y1394" s="137"/>
    </row>
    <row r="1395" spans="1:25" s="138" customFormat="1" ht="27.6" x14ac:dyDescent="0.25">
      <c r="A1395" s="65" t="s">
        <v>2646</v>
      </c>
      <c r="B1395" s="69"/>
      <c r="C1395" s="69" t="s">
        <v>553</v>
      </c>
      <c r="D1395" s="266" t="s">
        <v>1947</v>
      </c>
      <c r="E1395" s="14" t="s">
        <v>18</v>
      </c>
      <c r="F1395" s="192">
        <v>1</v>
      </c>
      <c r="G1395" s="195"/>
      <c r="H1395" s="74"/>
      <c r="I1395" s="11"/>
      <c r="J1395" s="224"/>
      <c r="K1395" s="235">
        <v>0.66270235807990829</v>
      </c>
      <c r="L1395" s="104">
        <f t="shared" si="701"/>
        <v>1</v>
      </c>
      <c r="M1395" s="147">
        <v>1</v>
      </c>
      <c r="N1395" s="179">
        <f t="shared" si="702"/>
        <v>1</v>
      </c>
      <c r="O1395" s="71"/>
      <c r="P1395" s="71"/>
      <c r="Q1395" s="11">
        <f t="shared" si="692"/>
        <v>0</v>
      </c>
      <c r="R1395" s="11">
        <f t="shared" si="693"/>
        <v>0</v>
      </c>
      <c r="S1395" s="88">
        <f t="shared" si="694"/>
        <v>0</v>
      </c>
      <c r="T1395" s="88"/>
      <c r="U1395" s="137"/>
      <c r="V1395" s="137"/>
      <c r="W1395" s="137"/>
      <c r="X1395" s="137"/>
      <c r="Y1395" s="137"/>
    </row>
    <row r="1396" spans="1:25" s="138" customFormat="1" ht="27.6" x14ac:dyDescent="0.25">
      <c r="A1396" s="65" t="s">
        <v>2647</v>
      </c>
      <c r="B1396" s="69"/>
      <c r="C1396" s="69" t="s">
        <v>553</v>
      </c>
      <c r="D1396" s="266" t="s">
        <v>1948</v>
      </c>
      <c r="E1396" s="14" t="s">
        <v>18</v>
      </c>
      <c r="F1396" s="192">
        <v>1</v>
      </c>
      <c r="G1396" s="195"/>
      <c r="H1396" s="74"/>
      <c r="I1396" s="11"/>
      <c r="J1396" s="224"/>
      <c r="K1396" s="235">
        <v>0.83993618365629408</v>
      </c>
      <c r="L1396" s="104">
        <f t="shared" si="701"/>
        <v>1</v>
      </c>
      <c r="M1396" s="147">
        <v>1</v>
      </c>
      <c r="N1396" s="179">
        <f t="shared" si="702"/>
        <v>1</v>
      </c>
      <c r="O1396" s="71"/>
      <c r="P1396" s="71"/>
      <c r="Q1396" s="11">
        <f t="shared" si="692"/>
        <v>0</v>
      </c>
      <c r="R1396" s="11">
        <f t="shared" si="693"/>
        <v>0</v>
      </c>
      <c r="S1396" s="88">
        <f t="shared" si="694"/>
        <v>0</v>
      </c>
      <c r="T1396" s="88"/>
      <c r="U1396" s="137"/>
      <c r="V1396" s="137"/>
      <c r="W1396" s="137"/>
      <c r="X1396" s="137"/>
      <c r="Y1396" s="137"/>
    </row>
    <row r="1397" spans="1:25" s="138" customFormat="1" ht="27.6" x14ac:dyDescent="0.25">
      <c r="A1397" s="65" t="s">
        <v>2648</v>
      </c>
      <c r="B1397" s="69"/>
      <c r="C1397" s="69" t="s">
        <v>553</v>
      </c>
      <c r="D1397" s="260" t="s">
        <v>1949</v>
      </c>
      <c r="E1397" s="14" t="s">
        <v>18</v>
      </c>
      <c r="F1397" s="191">
        <v>1</v>
      </c>
      <c r="G1397" s="195"/>
      <c r="H1397" s="74"/>
      <c r="I1397" s="11"/>
      <c r="J1397" s="224"/>
      <c r="K1397" s="235">
        <v>0.85884053794290693</v>
      </c>
      <c r="L1397" s="104">
        <f t="shared" si="701"/>
        <v>1</v>
      </c>
      <c r="M1397" s="147">
        <v>1</v>
      </c>
      <c r="N1397" s="179">
        <f t="shared" si="702"/>
        <v>1</v>
      </c>
      <c r="O1397" s="71"/>
      <c r="P1397" s="71"/>
      <c r="Q1397" s="11">
        <f t="shared" si="692"/>
        <v>0</v>
      </c>
      <c r="R1397" s="11">
        <f t="shared" si="693"/>
        <v>0</v>
      </c>
      <c r="S1397" s="88">
        <f t="shared" si="694"/>
        <v>0</v>
      </c>
      <c r="T1397" s="88"/>
      <c r="U1397" s="137"/>
      <c r="V1397" s="137"/>
      <c r="W1397" s="137"/>
      <c r="X1397" s="137"/>
      <c r="Y1397" s="137"/>
    </row>
    <row r="1398" spans="1:25" s="138" customFormat="1" ht="27.6" x14ac:dyDescent="0.25">
      <c r="A1398" s="65" t="s">
        <v>2649</v>
      </c>
      <c r="B1398" s="69"/>
      <c r="C1398" s="69" t="s">
        <v>553</v>
      </c>
      <c r="D1398" s="260" t="s">
        <v>1950</v>
      </c>
      <c r="E1398" s="14" t="s">
        <v>18</v>
      </c>
      <c r="F1398" s="191">
        <v>1</v>
      </c>
      <c r="G1398" s="195"/>
      <c r="H1398" s="74"/>
      <c r="I1398" s="11"/>
      <c r="J1398" s="224"/>
      <c r="K1398" s="235">
        <v>0.99</v>
      </c>
      <c r="L1398" s="104">
        <f t="shared" si="701"/>
        <v>1</v>
      </c>
      <c r="M1398" s="147">
        <v>1</v>
      </c>
      <c r="N1398" s="179">
        <f t="shared" si="702"/>
        <v>1</v>
      </c>
      <c r="O1398" s="71"/>
      <c r="P1398" s="71"/>
      <c r="Q1398" s="11">
        <f t="shared" si="692"/>
        <v>0</v>
      </c>
      <c r="R1398" s="11">
        <f t="shared" si="693"/>
        <v>0</v>
      </c>
      <c r="S1398" s="88">
        <f t="shared" si="694"/>
        <v>0</v>
      </c>
      <c r="T1398" s="88"/>
      <c r="U1398" s="137"/>
      <c r="V1398" s="137"/>
      <c r="W1398" s="137"/>
      <c r="X1398" s="137"/>
      <c r="Y1398" s="137"/>
    </row>
    <row r="1399" spans="1:25" s="134" customFormat="1" x14ac:dyDescent="0.25">
      <c r="A1399" s="90" t="s">
        <v>2488</v>
      </c>
      <c r="B1399" s="279" t="s">
        <v>2307</v>
      </c>
      <c r="C1399" s="90" t="s">
        <v>552</v>
      </c>
      <c r="D1399" s="269" t="s">
        <v>1904</v>
      </c>
      <c r="E1399" s="87" t="s">
        <v>18</v>
      </c>
      <c r="F1399" s="231">
        <f>SUM(F1400:F1401)</f>
        <v>13</v>
      </c>
      <c r="G1399" s="194"/>
      <c r="H1399" s="87"/>
      <c r="I1399" s="88"/>
      <c r="J1399" s="228"/>
      <c r="K1399" s="88"/>
      <c r="L1399" s="337">
        <f>F1399</f>
        <v>13</v>
      </c>
      <c r="M1399" s="148">
        <v>1</v>
      </c>
      <c r="N1399" s="154">
        <f t="shared" ref="N1399" si="703">M1399*L1399</f>
        <v>13</v>
      </c>
      <c r="O1399" s="88"/>
      <c r="P1399" s="88"/>
      <c r="Q1399" s="92">
        <f t="shared" si="692"/>
        <v>0</v>
      </c>
      <c r="R1399" s="92">
        <f t="shared" si="693"/>
        <v>0</v>
      </c>
      <c r="S1399" s="88">
        <f t="shared" si="694"/>
        <v>0</v>
      </c>
      <c r="T1399" s="108" t="s">
        <v>556</v>
      </c>
      <c r="U1399" s="133"/>
      <c r="V1399" s="133"/>
      <c r="W1399" s="133"/>
      <c r="X1399" s="133"/>
      <c r="Y1399" s="133"/>
    </row>
    <row r="1400" spans="1:25" s="138" customFormat="1" x14ac:dyDescent="0.25">
      <c r="A1400" s="65" t="s">
        <v>2650</v>
      </c>
      <c r="B1400" s="69"/>
      <c r="C1400" s="69" t="s">
        <v>553</v>
      </c>
      <c r="D1400" s="261" t="s">
        <v>1951</v>
      </c>
      <c r="E1400" s="14" t="s">
        <v>18</v>
      </c>
      <c r="F1400" s="164">
        <v>1</v>
      </c>
      <c r="G1400" s="195"/>
      <c r="H1400" s="74"/>
      <c r="I1400" s="11"/>
      <c r="J1400" s="226"/>
      <c r="K1400" s="235"/>
      <c r="L1400" s="104">
        <f>F1400</f>
        <v>1</v>
      </c>
      <c r="M1400" s="147">
        <v>1</v>
      </c>
      <c r="N1400" s="153">
        <f>M1400*L1400</f>
        <v>1</v>
      </c>
      <c r="O1400" s="71"/>
      <c r="P1400" s="71"/>
      <c r="Q1400" s="11">
        <f t="shared" si="692"/>
        <v>0</v>
      </c>
      <c r="R1400" s="11">
        <f t="shared" si="693"/>
        <v>0</v>
      </c>
      <c r="S1400" s="88">
        <f t="shared" si="694"/>
        <v>0</v>
      </c>
      <c r="T1400" s="88"/>
      <c r="U1400" s="137"/>
      <c r="V1400" s="137"/>
      <c r="W1400" s="137"/>
      <c r="X1400" s="137"/>
      <c r="Y1400" s="137"/>
    </row>
    <row r="1401" spans="1:25" s="138" customFormat="1" x14ac:dyDescent="0.25">
      <c r="A1401" s="65" t="s">
        <v>2651</v>
      </c>
      <c r="B1401" s="69"/>
      <c r="C1401" s="69" t="s">
        <v>553</v>
      </c>
      <c r="D1401" s="339" t="s">
        <v>1906</v>
      </c>
      <c r="E1401" s="14" t="s">
        <v>18</v>
      </c>
      <c r="F1401" s="164">
        <v>12</v>
      </c>
      <c r="G1401" s="195"/>
      <c r="H1401" s="74"/>
      <c r="I1401" s="11"/>
      <c r="J1401" s="226"/>
      <c r="K1401" s="235"/>
      <c r="L1401" s="103">
        <f>F1401</f>
        <v>12</v>
      </c>
      <c r="M1401" s="147">
        <v>1</v>
      </c>
      <c r="N1401" s="179">
        <f>M1401*L1401</f>
        <v>12</v>
      </c>
      <c r="O1401" s="71"/>
      <c r="P1401" s="71"/>
      <c r="Q1401" s="11">
        <f t="shared" si="692"/>
        <v>0</v>
      </c>
      <c r="R1401" s="11">
        <f t="shared" si="693"/>
        <v>0</v>
      </c>
      <c r="S1401" s="88">
        <f t="shared" si="694"/>
        <v>0</v>
      </c>
      <c r="T1401" s="88"/>
      <c r="U1401" s="137"/>
      <c r="V1401" s="137"/>
      <c r="W1401" s="137"/>
      <c r="X1401" s="137"/>
      <c r="Y1401" s="137"/>
    </row>
    <row r="1402" spans="1:25" s="134" customFormat="1" x14ac:dyDescent="0.3">
      <c r="A1402" s="90" t="s">
        <v>2652</v>
      </c>
      <c r="B1402" s="276" t="s">
        <v>2089</v>
      </c>
      <c r="C1402" s="86" t="s">
        <v>552</v>
      </c>
      <c r="D1402" s="118" t="s">
        <v>654</v>
      </c>
      <c r="E1402" s="87" t="s">
        <v>18</v>
      </c>
      <c r="F1402" s="117">
        <f>F1403</f>
        <v>2</v>
      </c>
      <c r="G1402" s="117"/>
      <c r="H1402" s="117"/>
      <c r="I1402" s="117"/>
      <c r="J1402" s="117"/>
      <c r="K1402" s="117"/>
      <c r="L1402" s="119">
        <f t="shared" ref="L1402:L1403" si="704">F1402</f>
        <v>2</v>
      </c>
      <c r="M1402" s="148">
        <v>1</v>
      </c>
      <c r="N1402" s="154">
        <f t="shared" ref="N1402:N1404" si="705">M1402*L1402</f>
        <v>2</v>
      </c>
      <c r="O1402" s="88"/>
      <c r="P1402" s="88"/>
      <c r="Q1402" s="92">
        <f t="shared" si="692"/>
        <v>0</v>
      </c>
      <c r="R1402" s="92">
        <f t="shared" si="693"/>
        <v>0</v>
      </c>
      <c r="S1402" s="88">
        <f t="shared" si="694"/>
        <v>0</v>
      </c>
      <c r="T1402" s="109"/>
      <c r="U1402" s="133"/>
      <c r="V1402" s="133"/>
      <c r="W1402" s="133"/>
      <c r="X1402" s="133"/>
      <c r="Y1402" s="133"/>
    </row>
    <row r="1403" spans="1:25" s="158" customFormat="1" ht="27.6" x14ac:dyDescent="0.3">
      <c r="A1403" s="69" t="s">
        <v>2653</v>
      </c>
      <c r="B1403" s="69"/>
      <c r="C1403" s="65" t="s">
        <v>553</v>
      </c>
      <c r="D1403" s="261" t="s">
        <v>1952</v>
      </c>
      <c r="E1403" s="74" t="s">
        <v>18</v>
      </c>
      <c r="F1403" s="105">
        <v>2</v>
      </c>
      <c r="G1403" s="105"/>
      <c r="H1403" s="105"/>
      <c r="I1403" s="105"/>
      <c r="J1403" s="117"/>
      <c r="K1403" s="238"/>
      <c r="L1403" s="104">
        <f t="shared" si="704"/>
        <v>2</v>
      </c>
      <c r="M1403" s="147">
        <v>1</v>
      </c>
      <c r="N1403" s="179">
        <f t="shared" si="705"/>
        <v>2</v>
      </c>
      <c r="O1403" s="71"/>
      <c r="P1403" s="71"/>
      <c r="Q1403" s="11">
        <f t="shared" si="692"/>
        <v>0</v>
      </c>
      <c r="R1403" s="11">
        <f t="shared" si="693"/>
        <v>0</v>
      </c>
      <c r="S1403" s="88">
        <f t="shared" si="694"/>
        <v>0</v>
      </c>
      <c r="T1403" s="106"/>
      <c r="U1403" s="157"/>
      <c r="V1403" s="157"/>
      <c r="W1403" s="157"/>
      <c r="X1403" s="157"/>
      <c r="Y1403" s="157"/>
    </row>
    <row r="1404" spans="1:25" s="138" customFormat="1" ht="18.75" customHeight="1" x14ac:dyDescent="0.3">
      <c r="A1404" s="90" t="s">
        <v>2654</v>
      </c>
      <c r="B1404" s="276" t="s">
        <v>2090</v>
      </c>
      <c r="C1404" s="90" t="s">
        <v>552</v>
      </c>
      <c r="D1404" s="97" t="s">
        <v>1209</v>
      </c>
      <c r="E1404" s="87" t="s">
        <v>3</v>
      </c>
      <c r="F1404" s="124">
        <f>F1405</f>
        <v>1.61</v>
      </c>
      <c r="G1404" s="87"/>
      <c r="H1404" s="87"/>
      <c r="I1404" s="87"/>
      <c r="J1404" s="87"/>
      <c r="K1404" s="117"/>
      <c r="L1404" s="124">
        <f>F1404</f>
        <v>1.61</v>
      </c>
      <c r="M1404" s="148">
        <v>1</v>
      </c>
      <c r="N1404" s="154">
        <f t="shared" si="705"/>
        <v>1.61</v>
      </c>
      <c r="O1404" s="88"/>
      <c r="P1404" s="88"/>
      <c r="Q1404" s="92">
        <f t="shared" si="692"/>
        <v>0</v>
      </c>
      <c r="R1404" s="92">
        <f t="shared" si="693"/>
        <v>0</v>
      </c>
      <c r="S1404" s="88">
        <f t="shared" si="694"/>
        <v>0</v>
      </c>
      <c r="T1404" s="108"/>
    </row>
    <row r="1405" spans="1:25" s="198" customFormat="1" x14ac:dyDescent="0.3">
      <c r="A1405" s="69" t="s">
        <v>2655</v>
      </c>
      <c r="B1405" s="65"/>
      <c r="C1405" s="65" t="s">
        <v>553</v>
      </c>
      <c r="D1405" s="261" t="s">
        <v>1914</v>
      </c>
      <c r="E1405" s="14" t="s">
        <v>3</v>
      </c>
      <c r="F1405" s="103">
        <v>1.61</v>
      </c>
      <c r="G1405" s="14"/>
      <c r="H1405" s="14"/>
      <c r="I1405" s="14"/>
      <c r="J1405" s="91"/>
      <c r="K1405" s="241"/>
      <c r="L1405" s="103">
        <f>F1405</f>
        <v>1.61</v>
      </c>
      <c r="M1405" s="147">
        <v>1.1000000000000001</v>
      </c>
      <c r="N1405" s="153">
        <f>ROUND(M1405*L1405,2)</f>
        <v>1.77</v>
      </c>
      <c r="O1405" s="11"/>
      <c r="P1405" s="11"/>
      <c r="Q1405" s="11">
        <f t="shared" si="692"/>
        <v>0</v>
      </c>
      <c r="R1405" s="11">
        <f t="shared" si="693"/>
        <v>0</v>
      </c>
      <c r="S1405" s="88">
        <f t="shared" si="694"/>
        <v>0</v>
      </c>
      <c r="T1405" s="106"/>
      <c r="U1405" s="197"/>
    </row>
    <row r="1406" spans="1:25" s="134" customFormat="1" x14ac:dyDescent="0.3">
      <c r="A1406" s="90" t="s">
        <v>2656</v>
      </c>
      <c r="B1406" s="276" t="s">
        <v>2089</v>
      </c>
      <c r="C1406" s="86" t="s">
        <v>552</v>
      </c>
      <c r="D1406" s="116" t="s">
        <v>655</v>
      </c>
      <c r="E1406" s="87" t="s">
        <v>18</v>
      </c>
      <c r="F1406" s="117">
        <f>F1407</f>
        <v>13</v>
      </c>
      <c r="G1406" s="117"/>
      <c r="H1406" s="117"/>
      <c r="I1406" s="117"/>
      <c r="J1406" s="117"/>
      <c r="K1406" s="117"/>
      <c r="L1406" s="119">
        <f t="shared" ref="L1406:L1407" si="706">F1406</f>
        <v>13</v>
      </c>
      <c r="M1406" s="148">
        <v>1</v>
      </c>
      <c r="N1406" s="154">
        <f t="shared" ref="N1406:N1407" si="707">M1406*L1406</f>
        <v>13</v>
      </c>
      <c r="O1406" s="88"/>
      <c r="P1406" s="88"/>
      <c r="Q1406" s="92">
        <f t="shared" si="692"/>
        <v>0</v>
      </c>
      <c r="R1406" s="92">
        <f t="shared" si="693"/>
        <v>0</v>
      </c>
      <c r="S1406" s="88">
        <f t="shared" si="694"/>
        <v>0</v>
      </c>
      <c r="T1406" s="109"/>
      <c r="U1406" s="133"/>
      <c r="V1406" s="133"/>
      <c r="W1406" s="133"/>
      <c r="X1406" s="133"/>
      <c r="Y1406" s="133"/>
    </row>
    <row r="1407" spans="1:25" s="198" customFormat="1" x14ac:dyDescent="0.3">
      <c r="A1407" s="69" t="s">
        <v>2657</v>
      </c>
      <c r="B1407" s="65"/>
      <c r="C1407" s="65" t="s">
        <v>553</v>
      </c>
      <c r="D1407" s="261" t="s">
        <v>1953</v>
      </c>
      <c r="E1407" s="14" t="s">
        <v>18</v>
      </c>
      <c r="F1407" s="212">
        <v>13</v>
      </c>
      <c r="G1407" s="14"/>
      <c r="H1407" s="14"/>
      <c r="I1407" s="14"/>
      <c r="J1407" s="91"/>
      <c r="K1407" s="241"/>
      <c r="L1407" s="104">
        <f t="shared" si="706"/>
        <v>13</v>
      </c>
      <c r="M1407" s="147">
        <v>1</v>
      </c>
      <c r="N1407" s="179">
        <f t="shared" si="707"/>
        <v>13</v>
      </c>
      <c r="O1407" s="11"/>
      <c r="P1407" s="11"/>
      <c r="Q1407" s="11">
        <f t="shared" si="692"/>
        <v>0</v>
      </c>
      <c r="R1407" s="11">
        <f t="shared" si="693"/>
        <v>0</v>
      </c>
      <c r="S1407" s="88">
        <f t="shared" si="694"/>
        <v>0</v>
      </c>
      <c r="T1407" s="106"/>
      <c r="U1407" s="197"/>
    </row>
    <row r="1408" spans="1:25" s="134" customFormat="1" x14ac:dyDescent="0.3">
      <c r="A1408" s="90" t="s">
        <v>2658</v>
      </c>
      <c r="B1408" s="279" t="s">
        <v>2977</v>
      </c>
      <c r="C1408" s="86" t="s">
        <v>552</v>
      </c>
      <c r="D1408" s="118" t="s">
        <v>1911</v>
      </c>
      <c r="E1408" s="87" t="s">
        <v>18</v>
      </c>
      <c r="F1408" s="117">
        <f>F1409</f>
        <v>1</v>
      </c>
      <c r="G1408" s="117"/>
      <c r="H1408" s="117"/>
      <c r="I1408" s="117"/>
      <c r="J1408" s="117"/>
      <c r="K1408" s="117"/>
      <c r="L1408" s="119">
        <f t="shared" ref="L1408:L1409" si="708">F1408</f>
        <v>1</v>
      </c>
      <c r="M1408" s="148">
        <v>1</v>
      </c>
      <c r="N1408" s="154">
        <f t="shared" ref="N1408:N1409" si="709">M1408*L1408</f>
        <v>1</v>
      </c>
      <c r="O1408" s="88"/>
      <c r="P1408" s="88"/>
      <c r="Q1408" s="92">
        <f t="shared" si="692"/>
        <v>0</v>
      </c>
      <c r="R1408" s="92">
        <f t="shared" si="693"/>
        <v>0</v>
      </c>
      <c r="S1408" s="88">
        <f t="shared" si="694"/>
        <v>0</v>
      </c>
      <c r="T1408" s="109"/>
      <c r="U1408" s="133"/>
      <c r="V1408" s="133"/>
      <c r="W1408" s="133"/>
      <c r="X1408" s="133"/>
      <c r="Y1408" s="133"/>
    </row>
    <row r="1409" spans="1:25" s="198" customFormat="1" x14ac:dyDescent="0.3">
      <c r="A1409" s="69" t="s">
        <v>2659</v>
      </c>
      <c r="B1409" s="65"/>
      <c r="C1409" s="65" t="s">
        <v>553</v>
      </c>
      <c r="D1409" s="261" t="s">
        <v>1954</v>
      </c>
      <c r="E1409" s="14" t="s">
        <v>18</v>
      </c>
      <c r="F1409" s="212">
        <v>1</v>
      </c>
      <c r="G1409" s="14"/>
      <c r="H1409" s="14"/>
      <c r="I1409" s="14"/>
      <c r="J1409" s="91"/>
      <c r="K1409" s="241"/>
      <c r="L1409" s="104">
        <f t="shared" si="708"/>
        <v>1</v>
      </c>
      <c r="M1409" s="147">
        <v>1</v>
      </c>
      <c r="N1409" s="179">
        <f t="shared" si="709"/>
        <v>1</v>
      </c>
      <c r="O1409" s="11"/>
      <c r="P1409" s="11"/>
      <c r="Q1409" s="11">
        <f t="shared" si="692"/>
        <v>0</v>
      </c>
      <c r="R1409" s="11">
        <f t="shared" si="693"/>
        <v>0</v>
      </c>
      <c r="S1409" s="88">
        <f t="shared" si="694"/>
        <v>0</v>
      </c>
      <c r="T1409" s="106"/>
      <c r="U1409" s="197"/>
    </row>
    <row r="1410" spans="1:25" s="132" customFormat="1" ht="22.5" customHeight="1" x14ac:dyDescent="0.3">
      <c r="A1410" s="111" t="s">
        <v>534</v>
      </c>
      <c r="B1410" s="111"/>
      <c r="C1410" s="111"/>
      <c r="D1410" s="95" t="s">
        <v>1907</v>
      </c>
      <c r="E1410" s="112"/>
      <c r="F1410" s="113"/>
      <c r="G1410" s="112"/>
      <c r="H1410" s="112"/>
      <c r="I1410" s="112"/>
      <c r="J1410" s="87"/>
      <c r="K1410" s="237"/>
      <c r="L1410" s="190"/>
      <c r="M1410" s="144"/>
      <c r="N1410" s="151"/>
      <c r="O1410" s="114"/>
      <c r="P1410" s="114"/>
      <c r="Q1410" s="85"/>
      <c r="R1410" s="85"/>
      <c r="S1410" s="114"/>
      <c r="T1410" s="114"/>
      <c r="U1410" s="131"/>
      <c r="V1410" s="131"/>
      <c r="W1410" s="131"/>
      <c r="X1410" s="131"/>
      <c r="Y1410" s="131"/>
    </row>
    <row r="1411" spans="1:25" s="138" customFormat="1" ht="32.25" customHeight="1" x14ac:dyDescent="0.3">
      <c r="A1411" s="90" t="s">
        <v>2660</v>
      </c>
      <c r="B1411" s="276" t="s">
        <v>2086</v>
      </c>
      <c r="C1411" s="90" t="s">
        <v>552</v>
      </c>
      <c r="D1411" s="97" t="s">
        <v>554</v>
      </c>
      <c r="E1411" s="87" t="s">
        <v>3</v>
      </c>
      <c r="F1411" s="117"/>
      <c r="G1411" s="87"/>
      <c r="H1411" s="87"/>
      <c r="I1411" s="89"/>
      <c r="J1411" s="89"/>
      <c r="K1411" s="89">
        <f>SUM(K1412:K1416)</f>
        <v>38.583759999999998</v>
      </c>
      <c r="L1411" s="89"/>
      <c r="M1411" s="146"/>
      <c r="N1411" s="89">
        <f>K1411</f>
        <v>38.583759999999998</v>
      </c>
      <c r="O1411" s="88"/>
      <c r="P1411" s="88"/>
      <c r="Q1411" s="92">
        <f t="shared" si="692"/>
        <v>0</v>
      </c>
      <c r="R1411" s="92">
        <f t="shared" si="693"/>
        <v>0</v>
      </c>
      <c r="S1411" s="88">
        <f t="shared" si="694"/>
        <v>0</v>
      </c>
      <c r="T1411" s="88" t="s">
        <v>555</v>
      </c>
      <c r="U1411" s="137"/>
      <c r="V1411" s="137"/>
      <c r="W1411" s="137"/>
      <c r="X1411" s="137"/>
      <c r="Y1411" s="137"/>
    </row>
    <row r="1412" spans="1:25" s="198" customFormat="1" ht="22.5" customHeight="1" x14ac:dyDescent="0.3">
      <c r="A1412" s="65" t="s">
        <v>2661</v>
      </c>
      <c r="B1412" s="69"/>
      <c r="C1412" s="69" t="s">
        <v>553</v>
      </c>
      <c r="D1412" s="261" t="s">
        <v>879</v>
      </c>
      <c r="E1412" s="74" t="s">
        <v>1690</v>
      </c>
      <c r="F1412" s="105"/>
      <c r="G1412" s="14"/>
      <c r="H1412" s="14"/>
      <c r="I1412" s="11">
        <f>(G1412+H1412)*2</f>
        <v>0</v>
      </c>
      <c r="J1412" s="122">
        <v>14.85</v>
      </c>
      <c r="K1412" s="11">
        <f>J1412*3.14*0.1</f>
        <v>4.6628999999999996</v>
      </c>
      <c r="L1412" s="11">
        <f>J1412</f>
        <v>14.85</v>
      </c>
      <c r="M1412" s="147">
        <v>1.1000000000000001</v>
      </c>
      <c r="N1412" s="153">
        <f>M1412*L1412</f>
        <v>16.335000000000001</v>
      </c>
      <c r="O1412" s="71"/>
      <c r="P1412" s="71"/>
      <c r="Q1412" s="11">
        <f t="shared" si="692"/>
        <v>0</v>
      </c>
      <c r="R1412" s="11">
        <f t="shared" si="693"/>
        <v>0</v>
      </c>
      <c r="S1412" s="71">
        <f t="shared" si="694"/>
        <v>0</v>
      </c>
      <c r="T1412" s="71"/>
      <c r="U1412" s="197"/>
      <c r="V1412" s="197"/>
      <c r="W1412" s="197"/>
      <c r="X1412" s="197"/>
      <c r="Y1412" s="197"/>
    </row>
    <row r="1413" spans="1:25" s="198" customFormat="1" ht="22.5" customHeight="1" x14ac:dyDescent="0.3">
      <c r="A1413" s="65" t="s">
        <v>2662</v>
      </c>
      <c r="B1413" s="69"/>
      <c r="C1413" s="69" t="s">
        <v>553</v>
      </c>
      <c r="D1413" s="261" t="s">
        <v>937</v>
      </c>
      <c r="E1413" s="74" t="s">
        <v>1690</v>
      </c>
      <c r="F1413" s="105"/>
      <c r="G1413" s="14"/>
      <c r="H1413" s="14"/>
      <c r="I1413" s="11">
        <f>(G1413+H1413)*2</f>
        <v>0</v>
      </c>
      <c r="J1413" s="122">
        <v>105.39</v>
      </c>
      <c r="K1413" s="11">
        <f>J1413*3.14*0.1</f>
        <v>33.092460000000003</v>
      </c>
      <c r="L1413" s="11">
        <f>J1413</f>
        <v>105.39</v>
      </c>
      <c r="M1413" s="147">
        <v>1.1000000000000001</v>
      </c>
      <c r="N1413" s="153">
        <f>M1413*L1413</f>
        <v>115.92900000000002</v>
      </c>
      <c r="O1413" s="71"/>
      <c r="P1413" s="71"/>
      <c r="Q1413" s="11">
        <f t="shared" si="692"/>
        <v>0</v>
      </c>
      <c r="R1413" s="11">
        <f t="shared" si="693"/>
        <v>0</v>
      </c>
      <c r="S1413" s="71">
        <f t="shared" si="694"/>
        <v>0</v>
      </c>
      <c r="T1413" s="71"/>
      <c r="U1413" s="197"/>
      <c r="V1413" s="197"/>
      <c r="W1413" s="197"/>
      <c r="X1413" s="197"/>
      <c r="Y1413" s="197"/>
    </row>
    <row r="1414" spans="1:25" s="198" customFormat="1" ht="22.5" customHeight="1" x14ac:dyDescent="0.25">
      <c r="A1414" s="65" t="s">
        <v>2663</v>
      </c>
      <c r="B1414" s="69"/>
      <c r="C1414" s="69" t="s">
        <v>553</v>
      </c>
      <c r="D1414" s="261" t="s">
        <v>963</v>
      </c>
      <c r="E1414" s="14" t="s">
        <v>18</v>
      </c>
      <c r="F1414" s="249">
        <v>2</v>
      </c>
      <c r="G1414" s="193"/>
      <c r="H1414" s="14"/>
      <c r="I1414" s="11"/>
      <c r="J1414" s="122"/>
      <c r="K1414" s="11">
        <f>0.1*3.14*0.3*2</f>
        <v>0.18840000000000004</v>
      </c>
      <c r="L1414" s="104">
        <f>F1414</f>
        <v>2</v>
      </c>
      <c r="M1414" s="147">
        <v>1</v>
      </c>
      <c r="N1414" s="153">
        <f t="shared" ref="N1414" si="710">M1414*L1414</f>
        <v>2</v>
      </c>
      <c r="O1414" s="71"/>
      <c r="P1414" s="71"/>
      <c r="Q1414" s="11">
        <f t="shared" si="692"/>
        <v>0</v>
      </c>
      <c r="R1414" s="11">
        <f t="shared" si="693"/>
        <v>0</v>
      </c>
      <c r="S1414" s="71">
        <f t="shared" si="694"/>
        <v>0</v>
      </c>
      <c r="T1414" s="71"/>
      <c r="U1414" s="197"/>
      <c r="V1414" s="197"/>
      <c r="W1414" s="197"/>
      <c r="X1414" s="197"/>
      <c r="Y1414" s="197"/>
    </row>
    <row r="1415" spans="1:25" s="198" customFormat="1" ht="22.5" customHeight="1" x14ac:dyDescent="0.25">
      <c r="A1415" s="65" t="s">
        <v>2664</v>
      </c>
      <c r="B1415" s="69"/>
      <c r="C1415" s="69" t="s">
        <v>553</v>
      </c>
      <c r="D1415" s="261" t="s">
        <v>887</v>
      </c>
      <c r="E1415" s="14" t="s">
        <v>18</v>
      </c>
      <c r="F1415" s="249">
        <v>6</v>
      </c>
      <c r="G1415" s="193"/>
      <c r="H1415" s="14"/>
      <c r="I1415" s="11"/>
      <c r="J1415" s="217"/>
      <c r="K1415" s="11">
        <v>0.16</v>
      </c>
      <c r="L1415" s="104">
        <f t="shared" ref="L1415:L1419" si="711">F1415</f>
        <v>6</v>
      </c>
      <c r="M1415" s="147">
        <v>1</v>
      </c>
      <c r="N1415" s="153">
        <f t="shared" ref="N1415:N1419" si="712">M1415*L1415</f>
        <v>6</v>
      </c>
      <c r="O1415" s="71"/>
      <c r="P1415" s="71"/>
      <c r="Q1415" s="11">
        <f t="shared" si="692"/>
        <v>0</v>
      </c>
      <c r="R1415" s="11">
        <f t="shared" si="693"/>
        <v>0</v>
      </c>
      <c r="S1415" s="71">
        <f t="shared" si="694"/>
        <v>0</v>
      </c>
      <c r="T1415" s="71"/>
      <c r="U1415" s="197"/>
      <c r="V1415" s="197"/>
      <c r="W1415" s="197"/>
      <c r="X1415" s="197"/>
      <c r="Y1415" s="197"/>
    </row>
    <row r="1416" spans="1:25" s="198" customFormat="1" ht="22.5" customHeight="1" x14ac:dyDescent="0.25">
      <c r="A1416" s="65" t="s">
        <v>2665</v>
      </c>
      <c r="B1416" s="69"/>
      <c r="C1416" s="69" t="s">
        <v>553</v>
      </c>
      <c r="D1416" s="261" t="s">
        <v>938</v>
      </c>
      <c r="E1416" s="14" t="s">
        <v>18</v>
      </c>
      <c r="F1416" s="251">
        <v>7</v>
      </c>
      <c r="G1416" s="195"/>
      <c r="H1416" s="74"/>
      <c r="I1416" s="11"/>
      <c r="J1416" s="217"/>
      <c r="K1416" s="11">
        <v>0.48</v>
      </c>
      <c r="L1416" s="104">
        <f t="shared" si="711"/>
        <v>7</v>
      </c>
      <c r="M1416" s="147">
        <v>1</v>
      </c>
      <c r="N1416" s="153">
        <f t="shared" si="712"/>
        <v>7</v>
      </c>
      <c r="O1416" s="71"/>
      <c r="P1416" s="71"/>
      <c r="Q1416" s="11">
        <f t="shared" si="692"/>
        <v>0</v>
      </c>
      <c r="R1416" s="11">
        <f t="shared" si="693"/>
        <v>0</v>
      </c>
      <c r="S1416" s="71">
        <f t="shared" si="694"/>
        <v>0</v>
      </c>
      <c r="T1416" s="71"/>
      <c r="U1416" s="197"/>
      <c r="V1416" s="197"/>
      <c r="W1416" s="197"/>
      <c r="X1416" s="197"/>
      <c r="Y1416" s="197"/>
    </row>
    <row r="1417" spans="1:25" s="198" customFormat="1" x14ac:dyDescent="0.25">
      <c r="A1417" s="65" t="s">
        <v>2666</v>
      </c>
      <c r="B1417" s="69"/>
      <c r="C1417" s="69" t="s">
        <v>553</v>
      </c>
      <c r="D1417" s="261" t="s">
        <v>705</v>
      </c>
      <c r="E1417" s="14" t="s">
        <v>3</v>
      </c>
      <c r="F1417" s="290">
        <v>0.02</v>
      </c>
      <c r="G1417" s="195"/>
      <c r="H1417" s="74"/>
      <c r="I1417" s="11"/>
      <c r="J1417" s="217"/>
      <c r="K1417" s="11"/>
      <c r="L1417" s="104">
        <f t="shared" si="711"/>
        <v>0.02</v>
      </c>
      <c r="M1417" s="147">
        <v>1</v>
      </c>
      <c r="N1417" s="153">
        <f t="shared" si="712"/>
        <v>0.02</v>
      </c>
      <c r="O1417" s="71"/>
      <c r="P1417" s="71"/>
      <c r="Q1417" s="11">
        <f t="shared" si="692"/>
        <v>0</v>
      </c>
      <c r="R1417" s="11">
        <f t="shared" si="693"/>
        <v>0</v>
      </c>
      <c r="S1417" s="71">
        <f t="shared" si="694"/>
        <v>0</v>
      </c>
      <c r="T1417" s="71"/>
      <c r="U1417" s="197"/>
      <c r="V1417" s="197"/>
      <c r="W1417" s="197"/>
      <c r="X1417" s="197"/>
      <c r="Y1417" s="197"/>
    </row>
    <row r="1418" spans="1:25" s="134" customFormat="1" x14ac:dyDescent="0.3">
      <c r="A1418" s="90" t="s">
        <v>2491</v>
      </c>
      <c r="B1418" s="279" t="s">
        <v>2976</v>
      </c>
      <c r="C1418" s="86" t="s">
        <v>552</v>
      </c>
      <c r="D1418" s="118" t="s">
        <v>1909</v>
      </c>
      <c r="E1418" s="87" t="s">
        <v>18</v>
      </c>
      <c r="F1418" s="117">
        <f>F1419</f>
        <v>1</v>
      </c>
      <c r="G1418" s="117"/>
      <c r="H1418" s="117"/>
      <c r="I1418" s="117"/>
      <c r="J1418" s="117"/>
      <c r="K1418" s="117"/>
      <c r="L1418" s="119">
        <f t="shared" si="711"/>
        <v>1</v>
      </c>
      <c r="M1418" s="148">
        <v>1</v>
      </c>
      <c r="N1418" s="154">
        <f t="shared" si="712"/>
        <v>1</v>
      </c>
      <c r="O1418" s="88"/>
      <c r="P1418" s="88"/>
      <c r="Q1418" s="92">
        <f t="shared" si="692"/>
        <v>0</v>
      </c>
      <c r="R1418" s="92">
        <f t="shared" si="693"/>
        <v>0</v>
      </c>
      <c r="S1418" s="88">
        <f t="shared" si="694"/>
        <v>0</v>
      </c>
      <c r="T1418" s="109"/>
      <c r="U1418" s="133"/>
      <c r="V1418" s="133"/>
      <c r="W1418" s="133"/>
      <c r="X1418" s="133"/>
      <c r="Y1418" s="133"/>
    </row>
    <row r="1419" spans="1:25" s="198" customFormat="1" x14ac:dyDescent="0.3">
      <c r="A1419" s="65" t="s">
        <v>2667</v>
      </c>
      <c r="B1419" s="65"/>
      <c r="C1419" s="65" t="s">
        <v>553</v>
      </c>
      <c r="D1419" s="261" t="s">
        <v>1955</v>
      </c>
      <c r="E1419" s="14" t="s">
        <v>18</v>
      </c>
      <c r="F1419" s="215">
        <v>1</v>
      </c>
      <c r="G1419" s="14"/>
      <c r="H1419" s="14"/>
      <c r="I1419" s="14"/>
      <c r="J1419" s="14"/>
      <c r="K1419" s="104"/>
      <c r="L1419" s="104">
        <f t="shared" si="711"/>
        <v>1</v>
      </c>
      <c r="M1419" s="147">
        <v>1</v>
      </c>
      <c r="N1419" s="153">
        <f t="shared" si="712"/>
        <v>1</v>
      </c>
      <c r="O1419" s="11"/>
      <c r="P1419" s="11"/>
      <c r="Q1419" s="11">
        <f t="shared" si="692"/>
        <v>0</v>
      </c>
      <c r="R1419" s="11">
        <f t="shared" si="693"/>
        <v>0</v>
      </c>
      <c r="S1419" s="11">
        <f t="shared" si="694"/>
        <v>0</v>
      </c>
      <c r="T1419" s="196"/>
      <c r="U1419" s="197"/>
    </row>
    <row r="1420" spans="1:25" s="134" customFormat="1" x14ac:dyDescent="0.3">
      <c r="A1420" s="90" t="s">
        <v>2668</v>
      </c>
      <c r="B1420" s="276" t="s">
        <v>2089</v>
      </c>
      <c r="C1420" s="86" t="s">
        <v>552</v>
      </c>
      <c r="D1420" s="118" t="s">
        <v>654</v>
      </c>
      <c r="E1420" s="87" t="s">
        <v>18</v>
      </c>
      <c r="F1420" s="117">
        <f>F1421</f>
        <v>3</v>
      </c>
      <c r="G1420" s="117"/>
      <c r="H1420" s="117"/>
      <c r="I1420" s="117"/>
      <c r="J1420" s="117"/>
      <c r="K1420" s="117"/>
      <c r="L1420" s="119">
        <f t="shared" ref="L1420:L1421" si="713">F1420</f>
        <v>3</v>
      </c>
      <c r="M1420" s="148">
        <v>1</v>
      </c>
      <c r="N1420" s="154">
        <f t="shared" ref="N1420:N1422" si="714">M1420*L1420</f>
        <v>3</v>
      </c>
      <c r="O1420" s="88"/>
      <c r="P1420" s="88"/>
      <c r="Q1420" s="92">
        <f t="shared" si="692"/>
        <v>0</v>
      </c>
      <c r="R1420" s="92">
        <f t="shared" si="693"/>
        <v>0</v>
      </c>
      <c r="S1420" s="88">
        <f t="shared" si="694"/>
        <v>0</v>
      </c>
      <c r="T1420" s="109"/>
      <c r="U1420" s="133"/>
      <c r="V1420" s="133"/>
      <c r="W1420" s="133"/>
      <c r="X1420" s="133"/>
      <c r="Y1420" s="133"/>
    </row>
    <row r="1421" spans="1:25" s="198" customFormat="1" ht="27.6" x14ac:dyDescent="0.3">
      <c r="A1421" s="65" t="s">
        <v>2669</v>
      </c>
      <c r="B1421" s="65"/>
      <c r="C1421" s="65" t="s">
        <v>553</v>
      </c>
      <c r="D1421" s="261" t="s">
        <v>1543</v>
      </c>
      <c r="E1421" s="14" t="s">
        <v>18</v>
      </c>
      <c r="F1421" s="104">
        <v>3</v>
      </c>
      <c r="G1421" s="104"/>
      <c r="H1421" s="104"/>
      <c r="I1421" s="104"/>
      <c r="J1421" s="104"/>
      <c r="K1421" s="104"/>
      <c r="L1421" s="104">
        <f t="shared" si="713"/>
        <v>3</v>
      </c>
      <c r="M1421" s="147">
        <v>1</v>
      </c>
      <c r="N1421" s="153">
        <f t="shared" si="714"/>
        <v>3</v>
      </c>
      <c r="O1421" s="11"/>
      <c r="P1421" s="11"/>
      <c r="Q1421" s="11">
        <f t="shared" si="692"/>
        <v>0</v>
      </c>
      <c r="R1421" s="11">
        <f t="shared" si="693"/>
        <v>0</v>
      </c>
      <c r="S1421" s="11">
        <f t="shared" si="694"/>
        <v>0</v>
      </c>
      <c r="T1421" s="196"/>
      <c r="U1421" s="197"/>
      <c r="V1421" s="197"/>
      <c r="W1421" s="197"/>
      <c r="X1421" s="197"/>
      <c r="Y1421" s="197"/>
    </row>
    <row r="1422" spans="1:25" s="138" customFormat="1" ht="18.75" customHeight="1" x14ac:dyDescent="0.3">
      <c r="A1422" s="90" t="s">
        <v>2670</v>
      </c>
      <c r="B1422" s="276" t="s">
        <v>2088</v>
      </c>
      <c r="C1422" s="90" t="s">
        <v>552</v>
      </c>
      <c r="D1422" s="97" t="s">
        <v>1338</v>
      </c>
      <c r="E1422" s="87" t="s">
        <v>3</v>
      </c>
      <c r="F1422" s="124">
        <f>F1423</f>
        <v>36.83</v>
      </c>
      <c r="G1422" s="87"/>
      <c r="H1422" s="87"/>
      <c r="I1422" s="87"/>
      <c r="J1422" s="87"/>
      <c r="K1422" s="117"/>
      <c r="L1422" s="124">
        <f>F1422</f>
        <v>36.83</v>
      </c>
      <c r="M1422" s="148">
        <v>1</v>
      </c>
      <c r="N1422" s="154">
        <f t="shared" si="714"/>
        <v>36.83</v>
      </c>
      <c r="O1422" s="88"/>
      <c r="P1422" s="88"/>
      <c r="Q1422" s="92">
        <f t="shared" si="692"/>
        <v>0</v>
      </c>
      <c r="R1422" s="92">
        <f t="shared" si="693"/>
        <v>0</v>
      </c>
      <c r="S1422" s="88">
        <f t="shared" si="694"/>
        <v>0</v>
      </c>
      <c r="T1422" s="108"/>
    </row>
    <row r="1423" spans="1:25" s="198" customFormat="1" ht="27.6" x14ac:dyDescent="0.3">
      <c r="A1423" s="65" t="s">
        <v>2671</v>
      </c>
      <c r="B1423" s="65"/>
      <c r="C1423" s="65" t="s">
        <v>553</v>
      </c>
      <c r="D1423" s="115" t="s">
        <v>886</v>
      </c>
      <c r="E1423" s="14" t="s">
        <v>3</v>
      </c>
      <c r="F1423" s="103">
        <v>36.83</v>
      </c>
      <c r="G1423" s="14"/>
      <c r="H1423" s="14"/>
      <c r="I1423" s="14"/>
      <c r="J1423" s="14"/>
      <c r="K1423" s="104"/>
      <c r="L1423" s="103">
        <f>F1423</f>
        <v>36.83</v>
      </c>
      <c r="M1423" s="147">
        <v>1.1000000000000001</v>
      </c>
      <c r="N1423" s="153">
        <f>ROUND(M1423*L1423,2)</f>
        <v>40.51</v>
      </c>
      <c r="O1423" s="11"/>
      <c r="P1423" s="11"/>
      <c r="Q1423" s="11">
        <f t="shared" ref="Q1423:Q1488" si="715">ROUND(N1423*O1423,2)</f>
        <v>0</v>
      </c>
      <c r="R1423" s="11">
        <f t="shared" ref="R1423:R1488" si="716">ROUND(N1423*P1423,2)</f>
        <v>0</v>
      </c>
      <c r="S1423" s="11">
        <f t="shared" ref="S1423:S1488" si="717">ROUND(Q1423+R1423,2)</f>
        <v>0</v>
      </c>
      <c r="T1423" s="196"/>
      <c r="U1423" s="197"/>
    </row>
    <row r="1424" spans="1:25" s="198" customFormat="1" ht="25.5" customHeight="1" x14ac:dyDescent="0.3">
      <c r="A1424" s="65" t="s">
        <v>3034</v>
      </c>
      <c r="B1424" s="65"/>
      <c r="C1424" s="65" t="s">
        <v>553</v>
      </c>
      <c r="D1424" s="115" t="s">
        <v>3036</v>
      </c>
      <c r="E1424" s="14" t="s">
        <v>2</v>
      </c>
      <c r="F1424" s="340">
        <f>F1423</f>
        <v>36.83</v>
      </c>
      <c r="G1424" s="340"/>
      <c r="H1424" s="340"/>
      <c r="I1424" s="340"/>
      <c r="J1424" s="340"/>
      <c r="K1424" s="340">
        <f>F1424</f>
        <v>36.83</v>
      </c>
      <c r="L1424" s="340">
        <f>K1424</f>
        <v>36.83</v>
      </c>
      <c r="M1424" s="341">
        <v>0.7</v>
      </c>
      <c r="N1424" s="153">
        <f>ROUND(M1424*L1424,2)</f>
        <v>25.78</v>
      </c>
      <c r="O1424" s="11"/>
      <c r="P1424" s="11"/>
      <c r="Q1424" s="11">
        <f t="shared" si="715"/>
        <v>0</v>
      </c>
      <c r="R1424" s="11">
        <f t="shared" si="716"/>
        <v>0</v>
      </c>
      <c r="S1424" s="88">
        <f t="shared" si="717"/>
        <v>0</v>
      </c>
      <c r="T1424" s="106"/>
    </row>
    <row r="1425" spans="1:25" s="138" customFormat="1" ht="18.75" customHeight="1" x14ac:dyDescent="0.3">
      <c r="A1425" s="90" t="s">
        <v>2672</v>
      </c>
      <c r="B1425" s="276" t="s">
        <v>2090</v>
      </c>
      <c r="C1425" s="90" t="s">
        <v>552</v>
      </c>
      <c r="D1425" s="97" t="s">
        <v>1209</v>
      </c>
      <c r="E1425" s="87" t="s">
        <v>3</v>
      </c>
      <c r="F1425" s="124">
        <f>F1426</f>
        <v>5.8369999999999997</v>
      </c>
      <c r="G1425" s="87"/>
      <c r="H1425" s="87"/>
      <c r="I1425" s="87"/>
      <c r="J1425" s="87"/>
      <c r="K1425" s="117"/>
      <c r="L1425" s="124">
        <f>F1425</f>
        <v>5.8369999999999997</v>
      </c>
      <c r="M1425" s="148">
        <v>1</v>
      </c>
      <c r="N1425" s="154">
        <f t="shared" ref="N1425" si="718">M1425*L1425</f>
        <v>5.8369999999999997</v>
      </c>
      <c r="O1425" s="88"/>
      <c r="P1425" s="88"/>
      <c r="Q1425" s="92">
        <f t="shared" si="715"/>
        <v>0</v>
      </c>
      <c r="R1425" s="92">
        <f t="shared" si="716"/>
        <v>0</v>
      </c>
      <c r="S1425" s="88">
        <f t="shared" si="717"/>
        <v>0</v>
      </c>
      <c r="T1425" s="108"/>
    </row>
    <row r="1426" spans="1:25" s="198" customFormat="1" x14ac:dyDescent="0.3">
      <c r="A1426" s="65" t="s">
        <v>2673</v>
      </c>
      <c r="B1426" s="65"/>
      <c r="C1426" s="65" t="s">
        <v>553</v>
      </c>
      <c r="D1426" s="261" t="s">
        <v>1956</v>
      </c>
      <c r="E1426" s="14" t="s">
        <v>3</v>
      </c>
      <c r="F1426" s="103">
        <v>5.8369999999999997</v>
      </c>
      <c r="G1426" s="14"/>
      <c r="H1426" s="14"/>
      <c r="I1426" s="14"/>
      <c r="J1426" s="14"/>
      <c r="K1426" s="104"/>
      <c r="L1426" s="103">
        <f>F1426</f>
        <v>5.8369999999999997</v>
      </c>
      <c r="M1426" s="147">
        <v>1</v>
      </c>
      <c r="N1426" s="153">
        <f>ROUND(M1426*L1426,2)</f>
        <v>5.84</v>
      </c>
      <c r="O1426" s="11"/>
      <c r="P1426" s="11"/>
      <c r="Q1426" s="11">
        <f t="shared" si="715"/>
        <v>0</v>
      </c>
      <c r="R1426" s="11">
        <f t="shared" si="716"/>
        <v>0</v>
      </c>
      <c r="S1426" s="11">
        <f t="shared" si="717"/>
        <v>0</v>
      </c>
      <c r="T1426" s="196"/>
      <c r="U1426" s="197"/>
    </row>
    <row r="1427" spans="1:25" s="132" customFormat="1" ht="22.5" customHeight="1" x14ac:dyDescent="0.3">
      <c r="A1427" s="111" t="s">
        <v>535</v>
      </c>
      <c r="B1427" s="111"/>
      <c r="C1427" s="111"/>
      <c r="D1427" s="95" t="s">
        <v>1908</v>
      </c>
      <c r="E1427" s="112"/>
      <c r="F1427" s="113"/>
      <c r="G1427" s="112"/>
      <c r="H1427" s="112"/>
      <c r="I1427" s="112"/>
      <c r="J1427" s="87"/>
      <c r="K1427" s="237"/>
      <c r="L1427" s="190"/>
      <c r="M1427" s="144"/>
      <c r="N1427" s="151"/>
      <c r="O1427" s="114"/>
      <c r="P1427" s="114"/>
      <c r="Q1427" s="85"/>
      <c r="R1427" s="85"/>
      <c r="S1427" s="114"/>
      <c r="T1427" s="114"/>
      <c r="U1427" s="131"/>
      <c r="V1427" s="131"/>
      <c r="W1427" s="131"/>
      <c r="X1427" s="131"/>
      <c r="Y1427" s="131"/>
    </row>
    <row r="1428" spans="1:25" s="138" customFormat="1" ht="32.25" customHeight="1" x14ac:dyDescent="0.3">
      <c r="A1428" s="90" t="s">
        <v>2674</v>
      </c>
      <c r="B1428" s="276" t="s">
        <v>2086</v>
      </c>
      <c r="C1428" s="90" t="s">
        <v>552</v>
      </c>
      <c r="D1428" s="97" t="s">
        <v>554</v>
      </c>
      <c r="E1428" s="87" t="s">
        <v>3</v>
      </c>
      <c r="F1428" s="117"/>
      <c r="G1428" s="87"/>
      <c r="H1428" s="87"/>
      <c r="I1428" s="89"/>
      <c r="J1428" s="89"/>
      <c r="K1428" s="89">
        <f>SUM(K1429:K1447)</f>
        <v>56.907695864881482</v>
      </c>
      <c r="L1428" s="89"/>
      <c r="M1428" s="146"/>
      <c r="N1428" s="89">
        <f>K1428</f>
        <v>56.907695864881482</v>
      </c>
      <c r="O1428" s="88"/>
      <c r="P1428" s="88"/>
      <c r="Q1428" s="92">
        <f t="shared" si="715"/>
        <v>0</v>
      </c>
      <c r="R1428" s="92">
        <f t="shared" si="716"/>
        <v>0</v>
      </c>
      <c r="S1428" s="88">
        <f t="shared" si="717"/>
        <v>0</v>
      </c>
      <c r="T1428" s="88" t="s">
        <v>555</v>
      </c>
      <c r="U1428" s="137"/>
      <c r="V1428" s="137"/>
      <c r="W1428" s="137"/>
      <c r="X1428" s="137"/>
      <c r="Y1428" s="137"/>
    </row>
    <row r="1429" spans="1:25" s="138" customFormat="1" ht="22.5" customHeight="1" x14ac:dyDescent="0.3">
      <c r="A1429" s="65" t="s">
        <v>2675</v>
      </c>
      <c r="B1429" s="69"/>
      <c r="C1429" s="69" t="s">
        <v>553</v>
      </c>
      <c r="D1429" s="261" t="s">
        <v>1957</v>
      </c>
      <c r="E1429" s="74" t="s">
        <v>1690</v>
      </c>
      <c r="F1429" s="105"/>
      <c r="G1429" s="14">
        <v>0.25</v>
      </c>
      <c r="H1429" s="14">
        <v>0.1</v>
      </c>
      <c r="I1429" s="11">
        <f>(G1429+H1429)*2</f>
        <v>0.7</v>
      </c>
      <c r="J1429" s="120">
        <v>14.15</v>
      </c>
      <c r="K1429" s="235">
        <f>I1429*J1429</f>
        <v>9.9049999999999994</v>
      </c>
      <c r="L1429" s="11">
        <f>J1429</f>
        <v>14.15</v>
      </c>
      <c r="M1429" s="147">
        <v>1.1000000000000001</v>
      </c>
      <c r="N1429" s="179">
        <f>M1429*L1429</f>
        <v>15.565000000000001</v>
      </c>
      <c r="O1429" s="71"/>
      <c r="P1429" s="71"/>
      <c r="Q1429" s="11">
        <f t="shared" si="715"/>
        <v>0</v>
      </c>
      <c r="R1429" s="11">
        <f t="shared" si="716"/>
        <v>0</v>
      </c>
      <c r="S1429" s="88">
        <f t="shared" si="717"/>
        <v>0</v>
      </c>
      <c r="T1429" s="88"/>
      <c r="U1429" s="137"/>
      <c r="V1429" s="137"/>
      <c r="W1429" s="137"/>
      <c r="X1429" s="137"/>
      <c r="Y1429" s="137"/>
    </row>
    <row r="1430" spans="1:25" s="138" customFormat="1" ht="22.5" customHeight="1" x14ac:dyDescent="0.3">
      <c r="A1430" s="65" t="s">
        <v>2676</v>
      </c>
      <c r="B1430" s="69"/>
      <c r="C1430" s="69" t="s">
        <v>553</v>
      </c>
      <c r="D1430" s="261" t="s">
        <v>1958</v>
      </c>
      <c r="E1430" s="74" t="s">
        <v>1690</v>
      </c>
      <c r="F1430" s="105"/>
      <c r="G1430" s="14">
        <v>0.4</v>
      </c>
      <c r="H1430" s="14">
        <v>0.1</v>
      </c>
      <c r="I1430" s="11">
        <f>(G1430+H1430)*2</f>
        <v>1</v>
      </c>
      <c r="J1430" s="120">
        <v>22.27</v>
      </c>
      <c r="K1430" s="235">
        <f t="shared" ref="K1430:K1432" si="719">I1430*J1430</f>
        <v>22.27</v>
      </c>
      <c r="L1430" s="11">
        <f>J1430</f>
        <v>22.27</v>
      </c>
      <c r="M1430" s="147">
        <v>1.1000000000000001</v>
      </c>
      <c r="N1430" s="179">
        <f>M1430*L1430</f>
        <v>24.497</v>
      </c>
      <c r="O1430" s="71"/>
      <c r="P1430" s="71"/>
      <c r="Q1430" s="11">
        <f t="shared" si="715"/>
        <v>0</v>
      </c>
      <c r="R1430" s="11">
        <f t="shared" si="716"/>
        <v>0</v>
      </c>
      <c r="S1430" s="88">
        <f t="shared" si="717"/>
        <v>0</v>
      </c>
      <c r="T1430" s="88"/>
      <c r="U1430" s="137"/>
      <c r="V1430" s="137"/>
      <c r="W1430" s="137"/>
      <c r="X1430" s="137"/>
      <c r="Y1430" s="137"/>
    </row>
    <row r="1431" spans="1:25" s="138" customFormat="1" ht="22.5" customHeight="1" x14ac:dyDescent="0.25">
      <c r="A1431" s="65" t="s">
        <v>2677</v>
      </c>
      <c r="B1431" s="69"/>
      <c r="C1431" s="69" t="s">
        <v>553</v>
      </c>
      <c r="D1431" s="261" t="s">
        <v>1959</v>
      </c>
      <c r="E1431" s="74" t="s">
        <v>1690</v>
      </c>
      <c r="F1431" s="191"/>
      <c r="G1431" s="193">
        <v>0.4</v>
      </c>
      <c r="H1431" s="14">
        <v>0.15</v>
      </c>
      <c r="I1431" s="11">
        <f t="shared" ref="I1431:I1432" si="720">(G1431+H1431)*2</f>
        <v>1.1000000000000001</v>
      </c>
      <c r="J1431" s="120">
        <v>1.1200000000000001</v>
      </c>
      <c r="K1431" s="235">
        <f t="shared" si="719"/>
        <v>1.2320000000000002</v>
      </c>
      <c r="L1431" s="11">
        <f t="shared" ref="L1431:L1432" si="721">J1431</f>
        <v>1.1200000000000001</v>
      </c>
      <c r="M1431" s="147">
        <v>1.1000000000000001</v>
      </c>
      <c r="N1431" s="227">
        <f>M1431*L1431</f>
        <v>1.2320000000000002</v>
      </c>
      <c r="O1431" s="71"/>
      <c r="P1431" s="71"/>
      <c r="Q1431" s="11">
        <f t="shared" si="715"/>
        <v>0</v>
      </c>
      <c r="R1431" s="11">
        <f t="shared" si="716"/>
        <v>0</v>
      </c>
      <c r="S1431" s="88">
        <f t="shared" si="717"/>
        <v>0</v>
      </c>
      <c r="T1431" s="88"/>
      <c r="U1431" s="137"/>
      <c r="V1431" s="137"/>
      <c r="W1431" s="137"/>
      <c r="X1431" s="137"/>
      <c r="Y1431" s="137"/>
    </row>
    <row r="1432" spans="1:25" s="138" customFormat="1" ht="22.5" customHeight="1" x14ac:dyDescent="0.25">
      <c r="A1432" s="65" t="s">
        <v>2678</v>
      </c>
      <c r="B1432" s="69"/>
      <c r="C1432" s="69" t="s">
        <v>553</v>
      </c>
      <c r="D1432" s="261" t="s">
        <v>1960</v>
      </c>
      <c r="E1432" s="74" t="s">
        <v>1690</v>
      </c>
      <c r="F1432" s="191"/>
      <c r="G1432" s="193">
        <v>0.5</v>
      </c>
      <c r="H1432" s="14">
        <v>0.3</v>
      </c>
      <c r="I1432" s="11">
        <f t="shared" si="720"/>
        <v>1.6</v>
      </c>
      <c r="J1432" s="120">
        <v>7.36</v>
      </c>
      <c r="K1432" s="235">
        <f t="shared" si="719"/>
        <v>11.776000000000002</v>
      </c>
      <c r="L1432" s="11">
        <f t="shared" si="721"/>
        <v>7.36</v>
      </c>
      <c r="M1432" s="147">
        <v>1.1000000000000001</v>
      </c>
      <c r="N1432" s="179">
        <f t="shared" ref="N1432:N1448" si="722">M1432*L1432</f>
        <v>8.0960000000000019</v>
      </c>
      <c r="O1432" s="71"/>
      <c r="P1432" s="71"/>
      <c r="Q1432" s="11">
        <f t="shared" si="715"/>
        <v>0</v>
      </c>
      <c r="R1432" s="11">
        <f t="shared" si="716"/>
        <v>0</v>
      </c>
      <c r="S1432" s="88">
        <f t="shared" si="717"/>
        <v>0</v>
      </c>
      <c r="T1432" s="88"/>
      <c r="U1432" s="137"/>
      <c r="V1432" s="137"/>
      <c r="W1432" s="137"/>
      <c r="X1432" s="137"/>
      <c r="Y1432" s="137"/>
    </row>
    <row r="1433" spans="1:25" s="138" customFormat="1" ht="22.5" customHeight="1" x14ac:dyDescent="0.25">
      <c r="A1433" s="65" t="s">
        <v>2679</v>
      </c>
      <c r="B1433" s="69"/>
      <c r="C1433" s="69" t="s">
        <v>553</v>
      </c>
      <c r="D1433" s="261" t="s">
        <v>1961</v>
      </c>
      <c r="E1433" s="14" t="s">
        <v>18</v>
      </c>
      <c r="F1433" s="191">
        <v>2</v>
      </c>
      <c r="G1433" s="193"/>
      <c r="H1433" s="14"/>
      <c r="I1433" s="11"/>
      <c r="J1433" s="224"/>
      <c r="K1433" s="235">
        <v>0.2</v>
      </c>
      <c r="L1433" s="104">
        <f t="shared" ref="L1433:L1448" si="723">F1433</f>
        <v>2</v>
      </c>
      <c r="M1433" s="147">
        <v>1</v>
      </c>
      <c r="N1433" s="179">
        <f t="shared" si="722"/>
        <v>2</v>
      </c>
      <c r="O1433" s="71"/>
      <c r="P1433" s="71"/>
      <c r="Q1433" s="11">
        <f t="shared" si="715"/>
        <v>0</v>
      </c>
      <c r="R1433" s="11">
        <f t="shared" si="716"/>
        <v>0</v>
      </c>
      <c r="S1433" s="88">
        <f t="shared" si="717"/>
        <v>0</v>
      </c>
      <c r="T1433" s="88"/>
      <c r="U1433" s="137"/>
      <c r="V1433" s="137"/>
      <c r="W1433" s="137"/>
      <c r="X1433" s="137"/>
      <c r="Y1433" s="137"/>
    </row>
    <row r="1434" spans="1:25" s="138" customFormat="1" ht="22.5" customHeight="1" x14ac:dyDescent="0.25">
      <c r="A1434" s="65" t="s">
        <v>2680</v>
      </c>
      <c r="B1434" s="69"/>
      <c r="C1434" s="69" t="s">
        <v>553</v>
      </c>
      <c r="D1434" s="261" t="s">
        <v>1962</v>
      </c>
      <c r="E1434" s="14" t="s">
        <v>18</v>
      </c>
      <c r="F1434" s="191">
        <v>3</v>
      </c>
      <c r="G1434" s="195"/>
      <c r="H1434" s="74"/>
      <c r="I1434" s="11"/>
      <c r="J1434" s="224"/>
      <c r="K1434" s="235">
        <v>0.30000000000000004</v>
      </c>
      <c r="L1434" s="104">
        <f t="shared" si="723"/>
        <v>3</v>
      </c>
      <c r="M1434" s="147">
        <v>1</v>
      </c>
      <c r="N1434" s="179">
        <f t="shared" si="722"/>
        <v>3</v>
      </c>
      <c r="O1434" s="71"/>
      <c r="P1434" s="71"/>
      <c r="Q1434" s="11">
        <f t="shared" si="715"/>
        <v>0</v>
      </c>
      <c r="R1434" s="11">
        <f t="shared" si="716"/>
        <v>0</v>
      </c>
      <c r="S1434" s="88">
        <f t="shared" si="717"/>
        <v>0</v>
      </c>
      <c r="T1434" s="88"/>
      <c r="U1434" s="137"/>
      <c r="V1434" s="137"/>
      <c r="W1434" s="137"/>
      <c r="X1434" s="137"/>
      <c r="Y1434" s="137"/>
    </row>
    <row r="1435" spans="1:25" s="138" customFormat="1" ht="22.5" customHeight="1" x14ac:dyDescent="0.25">
      <c r="A1435" s="65" t="s">
        <v>2681</v>
      </c>
      <c r="B1435" s="69"/>
      <c r="C1435" s="69" t="s">
        <v>553</v>
      </c>
      <c r="D1435" s="261" t="s">
        <v>1963</v>
      </c>
      <c r="E1435" s="14" t="s">
        <v>18</v>
      </c>
      <c r="F1435" s="191">
        <v>1</v>
      </c>
      <c r="G1435" s="195"/>
      <c r="H1435" s="74"/>
      <c r="I1435" s="11"/>
      <c r="J1435" s="224"/>
      <c r="K1435" s="235">
        <v>0.1</v>
      </c>
      <c r="L1435" s="104">
        <f t="shared" si="723"/>
        <v>1</v>
      </c>
      <c r="M1435" s="147">
        <v>1</v>
      </c>
      <c r="N1435" s="179">
        <f t="shared" si="722"/>
        <v>1</v>
      </c>
      <c r="O1435" s="71"/>
      <c r="P1435" s="71"/>
      <c r="Q1435" s="11">
        <f t="shared" si="715"/>
        <v>0</v>
      </c>
      <c r="R1435" s="11">
        <f t="shared" si="716"/>
        <v>0</v>
      </c>
      <c r="S1435" s="88">
        <f t="shared" si="717"/>
        <v>0</v>
      </c>
      <c r="T1435" s="88"/>
      <c r="U1435" s="137"/>
      <c r="V1435" s="137"/>
      <c r="W1435" s="137"/>
      <c r="X1435" s="137"/>
      <c r="Y1435" s="137"/>
    </row>
    <row r="1436" spans="1:25" s="138" customFormat="1" ht="22.5" customHeight="1" x14ac:dyDescent="0.25">
      <c r="A1436" s="65" t="s">
        <v>2682</v>
      </c>
      <c r="B1436" s="69"/>
      <c r="C1436" s="69" t="s">
        <v>553</v>
      </c>
      <c r="D1436" s="261" t="s">
        <v>1964</v>
      </c>
      <c r="E1436" s="14" t="s">
        <v>18</v>
      </c>
      <c r="F1436" s="191">
        <v>3</v>
      </c>
      <c r="G1436" s="195"/>
      <c r="H1436" s="74"/>
      <c r="I1436" s="11"/>
      <c r="J1436" s="224"/>
      <c r="K1436" s="235">
        <v>0.30000000000000004</v>
      </c>
      <c r="L1436" s="104">
        <f t="shared" si="723"/>
        <v>3</v>
      </c>
      <c r="M1436" s="147">
        <v>1</v>
      </c>
      <c r="N1436" s="179">
        <f t="shared" si="722"/>
        <v>3</v>
      </c>
      <c r="O1436" s="71"/>
      <c r="P1436" s="71"/>
      <c r="Q1436" s="11">
        <f t="shared" si="715"/>
        <v>0</v>
      </c>
      <c r="R1436" s="11">
        <f t="shared" si="716"/>
        <v>0</v>
      </c>
      <c r="S1436" s="88">
        <f t="shared" si="717"/>
        <v>0</v>
      </c>
      <c r="T1436" s="88"/>
      <c r="U1436" s="137"/>
      <c r="V1436" s="137"/>
      <c r="W1436" s="137"/>
      <c r="X1436" s="137"/>
      <c r="Y1436" s="137"/>
    </row>
    <row r="1437" spans="1:25" s="138" customFormat="1" ht="22.5" customHeight="1" x14ac:dyDescent="0.25">
      <c r="A1437" s="65" t="s">
        <v>2683</v>
      </c>
      <c r="B1437" s="69"/>
      <c r="C1437" s="69" t="s">
        <v>553</v>
      </c>
      <c r="D1437" s="261" t="s">
        <v>1965</v>
      </c>
      <c r="E1437" s="14" t="s">
        <v>18</v>
      </c>
      <c r="F1437" s="191">
        <v>1</v>
      </c>
      <c r="G1437" s="195"/>
      <c r="H1437" s="74"/>
      <c r="I1437" s="11"/>
      <c r="J1437" s="224"/>
      <c r="K1437" s="235">
        <v>0.05</v>
      </c>
      <c r="L1437" s="104">
        <f t="shared" si="723"/>
        <v>1</v>
      </c>
      <c r="M1437" s="147">
        <v>1</v>
      </c>
      <c r="N1437" s="179">
        <f t="shared" si="722"/>
        <v>1</v>
      </c>
      <c r="O1437" s="71"/>
      <c r="P1437" s="71"/>
      <c r="Q1437" s="11">
        <f t="shared" si="715"/>
        <v>0</v>
      </c>
      <c r="R1437" s="11">
        <f t="shared" si="716"/>
        <v>0</v>
      </c>
      <c r="S1437" s="88">
        <f t="shared" si="717"/>
        <v>0</v>
      </c>
      <c r="T1437" s="88"/>
      <c r="U1437" s="137"/>
      <c r="V1437" s="137"/>
      <c r="W1437" s="137"/>
      <c r="X1437" s="137"/>
      <c r="Y1437" s="137"/>
    </row>
    <row r="1438" spans="1:25" s="138" customFormat="1" ht="22.5" customHeight="1" x14ac:dyDescent="0.25">
      <c r="A1438" s="65" t="s">
        <v>2684</v>
      </c>
      <c r="B1438" s="69"/>
      <c r="C1438" s="69" t="s">
        <v>553</v>
      </c>
      <c r="D1438" s="261" t="s">
        <v>1966</v>
      </c>
      <c r="E1438" s="14" t="s">
        <v>18</v>
      </c>
      <c r="F1438" s="191">
        <v>1</v>
      </c>
      <c r="G1438" s="195"/>
      <c r="H1438" s="74"/>
      <c r="I1438" s="11"/>
      <c r="J1438" s="224"/>
      <c r="K1438" s="235">
        <v>6.0000000000000005E-2</v>
      </c>
      <c r="L1438" s="104">
        <f t="shared" si="723"/>
        <v>1</v>
      </c>
      <c r="M1438" s="147">
        <v>1</v>
      </c>
      <c r="N1438" s="179">
        <f t="shared" si="722"/>
        <v>1</v>
      </c>
      <c r="O1438" s="71"/>
      <c r="P1438" s="71"/>
      <c r="Q1438" s="11">
        <f t="shared" si="715"/>
        <v>0</v>
      </c>
      <c r="R1438" s="11">
        <f t="shared" si="716"/>
        <v>0</v>
      </c>
      <c r="S1438" s="88">
        <f t="shared" si="717"/>
        <v>0</v>
      </c>
      <c r="T1438" s="88"/>
      <c r="U1438" s="137"/>
      <c r="V1438" s="137"/>
      <c r="W1438" s="137"/>
      <c r="X1438" s="137"/>
      <c r="Y1438" s="137"/>
    </row>
    <row r="1439" spans="1:25" s="138" customFormat="1" ht="28.5" customHeight="1" x14ac:dyDescent="0.25">
      <c r="A1439" s="65" t="s">
        <v>2685</v>
      </c>
      <c r="B1439" s="69"/>
      <c r="C1439" s="69" t="s">
        <v>553</v>
      </c>
      <c r="D1439" s="261" t="s">
        <v>1967</v>
      </c>
      <c r="E1439" s="14" t="s">
        <v>18</v>
      </c>
      <c r="F1439" s="191">
        <v>2</v>
      </c>
      <c r="G1439" s="195"/>
      <c r="H1439" s="74"/>
      <c r="I1439" s="11"/>
      <c r="J1439" s="224"/>
      <c r="K1439" s="235">
        <v>0.30471975511965976</v>
      </c>
      <c r="L1439" s="104">
        <f t="shared" si="723"/>
        <v>2</v>
      </c>
      <c r="M1439" s="147">
        <v>1</v>
      </c>
      <c r="N1439" s="179">
        <f t="shared" si="722"/>
        <v>2</v>
      </c>
      <c r="O1439" s="71"/>
      <c r="P1439" s="71"/>
      <c r="Q1439" s="11">
        <f t="shared" si="715"/>
        <v>0</v>
      </c>
      <c r="R1439" s="11">
        <f t="shared" si="716"/>
        <v>0</v>
      </c>
      <c r="S1439" s="88">
        <f t="shared" si="717"/>
        <v>0</v>
      </c>
      <c r="T1439" s="88"/>
      <c r="U1439" s="137"/>
      <c r="V1439" s="137"/>
      <c r="W1439" s="137"/>
      <c r="X1439" s="137"/>
      <c r="Y1439" s="137"/>
    </row>
    <row r="1440" spans="1:25" s="138" customFormat="1" ht="27.6" x14ac:dyDescent="0.25">
      <c r="A1440" s="65" t="s">
        <v>2686</v>
      </c>
      <c r="B1440" s="69"/>
      <c r="C1440" s="69" t="s">
        <v>553</v>
      </c>
      <c r="D1440" s="261" t="s">
        <v>1968</v>
      </c>
      <c r="E1440" s="14" t="s">
        <v>18</v>
      </c>
      <c r="F1440" s="191">
        <v>6</v>
      </c>
      <c r="G1440" s="195"/>
      <c r="H1440" s="74"/>
      <c r="I1440" s="11"/>
      <c r="J1440" s="224"/>
      <c r="K1440" s="235">
        <v>1.0712388980384691</v>
      </c>
      <c r="L1440" s="104">
        <f t="shared" si="723"/>
        <v>6</v>
      </c>
      <c r="M1440" s="147">
        <v>1</v>
      </c>
      <c r="N1440" s="179">
        <f t="shared" si="722"/>
        <v>6</v>
      </c>
      <c r="O1440" s="71"/>
      <c r="P1440" s="71"/>
      <c r="Q1440" s="11">
        <f t="shared" si="715"/>
        <v>0</v>
      </c>
      <c r="R1440" s="11">
        <f t="shared" si="716"/>
        <v>0</v>
      </c>
      <c r="S1440" s="88">
        <f t="shared" si="717"/>
        <v>0</v>
      </c>
      <c r="T1440" s="88"/>
      <c r="U1440" s="137"/>
      <c r="V1440" s="137"/>
      <c r="W1440" s="137"/>
      <c r="X1440" s="137"/>
      <c r="Y1440" s="137"/>
    </row>
    <row r="1441" spans="1:25" s="138" customFormat="1" ht="27.6" x14ac:dyDescent="0.25">
      <c r="A1441" s="65" t="s">
        <v>2687</v>
      </c>
      <c r="B1441" s="69"/>
      <c r="C1441" s="69" t="s">
        <v>553</v>
      </c>
      <c r="D1441" s="262" t="s">
        <v>1969</v>
      </c>
      <c r="E1441" s="14" t="s">
        <v>18</v>
      </c>
      <c r="F1441" s="192">
        <v>4</v>
      </c>
      <c r="G1441" s="195"/>
      <c r="H1441" s="74"/>
      <c r="I1441" s="11"/>
      <c r="J1441" s="224"/>
      <c r="K1441" s="235">
        <v>1.6566370614359176</v>
      </c>
      <c r="L1441" s="104">
        <f t="shared" si="723"/>
        <v>4</v>
      </c>
      <c r="M1441" s="147">
        <v>1</v>
      </c>
      <c r="N1441" s="179">
        <f t="shared" si="722"/>
        <v>4</v>
      </c>
      <c r="O1441" s="71"/>
      <c r="P1441" s="71"/>
      <c r="Q1441" s="11">
        <f t="shared" si="715"/>
        <v>0</v>
      </c>
      <c r="R1441" s="11">
        <f t="shared" si="716"/>
        <v>0</v>
      </c>
      <c r="S1441" s="88">
        <f t="shared" si="717"/>
        <v>0</v>
      </c>
      <c r="T1441" s="88"/>
      <c r="U1441" s="137"/>
      <c r="V1441" s="137"/>
      <c r="W1441" s="137"/>
      <c r="X1441" s="137"/>
      <c r="Y1441" s="137"/>
    </row>
    <row r="1442" spans="1:25" s="138" customFormat="1" ht="27.6" x14ac:dyDescent="0.25">
      <c r="A1442" s="65" t="s">
        <v>2688</v>
      </c>
      <c r="B1442" s="69"/>
      <c r="C1442" s="69" t="s">
        <v>553</v>
      </c>
      <c r="D1442" s="262" t="s">
        <v>1970</v>
      </c>
      <c r="E1442" s="14" t="s">
        <v>18</v>
      </c>
      <c r="F1442" s="192">
        <v>3</v>
      </c>
      <c r="G1442" s="195"/>
      <c r="H1442" s="74"/>
      <c r="I1442" s="11"/>
      <c r="J1442" s="224"/>
      <c r="K1442" s="235">
        <v>2.1849555921538761</v>
      </c>
      <c r="L1442" s="104">
        <f t="shared" si="723"/>
        <v>3</v>
      </c>
      <c r="M1442" s="147">
        <v>1</v>
      </c>
      <c r="N1442" s="179">
        <f t="shared" si="722"/>
        <v>3</v>
      </c>
      <c r="O1442" s="71"/>
      <c r="P1442" s="71"/>
      <c r="Q1442" s="11">
        <f t="shared" si="715"/>
        <v>0</v>
      </c>
      <c r="R1442" s="11">
        <f t="shared" si="716"/>
        <v>0</v>
      </c>
      <c r="S1442" s="88">
        <f t="shared" si="717"/>
        <v>0</v>
      </c>
      <c r="T1442" s="88"/>
      <c r="U1442" s="137"/>
      <c r="V1442" s="137"/>
      <c r="W1442" s="137"/>
      <c r="X1442" s="137"/>
      <c r="Y1442" s="137"/>
    </row>
    <row r="1443" spans="1:25" s="138" customFormat="1" ht="27.6" x14ac:dyDescent="0.25">
      <c r="A1443" s="65" t="s">
        <v>2689</v>
      </c>
      <c r="B1443" s="69"/>
      <c r="C1443" s="69" t="s">
        <v>553</v>
      </c>
      <c r="D1443" s="261" t="s">
        <v>1971</v>
      </c>
      <c r="E1443" s="14" t="s">
        <v>18</v>
      </c>
      <c r="F1443" s="191">
        <v>3</v>
      </c>
      <c r="G1443" s="195"/>
      <c r="H1443" s="74"/>
      <c r="I1443" s="11"/>
      <c r="J1443" s="224"/>
      <c r="K1443" s="235">
        <v>4.2499111843077522</v>
      </c>
      <c r="L1443" s="104">
        <f t="shared" si="723"/>
        <v>3</v>
      </c>
      <c r="M1443" s="147">
        <v>1</v>
      </c>
      <c r="N1443" s="179">
        <f t="shared" si="722"/>
        <v>3</v>
      </c>
      <c r="O1443" s="71"/>
      <c r="P1443" s="71"/>
      <c r="Q1443" s="11">
        <f t="shared" si="715"/>
        <v>0</v>
      </c>
      <c r="R1443" s="11">
        <f t="shared" si="716"/>
        <v>0</v>
      </c>
      <c r="S1443" s="88">
        <f t="shared" si="717"/>
        <v>0</v>
      </c>
      <c r="T1443" s="88"/>
      <c r="U1443" s="137"/>
      <c r="V1443" s="137"/>
      <c r="W1443" s="137"/>
      <c r="X1443" s="137"/>
      <c r="Y1443" s="137"/>
    </row>
    <row r="1444" spans="1:25" s="138" customFormat="1" ht="27.6" x14ac:dyDescent="0.25">
      <c r="A1444" s="65" t="s">
        <v>2690</v>
      </c>
      <c r="B1444" s="69"/>
      <c r="C1444" s="69" t="s">
        <v>553</v>
      </c>
      <c r="D1444" s="262" t="s">
        <v>1972</v>
      </c>
      <c r="E1444" s="14" t="s">
        <v>18</v>
      </c>
      <c r="F1444" s="192">
        <v>1</v>
      </c>
      <c r="G1444" s="195"/>
      <c r="H1444" s="74"/>
      <c r="I1444" s="11"/>
      <c r="J1444" s="224"/>
      <c r="K1444" s="235">
        <v>0.2432455532033676</v>
      </c>
      <c r="L1444" s="104">
        <f t="shared" si="723"/>
        <v>1</v>
      </c>
      <c r="M1444" s="147">
        <v>1</v>
      </c>
      <c r="N1444" s="179">
        <f t="shared" si="722"/>
        <v>1</v>
      </c>
      <c r="O1444" s="71"/>
      <c r="P1444" s="71"/>
      <c r="Q1444" s="11">
        <f t="shared" si="715"/>
        <v>0</v>
      </c>
      <c r="R1444" s="11">
        <f t="shared" si="716"/>
        <v>0</v>
      </c>
      <c r="S1444" s="88">
        <f t="shared" si="717"/>
        <v>0</v>
      </c>
      <c r="T1444" s="88"/>
      <c r="U1444" s="137"/>
      <c r="V1444" s="137"/>
      <c r="W1444" s="137"/>
      <c r="X1444" s="137"/>
      <c r="Y1444" s="137"/>
    </row>
    <row r="1445" spans="1:25" s="138" customFormat="1" ht="27.6" x14ac:dyDescent="0.25">
      <c r="A1445" s="65" t="s">
        <v>2691</v>
      </c>
      <c r="B1445" s="69"/>
      <c r="C1445" s="69" t="s">
        <v>553</v>
      </c>
      <c r="D1445" s="261" t="s">
        <v>1973</v>
      </c>
      <c r="E1445" s="14" t="s">
        <v>18</v>
      </c>
      <c r="F1445" s="191">
        <v>1</v>
      </c>
      <c r="G1445" s="195"/>
      <c r="H1445" s="74"/>
      <c r="I1445" s="11"/>
      <c r="J1445" s="224"/>
      <c r="K1445" s="235">
        <v>0.31583189157584596</v>
      </c>
      <c r="L1445" s="104">
        <f t="shared" si="723"/>
        <v>1</v>
      </c>
      <c r="M1445" s="147">
        <v>1</v>
      </c>
      <c r="N1445" s="179">
        <f t="shared" si="722"/>
        <v>1</v>
      </c>
      <c r="O1445" s="71"/>
      <c r="P1445" s="71"/>
      <c r="Q1445" s="11">
        <f t="shared" si="715"/>
        <v>0</v>
      </c>
      <c r="R1445" s="11">
        <f t="shared" si="716"/>
        <v>0</v>
      </c>
      <c r="S1445" s="88">
        <f t="shared" si="717"/>
        <v>0</v>
      </c>
      <c r="T1445" s="88"/>
      <c r="U1445" s="137"/>
      <c r="V1445" s="137"/>
      <c r="W1445" s="137"/>
      <c r="X1445" s="137"/>
      <c r="Y1445" s="137"/>
    </row>
    <row r="1446" spans="1:25" s="138" customFormat="1" ht="27.6" x14ac:dyDescent="0.25">
      <c r="A1446" s="65" t="s">
        <v>2692</v>
      </c>
      <c r="B1446" s="69"/>
      <c r="C1446" s="69" t="s">
        <v>553</v>
      </c>
      <c r="D1446" s="262" t="s">
        <v>1974</v>
      </c>
      <c r="E1446" s="14" t="s">
        <v>18</v>
      </c>
      <c r="F1446" s="192">
        <v>1</v>
      </c>
      <c r="G1446" s="195"/>
      <c r="H1446" s="74"/>
      <c r="I1446" s="11"/>
      <c r="J1446" s="224"/>
      <c r="K1446" s="235">
        <v>0.41517178666090204</v>
      </c>
      <c r="L1446" s="104">
        <f t="shared" si="723"/>
        <v>1</v>
      </c>
      <c r="M1446" s="147">
        <v>1</v>
      </c>
      <c r="N1446" s="179">
        <f t="shared" si="722"/>
        <v>1</v>
      </c>
      <c r="O1446" s="71"/>
      <c r="P1446" s="71"/>
      <c r="Q1446" s="11">
        <f t="shared" si="715"/>
        <v>0</v>
      </c>
      <c r="R1446" s="11">
        <f t="shared" si="716"/>
        <v>0</v>
      </c>
      <c r="S1446" s="88">
        <f t="shared" si="717"/>
        <v>0</v>
      </c>
      <c r="T1446" s="88"/>
      <c r="U1446" s="137"/>
      <c r="V1446" s="137"/>
      <c r="W1446" s="137"/>
      <c r="X1446" s="137"/>
      <c r="Y1446" s="137"/>
    </row>
    <row r="1447" spans="1:25" s="138" customFormat="1" ht="27.6" x14ac:dyDescent="0.25">
      <c r="A1447" s="65" t="s">
        <v>2693</v>
      </c>
      <c r="B1447" s="69"/>
      <c r="C1447" s="69" t="s">
        <v>553</v>
      </c>
      <c r="D1447" s="261" t="s">
        <v>1975</v>
      </c>
      <c r="E1447" s="14" t="s">
        <v>18</v>
      </c>
      <c r="F1447" s="191">
        <v>1</v>
      </c>
      <c r="G1447" s="195"/>
      <c r="H1447" s="74"/>
      <c r="I1447" s="11"/>
      <c r="J1447" s="224"/>
      <c r="K1447" s="235">
        <v>0.27298414238570595</v>
      </c>
      <c r="L1447" s="104">
        <f t="shared" si="723"/>
        <v>1</v>
      </c>
      <c r="M1447" s="147">
        <v>1</v>
      </c>
      <c r="N1447" s="179">
        <f t="shared" si="722"/>
        <v>1</v>
      </c>
      <c r="O1447" s="71"/>
      <c r="P1447" s="71"/>
      <c r="Q1447" s="11">
        <f t="shared" si="715"/>
        <v>0</v>
      </c>
      <c r="R1447" s="11">
        <f t="shared" si="716"/>
        <v>0</v>
      </c>
      <c r="S1447" s="88">
        <f t="shared" si="717"/>
        <v>0</v>
      </c>
      <c r="T1447" s="88"/>
      <c r="U1447" s="137"/>
      <c r="V1447" s="137"/>
      <c r="W1447" s="137"/>
      <c r="X1447" s="137"/>
      <c r="Y1447" s="137"/>
    </row>
    <row r="1448" spans="1:25" s="138" customFormat="1" x14ac:dyDescent="0.25">
      <c r="A1448" s="65" t="s">
        <v>2694</v>
      </c>
      <c r="B1448" s="69"/>
      <c r="C1448" s="69" t="s">
        <v>553</v>
      </c>
      <c r="D1448" s="261" t="s">
        <v>1440</v>
      </c>
      <c r="E1448" s="14" t="s">
        <v>3</v>
      </c>
      <c r="F1448" s="232">
        <v>0.18</v>
      </c>
      <c r="G1448" s="195"/>
      <c r="H1448" s="74"/>
      <c r="I1448" s="11"/>
      <c r="J1448" s="224"/>
      <c r="K1448" s="235"/>
      <c r="L1448" s="103">
        <f t="shared" si="723"/>
        <v>0.18</v>
      </c>
      <c r="M1448" s="147">
        <v>1</v>
      </c>
      <c r="N1448" s="179">
        <f t="shared" si="722"/>
        <v>0.18</v>
      </c>
      <c r="O1448" s="71"/>
      <c r="P1448" s="71"/>
      <c r="Q1448" s="11">
        <f t="shared" si="715"/>
        <v>0</v>
      </c>
      <c r="R1448" s="11">
        <f t="shared" si="716"/>
        <v>0</v>
      </c>
      <c r="S1448" s="88">
        <f t="shared" si="717"/>
        <v>0</v>
      </c>
      <c r="T1448" s="88"/>
      <c r="U1448" s="137"/>
      <c r="V1448" s="137"/>
      <c r="W1448" s="137"/>
      <c r="X1448" s="137"/>
      <c r="Y1448" s="137"/>
    </row>
    <row r="1449" spans="1:25" s="134" customFormat="1" x14ac:dyDescent="0.3">
      <c r="A1449" s="90" t="s">
        <v>2695</v>
      </c>
      <c r="B1449" s="276" t="s">
        <v>2089</v>
      </c>
      <c r="C1449" s="86" t="s">
        <v>552</v>
      </c>
      <c r="D1449" s="118" t="s">
        <v>654</v>
      </c>
      <c r="E1449" s="87" t="s">
        <v>18</v>
      </c>
      <c r="F1449" s="117">
        <f>F1450+F1451</f>
        <v>2</v>
      </c>
      <c r="G1449" s="117"/>
      <c r="H1449" s="117"/>
      <c r="I1449" s="117"/>
      <c r="J1449" s="117"/>
      <c r="K1449" s="117"/>
      <c r="L1449" s="119">
        <f t="shared" ref="L1449:L1450" si="724">F1449</f>
        <v>2</v>
      </c>
      <c r="M1449" s="148">
        <v>1</v>
      </c>
      <c r="N1449" s="154">
        <f t="shared" ref="N1449:N1452" si="725">M1449*L1449</f>
        <v>2</v>
      </c>
      <c r="O1449" s="88"/>
      <c r="P1449" s="88"/>
      <c r="Q1449" s="92">
        <f t="shared" si="715"/>
        <v>0</v>
      </c>
      <c r="R1449" s="92">
        <f t="shared" si="716"/>
        <v>0</v>
      </c>
      <c r="S1449" s="88">
        <f t="shared" si="717"/>
        <v>0</v>
      </c>
      <c r="T1449" s="109"/>
      <c r="U1449" s="133"/>
      <c r="V1449" s="133"/>
      <c r="W1449" s="133"/>
      <c r="X1449" s="133"/>
      <c r="Y1449" s="133"/>
    </row>
    <row r="1450" spans="1:25" s="158" customFormat="1" ht="27.6" x14ac:dyDescent="0.3">
      <c r="A1450" s="69" t="s">
        <v>2697</v>
      </c>
      <c r="B1450" s="69"/>
      <c r="C1450" s="65" t="s">
        <v>553</v>
      </c>
      <c r="D1450" s="261" t="s">
        <v>1976</v>
      </c>
      <c r="E1450" s="74" t="s">
        <v>18</v>
      </c>
      <c r="F1450" s="105">
        <v>1</v>
      </c>
      <c r="G1450" s="105"/>
      <c r="H1450" s="105"/>
      <c r="I1450" s="105"/>
      <c r="J1450" s="117"/>
      <c r="K1450" s="238"/>
      <c r="L1450" s="104">
        <f t="shared" si="724"/>
        <v>1</v>
      </c>
      <c r="M1450" s="147">
        <v>1</v>
      </c>
      <c r="N1450" s="179">
        <f t="shared" si="725"/>
        <v>1</v>
      </c>
      <c r="O1450" s="71"/>
      <c r="P1450" s="71"/>
      <c r="Q1450" s="11">
        <f t="shared" si="715"/>
        <v>0</v>
      </c>
      <c r="R1450" s="11">
        <f t="shared" si="716"/>
        <v>0</v>
      </c>
      <c r="S1450" s="88">
        <f t="shared" si="717"/>
        <v>0</v>
      </c>
      <c r="T1450" s="106"/>
      <c r="U1450" s="157"/>
      <c r="V1450" s="157"/>
      <c r="W1450" s="157"/>
      <c r="X1450" s="157"/>
      <c r="Y1450" s="157"/>
    </row>
    <row r="1451" spans="1:25" s="158" customFormat="1" ht="27.6" x14ac:dyDescent="0.3">
      <c r="A1451" s="69" t="s">
        <v>2698</v>
      </c>
      <c r="B1451" s="69"/>
      <c r="C1451" s="65" t="s">
        <v>553</v>
      </c>
      <c r="D1451" s="261" t="s">
        <v>1977</v>
      </c>
      <c r="E1451" s="74" t="s">
        <v>18</v>
      </c>
      <c r="F1451" s="105">
        <v>1</v>
      </c>
      <c r="G1451" s="105"/>
      <c r="H1451" s="105"/>
      <c r="I1451" s="105"/>
      <c r="J1451" s="117"/>
      <c r="K1451" s="238"/>
      <c r="L1451" s="104">
        <f t="shared" ref="L1451" si="726">F1451</f>
        <v>1</v>
      </c>
      <c r="M1451" s="147">
        <v>1</v>
      </c>
      <c r="N1451" s="179">
        <f t="shared" ref="N1451" si="727">M1451*L1451</f>
        <v>1</v>
      </c>
      <c r="O1451" s="71"/>
      <c r="P1451" s="71"/>
      <c r="Q1451" s="11">
        <f t="shared" si="715"/>
        <v>0</v>
      </c>
      <c r="R1451" s="11">
        <f t="shared" si="716"/>
        <v>0</v>
      </c>
      <c r="S1451" s="88">
        <f t="shared" si="717"/>
        <v>0</v>
      </c>
      <c r="T1451" s="106"/>
      <c r="U1451" s="157"/>
      <c r="V1451" s="157"/>
      <c r="W1451" s="157"/>
      <c r="X1451" s="157"/>
      <c r="Y1451" s="157"/>
    </row>
    <row r="1452" spans="1:25" s="138" customFormat="1" ht="18.75" customHeight="1" x14ac:dyDescent="0.3">
      <c r="A1452" s="90" t="s">
        <v>2699</v>
      </c>
      <c r="B1452" s="276" t="s">
        <v>2090</v>
      </c>
      <c r="C1452" s="90" t="s">
        <v>552</v>
      </c>
      <c r="D1452" s="97" t="s">
        <v>1209</v>
      </c>
      <c r="E1452" s="87" t="s">
        <v>3</v>
      </c>
      <c r="F1452" s="124">
        <f>F1453</f>
        <v>15.439</v>
      </c>
      <c r="G1452" s="87"/>
      <c r="H1452" s="87"/>
      <c r="I1452" s="87"/>
      <c r="J1452" s="87"/>
      <c r="K1452" s="117"/>
      <c r="L1452" s="124">
        <f>F1452</f>
        <v>15.439</v>
      </c>
      <c r="M1452" s="148">
        <v>1</v>
      </c>
      <c r="N1452" s="154">
        <f t="shared" si="725"/>
        <v>15.439</v>
      </c>
      <c r="O1452" s="88"/>
      <c r="P1452" s="88"/>
      <c r="Q1452" s="92">
        <f t="shared" si="715"/>
        <v>0</v>
      </c>
      <c r="R1452" s="92">
        <f t="shared" si="716"/>
        <v>0</v>
      </c>
      <c r="S1452" s="88">
        <f t="shared" si="717"/>
        <v>0</v>
      </c>
      <c r="T1452" s="108"/>
    </row>
    <row r="1453" spans="1:25" s="198" customFormat="1" x14ac:dyDescent="0.3">
      <c r="A1453" s="69" t="s">
        <v>2700</v>
      </c>
      <c r="B1453" s="65"/>
      <c r="C1453" s="65" t="s">
        <v>553</v>
      </c>
      <c r="D1453" s="261" t="s">
        <v>1914</v>
      </c>
      <c r="E1453" s="14" t="s">
        <v>3</v>
      </c>
      <c r="F1453" s="103">
        <v>15.439</v>
      </c>
      <c r="G1453" s="14"/>
      <c r="H1453" s="14"/>
      <c r="I1453" s="14"/>
      <c r="J1453" s="91"/>
      <c r="K1453" s="241"/>
      <c r="L1453" s="103">
        <f>F1453</f>
        <v>15.439</v>
      </c>
      <c r="M1453" s="147">
        <v>1.1000000000000001</v>
      </c>
      <c r="N1453" s="153">
        <f>ROUND(M1453*L1453,2)</f>
        <v>16.98</v>
      </c>
      <c r="O1453" s="11"/>
      <c r="P1453" s="11"/>
      <c r="Q1453" s="11">
        <f t="shared" si="715"/>
        <v>0</v>
      </c>
      <c r="R1453" s="11">
        <f t="shared" si="716"/>
        <v>0</v>
      </c>
      <c r="S1453" s="88">
        <f t="shared" si="717"/>
        <v>0</v>
      </c>
      <c r="T1453" s="106"/>
      <c r="U1453" s="197"/>
    </row>
    <row r="1454" spans="1:25" s="134" customFormat="1" x14ac:dyDescent="0.3">
      <c r="A1454" s="90" t="s">
        <v>2696</v>
      </c>
      <c r="B1454" s="279" t="s">
        <v>2977</v>
      </c>
      <c r="C1454" s="86" t="s">
        <v>552</v>
      </c>
      <c r="D1454" s="118" t="s">
        <v>1911</v>
      </c>
      <c r="E1454" s="87" t="s">
        <v>18</v>
      </c>
      <c r="F1454" s="117">
        <f>F1455</f>
        <v>1</v>
      </c>
      <c r="G1454" s="117"/>
      <c r="H1454" s="117"/>
      <c r="I1454" s="117"/>
      <c r="J1454" s="117"/>
      <c r="K1454" s="117"/>
      <c r="L1454" s="119">
        <f t="shared" ref="L1454:L1455" si="728">F1454</f>
        <v>1</v>
      </c>
      <c r="M1454" s="148">
        <v>1</v>
      </c>
      <c r="N1454" s="154">
        <f t="shared" ref="N1454:N1455" si="729">M1454*L1454</f>
        <v>1</v>
      </c>
      <c r="O1454" s="88"/>
      <c r="P1454" s="88"/>
      <c r="Q1454" s="92">
        <f t="shared" si="715"/>
        <v>0</v>
      </c>
      <c r="R1454" s="92">
        <f t="shared" si="716"/>
        <v>0</v>
      </c>
      <c r="S1454" s="88">
        <f t="shared" si="717"/>
        <v>0</v>
      </c>
      <c r="T1454" s="109"/>
      <c r="U1454" s="133"/>
      <c r="V1454" s="133"/>
      <c r="W1454" s="133"/>
      <c r="X1454" s="133"/>
      <c r="Y1454" s="133"/>
    </row>
    <row r="1455" spans="1:25" s="198" customFormat="1" x14ac:dyDescent="0.3">
      <c r="A1455" s="69" t="s">
        <v>2701</v>
      </c>
      <c r="B1455" s="65"/>
      <c r="C1455" s="65" t="s">
        <v>553</v>
      </c>
      <c r="D1455" s="261" t="s">
        <v>1912</v>
      </c>
      <c r="E1455" s="14" t="s">
        <v>18</v>
      </c>
      <c r="F1455" s="212">
        <v>1</v>
      </c>
      <c r="G1455" s="14"/>
      <c r="H1455" s="14"/>
      <c r="I1455" s="14"/>
      <c r="J1455" s="91"/>
      <c r="K1455" s="241"/>
      <c r="L1455" s="104">
        <f t="shared" si="728"/>
        <v>1</v>
      </c>
      <c r="M1455" s="147">
        <v>1</v>
      </c>
      <c r="N1455" s="179">
        <f t="shared" si="729"/>
        <v>1</v>
      </c>
      <c r="O1455" s="11"/>
      <c r="P1455" s="11"/>
      <c r="Q1455" s="11">
        <f t="shared" si="715"/>
        <v>0</v>
      </c>
      <c r="R1455" s="11">
        <f t="shared" si="716"/>
        <v>0</v>
      </c>
      <c r="S1455" s="88">
        <f t="shared" si="717"/>
        <v>0</v>
      </c>
      <c r="T1455" s="106"/>
      <c r="U1455" s="197"/>
    </row>
    <row r="1456" spans="1:25" s="132" customFormat="1" ht="22.5" customHeight="1" x14ac:dyDescent="0.3">
      <c r="A1456" s="111" t="s">
        <v>536</v>
      </c>
      <c r="B1456" s="111"/>
      <c r="C1456" s="111"/>
      <c r="D1456" s="95" t="s">
        <v>1910</v>
      </c>
      <c r="E1456" s="112"/>
      <c r="F1456" s="113"/>
      <c r="G1456" s="112"/>
      <c r="H1456" s="112"/>
      <c r="I1456" s="112"/>
      <c r="J1456" s="87"/>
      <c r="K1456" s="237"/>
      <c r="L1456" s="190"/>
      <c r="M1456" s="144"/>
      <c r="N1456" s="151"/>
      <c r="O1456" s="114"/>
      <c r="P1456" s="114"/>
      <c r="Q1456" s="85"/>
      <c r="R1456" s="85"/>
      <c r="S1456" s="114"/>
      <c r="T1456" s="114"/>
      <c r="U1456" s="131"/>
      <c r="V1456" s="131"/>
      <c r="W1456" s="131"/>
      <c r="X1456" s="131"/>
      <c r="Y1456" s="131"/>
    </row>
    <row r="1457" spans="1:25" s="138" customFormat="1" ht="32.25" customHeight="1" x14ac:dyDescent="0.3">
      <c r="A1457" s="90" t="s">
        <v>2702</v>
      </c>
      <c r="B1457" s="276" t="s">
        <v>2086</v>
      </c>
      <c r="C1457" s="90" t="s">
        <v>552</v>
      </c>
      <c r="D1457" s="97" t="s">
        <v>554</v>
      </c>
      <c r="E1457" s="87" t="s">
        <v>3</v>
      </c>
      <c r="F1457" s="117"/>
      <c r="G1457" s="87"/>
      <c r="H1457" s="87"/>
      <c r="I1457" s="89"/>
      <c r="J1457" s="89"/>
      <c r="K1457" s="89">
        <f>SUM(K1458:K1473)</f>
        <v>45.239364554887935</v>
      </c>
      <c r="L1457" s="89"/>
      <c r="M1457" s="146"/>
      <c r="N1457" s="89">
        <f>K1457</f>
        <v>45.239364554887935</v>
      </c>
      <c r="O1457" s="88"/>
      <c r="P1457" s="88"/>
      <c r="Q1457" s="92">
        <f t="shared" si="715"/>
        <v>0</v>
      </c>
      <c r="R1457" s="92">
        <f t="shared" si="716"/>
        <v>0</v>
      </c>
      <c r="S1457" s="88">
        <f t="shared" si="717"/>
        <v>0</v>
      </c>
      <c r="T1457" s="88" t="s">
        <v>555</v>
      </c>
      <c r="U1457" s="137"/>
      <c r="V1457" s="137"/>
      <c r="W1457" s="137"/>
      <c r="X1457" s="137"/>
      <c r="Y1457" s="137"/>
    </row>
    <row r="1458" spans="1:25" s="138" customFormat="1" ht="22.5" customHeight="1" x14ac:dyDescent="0.3">
      <c r="A1458" s="65" t="s">
        <v>2703</v>
      </c>
      <c r="B1458" s="69"/>
      <c r="C1458" s="69" t="s">
        <v>553</v>
      </c>
      <c r="D1458" s="261" t="s">
        <v>1978</v>
      </c>
      <c r="E1458" s="74" t="s">
        <v>1690</v>
      </c>
      <c r="F1458" s="105"/>
      <c r="G1458" s="14">
        <v>0.15</v>
      </c>
      <c r="H1458" s="14">
        <v>0.1</v>
      </c>
      <c r="I1458" s="11">
        <f>(G1458+H1458)*2</f>
        <v>0.5</v>
      </c>
      <c r="J1458" s="120">
        <v>1.41</v>
      </c>
      <c r="K1458" s="235">
        <f>I1458*J1458</f>
        <v>0.70499999999999996</v>
      </c>
      <c r="L1458" s="11">
        <f>J1458</f>
        <v>1.41</v>
      </c>
      <c r="M1458" s="147">
        <v>1.1000000000000001</v>
      </c>
      <c r="N1458" s="179">
        <f>M1458*L1458</f>
        <v>1.5509999999999999</v>
      </c>
      <c r="O1458" s="71"/>
      <c r="P1458" s="71"/>
      <c r="Q1458" s="11">
        <f t="shared" si="715"/>
        <v>0</v>
      </c>
      <c r="R1458" s="11">
        <f t="shared" si="716"/>
        <v>0</v>
      </c>
      <c r="S1458" s="88">
        <f t="shared" si="717"/>
        <v>0</v>
      </c>
      <c r="T1458" s="88"/>
      <c r="U1458" s="137"/>
      <c r="V1458" s="137"/>
      <c r="W1458" s="137"/>
      <c r="X1458" s="137"/>
      <c r="Y1458" s="137"/>
    </row>
    <row r="1459" spans="1:25" s="138" customFormat="1" ht="22.5" customHeight="1" x14ac:dyDescent="0.3">
      <c r="A1459" s="65" t="s">
        <v>2704</v>
      </c>
      <c r="B1459" s="69"/>
      <c r="C1459" s="69" t="s">
        <v>553</v>
      </c>
      <c r="D1459" s="261" t="s">
        <v>1979</v>
      </c>
      <c r="E1459" s="74" t="s">
        <v>1690</v>
      </c>
      <c r="F1459" s="105"/>
      <c r="G1459" s="14">
        <v>0.2</v>
      </c>
      <c r="H1459" s="14">
        <v>0.1</v>
      </c>
      <c r="I1459" s="11">
        <f>(G1459+H1459)*2</f>
        <v>0.60000000000000009</v>
      </c>
      <c r="J1459" s="120">
        <v>8.7899999999999991</v>
      </c>
      <c r="K1459" s="235">
        <f>I1459*J1459</f>
        <v>5.274</v>
      </c>
      <c r="L1459" s="11">
        <f>J1459</f>
        <v>8.7899999999999991</v>
      </c>
      <c r="M1459" s="147">
        <v>1.1000000000000001</v>
      </c>
      <c r="N1459" s="179">
        <f>M1459*L1459</f>
        <v>9.6690000000000005</v>
      </c>
      <c r="O1459" s="71"/>
      <c r="P1459" s="71"/>
      <c r="Q1459" s="11">
        <f t="shared" si="715"/>
        <v>0</v>
      </c>
      <c r="R1459" s="11">
        <f t="shared" si="716"/>
        <v>0</v>
      </c>
      <c r="S1459" s="88">
        <f t="shared" si="717"/>
        <v>0</v>
      </c>
      <c r="T1459" s="88"/>
      <c r="U1459" s="137"/>
      <c r="V1459" s="137"/>
      <c r="W1459" s="137"/>
      <c r="X1459" s="137"/>
      <c r="Y1459" s="137"/>
    </row>
    <row r="1460" spans="1:25" s="138" customFormat="1" ht="22.5" customHeight="1" x14ac:dyDescent="0.25">
      <c r="A1460" s="65" t="s">
        <v>2705</v>
      </c>
      <c r="B1460" s="69"/>
      <c r="C1460" s="69" t="s">
        <v>553</v>
      </c>
      <c r="D1460" s="261" t="s">
        <v>1980</v>
      </c>
      <c r="E1460" s="74" t="s">
        <v>1690</v>
      </c>
      <c r="F1460" s="191"/>
      <c r="G1460" s="193">
        <v>0.3</v>
      </c>
      <c r="H1460" s="14">
        <v>0.1</v>
      </c>
      <c r="I1460" s="11">
        <f t="shared" ref="I1460:I1461" si="730">(G1460+H1460)*2</f>
        <v>0.8</v>
      </c>
      <c r="J1460" s="120">
        <v>5.49</v>
      </c>
      <c r="K1460" s="235">
        <f t="shared" ref="K1460:K1461" si="731">I1460*J1460</f>
        <v>4.3920000000000003</v>
      </c>
      <c r="L1460" s="11">
        <f t="shared" ref="L1460:L1461" si="732">J1460</f>
        <v>5.49</v>
      </c>
      <c r="M1460" s="147">
        <v>1.1000000000000001</v>
      </c>
      <c r="N1460" s="227">
        <f>M1460*L1460</f>
        <v>6.0390000000000006</v>
      </c>
      <c r="O1460" s="71"/>
      <c r="P1460" s="71"/>
      <c r="Q1460" s="11">
        <f t="shared" si="715"/>
        <v>0</v>
      </c>
      <c r="R1460" s="11">
        <f t="shared" si="716"/>
        <v>0</v>
      </c>
      <c r="S1460" s="88">
        <f t="shared" si="717"/>
        <v>0</v>
      </c>
      <c r="T1460" s="88"/>
      <c r="U1460" s="137"/>
      <c r="V1460" s="137"/>
      <c r="W1460" s="137"/>
      <c r="X1460" s="137"/>
      <c r="Y1460" s="137"/>
    </row>
    <row r="1461" spans="1:25" s="138" customFormat="1" ht="22.5" customHeight="1" x14ac:dyDescent="0.25">
      <c r="A1461" s="65" t="s">
        <v>2706</v>
      </c>
      <c r="B1461" s="69"/>
      <c r="C1461" s="69" t="s">
        <v>553</v>
      </c>
      <c r="D1461" s="261" t="s">
        <v>1959</v>
      </c>
      <c r="E1461" s="74" t="s">
        <v>1690</v>
      </c>
      <c r="F1461" s="191"/>
      <c r="G1461" s="193">
        <v>0.4</v>
      </c>
      <c r="H1461" s="14">
        <v>0.15</v>
      </c>
      <c r="I1461" s="11">
        <f t="shared" si="730"/>
        <v>1.1000000000000001</v>
      </c>
      <c r="J1461" s="120">
        <v>6.88</v>
      </c>
      <c r="K1461" s="235">
        <f t="shared" si="731"/>
        <v>7.5680000000000005</v>
      </c>
      <c r="L1461" s="11">
        <f t="shared" si="732"/>
        <v>6.88</v>
      </c>
      <c r="M1461" s="147">
        <v>1.1000000000000001</v>
      </c>
      <c r="N1461" s="179">
        <f t="shared" ref="N1461:N1478" si="733">M1461*L1461</f>
        <v>7.5680000000000005</v>
      </c>
      <c r="O1461" s="71"/>
      <c r="P1461" s="71"/>
      <c r="Q1461" s="11">
        <f t="shared" si="715"/>
        <v>0</v>
      </c>
      <c r="R1461" s="11">
        <f t="shared" si="716"/>
        <v>0</v>
      </c>
      <c r="S1461" s="88">
        <f t="shared" si="717"/>
        <v>0</v>
      </c>
      <c r="T1461" s="88"/>
      <c r="U1461" s="137"/>
      <c r="V1461" s="137"/>
      <c r="W1461" s="137"/>
      <c r="X1461" s="137"/>
      <c r="Y1461" s="137"/>
    </row>
    <row r="1462" spans="1:25" s="138" customFormat="1" ht="22.5" customHeight="1" x14ac:dyDescent="0.25">
      <c r="A1462" s="65" t="s">
        <v>2707</v>
      </c>
      <c r="B1462" s="69"/>
      <c r="C1462" s="69" t="s">
        <v>553</v>
      </c>
      <c r="D1462" s="261" t="s">
        <v>1960</v>
      </c>
      <c r="E1462" s="74" t="s">
        <v>1690</v>
      </c>
      <c r="F1462" s="191"/>
      <c r="G1462" s="193">
        <v>0.5</v>
      </c>
      <c r="H1462" s="14">
        <v>0.3</v>
      </c>
      <c r="I1462" s="11">
        <f>(G1462+H1462)*2</f>
        <v>1.6</v>
      </c>
      <c r="J1462" s="120">
        <v>9.83</v>
      </c>
      <c r="K1462" s="235">
        <f t="shared" ref="K1462" si="734">I1462*J1462</f>
        <v>15.728000000000002</v>
      </c>
      <c r="L1462" s="11">
        <f>J1462</f>
        <v>9.83</v>
      </c>
      <c r="M1462" s="147">
        <v>1.1000000000000001</v>
      </c>
      <c r="N1462" s="179">
        <f t="shared" ref="N1462" si="735">M1462*L1462</f>
        <v>10.813000000000001</v>
      </c>
      <c r="O1462" s="71"/>
      <c r="P1462" s="71"/>
      <c r="Q1462" s="11">
        <f t="shared" si="715"/>
        <v>0</v>
      </c>
      <c r="R1462" s="11">
        <f t="shared" si="716"/>
        <v>0</v>
      </c>
      <c r="S1462" s="88">
        <f t="shared" si="717"/>
        <v>0</v>
      </c>
      <c r="T1462" s="88"/>
      <c r="U1462" s="137"/>
      <c r="V1462" s="137"/>
      <c r="W1462" s="137"/>
      <c r="X1462" s="137"/>
      <c r="Y1462" s="137"/>
    </row>
    <row r="1463" spans="1:25" s="138" customFormat="1" ht="22.5" customHeight="1" x14ac:dyDescent="0.25">
      <c r="A1463" s="65" t="s">
        <v>2708</v>
      </c>
      <c r="B1463" s="69"/>
      <c r="C1463" s="69" t="s">
        <v>553</v>
      </c>
      <c r="D1463" s="261" t="s">
        <v>1961</v>
      </c>
      <c r="E1463" s="14" t="s">
        <v>18</v>
      </c>
      <c r="F1463" s="191">
        <v>4</v>
      </c>
      <c r="G1463" s="195"/>
      <c r="H1463" s="74"/>
      <c r="I1463" s="11"/>
      <c r="J1463" s="224"/>
      <c r="K1463" s="235">
        <v>0.4</v>
      </c>
      <c r="L1463" s="104">
        <f t="shared" ref="L1463:L1477" si="736">F1463</f>
        <v>4</v>
      </c>
      <c r="M1463" s="147">
        <v>1</v>
      </c>
      <c r="N1463" s="179">
        <f t="shared" si="733"/>
        <v>4</v>
      </c>
      <c r="O1463" s="71"/>
      <c r="P1463" s="71"/>
      <c r="Q1463" s="11">
        <f t="shared" si="715"/>
        <v>0</v>
      </c>
      <c r="R1463" s="11">
        <f t="shared" si="716"/>
        <v>0</v>
      </c>
      <c r="S1463" s="88">
        <f t="shared" si="717"/>
        <v>0</v>
      </c>
      <c r="T1463" s="88"/>
      <c r="U1463" s="137"/>
      <c r="V1463" s="137"/>
      <c r="W1463" s="137"/>
      <c r="X1463" s="137"/>
      <c r="Y1463" s="137"/>
    </row>
    <row r="1464" spans="1:25" s="138" customFormat="1" ht="22.5" customHeight="1" x14ac:dyDescent="0.25">
      <c r="A1464" s="65" t="s">
        <v>2709</v>
      </c>
      <c r="B1464" s="69"/>
      <c r="C1464" s="69" t="s">
        <v>553</v>
      </c>
      <c r="D1464" s="261" t="s">
        <v>1981</v>
      </c>
      <c r="E1464" s="14" t="s">
        <v>18</v>
      </c>
      <c r="F1464" s="191">
        <v>2</v>
      </c>
      <c r="G1464" s="195"/>
      <c r="H1464" s="74"/>
      <c r="I1464" s="11"/>
      <c r="J1464" s="224"/>
      <c r="K1464" s="235">
        <v>0.3</v>
      </c>
      <c r="L1464" s="104">
        <f t="shared" si="736"/>
        <v>2</v>
      </c>
      <c r="M1464" s="147">
        <v>1</v>
      </c>
      <c r="N1464" s="179">
        <f t="shared" si="733"/>
        <v>2</v>
      </c>
      <c r="O1464" s="71"/>
      <c r="P1464" s="71"/>
      <c r="Q1464" s="11">
        <f t="shared" si="715"/>
        <v>0</v>
      </c>
      <c r="R1464" s="11">
        <f t="shared" si="716"/>
        <v>0</v>
      </c>
      <c r="S1464" s="88">
        <f t="shared" si="717"/>
        <v>0</v>
      </c>
      <c r="T1464" s="88"/>
      <c r="U1464" s="137"/>
      <c r="V1464" s="137"/>
      <c r="W1464" s="137"/>
      <c r="X1464" s="137"/>
      <c r="Y1464" s="137"/>
    </row>
    <row r="1465" spans="1:25" s="138" customFormat="1" ht="22.5" customHeight="1" x14ac:dyDescent="0.25">
      <c r="A1465" s="65" t="s">
        <v>2710</v>
      </c>
      <c r="B1465" s="69"/>
      <c r="C1465" s="69" t="s">
        <v>553</v>
      </c>
      <c r="D1465" s="261" t="s">
        <v>1982</v>
      </c>
      <c r="E1465" s="14" t="s">
        <v>18</v>
      </c>
      <c r="F1465" s="191">
        <v>1</v>
      </c>
      <c r="G1465" s="195"/>
      <c r="H1465" s="74"/>
      <c r="I1465" s="11"/>
      <c r="J1465" s="224"/>
      <c r="K1465" s="235">
        <v>0.33</v>
      </c>
      <c r="L1465" s="104">
        <f t="shared" si="736"/>
        <v>1</v>
      </c>
      <c r="M1465" s="147">
        <v>1</v>
      </c>
      <c r="N1465" s="179">
        <f t="shared" si="733"/>
        <v>1</v>
      </c>
      <c r="O1465" s="71"/>
      <c r="P1465" s="71"/>
      <c r="Q1465" s="11">
        <f t="shared" si="715"/>
        <v>0</v>
      </c>
      <c r="R1465" s="11">
        <f t="shared" si="716"/>
        <v>0</v>
      </c>
      <c r="S1465" s="88">
        <f t="shared" si="717"/>
        <v>0</v>
      </c>
      <c r="T1465" s="88"/>
      <c r="U1465" s="137"/>
      <c r="V1465" s="137"/>
      <c r="W1465" s="137"/>
      <c r="X1465" s="137"/>
      <c r="Y1465" s="137"/>
    </row>
    <row r="1466" spans="1:25" s="138" customFormat="1" ht="38.25" customHeight="1" x14ac:dyDescent="0.25">
      <c r="A1466" s="65" t="s">
        <v>2711</v>
      </c>
      <c r="B1466" s="69"/>
      <c r="C1466" s="69" t="s">
        <v>553</v>
      </c>
      <c r="D1466" s="261" t="s">
        <v>1983</v>
      </c>
      <c r="E1466" s="14" t="s">
        <v>18</v>
      </c>
      <c r="F1466" s="191">
        <v>6</v>
      </c>
      <c r="G1466" s="195"/>
      <c r="H1466" s="74"/>
      <c r="I1466" s="11"/>
      <c r="J1466" s="224"/>
      <c r="K1466" s="235">
        <v>0.85699111843077524</v>
      </c>
      <c r="L1466" s="104">
        <f t="shared" si="736"/>
        <v>6</v>
      </c>
      <c r="M1466" s="147">
        <v>1</v>
      </c>
      <c r="N1466" s="179">
        <f t="shared" si="733"/>
        <v>6</v>
      </c>
      <c r="O1466" s="71"/>
      <c r="P1466" s="71"/>
      <c r="Q1466" s="11">
        <f t="shared" si="715"/>
        <v>0</v>
      </c>
      <c r="R1466" s="11">
        <f t="shared" si="716"/>
        <v>0</v>
      </c>
      <c r="S1466" s="88">
        <f t="shared" si="717"/>
        <v>0</v>
      </c>
      <c r="T1466" s="88"/>
      <c r="U1466" s="137"/>
      <c r="V1466" s="137"/>
      <c r="W1466" s="137"/>
      <c r="X1466" s="137"/>
      <c r="Y1466" s="137"/>
    </row>
    <row r="1467" spans="1:25" s="138" customFormat="1" ht="38.25" customHeight="1" x14ac:dyDescent="0.25">
      <c r="A1467" s="65" t="s">
        <v>2712</v>
      </c>
      <c r="B1467" s="69"/>
      <c r="C1467" s="69" t="s">
        <v>553</v>
      </c>
      <c r="D1467" s="261" t="s">
        <v>1984</v>
      </c>
      <c r="E1467" s="14" t="s">
        <v>18</v>
      </c>
      <c r="F1467" s="191">
        <v>1</v>
      </c>
      <c r="G1467" s="195"/>
      <c r="H1467" s="74"/>
      <c r="I1467" s="11"/>
      <c r="J1467" s="224"/>
      <c r="K1467" s="235">
        <v>0.3691813939211579</v>
      </c>
      <c r="L1467" s="104">
        <f t="shared" si="736"/>
        <v>1</v>
      </c>
      <c r="M1467" s="147">
        <v>1</v>
      </c>
      <c r="N1467" s="179">
        <f t="shared" si="733"/>
        <v>1</v>
      </c>
      <c r="O1467" s="71"/>
      <c r="P1467" s="71"/>
      <c r="Q1467" s="11">
        <f t="shared" si="715"/>
        <v>0</v>
      </c>
      <c r="R1467" s="11">
        <f t="shared" si="716"/>
        <v>0</v>
      </c>
      <c r="S1467" s="88">
        <f t="shared" si="717"/>
        <v>0</v>
      </c>
      <c r="T1467" s="88"/>
      <c r="U1467" s="137"/>
      <c r="V1467" s="137"/>
      <c r="W1467" s="137"/>
      <c r="X1467" s="137"/>
      <c r="Y1467" s="137"/>
    </row>
    <row r="1468" spans="1:25" s="138" customFormat="1" ht="38.25" customHeight="1" x14ac:dyDescent="0.25">
      <c r="A1468" s="65" t="s">
        <v>2713</v>
      </c>
      <c r="B1468" s="69"/>
      <c r="C1468" s="69" t="s">
        <v>553</v>
      </c>
      <c r="D1468" s="261" t="s">
        <v>1985</v>
      </c>
      <c r="E1468" s="14" t="s">
        <v>18</v>
      </c>
      <c r="F1468" s="191">
        <v>2</v>
      </c>
      <c r="G1468" s="195"/>
      <c r="H1468" s="74"/>
      <c r="I1468" s="11"/>
      <c r="J1468" s="224"/>
      <c r="K1468" s="235">
        <v>0.91398223686155022</v>
      </c>
      <c r="L1468" s="104">
        <f t="shared" si="736"/>
        <v>2</v>
      </c>
      <c r="M1468" s="147">
        <v>1</v>
      </c>
      <c r="N1468" s="179">
        <f t="shared" si="733"/>
        <v>2</v>
      </c>
      <c r="O1468" s="71"/>
      <c r="P1468" s="71"/>
      <c r="Q1468" s="11">
        <f t="shared" si="715"/>
        <v>0</v>
      </c>
      <c r="R1468" s="11">
        <f t="shared" si="716"/>
        <v>0</v>
      </c>
      <c r="S1468" s="88">
        <f t="shared" si="717"/>
        <v>0</v>
      </c>
      <c r="T1468" s="88"/>
      <c r="U1468" s="137"/>
      <c r="V1468" s="137"/>
      <c r="W1468" s="137"/>
      <c r="X1468" s="137"/>
      <c r="Y1468" s="137"/>
    </row>
    <row r="1469" spans="1:25" s="138" customFormat="1" ht="27.6" x14ac:dyDescent="0.25">
      <c r="A1469" s="65" t="s">
        <v>2714</v>
      </c>
      <c r="B1469" s="69"/>
      <c r="C1469" s="69" t="s">
        <v>553</v>
      </c>
      <c r="D1469" s="261" t="s">
        <v>1986</v>
      </c>
      <c r="E1469" s="14" t="s">
        <v>18</v>
      </c>
      <c r="F1469" s="191">
        <v>3</v>
      </c>
      <c r="G1469" s="195"/>
      <c r="H1469" s="74"/>
      <c r="I1469" s="11"/>
      <c r="J1469" s="224"/>
      <c r="K1469" s="235">
        <v>2.7419467105846511</v>
      </c>
      <c r="L1469" s="104">
        <f t="shared" si="736"/>
        <v>3</v>
      </c>
      <c r="M1469" s="147">
        <v>1</v>
      </c>
      <c r="N1469" s="179">
        <f t="shared" si="733"/>
        <v>3</v>
      </c>
      <c r="O1469" s="71"/>
      <c r="P1469" s="71"/>
      <c r="Q1469" s="11">
        <f t="shared" si="715"/>
        <v>0</v>
      </c>
      <c r="R1469" s="11">
        <f t="shared" si="716"/>
        <v>0</v>
      </c>
      <c r="S1469" s="88">
        <f t="shared" si="717"/>
        <v>0</v>
      </c>
      <c r="T1469" s="88"/>
      <c r="U1469" s="137"/>
      <c r="V1469" s="137"/>
      <c r="W1469" s="137"/>
      <c r="X1469" s="137"/>
      <c r="Y1469" s="137"/>
    </row>
    <row r="1470" spans="1:25" s="138" customFormat="1" ht="27.6" x14ac:dyDescent="0.25">
      <c r="A1470" s="65" t="s">
        <v>2715</v>
      </c>
      <c r="B1470" s="69"/>
      <c r="C1470" s="69" t="s">
        <v>553</v>
      </c>
      <c r="D1470" s="261" t="s">
        <v>1971</v>
      </c>
      <c r="E1470" s="14" t="s">
        <v>18</v>
      </c>
      <c r="F1470" s="191">
        <v>3</v>
      </c>
      <c r="G1470" s="195"/>
      <c r="H1470" s="74"/>
      <c r="I1470" s="11"/>
      <c r="J1470" s="224"/>
      <c r="K1470" s="235">
        <v>4.2499111843077522</v>
      </c>
      <c r="L1470" s="104">
        <f t="shared" si="736"/>
        <v>3</v>
      </c>
      <c r="M1470" s="147">
        <v>1</v>
      </c>
      <c r="N1470" s="179">
        <f t="shared" si="733"/>
        <v>3</v>
      </c>
      <c r="O1470" s="71"/>
      <c r="P1470" s="71"/>
      <c r="Q1470" s="11">
        <f t="shared" si="715"/>
        <v>0</v>
      </c>
      <c r="R1470" s="11">
        <f t="shared" si="716"/>
        <v>0</v>
      </c>
      <c r="S1470" s="88">
        <f t="shared" si="717"/>
        <v>0</v>
      </c>
      <c r="T1470" s="88"/>
      <c r="U1470" s="137"/>
      <c r="V1470" s="137"/>
      <c r="W1470" s="137"/>
      <c r="X1470" s="137"/>
      <c r="Y1470" s="137"/>
    </row>
    <row r="1471" spans="1:25" s="138" customFormat="1" ht="27.6" x14ac:dyDescent="0.25">
      <c r="A1471" s="65" t="s">
        <v>2716</v>
      </c>
      <c r="B1471" s="69"/>
      <c r="C1471" s="69" t="s">
        <v>553</v>
      </c>
      <c r="D1471" s="261" t="s">
        <v>1987</v>
      </c>
      <c r="E1471" s="14" t="s">
        <v>18</v>
      </c>
      <c r="F1471" s="191">
        <v>2</v>
      </c>
      <c r="G1471" s="195"/>
      <c r="H1471" s="74"/>
      <c r="I1471" s="11"/>
      <c r="J1471" s="224"/>
      <c r="K1471" s="235">
        <v>0.42165525060596437</v>
      </c>
      <c r="L1471" s="104">
        <f t="shared" si="736"/>
        <v>2</v>
      </c>
      <c r="M1471" s="147">
        <v>1</v>
      </c>
      <c r="N1471" s="179">
        <f t="shared" si="733"/>
        <v>2</v>
      </c>
      <c r="O1471" s="71"/>
      <c r="P1471" s="71"/>
      <c r="Q1471" s="11">
        <f t="shared" si="715"/>
        <v>0</v>
      </c>
      <c r="R1471" s="11">
        <f t="shared" si="716"/>
        <v>0</v>
      </c>
      <c r="S1471" s="88">
        <f t="shared" si="717"/>
        <v>0</v>
      </c>
      <c r="T1471" s="88"/>
      <c r="U1471" s="137"/>
      <c r="V1471" s="137"/>
      <c r="W1471" s="137"/>
      <c r="X1471" s="137"/>
      <c r="Y1471" s="137"/>
    </row>
    <row r="1472" spans="1:25" s="138" customFormat="1" ht="27.6" x14ac:dyDescent="0.25">
      <c r="A1472" s="65" t="s">
        <v>2717</v>
      </c>
      <c r="B1472" s="69"/>
      <c r="C1472" s="69" t="s">
        <v>553</v>
      </c>
      <c r="D1472" s="261" t="s">
        <v>1988</v>
      </c>
      <c r="E1472" s="14" t="s">
        <v>18</v>
      </c>
      <c r="F1472" s="191">
        <v>2</v>
      </c>
      <c r="G1472" s="195"/>
      <c r="H1472" s="74"/>
      <c r="I1472" s="11"/>
      <c r="J1472" s="224"/>
      <c r="K1472" s="235">
        <v>0.57352487351518577</v>
      </c>
      <c r="L1472" s="104">
        <f t="shared" si="736"/>
        <v>2</v>
      </c>
      <c r="M1472" s="147">
        <v>1</v>
      </c>
      <c r="N1472" s="179">
        <f t="shared" si="733"/>
        <v>2</v>
      </c>
      <c r="O1472" s="71"/>
      <c r="P1472" s="71"/>
      <c r="Q1472" s="11">
        <f t="shared" si="715"/>
        <v>0</v>
      </c>
      <c r="R1472" s="11">
        <f t="shared" si="716"/>
        <v>0</v>
      </c>
      <c r="S1472" s="88">
        <f t="shared" si="717"/>
        <v>0</v>
      </c>
      <c r="T1472" s="88"/>
      <c r="U1472" s="137"/>
      <c r="V1472" s="137"/>
      <c r="W1472" s="137"/>
      <c r="X1472" s="137"/>
      <c r="Y1472" s="137"/>
    </row>
    <row r="1473" spans="1:25" s="138" customFormat="1" ht="27.6" x14ac:dyDescent="0.25">
      <c r="A1473" s="65" t="s">
        <v>2718</v>
      </c>
      <c r="B1473" s="69"/>
      <c r="C1473" s="69" t="s">
        <v>553</v>
      </c>
      <c r="D1473" s="261" t="s">
        <v>1974</v>
      </c>
      <c r="E1473" s="14" t="s">
        <v>18</v>
      </c>
      <c r="F1473" s="191">
        <v>1</v>
      </c>
      <c r="G1473" s="195"/>
      <c r="H1473" s="74"/>
      <c r="I1473" s="11"/>
      <c r="J1473" s="224"/>
      <c r="K1473" s="235">
        <v>0.41517178666090204</v>
      </c>
      <c r="L1473" s="104">
        <f t="shared" si="736"/>
        <v>1</v>
      </c>
      <c r="M1473" s="147">
        <v>1</v>
      </c>
      <c r="N1473" s="179">
        <f t="shared" si="733"/>
        <v>1</v>
      </c>
      <c r="O1473" s="71"/>
      <c r="P1473" s="71"/>
      <c r="Q1473" s="11">
        <f t="shared" si="715"/>
        <v>0</v>
      </c>
      <c r="R1473" s="11">
        <f t="shared" si="716"/>
        <v>0</v>
      </c>
      <c r="S1473" s="88">
        <f t="shared" si="717"/>
        <v>0</v>
      </c>
      <c r="T1473" s="88"/>
      <c r="U1473" s="137"/>
      <c r="V1473" s="137"/>
      <c r="W1473" s="137"/>
      <c r="X1473" s="137"/>
      <c r="Y1473" s="137"/>
    </row>
    <row r="1474" spans="1:25" s="138" customFormat="1" x14ac:dyDescent="0.25">
      <c r="A1474" s="65" t="s">
        <v>2719</v>
      </c>
      <c r="B1474" s="69"/>
      <c r="C1474" s="69" t="s">
        <v>553</v>
      </c>
      <c r="D1474" s="260" t="s">
        <v>1440</v>
      </c>
      <c r="E1474" s="14" t="s">
        <v>3</v>
      </c>
      <c r="F1474" s="232">
        <v>0.12</v>
      </c>
      <c r="G1474" s="195"/>
      <c r="H1474" s="74"/>
      <c r="I1474" s="11"/>
      <c r="J1474" s="224"/>
      <c r="K1474" s="235"/>
      <c r="L1474" s="103">
        <f t="shared" si="736"/>
        <v>0.12</v>
      </c>
      <c r="M1474" s="147">
        <v>1</v>
      </c>
      <c r="N1474" s="179">
        <f t="shared" si="733"/>
        <v>0.12</v>
      </c>
      <c r="O1474" s="71"/>
      <c r="P1474" s="71"/>
      <c r="Q1474" s="11">
        <f t="shared" si="715"/>
        <v>0</v>
      </c>
      <c r="R1474" s="11">
        <f t="shared" si="716"/>
        <v>0</v>
      </c>
      <c r="S1474" s="88">
        <f t="shared" si="717"/>
        <v>0</v>
      </c>
      <c r="T1474" s="88"/>
      <c r="U1474" s="137"/>
      <c r="V1474" s="137"/>
      <c r="W1474" s="137"/>
      <c r="X1474" s="137"/>
      <c r="Y1474" s="137"/>
    </row>
    <row r="1475" spans="1:25" s="134" customFormat="1" x14ac:dyDescent="0.3">
      <c r="A1475" s="90" t="s">
        <v>2492</v>
      </c>
      <c r="B1475" s="276" t="s">
        <v>2089</v>
      </c>
      <c r="C1475" s="86" t="s">
        <v>552</v>
      </c>
      <c r="D1475" s="118" t="s">
        <v>654</v>
      </c>
      <c r="E1475" s="87" t="s">
        <v>18</v>
      </c>
      <c r="F1475" s="117">
        <f>F1476+F1477</f>
        <v>2</v>
      </c>
      <c r="G1475" s="117"/>
      <c r="H1475" s="117"/>
      <c r="I1475" s="117"/>
      <c r="J1475" s="117"/>
      <c r="K1475" s="117"/>
      <c r="L1475" s="119">
        <f t="shared" si="736"/>
        <v>2</v>
      </c>
      <c r="M1475" s="148">
        <v>1</v>
      </c>
      <c r="N1475" s="154">
        <f t="shared" si="733"/>
        <v>2</v>
      </c>
      <c r="O1475" s="88"/>
      <c r="P1475" s="88"/>
      <c r="Q1475" s="92">
        <f t="shared" si="715"/>
        <v>0</v>
      </c>
      <c r="R1475" s="92">
        <f t="shared" si="716"/>
        <v>0</v>
      </c>
      <c r="S1475" s="88">
        <f t="shared" si="717"/>
        <v>0</v>
      </c>
      <c r="T1475" s="109"/>
      <c r="U1475" s="133"/>
      <c r="V1475" s="133"/>
      <c r="W1475" s="133"/>
      <c r="X1475" s="133"/>
      <c r="Y1475" s="133"/>
    </row>
    <row r="1476" spans="1:25" s="158" customFormat="1" ht="27.6" x14ac:dyDescent="0.3">
      <c r="A1476" s="69" t="s">
        <v>2720</v>
      </c>
      <c r="B1476" s="69"/>
      <c r="C1476" s="65" t="s">
        <v>553</v>
      </c>
      <c r="D1476" s="261" t="s">
        <v>1976</v>
      </c>
      <c r="E1476" s="74" t="s">
        <v>18</v>
      </c>
      <c r="F1476" s="105">
        <v>1</v>
      </c>
      <c r="G1476" s="105"/>
      <c r="H1476" s="105"/>
      <c r="I1476" s="105"/>
      <c r="J1476" s="117"/>
      <c r="K1476" s="238"/>
      <c r="L1476" s="104">
        <f t="shared" si="736"/>
        <v>1</v>
      </c>
      <c r="M1476" s="147">
        <v>1</v>
      </c>
      <c r="N1476" s="179">
        <f t="shared" si="733"/>
        <v>1</v>
      </c>
      <c r="O1476" s="71"/>
      <c r="P1476" s="71"/>
      <c r="Q1476" s="11">
        <f t="shared" si="715"/>
        <v>0</v>
      </c>
      <c r="R1476" s="11">
        <f t="shared" si="716"/>
        <v>0</v>
      </c>
      <c r="S1476" s="88">
        <f t="shared" si="717"/>
        <v>0</v>
      </c>
      <c r="T1476" s="106"/>
      <c r="U1476" s="157"/>
      <c r="V1476" s="157"/>
      <c r="W1476" s="157"/>
      <c r="X1476" s="157"/>
      <c r="Y1476" s="157"/>
    </row>
    <row r="1477" spans="1:25" s="158" customFormat="1" ht="41.25" customHeight="1" x14ac:dyDescent="0.3">
      <c r="A1477" s="69" t="s">
        <v>2721</v>
      </c>
      <c r="B1477" s="69"/>
      <c r="C1477" s="65" t="s">
        <v>553</v>
      </c>
      <c r="D1477" s="261" t="s">
        <v>1913</v>
      </c>
      <c r="E1477" s="74" t="s">
        <v>18</v>
      </c>
      <c r="F1477" s="105">
        <v>1</v>
      </c>
      <c r="G1477" s="105"/>
      <c r="H1477" s="105"/>
      <c r="I1477" s="105"/>
      <c r="J1477" s="117"/>
      <c r="K1477" s="238"/>
      <c r="L1477" s="104">
        <f t="shared" si="736"/>
        <v>1</v>
      </c>
      <c r="M1477" s="147">
        <v>1</v>
      </c>
      <c r="N1477" s="179">
        <f t="shared" si="733"/>
        <v>1</v>
      </c>
      <c r="O1477" s="71"/>
      <c r="P1477" s="71"/>
      <c r="Q1477" s="11">
        <f t="shared" si="715"/>
        <v>0</v>
      </c>
      <c r="R1477" s="11">
        <f t="shared" si="716"/>
        <v>0</v>
      </c>
      <c r="S1477" s="88">
        <f t="shared" si="717"/>
        <v>0</v>
      </c>
      <c r="T1477" s="106"/>
      <c r="U1477" s="157"/>
      <c r="V1477" s="157"/>
      <c r="W1477" s="157"/>
      <c r="X1477" s="157"/>
      <c r="Y1477" s="157"/>
    </row>
    <row r="1478" spans="1:25" s="138" customFormat="1" ht="18.75" customHeight="1" x14ac:dyDescent="0.3">
      <c r="A1478" s="90" t="s">
        <v>2722</v>
      </c>
      <c r="B1478" s="276" t="s">
        <v>2090</v>
      </c>
      <c r="C1478" s="90" t="s">
        <v>552</v>
      </c>
      <c r="D1478" s="97" t="s">
        <v>1209</v>
      </c>
      <c r="E1478" s="87" t="s">
        <v>3</v>
      </c>
      <c r="F1478" s="124">
        <f>F1479</f>
        <v>19.925999999999998</v>
      </c>
      <c r="G1478" s="87"/>
      <c r="H1478" s="87"/>
      <c r="I1478" s="87"/>
      <c r="J1478" s="87"/>
      <c r="K1478" s="117"/>
      <c r="L1478" s="124">
        <f>F1478</f>
        <v>19.925999999999998</v>
      </c>
      <c r="M1478" s="148">
        <v>1</v>
      </c>
      <c r="N1478" s="154">
        <f t="shared" si="733"/>
        <v>19.925999999999998</v>
      </c>
      <c r="O1478" s="88"/>
      <c r="P1478" s="88"/>
      <c r="Q1478" s="92">
        <f t="shared" si="715"/>
        <v>0</v>
      </c>
      <c r="R1478" s="92">
        <f t="shared" si="716"/>
        <v>0</v>
      </c>
      <c r="S1478" s="88">
        <f t="shared" si="717"/>
        <v>0</v>
      </c>
      <c r="T1478" s="108"/>
    </row>
    <row r="1479" spans="1:25" s="198" customFormat="1" x14ac:dyDescent="0.3">
      <c r="A1479" s="69" t="s">
        <v>2723</v>
      </c>
      <c r="B1479" s="65"/>
      <c r="C1479" s="65" t="s">
        <v>553</v>
      </c>
      <c r="D1479" s="260" t="s">
        <v>1914</v>
      </c>
      <c r="E1479" s="14" t="s">
        <v>3</v>
      </c>
      <c r="F1479" s="103">
        <v>19.925999999999998</v>
      </c>
      <c r="G1479" s="14"/>
      <c r="H1479" s="14"/>
      <c r="I1479" s="14"/>
      <c r="J1479" s="91"/>
      <c r="K1479" s="241"/>
      <c r="L1479" s="103">
        <f>F1479</f>
        <v>19.925999999999998</v>
      </c>
      <c r="M1479" s="147">
        <v>1.1000000000000001</v>
      </c>
      <c r="N1479" s="153">
        <f>ROUND(M1479*L1479,2)</f>
        <v>21.92</v>
      </c>
      <c r="O1479" s="11"/>
      <c r="P1479" s="11"/>
      <c r="Q1479" s="11">
        <f t="shared" si="715"/>
        <v>0</v>
      </c>
      <c r="R1479" s="11">
        <f t="shared" si="716"/>
        <v>0</v>
      </c>
      <c r="S1479" s="88">
        <f t="shared" si="717"/>
        <v>0</v>
      </c>
      <c r="T1479" s="106"/>
      <c r="U1479" s="197"/>
    </row>
    <row r="1480" spans="1:25" s="134" customFormat="1" x14ac:dyDescent="0.3">
      <c r="A1480" s="90" t="s">
        <v>2724</v>
      </c>
      <c r="B1480" s="279" t="s">
        <v>2977</v>
      </c>
      <c r="C1480" s="86" t="s">
        <v>552</v>
      </c>
      <c r="D1480" s="118" t="s">
        <v>1911</v>
      </c>
      <c r="E1480" s="87" t="s">
        <v>18</v>
      </c>
      <c r="F1480" s="117">
        <f>F1481</f>
        <v>1</v>
      </c>
      <c r="G1480" s="117"/>
      <c r="H1480" s="117"/>
      <c r="I1480" s="117"/>
      <c r="J1480" s="117"/>
      <c r="K1480" s="117"/>
      <c r="L1480" s="119">
        <f t="shared" ref="L1480:L1481" si="737">F1480</f>
        <v>1</v>
      </c>
      <c r="M1480" s="148">
        <v>1</v>
      </c>
      <c r="N1480" s="154">
        <f t="shared" ref="N1480:N1482" si="738">M1480*L1480</f>
        <v>1</v>
      </c>
      <c r="O1480" s="88"/>
      <c r="P1480" s="88"/>
      <c r="Q1480" s="92">
        <f t="shared" si="715"/>
        <v>0</v>
      </c>
      <c r="R1480" s="92">
        <f t="shared" si="716"/>
        <v>0</v>
      </c>
      <c r="S1480" s="88">
        <f t="shared" si="717"/>
        <v>0</v>
      </c>
      <c r="T1480" s="109"/>
      <c r="U1480" s="133"/>
      <c r="V1480" s="133"/>
      <c r="W1480" s="133"/>
      <c r="X1480" s="133"/>
      <c r="Y1480" s="133"/>
    </row>
    <row r="1481" spans="1:25" s="198" customFormat="1" x14ac:dyDescent="0.3">
      <c r="A1481" s="69" t="s">
        <v>2725</v>
      </c>
      <c r="B1481" s="65"/>
      <c r="C1481" s="65" t="s">
        <v>553</v>
      </c>
      <c r="D1481" s="261" t="s">
        <v>1989</v>
      </c>
      <c r="E1481" s="14" t="s">
        <v>18</v>
      </c>
      <c r="F1481" s="212">
        <v>1</v>
      </c>
      <c r="G1481" s="14"/>
      <c r="H1481" s="14"/>
      <c r="I1481" s="14"/>
      <c r="J1481" s="91"/>
      <c r="K1481" s="241"/>
      <c r="L1481" s="104">
        <f t="shared" si="737"/>
        <v>1</v>
      </c>
      <c r="M1481" s="147">
        <v>1</v>
      </c>
      <c r="N1481" s="179">
        <f t="shared" si="738"/>
        <v>1</v>
      </c>
      <c r="O1481" s="11"/>
      <c r="P1481" s="11"/>
      <c r="Q1481" s="11">
        <f t="shared" si="715"/>
        <v>0</v>
      </c>
      <c r="R1481" s="11">
        <f t="shared" si="716"/>
        <v>0</v>
      </c>
      <c r="S1481" s="88">
        <f t="shared" si="717"/>
        <v>0</v>
      </c>
      <c r="T1481" s="106"/>
      <c r="U1481" s="197"/>
    </row>
    <row r="1482" spans="1:25" s="138" customFormat="1" ht="18.75" customHeight="1" x14ac:dyDescent="0.3">
      <c r="A1482" s="90" t="s">
        <v>2726</v>
      </c>
      <c r="B1482" s="276" t="s">
        <v>2088</v>
      </c>
      <c r="C1482" s="90" t="s">
        <v>552</v>
      </c>
      <c r="D1482" s="97" t="s">
        <v>1338</v>
      </c>
      <c r="E1482" s="87" t="s">
        <v>3</v>
      </c>
      <c r="F1482" s="124">
        <f>F1483</f>
        <v>8.48</v>
      </c>
      <c r="G1482" s="87"/>
      <c r="H1482" s="87"/>
      <c r="I1482" s="87"/>
      <c r="J1482" s="87"/>
      <c r="K1482" s="117"/>
      <c r="L1482" s="124">
        <f>F1482</f>
        <v>8.48</v>
      </c>
      <c r="M1482" s="148">
        <v>1</v>
      </c>
      <c r="N1482" s="154">
        <f t="shared" si="738"/>
        <v>8.48</v>
      </c>
      <c r="O1482" s="88"/>
      <c r="P1482" s="88"/>
      <c r="Q1482" s="92">
        <f t="shared" si="715"/>
        <v>0</v>
      </c>
      <c r="R1482" s="92">
        <f t="shared" si="716"/>
        <v>0</v>
      </c>
      <c r="S1482" s="88">
        <f t="shared" si="717"/>
        <v>0</v>
      </c>
      <c r="T1482" s="108"/>
    </row>
    <row r="1483" spans="1:25" s="198" customFormat="1" ht="27.6" x14ac:dyDescent="0.3">
      <c r="A1483" s="65" t="s">
        <v>2727</v>
      </c>
      <c r="B1483" s="65"/>
      <c r="C1483" s="65" t="s">
        <v>553</v>
      </c>
      <c r="D1483" s="115" t="s">
        <v>634</v>
      </c>
      <c r="E1483" s="14" t="s">
        <v>3</v>
      </c>
      <c r="F1483" s="103">
        <v>8.48</v>
      </c>
      <c r="G1483" s="14"/>
      <c r="H1483" s="14"/>
      <c r="I1483" s="14"/>
      <c r="J1483" s="14"/>
      <c r="K1483" s="104"/>
      <c r="L1483" s="103">
        <f>F1483</f>
        <v>8.48</v>
      </c>
      <c r="M1483" s="147">
        <v>1.1000000000000001</v>
      </c>
      <c r="N1483" s="153">
        <f>ROUND(M1483*L1483,2)</f>
        <v>9.33</v>
      </c>
      <c r="O1483" s="11"/>
      <c r="P1483" s="11"/>
      <c r="Q1483" s="11">
        <f t="shared" si="715"/>
        <v>0</v>
      </c>
      <c r="R1483" s="11">
        <f t="shared" si="716"/>
        <v>0</v>
      </c>
      <c r="S1483" s="71">
        <f t="shared" si="717"/>
        <v>0</v>
      </c>
      <c r="T1483" s="106"/>
      <c r="U1483" s="197"/>
    </row>
    <row r="1484" spans="1:25" s="198" customFormat="1" ht="25.5" customHeight="1" x14ac:dyDescent="0.3">
      <c r="A1484" s="65" t="s">
        <v>3035</v>
      </c>
      <c r="B1484" s="65"/>
      <c r="C1484" s="65" t="s">
        <v>553</v>
      </c>
      <c r="D1484" s="115" t="s">
        <v>2978</v>
      </c>
      <c r="E1484" s="14" t="s">
        <v>2</v>
      </c>
      <c r="F1484" s="340">
        <f>F1483</f>
        <v>8.48</v>
      </c>
      <c r="G1484" s="340"/>
      <c r="H1484" s="340"/>
      <c r="I1484" s="340"/>
      <c r="J1484" s="340"/>
      <c r="K1484" s="340">
        <f>F1484</f>
        <v>8.48</v>
      </c>
      <c r="L1484" s="340">
        <f>K1484</f>
        <v>8.48</v>
      </c>
      <c r="M1484" s="341">
        <v>1</v>
      </c>
      <c r="N1484" s="153">
        <f>ROUND(M1484*L1484,2)</f>
        <v>8.48</v>
      </c>
      <c r="O1484" s="11"/>
      <c r="P1484" s="11"/>
      <c r="Q1484" s="11">
        <f t="shared" si="715"/>
        <v>0</v>
      </c>
      <c r="R1484" s="11">
        <f t="shared" si="716"/>
        <v>0</v>
      </c>
      <c r="S1484" s="88">
        <f t="shared" si="717"/>
        <v>0</v>
      </c>
      <c r="T1484" s="106"/>
    </row>
    <row r="1485" spans="1:25" s="132" customFormat="1" ht="22.5" customHeight="1" x14ac:dyDescent="0.3">
      <c r="A1485" s="111" t="s">
        <v>537</v>
      </c>
      <c r="B1485" s="111"/>
      <c r="C1485" s="111"/>
      <c r="D1485" s="95" t="s">
        <v>1915</v>
      </c>
      <c r="E1485" s="112"/>
      <c r="F1485" s="113"/>
      <c r="G1485" s="112"/>
      <c r="H1485" s="112"/>
      <c r="I1485" s="112"/>
      <c r="J1485" s="87"/>
      <c r="K1485" s="237"/>
      <c r="L1485" s="190"/>
      <c r="M1485" s="144"/>
      <c r="N1485" s="151"/>
      <c r="O1485" s="114"/>
      <c r="P1485" s="114"/>
      <c r="Q1485" s="85"/>
      <c r="R1485" s="85"/>
      <c r="S1485" s="114"/>
      <c r="T1485" s="114"/>
      <c r="U1485" s="131"/>
      <c r="V1485" s="131"/>
      <c r="W1485" s="131"/>
      <c r="X1485" s="131"/>
      <c r="Y1485" s="131"/>
    </row>
    <row r="1486" spans="1:25" s="138" customFormat="1" ht="32.25" customHeight="1" x14ac:dyDescent="0.3">
      <c r="A1486" s="90" t="s">
        <v>2728</v>
      </c>
      <c r="B1486" s="276" t="s">
        <v>2086</v>
      </c>
      <c r="C1486" s="90" t="s">
        <v>552</v>
      </c>
      <c r="D1486" s="97" t="s">
        <v>554</v>
      </c>
      <c r="E1486" s="87" t="s">
        <v>3</v>
      </c>
      <c r="F1486" s="117"/>
      <c r="G1486" s="87"/>
      <c r="H1486" s="87"/>
      <c r="I1486" s="89"/>
      <c r="J1486" s="89"/>
      <c r="K1486" s="89">
        <f>SUM(K1487:K1505)</f>
        <v>179.1837580407763</v>
      </c>
      <c r="L1486" s="89"/>
      <c r="M1486" s="146"/>
      <c r="N1486" s="89">
        <f>K1486</f>
        <v>179.1837580407763</v>
      </c>
      <c r="O1486" s="88"/>
      <c r="P1486" s="88"/>
      <c r="Q1486" s="92">
        <f t="shared" si="715"/>
        <v>0</v>
      </c>
      <c r="R1486" s="92">
        <f t="shared" si="716"/>
        <v>0</v>
      </c>
      <c r="S1486" s="88">
        <f t="shared" si="717"/>
        <v>0</v>
      </c>
      <c r="T1486" s="88" t="s">
        <v>555</v>
      </c>
      <c r="U1486" s="137"/>
      <c r="V1486" s="137"/>
      <c r="W1486" s="137"/>
      <c r="X1486" s="137"/>
      <c r="Y1486" s="137"/>
    </row>
    <row r="1487" spans="1:25" s="138" customFormat="1" ht="22.5" customHeight="1" x14ac:dyDescent="0.3">
      <c r="A1487" s="65" t="s">
        <v>2729</v>
      </c>
      <c r="B1487" s="69"/>
      <c r="C1487" s="69" t="s">
        <v>553</v>
      </c>
      <c r="D1487" s="261" t="s">
        <v>1960</v>
      </c>
      <c r="E1487" s="74" t="s">
        <v>1690</v>
      </c>
      <c r="F1487" s="105"/>
      <c r="G1487" s="14">
        <v>0.5</v>
      </c>
      <c r="H1487" s="14">
        <v>0.3</v>
      </c>
      <c r="I1487" s="11">
        <f>(G1487+H1487)*2</f>
        <v>1.6</v>
      </c>
      <c r="J1487" s="120">
        <v>16.600000000000001</v>
      </c>
      <c r="K1487" s="235">
        <f>I1487*J1487</f>
        <v>26.560000000000002</v>
      </c>
      <c r="L1487" s="11">
        <f>J1487</f>
        <v>16.600000000000001</v>
      </c>
      <c r="M1487" s="147">
        <v>1.1000000000000001</v>
      </c>
      <c r="N1487" s="179">
        <f>M1487*L1487</f>
        <v>18.260000000000002</v>
      </c>
      <c r="O1487" s="71"/>
      <c r="P1487" s="71"/>
      <c r="Q1487" s="11">
        <f t="shared" si="715"/>
        <v>0</v>
      </c>
      <c r="R1487" s="11">
        <f t="shared" si="716"/>
        <v>0</v>
      </c>
      <c r="S1487" s="88">
        <f t="shared" si="717"/>
        <v>0</v>
      </c>
      <c r="T1487" s="88"/>
      <c r="U1487" s="137"/>
      <c r="V1487" s="137"/>
      <c r="W1487" s="137"/>
      <c r="X1487" s="137"/>
      <c r="Y1487" s="137"/>
    </row>
    <row r="1488" spans="1:25" s="138" customFormat="1" ht="22.5" customHeight="1" x14ac:dyDescent="0.3">
      <c r="A1488" s="65" t="s">
        <v>2730</v>
      </c>
      <c r="B1488" s="69"/>
      <c r="C1488" s="69" t="s">
        <v>553</v>
      </c>
      <c r="D1488" s="261" t="s">
        <v>1990</v>
      </c>
      <c r="E1488" s="74" t="s">
        <v>1690</v>
      </c>
      <c r="F1488" s="105"/>
      <c r="G1488" s="14"/>
      <c r="H1488" s="14"/>
      <c r="I1488" s="11">
        <f>(G1488+H1488)*2</f>
        <v>0</v>
      </c>
      <c r="J1488" s="120">
        <v>1.18</v>
      </c>
      <c r="K1488" s="235">
        <f>J1488*3.14*0.2</f>
        <v>0.74104000000000003</v>
      </c>
      <c r="L1488" s="11">
        <f>J1488</f>
        <v>1.18</v>
      </c>
      <c r="M1488" s="147">
        <v>1.1000000000000001</v>
      </c>
      <c r="N1488" s="179">
        <f>M1488*L1488</f>
        <v>1.298</v>
      </c>
      <c r="O1488" s="71"/>
      <c r="P1488" s="71"/>
      <c r="Q1488" s="11">
        <f t="shared" si="715"/>
        <v>0</v>
      </c>
      <c r="R1488" s="11">
        <f t="shared" si="716"/>
        <v>0</v>
      </c>
      <c r="S1488" s="88">
        <f t="shared" si="717"/>
        <v>0</v>
      </c>
      <c r="T1488" s="88"/>
      <c r="U1488" s="137"/>
      <c r="V1488" s="137"/>
      <c r="W1488" s="137"/>
      <c r="X1488" s="137"/>
      <c r="Y1488" s="137"/>
    </row>
    <row r="1489" spans="1:25" s="138" customFormat="1" ht="22.5" customHeight="1" x14ac:dyDescent="0.25">
      <c r="A1489" s="65" t="s">
        <v>2731</v>
      </c>
      <c r="B1489" s="69"/>
      <c r="C1489" s="69" t="s">
        <v>553</v>
      </c>
      <c r="D1489" s="261" t="s">
        <v>1991</v>
      </c>
      <c r="E1489" s="74" t="s">
        <v>1690</v>
      </c>
      <c r="F1489" s="191"/>
      <c r="G1489" s="193"/>
      <c r="H1489" s="14"/>
      <c r="I1489" s="11">
        <f t="shared" ref="I1489:I1490" si="739">(G1489+H1489)*2</f>
        <v>0</v>
      </c>
      <c r="J1489" s="120">
        <v>23.15</v>
      </c>
      <c r="K1489" s="235">
        <f>J1489*3.14*0.315</f>
        <v>22.897665</v>
      </c>
      <c r="L1489" s="11">
        <f t="shared" ref="L1489:L1491" si="740">J1489</f>
        <v>23.15</v>
      </c>
      <c r="M1489" s="147">
        <v>1.1000000000000001</v>
      </c>
      <c r="N1489" s="227">
        <f>M1489*L1489</f>
        <v>25.465</v>
      </c>
      <c r="O1489" s="71"/>
      <c r="P1489" s="71"/>
      <c r="Q1489" s="11">
        <f t="shared" ref="Q1489:Q1553" si="741">ROUND(N1489*O1489,2)</f>
        <v>0</v>
      </c>
      <c r="R1489" s="11">
        <f t="shared" ref="R1489:R1553" si="742">ROUND(N1489*P1489,2)</f>
        <v>0</v>
      </c>
      <c r="S1489" s="88">
        <f t="shared" ref="S1489:S1553" si="743">ROUND(Q1489+R1489,2)</f>
        <v>0</v>
      </c>
      <c r="T1489" s="88"/>
      <c r="U1489" s="137"/>
      <c r="V1489" s="137"/>
      <c r="W1489" s="137"/>
      <c r="X1489" s="137"/>
      <c r="Y1489" s="137"/>
    </row>
    <row r="1490" spans="1:25" s="138" customFormat="1" ht="22.5" customHeight="1" x14ac:dyDescent="0.25">
      <c r="A1490" s="65" t="s">
        <v>2732</v>
      </c>
      <c r="B1490" s="69"/>
      <c r="C1490" s="69" t="s">
        <v>553</v>
      </c>
      <c r="D1490" s="261" t="s">
        <v>1992</v>
      </c>
      <c r="E1490" s="74" t="s">
        <v>1690</v>
      </c>
      <c r="F1490" s="191"/>
      <c r="G1490" s="193"/>
      <c r="H1490" s="14"/>
      <c r="I1490" s="11">
        <f t="shared" si="739"/>
        <v>0</v>
      </c>
      <c r="J1490" s="120">
        <v>7.36</v>
      </c>
      <c r="K1490" s="235">
        <f>J1490*3.14*0.315</f>
        <v>7.2797760000000009</v>
      </c>
      <c r="L1490" s="11">
        <f t="shared" si="740"/>
        <v>7.36</v>
      </c>
      <c r="M1490" s="147">
        <v>1.1000000000000001</v>
      </c>
      <c r="N1490" s="179">
        <f t="shared" ref="N1490:N1511" si="744">M1490*L1490</f>
        <v>8.0960000000000019</v>
      </c>
      <c r="O1490" s="71"/>
      <c r="P1490" s="71"/>
      <c r="Q1490" s="11">
        <f t="shared" si="741"/>
        <v>0</v>
      </c>
      <c r="R1490" s="11">
        <f t="shared" si="742"/>
        <v>0</v>
      </c>
      <c r="S1490" s="88">
        <f t="shared" si="743"/>
        <v>0</v>
      </c>
      <c r="T1490" s="88"/>
      <c r="U1490" s="137"/>
      <c r="V1490" s="137"/>
      <c r="W1490" s="137"/>
      <c r="X1490" s="137"/>
      <c r="Y1490" s="137"/>
    </row>
    <row r="1491" spans="1:25" s="138" customFormat="1" ht="22.5" customHeight="1" x14ac:dyDescent="0.25">
      <c r="A1491" s="65" t="s">
        <v>2733</v>
      </c>
      <c r="B1491" s="69"/>
      <c r="C1491" s="69" t="s">
        <v>553</v>
      </c>
      <c r="D1491" s="262" t="s">
        <v>1993</v>
      </c>
      <c r="E1491" s="74" t="s">
        <v>1690</v>
      </c>
      <c r="F1491" s="191"/>
      <c r="G1491" s="193"/>
      <c r="H1491" s="14"/>
      <c r="I1491" s="11">
        <f>(G1491+H1491)*2</f>
        <v>0</v>
      </c>
      <c r="J1491" s="120">
        <v>102.29</v>
      </c>
      <c r="K1491" s="235">
        <f>J1491*3.14*0.315</f>
        <v>101.17503900000001</v>
      </c>
      <c r="L1491" s="11">
        <f t="shared" si="740"/>
        <v>102.29</v>
      </c>
      <c r="M1491" s="147">
        <v>1.1000000000000001</v>
      </c>
      <c r="N1491" s="179">
        <f t="shared" si="744"/>
        <v>112.51900000000002</v>
      </c>
      <c r="O1491" s="71"/>
      <c r="P1491" s="71"/>
      <c r="Q1491" s="11">
        <f t="shared" si="741"/>
        <v>0</v>
      </c>
      <c r="R1491" s="11">
        <f t="shared" si="742"/>
        <v>0</v>
      </c>
      <c r="S1491" s="88">
        <f t="shared" si="743"/>
        <v>0</v>
      </c>
      <c r="T1491" s="88"/>
      <c r="U1491" s="137"/>
      <c r="V1491" s="137"/>
      <c r="W1491" s="137"/>
      <c r="X1491" s="137"/>
      <c r="Y1491" s="137"/>
    </row>
    <row r="1492" spans="1:25" s="138" customFormat="1" ht="22.5" customHeight="1" x14ac:dyDescent="0.25">
      <c r="A1492" s="65" t="s">
        <v>2734</v>
      </c>
      <c r="B1492" s="69"/>
      <c r="C1492" s="69" t="s">
        <v>553</v>
      </c>
      <c r="D1492" s="261" t="s">
        <v>1994</v>
      </c>
      <c r="E1492" s="14" t="s">
        <v>18</v>
      </c>
      <c r="F1492" s="191">
        <v>2</v>
      </c>
      <c r="G1492" s="195"/>
      <c r="H1492" s="74"/>
      <c r="I1492" s="11"/>
      <c r="J1492" s="224"/>
      <c r="K1492" s="235">
        <v>0.96</v>
      </c>
      <c r="L1492" s="104">
        <f t="shared" ref="L1492:L1510" si="745">F1492</f>
        <v>2</v>
      </c>
      <c r="M1492" s="147">
        <v>1</v>
      </c>
      <c r="N1492" s="179">
        <f t="shared" si="744"/>
        <v>2</v>
      </c>
      <c r="O1492" s="71"/>
      <c r="P1492" s="71"/>
      <c r="Q1492" s="11">
        <f t="shared" si="741"/>
        <v>0</v>
      </c>
      <c r="R1492" s="11">
        <f t="shared" si="742"/>
        <v>0</v>
      </c>
      <c r="S1492" s="88">
        <f t="shared" si="743"/>
        <v>0</v>
      </c>
      <c r="T1492" s="88"/>
      <c r="U1492" s="137"/>
      <c r="V1492" s="137"/>
      <c r="W1492" s="137"/>
      <c r="X1492" s="137"/>
      <c r="Y1492" s="137"/>
    </row>
    <row r="1493" spans="1:25" s="138" customFormat="1" ht="22.5" customHeight="1" x14ac:dyDescent="0.25">
      <c r="A1493" s="65" t="s">
        <v>2735</v>
      </c>
      <c r="B1493" s="69"/>
      <c r="C1493" s="69" t="s">
        <v>553</v>
      </c>
      <c r="D1493" s="262" t="s">
        <v>1995</v>
      </c>
      <c r="E1493" s="14" t="s">
        <v>18</v>
      </c>
      <c r="F1493" s="192">
        <v>2</v>
      </c>
      <c r="G1493" s="195"/>
      <c r="H1493" s="74"/>
      <c r="I1493" s="11"/>
      <c r="J1493" s="224"/>
      <c r="K1493" s="235">
        <v>0.39846156922222181</v>
      </c>
      <c r="L1493" s="104">
        <f t="shared" si="745"/>
        <v>2</v>
      </c>
      <c r="M1493" s="147">
        <v>1</v>
      </c>
      <c r="N1493" s="179">
        <f t="shared" si="744"/>
        <v>2</v>
      </c>
      <c r="O1493" s="71"/>
      <c r="P1493" s="71"/>
      <c r="Q1493" s="11">
        <f t="shared" si="741"/>
        <v>0</v>
      </c>
      <c r="R1493" s="11">
        <f t="shared" si="742"/>
        <v>0</v>
      </c>
      <c r="S1493" s="88">
        <f t="shared" si="743"/>
        <v>0</v>
      </c>
      <c r="T1493" s="88"/>
      <c r="U1493" s="137"/>
      <c r="V1493" s="137"/>
      <c r="W1493" s="137"/>
      <c r="X1493" s="137"/>
      <c r="Y1493" s="137"/>
    </row>
    <row r="1494" spans="1:25" s="138" customFormat="1" ht="22.5" customHeight="1" x14ac:dyDescent="0.25">
      <c r="A1494" s="65" t="s">
        <v>2736</v>
      </c>
      <c r="B1494" s="69"/>
      <c r="C1494" s="69" t="s">
        <v>553</v>
      </c>
      <c r="D1494" s="261" t="s">
        <v>1996</v>
      </c>
      <c r="E1494" s="14" t="s">
        <v>18</v>
      </c>
      <c r="F1494" s="191">
        <v>4</v>
      </c>
      <c r="G1494" s="195"/>
      <c r="H1494" s="74"/>
      <c r="I1494" s="11"/>
      <c r="J1494" s="224"/>
      <c r="K1494" s="235">
        <v>1.0487150054843752</v>
      </c>
      <c r="L1494" s="104">
        <f t="shared" si="745"/>
        <v>4</v>
      </c>
      <c r="M1494" s="147">
        <v>1</v>
      </c>
      <c r="N1494" s="179">
        <f t="shared" si="744"/>
        <v>4</v>
      </c>
      <c r="O1494" s="71"/>
      <c r="P1494" s="71"/>
      <c r="Q1494" s="11">
        <f t="shared" si="741"/>
        <v>0</v>
      </c>
      <c r="R1494" s="11">
        <f t="shared" si="742"/>
        <v>0</v>
      </c>
      <c r="S1494" s="88">
        <f t="shared" si="743"/>
        <v>0</v>
      </c>
      <c r="T1494" s="88"/>
      <c r="U1494" s="137"/>
      <c r="V1494" s="137"/>
      <c r="W1494" s="137"/>
      <c r="X1494" s="137"/>
      <c r="Y1494" s="137"/>
    </row>
    <row r="1495" spans="1:25" s="138" customFormat="1" ht="22.5" customHeight="1" x14ac:dyDescent="0.25">
      <c r="A1495" s="65" t="s">
        <v>2737</v>
      </c>
      <c r="B1495" s="69"/>
      <c r="C1495" s="69" t="s">
        <v>553</v>
      </c>
      <c r="D1495" s="261" t="s">
        <v>1997</v>
      </c>
      <c r="E1495" s="14" t="s">
        <v>18</v>
      </c>
      <c r="F1495" s="191">
        <v>2</v>
      </c>
      <c r="G1495" s="195"/>
      <c r="H1495" s="74"/>
      <c r="I1495" s="11"/>
      <c r="J1495" s="224"/>
      <c r="K1495" s="235">
        <v>0.63316989126419787</v>
      </c>
      <c r="L1495" s="104">
        <f t="shared" ref="L1495:L1503" si="746">F1495</f>
        <v>2</v>
      </c>
      <c r="M1495" s="147">
        <v>1</v>
      </c>
      <c r="N1495" s="179">
        <f t="shared" ref="N1495:N1503" si="747">M1495*L1495</f>
        <v>2</v>
      </c>
      <c r="O1495" s="71"/>
      <c r="P1495" s="71"/>
      <c r="Q1495" s="11">
        <f t="shared" si="741"/>
        <v>0</v>
      </c>
      <c r="R1495" s="11">
        <f t="shared" si="742"/>
        <v>0</v>
      </c>
      <c r="S1495" s="88">
        <f t="shared" si="743"/>
        <v>0</v>
      </c>
      <c r="T1495" s="88"/>
      <c r="U1495" s="137"/>
      <c r="V1495" s="137"/>
      <c r="W1495" s="137"/>
      <c r="X1495" s="137"/>
      <c r="Y1495" s="137"/>
    </row>
    <row r="1496" spans="1:25" s="138" customFormat="1" ht="22.5" customHeight="1" x14ac:dyDescent="0.25">
      <c r="A1496" s="65" t="s">
        <v>2738</v>
      </c>
      <c r="B1496" s="69"/>
      <c r="C1496" s="69" t="s">
        <v>553</v>
      </c>
      <c r="D1496" s="261" t="s">
        <v>1998</v>
      </c>
      <c r="E1496" s="14" t="s">
        <v>18</v>
      </c>
      <c r="F1496" s="191">
        <v>10</v>
      </c>
      <c r="G1496" s="195"/>
      <c r="H1496" s="74"/>
      <c r="I1496" s="11"/>
      <c r="J1496" s="224"/>
      <c r="K1496" s="235">
        <v>3.437880427626014</v>
      </c>
      <c r="L1496" s="104">
        <f t="shared" si="746"/>
        <v>10</v>
      </c>
      <c r="M1496" s="147">
        <v>1</v>
      </c>
      <c r="N1496" s="179">
        <f t="shared" si="747"/>
        <v>10</v>
      </c>
      <c r="O1496" s="71"/>
      <c r="P1496" s="71"/>
      <c r="Q1496" s="11">
        <f t="shared" si="741"/>
        <v>0</v>
      </c>
      <c r="R1496" s="11">
        <f t="shared" si="742"/>
        <v>0</v>
      </c>
      <c r="S1496" s="88">
        <f t="shared" si="743"/>
        <v>0</v>
      </c>
      <c r="T1496" s="88"/>
      <c r="U1496" s="137"/>
      <c r="V1496" s="137"/>
      <c r="W1496" s="137"/>
      <c r="X1496" s="137"/>
      <c r="Y1496" s="137"/>
    </row>
    <row r="1497" spans="1:25" s="138" customFormat="1" ht="22.5" customHeight="1" x14ac:dyDescent="0.25">
      <c r="A1497" s="65" t="s">
        <v>2739</v>
      </c>
      <c r="B1497" s="69"/>
      <c r="C1497" s="69" t="s">
        <v>553</v>
      </c>
      <c r="D1497" s="261" t="s">
        <v>1999</v>
      </c>
      <c r="E1497" s="14" t="s">
        <v>18</v>
      </c>
      <c r="F1497" s="191">
        <v>2</v>
      </c>
      <c r="G1497" s="195"/>
      <c r="H1497" s="74"/>
      <c r="I1497" s="11"/>
      <c r="J1497" s="224"/>
      <c r="K1497" s="235">
        <v>0.68757608552520277</v>
      </c>
      <c r="L1497" s="104">
        <f t="shared" si="746"/>
        <v>2</v>
      </c>
      <c r="M1497" s="147">
        <v>1</v>
      </c>
      <c r="N1497" s="179">
        <f t="shared" si="747"/>
        <v>2</v>
      </c>
      <c r="O1497" s="71"/>
      <c r="P1497" s="71"/>
      <c r="Q1497" s="11">
        <f t="shared" si="741"/>
        <v>0</v>
      </c>
      <c r="R1497" s="11">
        <f t="shared" si="742"/>
        <v>0</v>
      </c>
      <c r="S1497" s="88">
        <f t="shared" si="743"/>
        <v>0</v>
      </c>
      <c r="T1497" s="88"/>
      <c r="U1497" s="137"/>
      <c r="V1497" s="137"/>
      <c r="W1497" s="137"/>
      <c r="X1497" s="137"/>
      <c r="Y1497" s="137"/>
    </row>
    <row r="1498" spans="1:25" s="138" customFormat="1" ht="22.5" customHeight="1" x14ac:dyDescent="0.25">
      <c r="A1498" s="65" t="s">
        <v>2740</v>
      </c>
      <c r="B1498" s="69"/>
      <c r="C1498" s="69" t="s">
        <v>553</v>
      </c>
      <c r="D1498" s="261" t="s">
        <v>2000</v>
      </c>
      <c r="E1498" s="14" t="s">
        <v>18</v>
      </c>
      <c r="F1498" s="191">
        <v>1</v>
      </c>
      <c r="G1498" s="195"/>
      <c r="H1498" s="74"/>
      <c r="I1498" s="11"/>
      <c r="J1498" s="224"/>
      <c r="K1498" s="235">
        <v>0.58861591693712423</v>
      </c>
      <c r="L1498" s="104">
        <f t="shared" si="746"/>
        <v>1</v>
      </c>
      <c r="M1498" s="147">
        <v>1</v>
      </c>
      <c r="N1498" s="179">
        <f t="shared" si="747"/>
        <v>1</v>
      </c>
      <c r="O1498" s="71"/>
      <c r="P1498" s="71"/>
      <c r="Q1498" s="11">
        <f t="shared" si="741"/>
        <v>0</v>
      </c>
      <c r="R1498" s="11">
        <f t="shared" si="742"/>
        <v>0</v>
      </c>
      <c r="S1498" s="88">
        <f t="shared" si="743"/>
        <v>0</v>
      </c>
      <c r="T1498" s="88"/>
      <c r="U1498" s="137"/>
      <c r="V1498" s="137"/>
      <c r="W1498" s="137"/>
      <c r="X1498" s="137"/>
      <c r="Y1498" s="137"/>
    </row>
    <row r="1499" spans="1:25" s="138" customFormat="1" ht="22.5" customHeight="1" x14ac:dyDescent="0.25">
      <c r="A1499" s="65" t="s">
        <v>2741</v>
      </c>
      <c r="B1499" s="69"/>
      <c r="C1499" s="69" t="s">
        <v>553</v>
      </c>
      <c r="D1499" s="261" t="s">
        <v>2001</v>
      </c>
      <c r="E1499" s="14" t="s">
        <v>18</v>
      </c>
      <c r="F1499" s="191">
        <v>9</v>
      </c>
      <c r="G1499" s="195"/>
      <c r="H1499" s="74"/>
      <c r="I1499" s="11"/>
      <c r="J1499" s="224"/>
      <c r="K1499" s="235">
        <v>5.2975432524341182</v>
      </c>
      <c r="L1499" s="104">
        <f t="shared" si="746"/>
        <v>9</v>
      </c>
      <c r="M1499" s="147">
        <v>1</v>
      </c>
      <c r="N1499" s="179">
        <f t="shared" si="747"/>
        <v>9</v>
      </c>
      <c r="O1499" s="71"/>
      <c r="P1499" s="71"/>
      <c r="Q1499" s="11">
        <f t="shared" si="741"/>
        <v>0</v>
      </c>
      <c r="R1499" s="11">
        <f t="shared" si="742"/>
        <v>0</v>
      </c>
      <c r="S1499" s="88">
        <f t="shared" si="743"/>
        <v>0</v>
      </c>
      <c r="T1499" s="88"/>
      <c r="U1499" s="137"/>
      <c r="V1499" s="137"/>
      <c r="W1499" s="137"/>
      <c r="X1499" s="137"/>
      <c r="Y1499" s="137"/>
    </row>
    <row r="1500" spans="1:25" s="138" customFormat="1" ht="22.5" customHeight="1" x14ac:dyDescent="0.25">
      <c r="A1500" s="65" t="s">
        <v>2742</v>
      </c>
      <c r="B1500" s="69"/>
      <c r="C1500" s="69" t="s">
        <v>553</v>
      </c>
      <c r="D1500" s="261" t="s">
        <v>2002</v>
      </c>
      <c r="E1500" s="14" t="s">
        <v>18</v>
      </c>
      <c r="F1500" s="191">
        <v>7</v>
      </c>
      <c r="G1500" s="195"/>
      <c r="H1500" s="74"/>
      <c r="I1500" s="11"/>
      <c r="J1500" s="224"/>
      <c r="K1500" s="235">
        <v>4.1203114185598695</v>
      </c>
      <c r="L1500" s="104">
        <f t="shared" si="746"/>
        <v>7</v>
      </c>
      <c r="M1500" s="147">
        <v>1</v>
      </c>
      <c r="N1500" s="179">
        <f t="shared" si="747"/>
        <v>7</v>
      </c>
      <c r="O1500" s="71"/>
      <c r="P1500" s="71"/>
      <c r="Q1500" s="11">
        <f t="shared" si="741"/>
        <v>0</v>
      </c>
      <c r="R1500" s="11">
        <f t="shared" si="742"/>
        <v>0</v>
      </c>
      <c r="S1500" s="88">
        <f t="shared" si="743"/>
        <v>0</v>
      </c>
      <c r="T1500" s="88"/>
      <c r="U1500" s="137"/>
      <c r="V1500" s="137"/>
      <c r="W1500" s="137"/>
      <c r="X1500" s="137"/>
      <c r="Y1500" s="137"/>
    </row>
    <row r="1501" spans="1:25" s="138" customFormat="1" ht="30.75" customHeight="1" x14ac:dyDescent="0.25">
      <c r="A1501" s="65" t="s">
        <v>2743</v>
      </c>
      <c r="B1501" s="69"/>
      <c r="C1501" s="69" t="s">
        <v>553</v>
      </c>
      <c r="D1501" s="261" t="s">
        <v>2003</v>
      </c>
      <c r="E1501" s="14" t="s">
        <v>18</v>
      </c>
      <c r="F1501" s="191">
        <v>2</v>
      </c>
      <c r="G1501" s="195"/>
      <c r="H1501" s="74"/>
      <c r="I1501" s="11"/>
      <c r="J1501" s="224"/>
      <c r="K1501" s="235">
        <v>0.41132741228718345</v>
      </c>
      <c r="L1501" s="104">
        <f t="shared" si="746"/>
        <v>2</v>
      </c>
      <c r="M1501" s="147">
        <v>1</v>
      </c>
      <c r="N1501" s="179">
        <f t="shared" si="747"/>
        <v>2</v>
      </c>
      <c r="O1501" s="71"/>
      <c r="P1501" s="71"/>
      <c r="Q1501" s="11">
        <f t="shared" si="741"/>
        <v>0</v>
      </c>
      <c r="R1501" s="11">
        <f t="shared" si="742"/>
        <v>0</v>
      </c>
      <c r="S1501" s="88">
        <f t="shared" si="743"/>
        <v>0</v>
      </c>
      <c r="T1501" s="88"/>
      <c r="U1501" s="137"/>
      <c r="V1501" s="137"/>
      <c r="W1501" s="137"/>
      <c r="X1501" s="137"/>
      <c r="Y1501" s="137"/>
    </row>
    <row r="1502" spans="1:25" s="138" customFormat="1" ht="33" customHeight="1" x14ac:dyDescent="0.25">
      <c r="A1502" s="65" t="s">
        <v>2744</v>
      </c>
      <c r="B1502" s="69"/>
      <c r="C1502" s="69" t="s">
        <v>553</v>
      </c>
      <c r="D1502" s="261" t="s">
        <v>1971</v>
      </c>
      <c r="E1502" s="14" t="s">
        <v>18</v>
      </c>
      <c r="F1502" s="191">
        <v>3</v>
      </c>
      <c r="G1502" s="195"/>
      <c r="H1502" s="74"/>
      <c r="I1502" s="11"/>
      <c r="J1502" s="224"/>
      <c r="K1502" s="235">
        <v>1.4166370614359174</v>
      </c>
      <c r="L1502" s="104">
        <f t="shared" si="746"/>
        <v>3</v>
      </c>
      <c r="M1502" s="147">
        <v>1</v>
      </c>
      <c r="N1502" s="179">
        <f t="shared" si="747"/>
        <v>3</v>
      </c>
      <c r="O1502" s="71"/>
      <c r="P1502" s="71"/>
      <c r="Q1502" s="11">
        <f t="shared" si="741"/>
        <v>0</v>
      </c>
      <c r="R1502" s="11">
        <f t="shared" si="742"/>
        <v>0</v>
      </c>
      <c r="S1502" s="88">
        <f t="shared" si="743"/>
        <v>0</v>
      </c>
      <c r="T1502" s="88"/>
      <c r="U1502" s="137"/>
      <c r="V1502" s="137"/>
      <c r="W1502" s="137"/>
      <c r="X1502" s="137"/>
      <c r="Y1502" s="137"/>
    </row>
    <row r="1503" spans="1:25" s="138" customFormat="1" ht="34.5" customHeight="1" x14ac:dyDescent="0.25">
      <c r="A1503" s="65" t="s">
        <v>2745</v>
      </c>
      <c r="B1503" s="69"/>
      <c r="C1503" s="69" t="s">
        <v>553</v>
      </c>
      <c r="D1503" s="261" t="s">
        <v>2004</v>
      </c>
      <c r="E1503" s="14" t="s">
        <v>18</v>
      </c>
      <c r="F1503" s="191">
        <v>1</v>
      </c>
      <c r="G1503" s="195"/>
      <c r="H1503" s="74"/>
      <c r="I1503" s="11"/>
      <c r="J1503" s="224"/>
      <c r="K1503" s="235">
        <v>0.44</v>
      </c>
      <c r="L1503" s="104">
        <f t="shared" si="746"/>
        <v>1</v>
      </c>
      <c r="M1503" s="147">
        <v>1</v>
      </c>
      <c r="N1503" s="179">
        <f t="shared" si="747"/>
        <v>1</v>
      </c>
      <c r="O1503" s="71"/>
      <c r="P1503" s="71"/>
      <c r="Q1503" s="11">
        <f t="shared" si="741"/>
        <v>0</v>
      </c>
      <c r="R1503" s="11">
        <f t="shared" si="742"/>
        <v>0</v>
      </c>
      <c r="S1503" s="88">
        <f t="shared" si="743"/>
        <v>0</v>
      </c>
      <c r="T1503" s="88"/>
      <c r="U1503" s="137"/>
      <c r="V1503" s="137"/>
      <c r="W1503" s="137"/>
      <c r="X1503" s="137"/>
      <c r="Y1503" s="137"/>
    </row>
    <row r="1504" spans="1:25" s="138" customFormat="1" ht="45.75" customHeight="1" x14ac:dyDescent="0.25">
      <c r="A1504" s="65" t="s">
        <v>2746</v>
      </c>
      <c r="B1504" s="69"/>
      <c r="C1504" s="69" t="s">
        <v>553</v>
      </c>
      <c r="D1504" s="261" t="s">
        <v>2005</v>
      </c>
      <c r="E1504" s="14" t="s">
        <v>18</v>
      </c>
      <c r="F1504" s="191">
        <v>1</v>
      </c>
      <c r="G1504" s="195"/>
      <c r="H1504" s="74"/>
      <c r="I1504" s="11"/>
      <c r="J1504" s="224"/>
      <c r="K1504" s="235">
        <v>0.44</v>
      </c>
      <c r="L1504" s="104">
        <f t="shared" si="745"/>
        <v>1</v>
      </c>
      <c r="M1504" s="147">
        <v>1</v>
      </c>
      <c r="N1504" s="179">
        <f t="shared" si="744"/>
        <v>1</v>
      </c>
      <c r="O1504" s="71"/>
      <c r="P1504" s="71"/>
      <c r="Q1504" s="11">
        <f t="shared" si="741"/>
        <v>0</v>
      </c>
      <c r="R1504" s="11">
        <f t="shared" si="742"/>
        <v>0</v>
      </c>
      <c r="S1504" s="88">
        <f t="shared" si="743"/>
        <v>0</v>
      </c>
      <c r="T1504" s="88"/>
      <c r="U1504" s="137"/>
      <c r="V1504" s="137"/>
      <c r="W1504" s="137"/>
      <c r="X1504" s="137"/>
      <c r="Y1504" s="137"/>
    </row>
    <row r="1505" spans="1:25" s="138" customFormat="1" ht="24.75" customHeight="1" x14ac:dyDescent="0.25">
      <c r="A1505" s="65" t="s">
        <v>2747</v>
      </c>
      <c r="B1505" s="69"/>
      <c r="C1505" s="69" t="s">
        <v>553</v>
      </c>
      <c r="D1505" s="261" t="s">
        <v>2006</v>
      </c>
      <c r="E1505" s="14" t="s">
        <v>18</v>
      </c>
      <c r="F1505" s="191">
        <v>2</v>
      </c>
      <c r="G1505" s="195"/>
      <c r="H1505" s="74"/>
      <c r="I1505" s="11"/>
      <c r="J1505" s="224"/>
      <c r="K1505" s="235">
        <v>0.65</v>
      </c>
      <c r="L1505" s="104">
        <f t="shared" si="745"/>
        <v>2</v>
      </c>
      <c r="M1505" s="147">
        <v>1</v>
      </c>
      <c r="N1505" s="179">
        <f t="shared" si="744"/>
        <v>2</v>
      </c>
      <c r="O1505" s="71"/>
      <c r="P1505" s="71"/>
      <c r="Q1505" s="11">
        <f t="shared" si="741"/>
        <v>0</v>
      </c>
      <c r="R1505" s="11">
        <f t="shared" si="742"/>
        <v>0</v>
      </c>
      <c r="S1505" s="88">
        <f t="shared" si="743"/>
        <v>0</v>
      </c>
      <c r="T1505" s="88"/>
      <c r="U1505" s="137"/>
      <c r="V1505" s="137"/>
      <c r="W1505" s="137"/>
      <c r="X1505" s="137"/>
      <c r="Y1505" s="137"/>
    </row>
    <row r="1506" spans="1:25" s="138" customFormat="1" x14ac:dyDescent="0.25">
      <c r="A1506" s="65" t="s">
        <v>2748</v>
      </c>
      <c r="B1506" s="69"/>
      <c r="C1506" s="69" t="s">
        <v>553</v>
      </c>
      <c r="D1506" s="260" t="s">
        <v>1440</v>
      </c>
      <c r="E1506" s="14" t="s">
        <v>3</v>
      </c>
      <c r="F1506" s="232">
        <v>0.3</v>
      </c>
      <c r="G1506" s="195"/>
      <c r="H1506" s="74"/>
      <c r="I1506" s="11"/>
      <c r="J1506" s="224"/>
      <c r="K1506" s="235"/>
      <c r="L1506" s="175">
        <f t="shared" si="745"/>
        <v>0.3</v>
      </c>
      <c r="M1506" s="147">
        <v>1</v>
      </c>
      <c r="N1506" s="179">
        <f t="shared" si="744"/>
        <v>0.3</v>
      </c>
      <c r="O1506" s="71"/>
      <c r="P1506" s="71"/>
      <c r="Q1506" s="11">
        <f t="shared" si="741"/>
        <v>0</v>
      </c>
      <c r="R1506" s="11">
        <f t="shared" si="742"/>
        <v>0</v>
      </c>
      <c r="S1506" s="88">
        <f t="shared" si="743"/>
        <v>0</v>
      </c>
      <c r="T1506" s="88"/>
      <c r="U1506" s="137"/>
      <c r="V1506" s="137"/>
      <c r="W1506" s="137"/>
      <c r="X1506" s="137"/>
      <c r="Y1506" s="137"/>
    </row>
    <row r="1507" spans="1:25" s="138" customFormat="1" x14ac:dyDescent="0.25">
      <c r="A1507" s="65" t="s">
        <v>2749</v>
      </c>
      <c r="B1507" s="69"/>
      <c r="C1507" s="69" t="s">
        <v>553</v>
      </c>
      <c r="D1507" s="260" t="s">
        <v>705</v>
      </c>
      <c r="E1507" s="14" t="s">
        <v>3</v>
      </c>
      <c r="F1507" s="232">
        <v>0.3</v>
      </c>
      <c r="G1507" s="195"/>
      <c r="H1507" s="74"/>
      <c r="I1507" s="11"/>
      <c r="J1507" s="224"/>
      <c r="K1507" s="235"/>
      <c r="L1507" s="103">
        <f t="shared" si="745"/>
        <v>0.3</v>
      </c>
      <c r="M1507" s="147">
        <v>1</v>
      </c>
      <c r="N1507" s="179">
        <f t="shared" si="744"/>
        <v>0.3</v>
      </c>
      <c r="O1507" s="71"/>
      <c r="P1507" s="71"/>
      <c r="Q1507" s="11">
        <f t="shared" si="741"/>
        <v>0</v>
      </c>
      <c r="R1507" s="11">
        <f t="shared" si="742"/>
        <v>0</v>
      </c>
      <c r="S1507" s="88">
        <f t="shared" si="743"/>
        <v>0</v>
      </c>
      <c r="T1507" s="88"/>
      <c r="U1507" s="137"/>
      <c r="V1507" s="137"/>
      <c r="W1507" s="137"/>
      <c r="X1507" s="137"/>
      <c r="Y1507" s="137"/>
    </row>
    <row r="1508" spans="1:25" s="134" customFormat="1" x14ac:dyDescent="0.3">
      <c r="A1508" s="90" t="s">
        <v>2750</v>
      </c>
      <c r="B1508" s="276" t="s">
        <v>2089</v>
      </c>
      <c r="C1508" s="86" t="s">
        <v>552</v>
      </c>
      <c r="D1508" s="118" t="s">
        <v>654</v>
      </c>
      <c r="E1508" s="87" t="s">
        <v>18</v>
      </c>
      <c r="F1508" s="117">
        <f>F1509+F1510</f>
        <v>3</v>
      </c>
      <c r="G1508" s="117"/>
      <c r="H1508" s="117"/>
      <c r="I1508" s="117"/>
      <c r="J1508" s="117"/>
      <c r="K1508" s="117"/>
      <c r="L1508" s="119">
        <f t="shared" si="745"/>
        <v>3</v>
      </c>
      <c r="M1508" s="148">
        <v>1</v>
      </c>
      <c r="N1508" s="154">
        <f t="shared" si="744"/>
        <v>3</v>
      </c>
      <c r="O1508" s="88"/>
      <c r="P1508" s="88"/>
      <c r="Q1508" s="92">
        <f t="shared" si="741"/>
        <v>0</v>
      </c>
      <c r="R1508" s="92">
        <f t="shared" si="742"/>
        <v>0</v>
      </c>
      <c r="S1508" s="88">
        <f t="shared" si="743"/>
        <v>0</v>
      </c>
      <c r="T1508" s="109"/>
      <c r="U1508" s="133"/>
      <c r="V1508" s="133"/>
      <c r="W1508" s="133"/>
      <c r="X1508" s="133"/>
      <c r="Y1508" s="133"/>
    </row>
    <row r="1509" spans="1:25" s="198" customFormat="1" ht="24" customHeight="1" x14ac:dyDescent="0.3">
      <c r="A1509" s="65" t="s">
        <v>2751</v>
      </c>
      <c r="B1509" s="65"/>
      <c r="C1509" s="65" t="s">
        <v>553</v>
      </c>
      <c r="D1509" s="261" t="s">
        <v>2007</v>
      </c>
      <c r="E1509" s="14" t="s">
        <v>18</v>
      </c>
      <c r="F1509" s="104">
        <v>2</v>
      </c>
      <c r="G1509" s="104"/>
      <c r="H1509" s="104"/>
      <c r="I1509" s="104"/>
      <c r="J1509" s="104"/>
      <c r="K1509" s="104"/>
      <c r="L1509" s="104">
        <f t="shared" si="745"/>
        <v>2</v>
      </c>
      <c r="M1509" s="147">
        <v>1</v>
      </c>
      <c r="N1509" s="153">
        <f t="shared" si="744"/>
        <v>2</v>
      </c>
      <c r="O1509" s="11"/>
      <c r="P1509" s="11"/>
      <c r="Q1509" s="11">
        <f t="shared" si="741"/>
        <v>0</v>
      </c>
      <c r="R1509" s="11">
        <f t="shared" si="742"/>
        <v>0</v>
      </c>
      <c r="S1509" s="11">
        <f t="shared" si="743"/>
        <v>0</v>
      </c>
      <c r="T1509" s="196"/>
      <c r="U1509" s="197"/>
      <c r="V1509" s="197"/>
      <c r="W1509" s="197"/>
      <c r="X1509" s="197"/>
      <c r="Y1509" s="197"/>
    </row>
    <row r="1510" spans="1:25" s="198" customFormat="1" ht="22.5" customHeight="1" x14ac:dyDescent="0.3">
      <c r="A1510" s="65" t="s">
        <v>2752</v>
      </c>
      <c r="B1510" s="65"/>
      <c r="C1510" s="65" t="s">
        <v>553</v>
      </c>
      <c r="D1510" s="261" t="s">
        <v>2007</v>
      </c>
      <c r="E1510" s="14" t="s">
        <v>18</v>
      </c>
      <c r="F1510" s="104">
        <v>1</v>
      </c>
      <c r="G1510" s="104"/>
      <c r="H1510" s="104"/>
      <c r="I1510" s="104"/>
      <c r="J1510" s="104"/>
      <c r="K1510" s="104"/>
      <c r="L1510" s="104">
        <f t="shared" si="745"/>
        <v>1</v>
      </c>
      <c r="M1510" s="147">
        <v>1</v>
      </c>
      <c r="N1510" s="153">
        <f t="shared" si="744"/>
        <v>1</v>
      </c>
      <c r="O1510" s="11"/>
      <c r="P1510" s="11"/>
      <c r="Q1510" s="11">
        <f t="shared" si="741"/>
        <v>0</v>
      </c>
      <c r="R1510" s="11">
        <f t="shared" si="742"/>
        <v>0</v>
      </c>
      <c r="S1510" s="11">
        <f t="shared" si="743"/>
        <v>0</v>
      </c>
      <c r="T1510" s="196"/>
      <c r="U1510" s="197"/>
      <c r="V1510" s="197"/>
      <c r="W1510" s="197"/>
      <c r="X1510" s="197"/>
      <c r="Y1510" s="197"/>
    </row>
    <row r="1511" spans="1:25" s="138" customFormat="1" ht="18.75" customHeight="1" x14ac:dyDescent="0.3">
      <c r="A1511" s="90" t="s">
        <v>2753</v>
      </c>
      <c r="B1511" s="276" t="s">
        <v>2090</v>
      </c>
      <c r="C1511" s="90" t="s">
        <v>552</v>
      </c>
      <c r="D1511" s="97" t="s">
        <v>1209</v>
      </c>
      <c r="E1511" s="87" t="s">
        <v>3</v>
      </c>
      <c r="F1511" s="124">
        <f>F1512</f>
        <v>35.155000000000001</v>
      </c>
      <c r="G1511" s="87"/>
      <c r="H1511" s="87"/>
      <c r="I1511" s="87"/>
      <c r="J1511" s="87"/>
      <c r="K1511" s="117"/>
      <c r="L1511" s="124">
        <f>F1511</f>
        <v>35.155000000000001</v>
      </c>
      <c r="M1511" s="148">
        <v>1</v>
      </c>
      <c r="N1511" s="154">
        <f t="shared" si="744"/>
        <v>35.155000000000001</v>
      </c>
      <c r="O1511" s="88"/>
      <c r="P1511" s="88"/>
      <c r="Q1511" s="92">
        <f t="shared" si="741"/>
        <v>0</v>
      </c>
      <c r="R1511" s="92">
        <f t="shared" si="742"/>
        <v>0</v>
      </c>
      <c r="S1511" s="88">
        <f t="shared" si="743"/>
        <v>0</v>
      </c>
      <c r="T1511" s="108"/>
    </row>
    <row r="1512" spans="1:25" s="198" customFormat="1" x14ac:dyDescent="0.3">
      <c r="A1512" s="69" t="s">
        <v>2754</v>
      </c>
      <c r="B1512" s="65"/>
      <c r="C1512" s="65" t="s">
        <v>553</v>
      </c>
      <c r="D1512" s="260" t="s">
        <v>1914</v>
      </c>
      <c r="E1512" s="14" t="s">
        <v>3</v>
      </c>
      <c r="F1512" s="103">
        <v>35.155000000000001</v>
      </c>
      <c r="G1512" s="14"/>
      <c r="H1512" s="14"/>
      <c r="I1512" s="14"/>
      <c r="J1512" s="91"/>
      <c r="K1512" s="241"/>
      <c r="L1512" s="103">
        <f>F1512</f>
        <v>35.155000000000001</v>
      </c>
      <c r="M1512" s="147">
        <v>1.1000000000000001</v>
      </c>
      <c r="N1512" s="153">
        <f>ROUND(M1512*L1512,2)</f>
        <v>38.67</v>
      </c>
      <c r="O1512" s="11"/>
      <c r="P1512" s="11"/>
      <c r="Q1512" s="11">
        <f t="shared" si="741"/>
        <v>0</v>
      </c>
      <c r="R1512" s="11">
        <f t="shared" si="742"/>
        <v>0</v>
      </c>
      <c r="S1512" s="88">
        <f t="shared" si="743"/>
        <v>0</v>
      </c>
      <c r="T1512" s="106"/>
      <c r="U1512" s="197"/>
    </row>
    <row r="1513" spans="1:25" s="134" customFormat="1" x14ac:dyDescent="0.3">
      <c r="A1513" s="90" t="s">
        <v>2755</v>
      </c>
      <c r="B1513" s="279" t="s">
        <v>2976</v>
      </c>
      <c r="C1513" s="86" t="s">
        <v>552</v>
      </c>
      <c r="D1513" s="118" t="s">
        <v>1909</v>
      </c>
      <c r="E1513" s="87" t="s">
        <v>18</v>
      </c>
      <c r="F1513" s="117">
        <f>F1514</f>
        <v>1</v>
      </c>
      <c r="G1513" s="117"/>
      <c r="H1513" s="117"/>
      <c r="I1513" s="117"/>
      <c r="J1513" s="117"/>
      <c r="K1513" s="117"/>
      <c r="L1513" s="119">
        <f t="shared" ref="L1513:L1514" si="748">F1513</f>
        <v>1</v>
      </c>
      <c r="M1513" s="148">
        <v>1</v>
      </c>
      <c r="N1513" s="154">
        <f t="shared" ref="N1513:N1515" si="749">M1513*L1513</f>
        <v>1</v>
      </c>
      <c r="O1513" s="88"/>
      <c r="P1513" s="88"/>
      <c r="Q1513" s="92">
        <f t="shared" si="741"/>
        <v>0</v>
      </c>
      <c r="R1513" s="92">
        <f t="shared" si="742"/>
        <v>0</v>
      </c>
      <c r="S1513" s="88">
        <f t="shared" si="743"/>
        <v>0</v>
      </c>
      <c r="T1513" s="109"/>
      <c r="U1513" s="133"/>
      <c r="V1513" s="133"/>
      <c r="W1513" s="133"/>
      <c r="X1513" s="133"/>
      <c r="Y1513" s="133"/>
    </row>
    <row r="1514" spans="1:25" s="198" customFormat="1" x14ac:dyDescent="0.3">
      <c r="A1514" s="69" t="s">
        <v>2756</v>
      </c>
      <c r="B1514" s="65"/>
      <c r="C1514" s="65" t="s">
        <v>553</v>
      </c>
      <c r="D1514" s="260" t="s">
        <v>1916</v>
      </c>
      <c r="E1514" s="14" t="s">
        <v>18</v>
      </c>
      <c r="F1514" s="212">
        <v>1</v>
      </c>
      <c r="G1514" s="14"/>
      <c r="H1514" s="14"/>
      <c r="I1514" s="14"/>
      <c r="J1514" s="91"/>
      <c r="K1514" s="241"/>
      <c r="L1514" s="104">
        <f t="shared" si="748"/>
        <v>1</v>
      </c>
      <c r="M1514" s="147">
        <v>1</v>
      </c>
      <c r="N1514" s="179">
        <f t="shared" si="749"/>
        <v>1</v>
      </c>
      <c r="O1514" s="11"/>
      <c r="P1514" s="11"/>
      <c r="Q1514" s="11">
        <f t="shared" si="741"/>
        <v>0</v>
      </c>
      <c r="R1514" s="11">
        <f t="shared" si="742"/>
        <v>0</v>
      </c>
      <c r="S1514" s="88">
        <f t="shared" si="743"/>
        <v>0</v>
      </c>
      <c r="T1514" s="106"/>
      <c r="U1514" s="197"/>
    </row>
    <row r="1515" spans="1:25" s="138" customFormat="1" ht="18.75" customHeight="1" x14ac:dyDescent="0.3">
      <c r="A1515" s="90" t="s">
        <v>2757</v>
      </c>
      <c r="B1515" s="276" t="s">
        <v>2088</v>
      </c>
      <c r="C1515" s="90" t="s">
        <v>552</v>
      </c>
      <c r="D1515" s="97" t="s">
        <v>1338</v>
      </c>
      <c r="E1515" s="87" t="s">
        <v>3</v>
      </c>
      <c r="F1515" s="124">
        <f>F1516</f>
        <v>117.724</v>
      </c>
      <c r="G1515" s="87"/>
      <c r="H1515" s="87"/>
      <c r="I1515" s="87"/>
      <c r="J1515" s="87"/>
      <c r="K1515" s="117"/>
      <c r="L1515" s="124">
        <f>F1515</f>
        <v>117.724</v>
      </c>
      <c r="M1515" s="148">
        <v>1</v>
      </c>
      <c r="N1515" s="154">
        <f t="shared" si="749"/>
        <v>117.724</v>
      </c>
      <c r="O1515" s="88"/>
      <c r="P1515" s="88"/>
      <c r="Q1515" s="92">
        <f t="shared" si="741"/>
        <v>0</v>
      </c>
      <c r="R1515" s="92">
        <f t="shared" si="742"/>
        <v>0</v>
      </c>
      <c r="S1515" s="88">
        <f t="shared" si="743"/>
        <v>0</v>
      </c>
      <c r="T1515" s="108"/>
    </row>
    <row r="1516" spans="1:25" s="198" customFormat="1" ht="27.6" x14ac:dyDescent="0.3">
      <c r="A1516" s="65" t="s">
        <v>2758</v>
      </c>
      <c r="B1516" s="65"/>
      <c r="C1516" s="65" t="s">
        <v>553</v>
      </c>
      <c r="D1516" s="115" t="s">
        <v>886</v>
      </c>
      <c r="E1516" s="14" t="s">
        <v>3</v>
      </c>
      <c r="F1516" s="103">
        <v>117.724</v>
      </c>
      <c r="G1516" s="14"/>
      <c r="H1516" s="14"/>
      <c r="I1516" s="14"/>
      <c r="J1516" s="91"/>
      <c r="K1516" s="241"/>
      <c r="L1516" s="103">
        <f>F1516</f>
        <v>117.724</v>
      </c>
      <c r="M1516" s="147">
        <v>1.1000000000000001</v>
      </c>
      <c r="N1516" s="153">
        <f>ROUND(M1516*L1516,2)</f>
        <v>129.5</v>
      </c>
      <c r="O1516" s="11"/>
      <c r="P1516" s="11"/>
      <c r="Q1516" s="11">
        <f t="shared" si="741"/>
        <v>0</v>
      </c>
      <c r="R1516" s="11">
        <f t="shared" si="742"/>
        <v>0</v>
      </c>
      <c r="S1516" s="88">
        <f t="shared" si="743"/>
        <v>0</v>
      </c>
      <c r="T1516" s="106"/>
      <c r="U1516" s="197"/>
    </row>
    <row r="1517" spans="1:25" s="198" customFormat="1" ht="25.5" customHeight="1" x14ac:dyDescent="0.3">
      <c r="A1517" s="65" t="s">
        <v>3037</v>
      </c>
      <c r="B1517" s="65"/>
      <c r="C1517" s="65" t="s">
        <v>553</v>
      </c>
      <c r="D1517" s="115" t="s">
        <v>3036</v>
      </c>
      <c r="E1517" s="14" t="s">
        <v>2</v>
      </c>
      <c r="F1517" s="340">
        <f>F1516</f>
        <v>117.724</v>
      </c>
      <c r="G1517" s="340"/>
      <c r="H1517" s="340"/>
      <c r="I1517" s="340"/>
      <c r="J1517" s="340"/>
      <c r="K1517" s="340">
        <f>F1517</f>
        <v>117.724</v>
      </c>
      <c r="L1517" s="340">
        <f>K1517</f>
        <v>117.724</v>
      </c>
      <c r="M1517" s="341">
        <v>0.7</v>
      </c>
      <c r="N1517" s="153">
        <f>ROUND(M1517*L1517,2)</f>
        <v>82.41</v>
      </c>
      <c r="O1517" s="11"/>
      <c r="P1517" s="11"/>
      <c r="Q1517" s="11">
        <f t="shared" si="741"/>
        <v>0</v>
      </c>
      <c r="R1517" s="11">
        <f t="shared" si="742"/>
        <v>0</v>
      </c>
      <c r="S1517" s="88">
        <f t="shared" si="743"/>
        <v>0</v>
      </c>
      <c r="T1517" s="106"/>
    </row>
    <row r="1518" spans="1:25" s="132" customFormat="1" ht="22.5" customHeight="1" x14ac:dyDescent="0.3">
      <c r="A1518" s="111" t="s">
        <v>538</v>
      </c>
      <c r="B1518" s="111"/>
      <c r="C1518" s="111"/>
      <c r="D1518" s="95" t="s">
        <v>1917</v>
      </c>
      <c r="E1518" s="112"/>
      <c r="F1518" s="113"/>
      <c r="G1518" s="112"/>
      <c r="H1518" s="112"/>
      <c r="I1518" s="112"/>
      <c r="J1518" s="87"/>
      <c r="K1518" s="237"/>
      <c r="L1518" s="190"/>
      <c r="M1518" s="144"/>
      <c r="N1518" s="151"/>
      <c r="O1518" s="114"/>
      <c r="P1518" s="114"/>
      <c r="Q1518" s="85"/>
      <c r="R1518" s="85"/>
      <c r="S1518" s="114"/>
      <c r="T1518" s="114"/>
      <c r="U1518" s="131"/>
      <c r="V1518" s="131"/>
      <c r="W1518" s="131"/>
      <c r="X1518" s="131"/>
      <c r="Y1518" s="131"/>
    </row>
    <row r="1519" spans="1:25" s="138" customFormat="1" ht="32.25" customHeight="1" x14ac:dyDescent="0.3">
      <c r="A1519" s="90" t="s">
        <v>2759</v>
      </c>
      <c r="B1519" s="276" t="s">
        <v>2086</v>
      </c>
      <c r="C1519" s="90" t="s">
        <v>552</v>
      </c>
      <c r="D1519" s="97" t="s">
        <v>554</v>
      </c>
      <c r="E1519" s="87" t="s">
        <v>3</v>
      </c>
      <c r="F1519" s="117"/>
      <c r="G1519" s="87"/>
      <c r="H1519" s="87"/>
      <c r="I1519" s="89"/>
      <c r="J1519" s="89"/>
      <c r="K1519" s="89">
        <f>SUM(K1520:K1525)</f>
        <v>77.707295029733331</v>
      </c>
      <c r="L1519" s="89"/>
      <c r="M1519" s="146"/>
      <c r="N1519" s="89">
        <f>K1519</f>
        <v>77.707295029733331</v>
      </c>
      <c r="O1519" s="88"/>
      <c r="P1519" s="88"/>
      <c r="Q1519" s="92">
        <f t="shared" si="741"/>
        <v>0</v>
      </c>
      <c r="R1519" s="92">
        <f t="shared" si="742"/>
        <v>0</v>
      </c>
      <c r="S1519" s="88">
        <f t="shared" si="743"/>
        <v>0</v>
      </c>
      <c r="T1519" s="88" t="s">
        <v>555</v>
      </c>
      <c r="U1519" s="137"/>
      <c r="V1519" s="137"/>
      <c r="W1519" s="137"/>
      <c r="X1519" s="137"/>
      <c r="Y1519" s="137"/>
    </row>
    <row r="1520" spans="1:25" s="198" customFormat="1" ht="22.5" customHeight="1" x14ac:dyDescent="0.3">
      <c r="A1520" s="65" t="s">
        <v>2759</v>
      </c>
      <c r="B1520" s="65"/>
      <c r="C1520" s="65" t="s">
        <v>553</v>
      </c>
      <c r="D1520" s="261" t="s">
        <v>879</v>
      </c>
      <c r="E1520" s="14" t="s">
        <v>1690</v>
      </c>
      <c r="F1520" s="104"/>
      <c r="G1520" s="14"/>
      <c r="H1520" s="14"/>
      <c r="I1520" s="11">
        <f>(G1520+H1520)*2</f>
        <v>0</v>
      </c>
      <c r="J1520" s="122">
        <v>6.28</v>
      </c>
      <c r="K1520" s="11">
        <f>J1520*3.14*0.1</f>
        <v>1.9719200000000001</v>
      </c>
      <c r="L1520" s="11">
        <f>J1520</f>
        <v>6.28</v>
      </c>
      <c r="M1520" s="147">
        <v>1.1000000000000001</v>
      </c>
      <c r="N1520" s="153">
        <f>M1520*L1520</f>
        <v>6.9080000000000013</v>
      </c>
      <c r="O1520" s="11"/>
      <c r="P1520" s="11"/>
      <c r="Q1520" s="11">
        <f t="shared" si="741"/>
        <v>0</v>
      </c>
      <c r="R1520" s="11">
        <f t="shared" si="742"/>
        <v>0</v>
      </c>
      <c r="S1520" s="11">
        <f t="shared" si="743"/>
        <v>0</v>
      </c>
      <c r="T1520" s="11"/>
      <c r="U1520" s="197"/>
      <c r="V1520" s="197"/>
      <c r="W1520" s="197"/>
      <c r="X1520" s="197"/>
      <c r="Y1520" s="197"/>
    </row>
    <row r="1521" spans="1:25" s="198" customFormat="1" ht="22.5" customHeight="1" x14ac:dyDescent="0.3">
      <c r="A1521" s="65" t="s">
        <v>2760</v>
      </c>
      <c r="B1521" s="65"/>
      <c r="C1521" s="65" t="s">
        <v>553</v>
      </c>
      <c r="D1521" s="261" t="s">
        <v>956</v>
      </c>
      <c r="E1521" s="14" t="s">
        <v>1690</v>
      </c>
      <c r="F1521" s="104"/>
      <c r="G1521" s="14"/>
      <c r="H1521" s="14"/>
      <c r="I1521" s="11">
        <f>(G1521+H1521)*2</f>
        <v>0</v>
      </c>
      <c r="J1521" s="122">
        <v>90.28</v>
      </c>
      <c r="K1521" s="11">
        <f>J1521*3.14*0.2</f>
        <v>56.695840000000004</v>
      </c>
      <c r="L1521" s="11">
        <f>J1521</f>
        <v>90.28</v>
      </c>
      <c r="M1521" s="147">
        <v>1.1000000000000001</v>
      </c>
      <c r="N1521" s="153">
        <f>M1521*L1521</f>
        <v>99.308000000000007</v>
      </c>
      <c r="O1521" s="11"/>
      <c r="P1521" s="11"/>
      <c r="Q1521" s="11">
        <f t="shared" si="741"/>
        <v>0</v>
      </c>
      <c r="R1521" s="11">
        <f t="shared" si="742"/>
        <v>0</v>
      </c>
      <c r="S1521" s="11">
        <f t="shared" si="743"/>
        <v>0</v>
      </c>
      <c r="T1521" s="11"/>
      <c r="U1521" s="197"/>
      <c r="V1521" s="197"/>
      <c r="W1521" s="197"/>
      <c r="X1521" s="197"/>
      <c r="Y1521" s="197"/>
    </row>
    <row r="1522" spans="1:25" s="198" customFormat="1" ht="22.5" customHeight="1" x14ac:dyDescent="0.25">
      <c r="A1522" s="65" t="s">
        <v>2761</v>
      </c>
      <c r="B1522" s="65"/>
      <c r="C1522" s="65" t="s">
        <v>553</v>
      </c>
      <c r="D1522" s="261" t="s">
        <v>937</v>
      </c>
      <c r="E1522" s="14" t="s">
        <v>1690</v>
      </c>
      <c r="F1522" s="249"/>
      <c r="G1522" s="193"/>
      <c r="H1522" s="14"/>
      <c r="I1522" s="11">
        <f t="shared" ref="I1522" si="750">(G1522+H1522)*2</f>
        <v>0</v>
      </c>
      <c r="J1522" s="122">
        <v>28.16</v>
      </c>
      <c r="K1522" s="11">
        <f t="shared" ref="K1522" si="751">J1522*3.14*0.2</f>
        <v>17.684480000000004</v>
      </c>
      <c r="L1522" s="11">
        <f t="shared" ref="L1522" si="752">J1522</f>
        <v>28.16</v>
      </c>
      <c r="M1522" s="147">
        <v>1.1000000000000001</v>
      </c>
      <c r="N1522" s="291">
        <f>M1522*L1522</f>
        <v>30.976000000000003</v>
      </c>
      <c r="O1522" s="11"/>
      <c r="P1522" s="11"/>
      <c r="Q1522" s="11">
        <f t="shared" si="741"/>
        <v>0</v>
      </c>
      <c r="R1522" s="11">
        <f t="shared" si="742"/>
        <v>0</v>
      </c>
      <c r="S1522" s="11">
        <f t="shared" si="743"/>
        <v>0</v>
      </c>
      <c r="T1522" s="11"/>
      <c r="U1522" s="197"/>
      <c r="V1522" s="197"/>
      <c r="W1522" s="197"/>
      <c r="X1522" s="197"/>
      <c r="Y1522" s="197"/>
    </row>
    <row r="1523" spans="1:25" s="198" customFormat="1" ht="22.5" customHeight="1" x14ac:dyDescent="0.25">
      <c r="A1523" s="65" t="s">
        <v>2762</v>
      </c>
      <c r="B1523" s="65"/>
      <c r="C1523" s="65" t="s">
        <v>553</v>
      </c>
      <c r="D1523" s="261" t="s">
        <v>966</v>
      </c>
      <c r="E1523" s="14" t="s">
        <v>18</v>
      </c>
      <c r="F1523" s="249">
        <v>4</v>
      </c>
      <c r="G1523" s="193"/>
      <c r="H1523" s="14"/>
      <c r="I1523" s="11"/>
      <c r="J1523" s="217"/>
      <c r="K1523" s="11">
        <v>0.22435975015448531</v>
      </c>
      <c r="L1523" s="104">
        <f t="shared" ref="L1523:L1528" si="753">F1523</f>
        <v>4</v>
      </c>
      <c r="M1523" s="147">
        <v>1</v>
      </c>
      <c r="N1523" s="153">
        <f t="shared" ref="N1523:N1529" si="754">M1523*L1523</f>
        <v>4</v>
      </c>
      <c r="O1523" s="11"/>
      <c r="P1523" s="11"/>
      <c r="Q1523" s="11">
        <f t="shared" si="741"/>
        <v>0</v>
      </c>
      <c r="R1523" s="11">
        <f t="shared" si="742"/>
        <v>0</v>
      </c>
      <c r="S1523" s="11">
        <f t="shared" si="743"/>
        <v>0</v>
      </c>
      <c r="T1523" s="11"/>
      <c r="U1523" s="197"/>
      <c r="V1523" s="197"/>
      <c r="W1523" s="197"/>
      <c r="X1523" s="197"/>
      <c r="Y1523" s="197"/>
    </row>
    <row r="1524" spans="1:25" s="198" customFormat="1" ht="22.5" customHeight="1" x14ac:dyDescent="0.25">
      <c r="A1524" s="65" t="s">
        <v>2763</v>
      </c>
      <c r="B1524" s="65"/>
      <c r="C1524" s="65" t="s">
        <v>553</v>
      </c>
      <c r="D1524" s="261" t="s">
        <v>887</v>
      </c>
      <c r="E1524" s="14" t="s">
        <v>18</v>
      </c>
      <c r="F1524" s="249">
        <v>3</v>
      </c>
      <c r="G1524" s="193"/>
      <c r="H1524" s="14"/>
      <c r="I1524" s="11"/>
      <c r="J1524" s="217"/>
      <c r="K1524" s="11">
        <v>0.24229184562403411</v>
      </c>
      <c r="L1524" s="104">
        <f t="shared" si="753"/>
        <v>3</v>
      </c>
      <c r="M1524" s="147">
        <v>1</v>
      </c>
      <c r="N1524" s="153">
        <f t="shared" si="754"/>
        <v>3</v>
      </c>
      <c r="O1524" s="11"/>
      <c r="P1524" s="11"/>
      <c r="Q1524" s="11">
        <f t="shared" si="741"/>
        <v>0</v>
      </c>
      <c r="R1524" s="11">
        <f t="shared" si="742"/>
        <v>0</v>
      </c>
      <c r="S1524" s="11">
        <f t="shared" si="743"/>
        <v>0</v>
      </c>
      <c r="T1524" s="11"/>
      <c r="U1524" s="197"/>
      <c r="V1524" s="197"/>
      <c r="W1524" s="197"/>
      <c r="X1524" s="197"/>
      <c r="Y1524" s="197"/>
    </row>
    <row r="1525" spans="1:25" s="198" customFormat="1" ht="22.5" customHeight="1" x14ac:dyDescent="0.25">
      <c r="A1525" s="65" t="s">
        <v>2764</v>
      </c>
      <c r="B1525" s="65"/>
      <c r="C1525" s="65" t="s">
        <v>553</v>
      </c>
      <c r="D1525" s="261" t="s">
        <v>938</v>
      </c>
      <c r="E1525" s="14" t="s">
        <v>18</v>
      </c>
      <c r="F1525" s="249">
        <v>11</v>
      </c>
      <c r="G1525" s="193"/>
      <c r="H1525" s="14"/>
      <c r="I1525" s="11"/>
      <c r="J1525" s="217"/>
      <c r="K1525" s="11">
        <v>0.88840343395479182</v>
      </c>
      <c r="L1525" s="104">
        <f t="shared" si="753"/>
        <v>11</v>
      </c>
      <c r="M1525" s="147">
        <v>1</v>
      </c>
      <c r="N1525" s="153">
        <f t="shared" si="754"/>
        <v>11</v>
      </c>
      <c r="O1525" s="11"/>
      <c r="P1525" s="11"/>
      <c r="Q1525" s="11">
        <f t="shared" si="741"/>
        <v>0</v>
      </c>
      <c r="R1525" s="11">
        <f t="shared" si="742"/>
        <v>0</v>
      </c>
      <c r="S1525" s="11">
        <f t="shared" si="743"/>
        <v>0</v>
      </c>
      <c r="T1525" s="11"/>
      <c r="U1525" s="197"/>
      <c r="V1525" s="197"/>
      <c r="W1525" s="197"/>
      <c r="X1525" s="197"/>
      <c r="Y1525" s="197"/>
    </row>
    <row r="1526" spans="1:25" s="198" customFormat="1" x14ac:dyDescent="0.25">
      <c r="A1526" s="65" t="s">
        <v>2765</v>
      </c>
      <c r="B1526" s="65"/>
      <c r="C1526" s="65" t="s">
        <v>553</v>
      </c>
      <c r="D1526" s="261" t="s">
        <v>705</v>
      </c>
      <c r="E1526" s="14" t="s">
        <v>3</v>
      </c>
      <c r="F1526" s="250">
        <v>0.02</v>
      </c>
      <c r="G1526" s="193"/>
      <c r="H1526" s="14"/>
      <c r="I1526" s="11"/>
      <c r="J1526" s="217"/>
      <c r="K1526" s="11"/>
      <c r="L1526" s="103">
        <f t="shared" si="753"/>
        <v>0.02</v>
      </c>
      <c r="M1526" s="147">
        <v>1</v>
      </c>
      <c r="N1526" s="153">
        <f t="shared" si="754"/>
        <v>0.02</v>
      </c>
      <c r="O1526" s="11"/>
      <c r="P1526" s="11"/>
      <c r="Q1526" s="11">
        <f t="shared" si="741"/>
        <v>0</v>
      </c>
      <c r="R1526" s="11">
        <f t="shared" si="742"/>
        <v>0</v>
      </c>
      <c r="S1526" s="11">
        <f t="shared" si="743"/>
        <v>0</v>
      </c>
      <c r="T1526" s="11"/>
      <c r="U1526" s="197"/>
      <c r="V1526" s="197"/>
      <c r="W1526" s="197"/>
      <c r="X1526" s="197"/>
      <c r="Y1526" s="197"/>
    </row>
    <row r="1527" spans="1:25" s="134" customFormat="1" x14ac:dyDescent="0.3">
      <c r="A1527" s="90" t="s">
        <v>2760</v>
      </c>
      <c r="B1527" s="276" t="s">
        <v>2089</v>
      </c>
      <c r="C1527" s="86" t="s">
        <v>552</v>
      </c>
      <c r="D1527" s="118" t="s">
        <v>654</v>
      </c>
      <c r="E1527" s="87" t="s">
        <v>18</v>
      </c>
      <c r="F1527" s="117">
        <f>F1528</f>
        <v>3</v>
      </c>
      <c r="G1527" s="117"/>
      <c r="H1527" s="117"/>
      <c r="I1527" s="117"/>
      <c r="J1527" s="117"/>
      <c r="K1527" s="117"/>
      <c r="L1527" s="119">
        <f t="shared" si="753"/>
        <v>3</v>
      </c>
      <c r="M1527" s="148">
        <v>1</v>
      </c>
      <c r="N1527" s="154">
        <f t="shared" si="754"/>
        <v>3</v>
      </c>
      <c r="O1527" s="88"/>
      <c r="P1527" s="88"/>
      <c r="Q1527" s="92">
        <f t="shared" si="741"/>
        <v>0</v>
      </c>
      <c r="R1527" s="92">
        <f t="shared" si="742"/>
        <v>0</v>
      </c>
      <c r="S1527" s="88">
        <f t="shared" si="743"/>
        <v>0</v>
      </c>
      <c r="T1527" s="109"/>
      <c r="U1527" s="133"/>
      <c r="V1527" s="133"/>
      <c r="W1527" s="133"/>
      <c r="X1527" s="133"/>
      <c r="Y1527" s="133"/>
    </row>
    <row r="1528" spans="1:25" s="158" customFormat="1" ht="27.6" x14ac:dyDescent="0.3">
      <c r="A1528" s="69" t="s">
        <v>2766</v>
      </c>
      <c r="B1528" s="69"/>
      <c r="C1528" s="65" t="s">
        <v>553</v>
      </c>
      <c r="D1528" s="261" t="s">
        <v>1543</v>
      </c>
      <c r="E1528" s="74" t="s">
        <v>18</v>
      </c>
      <c r="F1528" s="105">
        <v>3</v>
      </c>
      <c r="G1528" s="105"/>
      <c r="H1528" s="105"/>
      <c r="I1528" s="105"/>
      <c r="J1528" s="117"/>
      <c r="K1528" s="238"/>
      <c r="L1528" s="104">
        <f t="shared" si="753"/>
        <v>3</v>
      </c>
      <c r="M1528" s="147">
        <v>1</v>
      </c>
      <c r="N1528" s="179">
        <f t="shared" si="754"/>
        <v>3</v>
      </c>
      <c r="O1528" s="71"/>
      <c r="P1528" s="71"/>
      <c r="Q1528" s="11">
        <f t="shared" si="741"/>
        <v>0</v>
      </c>
      <c r="R1528" s="11">
        <f t="shared" si="742"/>
        <v>0</v>
      </c>
      <c r="S1528" s="88">
        <f t="shared" si="743"/>
        <v>0</v>
      </c>
      <c r="T1528" s="106"/>
      <c r="U1528" s="157"/>
      <c r="V1528" s="157"/>
      <c r="W1528" s="157"/>
      <c r="X1528" s="157"/>
      <c r="Y1528" s="157"/>
    </row>
    <row r="1529" spans="1:25" s="138" customFormat="1" ht="18.75" customHeight="1" x14ac:dyDescent="0.3">
      <c r="A1529" s="90" t="s">
        <v>2761</v>
      </c>
      <c r="B1529" s="276" t="s">
        <v>2090</v>
      </c>
      <c r="C1529" s="90" t="s">
        <v>552</v>
      </c>
      <c r="D1529" s="97" t="s">
        <v>1209</v>
      </c>
      <c r="E1529" s="87" t="s">
        <v>3</v>
      </c>
      <c r="F1529" s="124">
        <f>F1530</f>
        <v>35.155000000000001</v>
      </c>
      <c r="G1529" s="87"/>
      <c r="H1529" s="87"/>
      <c r="I1529" s="87"/>
      <c r="J1529" s="87"/>
      <c r="K1529" s="117"/>
      <c r="L1529" s="124">
        <f>F1529</f>
        <v>35.155000000000001</v>
      </c>
      <c r="M1529" s="148">
        <v>1</v>
      </c>
      <c r="N1529" s="154">
        <f t="shared" si="754"/>
        <v>35.155000000000001</v>
      </c>
      <c r="O1529" s="88"/>
      <c r="P1529" s="88"/>
      <c r="Q1529" s="92">
        <f t="shared" si="741"/>
        <v>0</v>
      </c>
      <c r="R1529" s="92">
        <f t="shared" si="742"/>
        <v>0</v>
      </c>
      <c r="S1529" s="88">
        <f t="shared" si="743"/>
        <v>0</v>
      </c>
      <c r="T1529" s="108"/>
    </row>
    <row r="1530" spans="1:25" s="198" customFormat="1" x14ac:dyDescent="0.3">
      <c r="A1530" s="69" t="s">
        <v>2767</v>
      </c>
      <c r="B1530" s="65"/>
      <c r="C1530" s="65" t="s">
        <v>553</v>
      </c>
      <c r="D1530" s="260" t="s">
        <v>1914</v>
      </c>
      <c r="E1530" s="14" t="s">
        <v>3</v>
      </c>
      <c r="F1530" s="103">
        <v>35.155000000000001</v>
      </c>
      <c r="G1530" s="14"/>
      <c r="H1530" s="14"/>
      <c r="I1530" s="14"/>
      <c r="J1530" s="91"/>
      <c r="K1530" s="241"/>
      <c r="L1530" s="103">
        <f>F1530</f>
        <v>35.155000000000001</v>
      </c>
      <c r="M1530" s="147">
        <v>1</v>
      </c>
      <c r="N1530" s="153">
        <f>ROUND(M1530*L1530,2)</f>
        <v>35.159999999999997</v>
      </c>
      <c r="O1530" s="11"/>
      <c r="P1530" s="11"/>
      <c r="Q1530" s="11">
        <f t="shared" si="741"/>
        <v>0</v>
      </c>
      <c r="R1530" s="11">
        <f t="shared" si="742"/>
        <v>0</v>
      </c>
      <c r="S1530" s="88">
        <f t="shared" si="743"/>
        <v>0</v>
      </c>
      <c r="T1530" s="106"/>
      <c r="U1530" s="197"/>
    </row>
    <row r="1531" spans="1:25" s="134" customFormat="1" x14ac:dyDescent="0.3">
      <c r="A1531" s="90" t="s">
        <v>2762</v>
      </c>
      <c r="B1531" s="279" t="s">
        <v>2976</v>
      </c>
      <c r="C1531" s="86" t="s">
        <v>552</v>
      </c>
      <c r="D1531" s="118" t="s">
        <v>1909</v>
      </c>
      <c r="E1531" s="87" t="s">
        <v>18</v>
      </c>
      <c r="F1531" s="117">
        <f>F1532</f>
        <v>1</v>
      </c>
      <c r="G1531" s="117"/>
      <c r="H1531" s="117"/>
      <c r="I1531" s="117"/>
      <c r="J1531" s="117"/>
      <c r="K1531" s="117"/>
      <c r="L1531" s="119">
        <f t="shared" ref="L1531:L1532" si="755">F1531</f>
        <v>1</v>
      </c>
      <c r="M1531" s="148">
        <v>1</v>
      </c>
      <c r="N1531" s="154">
        <f t="shared" ref="N1531:N1533" si="756">M1531*L1531</f>
        <v>1</v>
      </c>
      <c r="O1531" s="88"/>
      <c r="P1531" s="88"/>
      <c r="Q1531" s="92">
        <f t="shared" si="741"/>
        <v>0</v>
      </c>
      <c r="R1531" s="92">
        <f t="shared" si="742"/>
        <v>0</v>
      </c>
      <c r="S1531" s="88">
        <f t="shared" si="743"/>
        <v>0</v>
      </c>
      <c r="T1531" s="109"/>
      <c r="U1531" s="133"/>
      <c r="V1531" s="133"/>
      <c r="W1531" s="133"/>
      <c r="X1531" s="133"/>
      <c r="Y1531" s="133"/>
    </row>
    <row r="1532" spans="1:25" s="198" customFormat="1" x14ac:dyDescent="0.3">
      <c r="A1532" s="69" t="s">
        <v>2768</v>
      </c>
      <c r="B1532" s="65"/>
      <c r="C1532" s="65" t="s">
        <v>553</v>
      </c>
      <c r="D1532" s="260" t="s">
        <v>1918</v>
      </c>
      <c r="E1532" s="14" t="s">
        <v>18</v>
      </c>
      <c r="F1532" s="212">
        <v>1</v>
      </c>
      <c r="G1532" s="14"/>
      <c r="H1532" s="14"/>
      <c r="I1532" s="14"/>
      <c r="J1532" s="91"/>
      <c r="K1532" s="241"/>
      <c r="L1532" s="104">
        <f t="shared" si="755"/>
        <v>1</v>
      </c>
      <c r="M1532" s="147">
        <v>1</v>
      </c>
      <c r="N1532" s="179">
        <f t="shared" si="756"/>
        <v>1</v>
      </c>
      <c r="O1532" s="11"/>
      <c r="P1532" s="11"/>
      <c r="Q1532" s="11">
        <f t="shared" si="741"/>
        <v>0</v>
      </c>
      <c r="R1532" s="11">
        <f t="shared" si="742"/>
        <v>0</v>
      </c>
      <c r="S1532" s="88">
        <f t="shared" si="743"/>
        <v>0</v>
      </c>
      <c r="T1532" s="106"/>
      <c r="U1532" s="197"/>
    </row>
    <row r="1533" spans="1:25" s="138" customFormat="1" ht="18.75" customHeight="1" x14ac:dyDescent="0.3">
      <c r="A1533" s="90" t="s">
        <v>2763</v>
      </c>
      <c r="B1533" s="276" t="s">
        <v>2088</v>
      </c>
      <c r="C1533" s="90" t="s">
        <v>552</v>
      </c>
      <c r="D1533" s="97" t="s">
        <v>1338</v>
      </c>
      <c r="E1533" s="87" t="s">
        <v>3</v>
      </c>
      <c r="F1533" s="124">
        <f>F1534</f>
        <v>35.920999999999999</v>
      </c>
      <c r="G1533" s="87"/>
      <c r="H1533" s="87"/>
      <c r="I1533" s="87"/>
      <c r="J1533" s="87"/>
      <c r="K1533" s="117"/>
      <c r="L1533" s="124">
        <f>F1533</f>
        <v>35.920999999999999</v>
      </c>
      <c r="M1533" s="148">
        <v>1</v>
      </c>
      <c r="N1533" s="154">
        <f t="shared" si="756"/>
        <v>35.920999999999999</v>
      </c>
      <c r="O1533" s="88"/>
      <c r="P1533" s="88"/>
      <c r="Q1533" s="92">
        <f t="shared" si="741"/>
        <v>0</v>
      </c>
      <c r="R1533" s="92">
        <f t="shared" si="742"/>
        <v>0</v>
      </c>
      <c r="S1533" s="88">
        <f t="shared" si="743"/>
        <v>0</v>
      </c>
      <c r="T1533" s="108"/>
    </row>
    <row r="1534" spans="1:25" s="198" customFormat="1" ht="27.6" x14ac:dyDescent="0.3">
      <c r="A1534" s="65" t="s">
        <v>2769</v>
      </c>
      <c r="B1534" s="65"/>
      <c r="C1534" s="65" t="s">
        <v>553</v>
      </c>
      <c r="D1534" s="261" t="s">
        <v>1919</v>
      </c>
      <c r="E1534" s="14" t="s">
        <v>3</v>
      </c>
      <c r="F1534" s="103">
        <v>35.920999999999999</v>
      </c>
      <c r="G1534" s="14"/>
      <c r="H1534" s="14"/>
      <c r="I1534" s="14"/>
      <c r="J1534" s="91"/>
      <c r="K1534" s="241"/>
      <c r="L1534" s="103">
        <f>F1534</f>
        <v>35.920999999999999</v>
      </c>
      <c r="M1534" s="147">
        <v>1.1000000000000001</v>
      </c>
      <c r="N1534" s="153">
        <f>ROUND(M1534*L1534,2)</f>
        <v>39.51</v>
      </c>
      <c r="O1534" s="11"/>
      <c r="P1534" s="11"/>
      <c r="Q1534" s="11">
        <f t="shared" si="741"/>
        <v>0</v>
      </c>
      <c r="R1534" s="11">
        <f t="shared" si="742"/>
        <v>0</v>
      </c>
      <c r="S1534" s="88">
        <f t="shared" si="743"/>
        <v>0</v>
      </c>
      <c r="T1534" s="106"/>
      <c r="U1534" s="197"/>
    </row>
    <row r="1535" spans="1:25" s="198" customFormat="1" ht="25.5" customHeight="1" x14ac:dyDescent="0.3">
      <c r="A1535" s="65" t="s">
        <v>3038</v>
      </c>
      <c r="B1535" s="65"/>
      <c r="C1535" s="65" t="s">
        <v>553</v>
      </c>
      <c r="D1535" s="115" t="s">
        <v>2979</v>
      </c>
      <c r="E1535" s="14" t="s">
        <v>2</v>
      </c>
      <c r="F1535" s="340">
        <f>F1534</f>
        <v>35.920999999999999</v>
      </c>
      <c r="G1535" s="340"/>
      <c r="H1535" s="340"/>
      <c r="I1535" s="340"/>
      <c r="J1535" s="340"/>
      <c r="K1535" s="340">
        <f>F1535</f>
        <v>35.920999999999999</v>
      </c>
      <c r="L1535" s="340">
        <f>K1535</f>
        <v>35.920999999999999</v>
      </c>
      <c r="M1535" s="341">
        <v>2</v>
      </c>
      <c r="N1535" s="153">
        <f>ROUND(M1535*L1535,2)</f>
        <v>71.84</v>
      </c>
      <c r="O1535" s="11"/>
      <c r="P1535" s="11"/>
      <c r="Q1535" s="11">
        <f t="shared" si="741"/>
        <v>0</v>
      </c>
      <c r="R1535" s="11">
        <f t="shared" si="742"/>
        <v>0</v>
      </c>
      <c r="S1535" s="88">
        <f t="shared" si="743"/>
        <v>0</v>
      </c>
      <c r="T1535" s="106"/>
    </row>
    <row r="1536" spans="1:25" s="132" customFormat="1" ht="22.5" customHeight="1" x14ac:dyDescent="0.3">
      <c r="A1536" s="111" t="s">
        <v>539</v>
      </c>
      <c r="B1536" s="111"/>
      <c r="C1536" s="111"/>
      <c r="D1536" s="95" t="s">
        <v>2008</v>
      </c>
      <c r="E1536" s="112"/>
      <c r="F1536" s="113"/>
      <c r="G1536" s="112"/>
      <c r="H1536" s="112"/>
      <c r="I1536" s="112"/>
      <c r="J1536" s="87"/>
      <c r="K1536" s="237"/>
      <c r="L1536" s="190"/>
      <c r="M1536" s="144"/>
      <c r="N1536" s="151"/>
      <c r="O1536" s="114"/>
      <c r="P1536" s="114"/>
      <c r="Q1536" s="85"/>
      <c r="R1536" s="85"/>
      <c r="S1536" s="114"/>
      <c r="T1536" s="114"/>
      <c r="U1536" s="131"/>
      <c r="V1536" s="131"/>
      <c r="W1536" s="131"/>
      <c r="X1536" s="131"/>
      <c r="Y1536" s="131"/>
    </row>
    <row r="1537" spans="1:25" s="138" customFormat="1" ht="32.25" customHeight="1" x14ac:dyDescent="0.3">
      <c r="A1537" s="90" t="s">
        <v>2770</v>
      </c>
      <c r="B1537" s="276" t="s">
        <v>2086</v>
      </c>
      <c r="C1537" s="90" t="s">
        <v>552</v>
      </c>
      <c r="D1537" s="97" t="s">
        <v>554</v>
      </c>
      <c r="E1537" s="87" t="s">
        <v>3</v>
      </c>
      <c r="F1537" s="117"/>
      <c r="G1537" s="87"/>
      <c r="H1537" s="87"/>
      <c r="I1537" s="89"/>
      <c r="J1537" s="89"/>
      <c r="K1537" s="89">
        <f>SUM(K1538:K1542)</f>
        <v>63.183929665576962</v>
      </c>
      <c r="L1537" s="89"/>
      <c r="M1537" s="146"/>
      <c r="N1537" s="89">
        <f>K1537</f>
        <v>63.183929665576962</v>
      </c>
      <c r="O1537" s="88"/>
      <c r="P1537" s="88"/>
      <c r="Q1537" s="92">
        <f t="shared" si="741"/>
        <v>0</v>
      </c>
      <c r="R1537" s="92">
        <f t="shared" si="742"/>
        <v>0</v>
      </c>
      <c r="S1537" s="88">
        <f t="shared" si="743"/>
        <v>0</v>
      </c>
      <c r="T1537" s="88" t="s">
        <v>555</v>
      </c>
      <c r="U1537" s="137"/>
      <c r="V1537" s="137"/>
      <c r="W1537" s="137"/>
      <c r="X1537" s="137"/>
      <c r="Y1537" s="137"/>
    </row>
    <row r="1538" spans="1:25" s="138" customFormat="1" ht="22.5" customHeight="1" x14ac:dyDescent="0.3">
      <c r="A1538" s="65" t="s">
        <v>2771</v>
      </c>
      <c r="B1538" s="69"/>
      <c r="C1538" s="69" t="s">
        <v>553</v>
      </c>
      <c r="D1538" s="261" t="s">
        <v>880</v>
      </c>
      <c r="E1538" s="74" t="s">
        <v>1690</v>
      </c>
      <c r="F1538" s="105"/>
      <c r="G1538" s="14"/>
      <c r="H1538" s="14"/>
      <c r="I1538" s="11">
        <f>(G1538+H1538)*2</f>
        <v>0</v>
      </c>
      <c r="J1538" s="120">
        <v>2.92</v>
      </c>
      <c r="K1538" s="235">
        <f>J1538*3.14*0.16</f>
        <v>1.4670080000000001</v>
      </c>
      <c r="L1538" s="11">
        <f>J1538</f>
        <v>2.92</v>
      </c>
      <c r="M1538" s="147">
        <v>1.1000000000000001</v>
      </c>
      <c r="N1538" s="179">
        <f>M1538*L1538</f>
        <v>3.2120000000000002</v>
      </c>
      <c r="O1538" s="71"/>
      <c r="P1538" s="71"/>
      <c r="Q1538" s="11">
        <f t="shared" si="741"/>
        <v>0</v>
      </c>
      <c r="R1538" s="11">
        <f t="shared" si="742"/>
        <v>0</v>
      </c>
      <c r="S1538" s="88">
        <f t="shared" si="743"/>
        <v>0</v>
      </c>
      <c r="T1538" s="88"/>
      <c r="U1538" s="137"/>
      <c r="V1538" s="137"/>
      <c r="W1538" s="137"/>
      <c r="X1538" s="137"/>
      <c r="Y1538" s="137"/>
    </row>
    <row r="1539" spans="1:25" s="138" customFormat="1" ht="22.5" customHeight="1" x14ac:dyDescent="0.3">
      <c r="A1539" s="65" t="s">
        <v>2772</v>
      </c>
      <c r="B1539" s="69"/>
      <c r="C1539" s="69" t="s">
        <v>553</v>
      </c>
      <c r="D1539" s="261" t="s">
        <v>881</v>
      </c>
      <c r="E1539" s="74" t="s">
        <v>1690</v>
      </c>
      <c r="F1539" s="105"/>
      <c r="G1539" s="14"/>
      <c r="H1539" s="14"/>
      <c r="I1539" s="11">
        <f>(G1539+H1539)*2</f>
        <v>0</v>
      </c>
      <c r="J1539" s="120">
        <v>117.02</v>
      </c>
      <c r="K1539" s="235">
        <f>J1539*3.14*0.16</f>
        <v>58.790847999999997</v>
      </c>
      <c r="L1539" s="11">
        <f>J1539</f>
        <v>117.02</v>
      </c>
      <c r="M1539" s="147">
        <v>1.1000000000000001</v>
      </c>
      <c r="N1539" s="179">
        <f>M1539*L1539</f>
        <v>128.72200000000001</v>
      </c>
      <c r="O1539" s="71"/>
      <c r="P1539" s="71"/>
      <c r="Q1539" s="11">
        <f t="shared" si="741"/>
        <v>0</v>
      </c>
      <c r="R1539" s="11">
        <f t="shared" si="742"/>
        <v>0</v>
      </c>
      <c r="S1539" s="88">
        <f t="shared" si="743"/>
        <v>0</v>
      </c>
      <c r="T1539" s="88"/>
      <c r="U1539" s="137"/>
      <c r="V1539" s="137"/>
      <c r="W1539" s="137"/>
      <c r="X1539" s="137"/>
      <c r="Y1539" s="137"/>
    </row>
    <row r="1540" spans="1:25" s="138" customFormat="1" ht="22.5" customHeight="1" x14ac:dyDescent="0.25">
      <c r="A1540" s="65" t="s">
        <v>2773</v>
      </c>
      <c r="B1540" s="69"/>
      <c r="C1540" s="69" t="s">
        <v>553</v>
      </c>
      <c r="D1540" s="261" t="s">
        <v>1020</v>
      </c>
      <c r="E1540" s="14" t="s">
        <v>18</v>
      </c>
      <c r="F1540" s="249">
        <v>4</v>
      </c>
      <c r="G1540" s="195"/>
      <c r="H1540" s="74"/>
      <c r="I1540" s="11"/>
      <c r="J1540" s="224"/>
      <c r="K1540" s="235">
        <v>0.45372380249763439</v>
      </c>
      <c r="L1540" s="104">
        <f t="shared" ref="L1540:L1546" si="757">F1540</f>
        <v>4</v>
      </c>
      <c r="M1540" s="147">
        <v>1</v>
      </c>
      <c r="N1540" s="179">
        <f t="shared" ref="N1540:N1547" si="758">M1540*L1540</f>
        <v>4</v>
      </c>
      <c r="O1540" s="71"/>
      <c r="P1540" s="71"/>
      <c r="Q1540" s="11">
        <f t="shared" si="741"/>
        <v>0</v>
      </c>
      <c r="R1540" s="11">
        <f t="shared" si="742"/>
        <v>0</v>
      </c>
      <c r="S1540" s="88">
        <f t="shared" si="743"/>
        <v>0</v>
      </c>
      <c r="T1540" s="88"/>
      <c r="U1540" s="137"/>
      <c r="V1540" s="137"/>
      <c r="W1540" s="137"/>
      <c r="X1540" s="137"/>
      <c r="Y1540" s="137"/>
    </row>
    <row r="1541" spans="1:25" s="138" customFormat="1" ht="22.5" customHeight="1" x14ac:dyDescent="0.25">
      <c r="A1541" s="65" t="s">
        <v>2774</v>
      </c>
      <c r="B1541" s="69"/>
      <c r="C1541" s="69" t="s">
        <v>553</v>
      </c>
      <c r="D1541" s="261" t="s">
        <v>923</v>
      </c>
      <c r="E1541" s="14" t="s">
        <v>18</v>
      </c>
      <c r="F1541" s="249">
        <v>5</v>
      </c>
      <c r="G1541" s="195"/>
      <c r="H1541" s="74"/>
      <c r="I1541" s="11"/>
      <c r="J1541" s="224"/>
      <c r="K1541" s="235">
        <v>0.88298209395690241</v>
      </c>
      <c r="L1541" s="104">
        <f t="shared" si="757"/>
        <v>5</v>
      </c>
      <c r="M1541" s="147">
        <v>1</v>
      </c>
      <c r="N1541" s="179">
        <f t="shared" si="758"/>
        <v>5</v>
      </c>
      <c r="O1541" s="71"/>
      <c r="P1541" s="71"/>
      <c r="Q1541" s="11">
        <f t="shared" si="741"/>
        <v>0</v>
      </c>
      <c r="R1541" s="11">
        <f t="shared" si="742"/>
        <v>0</v>
      </c>
      <c r="S1541" s="88">
        <f t="shared" si="743"/>
        <v>0</v>
      </c>
      <c r="T1541" s="88"/>
      <c r="U1541" s="137"/>
      <c r="V1541" s="137"/>
      <c r="W1541" s="137"/>
      <c r="X1541" s="137"/>
      <c r="Y1541" s="137"/>
    </row>
    <row r="1542" spans="1:25" s="138" customFormat="1" ht="22.5" customHeight="1" x14ac:dyDescent="0.25">
      <c r="A1542" s="65" t="s">
        <v>2775</v>
      </c>
      <c r="B1542" s="69"/>
      <c r="C1542" s="69" t="s">
        <v>553</v>
      </c>
      <c r="D1542" s="261" t="s">
        <v>888</v>
      </c>
      <c r="E1542" s="14" t="s">
        <v>18</v>
      </c>
      <c r="F1542" s="249">
        <v>9</v>
      </c>
      <c r="G1542" s="195"/>
      <c r="H1542" s="74"/>
      <c r="I1542" s="11"/>
      <c r="J1542" s="224"/>
      <c r="K1542" s="235">
        <v>1.5893677691224244</v>
      </c>
      <c r="L1542" s="104">
        <f t="shared" si="757"/>
        <v>9</v>
      </c>
      <c r="M1542" s="147">
        <v>1</v>
      </c>
      <c r="N1542" s="179">
        <f t="shared" si="758"/>
        <v>9</v>
      </c>
      <c r="O1542" s="71"/>
      <c r="P1542" s="71"/>
      <c r="Q1542" s="11">
        <f t="shared" si="741"/>
        <v>0</v>
      </c>
      <c r="R1542" s="11">
        <f t="shared" si="742"/>
        <v>0</v>
      </c>
      <c r="S1542" s="88">
        <f t="shared" si="743"/>
        <v>0</v>
      </c>
      <c r="T1542" s="88"/>
      <c r="U1542" s="137"/>
      <c r="V1542" s="137"/>
      <c r="W1542" s="137"/>
      <c r="X1542" s="137"/>
      <c r="Y1542" s="137"/>
    </row>
    <row r="1543" spans="1:25" s="138" customFormat="1" x14ac:dyDescent="0.25">
      <c r="A1543" s="65" t="s">
        <v>2776</v>
      </c>
      <c r="B1543" s="69"/>
      <c r="C1543" s="69" t="s">
        <v>553</v>
      </c>
      <c r="D1543" s="261" t="s">
        <v>705</v>
      </c>
      <c r="E1543" s="14" t="s">
        <v>3</v>
      </c>
      <c r="F1543" s="232">
        <v>0.04</v>
      </c>
      <c r="G1543" s="195"/>
      <c r="H1543" s="74"/>
      <c r="I1543" s="11"/>
      <c r="J1543" s="224"/>
      <c r="K1543" s="235"/>
      <c r="L1543" s="103">
        <f t="shared" si="757"/>
        <v>0.04</v>
      </c>
      <c r="M1543" s="147">
        <v>1</v>
      </c>
      <c r="N1543" s="179">
        <f t="shared" si="758"/>
        <v>0.04</v>
      </c>
      <c r="O1543" s="71"/>
      <c r="P1543" s="71"/>
      <c r="Q1543" s="11">
        <f t="shared" si="741"/>
        <v>0</v>
      </c>
      <c r="R1543" s="11">
        <f t="shared" si="742"/>
        <v>0</v>
      </c>
      <c r="S1543" s="88">
        <f t="shared" si="743"/>
        <v>0</v>
      </c>
      <c r="T1543" s="88"/>
      <c r="U1543" s="137"/>
      <c r="V1543" s="137"/>
      <c r="W1543" s="137"/>
      <c r="X1543" s="137"/>
      <c r="Y1543" s="137"/>
    </row>
    <row r="1544" spans="1:25" s="134" customFormat="1" x14ac:dyDescent="0.3">
      <c r="A1544" s="90" t="s">
        <v>2777</v>
      </c>
      <c r="B1544" s="276" t="s">
        <v>2089</v>
      </c>
      <c r="C1544" s="86" t="s">
        <v>552</v>
      </c>
      <c r="D1544" s="118" t="s">
        <v>654</v>
      </c>
      <c r="E1544" s="87" t="s">
        <v>18</v>
      </c>
      <c r="F1544" s="117">
        <f>F1545+F1546</f>
        <v>3</v>
      </c>
      <c r="G1544" s="117"/>
      <c r="H1544" s="117"/>
      <c r="I1544" s="117"/>
      <c r="J1544" s="117"/>
      <c r="K1544" s="117"/>
      <c r="L1544" s="119">
        <f t="shared" si="757"/>
        <v>3</v>
      </c>
      <c r="M1544" s="148">
        <v>1</v>
      </c>
      <c r="N1544" s="154">
        <f t="shared" si="758"/>
        <v>3</v>
      </c>
      <c r="O1544" s="88"/>
      <c r="P1544" s="88"/>
      <c r="Q1544" s="92">
        <f t="shared" si="741"/>
        <v>0</v>
      </c>
      <c r="R1544" s="92">
        <f t="shared" si="742"/>
        <v>0</v>
      </c>
      <c r="S1544" s="88">
        <f t="shared" si="743"/>
        <v>0</v>
      </c>
      <c r="T1544" s="109"/>
      <c r="U1544" s="133"/>
      <c r="V1544" s="133"/>
      <c r="W1544" s="133"/>
      <c r="X1544" s="133"/>
      <c r="Y1544" s="133"/>
    </row>
    <row r="1545" spans="1:25" s="158" customFormat="1" ht="41.25" customHeight="1" x14ac:dyDescent="0.3">
      <c r="A1545" s="69" t="s">
        <v>2778</v>
      </c>
      <c r="B1545" s="69"/>
      <c r="C1545" s="65" t="s">
        <v>553</v>
      </c>
      <c r="D1545" s="261" t="s">
        <v>1575</v>
      </c>
      <c r="E1545" s="74" t="s">
        <v>18</v>
      </c>
      <c r="F1545" s="105">
        <v>2</v>
      </c>
      <c r="G1545" s="105"/>
      <c r="H1545" s="105"/>
      <c r="I1545" s="105"/>
      <c r="J1545" s="117"/>
      <c r="K1545" s="238"/>
      <c r="L1545" s="104">
        <f t="shared" si="757"/>
        <v>2</v>
      </c>
      <c r="M1545" s="147">
        <v>1</v>
      </c>
      <c r="N1545" s="179">
        <f t="shared" si="758"/>
        <v>2</v>
      </c>
      <c r="O1545" s="71"/>
      <c r="P1545" s="71"/>
      <c r="Q1545" s="11">
        <f t="shared" si="741"/>
        <v>0</v>
      </c>
      <c r="R1545" s="11">
        <f t="shared" si="742"/>
        <v>0</v>
      </c>
      <c r="S1545" s="88">
        <f t="shared" si="743"/>
        <v>0</v>
      </c>
      <c r="T1545" s="106"/>
      <c r="U1545" s="157"/>
      <c r="V1545" s="157"/>
      <c r="W1545" s="157"/>
      <c r="X1545" s="157"/>
      <c r="Y1545" s="157"/>
    </row>
    <row r="1546" spans="1:25" s="158" customFormat="1" ht="41.25" customHeight="1" x14ac:dyDescent="0.3">
      <c r="A1546" s="69" t="s">
        <v>2779</v>
      </c>
      <c r="B1546" s="69"/>
      <c r="C1546" s="65" t="s">
        <v>553</v>
      </c>
      <c r="D1546" s="261" t="s">
        <v>2020</v>
      </c>
      <c r="E1546" s="74" t="s">
        <v>18</v>
      </c>
      <c r="F1546" s="105">
        <v>1</v>
      </c>
      <c r="G1546" s="105"/>
      <c r="H1546" s="105"/>
      <c r="I1546" s="105"/>
      <c r="J1546" s="117"/>
      <c r="K1546" s="238"/>
      <c r="L1546" s="104">
        <f t="shared" si="757"/>
        <v>1</v>
      </c>
      <c r="M1546" s="147">
        <v>1</v>
      </c>
      <c r="N1546" s="179">
        <f t="shared" si="758"/>
        <v>1</v>
      </c>
      <c r="O1546" s="71"/>
      <c r="P1546" s="71"/>
      <c r="Q1546" s="11">
        <f t="shared" si="741"/>
        <v>0</v>
      </c>
      <c r="R1546" s="11">
        <f t="shared" si="742"/>
        <v>0</v>
      </c>
      <c r="S1546" s="88">
        <f t="shared" si="743"/>
        <v>0</v>
      </c>
      <c r="T1546" s="106"/>
      <c r="U1546" s="157"/>
      <c r="V1546" s="157"/>
      <c r="W1546" s="157"/>
      <c r="X1546" s="157"/>
      <c r="Y1546" s="157"/>
    </row>
    <row r="1547" spans="1:25" s="138" customFormat="1" ht="18.75" customHeight="1" x14ac:dyDescent="0.3">
      <c r="A1547" s="90" t="s">
        <v>2780</v>
      </c>
      <c r="B1547" s="276" t="s">
        <v>2090</v>
      </c>
      <c r="C1547" s="90" t="s">
        <v>552</v>
      </c>
      <c r="D1547" s="97" t="s">
        <v>1209</v>
      </c>
      <c r="E1547" s="87" t="s">
        <v>3</v>
      </c>
      <c r="F1547" s="124">
        <f>F1548</f>
        <v>15.847</v>
      </c>
      <c r="G1547" s="87"/>
      <c r="H1547" s="87"/>
      <c r="I1547" s="87"/>
      <c r="J1547" s="87"/>
      <c r="K1547" s="117"/>
      <c r="L1547" s="124">
        <f>F1547</f>
        <v>15.847</v>
      </c>
      <c r="M1547" s="148">
        <v>1</v>
      </c>
      <c r="N1547" s="154">
        <f t="shared" si="758"/>
        <v>15.847</v>
      </c>
      <c r="O1547" s="88"/>
      <c r="P1547" s="88"/>
      <c r="Q1547" s="92">
        <f t="shared" si="741"/>
        <v>0</v>
      </c>
      <c r="R1547" s="92">
        <f t="shared" si="742"/>
        <v>0</v>
      </c>
      <c r="S1547" s="88">
        <f t="shared" si="743"/>
        <v>0</v>
      </c>
      <c r="T1547" s="108"/>
    </row>
    <row r="1548" spans="1:25" s="198" customFormat="1" ht="27.6" x14ac:dyDescent="0.3">
      <c r="A1548" s="69" t="s">
        <v>2781</v>
      </c>
      <c r="B1548" s="65"/>
      <c r="C1548" s="65" t="s">
        <v>553</v>
      </c>
      <c r="D1548" s="261" t="s">
        <v>2010</v>
      </c>
      <c r="E1548" s="14" t="s">
        <v>3</v>
      </c>
      <c r="F1548" s="103">
        <v>15.847</v>
      </c>
      <c r="G1548" s="14"/>
      <c r="H1548" s="14"/>
      <c r="I1548" s="14"/>
      <c r="J1548" s="91"/>
      <c r="K1548" s="241"/>
      <c r="L1548" s="103">
        <f>F1548</f>
        <v>15.847</v>
      </c>
      <c r="M1548" s="147">
        <v>1.1000000000000001</v>
      </c>
      <c r="N1548" s="153">
        <f>ROUND(M1548*L1548,2)</f>
        <v>17.43</v>
      </c>
      <c r="O1548" s="11"/>
      <c r="P1548" s="11"/>
      <c r="Q1548" s="11">
        <f t="shared" si="741"/>
        <v>0</v>
      </c>
      <c r="R1548" s="11">
        <f t="shared" si="742"/>
        <v>0</v>
      </c>
      <c r="S1548" s="88">
        <f t="shared" si="743"/>
        <v>0</v>
      </c>
      <c r="T1548" s="106"/>
      <c r="U1548" s="197"/>
    </row>
    <row r="1549" spans="1:25" s="134" customFormat="1" x14ac:dyDescent="0.3">
      <c r="A1549" s="90" t="s">
        <v>2782</v>
      </c>
      <c r="B1549" s="279" t="s">
        <v>2976</v>
      </c>
      <c r="C1549" s="86" t="s">
        <v>552</v>
      </c>
      <c r="D1549" s="118" t="s">
        <v>1909</v>
      </c>
      <c r="E1549" s="87" t="s">
        <v>18</v>
      </c>
      <c r="F1549" s="117">
        <f>F1550</f>
        <v>1</v>
      </c>
      <c r="G1549" s="117"/>
      <c r="H1549" s="117"/>
      <c r="I1549" s="117"/>
      <c r="J1549" s="117"/>
      <c r="K1549" s="117"/>
      <c r="L1549" s="119">
        <f t="shared" ref="L1549:L1550" si="759">F1549</f>
        <v>1</v>
      </c>
      <c r="M1549" s="148">
        <v>1</v>
      </c>
      <c r="N1549" s="154">
        <f t="shared" ref="N1549:N1551" si="760">M1549*L1549</f>
        <v>1</v>
      </c>
      <c r="O1549" s="88"/>
      <c r="P1549" s="88"/>
      <c r="Q1549" s="92">
        <f t="shared" si="741"/>
        <v>0</v>
      </c>
      <c r="R1549" s="92">
        <f t="shared" si="742"/>
        <v>0</v>
      </c>
      <c r="S1549" s="88">
        <f t="shared" si="743"/>
        <v>0</v>
      </c>
      <c r="T1549" s="109"/>
      <c r="U1549" s="133"/>
      <c r="V1549" s="133"/>
      <c r="W1549" s="133"/>
      <c r="X1549" s="133"/>
      <c r="Y1549" s="133"/>
    </row>
    <row r="1550" spans="1:25" s="198" customFormat="1" x14ac:dyDescent="0.3">
      <c r="A1550" s="69" t="s">
        <v>2783</v>
      </c>
      <c r="B1550" s="65"/>
      <c r="C1550" s="65" t="s">
        <v>553</v>
      </c>
      <c r="D1550" s="261" t="s">
        <v>2011</v>
      </c>
      <c r="E1550" s="87" t="s">
        <v>18</v>
      </c>
      <c r="F1550" s="215">
        <v>1</v>
      </c>
      <c r="G1550" s="14"/>
      <c r="H1550" s="14"/>
      <c r="I1550" s="14"/>
      <c r="J1550" s="91"/>
      <c r="K1550" s="241"/>
      <c r="L1550" s="104">
        <f t="shared" si="759"/>
        <v>1</v>
      </c>
      <c r="M1550" s="147">
        <v>1</v>
      </c>
      <c r="N1550" s="179">
        <f t="shared" si="760"/>
        <v>1</v>
      </c>
      <c r="O1550" s="11"/>
      <c r="P1550" s="11"/>
      <c r="Q1550" s="11">
        <f t="shared" si="741"/>
        <v>0</v>
      </c>
      <c r="R1550" s="11">
        <f t="shared" si="742"/>
        <v>0</v>
      </c>
      <c r="S1550" s="88">
        <f t="shared" si="743"/>
        <v>0</v>
      </c>
      <c r="T1550" s="106"/>
      <c r="U1550" s="197"/>
    </row>
    <row r="1551" spans="1:25" s="138" customFormat="1" ht="18.75" customHeight="1" x14ac:dyDescent="0.3">
      <c r="A1551" s="90" t="s">
        <v>2784</v>
      </c>
      <c r="B1551" s="276" t="s">
        <v>2088</v>
      </c>
      <c r="C1551" s="90" t="s">
        <v>552</v>
      </c>
      <c r="D1551" s="97" t="s">
        <v>1338</v>
      </c>
      <c r="E1551" s="87" t="s">
        <v>3</v>
      </c>
      <c r="F1551" s="124">
        <f>F1552</f>
        <v>53.695999999999998</v>
      </c>
      <c r="G1551" s="87"/>
      <c r="H1551" s="87"/>
      <c r="I1551" s="87"/>
      <c r="J1551" s="87"/>
      <c r="K1551" s="117"/>
      <c r="L1551" s="124">
        <f>F1551</f>
        <v>53.695999999999998</v>
      </c>
      <c r="M1551" s="148">
        <v>1</v>
      </c>
      <c r="N1551" s="154">
        <f t="shared" si="760"/>
        <v>53.695999999999998</v>
      </c>
      <c r="O1551" s="88"/>
      <c r="P1551" s="88"/>
      <c r="Q1551" s="92">
        <f t="shared" si="741"/>
        <v>0</v>
      </c>
      <c r="R1551" s="92">
        <f t="shared" si="742"/>
        <v>0</v>
      </c>
      <c r="S1551" s="88">
        <f t="shared" si="743"/>
        <v>0</v>
      </c>
      <c r="T1551" s="108"/>
    </row>
    <row r="1552" spans="1:25" s="198" customFormat="1" ht="27.6" x14ac:dyDescent="0.3">
      <c r="A1552" s="65" t="s">
        <v>2785</v>
      </c>
      <c r="B1552" s="65"/>
      <c r="C1552" s="65" t="s">
        <v>553</v>
      </c>
      <c r="D1552" s="115" t="s">
        <v>886</v>
      </c>
      <c r="E1552" s="14" t="s">
        <v>3</v>
      </c>
      <c r="F1552" s="103">
        <v>53.695999999999998</v>
      </c>
      <c r="G1552" s="14"/>
      <c r="H1552" s="14"/>
      <c r="I1552" s="14"/>
      <c r="J1552" s="91"/>
      <c r="K1552" s="241"/>
      <c r="L1552" s="103">
        <f>F1552</f>
        <v>53.695999999999998</v>
      </c>
      <c r="M1552" s="147">
        <v>1.1000000000000001</v>
      </c>
      <c r="N1552" s="153">
        <f>ROUND(M1552*L1552,2)</f>
        <v>59.07</v>
      </c>
      <c r="O1552" s="11"/>
      <c r="P1552" s="11"/>
      <c r="Q1552" s="11">
        <f t="shared" si="741"/>
        <v>0</v>
      </c>
      <c r="R1552" s="11">
        <f t="shared" si="742"/>
        <v>0</v>
      </c>
      <c r="S1552" s="88">
        <f t="shared" si="743"/>
        <v>0</v>
      </c>
      <c r="T1552" s="106"/>
      <c r="U1552" s="197"/>
    </row>
    <row r="1553" spans="1:25" s="198" customFormat="1" ht="25.5" customHeight="1" x14ac:dyDescent="0.3">
      <c r="A1553" s="65" t="s">
        <v>3039</v>
      </c>
      <c r="B1553" s="65"/>
      <c r="C1553" s="65" t="s">
        <v>553</v>
      </c>
      <c r="D1553" s="115" t="s">
        <v>3036</v>
      </c>
      <c r="E1553" s="14" t="s">
        <v>2</v>
      </c>
      <c r="F1553" s="340">
        <f>F1552</f>
        <v>53.695999999999998</v>
      </c>
      <c r="G1553" s="340"/>
      <c r="H1553" s="340"/>
      <c r="I1553" s="340"/>
      <c r="J1553" s="340"/>
      <c r="K1553" s="340">
        <f>F1553</f>
        <v>53.695999999999998</v>
      </c>
      <c r="L1553" s="340">
        <f>K1553</f>
        <v>53.695999999999998</v>
      </c>
      <c r="M1553" s="341">
        <v>0.7</v>
      </c>
      <c r="N1553" s="153">
        <f>ROUND(M1553*L1553,2)</f>
        <v>37.590000000000003</v>
      </c>
      <c r="O1553" s="11"/>
      <c r="P1553" s="11"/>
      <c r="Q1553" s="11">
        <f t="shared" si="741"/>
        <v>0</v>
      </c>
      <c r="R1553" s="11">
        <f t="shared" si="742"/>
        <v>0</v>
      </c>
      <c r="S1553" s="88">
        <f t="shared" si="743"/>
        <v>0</v>
      </c>
      <c r="T1553" s="106"/>
    </row>
    <row r="1554" spans="1:25" s="132" customFormat="1" ht="22.5" customHeight="1" x14ac:dyDescent="0.3">
      <c r="A1554" s="111" t="s">
        <v>540</v>
      </c>
      <c r="B1554" s="111"/>
      <c r="C1554" s="111"/>
      <c r="D1554" s="95" t="s">
        <v>2012</v>
      </c>
      <c r="E1554" s="112"/>
      <c r="F1554" s="113"/>
      <c r="G1554" s="112"/>
      <c r="H1554" s="112"/>
      <c r="I1554" s="112"/>
      <c r="J1554" s="87"/>
      <c r="K1554" s="237"/>
      <c r="L1554" s="190"/>
      <c r="M1554" s="144"/>
      <c r="N1554" s="151"/>
      <c r="O1554" s="114"/>
      <c r="P1554" s="114"/>
      <c r="Q1554" s="85"/>
      <c r="R1554" s="85"/>
      <c r="S1554" s="114"/>
      <c r="T1554" s="114"/>
      <c r="U1554" s="131"/>
      <c r="V1554" s="131"/>
      <c r="W1554" s="131"/>
      <c r="X1554" s="131"/>
      <c r="Y1554" s="131"/>
    </row>
    <row r="1555" spans="1:25" s="138" customFormat="1" ht="32.25" customHeight="1" x14ac:dyDescent="0.3">
      <c r="A1555" s="90" t="s">
        <v>2786</v>
      </c>
      <c r="B1555" s="276" t="s">
        <v>2086</v>
      </c>
      <c r="C1555" s="90" t="s">
        <v>552</v>
      </c>
      <c r="D1555" s="97" t="s">
        <v>554</v>
      </c>
      <c r="E1555" s="87" t="s">
        <v>3</v>
      </c>
      <c r="F1555" s="117"/>
      <c r="G1555" s="87"/>
      <c r="H1555" s="87"/>
      <c r="I1555" s="89"/>
      <c r="J1555" s="89"/>
      <c r="K1555" s="89">
        <f>SUM(K1556:K1563)</f>
        <v>67.03612703501588</v>
      </c>
      <c r="L1555" s="89"/>
      <c r="M1555" s="146"/>
      <c r="N1555" s="89">
        <f>K1555</f>
        <v>67.03612703501588</v>
      </c>
      <c r="O1555" s="88"/>
      <c r="P1555" s="88"/>
      <c r="Q1555" s="92">
        <f t="shared" ref="Q1555:Q1618" si="761">ROUND(N1555*O1555,2)</f>
        <v>0</v>
      </c>
      <c r="R1555" s="92">
        <f t="shared" ref="R1555:R1618" si="762">ROUND(N1555*P1555,2)</f>
        <v>0</v>
      </c>
      <c r="S1555" s="88">
        <f t="shared" ref="S1555:S1618" si="763">ROUND(Q1555+R1555,2)</f>
        <v>0</v>
      </c>
      <c r="T1555" s="88" t="s">
        <v>555</v>
      </c>
      <c r="U1555" s="137"/>
      <c r="V1555" s="137"/>
      <c r="W1555" s="137"/>
      <c r="X1555" s="137"/>
      <c r="Y1555" s="137"/>
    </row>
    <row r="1556" spans="1:25" s="198" customFormat="1" ht="22.5" customHeight="1" x14ac:dyDescent="0.3">
      <c r="A1556" s="65" t="s">
        <v>2787</v>
      </c>
      <c r="B1556" s="65"/>
      <c r="C1556" s="65" t="s">
        <v>553</v>
      </c>
      <c r="D1556" s="261" t="s">
        <v>880</v>
      </c>
      <c r="E1556" s="14" t="s">
        <v>1690</v>
      </c>
      <c r="F1556" s="104"/>
      <c r="G1556" s="14"/>
      <c r="H1556" s="14"/>
      <c r="I1556" s="11">
        <f>(G1556+H1556)*2</f>
        <v>0</v>
      </c>
      <c r="J1556" s="122">
        <v>16.649999999999999</v>
      </c>
      <c r="K1556" s="11">
        <f>J1556*3.14*0.16</f>
        <v>8.36496</v>
      </c>
      <c r="L1556" s="11">
        <f>J1556</f>
        <v>16.649999999999999</v>
      </c>
      <c r="M1556" s="147">
        <v>1.1000000000000001</v>
      </c>
      <c r="N1556" s="153">
        <f>M1556*L1556</f>
        <v>18.315000000000001</v>
      </c>
      <c r="O1556" s="11"/>
      <c r="P1556" s="11"/>
      <c r="Q1556" s="11">
        <f t="shared" si="761"/>
        <v>0</v>
      </c>
      <c r="R1556" s="11">
        <f t="shared" si="762"/>
        <v>0</v>
      </c>
      <c r="S1556" s="11">
        <f t="shared" si="763"/>
        <v>0</v>
      </c>
      <c r="T1556" s="11"/>
      <c r="U1556" s="197"/>
      <c r="V1556" s="197"/>
      <c r="W1556" s="197"/>
      <c r="X1556" s="197"/>
      <c r="Y1556" s="197"/>
    </row>
    <row r="1557" spans="1:25" s="198" customFormat="1" ht="22.5" customHeight="1" x14ac:dyDescent="0.3">
      <c r="A1557" s="65" t="s">
        <v>2788</v>
      </c>
      <c r="B1557" s="65"/>
      <c r="C1557" s="65" t="s">
        <v>553</v>
      </c>
      <c r="D1557" s="261" t="s">
        <v>1990</v>
      </c>
      <c r="E1557" s="14" t="s">
        <v>1690</v>
      </c>
      <c r="F1557" s="104"/>
      <c r="G1557" s="14"/>
      <c r="H1557" s="14"/>
      <c r="I1557" s="11">
        <f>(G1557+H1557)*2</f>
        <v>0</v>
      </c>
      <c r="J1557" s="122">
        <v>8.06</v>
      </c>
      <c r="K1557" s="11">
        <f>J1557*3.14*0.2</f>
        <v>5.0616800000000008</v>
      </c>
      <c r="L1557" s="11">
        <f>J1557</f>
        <v>8.06</v>
      </c>
      <c r="M1557" s="147">
        <v>1.1000000000000001</v>
      </c>
      <c r="N1557" s="153">
        <f>M1557*L1557</f>
        <v>8.8660000000000014</v>
      </c>
      <c r="O1557" s="11"/>
      <c r="P1557" s="11"/>
      <c r="Q1557" s="11">
        <f t="shared" si="761"/>
        <v>0</v>
      </c>
      <c r="R1557" s="11">
        <f t="shared" si="762"/>
        <v>0</v>
      </c>
      <c r="S1557" s="11">
        <f t="shared" si="763"/>
        <v>0</v>
      </c>
      <c r="T1557" s="11"/>
      <c r="U1557" s="197"/>
      <c r="V1557" s="197"/>
      <c r="W1557" s="197"/>
      <c r="X1557" s="197"/>
      <c r="Y1557" s="197"/>
    </row>
    <row r="1558" spans="1:25" s="198" customFormat="1" ht="22.5" customHeight="1" x14ac:dyDescent="0.25">
      <c r="A1558" s="65" t="s">
        <v>2789</v>
      </c>
      <c r="B1558" s="65"/>
      <c r="C1558" s="65" t="s">
        <v>553</v>
      </c>
      <c r="D1558" s="262" t="s">
        <v>881</v>
      </c>
      <c r="E1558" s="14" t="s">
        <v>1690</v>
      </c>
      <c r="F1558" s="249"/>
      <c r="G1558" s="193"/>
      <c r="H1558" s="14"/>
      <c r="I1558" s="11"/>
      <c r="J1558" s="217">
        <v>101.06</v>
      </c>
      <c r="K1558" s="11">
        <f>J1558*3.14*0.16</f>
        <v>50.772544000000011</v>
      </c>
      <c r="L1558" s="11">
        <f>J1558</f>
        <v>101.06</v>
      </c>
      <c r="M1558" s="147">
        <v>1.1000000000000001</v>
      </c>
      <c r="N1558" s="153">
        <f t="shared" ref="N1558:N1568" si="764">M1558*L1558</f>
        <v>111.16600000000001</v>
      </c>
      <c r="O1558" s="11"/>
      <c r="P1558" s="11"/>
      <c r="Q1558" s="11">
        <f t="shared" si="761"/>
        <v>0</v>
      </c>
      <c r="R1558" s="11">
        <f t="shared" si="762"/>
        <v>0</v>
      </c>
      <c r="S1558" s="11">
        <f t="shared" si="763"/>
        <v>0</v>
      </c>
      <c r="T1558" s="11"/>
      <c r="U1558" s="197"/>
      <c r="V1558" s="197"/>
      <c r="W1558" s="197"/>
      <c r="X1558" s="197"/>
      <c r="Y1558" s="197"/>
    </row>
    <row r="1559" spans="1:25" s="198" customFormat="1" ht="22.5" customHeight="1" x14ac:dyDescent="0.25">
      <c r="A1559" s="65" t="s">
        <v>2790</v>
      </c>
      <c r="B1559" s="65"/>
      <c r="C1559" s="65" t="s">
        <v>553</v>
      </c>
      <c r="D1559" s="261" t="s">
        <v>921</v>
      </c>
      <c r="E1559" s="14" t="s">
        <v>18</v>
      </c>
      <c r="F1559" s="249">
        <v>4</v>
      </c>
      <c r="G1559" s="193"/>
      <c r="H1559" s="14"/>
      <c r="I1559" s="11"/>
      <c r="J1559" s="217"/>
      <c r="K1559" s="11">
        <v>0.45372380249763439</v>
      </c>
      <c r="L1559" s="104">
        <f>F1559</f>
        <v>4</v>
      </c>
      <c r="M1559" s="147">
        <v>1</v>
      </c>
      <c r="N1559" s="153">
        <f t="shared" ref="N1559" si="765">M1559*L1559</f>
        <v>4</v>
      </c>
      <c r="O1559" s="11"/>
      <c r="P1559" s="11"/>
      <c r="Q1559" s="11">
        <f t="shared" si="761"/>
        <v>0</v>
      </c>
      <c r="R1559" s="11">
        <f t="shared" si="762"/>
        <v>0</v>
      </c>
      <c r="S1559" s="11">
        <f t="shared" si="763"/>
        <v>0</v>
      </c>
      <c r="T1559" s="11"/>
      <c r="U1559" s="197"/>
      <c r="V1559" s="197"/>
      <c r="W1559" s="197"/>
      <c r="X1559" s="197"/>
      <c r="Y1559" s="197"/>
    </row>
    <row r="1560" spans="1:25" s="198" customFormat="1" ht="22.5" customHeight="1" x14ac:dyDescent="0.25">
      <c r="A1560" s="65" t="s">
        <v>2791</v>
      </c>
      <c r="B1560" s="65"/>
      <c r="C1560" s="65" t="s">
        <v>553</v>
      </c>
      <c r="D1560" s="261" t="s">
        <v>923</v>
      </c>
      <c r="E1560" s="14" t="s">
        <v>18</v>
      </c>
      <c r="F1560" s="249">
        <v>6</v>
      </c>
      <c r="G1560" s="193"/>
      <c r="H1560" s="14"/>
      <c r="I1560" s="11"/>
      <c r="J1560" s="217"/>
      <c r="K1560" s="11">
        <v>1.0595785127482831</v>
      </c>
      <c r="L1560" s="104">
        <f t="shared" ref="L1560:L1563" si="766">F1560</f>
        <v>6</v>
      </c>
      <c r="M1560" s="147">
        <v>1</v>
      </c>
      <c r="N1560" s="153">
        <f t="shared" ref="N1560:N1563" si="767">M1560*L1560</f>
        <v>6</v>
      </c>
      <c r="O1560" s="11"/>
      <c r="P1560" s="11"/>
      <c r="Q1560" s="11">
        <f t="shared" si="761"/>
        <v>0</v>
      </c>
      <c r="R1560" s="11">
        <f t="shared" si="762"/>
        <v>0</v>
      </c>
      <c r="S1560" s="11">
        <f t="shared" si="763"/>
        <v>0</v>
      </c>
      <c r="T1560" s="11"/>
      <c r="U1560" s="197"/>
      <c r="V1560" s="197"/>
      <c r="W1560" s="197"/>
      <c r="X1560" s="197"/>
      <c r="Y1560" s="197"/>
    </row>
    <row r="1561" spans="1:25" s="198" customFormat="1" ht="22.5" customHeight="1" x14ac:dyDescent="0.25">
      <c r="A1561" s="65" t="s">
        <v>2792</v>
      </c>
      <c r="B1561" s="65"/>
      <c r="C1561" s="65" t="s">
        <v>553</v>
      </c>
      <c r="D1561" s="261" t="s">
        <v>888</v>
      </c>
      <c r="E1561" s="14" t="s">
        <v>18</v>
      </c>
      <c r="F1561" s="249">
        <v>2</v>
      </c>
      <c r="G1561" s="193"/>
      <c r="H1561" s="14"/>
      <c r="I1561" s="11"/>
      <c r="J1561" s="217"/>
      <c r="K1561" s="11">
        <v>0.35319283758276099</v>
      </c>
      <c r="L1561" s="104">
        <f t="shared" si="766"/>
        <v>2</v>
      </c>
      <c r="M1561" s="147">
        <v>1</v>
      </c>
      <c r="N1561" s="153">
        <f t="shared" si="767"/>
        <v>2</v>
      </c>
      <c r="O1561" s="11"/>
      <c r="P1561" s="11"/>
      <c r="Q1561" s="11">
        <f t="shared" si="761"/>
        <v>0</v>
      </c>
      <c r="R1561" s="11">
        <f t="shared" si="762"/>
        <v>0</v>
      </c>
      <c r="S1561" s="11">
        <f t="shared" si="763"/>
        <v>0</v>
      </c>
      <c r="T1561" s="11"/>
      <c r="U1561" s="197"/>
      <c r="V1561" s="197"/>
      <c r="W1561" s="197"/>
      <c r="X1561" s="197"/>
      <c r="Y1561" s="197"/>
    </row>
    <row r="1562" spans="1:25" s="198" customFormat="1" ht="22.5" customHeight="1" x14ac:dyDescent="0.25">
      <c r="A1562" s="65" t="s">
        <v>2793</v>
      </c>
      <c r="B1562" s="65"/>
      <c r="C1562" s="65" t="s">
        <v>553</v>
      </c>
      <c r="D1562" s="261" t="s">
        <v>2000</v>
      </c>
      <c r="E1562" s="14" t="s">
        <v>18</v>
      </c>
      <c r="F1562" s="249">
        <v>2</v>
      </c>
      <c r="G1562" s="193"/>
      <c r="H1562" s="14"/>
      <c r="I1562" s="11"/>
      <c r="J1562" s="217"/>
      <c r="K1562" s="11">
        <v>0.52044788218716598</v>
      </c>
      <c r="L1562" s="104">
        <f t="shared" si="766"/>
        <v>2</v>
      </c>
      <c r="M1562" s="147">
        <v>1</v>
      </c>
      <c r="N1562" s="153">
        <f t="shared" si="767"/>
        <v>2</v>
      </c>
      <c r="O1562" s="11"/>
      <c r="P1562" s="11"/>
      <c r="Q1562" s="11">
        <f t="shared" si="761"/>
        <v>0</v>
      </c>
      <c r="R1562" s="11">
        <f t="shared" si="762"/>
        <v>0</v>
      </c>
      <c r="S1562" s="11">
        <f t="shared" si="763"/>
        <v>0</v>
      </c>
      <c r="T1562" s="11"/>
      <c r="U1562" s="197"/>
      <c r="V1562" s="197"/>
      <c r="W1562" s="197"/>
      <c r="X1562" s="197"/>
      <c r="Y1562" s="197"/>
    </row>
    <row r="1563" spans="1:25" s="198" customFormat="1" ht="22.5" customHeight="1" x14ac:dyDescent="0.25">
      <c r="A1563" s="65" t="s">
        <v>2794</v>
      </c>
      <c r="B1563" s="65"/>
      <c r="C1563" s="65" t="s">
        <v>553</v>
      </c>
      <c r="D1563" s="261" t="s">
        <v>2028</v>
      </c>
      <c r="E1563" s="14" t="s">
        <v>18</v>
      </c>
      <c r="F1563" s="249">
        <v>2</v>
      </c>
      <c r="G1563" s="193"/>
      <c r="H1563" s="14"/>
      <c r="I1563" s="11"/>
      <c r="J1563" s="217"/>
      <c r="K1563" s="11">
        <v>0.45</v>
      </c>
      <c r="L1563" s="104">
        <f t="shared" si="766"/>
        <v>2</v>
      </c>
      <c r="M1563" s="147">
        <v>1</v>
      </c>
      <c r="N1563" s="153">
        <f t="shared" si="767"/>
        <v>2</v>
      </c>
      <c r="O1563" s="11"/>
      <c r="P1563" s="11"/>
      <c r="Q1563" s="11">
        <f t="shared" si="761"/>
        <v>0</v>
      </c>
      <c r="R1563" s="11">
        <f t="shared" si="762"/>
        <v>0</v>
      </c>
      <c r="S1563" s="11">
        <f t="shared" si="763"/>
        <v>0</v>
      </c>
      <c r="T1563" s="11"/>
      <c r="U1563" s="197"/>
      <c r="V1563" s="197"/>
      <c r="W1563" s="197"/>
      <c r="X1563" s="197"/>
      <c r="Y1563" s="197"/>
    </row>
    <row r="1564" spans="1:25" s="198" customFormat="1" x14ac:dyDescent="0.25">
      <c r="A1564" s="65" t="s">
        <v>2795</v>
      </c>
      <c r="B1564" s="65"/>
      <c r="C1564" s="65" t="s">
        <v>553</v>
      </c>
      <c r="D1564" s="261" t="s">
        <v>705</v>
      </c>
      <c r="E1564" s="14" t="s">
        <v>3</v>
      </c>
      <c r="F1564" s="250">
        <v>0.06</v>
      </c>
      <c r="G1564" s="193"/>
      <c r="H1564" s="14"/>
      <c r="I1564" s="11"/>
      <c r="J1564" s="217"/>
      <c r="K1564" s="11"/>
      <c r="L1564" s="103">
        <f t="shared" ref="L1564:L1567" si="768">F1564</f>
        <v>0.06</v>
      </c>
      <c r="M1564" s="147">
        <v>1</v>
      </c>
      <c r="N1564" s="153">
        <f t="shared" si="764"/>
        <v>0.06</v>
      </c>
      <c r="O1564" s="11"/>
      <c r="P1564" s="11"/>
      <c r="Q1564" s="11">
        <f t="shared" si="761"/>
        <v>0</v>
      </c>
      <c r="R1564" s="11">
        <f t="shared" si="762"/>
        <v>0</v>
      </c>
      <c r="S1564" s="11">
        <f t="shared" si="763"/>
        <v>0</v>
      </c>
      <c r="T1564" s="11"/>
      <c r="U1564" s="197"/>
      <c r="V1564" s="197"/>
      <c r="W1564" s="197"/>
      <c r="X1564" s="197"/>
      <c r="Y1564" s="197"/>
    </row>
    <row r="1565" spans="1:25" s="134" customFormat="1" ht="19.5" customHeight="1" x14ac:dyDescent="0.3">
      <c r="A1565" s="90" t="s">
        <v>2796</v>
      </c>
      <c r="B1565" s="276" t="s">
        <v>2089</v>
      </c>
      <c r="C1565" s="90" t="s">
        <v>552</v>
      </c>
      <c r="D1565" s="118" t="s">
        <v>654</v>
      </c>
      <c r="E1565" s="87" t="s">
        <v>18</v>
      </c>
      <c r="F1565" s="117">
        <f>F1566+F1567</f>
        <v>3</v>
      </c>
      <c r="G1565" s="117"/>
      <c r="H1565" s="117"/>
      <c r="I1565" s="117"/>
      <c r="J1565" s="117"/>
      <c r="K1565" s="117"/>
      <c r="L1565" s="117">
        <f t="shared" si="768"/>
        <v>3</v>
      </c>
      <c r="M1565" s="146">
        <v>1</v>
      </c>
      <c r="N1565" s="152">
        <f t="shared" si="764"/>
        <v>3</v>
      </c>
      <c r="O1565" s="88"/>
      <c r="P1565" s="88"/>
      <c r="Q1565" s="88">
        <f t="shared" si="761"/>
        <v>0</v>
      </c>
      <c r="R1565" s="88">
        <f t="shared" si="762"/>
        <v>0</v>
      </c>
      <c r="S1565" s="88">
        <f t="shared" si="763"/>
        <v>0</v>
      </c>
      <c r="T1565" s="109"/>
      <c r="U1565" s="133"/>
      <c r="V1565" s="133"/>
      <c r="W1565" s="133"/>
      <c r="X1565" s="133"/>
      <c r="Y1565" s="133"/>
    </row>
    <row r="1566" spans="1:25" s="198" customFormat="1" ht="27.6" x14ac:dyDescent="0.3">
      <c r="A1566" s="65" t="s">
        <v>2797</v>
      </c>
      <c r="B1566" s="65"/>
      <c r="C1566" s="65" t="s">
        <v>553</v>
      </c>
      <c r="D1566" s="261" t="s">
        <v>1575</v>
      </c>
      <c r="E1566" s="14" t="s">
        <v>18</v>
      </c>
      <c r="F1566" s="104">
        <v>2</v>
      </c>
      <c r="G1566" s="104"/>
      <c r="H1566" s="104"/>
      <c r="I1566" s="104"/>
      <c r="J1566" s="104"/>
      <c r="K1566" s="104"/>
      <c r="L1566" s="104">
        <f t="shared" si="768"/>
        <v>2</v>
      </c>
      <c r="M1566" s="147">
        <v>1</v>
      </c>
      <c r="N1566" s="153">
        <f t="shared" si="764"/>
        <v>2</v>
      </c>
      <c r="O1566" s="11"/>
      <c r="P1566" s="11"/>
      <c r="Q1566" s="11">
        <f t="shared" si="761"/>
        <v>0</v>
      </c>
      <c r="R1566" s="11">
        <f t="shared" si="762"/>
        <v>0</v>
      </c>
      <c r="S1566" s="11">
        <f t="shared" si="763"/>
        <v>0</v>
      </c>
      <c r="T1566" s="196"/>
      <c r="U1566" s="197"/>
      <c r="V1566" s="197"/>
      <c r="W1566" s="197"/>
      <c r="X1566" s="197"/>
      <c r="Y1566" s="197"/>
    </row>
    <row r="1567" spans="1:25" s="198" customFormat="1" ht="30" customHeight="1" x14ac:dyDescent="0.3">
      <c r="A1567" s="65" t="s">
        <v>2798</v>
      </c>
      <c r="B1567" s="65"/>
      <c r="C1567" s="65" t="s">
        <v>553</v>
      </c>
      <c r="D1567" s="261" t="s">
        <v>2009</v>
      </c>
      <c r="E1567" s="14" t="s">
        <v>18</v>
      </c>
      <c r="F1567" s="104">
        <v>1</v>
      </c>
      <c r="G1567" s="104"/>
      <c r="H1567" s="104"/>
      <c r="I1567" s="104"/>
      <c r="J1567" s="104"/>
      <c r="K1567" s="104"/>
      <c r="L1567" s="104">
        <f t="shared" si="768"/>
        <v>1</v>
      </c>
      <c r="M1567" s="147">
        <v>1</v>
      </c>
      <c r="N1567" s="153">
        <f t="shared" si="764"/>
        <v>1</v>
      </c>
      <c r="O1567" s="11"/>
      <c r="P1567" s="11"/>
      <c r="Q1567" s="11">
        <f t="shared" si="761"/>
        <v>0</v>
      </c>
      <c r="R1567" s="11">
        <f t="shared" si="762"/>
        <v>0</v>
      </c>
      <c r="S1567" s="11">
        <f t="shared" si="763"/>
        <v>0</v>
      </c>
      <c r="T1567" s="196"/>
      <c r="U1567" s="197"/>
      <c r="V1567" s="197"/>
      <c r="W1567" s="197"/>
      <c r="X1567" s="197"/>
      <c r="Y1567" s="197"/>
    </row>
    <row r="1568" spans="1:25" s="138" customFormat="1" ht="18.75" customHeight="1" x14ac:dyDescent="0.3">
      <c r="A1568" s="90" t="s">
        <v>2799</v>
      </c>
      <c r="B1568" s="276" t="s">
        <v>2090</v>
      </c>
      <c r="C1568" s="90" t="s">
        <v>552</v>
      </c>
      <c r="D1568" s="97" t="s">
        <v>1209</v>
      </c>
      <c r="E1568" s="87" t="s">
        <v>3</v>
      </c>
      <c r="F1568" s="124">
        <f>F1569</f>
        <v>11.59</v>
      </c>
      <c r="G1568" s="87"/>
      <c r="H1568" s="87"/>
      <c r="I1568" s="87"/>
      <c r="J1568" s="87"/>
      <c r="K1568" s="117"/>
      <c r="L1568" s="124">
        <f>F1568</f>
        <v>11.59</v>
      </c>
      <c r="M1568" s="148">
        <v>1</v>
      </c>
      <c r="N1568" s="154">
        <f t="shared" si="764"/>
        <v>11.59</v>
      </c>
      <c r="O1568" s="88"/>
      <c r="P1568" s="88"/>
      <c r="Q1568" s="92">
        <f t="shared" si="761"/>
        <v>0</v>
      </c>
      <c r="R1568" s="92">
        <f t="shared" si="762"/>
        <v>0</v>
      </c>
      <c r="S1568" s="88">
        <f t="shared" si="763"/>
        <v>0</v>
      </c>
      <c r="T1568" s="108"/>
    </row>
    <row r="1569" spans="1:25" s="198" customFormat="1" x14ac:dyDescent="0.3">
      <c r="A1569" s="69" t="s">
        <v>2800</v>
      </c>
      <c r="B1569" s="65"/>
      <c r="C1569" s="65" t="s">
        <v>553</v>
      </c>
      <c r="D1569" s="261" t="s">
        <v>1914</v>
      </c>
      <c r="E1569" s="14" t="s">
        <v>3</v>
      </c>
      <c r="F1569" s="103">
        <v>11.59</v>
      </c>
      <c r="G1569" s="14"/>
      <c r="H1569" s="14"/>
      <c r="I1569" s="14"/>
      <c r="J1569" s="14"/>
      <c r="K1569" s="104"/>
      <c r="L1569" s="103">
        <f>F1569</f>
        <v>11.59</v>
      </c>
      <c r="M1569" s="147">
        <v>1.1000000000000001</v>
      </c>
      <c r="N1569" s="153">
        <f>ROUND(M1569*L1569,2)</f>
        <v>12.75</v>
      </c>
      <c r="O1569" s="11"/>
      <c r="P1569" s="11"/>
      <c r="Q1569" s="11">
        <f t="shared" si="761"/>
        <v>0</v>
      </c>
      <c r="R1569" s="11">
        <f t="shared" si="762"/>
        <v>0</v>
      </c>
      <c r="S1569" s="71">
        <f t="shared" si="763"/>
        <v>0</v>
      </c>
      <c r="T1569" s="106"/>
      <c r="U1569" s="197"/>
    </row>
    <row r="1570" spans="1:25" s="134" customFormat="1" x14ac:dyDescent="0.3">
      <c r="A1570" s="90" t="s">
        <v>2801</v>
      </c>
      <c r="B1570" s="279" t="s">
        <v>2976</v>
      </c>
      <c r="C1570" s="86" t="s">
        <v>552</v>
      </c>
      <c r="D1570" s="118" t="s">
        <v>1909</v>
      </c>
      <c r="E1570" s="87" t="s">
        <v>18</v>
      </c>
      <c r="F1570" s="117">
        <f>F1571</f>
        <v>1</v>
      </c>
      <c r="G1570" s="117"/>
      <c r="H1570" s="117"/>
      <c r="I1570" s="117"/>
      <c r="J1570" s="117"/>
      <c r="K1570" s="117"/>
      <c r="L1570" s="119">
        <f t="shared" ref="L1570:L1571" si="769">F1570</f>
        <v>1</v>
      </c>
      <c r="M1570" s="148">
        <v>1</v>
      </c>
      <c r="N1570" s="154">
        <f t="shared" ref="N1570:N1572" si="770">M1570*L1570</f>
        <v>1</v>
      </c>
      <c r="O1570" s="88"/>
      <c r="P1570" s="88"/>
      <c r="Q1570" s="92">
        <f t="shared" si="761"/>
        <v>0</v>
      </c>
      <c r="R1570" s="92">
        <f t="shared" si="762"/>
        <v>0</v>
      </c>
      <c r="S1570" s="88">
        <f t="shared" si="763"/>
        <v>0</v>
      </c>
      <c r="T1570" s="109"/>
      <c r="U1570" s="133"/>
      <c r="V1570" s="133"/>
      <c r="W1570" s="133"/>
      <c r="X1570" s="133"/>
      <c r="Y1570" s="133"/>
    </row>
    <row r="1571" spans="1:25" s="198" customFormat="1" x14ac:dyDescent="0.3">
      <c r="A1571" s="69" t="s">
        <v>2802</v>
      </c>
      <c r="B1571" s="65"/>
      <c r="C1571" s="65" t="s">
        <v>553</v>
      </c>
      <c r="D1571" s="261" t="s">
        <v>2029</v>
      </c>
      <c r="E1571" s="74" t="s">
        <v>18</v>
      </c>
      <c r="F1571" s="215">
        <v>1</v>
      </c>
      <c r="G1571" s="14"/>
      <c r="H1571" s="14"/>
      <c r="I1571" s="14"/>
      <c r="J1571" s="14"/>
      <c r="K1571" s="104"/>
      <c r="L1571" s="104">
        <f t="shared" si="769"/>
        <v>1</v>
      </c>
      <c r="M1571" s="147">
        <v>1</v>
      </c>
      <c r="N1571" s="153">
        <f t="shared" si="770"/>
        <v>1</v>
      </c>
      <c r="O1571" s="11"/>
      <c r="P1571" s="11"/>
      <c r="Q1571" s="11">
        <f t="shared" si="761"/>
        <v>0</v>
      </c>
      <c r="R1571" s="11">
        <f t="shared" si="762"/>
        <v>0</v>
      </c>
      <c r="S1571" s="71">
        <f t="shared" si="763"/>
        <v>0</v>
      </c>
      <c r="T1571" s="106"/>
      <c r="U1571" s="197"/>
    </row>
    <row r="1572" spans="1:25" s="138" customFormat="1" ht="18.75" customHeight="1" x14ac:dyDescent="0.3">
      <c r="A1572" s="90" t="s">
        <v>2803</v>
      </c>
      <c r="B1572" s="276" t="s">
        <v>2088</v>
      </c>
      <c r="C1572" s="90" t="s">
        <v>552</v>
      </c>
      <c r="D1572" s="97" t="s">
        <v>1338</v>
      </c>
      <c r="E1572" s="87" t="s">
        <v>3</v>
      </c>
      <c r="F1572" s="124">
        <f>F1573</f>
        <v>53.695999999999998</v>
      </c>
      <c r="G1572" s="87"/>
      <c r="H1572" s="87"/>
      <c r="I1572" s="87"/>
      <c r="J1572" s="87"/>
      <c r="K1572" s="117"/>
      <c r="L1572" s="124">
        <f>F1572</f>
        <v>53.695999999999998</v>
      </c>
      <c r="M1572" s="148">
        <v>1</v>
      </c>
      <c r="N1572" s="154">
        <f t="shared" si="770"/>
        <v>53.695999999999998</v>
      </c>
      <c r="O1572" s="88"/>
      <c r="P1572" s="88"/>
      <c r="Q1572" s="92">
        <f t="shared" si="761"/>
        <v>0</v>
      </c>
      <c r="R1572" s="92">
        <f t="shared" si="762"/>
        <v>0</v>
      </c>
      <c r="S1572" s="88">
        <f t="shared" si="763"/>
        <v>0</v>
      </c>
      <c r="T1572" s="108"/>
    </row>
    <row r="1573" spans="1:25" s="198" customFormat="1" ht="27.6" x14ac:dyDescent="0.3">
      <c r="A1573" s="65" t="s">
        <v>2804</v>
      </c>
      <c r="B1573" s="65"/>
      <c r="C1573" s="65" t="s">
        <v>553</v>
      </c>
      <c r="D1573" s="115" t="s">
        <v>886</v>
      </c>
      <c r="E1573" s="14" t="s">
        <v>3</v>
      </c>
      <c r="F1573" s="103">
        <v>53.695999999999998</v>
      </c>
      <c r="G1573" s="14"/>
      <c r="H1573" s="14"/>
      <c r="I1573" s="14"/>
      <c r="J1573" s="91"/>
      <c r="K1573" s="241"/>
      <c r="L1573" s="103">
        <f>F1573</f>
        <v>53.695999999999998</v>
      </c>
      <c r="M1573" s="147">
        <v>1.1000000000000001</v>
      </c>
      <c r="N1573" s="153">
        <f>ROUND(M1573*L1573,2)</f>
        <v>59.07</v>
      </c>
      <c r="O1573" s="11"/>
      <c r="P1573" s="11"/>
      <c r="Q1573" s="11">
        <f t="shared" si="761"/>
        <v>0</v>
      </c>
      <c r="R1573" s="11">
        <f t="shared" si="762"/>
        <v>0</v>
      </c>
      <c r="S1573" s="88">
        <f t="shared" si="763"/>
        <v>0</v>
      </c>
      <c r="T1573" s="106"/>
      <c r="U1573" s="197"/>
    </row>
    <row r="1574" spans="1:25" s="198" customFormat="1" ht="25.5" customHeight="1" x14ac:dyDescent="0.3">
      <c r="A1574" s="65" t="s">
        <v>3040</v>
      </c>
      <c r="B1574" s="65"/>
      <c r="C1574" s="65" t="s">
        <v>553</v>
      </c>
      <c r="D1574" s="115" t="s">
        <v>3036</v>
      </c>
      <c r="E1574" s="14" t="s">
        <v>2</v>
      </c>
      <c r="F1574" s="340">
        <f>F1573</f>
        <v>53.695999999999998</v>
      </c>
      <c r="G1574" s="340"/>
      <c r="H1574" s="340"/>
      <c r="I1574" s="340"/>
      <c r="J1574" s="340"/>
      <c r="K1574" s="340">
        <f>F1574</f>
        <v>53.695999999999998</v>
      </c>
      <c r="L1574" s="340">
        <f>K1574</f>
        <v>53.695999999999998</v>
      </c>
      <c r="M1574" s="341">
        <v>0.7</v>
      </c>
      <c r="N1574" s="153">
        <f>ROUND(M1574*L1574,2)</f>
        <v>37.590000000000003</v>
      </c>
      <c r="O1574" s="11"/>
      <c r="P1574" s="11"/>
      <c r="Q1574" s="11">
        <f t="shared" si="761"/>
        <v>0</v>
      </c>
      <c r="R1574" s="11">
        <f t="shared" si="762"/>
        <v>0</v>
      </c>
      <c r="S1574" s="88">
        <f t="shared" si="763"/>
        <v>0</v>
      </c>
      <c r="T1574" s="106"/>
    </row>
    <row r="1575" spans="1:25" s="132" customFormat="1" ht="22.5" customHeight="1" x14ac:dyDescent="0.3">
      <c r="A1575" s="111" t="s">
        <v>541</v>
      </c>
      <c r="B1575" s="111"/>
      <c r="C1575" s="111"/>
      <c r="D1575" s="95" t="s">
        <v>2013</v>
      </c>
      <c r="E1575" s="112"/>
      <c r="F1575" s="113"/>
      <c r="G1575" s="112"/>
      <c r="H1575" s="112"/>
      <c r="I1575" s="112"/>
      <c r="J1575" s="87"/>
      <c r="K1575" s="237"/>
      <c r="L1575" s="190"/>
      <c r="M1575" s="144"/>
      <c r="N1575" s="151"/>
      <c r="O1575" s="114"/>
      <c r="P1575" s="114"/>
      <c r="Q1575" s="85"/>
      <c r="R1575" s="85"/>
      <c r="S1575" s="114"/>
      <c r="T1575" s="114"/>
      <c r="U1575" s="131"/>
      <c r="V1575" s="131"/>
      <c r="W1575" s="131"/>
      <c r="X1575" s="131"/>
      <c r="Y1575" s="131"/>
    </row>
    <row r="1576" spans="1:25" s="138" customFormat="1" ht="32.25" customHeight="1" x14ac:dyDescent="0.3">
      <c r="A1576" s="90" t="s">
        <v>2805</v>
      </c>
      <c r="B1576" s="276" t="s">
        <v>2086</v>
      </c>
      <c r="C1576" s="90" t="s">
        <v>552</v>
      </c>
      <c r="D1576" s="97" t="s">
        <v>554</v>
      </c>
      <c r="E1576" s="87" t="s">
        <v>3</v>
      </c>
      <c r="F1576" s="117"/>
      <c r="G1576" s="87"/>
      <c r="H1576" s="87"/>
      <c r="I1576" s="89"/>
      <c r="J1576" s="89"/>
      <c r="K1576" s="89">
        <f>SUM(K1577:K1588)</f>
        <v>52.909598165832577</v>
      </c>
      <c r="L1576" s="89"/>
      <c r="M1576" s="146"/>
      <c r="N1576" s="89">
        <f>K1576</f>
        <v>52.909598165832577</v>
      </c>
      <c r="O1576" s="88"/>
      <c r="P1576" s="88"/>
      <c r="Q1576" s="92">
        <f t="shared" si="761"/>
        <v>0</v>
      </c>
      <c r="R1576" s="92">
        <f t="shared" si="762"/>
        <v>0</v>
      </c>
      <c r="S1576" s="88">
        <f t="shared" si="763"/>
        <v>0</v>
      </c>
      <c r="T1576" s="88" t="s">
        <v>555</v>
      </c>
      <c r="U1576" s="137"/>
      <c r="V1576" s="137"/>
      <c r="W1576" s="137"/>
      <c r="X1576" s="137"/>
      <c r="Y1576" s="137"/>
    </row>
    <row r="1577" spans="1:25" s="138" customFormat="1" ht="22.5" customHeight="1" x14ac:dyDescent="0.3">
      <c r="A1577" s="65" t="s">
        <v>2806</v>
      </c>
      <c r="B1577" s="69"/>
      <c r="C1577" s="69" t="s">
        <v>553</v>
      </c>
      <c r="D1577" s="261" t="s">
        <v>913</v>
      </c>
      <c r="E1577" s="74" t="s">
        <v>1690</v>
      </c>
      <c r="F1577" s="105"/>
      <c r="G1577" s="14"/>
      <c r="H1577" s="14"/>
      <c r="I1577" s="11">
        <f>(G1577+H1577)*2</f>
        <v>0</v>
      </c>
      <c r="J1577" s="120">
        <v>16.649999999999999</v>
      </c>
      <c r="K1577" s="235">
        <f>J1577*3.14*0.125</f>
        <v>6.5351249999999999</v>
      </c>
      <c r="L1577" s="11">
        <f>J1577</f>
        <v>16.649999999999999</v>
      </c>
      <c r="M1577" s="147">
        <v>1.1000000000000001</v>
      </c>
      <c r="N1577" s="179">
        <f>M1577*L1577</f>
        <v>18.315000000000001</v>
      </c>
      <c r="O1577" s="71"/>
      <c r="P1577" s="71"/>
      <c r="Q1577" s="11">
        <f t="shared" si="761"/>
        <v>0</v>
      </c>
      <c r="R1577" s="11">
        <f t="shared" si="762"/>
        <v>0</v>
      </c>
      <c r="S1577" s="88">
        <f t="shared" si="763"/>
        <v>0</v>
      </c>
      <c r="T1577" s="88"/>
      <c r="U1577" s="137"/>
      <c r="V1577" s="137"/>
      <c r="W1577" s="137"/>
      <c r="X1577" s="137"/>
      <c r="Y1577" s="137"/>
    </row>
    <row r="1578" spans="1:25" s="138" customFormat="1" ht="22.5" customHeight="1" x14ac:dyDescent="0.3">
      <c r="A1578" s="65" t="s">
        <v>2807</v>
      </c>
      <c r="B1578" s="69"/>
      <c r="C1578" s="69" t="s">
        <v>553</v>
      </c>
      <c r="D1578" s="261" t="s">
        <v>880</v>
      </c>
      <c r="E1578" s="74" t="s">
        <v>1690</v>
      </c>
      <c r="F1578" s="105"/>
      <c r="G1578" s="14"/>
      <c r="H1578" s="14"/>
      <c r="I1578" s="11">
        <f>(G1578+H1578)*2</f>
        <v>0</v>
      </c>
      <c r="J1578" s="120">
        <v>8.06</v>
      </c>
      <c r="K1578" s="235">
        <f>J1578*3.14*0.16</f>
        <v>4.0493440000000005</v>
      </c>
      <c r="L1578" s="11">
        <f>J1578</f>
        <v>8.06</v>
      </c>
      <c r="M1578" s="147">
        <v>1.1000000000000001</v>
      </c>
      <c r="N1578" s="179">
        <f>M1578*L1578</f>
        <v>8.8660000000000014</v>
      </c>
      <c r="O1578" s="71"/>
      <c r="P1578" s="71"/>
      <c r="Q1578" s="11">
        <f t="shared" si="761"/>
        <v>0</v>
      </c>
      <c r="R1578" s="11">
        <f t="shared" si="762"/>
        <v>0</v>
      </c>
      <c r="S1578" s="88">
        <f t="shared" si="763"/>
        <v>0</v>
      </c>
      <c r="T1578" s="88"/>
      <c r="U1578" s="137"/>
      <c r="V1578" s="137"/>
      <c r="W1578" s="137"/>
      <c r="X1578" s="137"/>
      <c r="Y1578" s="137"/>
    </row>
    <row r="1579" spans="1:25" s="138" customFormat="1" ht="22.5" customHeight="1" x14ac:dyDescent="0.25">
      <c r="A1579" s="65" t="s">
        <v>2808</v>
      </c>
      <c r="B1579" s="69"/>
      <c r="C1579" s="69" t="s">
        <v>553</v>
      </c>
      <c r="D1579" s="261" t="s">
        <v>1520</v>
      </c>
      <c r="E1579" s="74" t="s">
        <v>1690</v>
      </c>
      <c r="F1579" s="249"/>
      <c r="G1579" s="195"/>
      <c r="H1579" s="74"/>
      <c r="I1579" s="11"/>
      <c r="J1579" s="224">
        <v>101.06</v>
      </c>
      <c r="K1579" s="235">
        <f>J1579*3.14*0.125</f>
        <v>39.666050000000006</v>
      </c>
      <c r="L1579" s="11">
        <f>J1579</f>
        <v>101.06</v>
      </c>
      <c r="M1579" s="147">
        <v>1.1000000000000001</v>
      </c>
      <c r="N1579" s="179">
        <f t="shared" ref="N1579:N1593" si="771">M1579*L1579</f>
        <v>111.16600000000001</v>
      </c>
      <c r="O1579" s="71"/>
      <c r="P1579" s="71"/>
      <c r="Q1579" s="11">
        <f t="shared" si="761"/>
        <v>0</v>
      </c>
      <c r="R1579" s="11">
        <f t="shared" si="762"/>
        <v>0</v>
      </c>
      <c r="S1579" s="88">
        <f t="shared" si="763"/>
        <v>0</v>
      </c>
      <c r="T1579" s="88"/>
      <c r="U1579" s="137"/>
      <c r="V1579" s="137"/>
      <c r="W1579" s="137"/>
      <c r="X1579" s="137"/>
      <c r="Y1579" s="137"/>
    </row>
    <row r="1580" spans="1:25" s="138" customFormat="1" ht="22.5" customHeight="1" x14ac:dyDescent="0.25">
      <c r="A1580" s="65" t="s">
        <v>2809</v>
      </c>
      <c r="B1580" s="69"/>
      <c r="C1580" s="69" t="s">
        <v>553</v>
      </c>
      <c r="D1580" s="261" t="s">
        <v>2030</v>
      </c>
      <c r="E1580" s="74" t="s">
        <v>18</v>
      </c>
      <c r="F1580" s="191">
        <v>2</v>
      </c>
      <c r="G1580" s="195"/>
      <c r="H1580" s="74"/>
      <c r="I1580" s="11"/>
      <c r="J1580" s="224"/>
      <c r="K1580" s="235">
        <v>9.4920618088775097E-2</v>
      </c>
      <c r="L1580" s="104">
        <f>F1580</f>
        <v>2</v>
      </c>
      <c r="M1580" s="147">
        <v>1</v>
      </c>
      <c r="N1580" s="179">
        <f t="shared" si="771"/>
        <v>2</v>
      </c>
      <c r="O1580" s="71"/>
      <c r="P1580" s="71"/>
      <c r="Q1580" s="11">
        <f t="shared" si="761"/>
        <v>0</v>
      </c>
      <c r="R1580" s="11">
        <f t="shared" si="762"/>
        <v>0</v>
      </c>
      <c r="S1580" s="88">
        <f t="shared" si="763"/>
        <v>0</v>
      </c>
      <c r="T1580" s="88"/>
      <c r="U1580" s="137"/>
      <c r="V1580" s="137"/>
      <c r="W1580" s="137"/>
      <c r="X1580" s="137"/>
      <c r="Y1580" s="137"/>
    </row>
    <row r="1581" spans="1:25" s="138" customFormat="1" ht="22.5" customHeight="1" x14ac:dyDescent="0.25">
      <c r="A1581" s="65" t="s">
        <v>2810</v>
      </c>
      <c r="B1581" s="69"/>
      <c r="C1581" s="69" t="s">
        <v>553</v>
      </c>
      <c r="D1581" s="261" t="s">
        <v>1135</v>
      </c>
      <c r="E1581" s="74" t="s">
        <v>18</v>
      </c>
      <c r="F1581" s="191">
        <v>4</v>
      </c>
      <c r="G1581" s="195"/>
      <c r="H1581" s="74"/>
      <c r="I1581" s="11"/>
      <c r="J1581" s="224"/>
      <c r="K1581" s="235">
        <v>0.31129220144651087</v>
      </c>
      <c r="L1581" s="104">
        <f t="shared" ref="L1581:L1587" si="772">F1581</f>
        <v>4</v>
      </c>
      <c r="M1581" s="147">
        <v>1</v>
      </c>
      <c r="N1581" s="179">
        <f t="shared" ref="N1581:N1587" si="773">M1581*L1581</f>
        <v>4</v>
      </c>
      <c r="O1581" s="71"/>
      <c r="P1581" s="71"/>
      <c r="Q1581" s="11">
        <f t="shared" si="761"/>
        <v>0</v>
      </c>
      <c r="R1581" s="11">
        <f t="shared" si="762"/>
        <v>0</v>
      </c>
      <c r="S1581" s="88">
        <f t="shared" si="763"/>
        <v>0</v>
      </c>
      <c r="T1581" s="88"/>
      <c r="U1581" s="137"/>
      <c r="V1581" s="137"/>
      <c r="W1581" s="137"/>
      <c r="X1581" s="137"/>
      <c r="Y1581" s="137"/>
    </row>
    <row r="1582" spans="1:25" s="138" customFormat="1" ht="22.5" customHeight="1" x14ac:dyDescent="0.25">
      <c r="A1582" s="65" t="s">
        <v>2811</v>
      </c>
      <c r="B1582" s="69"/>
      <c r="C1582" s="69" t="s">
        <v>553</v>
      </c>
      <c r="D1582" s="261" t="s">
        <v>1638</v>
      </c>
      <c r="E1582" s="74" t="s">
        <v>18</v>
      </c>
      <c r="F1582" s="191">
        <v>2</v>
      </c>
      <c r="G1582" s="195"/>
      <c r="H1582" s="74"/>
      <c r="I1582" s="11"/>
      <c r="J1582" s="224"/>
      <c r="K1582" s="235">
        <v>0.15564610072325544</v>
      </c>
      <c r="L1582" s="104">
        <f t="shared" si="772"/>
        <v>2</v>
      </c>
      <c r="M1582" s="147">
        <v>1</v>
      </c>
      <c r="N1582" s="179">
        <f t="shared" si="773"/>
        <v>2</v>
      </c>
      <c r="O1582" s="71"/>
      <c r="P1582" s="71"/>
      <c r="Q1582" s="11">
        <f t="shared" si="761"/>
        <v>0</v>
      </c>
      <c r="R1582" s="11">
        <f t="shared" si="762"/>
        <v>0</v>
      </c>
      <c r="S1582" s="88">
        <f t="shared" si="763"/>
        <v>0</v>
      </c>
      <c r="T1582" s="88"/>
      <c r="U1582" s="137"/>
      <c r="V1582" s="137"/>
      <c r="W1582" s="137"/>
      <c r="X1582" s="137"/>
      <c r="Y1582" s="137"/>
    </row>
    <row r="1583" spans="1:25" s="138" customFormat="1" ht="22.5" customHeight="1" x14ac:dyDescent="0.25">
      <c r="A1583" s="65" t="s">
        <v>2812</v>
      </c>
      <c r="B1583" s="69"/>
      <c r="C1583" s="69" t="s">
        <v>553</v>
      </c>
      <c r="D1583" s="261" t="s">
        <v>921</v>
      </c>
      <c r="E1583" s="74" t="s">
        <v>18</v>
      </c>
      <c r="F1583" s="191">
        <v>2</v>
      </c>
      <c r="G1583" s="195"/>
      <c r="H1583" s="74"/>
      <c r="I1583" s="11"/>
      <c r="J1583" s="224"/>
      <c r="K1583" s="235">
        <v>0.22686190124881719</v>
      </c>
      <c r="L1583" s="104">
        <f t="shared" si="772"/>
        <v>2</v>
      </c>
      <c r="M1583" s="147">
        <v>1</v>
      </c>
      <c r="N1583" s="179">
        <f t="shared" si="773"/>
        <v>2</v>
      </c>
      <c r="O1583" s="71"/>
      <c r="P1583" s="71"/>
      <c r="Q1583" s="11">
        <f t="shared" si="761"/>
        <v>0</v>
      </c>
      <c r="R1583" s="11">
        <f t="shared" si="762"/>
        <v>0</v>
      </c>
      <c r="S1583" s="88">
        <f t="shared" si="763"/>
        <v>0</v>
      </c>
      <c r="T1583" s="88"/>
      <c r="U1583" s="137"/>
      <c r="V1583" s="137"/>
      <c r="W1583" s="137"/>
      <c r="X1583" s="137"/>
      <c r="Y1583" s="137"/>
    </row>
    <row r="1584" spans="1:25" s="138" customFormat="1" ht="22.5" customHeight="1" x14ac:dyDescent="0.25">
      <c r="A1584" s="65" t="s">
        <v>2813</v>
      </c>
      <c r="B1584" s="69"/>
      <c r="C1584" s="69" t="s">
        <v>553</v>
      </c>
      <c r="D1584" s="261" t="s">
        <v>922</v>
      </c>
      <c r="E1584" s="74" t="s">
        <v>18</v>
      </c>
      <c r="F1584" s="191">
        <v>7</v>
      </c>
      <c r="G1584" s="195"/>
      <c r="H1584" s="74"/>
      <c r="I1584" s="11"/>
      <c r="J1584" s="224"/>
      <c r="K1584" s="235">
        <v>0.81463334787368102</v>
      </c>
      <c r="L1584" s="104">
        <f t="shared" si="772"/>
        <v>7</v>
      </c>
      <c r="M1584" s="147">
        <v>1</v>
      </c>
      <c r="N1584" s="179">
        <f t="shared" si="773"/>
        <v>7</v>
      </c>
      <c r="O1584" s="71"/>
      <c r="P1584" s="71"/>
      <c r="Q1584" s="11">
        <f t="shared" si="761"/>
        <v>0</v>
      </c>
      <c r="R1584" s="11">
        <f t="shared" si="762"/>
        <v>0</v>
      </c>
      <c r="S1584" s="88">
        <f t="shared" si="763"/>
        <v>0</v>
      </c>
      <c r="T1584" s="88"/>
      <c r="U1584" s="137"/>
      <c r="V1584" s="137"/>
      <c r="W1584" s="137"/>
      <c r="X1584" s="137"/>
      <c r="Y1584" s="137"/>
    </row>
    <row r="1585" spans="1:25" s="138" customFormat="1" ht="22.5" customHeight="1" x14ac:dyDescent="0.25">
      <c r="A1585" s="65" t="s">
        <v>2814</v>
      </c>
      <c r="B1585" s="69"/>
      <c r="C1585" s="69" t="s">
        <v>553</v>
      </c>
      <c r="D1585" s="261" t="s">
        <v>1432</v>
      </c>
      <c r="E1585" s="74" t="s">
        <v>18</v>
      </c>
      <c r="F1585" s="191">
        <v>3</v>
      </c>
      <c r="G1585" s="195"/>
      <c r="H1585" s="74"/>
      <c r="I1585" s="11"/>
      <c r="J1585" s="224"/>
      <c r="K1585" s="235">
        <v>0.34912857766014904</v>
      </c>
      <c r="L1585" s="104">
        <f t="shared" si="772"/>
        <v>3</v>
      </c>
      <c r="M1585" s="147">
        <v>1</v>
      </c>
      <c r="N1585" s="179">
        <f t="shared" si="773"/>
        <v>3</v>
      </c>
      <c r="O1585" s="71"/>
      <c r="P1585" s="71"/>
      <c r="Q1585" s="11">
        <f t="shared" si="761"/>
        <v>0</v>
      </c>
      <c r="R1585" s="11">
        <f t="shared" si="762"/>
        <v>0</v>
      </c>
      <c r="S1585" s="88">
        <f t="shared" si="763"/>
        <v>0</v>
      </c>
      <c r="T1585" s="88"/>
      <c r="U1585" s="137"/>
      <c r="V1585" s="137"/>
      <c r="W1585" s="137"/>
      <c r="X1585" s="137"/>
      <c r="Y1585" s="137"/>
    </row>
    <row r="1586" spans="1:25" s="138" customFormat="1" ht="22.5" customHeight="1" x14ac:dyDescent="0.25">
      <c r="A1586" s="65" t="s">
        <v>2815</v>
      </c>
      <c r="B1586" s="69"/>
      <c r="C1586" s="69" t="s">
        <v>553</v>
      </c>
      <c r="D1586" s="261" t="s">
        <v>923</v>
      </c>
      <c r="E1586" s="74" t="s">
        <v>18</v>
      </c>
      <c r="F1586" s="191">
        <v>1</v>
      </c>
      <c r="G1586" s="195"/>
      <c r="H1586" s="74"/>
      <c r="I1586" s="11"/>
      <c r="J1586" s="224"/>
      <c r="K1586" s="235">
        <v>0.17659641879138049</v>
      </c>
      <c r="L1586" s="104">
        <f t="shared" si="772"/>
        <v>1</v>
      </c>
      <c r="M1586" s="147">
        <v>1</v>
      </c>
      <c r="N1586" s="179">
        <f t="shared" si="773"/>
        <v>1</v>
      </c>
      <c r="O1586" s="71"/>
      <c r="P1586" s="71"/>
      <c r="Q1586" s="11">
        <f t="shared" si="761"/>
        <v>0</v>
      </c>
      <c r="R1586" s="11">
        <f t="shared" si="762"/>
        <v>0</v>
      </c>
      <c r="S1586" s="88">
        <f t="shared" si="763"/>
        <v>0</v>
      </c>
      <c r="T1586" s="88"/>
      <c r="U1586" s="137"/>
      <c r="V1586" s="137"/>
      <c r="W1586" s="137"/>
      <c r="X1586" s="137"/>
      <c r="Y1586" s="137"/>
    </row>
    <row r="1587" spans="1:25" s="138" customFormat="1" ht="22.5" customHeight="1" x14ac:dyDescent="0.25">
      <c r="A1587" s="65" t="s">
        <v>2816</v>
      </c>
      <c r="B1587" s="69"/>
      <c r="C1587" s="69" t="s">
        <v>553</v>
      </c>
      <c r="D1587" s="261" t="s">
        <v>925</v>
      </c>
      <c r="E1587" s="74" t="s">
        <v>18</v>
      </c>
      <c r="F1587" s="191">
        <v>2</v>
      </c>
      <c r="G1587" s="195"/>
      <c r="H1587" s="74"/>
      <c r="I1587" s="11"/>
      <c r="J1587" s="224"/>
      <c r="K1587" s="235">
        <v>0.35</v>
      </c>
      <c r="L1587" s="104">
        <f t="shared" si="772"/>
        <v>2</v>
      </c>
      <c r="M1587" s="147">
        <v>1</v>
      </c>
      <c r="N1587" s="179">
        <f t="shared" si="773"/>
        <v>2</v>
      </c>
      <c r="O1587" s="71"/>
      <c r="P1587" s="71"/>
      <c r="Q1587" s="11">
        <f t="shared" si="761"/>
        <v>0</v>
      </c>
      <c r="R1587" s="11">
        <f t="shared" si="762"/>
        <v>0</v>
      </c>
      <c r="S1587" s="88">
        <f t="shared" si="763"/>
        <v>0</v>
      </c>
      <c r="T1587" s="88"/>
      <c r="U1587" s="137"/>
      <c r="V1587" s="137"/>
      <c r="W1587" s="137"/>
      <c r="X1587" s="137"/>
      <c r="Y1587" s="137"/>
    </row>
    <row r="1588" spans="1:25" s="138" customFormat="1" ht="22.5" customHeight="1" x14ac:dyDescent="0.25">
      <c r="A1588" s="65" t="s">
        <v>2817</v>
      </c>
      <c r="B1588" s="69"/>
      <c r="C1588" s="69" t="s">
        <v>553</v>
      </c>
      <c r="D1588" s="261" t="s">
        <v>2031</v>
      </c>
      <c r="E1588" s="74" t="s">
        <v>18</v>
      </c>
      <c r="F1588" s="191">
        <v>1</v>
      </c>
      <c r="G1588" s="195"/>
      <c r="H1588" s="74"/>
      <c r="I1588" s="11"/>
      <c r="J1588" s="224"/>
      <c r="K1588" s="235">
        <v>0.18</v>
      </c>
      <c r="L1588" s="104">
        <f t="shared" ref="L1588:L1592" si="774">F1588</f>
        <v>1</v>
      </c>
      <c r="M1588" s="147">
        <v>1</v>
      </c>
      <c r="N1588" s="179">
        <f t="shared" si="771"/>
        <v>1</v>
      </c>
      <c r="O1588" s="71"/>
      <c r="P1588" s="71"/>
      <c r="Q1588" s="11">
        <f t="shared" si="761"/>
        <v>0</v>
      </c>
      <c r="R1588" s="11">
        <f t="shared" si="762"/>
        <v>0</v>
      </c>
      <c r="S1588" s="88">
        <f t="shared" si="763"/>
        <v>0</v>
      </c>
      <c r="T1588" s="88"/>
      <c r="U1588" s="137"/>
      <c r="V1588" s="137"/>
      <c r="W1588" s="137"/>
      <c r="X1588" s="137"/>
      <c r="Y1588" s="137"/>
    </row>
    <row r="1589" spans="1:25" s="138" customFormat="1" x14ac:dyDescent="0.25">
      <c r="A1589" s="65" t="s">
        <v>2818</v>
      </c>
      <c r="B1589" s="69"/>
      <c r="C1589" s="69" t="s">
        <v>553</v>
      </c>
      <c r="D1589" s="261" t="s">
        <v>705</v>
      </c>
      <c r="E1589" s="14" t="s">
        <v>3</v>
      </c>
      <c r="F1589" s="232">
        <v>0.04</v>
      </c>
      <c r="G1589" s="195"/>
      <c r="H1589" s="74"/>
      <c r="I1589" s="11"/>
      <c r="J1589" s="224"/>
      <c r="K1589" s="235"/>
      <c r="L1589" s="103">
        <f>F1589</f>
        <v>0.04</v>
      </c>
      <c r="M1589" s="147">
        <v>1</v>
      </c>
      <c r="N1589" s="179">
        <f t="shared" si="771"/>
        <v>0.04</v>
      </c>
      <c r="O1589" s="71"/>
      <c r="P1589" s="71"/>
      <c r="Q1589" s="11">
        <f t="shared" si="761"/>
        <v>0</v>
      </c>
      <c r="R1589" s="11">
        <f t="shared" si="762"/>
        <v>0</v>
      </c>
      <c r="S1589" s="88">
        <f t="shared" si="763"/>
        <v>0</v>
      </c>
      <c r="T1589" s="88"/>
      <c r="U1589" s="137"/>
      <c r="V1589" s="137"/>
      <c r="W1589" s="137"/>
      <c r="X1589" s="137"/>
      <c r="Y1589" s="137"/>
    </row>
    <row r="1590" spans="1:25" s="134" customFormat="1" x14ac:dyDescent="0.3">
      <c r="A1590" s="90" t="s">
        <v>2819</v>
      </c>
      <c r="B1590" s="276" t="s">
        <v>2089</v>
      </c>
      <c r="C1590" s="86" t="s">
        <v>552</v>
      </c>
      <c r="D1590" s="118" t="s">
        <v>654</v>
      </c>
      <c r="E1590" s="87" t="s">
        <v>18</v>
      </c>
      <c r="F1590" s="117">
        <f>F1591+F1592</f>
        <v>3</v>
      </c>
      <c r="G1590" s="117"/>
      <c r="H1590" s="117"/>
      <c r="I1590" s="117"/>
      <c r="J1590" s="117"/>
      <c r="K1590" s="117"/>
      <c r="L1590" s="119">
        <f t="shared" si="774"/>
        <v>3</v>
      </c>
      <c r="M1590" s="148">
        <v>1</v>
      </c>
      <c r="N1590" s="154">
        <f t="shared" si="771"/>
        <v>3</v>
      </c>
      <c r="O1590" s="88"/>
      <c r="P1590" s="88"/>
      <c r="Q1590" s="92">
        <f t="shared" si="761"/>
        <v>0</v>
      </c>
      <c r="R1590" s="92">
        <f t="shared" si="762"/>
        <v>0</v>
      </c>
      <c r="S1590" s="88">
        <f t="shared" si="763"/>
        <v>0</v>
      </c>
      <c r="T1590" s="109"/>
      <c r="U1590" s="133"/>
      <c r="V1590" s="133"/>
      <c r="W1590" s="133"/>
      <c r="X1590" s="133"/>
      <c r="Y1590" s="133"/>
    </row>
    <row r="1591" spans="1:25" s="158" customFormat="1" ht="27.6" x14ac:dyDescent="0.3">
      <c r="A1591" s="69" t="s">
        <v>2820</v>
      </c>
      <c r="B1591" s="69"/>
      <c r="C1591" s="65" t="s">
        <v>553</v>
      </c>
      <c r="D1591" s="261" t="s">
        <v>1639</v>
      </c>
      <c r="E1591" s="74" t="s">
        <v>18</v>
      </c>
      <c r="F1591" s="105">
        <v>2</v>
      </c>
      <c r="G1591" s="105"/>
      <c r="H1591" s="105"/>
      <c r="I1591" s="105"/>
      <c r="J1591" s="117"/>
      <c r="K1591" s="238"/>
      <c r="L1591" s="104">
        <f t="shared" si="774"/>
        <v>2</v>
      </c>
      <c r="M1591" s="147">
        <v>1</v>
      </c>
      <c r="N1591" s="179">
        <f t="shared" si="771"/>
        <v>2</v>
      </c>
      <c r="O1591" s="71"/>
      <c r="P1591" s="71"/>
      <c r="Q1591" s="11">
        <f t="shared" si="761"/>
        <v>0</v>
      </c>
      <c r="R1591" s="11">
        <f t="shared" si="762"/>
        <v>0</v>
      </c>
      <c r="S1591" s="88">
        <f t="shared" si="763"/>
        <v>0</v>
      </c>
      <c r="T1591" s="106"/>
      <c r="U1591" s="157"/>
      <c r="V1591" s="157"/>
      <c r="W1591" s="157"/>
      <c r="X1591" s="157"/>
      <c r="Y1591" s="157"/>
    </row>
    <row r="1592" spans="1:25" s="158" customFormat="1" ht="30" customHeight="1" x14ac:dyDescent="0.3">
      <c r="A1592" s="69" t="s">
        <v>2821</v>
      </c>
      <c r="B1592" s="69"/>
      <c r="C1592" s="65" t="s">
        <v>553</v>
      </c>
      <c r="D1592" s="261" t="s">
        <v>2026</v>
      </c>
      <c r="E1592" s="74" t="s">
        <v>18</v>
      </c>
      <c r="F1592" s="105">
        <v>1</v>
      </c>
      <c r="G1592" s="105"/>
      <c r="H1592" s="105"/>
      <c r="I1592" s="105"/>
      <c r="J1592" s="117"/>
      <c r="K1592" s="238"/>
      <c r="L1592" s="104">
        <f t="shared" si="774"/>
        <v>1</v>
      </c>
      <c r="M1592" s="147">
        <v>1</v>
      </c>
      <c r="N1592" s="179">
        <f t="shared" si="771"/>
        <v>1</v>
      </c>
      <c r="O1592" s="71"/>
      <c r="P1592" s="71"/>
      <c r="Q1592" s="11">
        <f t="shared" si="761"/>
        <v>0</v>
      </c>
      <c r="R1592" s="11">
        <f t="shared" si="762"/>
        <v>0</v>
      </c>
      <c r="S1592" s="88">
        <f t="shared" si="763"/>
        <v>0</v>
      </c>
      <c r="T1592" s="106"/>
      <c r="U1592" s="157"/>
      <c r="V1592" s="157"/>
      <c r="W1592" s="157"/>
      <c r="X1592" s="157"/>
      <c r="Y1592" s="157"/>
    </row>
    <row r="1593" spans="1:25" s="138" customFormat="1" ht="18.75" customHeight="1" x14ac:dyDescent="0.3">
      <c r="A1593" s="90" t="s">
        <v>2822</v>
      </c>
      <c r="B1593" s="276" t="s">
        <v>2090</v>
      </c>
      <c r="C1593" s="90" t="s">
        <v>552</v>
      </c>
      <c r="D1593" s="97" t="s">
        <v>1209</v>
      </c>
      <c r="E1593" s="87" t="s">
        <v>3</v>
      </c>
      <c r="F1593" s="124">
        <f>F1594</f>
        <v>9.8539999999999992</v>
      </c>
      <c r="G1593" s="87"/>
      <c r="H1593" s="87"/>
      <c r="I1593" s="87"/>
      <c r="J1593" s="87"/>
      <c r="K1593" s="117"/>
      <c r="L1593" s="124">
        <f>F1593</f>
        <v>9.8539999999999992</v>
      </c>
      <c r="M1593" s="148">
        <v>1</v>
      </c>
      <c r="N1593" s="154">
        <f t="shared" si="771"/>
        <v>9.8539999999999992</v>
      </c>
      <c r="O1593" s="88"/>
      <c r="P1593" s="88"/>
      <c r="Q1593" s="92">
        <f t="shared" si="761"/>
        <v>0</v>
      </c>
      <c r="R1593" s="92">
        <f t="shared" si="762"/>
        <v>0</v>
      </c>
      <c r="S1593" s="88">
        <f t="shared" si="763"/>
        <v>0</v>
      </c>
      <c r="T1593" s="108"/>
    </row>
    <row r="1594" spans="1:25" s="198" customFormat="1" x14ac:dyDescent="0.3">
      <c r="A1594" s="69" t="s">
        <v>2823</v>
      </c>
      <c r="B1594" s="65"/>
      <c r="C1594" s="65" t="s">
        <v>553</v>
      </c>
      <c r="D1594" s="261" t="s">
        <v>1914</v>
      </c>
      <c r="E1594" s="14" t="s">
        <v>3</v>
      </c>
      <c r="F1594" s="103">
        <v>9.8539999999999992</v>
      </c>
      <c r="G1594" s="14"/>
      <c r="H1594" s="14"/>
      <c r="I1594" s="14"/>
      <c r="J1594" s="91"/>
      <c r="K1594" s="241"/>
      <c r="L1594" s="103">
        <f>F1594</f>
        <v>9.8539999999999992</v>
      </c>
      <c r="M1594" s="147">
        <v>1.1000000000000001</v>
      </c>
      <c r="N1594" s="153">
        <f>ROUND(M1594*L1594,2)</f>
        <v>10.84</v>
      </c>
      <c r="O1594" s="11"/>
      <c r="P1594" s="11"/>
      <c r="Q1594" s="11">
        <f t="shared" si="761"/>
        <v>0</v>
      </c>
      <c r="R1594" s="11">
        <f t="shared" si="762"/>
        <v>0</v>
      </c>
      <c r="S1594" s="88">
        <f t="shared" si="763"/>
        <v>0</v>
      </c>
      <c r="T1594" s="106"/>
      <c r="U1594" s="197"/>
    </row>
    <row r="1595" spans="1:25" s="134" customFormat="1" x14ac:dyDescent="0.3">
      <c r="A1595" s="90" t="s">
        <v>2824</v>
      </c>
      <c r="B1595" s="279" t="s">
        <v>2976</v>
      </c>
      <c r="C1595" s="86" t="s">
        <v>552</v>
      </c>
      <c r="D1595" s="118" t="s">
        <v>1909</v>
      </c>
      <c r="E1595" s="87" t="s">
        <v>18</v>
      </c>
      <c r="F1595" s="117">
        <f>F1596</f>
        <v>1</v>
      </c>
      <c r="G1595" s="117"/>
      <c r="H1595" s="117"/>
      <c r="I1595" s="117"/>
      <c r="J1595" s="117"/>
      <c r="K1595" s="117"/>
      <c r="L1595" s="119">
        <f t="shared" ref="L1595:L1596" si="775">F1595</f>
        <v>1</v>
      </c>
      <c r="M1595" s="148">
        <v>1</v>
      </c>
      <c r="N1595" s="154">
        <f t="shared" ref="N1595:N1597" si="776">M1595*L1595</f>
        <v>1</v>
      </c>
      <c r="O1595" s="88"/>
      <c r="P1595" s="88"/>
      <c r="Q1595" s="92">
        <f t="shared" si="761"/>
        <v>0</v>
      </c>
      <c r="R1595" s="92">
        <f t="shared" si="762"/>
        <v>0</v>
      </c>
      <c r="S1595" s="88">
        <f t="shared" si="763"/>
        <v>0</v>
      </c>
      <c r="T1595" s="109"/>
      <c r="U1595" s="133"/>
      <c r="V1595" s="133"/>
      <c r="W1595" s="133"/>
      <c r="X1595" s="133"/>
      <c r="Y1595" s="133"/>
    </row>
    <row r="1596" spans="1:25" s="198" customFormat="1" x14ac:dyDescent="0.3">
      <c r="A1596" s="69" t="s">
        <v>2825</v>
      </c>
      <c r="B1596" s="65"/>
      <c r="C1596" s="65" t="s">
        <v>553</v>
      </c>
      <c r="D1596" s="261" t="s">
        <v>2032</v>
      </c>
      <c r="E1596" s="74" t="s">
        <v>18</v>
      </c>
      <c r="F1596" s="215">
        <v>1</v>
      </c>
      <c r="G1596" s="14"/>
      <c r="H1596" s="14"/>
      <c r="I1596" s="14"/>
      <c r="J1596" s="91"/>
      <c r="K1596" s="241"/>
      <c r="L1596" s="104">
        <f t="shared" si="775"/>
        <v>1</v>
      </c>
      <c r="M1596" s="147">
        <v>1</v>
      </c>
      <c r="N1596" s="179">
        <f t="shared" si="776"/>
        <v>1</v>
      </c>
      <c r="O1596" s="11"/>
      <c r="P1596" s="11"/>
      <c r="Q1596" s="11">
        <f t="shared" si="761"/>
        <v>0</v>
      </c>
      <c r="R1596" s="11">
        <f t="shared" si="762"/>
        <v>0</v>
      </c>
      <c r="S1596" s="88">
        <f t="shared" si="763"/>
        <v>0</v>
      </c>
      <c r="T1596" s="106"/>
      <c r="U1596" s="197"/>
    </row>
    <row r="1597" spans="1:25" s="138" customFormat="1" ht="18.75" customHeight="1" x14ac:dyDescent="0.3">
      <c r="A1597" s="90" t="s">
        <v>2826</v>
      </c>
      <c r="B1597" s="276" t="s">
        <v>2088</v>
      </c>
      <c r="C1597" s="90" t="s">
        <v>552</v>
      </c>
      <c r="D1597" s="97" t="s">
        <v>1338</v>
      </c>
      <c r="E1597" s="87" t="s">
        <v>3</v>
      </c>
      <c r="F1597" s="124">
        <f>F1598</f>
        <v>42.255000000000003</v>
      </c>
      <c r="G1597" s="87"/>
      <c r="H1597" s="87"/>
      <c r="I1597" s="87"/>
      <c r="J1597" s="87"/>
      <c r="K1597" s="117"/>
      <c r="L1597" s="124">
        <f>F1597</f>
        <v>42.255000000000003</v>
      </c>
      <c r="M1597" s="148">
        <v>1</v>
      </c>
      <c r="N1597" s="154">
        <f t="shared" si="776"/>
        <v>42.255000000000003</v>
      </c>
      <c r="O1597" s="88"/>
      <c r="P1597" s="88"/>
      <c r="Q1597" s="92">
        <f t="shared" si="761"/>
        <v>0</v>
      </c>
      <c r="R1597" s="92">
        <f t="shared" si="762"/>
        <v>0</v>
      </c>
      <c r="S1597" s="88">
        <f t="shared" si="763"/>
        <v>0</v>
      </c>
      <c r="T1597" s="108"/>
    </row>
    <row r="1598" spans="1:25" s="198" customFormat="1" ht="27.6" x14ac:dyDescent="0.3">
      <c r="A1598" s="65" t="s">
        <v>2827</v>
      </c>
      <c r="B1598" s="65"/>
      <c r="C1598" s="65" t="s">
        <v>553</v>
      </c>
      <c r="D1598" s="115" t="s">
        <v>886</v>
      </c>
      <c r="E1598" s="14" t="s">
        <v>3</v>
      </c>
      <c r="F1598" s="103">
        <v>42.255000000000003</v>
      </c>
      <c r="G1598" s="14"/>
      <c r="H1598" s="14"/>
      <c r="I1598" s="14"/>
      <c r="J1598" s="91"/>
      <c r="K1598" s="241"/>
      <c r="L1598" s="103">
        <f>F1598</f>
        <v>42.255000000000003</v>
      </c>
      <c r="M1598" s="147">
        <v>1.1000000000000001</v>
      </c>
      <c r="N1598" s="153">
        <f>ROUND(M1598*L1598,2)</f>
        <v>46.48</v>
      </c>
      <c r="O1598" s="11"/>
      <c r="P1598" s="11"/>
      <c r="Q1598" s="11">
        <f t="shared" si="761"/>
        <v>0</v>
      </c>
      <c r="R1598" s="11">
        <f t="shared" si="762"/>
        <v>0</v>
      </c>
      <c r="S1598" s="88">
        <f t="shared" si="763"/>
        <v>0</v>
      </c>
      <c r="T1598" s="106"/>
      <c r="U1598" s="197"/>
    </row>
    <row r="1599" spans="1:25" s="198" customFormat="1" ht="25.5" customHeight="1" x14ac:dyDescent="0.3">
      <c r="A1599" s="65" t="s">
        <v>3041</v>
      </c>
      <c r="B1599" s="65"/>
      <c r="C1599" s="65" t="s">
        <v>553</v>
      </c>
      <c r="D1599" s="115" t="s">
        <v>3036</v>
      </c>
      <c r="E1599" s="14" t="s">
        <v>2</v>
      </c>
      <c r="F1599" s="340">
        <f>F1598</f>
        <v>42.255000000000003</v>
      </c>
      <c r="G1599" s="340"/>
      <c r="H1599" s="340"/>
      <c r="I1599" s="340"/>
      <c r="J1599" s="340"/>
      <c r="K1599" s="340">
        <f>F1599</f>
        <v>42.255000000000003</v>
      </c>
      <c r="L1599" s="340">
        <f>K1599</f>
        <v>42.255000000000003</v>
      </c>
      <c r="M1599" s="341">
        <v>0.7</v>
      </c>
      <c r="N1599" s="153">
        <f>ROUND(M1599*L1599,2)</f>
        <v>29.58</v>
      </c>
      <c r="O1599" s="11"/>
      <c r="P1599" s="11"/>
      <c r="Q1599" s="11">
        <f t="shared" si="761"/>
        <v>0</v>
      </c>
      <c r="R1599" s="11">
        <f t="shared" si="762"/>
        <v>0</v>
      </c>
      <c r="S1599" s="88">
        <f t="shared" si="763"/>
        <v>0</v>
      </c>
      <c r="T1599" s="106"/>
    </row>
    <row r="1600" spans="1:25" s="132" customFormat="1" ht="22.5" customHeight="1" x14ac:dyDescent="0.3">
      <c r="A1600" s="111" t="s">
        <v>542</v>
      </c>
      <c r="B1600" s="111"/>
      <c r="C1600" s="111"/>
      <c r="D1600" s="95" t="s">
        <v>2014</v>
      </c>
      <c r="E1600" s="112"/>
      <c r="F1600" s="113"/>
      <c r="G1600" s="112"/>
      <c r="H1600" s="112"/>
      <c r="I1600" s="112"/>
      <c r="J1600" s="87"/>
      <c r="K1600" s="237"/>
      <c r="L1600" s="190"/>
      <c r="M1600" s="144"/>
      <c r="N1600" s="151"/>
      <c r="O1600" s="114"/>
      <c r="P1600" s="114"/>
      <c r="Q1600" s="85"/>
      <c r="R1600" s="85"/>
      <c r="S1600" s="114"/>
      <c r="T1600" s="114"/>
      <c r="U1600" s="131"/>
      <c r="V1600" s="131"/>
      <c r="W1600" s="131"/>
      <c r="X1600" s="131"/>
      <c r="Y1600" s="131"/>
    </row>
    <row r="1601" spans="1:25" s="138" customFormat="1" ht="32.25" customHeight="1" x14ac:dyDescent="0.3">
      <c r="A1601" s="90" t="s">
        <v>2828</v>
      </c>
      <c r="B1601" s="276" t="s">
        <v>2086</v>
      </c>
      <c r="C1601" s="90" t="s">
        <v>552</v>
      </c>
      <c r="D1601" s="97" t="s">
        <v>554</v>
      </c>
      <c r="E1601" s="87" t="s">
        <v>3</v>
      </c>
      <c r="F1601" s="117"/>
      <c r="G1601" s="87"/>
      <c r="H1601" s="87"/>
      <c r="I1601" s="89"/>
      <c r="J1601" s="89"/>
      <c r="K1601" s="89">
        <f>SUM(K1602:K1610)</f>
        <v>41.642892239740846</v>
      </c>
      <c r="L1601" s="89"/>
      <c r="M1601" s="146"/>
      <c r="N1601" s="89">
        <f>K1601</f>
        <v>41.642892239740846</v>
      </c>
      <c r="O1601" s="88"/>
      <c r="P1601" s="88"/>
      <c r="Q1601" s="92">
        <f t="shared" si="761"/>
        <v>0</v>
      </c>
      <c r="R1601" s="92">
        <f t="shared" si="762"/>
        <v>0</v>
      </c>
      <c r="S1601" s="88">
        <f t="shared" si="763"/>
        <v>0</v>
      </c>
      <c r="T1601" s="88" t="s">
        <v>555</v>
      </c>
      <c r="U1601" s="137"/>
      <c r="V1601" s="137"/>
      <c r="W1601" s="137"/>
      <c r="X1601" s="137"/>
      <c r="Y1601" s="137"/>
    </row>
    <row r="1602" spans="1:25" s="198" customFormat="1" ht="22.5" customHeight="1" x14ac:dyDescent="0.3">
      <c r="A1602" s="65" t="s">
        <v>2829</v>
      </c>
      <c r="B1602" s="69"/>
      <c r="C1602" s="69" t="s">
        <v>553</v>
      </c>
      <c r="D1602" s="261" t="s">
        <v>879</v>
      </c>
      <c r="E1602" s="74" t="s">
        <v>1690</v>
      </c>
      <c r="F1602" s="105"/>
      <c r="G1602" s="14"/>
      <c r="H1602" s="14"/>
      <c r="I1602" s="11">
        <f>(G1602+H1602)*2</f>
        <v>0</v>
      </c>
      <c r="J1602" s="122">
        <v>6.27</v>
      </c>
      <c r="K1602" s="11">
        <f>J1602*3.14*0.1</f>
        <v>1.96878</v>
      </c>
      <c r="L1602" s="11">
        <f>J1602</f>
        <v>6.27</v>
      </c>
      <c r="M1602" s="147">
        <v>1.1000000000000001</v>
      </c>
      <c r="N1602" s="153">
        <f>M1602*L1602</f>
        <v>6.8970000000000002</v>
      </c>
      <c r="O1602" s="71"/>
      <c r="P1602" s="71"/>
      <c r="Q1602" s="11">
        <f t="shared" si="761"/>
        <v>0</v>
      </c>
      <c r="R1602" s="11">
        <f t="shared" si="762"/>
        <v>0</v>
      </c>
      <c r="S1602" s="71">
        <f t="shared" si="763"/>
        <v>0</v>
      </c>
      <c r="T1602" s="71"/>
      <c r="U1602" s="197"/>
      <c r="V1602" s="197"/>
      <c r="W1602" s="197"/>
      <c r="X1602" s="197"/>
      <c r="Y1602" s="197"/>
    </row>
    <row r="1603" spans="1:25" s="198" customFormat="1" ht="22.5" customHeight="1" x14ac:dyDescent="0.3">
      <c r="A1603" s="65" t="s">
        <v>2830</v>
      </c>
      <c r="B1603" s="69"/>
      <c r="C1603" s="69" t="s">
        <v>553</v>
      </c>
      <c r="D1603" s="261" t="s">
        <v>956</v>
      </c>
      <c r="E1603" s="74" t="s">
        <v>1690</v>
      </c>
      <c r="F1603" s="105"/>
      <c r="G1603" s="14"/>
      <c r="H1603" s="14"/>
      <c r="I1603" s="11">
        <f>(G1603+H1603)*2</f>
        <v>0</v>
      </c>
      <c r="J1603" s="122">
        <v>90.28</v>
      </c>
      <c r="K1603" s="11">
        <f>J1603*3.14*0.1</f>
        <v>28.347920000000002</v>
      </c>
      <c r="L1603" s="11">
        <f>J1603</f>
        <v>90.28</v>
      </c>
      <c r="M1603" s="147">
        <v>1.1000000000000001</v>
      </c>
      <c r="N1603" s="153">
        <f>M1603*L1603</f>
        <v>99.308000000000007</v>
      </c>
      <c r="O1603" s="71"/>
      <c r="P1603" s="71"/>
      <c r="Q1603" s="11">
        <f t="shared" si="761"/>
        <v>0</v>
      </c>
      <c r="R1603" s="11">
        <f t="shared" si="762"/>
        <v>0</v>
      </c>
      <c r="S1603" s="71">
        <f t="shared" si="763"/>
        <v>0</v>
      </c>
      <c r="T1603" s="71"/>
      <c r="U1603" s="197"/>
      <c r="V1603" s="197"/>
      <c r="W1603" s="197"/>
      <c r="X1603" s="197"/>
      <c r="Y1603" s="197"/>
    </row>
    <row r="1604" spans="1:25" s="198" customFormat="1" ht="22.5" customHeight="1" x14ac:dyDescent="0.25">
      <c r="A1604" s="65" t="s">
        <v>2831</v>
      </c>
      <c r="B1604" s="69"/>
      <c r="C1604" s="69" t="s">
        <v>553</v>
      </c>
      <c r="D1604" s="261" t="s">
        <v>937</v>
      </c>
      <c r="E1604" s="74" t="s">
        <v>1690</v>
      </c>
      <c r="F1604" s="249"/>
      <c r="G1604" s="195"/>
      <c r="H1604" s="74"/>
      <c r="I1604" s="11"/>
      <c r="J1604" s="252">
        <v>28.83</v>
      </c>
      <c r="K1604" s="11">
        <f>J1604*3.14*0.1</f>
        <v>9.052620000000001</v>
      </c>
      <c r="L1604" s="11">
        <f>J1604</f>
        <v>28.83</v>
      </c>
      <c r="M1604" s="147">
        <v>1.1000000000000001</v>
      </c>
      <c r="N1604" s="153">
        <f t="shared" ref="N1604:N1613" si="777">M1604*L1604</f>
        <v>31.713000000000001</v>
      </c>
      <c r="O1604" s="71"/>
      <c r="P1604" s="71"/>
      <c r="Q1604" s="11">
        <f t="shared" si="761"/>
        <v>0</v>
      </c>
      <c r="R1604" s="11">
        <f t="shared" si="762"/>
        <v>0</v>
      </c>
      <c r="S1604" s="71">
        <f t="shared" si="763"/>
        <v>0</v>
      </c>
      <c r="T1604" s="71"/>
      <c r="U1604" s="197"/>
      <c r="V1604" s="197"/>
      <c r="W1604" s="197"/>
      <c r="X1604" s="197"/>
      <c r="Y1604" s="197"/>
    </row>
    <row r="1605" spans="1:25" s="198" customFormat="1" ht="22.5" customHeight="1" x14ac:dyDescent="0.25">
      <c r="A1605" s="65" t="s">
        <v>2832</v>
      </c>
      <c r="B1605" s="69"/>
      <c r="C1605" s="69" t="s">
        <v>553</v>
      </c>
      <c r="D1605" s="261" t="s">
        <v>920</v>
      </c>
      <c r="E1605" s="74" t="s">
        <v>18</v>
      </c>
      <c r="F1605" s="249">
        <v>2</v>
      </c>
      <c r="G1605" s="195"/>
      <c r="H1605" s="74"/>
      <c r="I1605" s="11"/>
      <c r="J1605" s="217"/>
      <c r="K1605" s="11">
        <v>0.11217987507724266</v>
      </c>
      <c r="L1605" s="104">
        <f>F1605</f>
        <v>2</v>
      </c>
      <c r="M1605" s="147">
        <v>1</v>
      </c>
      <c r="N1605" s="153">
        <f t="shared" si="777"/>
        <v>2</v>
      </c>
      <c r="O1605" s="71"/>
      <c r="P1605" s="71"/>
      <c r="Q1605" s="11">
        <f t="shared" si="761"/>
        <v>0</v>
      </c>
      <c r="R1605" s="11">
        <f t="shared" si="762"/>
        <v>0</v>
      </c>
      <c r="S1605" s="71">
        <f t="shared" si="763"/>
        <v>0</v>
      </c>
      <c r="T1605" s="71"/>
      <c r="U1605" s="197"/>
      <c r="V1605" s="197"/>
      <c r="W1605" s="197"/>
      <c r="X1605" s="197"/>
      <c r="Y1605" s="197"/>
    </row>
    <row r="1606" spans="1:25" s="198" customFormat="1" ht="22.5" customHeight="1" x14ac:dyDescent="0.25">
      <c r="A1606" s="65" t="s">
        <v>2833</v>
      </c>
      <c r="B1606" s="69"/>
      <c r="C1606" s="69" t="s">
        <v>553</v>
      </c>
      <c r="D1606" s="261" t="s">
        <v>2033</v>
      </c>
      <c r="E1606" s="74" t="s">
        <v>18</v>
      </c>
      <c r="F1606" s="249">
        <v>2</v>
      </c>
      <c r="G1606" s="195"/>
      <c r="H1606" s="74"/>
      <c r="I1606" s="11"/>
      <c r="J1606" s="217"/>
      <c r="K1606" s="11">
        <v>0.11217987507724266</v>
      </c>
      <c r="L1606" s="104">
        <f t="shared" ref="L1606:L1612" si="778">F1606</f>
        <v>2</v>
      </c>
      <c r="M1606" s="147">
        <v>1</v>
      </c>
      <c r="N1606" s="153">
        <f t="shared" si="777"/>
        <v>2</v>
      </c>
      <c r="O1606" s="71"/>
      <c r="P1606" s="71"/>
      <c r="Q1606" s="11">
        <f t="shared" si="761"/>
        <v>0</v>
      </c>
      <c r="R1606" s="11">
        <f t="shared" si="762"/>
        <v>0</v>
      </c>
      <c r="S1606" s="71">
        <f t="shared" si="763"/>
        <v>0</v>
      </c>
      <c r="T1606" s="71"/>
      <c r="U1606" s="197"/>
      <c r="V1606" s="197"/>
      <c r="W1606" s="197"/>
      <c r="X1606" s="197"/>
      <c r="Y1606" s="197"/>
    </row>
    <row r="1607" spans="1:25" s="198" customFormat="1" ht="22.5" customHeight="1" x14ac:dyDescent="0.25">
      <c r="A1607" s="65" t="s">
        <v>2834</v>
      </c>
      <c r="B1607" s="69"/>
      <c r="C1607" s="69" t="s">
        <v>553</v>
      </c>
      <c r="D1607" s="261" t="s">
        <v>966</v>
      </c>
      <c r="E1607" s="74" t="s">
        <v>18</v>
      </c>
      <c r="F1607" s="249">
        <v>11</v>
      </c>
      <c r="G1607" s="195"/>
      <c r="H1607" s="74"/>
      <c r="I1607" s="11"/>
      <c r="J1607" s="217"/>
      <c r="K1607" s="11">
        <v>0.61698931292483461</v>
      </c>
      <c r="L1607" s="104">
        <f t="shared" si="778"/>
        <v>11</v>
      </c>
      <c r="M1607" s="147">
        <v>1</v>
      </c>
      <c r="N1607" s="153">
        <f t="shared" si="777"/>
        <v>11</v>
      </c>
      <c r="O1607" s="71"/>
      <c r="P1607" s="71"/>
      <c r="Q1607" s="11">
        <f t="shared" si="761"/>
        <v>0</v>
      </c>
      <c r="R1607" s="11">
        <f t="shared" si="762"/>
        <v>0</v>
      </c>
      <c r="S1607" s="71">
        <f t="shared" si="763"/>
        <v>0</v>
      </c>
      <c r="T1607" s="71"/>
      <c r="U1607" s="197"/>
      <c r="V1607" s="197"/>
      <c r="W1607" s="197"/>
      <c r="X1607" s="197"/>
      <c r="Y1607" s="197"/>
    </row>
    <row r="1608" spans="1:25" s="198" customFormat="1" ht="22.5" customHeight="1" x14ac:dyDescent="0.25">
      <c r="A1608" s="65" t="s">
        <v>2835</v>
      </c>
      <c r="B1608" s="69"/>
      <c r="C1608" s="69" t="s">
        <v>553</v>
      </c>
      <c r="D1608" s="261" t="s">
        <v>887</v>
      </c>
      <c r="E1608" s="74" t="s">
        <v>18</v>
      </c>
      <c r="F1608" s="249">
        <v>6</v>
      </c>
      <c r="G1608" s="195"/>
      <c r="H1608" s="74"/>
      <c r="I1608" s="11"/>
      <c r="J1608" s="217"/>
      <c r="K1608" s="11">
        <v>0.48458369124806822</v>
      </c>
      <c r="L1608" s="104">
        <f t="shared" ref="L1608:L1610" si="779">F1608</f>
        <v>6</v>
      </c>
      <c r="M1608" s="147">
        <v>1</v>
      </c>
      <c r="N1608" s="153">
        <f t="shared" ref="N1608:N1610" si="780">M1608*L1608</f>
        <v>6</v>
      </c>
      <c r="O1608" s="71"/>
      <c r="P1608" s="71"/>
      <c r="Q1608" s="11">
        <f t="shared" si="761"/>
        <v>0</v>
      </c>
      <c r="R1608" s="11">
        <f t="shared" si="762"/>
        <v>0</v>
      </c>
      <c r="S1608" s="71">
        <f t="shared" si="763"/>
        <v>0</v>
      </c>
      <c r="T1608" s="71"/>
      <c r="U1608" s="197"/>
      <c r="V1608" s="197"/>
      <c r="W1608" s="197"/>
      <c r="X1608" s="197"/>
      <c r="Y1608" s="197"/>
    </row>
    <row r="1609" spans="1:25" s="198" customFormat="1" ht="22.5" customHeight="1" x14ac:dyDescent="0.25">
      <c r="A1609" s="65" t="s">
        <v>2836</v>
      </c>
      <c r="B1609" s="69"/>
      <c r="C1609" s="69" t="s">
        <v>553</v>
      </c>
      <c r="D1609" s="261" t="s">
        <v>938</v>
      </c>
      <c r="E1609" s="74" t="s">
        <v>18</v>
      </c>
      <c r="F1609" s="249">
        <v>10</v>
      </c>
      <c r="G1609" s="195"/>
      <c r="H1609" s="74"/>
      <c r="I1609" s="11"/>
      <c r="J1609" s="217"/>
      <c r="K1609" s="11">
        <v>0.8076394854134471</v>
      </c>
      <c r="L1609" s="104">
        <f t="shared" si="779"/>
        <v>10</v>
      </c>
      <c r="M1609" s="147">
        <v>1</v>
      </c>
      <c r="N1609" s="153">
        <f t="shared" si="780"/>
        <v>10</v>
      </c>
      <c r="O1609" s="71"/>
      <c r="P1609" s="71"/>
      <c r="Q1609" s="11">
        <f t="shared" si="761"/>
        <v>0</v>
      </c>
      <c r="R1609" s="11">
        <f t="shared" si="762"/>
        <v>0</v>
      </c>
      <c r="S1609" s="71">
        <f t="shared" si="763"/>
        <v>0</v>
      </c>
      <c r="T1609" s="71"/>
      <c r="U1609" s="197"/>
      <c r="V1609" s="197"/>
      <c r="W1609" s="197"/>
      <c r="X1609" s="197"/>
      <c r="Y1609" s="197"/>
    </row>
    <row r="1610" spans="1:25" s="198" customFormat="1" ht="22.5" customHeight="1" x14ac:dyDescent="0.25">
      <c r="A1610" s="65" t="s">
        <v>2837</v>
      </c>
      <c r="B1610" s="69"/>
      <c r="C1610" s="69" t="s">
        <v>553</v>
      </c>
      <c r="D1610" s="261" t="s">
        <v>924</v>
      </c>
      <c r="E1610" s="74" t="s">
        <v>18</v>
      </c>
      <c r="F1610" s="249">
        <v>1</v>
      </c>
      <c r="G1610" s="195"/>
      <c r="H1610" s="74"/>
      <c r="I1610" s="11"/>
      <c r="J1610" s="217"/>
      <c r="K1610" s="11">
        <v>0.14000000000000001</v>
      </c>
      <c r="L1610" s="104">
        <f t="shared" si="779"/>
        <v>1</v>
      </c>
      <c r="M1610" s="147">
        <v>1</v>
      </c>
      <c r="N1610" s="153">
        <f t="shared" si="780"/>
        <v>1</v>
      </c>
      <c r="O1610" s="71"/>
      <c r="P1610" s="71"/>
      <c r="Q1610" s="11">
        <f t="shared" si="761"/>
        <v>0</v>
      </c>
      <c r="R1610" s="11">
        <f t="shared" si="762"/>
        <v>0</v>
      </c>
      <c r="S1610" s="71">
        <f t="shared" si="763"/>
        <v>0</v>
      </c>
      <c r="T1610" s="71"/>
      <c r="U1610" s="197"/>
      <c r="V1610" s="197"/>
      <c r="W1610" s="197"/>
      <c r="X1610" s="197"/>
      <c r="Y1610" s="197"/>
    </row>
    <row r="1611" spans="1:25" s="134" customFormat="1" x14ac:dyDescent="0.3">
      <c r="A1611" s="90" t="s">
        <v>2838</v>
      </c>
      <c r="B1611" s="276" t="s">
        <v>2089</v>
      </c>
      <c r="C1611" s="86" t="s">
        <v>552</v>
      </c>
      <c r="D1611" s="118" t="s">
        <v>654</v>
      </c>
      <c r="E1611" s="87" t="s">
        <v>18</v>
      </c>
      <c r="F1611" s="117">
        <f>F1612</f>
        <v>3</v>
      </c>
      <c r="G1611" s="117"/>
      <c r="H1611" s="117"/>
      <c r="I1611" s="117"/>
      <c r="J1611" s="117"/>
      <c r="K1611" s="117"/>
      <c r="L1611" s="119">
        <f t="shared" si="778"/>
        <v>3</v>
      </c>
      <c r="M1611" s="148">
        <v>1</v>
      </c>
      <c r="N1611" s="154">
        <f t="shared" si="777"/>
        <v>3</v>
      </c>
      <c r="O1611" s="88"/>
      <c r="P1611" s="88"/>
      <c r="Q1611" s="92">
        <f t="shared" si="761"/>
        <v>0</v>
      </c>
      <c r="R1611" s="92">
        <f t="shared" si="762"/>
        <v>0</v>
      </c>
      <c r="S1611" s="88">
        <f t="shared" si="763"/>
        <v>0</v>
      </c>
      <c r="T1611" s="109"/>
      <c r="U1611" s="133"/>
      <c r="V1611" s="133"/>
      <c r="W1611" s="133"/>
      <c r="X1611" s="133"/>
      <c r="Y1611" s="133"/>
    </row>
    <row r="1612" spans="1:25" s="158" customFormat="1" ht="27.6" x14ac:dyDescent="0.3">
      <c r="A1612" s="69" t="s">
        <v>2839</v>
      </c>
      <c r="B1612" s="69"/>
      <c r="C1612" s="65" t="s">
        <v>553</v>
      </c>
      <c r="D1612" s="262" t="s">
        <v>1543</v>
      </c>
      <c r="E1612" s="74" t="s">
        <v>18</v>
      </c>
      <c r="F1612" s="105">
        <v>3</v>
      </c>
      <c r="G1612" s="105"/>
      <c r="H1612" s="105"/>
      <c r="I1612" s="105"/>
      <c r="J1612" s="117"/>
      <c r="K1612" s="238"/>
      <c r="L1612" s="104">
        <f t="shared" si="778"/>
        <v>3</v>
      </c>
      <c r="M1612" s="147">
        <v>1</v>
      </c>
      <c r="N1612" s="179">
        <f t="shared" si="777"/>
        <v>3</v>
      </c>
      <c r="O1612" s="71"/>
      <c r="P1612" s="71"/>
      <c r="Q1612" s="11">
        <f t="shared" si="761"/>
        <v>0</v>
      </c>
      <c r="R1612" s="11">
        <f t="shared" si="762"/>
        <v>0</v>
      </c>
      <c r="S1612" s="88">
        <f t="shared" si="763"/>
        <v>0</v>
      </c>
      <c r="T1612" s="106"/>
      <c r="U1612" s="157"/>
      <c r="V1612" s="157"/>
      <c r="W1612" s="157"/>
      <c r="X1612" s="157"/>
      <c r="Y1612" s="157"/>
    </row>
    <row r="1613" spans="1:25" s="138" customFormat="1" ht="18.75" customHeight="1" x14ac:dyDescent="0.3">
      <c r="A1613" s="90" t="s">
        <v>2840</v>
      </c>
      <c r="B1613" s="276" t="s">
        <v>2090</v>
      </c>
      <c r="C1613" s="90" t="s">
        <v>552</v>
      </c>
      <c r="D1613" s="97" t="s">
        <v>1209</v>
      </c>
      <c r="E1613" s="87" t="s">
        <v>3</v>
      </c>
      <c r="F1613" s="124">
        <f>F1614</f>
        <v>10.786</v>
      </c>
      <c r="G1613" s="87"/>
      <c r="H1613" s="87"/>
      <c r="I1613" s="87"/>
      <c r="J1613" s="87"/>
      <c r="K1613" s="117"/>
      <c r="L1613" s="124">
        <f>F1613</f>
        <v>10.786</v>
      </c>
      <c r="M1613" s="148">
        <v>1</v>
      </c>
      <c r="N1613" s="154">
        <f t="shared" si="777"/>
        <v>10.786</v>
      </c>
      <c r="O1613" s="88"/>
      <c r="P1613" s="88"/>
      <c r="Q1613" s="92">
        <f t="shared" si="761"/>
        <v>0</v>
      </c>
      <c r="R1613" s="92">
        <f t="shared" si="762"/>
        <v>0</v>
      </c>
      <c r="S1613" s="88">
        <f t="shared" si="763"/>
        <v>0</v>
      </c>
      <c r="T1613" s="108"/>
    </row>
    <row r="1614" spans="1:25" s="198" customFormat="1" ht="27.6" x14ac:dyDescent="0.3">
      <c r="A1614" s="69" t="s">
        <v>2841</v>
      </c>
      <c r="B1614" s="65"/>
      <c r="C1614" s="65" t="s">
        <v>553</v>
      </c>
      <c r="D1614" s="261" t="s">
        <v>2010</v>
      </c>
      <c r="E1614" s="14" t="s">
        <v>3</v>
      </c>
      <c r="F1614" s="103">
        <v>10.786</v>
      </c>
      <c r="G1614" s="14"/>
      <c r="H1614" s="14"/>
      <c r="I1614" s="14"/>
      <c r="J1614" s="91"/>
      <c r="K1614" s="241"/>
      <c r="L1614" s="103">
        <f>F1614</f>
        <v>10.786</v>
      </c>
      <c r="M1614" s="147">
        <v>1</v>
      </c>
      <c r="N1614" s="153">
        <f>ROUND(M1614*L1614,2)</f>
        <v>10.79</v>
      </c>
      <c r="O1614" s="11"/>
      <c r="P1614" s="11"/>
      <c r="Q1614" s="11">
        <f t="shared" si="761"/>
        <v>0</v>
      </c>
      <c r="R1614" s="11">
        <f t="shared" si="762"/>
        <v>0</v>
      </c>
      <c r="S1614" s="88">
        <f t="shared" si="763"/>
        <v>0</v>
      </c>
      <c r="T1614" s="106"/>
      <c r="U1614" s="197"/>
    </row>
    <row r="1615" spans="1:25" s="134" customFormat="1" x14ac:dyDescent="0.3">
      <c r="A1615" s="90" t="s">
        <v>2842</v>
      </c>
      <c r="B1615" s="279" t="s">
        <v>2976</v>
      </c>
      <c r="C1615" s="86" t="s">
        <v>552</v>
      </c>
      <c r="D1615" s="118" t="s">
        <v>1909</v>
      </c>
      <c r="E1615" s="87" t="s">
        <v>18</v>
      </c>
      <c r="F1615" s="117">
        <f>F1616</f>
        <v>1</v>
      </c>
      <c r="G1615" s="117"/>
      <c r="H1615" s="117"/>
      <c r="I1615" s="117"/>
      <c r="J1615" s="117"/>
      <c r="K1615" s="117"/>
      <c r="L1615" s="119">
        <f t="shared" ref="L1615:L1616" si="781">F1615</f>
        <v>1</v>
      </c>
      <c r="M1615" s="148">
        <v>1</v>
      </c>
      <c r="N1615" s="154">
        <f t="shared" ref="N1615:N1617" si="782">M1615*L1615</f>
        <v>1</v>
      </c>
      <c r="O1615" s="88"/>
      <c r="P1615" s="88"/>
      <c r="Q1615" s="92">
        <f t="shared" si="761"/>
        <v>0</v>
      </c>
      <c r="R1615" s="92">
        <f t="shared" si="762"/>
        <v>0</v>
      </c>
      <c r="S1615" s="88">
        <f t="shared" si="763"/>
        <v>0</v>
      </c>
      <c r="T1615" s="109"/>
      <c r="U1615" s="133"/>
      <c r="V1615" s="133"/>
      <c r="W1615" s="133"/>
      <c r="X1615" s="133"/>
      <c r="Y1615" s="133"/>
    </row>
    <row r="1616" spans="1:25" s="198" customFormat="1" x14ac:dyDescent="0.3">
      <c r="A1616" s="69" t="s">
        <v>2843</v>
      </c>
      <c r="B1616" s="65"/>
      <c r="C1616" s="65" t="s">
        <v>553</v>
      </c>
      <c r="D1616" s="261" t="s">
        <v>2027</v>
      </c>
      <c r="E1616" s="87" t="s">
        <v>18</v>
      </c>
      <c r="F1616" s="212">
        <v>1</v>
      </c>
      <c r="G1616" s="14"/>
      <c r="H1616" s="14"/>
      <c r="I1616" s="14"/>
      <c r="J1616" s="91"/>
      <c r="K1616" s="241"/>
      <c r="L1616" s="104">
        <f t="shared" si="781"/>
        <v>1</v>
      </c>
      <c r="M1616" s="147">
        <v>1</v>
      </c>
      <c r="N1616" s="179">
        <f t="shared" si="782"/>
        <v>1</v>
      </c>
      <c r="O1616" s="11"/>
      <c r="P1616" s="11"/>
      <c r="Q1616" s="11">
        <f t="shared" si="761"/>
        <v>0</v>
      </c>
      <c r="R1616" s="11">
        <f t="shared" si="762"/>
        <v>0</v>
      </c>
      <c r="S1616" s="88">
        <f t="shared" si="763"/>
        <v>0</v>
      </c>
      <c r="T1616" s="106"/>
      <c r="U1616" s="197"/>
    </row>
    <row r="1617" spans="1:25" s="138" customFormat="1" ht="18.75" customHeight="1" x14ac:dyDescent="0.3">
      <c r="A1617" s="90" t="s">
        <v>2844</v>
      </c>
      <c r="B1617" s="276" t="s">
        <v>2088</v>
      </c>
      <c r="C1617" s="90" t="s">
        <v>552</v>
      </c>
      <c r="D1617" s="97" t="s">
        <v>1338</v>
      </c>
      <c r="E1617" s="87" t="s">
        <v>3</v>
      </c>
      <c r="F1617" s="124">
        <f>F1618</f>
        <v>35.911000000000001</v>
      </c>
      <c r="G1617" s="87"/>
      <c r="H1617" s="87"/>
      <c r="I1617" s="87"/>
      <c r="J1617" s="87"/>
      <c r="K1617" s="117"/>
      <c r="L1617" s="124">
        <f>F1617</f>
        <v>35.911000000000001</v>
      </c>
      <c r="M1617" s="148">
        <v>1</v>
      </c>
      <c r="N1617" s="154">
        <f t="shared" si="782"/>
        <v>35.911000000000001</v>
      </c>
      <c r="O1617" s="88"/>
      <c r="P1617" s="88"/>
      <c r="Q1617" s="92">
        <f t="shared" si="761"/>
        <v>0</v>
      </c>
      <c r="R1617" s="92">
        <f t="shared" si="762"/>
        <v>0</v>
      </c>
      <c r="S1617" s="88">
        <f t="shared" si="763"/>
        <v>0</v>
      </c>
      <c r="T1617" s="108" t="s">
        <v>1162</v>
      </c>
    </row>
    <row r="1618" spans="1:25" s="198" customFormat="1" ht="27.6" x14ac:dyDescent="0.3">
      <c r="A1618" s="65" t="s">
        <v>2845</v>
      </c>
      <c r="B1618" s="65"/>
      <c r="C1618" s="65" t="s">
        <v>553</v>
      </c>
      <c r="D1618" s="115" t="s">
        <v>886</v>
      </c>
      <c r="E1618" s="14" t="s">
        <v>3</v>
      </c>
      <c r="F1618" s="103">
        <v>35.911000000000001</v>
      </c>
      <c r="G1618" s="14"/>
      <c r="H1618" s="14"/>
      <c r="I1618" s="14"/>
      <c r="J1618" s="91"/>
      <c r="K1618" s="241"/>
      <c r="L1618" s="103">
        <f>F1618</f>
        <v>35.911000000000001</v>
      </c>
      <c r="M1618" s="147">
        <v>1.1000000000000001</v>
      </c>
      <c r="N1618" s="153">
        <f>ROUND(M1618*L1618,2)</f>
        <v>39.5</v>
      </c>
      <c r="O1618" s="11"/>
      <c r="P1618" s="11"/>
      <c r="Q1618" s="11">
        <f t="shared" si="761"/>
        <v>0</v>
      </c>
      <c r="R1618" s="11">
        <f t="shared" si="762"/>
        <v>0</v>
      </c>
      <c r="S1618" s="88">
        <f t="shared" si="763"/>
        <v>0</v>
      </c>
      <c r="T1618" s="106"/>
      <c r="U1618" s="197"/>
    </row>
    <row r="1619" spans="1:25" s="198" customFormat="1" ht="25.5" customHeight="1" x14ac:dyDescent="0.3">
      <c r="A1619" s="65" t="s">
        <v>3042</v>
      </c>
      <c r="B1619" s="65"/>
      <c r="C1619" s="65" t="s">
        <v>553</v>
      </c>
      <c r="D1619" s="115" t="s">
        <v>3036</v>
      </c>
      <c r="E1619" s="14" t="s">
        <v>2</v>
      </c>
      <c r="F1619" s="340">
        <f>F1618</f>
        <v>35.911000000000001</v>
      </c>
      <c r="G1619" s="340"/>
      <c r="H1619" s="340"/>
      <c r="I1619" s="340"/>
      <c r="J1619" s="340"/>
      <c r="K1619" s="340">
        <f>F1619</f>
        <v>35.911000000000001</v>
      </c>
      <c r="L1619" s="340">
        <f>K1619</f>
        <v>35.911000000000001</v>
      </c>
      <c r="M1619" s="341">
        <v>0.7</v>
      </c>
      <c r="N1619" s="153">
        <f>ROUND(M1619*L1619,2)</f>
        <v>25.14</v>
      </c>
      <c r="O1619" s="11"/>
      <c r="P1619" s="11"/>
      <c r="Q1619" s="11">
        <f t="shared" ref="Q1619" si="783">ROUND(N1619*O1619,2)</f>
        <v>0</v>
      </c>
      <c r="R1619" s="11">
        <f t="shared" ref="R1619" si="784">ROUND(N1619*P1619,2)</f>
        <v>0</v>
      </c>
      <c r="S1619" s="88">
        <f t="shared" ref="S1619" si="785">ROUND(Q1619+R1619,2)</f>
        <v>0</v>
      </c>
      <c r="T1619" s="106"/>
    </row>
    <row r="1620" spans="1:25" s="134" customFormat="1" x14ac:dyDescent="0.3">
      <c r="A1620" s="90" t="s">
        <v>3085</v>
      </c>
      <c r="B1620" s="444" t="s">
        <v>2089</v>
      </c>
      <c r="C1620" s="86" t="s">
        <v>552</v>
      </c>
      <c r="D1620" s="118" t="s">
        <v>3086</v>
      </c>
      <c r="E1620" s="87" t="s">
        <v>18</v>
      </c>
      <c r="F1620" s="117">
        <f>F1622+F1621</f>
        <v>2</v>
      </c>
      <c r="G1620" s="117"/>
      <c r="H1620" s="117"/>
      <c r="I1620" s="117"/>
      <c r="J1620" s="117"/>
      <c r="K1620" s="117"/>
      <c r="L1620" s="119">
        <f>F1620</f>
        <v>2</v>
      </c>
      <c r="M1620" s="148">
        <v>1</v>
      </c>
      <c r="N1620" s="154">
        <f t="shared" ref="N1620:N1622" si="786">M1620*L1620</f>
        <v>2</v>
      </c>
      <c r="O1620" s="88"/>
      <c r="P1620" s="88"/>
      <c r="Q1620" s="92">
        <f t="shared" ref="Q1620:Q1622" si="787">ROUND(N1620*O1620,2)</f>
        <v>0</v>
      </c>
      <c r="R1620" s="92">
        <f t="shared" ref="R1620:R1622" si="788">ROUND(N1620*P1620,2)</f>
        <v>0</v>
      </c>
      <c r="S1620" s="88">
        <f t="shared" ref="S1620:S1622" si="789">ROUND(Q1620+R1620,2)</f>
        <v>0</v>
      </c>
      <c r="T1620" s="109"/>
      <c r="U1620" s="133"/>
      <c r="V1620" s="133"/>
      <c r="W1620" s="133"/>
      <c r="X1620" s="133"/>
      <c r="Y1620" s="133"/>
    </row>
    <row r="1621" spans="1:25" s="198" customFormat="1" ht="22.5" customHeight="1" x14ac:dyDescent="0.25">
      <c r="A1621" s="65" t="s">
        <v>3087</v>
      </c>
      <c r="B1621" s="69"/>
      <c r="C1621" s="69" t="s">
        <v>553</v>
      </c>
      <c r="D1621" s="261" t="s">
        <v>2034</v>
      </c>
      <c r="E1621" s="74" t="s">
        <v>18</v>
      </c>
      <c r="F1621" s="249">
        <v>1</v>
      </c>
      <c r="G1621" s="195"/>
      <c r="H1621" s="74"/>
      <c r="I1621" s="11"/>
      <c r="J1621" s="217"/>
      <c r="K1621" s="11"/>
      <c r="L1621" s="104">
        <f t="shared" ref="L1621:L1622" si="790">F1621</f>
        <v>1</v>
      </c>
      <c r="M1621" s="147">
        <v>1</v>
      </c>
      <c r="N1621" s="153">
        <f t="shared" si="786"/>
        <v>1</v>
      </c>
      <c r="O1621" s="71"/>
      <c r="P1621" s="71"/>
      <c r="Q1621" s="11">
        <f t="shared" si="787"/>
        <v>0</v>
      </c>
      <c r="R1621" s="11">
        <f t="shared" si="788"/>
        <v>0</v>
      </c>
      <c r="S1621" s="71">
        <f t="shared" si="789"/>
        <v>0</v>
      </c>
      <c r="T1621" s="71"/>
      <c r="U1621" s="197"/>
      <c r="V1621" s="197"/>
      <c r="W1621" s="197"/>
      <c r="X1621" s="197"/>
      <c r="Y1621" s="197"/>
    </row>
    <row r="1622" spans="1:25" s="198" customFormat="1" x14ac:dyDescent="0.25">
      <c r="A1622" s="65" t="s">
        <v>3088</v>
      </c>
      <c r="B1622" s="69"/>
      <c r="C1622" s="69" t="s">
        <v>553</v>
      </c>
      <c r="D1622" s="261" t="s">
        <v>2035</v>
      </c>
      <c r="E1622" s="74" t="s">
        <v>18</v>
      </c>
      <c r="F1622" s="249">
        <v>1</v>
      </c>
      <c r="G1622" s="195"/>
      <c r="H1622" s="74"/>
      <c r="I1622" s="11"/>
      <c r="J1622" s="217"/>
      <c r="K1622" s="11"/>
      <c r="L1622" s="104">
        <f t="shared" si="790"/>
        <v>1</v>
      </c>
      <c r="M1622" s="147">
        <v>1</v>
      </c>
      <c r="N1622" s="153">
        <f t="shared" si="786"/>
        <v>1</v>
      </c>
      <c r="O1622" s="71"/>
      <c r="P1622" s="71"/>
      <c r="Q1622" s="11">
        <f t="shared" si="787"/>
        <v>0</v>
      </c>
      <c r="R1622" s="11">
        <f t="shared" si="788"/>
        <v>0</v>
      </c>
      <c r="S1622" s="71">
        <f t="shared" si="789"/>
        <v>0</v>
      </c>
      <c r="T1622" s="71"/>
      <c r="U1622" s="197"/>
      <c r="V1622" s="197"/>
      <c r="W1622" s="197"/>
      <c r="X1622" s="197"/>
      <c r="Y1622" s="197"/>
    </row>
    <row r="1623" spans="1:25" s="132" customFormat="1" ht="22.5" customHeight="1" x14ac:dyDescent="0.3">
      <c r="A1623" s="111" t="s">
        <v>543</v>
      </c>
      <c r="B1623" s="111"/>
      <c r="C1623" s="111"/>
      <c r="D1623" s="95" t="s">
        <v>2015</v>
      </c>
      <c r="E1623" s="112"/>
      <c r="F1623" s="113"/>
      <c r="G1623" s="112"/>
      <c r="H1623" s="112"/>
      <c r="I1623" s="112"/>
      <c r="J1623" s="87"/>
      <c r="K1623" s="237"/>
      <c r="L1623" s="190"/>
      <c r="M1623" s="144"/>
      <c r="N1623" s="151"/>
      <c r="O1623" s="114"/>
      <c r="P1623" s="114"/>
      <c r="Q1623" s="85"/>
      <c r="R1623" s="85"/>
      <c r="S1623" s="114"/>
      <c r="T1623" s="114"/>
      <c r="U1623" s="131"/>
      <c r="V1623" s="131"/>
      <c r="W1623" s="131"/>
      <c r="X1623" s="131"/>
      <c r="Y1623" s="131"/>
    </row>
    <row r="1624" spans="1:25" s="138" customFormat="1" ht="32.25" customHeight="1" x14ac:dyDescent="0.3">
      <c r="A1624" s="90" t="s">
        <v>2846</v>
      </c>
      <c r="B1624" s="276" t="s">
        <v>2086</v>
      </c>
      <c r="C1624" s="90" t="s">
        <v>552</v>
      </c>
      <c r="D1624" s="97" t="s">
        <v>554</v>
      </c>
      <c r="E1624" s="87" t="s">
        <v>3</v>
      </c>
      <c r="F1624" s="117"/>
      <c r="G1624" s="87"/>
      <c r="H1624" s="87"/>
      <c r="I1624" s="89"/>
      <c r="J1624" s="89"/>
      <c r="K1624" s="89">
        <f>SUM(K1625:K1625)</f>
        <v>0.51182000000000005</v>
      </c>
      <c r="L1624" s="89"/>
      <c r="M1624" s="146"/>
      <c r="N1624" s="89">
        <f>K1624</f>
        <v>0.51182000000000005</v>
      </c>
      <c r="O1624" s="88"/>
      <c r="P1624" s="88"/>
      <c r="Q1624" s="92">
        <f t="shared" ref="Q1624:Q1687" si="791">ROUND(N1624*O1624,2)</f>
        <v>0</v>
      </c>
      <c r="R1624" s="92">
        <f t="shared" ref="R1624:R1687" si="792">ROUND(N1624*P1624,2)</f>
        <v>0</v>
      </c>
      <c r="S1624" s="88">
        <f t="shared" ref="S1624:S1687" si="793">ROUND(Q1624+R1624,2)</f>
        <v>0</v>
      </c>
      <c r="T1624" s="88" t="s">
        <v>555</v>
      </c>
      <c r="U1624" s="137"/>
      <c r="V1624" s="137"/>
      <c r="W1624" s="137"/>
      <c r="X1624" s="137"/>
      <c r="Y1624" s="137"/>
    </row>
    <row r="1625" spans="1:25" s="138" customFormat="1" ht="22.5" customHeight="1" x14ac:dyDescent="0.25">
      <c r="A1625" s="65" t="s">
        <v>2847</v>
      </c>
      <c r="B1625" s="69"/>
      <c r="C1625" s="69" t="s">
        <v>553</v>
      </c>
      <c r="D1625" s="261" t="s">
        <v>879</v>
      </c>
      <c r="E1625" s="74" t="s">
        <v>1690</v>
      </c>
      <c r="F1625" s="191"/>
      <c r="G1625" s="193"/>
      <c r="H1625" s="14"/>
      <c r="I1625" s="11">
        <f t="shared" ref="I1625" si="794">(G1625+H1625)*2</f>
        <v>0</v>
      </c>
      <c r="J1625" s="120">
        <v>1.63</v>
      </c>
      <c r="K1625" s="235">
        <f>J1625*3.14*0.1</f>
        <v>0.51182000000000005</v>
      </c>
      <c r="L1625" s="11">
        <f t="shared" ref="L1625" si="795">J1625</f>
        <v>1.63</v>
      </c>
      <c r="M1625" s="147">
        <v>1.1000000000000001</v>
      </c>
      <c r="N1625" s="179">
        <f t="shared" ref="N1625:N1630" si="796">M1625*L1625</f>
        <v>1.7929999999999999</v>
      </c>
      <c r="O1625" s="71"/>
      <c r="P1625" s="71"/>
      <c r="Q1625" s="11">
        <f t="shared" si="791"/>
        <v>0</v>
      </c>
      <c r="R1625" s="11">
        <f t="shared" si="792"/>
        <v>0</v>
      </c>
      <c r="S1625" s="88">
        <f t="shared" si="793"/>
        <v>0</v>
      </c>
      <c r="T1625" s="88"/>
      <c r="U1625" s="137"/>
      <c r="V1625" s="137"/>
      <c r="W1625" s="137"/>
      <c r="X1625" s="137"/>
      <c r="Y1625" s="137"/>
    </row>
    <row r="1626" spans="1:25" s="138" customFormat="1" ht="22.5" customHeight="1" x14ac:dyDescent="0.25">
      <c r="A1626" s="65" t="s">
        <v>2848</v>
      </c>
      <c r="B1626" s="69"/>
      <c r="C1626" s="69" t="s">
        <v>553</v>
      </c>
      <c r="D1626" s="261" t="s">
        <v>2036</v>
      </c>
      <c r="E1626" s="14" t="s">
        <v>18</v>
      </c>
      <c r="F1626" s="191">
        <v>1</v>
      </c>
      <c r="G1626" s="195"/>
      <c r="H1626" s="74"/>
      <c r="I1626" s="11"/>
      <c r="J1626" s="224"/>
      <c r="K1626" s="235">
        <v>3.6350728736442607E-2</v>
      </c>
      <c r="L1626" s="104">
        <f t="shared" ref="L1626:L1629" si="797">F1626</f>
        <v>1</v>
      </c>
      <c r="M1626" s="147">
        <v>1</v>
      </c>
      <c r="N1626" s="179">
        <f t="shared" si="796"/>
        <v>1</v>
      </c>
      <c r="O1626" s="71"/>
      <c r="P1626" s="71"/>
      <c r="Q1626" s="11">
        <f t="shared" si="791"/>
        <v>0</v>
      </c>
      <c r="R1626" s="11">
        <f t="shared" si="792"/>
        <v>0</v>
      </c>
      <c r="S1626" s="88">
        <f t="shared" si="793"/>
        <v>0</v>
      </c>
      <c r="T1626" s="88"/>
      <c r="U1626" s="137"/>
      <c r="V1626" s="137"/>
      <c r="W1626" s="137"/>
      <c r="X1626" s="137"/>
      <c r="Y1626" s="137"/>
    </row>
    <row r="1627" spans="1:25" s="138" customFormat="1" ht="22.5" customHeight="1" x14ac:dyDescent="0.25">
      <c r="A1627" s="65" t="s">
        <v>2849</v>
      </c>
      <c r="B1627" s="69"/>
      <c r="C1627" s="69" t="s">
        <v>553</v>
      </c>
      <c r="D1627" s="261" t="s">
        <v>887</v>
      </c>
      <c r="E1627" s="14" t="s">
        <v>18</v>
      </c>
      <c r="F1627" s="191">
        <v>2</v>
      </c>
      <c r="G1627" s="195"/>
      <c r="H1627" s="74"/>
      <c r="I1627" s="11"/>
      <c r="J1627" s="224"/>
      <c r="K1627" s="235">
        <v>0.16152789708268941</v>
      </c>
      <c r="L1627" s="104">
        <f t="shared" si="797"/>
        <v>2</v>
      </c>
      <c r="M1627" s="147">
        <v>1</v>
      </c>
      <c r="N1627" s="179">
        <f t="shared" si="796"/>
        <v>2</v>
      </c>
      <c r="O1627" s="71"/>
      <c r="P1627" s="71"/>
      <c r="Q1627" s="11">
        <f t="shared" si="791"/>
        <v>0</v>
      </c>
      <c r="R1627" s="11">
        <f t="shared" si="792"/>
        <v>0</v>
      </c>
      <c r="S1627" s="88">
        <f t="shared" si="793"/>
        <v>0</v>
      </c>
      <c r="T1627" s="88"/>
      <c r="U1627" s="137"/>
      <c r="V1627" s="137"/>
      <c r="W1627" s="137"/>
      <c r="X1627" s="137"/>
      <c r="Y1627" s="137"/>
    </row>
    <row r="1628" spans="1:25" s="138" customFormat="1" ht="22.5" customHeight="1" x14ac:dyDescent="0.25">
      <c r="A1628" s="65" t="s">
        <v>2850</v>
      </c>
      <c r="B1628" s="69"/>
      <c r="C1628" s="69" t="s">
        <v>553</v>
      </c>
      <c r="D1628" s="261" t="s">
        <v>957</v>
      </c>
      <c r="E1628" s="14" t="s">
        <v>18</v>
      </c>
      <c r="F1628" s="191">
        <v>1</v>
      </c>
      <c r="G1628" s="195"/>
      <c r="H1628" s="74"/>
      <c r="I1628" s="11"/>
      <c r="J1628" s="224"/>
      <c r="K1628" s="235"/>
      <c r="L1628" s="104">
        <f t="shared" si="797"/>
        <v>1</v>
      </c>
      <c r="M1628" s="147">
        <v>1</v>
      </c>
      <c r="N1628" s="179">
        <f t="shared" si="796"/>
        <v>1</v>
      </c>
      <c r="O1628" s="71"/>
      <c r="P1628" s="71"/>
      <c r="Q1628" s="11">
        <f t="shared" si="791"/>
        <v>0</v>
      </c>
      <c r="R1628" s="11">
        <f t="shared" si="792"/>
        <v>0</v>
      </c>
      <c r="S1628" s="88">
        <f t="shared" si="793"/>
        <v>0</v>
      </c>
      <c r="T1628" s="88"/>
      <c r="U1628" s="137"/>
      <c r="V1628" s="137"/>
      <c r="W1628" s="137"/>
      <c r="X1628" s="137"/>
      <c r="Y1628" s="137"/>
    </row>
    <row r="1629" spans="1:25" s="138" customFormat="1" ht="22.5" customHeight="1" x14ac:dyDescent="0.25">
      <c r="A1629" s="65" t="s">
        <v>2851</v>
      </c>
      <c r="B1629" s="69"/>
      <c r="C1629" s="69" t="s">
        <v>553</v>
      </c>
      <c r="D1629" s="261" t="s">
        <v>705</v>
      </c>
      <c r="E1629" s="14" t="s">
        <v>3</v>
      </c>
      <c r="F1629" s="232">
        <v>0.01</v>
      </c>
      <c r="G1629" s="195"/>
      <c r="H1629" s="74"/>
      <c r="I1629" s="11"/>
      <c r="J1629" s="224"/>
      <c r="K1629" s="235"/>
      <c r="L1629" s="103">
        <f t="shared" si="797"/>
        <v>0.01</v>
      </c>
      <c r="M1629" s="147">
        <v>1</v>
      </c>
      <c r="N1629" s="179">
        <f t="shared" si="796"/>
        <v>0.01</v>
      </c>
      <c r="O1629" s="71"/>
      <c r="P1629" s="71"/>
      <c r="Q1629" s="11">
        <f t="shared" si="791"/>
        <v>0</v>
      </c>
      <c r="R1629" s="11">
        <f t="shared" si="792"/>
        <v>0</v>
      </c>
      <c r="S1629" s="88">
        <f t="shared" si="793"/>
        <v>0</v>
      </c>
      <c r="T1629" s="88"/>
      <c r="U1629" s="137"/>
      <c r="V1629" s="137"/>
      <c r="W1629" s="137"/>
      <c r="X1629" s="137"/>
      <c r="Y1629" s="137"/>
    </row>
    <row r="1630" spans="1:25" s="138" customFormat="1" ht="18.75" customHeight="1" x14ac:dyDescent="0.3">
      <c r="A1630" s="90" t="s">
        <v>2852</v>
      </c>
      <c r="B1630" s="276" t="s">
        <v>2090</v>
      </c>
      <c r="C1630" s="90" t="s">
        <v>552</v>
      </c>
      <c r="D1630" s="97" t="s">
        <v>1209</v>
      </c>
      <c r="E1630" s="87" t="s">
        <v>3</v>
      </c>
      <c r="F1630" s="124">
        <f>F1631</f>
        <v>0.63500000000000001</v>
      </c>
      <c r="G1630" s="87"/>
      <c r="H1630" s="87"/>
      <c r="I1630" s="87"/>
      <c r="J1630" s="87"/>
      <c r="K1630" s="117"/>
      <c r="L1630" s="124">
        <f>F1630</f>
        <v>0.63500000000000001</v>
      </c>
      <c r="M1630" s="148">
        <v>1</v>
      </c>
      <c r="N1630" s="154">
        <f t="shared" si="796"/>
        <v>0.63500000000000001</v>
      </c>
      <c r="O1630" s="88"/>
      <c r="P1630" s="88"/>
      <c r="Q1630" s="92">
        <f t="shared" si="791"/>
        <v>0</v>
      </c>
      <c r="R1630" s="92">
        <f t="shared" si="792"/>
        <v>0</v>
      </c>
      <c r="S1630" s="88">
        <f t="shared" si="793"/>
        <v>0</v>
      </c>
      <c r="T1630" s="108"/>
    </row>
    <row r="1631" spans="1:25" s="198" customFormat="1" x14ac:dyDescent="0.3">
      <c r="A1631" s="69" t="s">
        <v>2853</v>
      </c>
      <c r="B1631" s="65"/>
      <c r="C1631" s="65" t="s">
        <v>553</v>
      </c>
      <c r="D1631" s="260" t="s">
        <v>1914</v>
      </c>
      <c r="E1631" s="14" t="s">
        <v>3</v>
      </c>
      <c r="F1631" s="103">
        <v>0.63500000000000001</v>
      </c>
      <c r="G1631" s="14"/>
      <c r="H1631" s="14"/>
      <c r="I1631" s="14"/>
      <c r="J1631" s="91"/>
      <c r="K1631" s="241"/>
      <c r="L1631" s="103">
        <f>F1631</f>
        <v>0.63500000000000001</v>
      </c>
      <c r="M1631" s="147">
        <v>1.1000000000000001</v>
      </c>
      <c r="N1631" s="153">
        <f>ROUND(M1631*L1631,2)</f>
        <v>0.7</v>
      </c>
      <c r="O1631" s="11"/>
      <c r="P1631" s="11"/>
      <c r="Q1631" s="11">
        <f t="shared" si="791"/>
        <v>0</v>
      </c>
      <c r="R1631" s="11">
        <f t="shared" si="792"/>
        <v>0</v>
      </c>
      <c r="S1631" s="88">
        <f t="shared" si="793"/>
        <v>0</v>
      </c>
      <c r="T1631" s="106"/>
      <c r="U1631" s="197"/>
    </row>
    <row r="1632" spans="1:25" s="134" customFormat="1" x14ac:dyDescent="0.3">
      <c r="A1632" s="90" t="s">
        <v>2854</v>
      </c>
      <c r="B1632" s="279" t="s">
        <v>2977</v>
      </c>
      <c r="C1632" s="86" t="s">
        <v>552</v>
      </c>
      <c r="D1632" s="118" t="s">
        <v>1911</v>
      </c>
      <c r="E1632" s="87" t="s">
        <v>18</v>
      </c>
      <c r="F1632" s="117">
        <f>F1633</f>
        <v>1</v>
      </c>
      <c r="G1632" s="117"/>
      <c r="H1632" s="117"/>
      <c r="I1632" s="117"/>
      <c r="J1632" s="117"/>
      <c r="K1632" s="117"/>
      <c r="L1632" s="119">
        <f t="shared" ref="L1632:L1633" si="798">F1632</f>
        <v>1</v>
      </c>
      <c r="M1632" s="148">
        <v>1</v>
      </c>
      <c r="N1632" s="154">
        <f t="shared" ref="N1632:N1633" si="799">M1632*L1632</f>
        <v>1</v>
      </c>
      <c r="O1632" s="88"/>
      <c r="P1632" s="88"/>
      <c r="Q1632" s="92">
        <f t="shared" si="791"/>
        <v>0</v>
      </c>
      <c r="R1632" s="92">
        <f t="shared" si="792"/>
        <v>0</v>
      </c>
      <c r="S1632" s="88">
        <f t="shared" si="793"/>
        <v>0</v>
      </c>
      <c r="T1632" s="109"/>
      <c r="U1632" s="133"/>
      <c r="V1632" s="133"/>
      <c r="W1632" s="133"/>
      <c r="X1632" s="133"/>
      <c r="Y1632" s="133"/>
    </row>
    <row r="1633" spans="1:25" s="198" customFormat="1" x14ac:dyDescent="0.3">
      <c r="A1633" s="69" t="s">
        <v>2855</v>
      </c>
      <c r="B1633" s="65"/>
      <c r="C1633" s="65" t="s">
        <v>553</v>
      </c>
      <c r="D1633" s="261" t="s">
        <v>2016</v>
      </c>
      <c r="E1633" s="14" t="s">
        <v>18</v>
      </c>
      <c r="F1633" s="212">
        <v>1</v>
      </c>
      <c r="G1633" s="14"/>
      <c r="H1633" s="14"/>
      <c r="I1633" s="14"/>
      <c r="J1633" s="91"/>
      <c r="K1633" s="241"/>
      <c r="L1633" s="104">
        <f t="shared" si="798"/>
        <v>1</v>
      </c>
      <c r="M1633" s="147">
        <v>1</v>
      </c>
      <c r="N1633" s="179">
        <f t="shared" si="799"/>
        <v>1</v>
      </c>
      <c r="O1633" s="11"/>
      <c r="P1633" s="11"/>
      <c r="Q1633" s="11">
        <f t="shared" si="791"/>
        <v>0</v>
      </c>
      <c r="R1633" s="11">
        <f t="shared" si="792"/>
        <v>0</v>
      </c>
      <c r="S1633" s="88">
        <f t="shared" si="793"/>
        <v>0</v>
      </c>
      <c r="T1633" s="106"/>
      <c r="U1633" s="197"/>
    </row>
    <row r="1634" spans="1:25" s="132" customFormat="1" ht="22.5" customHeight="1" x14ac:dyDescent="0.3">
      <c r="A1634" s="111" t="s">
        <v>544</v>
      </c>
      <c r="B1634" s="111"/>
      <c r="C1634" s="111"/>
      <c r="D1634" s="95" t="s">
        <v>2017</v>
      </c>
      <c r="E1634" s="112"/>
      <c r="F1634" s="113"/>
      <c r="G1634" s="112"/>
      <c r="H1634" s="112"/>
      <c r="I1634" s="112"/>
      <c r="J1634" s="87"/>
      <c r="K1634" s="237"/>
      <c r="L1634" s="190"/>
      <c r="M1634" s="144"/>
      <c r="N1634" s="151"/>
      <c r="O1634" s="114"/>
      <c r="P1634" s="114"/>
      <c r="Q1634" s="85"/>
      <c r="R1634" s="85"/>
      <c r="S1634" s="114"/>
      <c r="T1634" s="114"/>
      <c r="U1634" s="131"/>
      <c r="V1634" s="131"/>
      <c r="W1634" s="131"/>
      <c r="X1634" s="131"/>
      <c r="Y1634" s="131"/>
    </row>
    <row r="1635" spans="1:25" s="138" customFormat="1" ht="32.25" customHeight="1" x14ac:dyDescent="0.3">
      <c r="A1635" s="90" t="s">
        <v>2856</v>
      </c>
      <c r="B1635" s="276" t="s">
        <v>2086</v>
      </c>
      <c r="C1635" s="90" t="s">
        <v>552</v>
      </c>
      <c r="D1635" s="97" t="s">
        <v>554</v>
      </c>
      <c r="E1635" s="87" t="s">
        <v>3</v>
      </c>
      <c r="F1635" s="117"/>
      <c r="G1635" s="87"/>
      <c r="H1635" s="87"/>
      <c r="I1635" s="89"/>
      <c r="J1635" s="89"/>
      <c r="K1635" s="89">
        <f>SUM(K1636:K1648)</f>
        <v>19.419346337667179</v>
      </c>
      <c r="L1635" s="89"/>
      <c r="M1635" s="146"/>
      <c r="N1635" s="89">
        <f>K1635</f>
        <v>19.419346337667179</v>
      </c>
      <c r="O1635" s="88"/>
      <c r="P1635" s="88"/>
      <c r="Q1635" s="92">
        <f t="shared" si="791"/>
        <v>0</v>
      </c>
      <c r="R1635" s="92">
        <f t="shared" si="792"/>
        <v>0</v>
      </c>
      <c r="S1635" s="88">
        <f t="shared" si="793"/>
        <v>0</v>
      </c>
      <c r="T1635" s="88" t="s">
        <v>555</v>
      </c>
      <c r="U1635" s="137"/>
      <c r="V1635" s="137"/>
      <c r="W1635" s="137"/>
      <c r="X1635" s="137"/>
      <c r="Y1635" s="137"/>
    </row>
    <row r="1636" spans="1:25" s="198" customFormat="1" ht="16.5" customHeight="1" x14ac:dyDescent="0.3">
      <c r="A1636" s="65" t="s">
        <v>2857</v>
      </c>
      <c r="B1636" s="69"/>
      <c r="C1636" s="69" t="s">
        <v>553</v>
      </c>
      <c r="D1636" s="261" t="s">
        <v>879</v>
      </c>
      <c r="E1636" s="74" t="s">
        <v>1690</v>
      </c>
      <c r="F1636" s="105"/>
      <c r="G1636" s="74"/>
      <c r="H1636" s="74"/>
      <c r="I1636" s="72"/>
      <c r="J1636" s="72">
        <v>0.5</v>
      </c>
      <c r="K1636" s="72">
        <f>J1636*3.14*0.1</f>
        <v>0.15700000000000003</v>
      </c>
      <c r="L1636" s="11">
        <f>J1636</f>
        <v>0.5</v>
      </c>
      <c r="M1636" s="147">
        <v>1.1000000000000001</v>
      </c>
      <c r="N1636" s="153">
        <f>M1636*L1636</f>
        <v>0.55000000000000004</v>
      </c>
      <c r="O1636" s="71"/>
      <c r="P1636" s="71"/>
      <c r="Q1636" s="11">
        <f t="shared" si="791"/>
        <v>0</v>
      </c>
      <c r="R1636" s="11">
        <f t="shared" si="792"/>
        <v>0</v>
      </c>
      <c r="S1636" s="88">
        <f t="shared" si="793"/>
        <v>0</v>
      </c>
      <c r="T1636" s="71"/>
      <c r="U1636" s="197"/>
      <c r="V1636" s="197"/>
      <c r="W1636" s="197"/>
      <c r="X1636" s="197"/>
      <c r="Y1636" s="197"/>
    </row>
    <row r="1637" spans="1:25" s="198" customFormat="1" ht="16.5" customHeight="1" x14ac:dyDescent="0.3">
      <c r="A1637" s="65" t="s">
        <v>2858</v>
      </c>
      <c r="B1637" s="69"/>
      <c r="C1637" s="69" t="s">
        <v>553</v>
      </c>
      <c r="D1637" s="261" t="s">
        <v>913</v>
      </c>
      <c r="E1637" s="74" t="s">
        <v>1690</v>
      </c>
      <c r="F1637" s="105"/>
      <c r="G1637" s="74"/>
      <c r="H1637" s="74"/>
      <c r="I1637" s="72"/>
      <c r="J1637" s="72">
        <v>5.8</v>
      </c>
      <c r="K1637" s="72">
        <f>J1637*3.14*0.125</f>
        <v>2.2765</v>
      </c>
      <c r="L1637" s="11">
        <f t="shared" ref="L1637:L1640" si="800">J1637</f>
        <v>5.8</v>
      </c>
      <c r="M1637" s="147">
        <v>1.1000000000000001</v>
      </c>
      <c r="N1637" s="153">
        <f t="shared" ref="N1637:N1640" si="801">M1637*L1637</f>
        <v>6.38</v>
      </c>
      <c r="O1637" s="71"/>
      <c r="P1637" s="71"/>
      <c r="Q1637" s="11">
        <f t="shared" si="791"/>
        <v>0</v>
      </c>
      <c r="R1637" s="11">
        <f t="shared" si="792"/>
        <v>0</v>
      </c>
      <c r="S1637" s="88">
        <f t="shared" si="793"/>
        <v>0</v>
      </c>
      <c r="T1637" s="71"/>
      <c r="U1637" s="197"/>
      <c r="V1637" s="197"/>
      <c r="W1637" s="197"/>
      <c r="X1637" s="197"/>
      <c r="Y1637" s="197"/>
    </row>
    <row r="1638" spans="1:25" s="198" customFormat="1" ht="16.5" customHeight="1" x14ac:dyDescent="0.3">
      <c r="A1638" s="65" t="s">
        <v>2859</v>
      </c>
      <c r="B1638" s="69"/>
      <c r="C1638" s="69" t="s">
        <v>553</v>
      </c>
      <c r="D1638" s="261" t="s">
        <v>962</v>
      </c>
      <c r="E1638" s="74" t="s">
        <v>1690</v>
      </c>
      <c r="F1638" s="105"/>
      <c r="G1638" s="74"/>
      <c r="H1638" s="74"/>
      <c r="I1638" s="72"/>
      <c r="J1638" s="72">
        <v>5.7</v>
      </c>
      <c r="K1638" s="72">
        <f>J1638*3.14*0.1</f>
        <v>1.7898000000000001</v>
      </c>
      <c r="L1638" s="11">
        <f t="shared" si="800"/>
        <v>5.7</v>
      </c>
      <c r="M1638" s="147">
        <v>1.1000000000000001</v>
      </c>
      <c r="N1638" s="153">
        <f t="shared" si="801"/>
        <v>6.2700000000000005</v>
      </c>
      <c r="O1638" s="71"/>
      <c r="P1638" s="71"/>
      <c r="Q1638" s="11">
        <f t="shared" si="791"/>
        <v>0</v>
      </c>
      <c r="R1638" s="11">
        <f t="shared" si="792"/>
        <v>0</v>
      </c>
      <c r="S1638" s="88">
        <f t="shared" si="793"/>
        <v>0</v>
      </c>
      <c r="T1638" s="71"/>
      <c r="U1638" s="197"/>
      <c r="V1638" s="197"/>
      <c r="W1638" s="197"/>
      <c r="X1638" s="197"/>
      <c r="Y1638" s="197"/>
    </row>
    <row r="1639" spans="1:25" s="198" customFormat="1" ht="16.5" customHeight="1" x14ac:dyDescent="0.3">
      <c r="A1639" s="65" t="s">
        <v>2860</v>
      </c>
      <c r="B1639" s="69"/>
      <c r="C1639" s="69" t="s">
        <v>553</v>
      </c>
      <c r="D1639" s="261" t="s">
        <v>2037</v>
      </c>
      <c r="E1639" s="74" t="s">
        <v>1690</v>
      </c>
      <c r="F1639" s="105"/>
      <c r="G1639" s="74"/>
      <c r="H1639" s="74"/>
      <c r="I1639" s="72"/>
      <c r="J1639" s="72">
        <v>7.82</v>
      </c>
      <c r="K1639" s="72">
        <f>J1639*3.14*0.125</f>
        <v>3.06935</v>
      </c>
      <c r="L1639" s="11">
        <f t="shared" si="800"/>
        <v>7.82</v>
      </c>
      <c r="M1639" s="147">
        <v>1.1000000000000001</v>
      </c>
      <c r="N1639" s="153">
        <f t="shared" si="801"/>
        <v>8.6020000000000003</v>
      </c>
      <c r="O1639" s="71"/>
      <c r="P1639" s="71"/>
      <c r="Q1639" s="11">
        <f t="shared" si="791"/>
        <v>0</v>
      </c>
      <c r="R1639" s="11">
        <f t="shared" si="792"/>
        <v>0</v>
      </c>
      <c r="S1639" s="88">
        <f t="shared" si="793"/>
        <v>0</v>
      </c>
      <c r="T1639" s="71"/>
      <c r="U1639" s="197"/>
      <c r="V1639" s="197"/>
      <c r="W1639" s="197"/>
      <c r="X1639" s="197"/>
      <c r="Y1639" s="197"/>
    </row>
    <row r="1640" spans="1:25" s="198" customFormat="1" ht="16.5" customHeight="1" x14ac:dyDescent="0.3">
      <c r="A1640" s="65" t="s">
        <v>2861</v>
      </c>
      <c r="B1640" s="69"/>
      <c r="C1640" s="69" t="s">
        <v>553</v>
      </c>
      <c r="D1640" s="261" t="s">
        <v>1520</v>
      </c>
      <c r="E1640" s="74" t="s">
        <v>1690</v>
      </c>
      <c r="F1640" s="105"/>
      <c r="G1640" s="74"/>
      <c r="H1640" s="74"/>
      <c r="I1640" s="72"/>
      <c r="J1640" s="72">
        <v>23.93</v>
      </c>
      <c r="K1640" s="72">
        <f>J1640*3.14*0.125</f>
        <v>9.3925250000000009</v>
      </c>
      <c r="L1640" s="11">
        <f t="shared" si="800"/>
        <v>23.93</v>
      </c>
      <c r="M1640" s="147">
        <v>1.1000000000000001</v>
      </c>
      <c r="N1640" s="153">
        <f t="shared" si="801"/>
        <v>26.323</v>
      </c>
      <c r="O1640" s="71"/>
      <c r="P1640" s="71"/>
      <c r="Q1640" s="11">
        <f t="shared" si="791"/>
        <v>0</v>
      </c>
      <c r="R1640" s="11">
        <f t="shared" si="792"/>
        <v>0</v>
      </c>
      <c r="S1640" s="88">
        <f t="shared" si="793"/>
        <v>0</v>
      </c>
      <c r="T1640" s="71"/>
      <c r="U1640" s="197"/>
      <c r="V1640" s="197"/>
      <c r="W1640" s="197"/>
      <c r="X1640" s="197"/>
      <c r="Y1640" s="197"/>
    </row>
    <row r="1641" spans="1:25" s="198" customFormat="1" ht="16.5" customHeight="1" x14ac:dyDescent="0.3">
      <c r="A1641" s="65" t="s">
        <v>2862</v>
      </c>
      <c r="B1641" s="69"/>
      <c r="C1641" s="69" t="s">
        <v>553</v>
      </c>
      <c r="D1641" s="261" t="s">
        <v>882</v>
      </c>
      <c r="E1641" s="74" t="s">
        <v>18</v>
      </c>
      <c r="F1641" s="249">
        <v>2</v>
      </c>
      <c r="G1641" s="74"/>
      <c r="H1641" s="74"/>
      <c r="I1641" s="72"/>
      <c r="J1641" s="72"/>
      <c r="K1641" s="15">
        <v>0.16</v>
      </c>
      <c r="L1641" s="15">
        <f>F1641</f>
        <v>2</v>
      </c>
      <c r="M1641" s="147">
        <v>1</v>
      </c>
      <c r="N1641" s="15">
        <f>M1641*L1641</f>
        <v>2</v>
      </c>
      <c r="O1641" s="71"/>
      <c r="P1641" s="71"/>
      <c r="Q1641" s="11">
        <f t="shared" si="791"/>
        <v>0</v>
      </c>
      <c r="R1641" s="11">
        <f t="shared" si="792"/>
        <v>0</v>
      </c>
      <c r="S1641" s="88">
        <f t="shared" si="793"/>
        <v>0</v>
      </c>
      <c r="T1641" s="71"/>
      <c r="U1641" s="197"/>
      <c r="V1641" s="197"/>
      <c r="W1641" s="197"/>
      <c r="X1641" s="197"/>
      <c r="Y1641" s="197"/>
    </row>
    <row r="1642" spans="1:25" s="198" customFormat="1" ht="16.5" customHeight="1" x14ac:dyDescent="0.3">
      <c r="A1642" s="65" t="s">
        <v>2863</v>
      </c>
      <c r="B1642" s="69"/>
      <c r="C1642" s="69" t="s">
        <v>553</v>
      </c>
      <c r="D1642" s="261" t="s">
        <v>914</v>
      </c>
      <c r="E1642" s="74" t="s">
        <v>18</v>
      </c>
      <c r="F1642" s="249">
        <v>2</v>
      </c>
      <c r="G1642" s="74"/>
      <c r="H1642" s="74"/>
      <c r="I1642" s="72"/>
      <c r="J1642" s="72"/>
      <c r="K1642" s="15">
        <v>0.16</v>
      </c>
      <c r="L1642" s="15">
        <f t="shared" ref="L1642:L1650" si="802">F1642</f>
        <v>2</v>
      </c>
      <c r="M1642" s="147">
        <v>1</v>
      </c>
      <c r="N1642" s="15">
        <f t="shared" ref="N1642:N1649" si="803">M1642*L1642</f>
        <v>2</v>
      </c>
      <c r="O1642" s="71"/>
      <c r="P1642" s="71"/>
      <c r="Q1642" s="11">
        <f t="shared" si="791"/>
        <v>0</v>
      </c>
      <c r="R1642" s="11">
        <f t="shared" si="792"/>
        <v>0</v>
      </c>
      <c r="S1642" s="88">
        <f t="shared" si="793"/>
        <v>0</v>
      </c>
      <c r="T1642" s="71"/>
      <c r="U1642" s="197"/>
      <c r="V1642" s="197"/>
      <c r="W1642" s="197"/>
      <c r="X1642" s="197"/>
      <c r="Y1642" s="197"/>
    </row>
    <row r="1643" spans="1:25" s="198" customFormat="1" ht="16.5" customHeight="1" x14ac:dyDescent="0.3">
      <c r="A1643" s="65" t="s">
        <v>2864</v>
      </c>
      <c r="B1643" s="69"/>
      <c r="C1643" s="69" t="s">
        <v>553</v>
      </c>
      <c r="D1643" s="261" t="s">
        <v>1638</v>
      </c>
      <c r="E1643" s="74" t="s">
        <v>18</v>
      </c>
      <c r="F1643" s="249">
        <v>2</v>
      </c>
      <c r="G1643" s="74"/>
      <c r="H1643" s="74"/>
      <c r="I1643" s="72"/>
      <c r="J1643" s="72"/>
      <c r="K1643" s="15">
        <v>0.15564610072325544</v>
      </c>
      <c r="L1643" s="15">
        <f t="shared" si="802"/>
        <v>2</v>
      </c>
      <c r="M1643" s="147">
        <v>1</v>
      </c>
      <c r="N1643" s="15">
        <f t="shared" si="803"/>
        <v>2</v>
      </c>
      <c r="O1643" s="71"/>
      <c r="P1643" s="71"/>
      <c r="Q1643" s="11">
        <f t="shared" si="791"/>
        <v>0</v>
      </c>
      <c r="R1643" s="11">
        <f t="shared" si="792"/>
        <v>0</v>
      </c>
      <c r="S1643" s="88">
        <f t="shared" si="793"/>
        <v>0</v>
      </c>
      <c r="T1643" s="71"/>
      <c r="U1643" s="197"/>
      <c r="V1643" s="197"/>
      <c r="W1643" s="197"/>
      <c r="X1643" s="197"/>
      <c r="Y1643" s="197"/>
    </row>
    <row r="1644" spans="1:25" s="198" customFormat="1" ht="16.5" customHeight="1" x14ac:dyDescent="0.3">
      <c r="A1644" s="65" t="s">
        <v>2865</v>
      </c>
      <c r="B1644" s="69"/>
      <c r="C1644" s="69" t="s">
        <v>553</v>
      </c>
      <c r="D1644" s="261" t="s">
        <v>2038</v>
      </c>
      <c r="E1644" s="74" t="s">
        <v>18</v>
      </c>
      <c r="F1644" s="249">
        <v>1</v>
      </c>
      <c r="G1644" s="74"/>
      <c r="H1644" s="74"/>
      <c r="I1644" s="72"/>
      <c r="J1644" s="72"/>
      <c r="K1644" s="15">
        <v>0.11574220754845195</v>
      </c>
      <c r="L1644" s="15">
        <f t="shared" si="802"/>
        <v>1</v>
      </c>
      <c r="M1644" s="147">
        <v>1</v>
      </c>
      <c r="N1644" s="15">
        <f t="shared" si="803"/>
        <v>1</v>
      </c>
      <c r="O1644" s="71"/>
      <c r="P1644" s="71"/>
      <c r="Q1644" s="11">
        <f t="shared" si="791"/>
        <v>0</v>
      </c>
      <c r="R1644" s="11">
        <f t="shared" si="792"/>
        <v>0</v>
      </c>
      <c r="S1644" s="88">
        <f t="shared" si="793"/>
        <v>0</v>
      </c>
      <c r="T1644" s="71"/>
      <c r="U1644" s="197"/>
      <c r="V1644" s="197"/>
      <c r="W1644" s="197"/>
      <c r="X1644" s="197"/>
      <c r="Y1644" s="197"/>
    </row>
    <row r="1645" spans="1:25" s="198" customFormat="1" ht="16.5" customHeight="1" x14ac:dyDescent="0.3">
      <c r="A1645" s="65" t="s">
        <v>2866</v>
      </c>
      <c r="B1645" s="69"/>
      <c r="C1645" s="69" t="s">
        <v>553</v>
      </c>
      <c r="D1645" s="261" t="s">
        <v>887</v>
      </c>
      <c r="E1645" s="74" t="s">
        <v>18</v>
      </c>
      <c r="F1645" s="249">
        <v>1</v>
      </c>
      <c r="G1645" s="74"/>
      <c r="H1645" s="74"/>
      <c r="I1645" s="72"/>
      <c r="J1645" s="72"/>
      <c r="K1645" s="15">
        <v>8.0763948541344707E-2</v>
      </c>
      <c r="L1645" s="15">
        <f t="shared" si="802"/>
        <v>1</v>
      </c>
      <c r="M1645" s="147">
        <v>1</v>
      </c>
      <c r="N1645" s="15">
        <f t="shared" si="803"/>
        <v>1</v>
      </c>
      <c r="O1645" s="71"/>
      <c r="P1645" s="71"/>
      <c r="Q1645" s="11">
        <f t="shared" si="791"/>
        <v>0</v>
      </c>
      <c r="R1645" s="11">
        <f t="shared" si="792"/>
        <v>0</v>
      </c>
      <c r="S1645" s="88">
        <f t="shared" si="793"/>
        <v>0</v>
      </c>
      <c r="T1645" s="71"/>
      <c r="U1645" s="197"/>
      <c r="V1645" s="197"/>
      <c r="W1645" s="197"/>
      <c r="X1645" s="197"/>
      <c r="Y1645" s="197"/>
    </row>
    <row r="1646" spans="1:25" s="198" customFormat="1" ht="16.5" customHeight="1" x14ac:dyDescent="0.3">
      <c r="A1646" s="65" t="s">
        <v>2867</v>
      </c>
      <c r="B1646" s="69"/>
      <c r="C1646" s="69" t="s">
        <v>553</v>
      </c>
      <c r="D1646" s="261" t="s">
        <v>922</v>
      </c>
      <c r="E1646" s="74" t="s">
        <v>18</v>
      </c>
      <c r="F1646" s="249">
        <v>5</v>
      </c>
      <c r="G1646" s="74"/>
      <c r="H1646" s="74"/>
      <c r="I1646" s="72"/>
      <c r="J1646" s="72"/>
      <c r="K1646" s="15">
        <v>0.58188096276691503</v>
      </c>
      <c r="L1646" s="15">
        <f t="shared" si="802"/>
        <v>5</v>
      </c>
      <c r="M1646" s="147">
        <v>1</v>
      </c>
      <c r="N1646" s="15">
        <f t="shared" si="803"/>
        <v>5</v>
      </c>
      <c r="O1646" s="71"/>
      <c r="P1646" s="71"/>
      <c r="Q1646" s="11">
        <f t="shared" si="791"/>
        <v>0</v>
      </c>
      <c r="R1646" s="11">
        <f t="shared" si="792"/>
        <v>0</v>
      </c>
      <c r="S1646" s="88">
        <f t="shared" si="793"/>
        <v>0</v>
      </c>
      <c r="T1646" s="71"/>
      <c r="U1646" s="197"/>
      <c r="V1646" s="197"/>
      <c r="W1646" s="197"/>
      <c r="X1646" s="197"/>
      <c r="Y1646" s="197"/>
    </row>
    <row r="1647" spans="1:25" s="198" customFormat="1" ht="16.5" customHeight="1" x14ac:dyDescent="0.3">
      <c r="A1647" s="65" t="s">
        <v>2868</v>
      </c>
      <c r="B1647" s="69"/>
      <c r="C1647" s="69" t="s">
        <v>553</v>
      </c>
      <c r="D1647" s="261" t="s">
        <v>1432</v>
      </c>
      <c r="E1647" s="74" t="s">
        <v>18</v>
      </c>
      <c r="F1647" s="249">
        <v>11</v>
      </c>
      <c r="G1647" s="74"/>
      <c r="H1647" s="74"/>
      <c r="I1647" s="72"/>
      <c r="J1647" s="72"/>
      <c r="K1647" s="15">
        <v>1.2801381180872131</v>
      </c>
      <c r="L1647" s="15">
        <f t="shared" si="802"/>
        <v>11</v>
      </c>
      <c r="M1647" s="147">
        <v>1</v>
      </c>
      <c r="N1647" s="15">
        <f t="shared" si="803"/>
        <v>11</v>
      </c>
      <c r="O1647" s="71"/>
      <c r="P1647" s="71"/>
      <c r="Q1647" s="11">
        <f t="shared" si="791"/>
        <v>0</v>
      </c>
      <c r="R1647" s="11">
        <f t="shared" si="792"/>
        <v>0</v>
      </c>
      <c r="S1647" s="88">
        <f t="shared" si="793"/>
        <v>0</v>
      </c>
      <c r="T1647" s="71"/>
      <c r="U1647" s="197"/>
      <c r="V1647" s="197"/>
      <c r="W1647" s="197"/>
      <c r="X1647" s="197"/>
      <c r="Y1647" s="197"/>
    </row>
    <row r="1648" spans="1:25" s="198" customFormat="1" ht="16.5" customHeight="1" x14ac:dyDescent="0.3">
      <c r="A1648" s="65" t="s">
        <v>2869</v>
      </c>
      <c r="B1648" s="69"/>
      <c r="C1648" s="69" t="s">
        <v>553</v>
      </c>
      <c r="D1648" s="261" t="s">
        <v>924</v>
      </c>
      <c r="E1648" s="74" t="s">
        <v>18</v>
      </c>
      <c r="F1648" s="249">
        <v>1</v>
      </c>
      <c r="G1648" s="74"/>
      <c r="H1648" s="74"/>
      <c r="I1648" s="72"/>
      <c r="J1648" s="72"/>
      <c r="K1648" s="15">
        <v>0.2</v>
      </c>
      <c r="L1648" s="15">
        <f t="shared" si="802"/>
        <v>1</v>
      </c>
      <c r="M1648" s="147">
        <v>1</v>
      </c>
      <c r="N1648" s="15">
        <f t="shared" si="803"/>
        <v>1</v>
      </c>
      <c r="O1648" s="71"/>
      <c r="P1648" s="71"/>
      <c r="Q1648" s="11">
        <f t="shared" si="791"/>
        <v>0</v>
      </c>
      <c r="R1648" s="11">
        <f t="shared" si="792"/>
        <v>0</v>
      </c>
      <c r="S1648" s="88">
        <f t="shared" si="793"/>
        <v>0</v>
      </c>
      <c r="T1648" s="71"/>
      <c r="U1648" s="197"/>
      <c r="V1648" s="197"/>
      <c r="W1648" s="197"/>
      <c r="X1648" s="197"/>
      <c r="Y1648" s="197"/>
    </row>
    <row r="1649" spans="1:25" s="198" customFormat="1" x14ac:dyDescent="0.3">
      <c r="A1649" s="65" t="s">
        <v>2870</v>
      </c>
      <c r="B1649" s="69"/>
      <c r="C1649" s="69" t="s">
        <v>553</v>
      </c>
      <c r="D1649" s="261" t="s">
        <v>705</v>
      </c>
      <c r="E1649" s="14" t="s">
        <v>3</v>
      </c>
      <c r="F1649" s="250">
        <v>0.05</v>
      </c>
      <c r="G1649" s="74"/>
      <c r="H1649" s="74"/>
      <c r="I1649" s="72"/>
      <c r="J1649" s="72"/>
      <c r="K1649" s="15"/>
      <c r="L1649" s="15">
        <f t="shared" si="802"/>
        <v>0.05</v>
      </c>
      <c r="M1649" s="147">
        <v>1</v>
      </c>
      <c r="N1649" s="15">
        <f t="shared" si="803"/>
        <v>0.05</v>
      </c>
      <c r="O1649" s="71"/>
      <c r="P1649" s="71"/>
      <c r="Q1649" s="11">
        <f t="shared" si="791"/>
        <v>0</v>
      </c>
      <c r="R1649" s="11">
        <f t="shared" si="792"/>
        <v>0</v>
      </c>
      <c r="S1649" s="88">
        <f t="shared" si="793"/>
        <v>0</v>
      </c>
      <c r="T1649" s="71"/>
      <c r="U1649" s="197"/>
      <c r="V1649" s="197"/>
      <c r="W1649" s="197"/>
      <c r="X1649" s="197"/>
      <c r="Y1649" s="197"/>
    </row>
    <row r="1650" spans="1:25" s="134" customFormat="1" x14ac:dyDescent="0.3">
      <c r="A1650" s="90" t="s">
        <v>2871</v>
      </c>
      <c r="B1650" s="276" t="s">
        <v>2089</v>
      </c>
      <c r="C1650" s="86" t="s">
        <v>552</v>
      </c>
      <c r="D1650" s="118" t="s">
        <v>654</v>
      </c>
      <c r="E1650" s="87" t="s">
        <v>18</v>
      </c>
      <c r="F1650" s="117">
        <f>F1651+F1652</f>
        <v>2</v>
      </c>
      <c r="G1650" s="117"/>
      <c r="H1650" s="117"/>
      <c r="I1650" s="117"/>
      <c r="J1650" s="117"/>
      <c r="K1650" s="119"/>
      <c r="L1650" s="216">
        <f t="shared" si="802"/>
        <v>2</v>
      </c>
      <c r="M1650" s="148">
        <v>1</v>
      </c>
      <c r="N1650" s="154">
        <f t="shared" ref="N1650:N1653" si="804">M1650*L1650</f>
        <v>2</v>
      </c>
      <c r="O1650" s="88"/>
      <c r="P1650" s="88"/>
      <c r="Q1650" s="92">
        <f t="shared" si="791"/>
        <v>0</v>
      </c>
      <c r="R1650" s="92">
        <f t="shared" si="792"/>
        <v>0</v>
      </c>
      <c r="S1650" s="88">
        <f t="shared" si="793"/>
        <v>0</v>
      </c>
      <c r="T1650" s="109"/>
      <c r="U1650" s="133"/>
      <c r="V1650" s="133"/>
      <c r="W1650" s="133"/>
      <c r="X1650" s="133"/>
      <c r="Y1650" s="133"/>
    </row>
    <row r="1651" spans="1:25" s="158" customFormat="1" x14ac:dyDescent="0.3">
      <c r="A1651" s="69" t="s">
        <v>2872</v>
      </c>
      <c r="B1651" s="69"/>
      <c r="C1651" s="65" t="s">
        <v>553</v>
      </c>
      <c r="D1651" s="260" t="s">
        <v>1316</v>
      </c>
      <c r="E1651" s="74" t="s">
        <v>18</v>
      </c>
      <c r="F1651" s="105">
        <v>1</v>
      </c>
      <c r="G1651" s="105"/>
      <c r="H1651" s="105"/>
      <c r="I1651" s="105"/>
      <c r="J1651" s="117"/>
      <c r="K1651" s="238"/>
      <c r="L1651" s="104">
        <f t="shared" ref="L1651" si="805">F1651</f>
        <v>1</v>
      </c>
      <c r="M1651" s="147">
        <v>1</v>
      </c>
      <c r="N1651" s="179">
        <f t="shared" si="804"/>
        <v>1</v>
      </c>
      <c r="O1651" s="71"/>
      <c r="P1651" s="71"/>
      <c r="Q1651" s="11">
        <f t="shared" si="791"/>
        <v>0</v>
      </c>
      <c r="R1651" s="11">
        <f t="shared" si="792"/>
        <v>0</v>
      </c>
      <c r="S1651" s="88">
        <f t="shared" si="793"/>
        <v>0</v>
      </c>
      <c r="T1651" s="106"/>
      <c r="U1651" s="157"/>
      <c r="V1651" s="157"/>
      <c r="W1651" s="157"/>
      <c r="X1651" s="157"/>
      <c r="Y1651" s="157"/>
    </row>
    <row r="1652" spans="1:25" s="138" customFormat="1" ht="22.5" customHeight="1" x14ac:dyDescent="0.25">
      <c r="A1652" s="69" t="s">
        <v>2873</v>
      </c>
      <c r="B1652" s="69"/>
      <c r="C1652" s="69" t="s">
        <v>553</v>
      </c>
      <c r="D1652" s="260" t="s">
        <v>1316</v>
      </c>
      <c r="E1652" s="14" t="s">
        <v>18</v>
      </c>
      <c r="F1652" s="191">
        <v>1</v>
      </c>
      <c r="G1652" s="195"/>
      <c r="H1652" s="74"/>
      <c r="I1652" s="11"/>
      <c r="J1652" s="224"/>
      <c r="K1652" s="235"/>
      <c r="L1652" s="104">
        <f t="shared" ref="L1652" si="806">F1652</f>
        <v>1</v>
      </c>
      <c r="M1652" s="147">
        <v>1</v>
      </c>
      <c r="N1652" s="179">
        <f t="shared" si="804"/>
        <v>1</v>
      </c>
      <c r="O1652" s="71"/>
      <c r="P1652" s="71"/>
      <c r="Q1652" s="11">
        <f t="shared" si="791"/>
        <v>0</v>
      </c>
      <c r="R1652" s="11">
        <f t="shared" si="792"/>
        <v>0</v>
      </c>
      <c r="S1652" s="88">
        <f t="shared" si="793"/>
        <v>0</v>
      </c>
      <c r="T1652" s="88"/>
      <c r="U1652" s="137"/>
      <c r="V1652" s="137"/>
      <c r="W1652" s="137"/>
      <c r="X1652" s="137"/>
      <c r="Y1652" s="137"/>
    </row>
    <row r="1653" spans="1:25" s="138" customFormat="1" ht="18.75" customHeight="1" x14ac:dyDescent="0.3">
      <c r="A1653" s="90" t="s">
        <v>2874</v>
      </c>
      <c r="B1653" s="276" t="s">
        <v>2090</v>
      </c>
      <c r="C1653" s="90" t="s">
        <v>552</v>
      </c>
      <c r="D1653" s="97" t="s">
        <v>1209</v>
      </c>
      <c r="E1653" s="87" t="s">
        <v>3</v>
      </c>
      <c r="F1653" s="124">
        <f>F1654</f>
        <v>3.79</v>
      </c>
      <c r="G1653" s="87"/>
      <c r="H1653" s="87"/>
      <c r="I1653" s="87"/>
      <c r="J1653" s="87"/>
      <c r="K1653" s="117"/>
      <c r="L1653" s="124">
        <f>F1653</f>
        <v>3.79</v>
      </c>
      <c r="M1653" s="148">
        <v>1</v>
      </c>
      <c r="N1653" s="154">
        <f t="shared" si="804"/>
        <v>3.79</v>
      </c>
      <c r="O1653" s="88"/>
      <c r="P1653" s="88"/>
      <c r="Q1653" s="92">
        <f t="shared" si="791"/>
        <v>0</v>
      </c>
      <c r="R1653" s="92">
        <f t="shared" si="792"/>
        <v>0</v>
      </c>
      <c r="S1653" s="88">
        <f t="shared" si="793"/>
        <v>0</v>
      </c>
      <c r="T1653" s="108"/>
    </row>
    <row r="1654" spans="1:25" s="198" customFormat="1" x14ac:dyDescent="0.3">
      <c r="A1654" s="69" t="s">
        <v>2875</v>
      </c>
      <c r="B1654" s="65"/>
      <c r="C1654" s="65" t="s">
        <v>553</v>
      </c>
      <c r="D1654" s="260" t="s">
        <v>1914</v>
      </c>
      <c r="E1654" s="14" t="s">
        <v>3</v>
      </c>
      <c r="F1654" s="103">
        <v>3.79</v>
      </c>
      <c r="G1654" s="14"/>
      <c r="H1654" s="14"/>
      <c r="I1654" s="14"/>
      <c r="J1654" s="91"/>
      <c r="K1654" s="241"/>
      <c r="L1654" s="103">
        <f>F1654</f>
        <v>3.79</v>
      </c>
      <c r="M1654" s="147">
        <v>1.1000000000000001</v>
      </c>
      <c r="N1654" s="153">
        <f>ROUND(M1654*L1654,2)</f>
        <v>4.17</v>
      </c>
      <c r="O1654" s="11"/>
      <c r="P1654" s="11"/>
      <c r="Q1654" s="11">
        <f t="shared" si="791"/>
        <v>0</v>
      </c>
      <c r="R1654" s="11">
        <f t="shared" si="792"/>
        <v>0</v>
      </c>
      <c r="S1654" s="88">
        <f t="shared" si="793"/>
        <v>0</v>
      </c>
      <c r="T1654" s="106"/>
      <c r="U1654" s="197"/>
    </row>
    <row r="1655" spans="1:25" s="134" customFormat="1" x14ac:dyDescent="0.3">
      <c r="A1655" s="90" t="s">
        <v>2876</v>
      </c>
      <c r="B1655" s="279" t="s">
        <v>2977</v>
      </c>
      <c r="C1655" s="86" t="s">
        <v>552</v>
      </c>
      <c r="D1655" s="118" t="s">
        <v>1911</v>
      </c>
      <c r="E1655" s="87" t="s">
        <v>18</v>
      </c>
      <c r="F1655" s="117">
        <f>F1656</f>
        <v>1</v>
      </c>
      <c r="G1655" s="117"/>
      <c r="H1655" s="117"/>
      <c r="I1655" s="117"/>
      <c r="J1655" s="117"/>
      <c r="K1655" s="117"/>
      <c r="L1655" s="119">
        <f t="shared" ref="L1655:L1656" si="807">F1655</f>
        <v>1</v>
      </c>
      <c r="M1655" s="148">
        <v>1</v>
      </c>
      <c r="N1655" s="154">
        <f t="shared" ref="N1655:N1657" si="808">M1655*L1655</f>
        <v>1</v>
      </c>
      <c r="O1655" s="88"/>
      <c r="P1655" s="88"/>
      <c r="Q1655" s="92">
        <f t="shared" si="791"/>
        <v>0</v>
      </c>
      <c r="R1655" s="92">
        <f t="shared" si="792"/>
        <v>0</v>
      </c>
      <c r="S1655" s="88">
        <f t="shared" si="793"/>
        <v>0</v>
      </c>
      <c r="T1655" s="109"/>
      <c r="U1655" s="133"/>
      <c r="V1655" s="133"/>
      <c r="W1655" s="133"/>
      <c r="X1655" s="133"/>
      <c r="Y1655" s="133"/>
    </row>
    <row r="1656" spans="1:25" s="198" customFormat="1" x14ac:dyDescent="0.3">
      <c r="A1656" s="69" t="s">
        <v>2877</v>
      </c>
      <c r="B1656" s="65"/>
      <c r="C1656" s="65" t="s">
        <v>553</v>
      </c>
      <c r="D1656" s="261" t="s">
        <v>2018</v>
      </c>
      <c r="E1656" s="14" t="s">
        <v>18</v>
      </c>
      <c r="F1656" s="212">
        <v>1</v>
      </c>
      <c r="G1656" s="14"/>
      <c r="H1656" s="14"/>
      <c r="I1656" s="14"/>
      <c r="J1656" s="91"/>
      <c r="K1656" s="241"/>
      <c r="L1656" s="104">
        <f t="shared" si="807"/>
        <v>1</v>
      </c>
      <c r="M1656" s="147">
        <v>1</v>
      </c>
      <c r="N1656" s="179">
        <f t="shared" si="808"/>
        <v>1</v>
      </c>
      <c r="O1656" s="11"/>
      <c r="P1656" s="11"/>
      <c r="Q1656" s="11">
        <f t="shared" si="791"/>
        <v>0</v>
      </c>
      <c r="R1656" s="11">
        <f t="shared" si="792"/>
        <v>0</v>
      </c>
      <c r="S1656" s="88">
        <f t="shared" si="793"/>
        <v>0</v>
      </c>
      <c r="T1656" s="106"/>
      <c r="U1656" s="197"/>
    </row>
    <row r="1657" spans="1:25" s="138" customFormat="1" ht="18.75" customHeight="1" x14ac:dyDescent="0.3">
      <c r="A1657" s="90" t="s">
        <v>2878</v>
      </c>
      <c r="B1657" s="276" t="s">
        <v>2088</v>
      </c>
      <c r="C1657" s="90" t="s">
        <v>552</v>
      </c>
      <c r="D1657" s="97" t="s">
        <v>1338</v>
      </c>
      <c r="E1657" s="87" t="s">
        <v>3</v>
      </c>
      <c r="F1657" s="124">
        <f>F1658</f>
        <v>11.21</v>
      </c>
      <c r="G1657" s="87"/>
      <c r="H1657" s="87"/>
      <c r="I1657" s="87"/>
      <c r="J1657" s="87"/>
      <c r="K1657" s="117"/>
      <c r="L1657" s="124">
        <f>F1657</f>
        <v>11.21</v>
      </c>
      <c r="M1657" s="148">
        <v>1</v>
      </c>
      <c r="N1657" s="154">
        <f t="shared" si="808"/>
        <v>11.21</v>
      </c>
      <c r="O1657" s="88"/>
      <c r="P1657" s="88"/>
      <c r="Q1657" s="92">
        <f t="shared" si="791"/>
        <v>0</v>
      </c>
      <c r="R1657" s="92">
        <f t="shared" si="792"/>
        <v>0</v>
      </c>
      <c r="S1657" s="88">
        <f t="shared" si="793"/>
        <v>0</v>
      </c>
      <c r="T1657" s="108" t="s">
        <v>1162</v>
      </c>
    </row>
    <row r="1658" spans="1:25" s="198" customFormat="1" ht="27.6" x14ac:dyDescent="0.3">
      <c r="A1658" s="65" t="s">
        <v>2879</v>
      </c>
      <c r="B1658" s="65"/>
      <c r="C1658" s="65" t="s">
        <v>553</v>
      </c>
      <c r="D1658" s="115" t="s">
        <v>886</v>
      </c>
      <c r="E1658" s="14" t="s">
        <v>3</v>
      </c>
      <c r="F1658" s="103">
        <v>11.21</v>
      </c>
      <c r="G1658" s="14"/>
      <c r="H1658" s="14"/>
      <c r="I1658" s="14"/>
      <c r="J1658" s="91"/>
      <c r="K1658" s="241"/>
      <c r="L1658" s="103">
        <f>F1658</f>
        <v>11.21</v>
      </c>
      <c r="M1658" s="147">
        <v>1.1000000000000001</v>
      </c>
      <c r="N1658" s="153">
        <f>ROUND(M1658*L1658,2)</f>
        <v>12.33</v>
      </c>
      <c r="O1658" s="11"/>
      <c r="P1658" s="11"/>
      <c r="Q1658" s="11">
        <f t="shared" si="791"/>
        <v>0</v>
      </c>
      <c r="R1658" s="11">
        <f t="shared" si="792"/>
        <v>0</v>
      </c>
      <c r="S1658" s="88">
        <f t="shared" si="793"/>
        <v>0</v>
      </c>
      <c r="T1658" s="106"/>
      <c r="U1658" s="197"/>
    </row>
    <row r="1659" spans="1:25" s="198" customFormat="1" ht="25.5" customHeight="1" x14ac:dyDescent="0.3">
      <c r="A1659" s="65" t="s">
        <v>3043</v>
      </c>
      <c r="B1659" s="65"/>
      <c r="C1659" s="65" t="s">
        <v>553</v>
      </c>
      <c r="D1659" s="115" t="s">
        <v>3036</v>
      </c>
      <c r="E1659" s="14" t="s">
        <v>2</v>
      </c>
      <c r="F1659" s="340">
        <f>F1658</f>
        <v>11.21</v>
      </c>
      <c r="G1659" s="340"/>
      <c r="H1659" s="340"/>
      <c r="I1659" s="340"/>
      <c r="J1659" s="340"/>
      <c r="K1659" s="340">
        <f>F1659</f>
        <v>11.21</v>
      </c>
      <c r="L1659" s="340">
        <f>K1659</f>
        <v>11.21</v>
      </c>
      <c r="M1659" s="341">
        <v>0.7</v>
      </c>
      <c r="N1659" s="153">
        <f>ROUND(M1659*L1659,2)</f>
        <v>7.85</v>
      </c>
      <c r="O1659" s="11"/>
      <c r="P1659" s="11"/>
      <c r="Q1659" s="11">
        <f t="shared" si="791"/>
        <v>0</v>
      </c>
      <c r="R1659" s="11">
        <f t="shared" si="792"/>
        <v>0</v>
      </c>
      <c r="S1659" s="88">
        <f t="shared" si="793"/>
        <v>0</v>
      </c>
      <c r="T1659" s="106"/>
    </row>
    <row r="1660" spans="1:25" s="132" customFormat="1" ht="22.5" customHeight="1" x14ac:dyDescent="0.3">
      <c r="A1660" s="111" t="s">
        <v>545</v>
      </c>
      <c r="B1660" s="111"/>
      <c r="C1660" s="111"/>
      <c r="D1660" s="95" t="s">
        <v>2019</v>
      </c>
      <c r="E1660" s="112"/>
      <c r="F1660" s="113"/>
      <c r="G1660" s="112"/>
      <c r="H1660" s="112"/>
      <c r="I1660" s="112"/>
      <c r="J1660" s="87"/>
      <c r="K1660" s="237"/>
      <c r="L1660" s="190"/>
      <c r="M1660" s="144"/>
      <c r="N1660" s="151"/>
      <c r="O1660" s="114"/>
      <c r="P1660" s="114"/>
      <c r="Q1660" s="85"/>
      <c r="R1660" s="85"/>
      <c r="S1660" s="114"/>
      <c r="T1660" s="114"/>
      <c r="U1660" s="131"/>
      <c r="V1660" s="131"/>
      <c r="W1660" s="131"/>
      <c r="X1660" s="131"/>
      <c r="Y1660" s="131"/>
    </row>
    <row r="1661" spans="1:25" s="138" customFormat="1" ht="32.25" customHeight="1" x14ac:dyDescent="0.3">
      <c r="A1661" s="90" t="s">
        <v>2880</v>
      </c>
      <c r="B1661" s="276" t="s">
        <v>2086</v>
      </c>
      <c r="C1661" s="90" t="s">
        <v>552</v>
      </c>
      <c r="D1661" s="97" t="s">
        <v>554</v>
      </c>
      <c r="E1661" s="87" t="s">
        <v>3</v>
      </c>
      <c r="F1661" s="117"/>
      <c r="G1661" s="87"/>
      <c r="H1661" s="87"/>
      <c r="I1661" s="89"/>
      <c r="J1661" s="89"/>
      <c r="K1661" s="89">
        <f>SUM(K1662:K1681)</f>
        <v>32.009054400183715</v>
      </c>
      <c r="L1661" s="89"/>
      <c r="M1661" s="146"/>
      <c r="N1661" s="89">
        <f>K1661</f>
        <v>32.009054400183715</v>
      </c>
      <c r="O1661" s="88"/>
      <c r="P1661" s="88"/>
      <c r="Q1661" s="92">
        <f t="shared" si="791"/>
        <v>0</v>
      </c>
      <c r="R1661" s="92">
        <f t="shared" si="792"/>
        <v>0</v>
      </c>
      <c r="S1661" s="88">
        <f t="shared" si="793"/>
        <v>0</v>
      </c>
      <c r="T1661" s="88" t="s">
        <v>555</v>
      </c>
      <c r="U1661" s="137"/>
      <c r="V1661" s="137"/>
      <c r="W1661" s="137"/>
      <c r="X1661" s="137"/>
      <c r="Y1661" s="137"/>
    </row>
    <row r="1662" spans="1:25" s="198" customFormat="1" ht="16.5" customHeight="1" x14ac:dyDescent="0.3">
      <c r="A1662" s="65" t="s">
        <v>2881</v>
      </c>
      <c r="B1662" s="69"/>
      <c r="C1662" s="69" t="s">
        <v>553</v>
      </c>
      <c r="D1662" s="261" t="s">
        <v>879</v>
      </c>
      <c r="E1662" s="74" t="s">
        <v>1690</v>
      </c>
      <c r="F1662" s="105"/>
      <c r="G1662" s="74"/>
      <c r="H1662" s="74"/>
      <c r="I1662" s="11">
        <f>(G1662+H1662)*2</f>
        <v>0</v>
      </c>
      <c r="J1662" s="182">
        <v>1.95</v>
      </c>
      <c r="K1662" s="235">
        <f>J1662*3.14*0.1</f>
        <v>0.61230000000000007</v>
      </c>
      <c r="L1662" s="11">
        <f>J1662</f>
        <v>1.95</v>
      </c>
      <c r="M1662" s="147">
        <v>1.1000000000000001</v>
      </c>
      <c r="N1662" s="179">
        <f>M1662*L1662</f>
        <v>2.145</v>
      </c>
      <c r="O1662" s="71"/>
      <c r="P1662" s="71"/>
      <c r="Q1662" s="11">
        <f t="shared" si="791"/>
        <v>0</v>
      </c>
      <c r="R1662" s="11">
        <f t="shared" si="792"/>
        <v>0</v>
      </c>
      <c r="S1662" s="88">
        <f t="shared" si="793"/>
        <v>0</v>
      </c>
      <c r="T1662" s="71"/>
      <c r="U1662" s="197"/>
      <c r="V1662" s="197"/>
      <c r="W1662" s="197"/>
      <c r="X1662" s="197"/>
      <c r="Y1662" s="197"/>
    </row>
    <row r="1663" spans="1:25" s="198" customFormat="1" ht="16.5" customHeight="1" x14ac:dyDescent="0.3">
      <c r="A1663" s="65" t="s">
        <v>2882</v>
      </c>
      <c r="B1663" s="69"/>
      <c r="C1663" s="69" t="s">
        <v>553</v>
      </c>
      <c r="D1663" s="261" t="s">
        <v>880</v>
      </c>
      <c r="E1663" s="74" t="s">
        <v>1690</v>
      </c>
      <c r="F1663" s="105"/>
      <c r="G1663" s="74"/>
      <c r="H1663" s="74"/>
      <c r="I1663" s="72"/>
      <c r="J1663" s="182">
        <v>10.96</v>
      </c>
      <c r="K1663" s="235">
        <f>J1663*3.14*0.16</f>
        <v>5.5063040000000001</v>
      </c>
      <c r="L1663" s="11">
        <f t="shared" ref="L1663:L1666" si="809">J1663</f>
        <v>10.96</v>
      </c>
      <c r="M1663" s="147">
        <v>1.1000000000000001</v>
      </c>
      <c r="N1663" s="153">
        <f t="shared" ref="N1663:N1666" si="810">M1663*L1663</f>
        <v>12.056000000000003</v>
      </c>
      <c r="O1663" s="71"/>
      <c r="P1663" s="71"/>
      <c r="Q1663" s="11">
        <f t="shared" si="791"/>
        <v>0</v>
      </c>
      <c r="R1663" s="11">
        <f t="shared" si="792"/>
        <v>0</v>
      </c>
      <c r="S1663" s="88">
        <f t="shared" si="793"/>
        <v>0</v>
      </c>
      <c r="T1663" s="71"/>
      <c r="U1663" s="197"/>
      <c r="V1663" s="197"/>
      <c r="W1663" s="197"/>
      <c r="X1663" s="197"/>
      <c r="Y1663" s="197"/>
    </row>
    <row r="1664" spans="1:25" s="198" customFormat="1" ht="16.5" customHeight="1" x14ac:dyDescent="0.3">
      <c r="A1664" s="65" t="s">
        <v>2883</v>
      </c>
      <c r="B1664" s="69"/>
      <c r="C1664" s="69" t="s">
        <v>553</v>
      </c>
      <c r="D1664" s="261" t="s">
        <v>937</v>
      </c>
      <c r="E1664" s="74" t="s">
        <v>1690</v>
      </c>
      <c r="F1664" s="105"/>
      <c r="G1664" s="74"/>
      <c r="H1664" s="74"/>
      <c r="I1664" s="72"/>
      <c r="J1664" s="182">
        <v>6.3</v>
      </c>
      <c r="K1664" s="235">
        <f>J1664*3.14*0.1</f>
        <v>1.9782000000000002</v>
      </c>
      <c r="L1664" s="11">
        <f t="shared" si="809"/>
        <v>6.3</v>
      </c>
      <c r="M1664" s="147">
        <v>1.1000000000000001</v>
      </c>
      <c r="N1664" s="153">
        <f t="shared" si="810"/>
        <v>6.9300000000000006</v>
      </c>
      <c r="O1664" s="71"/>
      <c r="P1664" s="71"/>
      <c r="Q1664" s="11">
        <f t="shared" si="791"/>
        <v>0</v>
      </c>
      <c r="R1664" s="11">
        <f t="shared" si="792"/>
        <v>0</v>
      </c>
      <c r="S1664" s="88">
        <f t="shared" si="793"/>
        <v>0</v>
      </c>
      <c r="T1664" s="71"/>
      <c r="U1664" s="197"/>
      <c r="V1664" s="197"/>
      <c r="W1664" s="197"/>
      <c r="X1664" s="197"/>
      <c r="Y1664" s="197"/>
    </row>
    <row r="1665" spans="1:25" s="198" customFormat="1" ht="16.5" customHeight="1" x14ac:dyDescent="0.3">
      <c r="A1665" s="65" t="s">
        <v>2884</v>
      </c>
      <c r="B1665" s="69"/>
      <c r="C1665" s="69" t="s">
        <v>553</v>
      </c>
      <c r="D1665" s="261" t="s">
        <v>2037</v>
      </c>
      <c r="E1665" s="74" t="s">
        <v>1690</v>
      </c>
      <c r="F1665" s="105"/>
      <c r="G1665" s="74"/>
      <c r="H1665" s="74"/>
      <c r="I1665" s="72"/>
      <c r="J1665" s="182">
        <v>9.89</v>
      </c>
      <c r="K1665" s="235">
        <f>J1665*3.14*0.125</f>
        <v>3.8818250000000005</v>
      </c>
      <c r="L1665" s="11">
        <f t="shared" si="809"/>
        <v>9.89</v>
      </c>
      <c r="M1665" s="147">
        <v>1.1000000000000001</v>
      </c>
      <c r="N1665" s="153">
        <f t="shared" si="810"/>
        <v>10.879000000000001</v>
      </c>
      <c r="O1665" s="71"/>
      <c r="P1665" s="71"/>
      <c r="Q1665" s="11">
        <f t="shared" si="791"/>
        <v>0</v>
      </c>
      <c r="R1665" s="11">
        <f t="shared" si="792"/>
        <v>0</v>
      </c>
      <c r="S1665" s="88">
        <f t="shared" si="793"/>
        <v>0</v>
      </c>
      <c r="T1665" s="71"/>
      <c r="U1665" s="197"/>
      <c r="V1665" s="197"/>
      <c r="W1665" s="197"/>
      <c r="X1665" s="197"/>
      <c r="Y1665" s="197"/>
    </row>
    <row r="1666" spans="1:25" s="198" customFormat="1" ht="16.5" customHeight="1" x14ac:dyDescent="0.3">
      <c r="A1666" s="65" t="s">
        <v>2885</v>
      </c>
      <c r="B1666" s="69"/>
      <c r="C1666" s="69" t="s">
        <v>553</v>
      </c>
      <c r="D1666" s="261" t="s">
        <v>2039</v>
      </c>
      <c r="E1666" s="74" t="s">
        <v>1690</v>
      </c>
      <c r="F1666" s="105"/>
      <c r="G1666" s="74"/>
      <c r="H1666" s="74"/>
      <c r="I1666" s="72"/>
      <c r="J1666" s="182">
        <v>6.76</v>
      </c>
      <c r="K1666" s="235">
        <f>J1666*3.14*0.15</f>
        <v>3.1839600000000003</v>
      </c>
      <c r="L1666" s="11">
        <f t="shared" si="809"/>
        <v>6.76</v>
      </c>
      <c r="M1666" s="147">
        <v>1.1000000000000001</v>
      </c>
      <c r="N1666" s="153">
        <f t="shared" si="810"/>
        <v>7.4359999999999999</v>
      </c>
      <c r="O1666" s="71"/>
      <c r="P1666" s="71"/>
      <c r="Q1666" s="11">
        <f t="shared" si="791"/>
        <v>0</v>
      </c>
      <c r="R1666" s="11">
        <f t="shared" si="792"/>
        <v>0</v>
      </c>
      <c r="S1666" s="88">
        <f t="shared" si="793"/>
        <v>0</v>
      </c>
      <c r="T1666" s="71"/>
      <c r="U1666" s="197"/>
      <c r="V1666" s="197"/>
      <c r="W1666" s="197"/>
      <c r="X1666" s="197"/>
      <c r="Y1666" s="197"/>
    </row>
    <row r="1667" spans="1:25" s="198" customFormat="1" ht="16.5" customHeight="1" x14ac:dyDescent="0.3">
      <c r="A1667" s="65" t="s">
        <v>2886</v>
      </c>
      <c r="B1667" s="69"/>
      <c r="C1667" s="69" t="s">
        <v>553</v>
      </c>
      <c r="D1667" s="261" t="s">
        <v>2040</v>
      </c>
      <c r="E1667" s="74" t="s">
        <v>1690</v>
      </c>
      <c r="F1667" s="249"/>
      <c r="G1667" s="74"/>
      <c r="H1667" s="74"/>
      <c r="I1667" s="72"/>
      <c r="J1667" s="182">
        <v>4.49</v>
      </c>
      <c r="K1667" s="235">
        <f>J1667*3.14*0.15</f>
        <v>2.1147900000000002</v>
      </c>
      <c r="L1667" s="15">
        <f>F1667</f>
        <v>0</v>
      </c>
      <c r="M1667" s="147">
        <v>1</v>
      </c>
      <c r="N1667" s="15">
        <f>M1667*L1667</f>
        <v>0</v>
      </c>
      <c r="O1667" s="71"/>
      <c r="P1667" s="71"/>
      <c r="Q1667" s="11">
        <f t="shared" si="791"/>
        <v>0</v>
      </c>
      <c r="R1667" s="11">
        <f t="shared" si="792"/>
        <v>0</v>
      </c>
      <c r="S1667" s="88">
        <f t="shared" si="793"/>
        <v>0</v>
      </c>
      <c r="T1667" s="71"/>
      <c r="U1667" s="197"/>
      <c r="V1667" s="197"/>
      <c r="W1667" s="197"/>
      <c r="X1667" s="197"/>
      <c r="Y1667" s="197"/>
    </row>
    <row r="1668" spans="1:25" s="198" customFormat="1" ht="16.5" customHeight="1" x14ac:dyDescent="0.3">
      <c r="A1668" s="65" t="s">
        <v>2887</v>
      </c>
      <c r="B1668" s="69"/>
      <c r="C1668" s="69" t="s">
        <v>553</v>
      </c>
      <c r="D1668" s="261" t="s">
        <v>881</v>
      </c>
      <c r="E1668" s="74" t="s">
        <v>1690</v>
      </c>
      <c r="F1668" s="249"/>
      <c r="G1668" s="74"/>
      <c r="H1668" s="74"/>
      <c r="I1668" s="72"/>
      <c r="J1668" s="182">
        <v>20.53</v>
      </c>
      <c r="K1668" s="235">
        <f>J1668*3.14*0.16</f>
        <v>10.314272000000001</v>
      </c>
      <c r="L1668" s="15">
        <f t="shared" ref="L1668:L1685" si="811">F1668</f>
        <v>0</v>
      </c>
      <c r="M1668" s="147">
        <v>1</v>
      </c>
      <c r="N1668" s="15">
        <f t="shared" ref="N1668:N1686" si="812">M1668*L1668</f>
        <v>0</v>
      </c>
      <c r="O1668" s="71"/>
      <c r="P1668" s="71"/>
      <c r="Q1668" s="11">
        <f t="shared" si="791"/>
        <v>0</v>
      </c>
      <c r="R1668" s="11">
        <f t="shared" si="792"/>
        <v>0</v>
      </c>
      <c r="S1668" s="88">
        <f t="shared" si="793"/>
        <v>0</v>
      </c>
      <c r="T1668" s="71"/>
      <c r="U1668" s="197"/>
      <c r="V1668" s="197"/>
      <c r="W1668" s="197"/>
      <c r="X1668" s="197"/>
      <c r="Y1668" s="197"/>
    </row>
    <row r="1669" spans="1:25" s="198" customFormat="1" ht="16.5" customHeight="1" x14ac:dyDescent="0.3">
      <c r="A1669" s="65" t="s">
        <v>2888</v>
      </c>
      <c r="B1669" s="69"/>
      <c r="C1669" s="69" t="s">
        <v>553</v>
      </c>
      <c r="D1669" s="261" t="s">
        <v>2041</v>
      </c>
      <c r="E1669" s="74" t="s">
        <v>18</v>
      </c>
      <c r="F1669" s="253">
        <v>3</v>
      </c>
      <c r="G1669" s="74"/>
      <c r="H1669" s="74"/>
      <c r="I1669" s="72"/>
      <c r="J1669" s="72"/>
      <c r="K1669" s="15">
        <v>0.23561944901923448</v>
      </c>
      <c r="L1669" s="15">
        <f t="shared" si="811"/>
        <v>3</v>
      </c>
      <c r="M1669" s="147">
        <v>1</v>
      </c>
      <c r="N1669" s="15">
        <f t="shared" si="812"/>
        <v>3</v>
      </c>
      <c r="O1669" s="71"/>
      <c r="P1669" s="71"/>
      <c r="Q1669" s="11">
        <f t="shared" si="791"/>
        <v>0</v>
      </c>
      <c r="R1669" s="11">
        <f t="shared" si="792"/>
        <v>0</v>
      </c>
      <c r="S1669" s="88">
        <f t="shared" si="793"/>
        <v>0</v>
      </c>
      <c r="T1669" s="71"/>
      <c r="U1669" s="197"/>
      <c r="V1669" s="197"/>
      <c r="W1669" s="197"/>
      <c r="X1669" s="197"/>
      <c r="Y1669" s="197"/>
    </row>
    <row r="1670" spans="1:25" s="198" customFormat="1" ht="16.5" customHeight="1" x14ac:dyDescent="0.3">
      <c r="A1670" s="65" t="s">
        <v>2889</v>
      </c>
      <c r="B1670" s="69"/>
      <c r="C1670" s="69" t="s">
        <v>553</v>
      </c>
      <c r="D1670" s="261" t="s">
        <v>914</v>
      </c>
      <c r="E1670" s="74" t="s">
        <v>18</v>
      </c>
      <c r="F1670" s="253">
        <v>4</v>
      </c>
      <c r="G1670" s="74"/>
      <c r="H1670" s="74"/>
      <c r="I1670" s="72"/>
      <c r="J1670" s="72"/>
      <c r="K1670" s="15">
        <v>0.39269908169872414</v>
      </c>
      <c r="L1670" s="15">
        <f t="shared" si="811"/>
        <v>4</v>
      </c>
      <c r="M1670" s="147">
        <v>1</v>
      </c>
      <c r="N1670" s="15">
        <f t="shared" si="812"/>
        <v>4</v>
      </c>
      <c r="O1670" s="71"/>
      <c r="P1670" s="71"/>
      <c r="Q1670" s="11">
        <f t="shared" si="791"/>
        <v>0</v>
      </c>
      <c r="R1670" s="11">
        <f t="shared" si="792"/>
        <v>0</v>
      </c>
      <c r="S1670" s="88">
        <f t="shared" si="793"/>
        <v>0</v>
      </c>
      <c r="T1670" s="71"/>
      <c r="U1670" s="197"/>
      <c r="V1670" s="197"/>
      <c r="W1670" s="197"/>
      <c r="X1670" s="197"/>
      <c r="Y1670" s="197"/>
    </row>
    <row r="1671" spans="1:25" s="198" customFormat="1" ht="16.5" customHeight="1" x14ac:dyDescent="0.3">
      <c r="A1671" s="65" t="s">
        <v>2890</v>
      </c>
      <c r="B1671" s="69"/>
      <c r="C1671" s="69" t="s">
        <v>553</v>
      </c>
      <c r="D1671" s="261" t="s">
        <v>2042</v>
      </c>
      <c r="E1671" s="74" t="s">
        <v>18</v>
      </c>
      <c r="F1671" s="253">
        <v>3</v>
      </c>
      <c r="G1671" s="74"/>
      <c r="H1671" s="74"/>
      <c r="I1671" s="72"/>
      <c r="J1671" s="72"/>
      <c r="K1671" s="15">
        <v>0.35342917352885178</v>
      </c>
      <c r="L1671" s="15">
        <f t="shared" si="811"/>
        <v>3</v>
      </c>
      <c r="M1671" s="147">
        <v>1</v>
      </c>
      <c r="N1671" s="15">
        <f t="shared" si="812"/>
        <v>3</v>
      </c>
      <c r="O1671" s="71"/>
      <c r="P1671" s="71"/>
      <c r="Q1671" s="11">
        <f t="shared" si="791"/>
        <v>0</v>
      </c>
      <c r="R1671" s="11">
        <f t="shared" si="792"/>
        <v>0</v>
      </c>
      <c r="S1671" s="88">
        <f t="shared" si="793"/>
        <v>0</v>
      </c>
      <c r="T1671" s="71"/>
      <c r="U1671" s="197"/>
      <c r="V1671" s="197"/>
      <c r="W1671" s="197"/>
      <c r="X1671" s="197"/>
      <c r="Y1671" s="197"/>
    </row>
    <row r="1672" spans="1:25" s="198" customFormat="1" ht="16.5" customHeight="1" x14ac:dyDescent="0.3">
      <c r="A1672" s="65" t="s">
        <v>2891</v>
      </c>
      <c r="B1672" s="69"/>
      <c r="C1672" s="69" t="s">
        <v>553</v>
      </c>
      <c r="D1672" s="261" t="s">
        <v>921</v>
      </c>
      <c r="E1672" s="74" t="s">
        <v>18</v>
      </c>
      <c r="F1672" s="191">
        <v>4</v>
      </c>
      <c r="G1672" s="74"/>
      <c r="H1672" s="74"/>
      <c r="I1672" s="72"/>
      <c r="J1672" s="72"/>
      <c r="K1672" s="15">
        <v>0.45372380249763439</v>
      </c>
      <c r="L1672" s="15">
        <f t="shared" ref="L1672:L1682" si="813">F1672</f>
        <v>4</v>
      </c>
      <c r="M1672" s="147">
        <v>1</v>
      </c>
      <c r="N1672" s="15">
        <f t="shared" ref="N1672:N1682" si="814">M1672*L1672</f>
        <v>4</v>
      </c>
      <c r="O1672" s="71"/>
      <c r="P1672" s="71"/>
      <c r="Q1672" s="11">
        <f t="shared" si="791"/>
        <v>0</v>
      </c>
      <c r="R1672" s="11">
        <f t="shared" si="792"/>
        <v>0</v>
      </c>
      <c r="S1672" s="88">
        <f t="shared" si="793"/>
        <v>0</v>
      </c>
      <c r="T1672" s="71"/>
      <c r="U1672" s="197"/>
      <c r="V1672" s="197"/>
      <c r="W1672" s="197"/>
      <c r="X1672" s="197"/>
      <c r="Y1672" s="197"/>
    </row>
    <row r="1673" spans="1:25" s="198" customFormat="1" ht="16.5" customHeight="1" x14ac:dyDescent="0.3">
      <c r="A1673" s="65" t="s">
        <v>2892</v>
      </c>
      <c r="B1673" s="69"/>
      <c r="C1673" s="69" t="s">
        <v>553</v>
      </c>
      <c r="D1673" s="261" t="s">
        <v>922</v>
      </c>
      <c r="E1673" s="74" t="s">
        <v>18</v>
      </c>
      <c r="F1673" s="191">
        <v>2</v>
      </c>
      <c r="G1673" s="74"/>
      <c r="H1673" s="74"/>
      <c r="I1673" s="72"/>
      <c r="J1673" s="72"/>
      <c r="K1673" s="15">
        <v>0.23275238510676602</v>
      </c>
      <c r="L1673" s="15">
        <f t="shared" si="813"/>
        <v>2</v>
      </c>
      <c r="M1673" s="147">
        <v>1</v>
      </c>
      <c r="N1673" s="15">
        <f t="shared" si="814"/>
        <v>2</v>
      </c>
      <c r="O1673" s="71"/>
      <c r="P1673" s="71"/>
      <c r="Q1673" s="11">
        <f t="shared" si="791"/>
        <v>0</v>
      </c>
      <c r="R1673" s="11">
        <f t="shared" si="792"/>
        <v>0</v>
      </c>
      <c r="S1673" s="88">
        <f t="shared" si="793"/>
        <v>0</v>
      </c>
      <c r="T1673" s="71"/>
      <c r="U1673" s="197"/>
      <c r="V1673" s="197"/>
      <c r="W1673" s="197"/>
      <c r="X1673" s="197"/>
      <c r="Y1673" s="197"/>
    </row>
    <row r="1674" spans="1:25" s="198" customFormat="1" ht="16.5" customHeight="1" x14ac:dyDescent="0.3">
      <c r="A1674" s="65" t="s">
        <v>2893</v>
      </c>
      <c r="B1674" s="69"/>
      <c r="C1674" s="69" t="s">
        <v>553</v>
      </c>
      <c r="D1674" s="261" t="s">
        <v>2043</v>
      </c>
      <c r="E1674" s="74" t="s">
        <v>18</v>
      </c>
      <c r="F1674" s="191">
        <v>1</v>
      </c>
      <c r="G1674" s="74"/>
      <c r="H1674" s="74"/>
      <c r="I1674" s="72"/>
      <c r="J1674" s="72"/>
      <c r="K1674" s="15">
        <v>0.15815693931610217</v>
      </c>
      <c r="L1674" s="15">
        <f t="shared" si="813"/>
        <v>1</v>
      </c>
      <c r="M1674" s="147">
        <v>1</v>
      </c>
      <c r="N1674" s="15">
        <f t="shared" si="814"/>
        <v>1</v>
      </c>
      <c r="O1674" s="71"/>
      <c r="P1674" s="71"/>
      <c r="Q1674" s="11">
        <f t="shared" si="791"/>
        <v>0</v>
      </c>
      <c r="R1674" s="11">
        <f t="shared" si="792"/>
        <v>0</v>
      </c>
      <c r="S1674" s="88">
        <f t="shared" si="793"/>
        <v>0</v>
      </c>
      <c r="T1674" s="71"/>
      <c r="U1674" s="197"/>
      <c r="V1674" s="197"/>
      <c r="W1674" s="197"/>
      <c r="X1674" s="197"/>
      <c r="Y1674" s="197"/>
    </row>
    <row r="1675" spans="1:25" s="198" customFormat="1" ht="16.5" customHeight="1" x14ac:dyDescent="0.3">
      <c r="A1675" s="65" t="s">
        <v>2894</v>
      </c>
      <c r="B1675" s="69"/>
      <c r="C1675" s="69" t="s">
        <v>553</v>
      </c>
      <c r="D1675" s="261" t="s">
        <v>2044</v>
      </c>
      <c r="E1675" s="74" t="s">
        <v>18</v>
      </c>
      <c r="F1675" s="191">
        <v>2</v>
      </c>
      <c r="G1675" s="74"/>
      <c r="H1675" s="74"/>
      <c r="I1675" s="72"/>
      <c r="J1675" s="72"/>
      <c r="K1675" s="15">
        <v>0.31631387863220434</v>
      </c>
      <c r="L1675" s="15">
        <f t="shared" si="813"/>
        <v>2</v>
      </c>
      <c r="M1675" s="147">
        <v>1</v>
      </c>
      <c r="N1675" s="15">
        <f t="shared" si="814"/>
        <v>2</v>
      </c>
      <c r="O1675" s="71"/>
      <c r="P1675" s="71"/>
      <c r="Q1675" s="11">
        <f t="shared" si="791"/>
        <v>0</v>
      </c>
      <c r="R1675" s="11">
        <f t="shared" si="792"/>
        <v>0</v>
      </c>
      <c r="S1675" s="88">
        <f t="shared" si="793"/>
        <v>0</v>
      </c>
      <c r="T1675" s="71"/>
      <c r="U1675" s="197"/>
      <c r="V1675" s="197"/>
      <c r="W1675" s="197"/>
      <c r="X1675" s="197"/>
      <c r="Y1675" s="197"/>
    </row>
    <row r="1676" spans="1:25" s="198" customFormat="1" ht="16.5" customHeight="1" x14ac:dyDescent="0.3">
      <c r="A1676" s="65" t="s">
        <v>2895</v>
      </c>
      <c r="B1676" s="69"/>
      <c r="C1676" s="69" t="s">
        <v>553</v>
      </c>
      <c r="D1676" s="261" t="s">
        <v>2045</v>
      </c>
      <c r="E1676" s="74" t="s">
        <v>18</v>
      </c>
      <c r="F1676" s="191">
        <v>1</v>
      </c>
      <c r="G1676" s="74"/>
      <c r="H1676" s="74"/>
      <c r="I1676" s="72"/>
      <c r="J1676" s="72"/>
      <c r="K1676" s="15">
        <v>0.17659641879138049</v>
      </c>
      <c r="L1676" s="15">
        <f t="shared" si="813"/>
        <v>1</v>
      </c>
      <c r="M1676" s="147">
        <v>1</v>
      </c>
      <c r="N1676" s="15">
        <f t="shared" si="814"/>
        <v>1</v>
      </c>
      <c r="O1676" s="71"/>
      <c r="P1676" s="71"/>
      <c r="Q1676" s="11">
        <f t="shared" si="791"/>
        <v>0</v>
      </c>
      <c r="R1676" s="11">
        <f t="shared" si="792"/>
        <v>0</v>
      </c>
      <c r="S1676" s="88">
        <f t="shared" si="793"/>
        <v>0</v>
      </c>
      <c r="T1676" s="71"/>
      <c r="U1676" s="197"/>
      <c r="V1676" s="197"/>
      <c r="W1676" s="197"/>
      <c r="X1676" s="197"/>
      <c r="Y1676" s="197"/>
    </row>
    <row r="1677" spans="1:25" s="198" customFormat="1" ht="16.5" customHeight="1" x14ac:dyDescent="0.3">
      <c r="A1677" s="65" t="s">
        <v>2896</v>
      </c>
      <c r="B1677" s="69"/>
      <c r="C1677" s="69" t="s">
        <v>553</v>
      </c>
      <c r="D1677" s="261" t="s">
        <v>923</v>
      </c>
      <c r="E1677" s="74" t="s">
        <v>18</v>
      </c>
      <c r="F1677" s="191">
        <v>7</v>
      </c>
      <c r="G1677" s="74"/>
      <c r="H1677" s="74"/>
      <c r="I1677" s="72"/>
      <c r="J1677" s="72"/>
      <c r="K1677" s="15">
        <v>1.2361749315396635</v>
      </c>
      <c r="L1677" s="15">
        <f t="shared" si="813"/>
        <v>7</v>
      </c>
      <c r="M1677" s="147">
        <v>1</v>
      </c>
      <c r="N1677" s="15">
        <f t="shared" si="814"/>
        <v>7</v>
      </c>
      <c r="O1677" s="71"/>
      <c r="P1677" s="71"/>
      <c r="Q1677" s="11">
        <f t="shared" si="791"/>
        <v>0</v>
      </c>
      <c r="R1677" s="11">
        <f t="shared" si="792"/>
        <v>0</v>
      </c>
      <c r="S1677" s="88">
        <f t="shared" si="793"/>
        <v>0</v>
      </c>
      <c r="T1677" s="71"/>
      <c r="U1677" s="197"/>
      <c r="V1677" s="197"/>
      <c r="W1677" s="197"/>
      <c r="X1677" s="197"/>
      <c r="Y1677" s="197"/>
    </row>
    <row r="1678" spans="1:25" s="198" customFormat="1" ht="16.5" customHeight="1" x14ac:dyDescent="0.3">
      <c r="A1678" s="65" t="s">
        <v>2897</v>
      </c>
      <c r="B1678" s="69"/>
      <c r="C1678" s="69" t="s">
        <v>553</v>
      </c>
      <c r="D1678" s="261" t="s">
        <v>888</v>
      </c>
      <c r="E1678" s="74" t="s">
        <v>18</v>
      </c>
      <c r="F1678" s="191">
        <v>2</v>
      </c>
      <c r="G1678" s="74"/>
      <c r="H1678" s="74"/>
      <c r="I1678" s="72"/>
      <c r="J1678" s="72"/>
      <c r="K1678" s="15">
        <v>0.35319283758276099</v>
      </c>
      <c r="L1678" s="15">
        <f t="shared" si="813"/>
        <v>2</v>
      </c>
      <c r="M1678" s="147">
        <v>1</v>
      </c>
      <c r="N1678" s="15">
        <f t="shared" si="814"/>
        <v>2</v>
      </c>
      <c r="O1678" s="71"/>
      <c r="P1678" s="71"/>
      <c r="Q1678" s="11">
        <f t="shared" si="791"/>
        <v>0</v>
      </c>
      <c r="R1678" s="11">
        <f t="shared" si="792"/>
        <v>0</v>
      </c>
      <c r="S1678" s="88">
        <f t="shared" si="793"/>
        <v>0</v>
      </c>
      <c r="T1678" s="71"/>
      <c r="U1678" s="197"/>
      <c r="V1678" s="197"/>
      <c r="W1678" s="197"/>
      <c r="X1678" s="197"/>
      <c r="Y1678" s="197"/>
    </row>
    <row r="1679" spans="1:25" s="198" customFormat="1" ht="16.5" customHeight="1" x14ac:dyDescent="0.3">
      <c r="A1679" s="65" t="s">
        <v>2898</v>
      </c>
      <c r="B1679" s="69"/>
      <c r="C1679" s="69" t="s">
        <v>553</v>
      </c>
      <c r="D1679" s="261" t="s">
        <v>2046</v>
      </c>
      <c r="E1679" s="74" t="s">
        <v>18</v>
      </c>
      <c r="F1679" s="191">
        <v>1</v>
      </c>
      <c r="G1679" s="74"/>
      <c r="H1679" s="74"/>
      <c r="I1679" s="72"/>
      <c r="J1679" s="72"/>
      <c r="K1679" s="15">
        <v>0.14131791735288518</v>
      </c>
      <c r="L1679" s="15">
        <f t="shared" si="813"/>
        <v>1</v>
      </c>
      <c r="M1679" s="147">
        <v>1</v>
      </c>
      <c r="N1679" s="15">
        <f t="shared" si="814"/>
        <v>1</v>
      </c>
      <c r="O1679" s="71"/>
      <c r="P1679" s="71"/>
      <c r="Q1679" s="11">
        <f t="shared" si="791"/>
        <v>0</v>
      </c>
      <c r="R1679" s="11">
        <f t="shared" si="792"/>
        <v>0</v>
      </c>
      <c r="S1679" s="88">
        <f t="shared" si="793"/>
        <v>0</v>
      </c>
      <c r="T1679" s="71"/>
      <c r="U1679" s="197"/>
      <c r="V1679" s="197"/>
      <c r="W1679" s="197"/>
      <c r="X1679" s="197"/>
      <c r="Y1679" s="197"/>
    </row>
    <row r="1680" spans="1:25" s="198" customFormat="1" ht="16.5" customHeight="1" x14ac:dyDescent="0.3">
      <c r="A1680" s="65" t="s">
        <v>2899</v>
      </c>
      <c r="B1680" s="69"/>
      <c r="C1680" s="69" t="s">
        <v>553</v>
      </c>
      <c r="D1680" s="261" t="s">
        <v>2047</v>
      </c>
      <c r="E1680" s="74" t="s">
        <v>18</v>
      </c>
      <c r="F1680" s="191">
        <v>1</v>
      </c>
      <c r="G1680" s="74"/>
      <c r="H1680" s="74"/>
      <c r="I1680" s="72"/>
      <c r="J1680" s="72"/>
      <c r="K1680" s="15">
        <v>0.17272189898685969</v>
      </c>
      <c r="L1680" s="15">
        <f t="shared" si="813"/>
        <v>1</v>
      </c>
      <c r="M1680" s="147">
        <v>1</v>
      </c>
      <c r="N1680" s="15">
        <f t="shared" si="814"/>
        <v>1</v>
      </c>
      <c r="O1680" s="71"/>
      <c r="P1680" s="71"/>
      <c r="Q1680" s="11">
        <f t="shared" si="791"/>
        <v>0</v>
      </c>
      <c r="R1680" s="11">
        <f t="shared" si="792"/>
        <v>0</v>
      </c>
      <c r="S1680" s="88">
        <f t="shared" si="793"/>
        <v>0</v>
      </c>
      <c r="T1680" s="71"/>
      <c r="U1680" s="197"/>
      <c r="V1680" s="197"/>
      <c r="W1680" s="197"/>
      <c r="X1680" s="197"/>
      <c r="Y1680" s="197"/>
    </row>
    <row r="1681" spans="1:25" s="198" customFormat="1" ht="16.5" customHeight="1" x14ac:dyDescent="0.3">
      <c r="A1681" s="65" t="s">
        <v>2900</v>
      </c>
      <c r="B1681" s="69"/>
      <c r="C1681" s="69" t="s">
        <v>553</v>
      </c>
      <c r="D1681" s="260" t="s">
        <v>2048</v>
      </c>
      <c r="E1681" s="74" t="s">
        <v>18</v>
      </c>
      <c r="F1681" s="191">
        <v>1</v>
      </c>
      <c r="G1681" s="74"/>
      <c r="H1681" s="74"/>
      <c r="I1681" s="72"/>
      <c r="J1681" s="72"/>
      <c r="K1681" s="15">
        <v>0.19470468613064182</v>
      </c>
      <c r="L1681" s="15">
        <f t="shared" si="813"/>
        <v>1</v>
      </c>
      <c r="M1681" s="147">
        <v>1</v>
      </c>
      <c r="N1681" s="15">
        <f t="shared" si="814"/>
        <v>1</v>
      </c>
      <c r="O1681" s="71"/>
      <c r="P1681" s="71"/>
      <c r="Q1681" s="11">
        <f t="shared" si="791"/>
        <v>0</v>
      </c>
      <c r="R1681" s="11">
        <f t="shared" si="792"/>
        <v>0</v>
      </c>
      <c r="S1681" s="88">
        <f t="shared" si="793"/>
        <v>0</v>
      </c>
      <c r="T1681" s="71"/>
      <c r="U1681" s="197"/>
      <c r="V1681" s="197"/>
      <c r="W1681" s="197"/>
      <c r="X1681" s="197"/>
      <c r="Y1681" s="197"/>
    </row>
    <row r="1682" spans="1:25" s="198" customFormat="1" x14ac:dyDescent="0.3">
      <c r="A1682" s="65" t="s">
        <v>2901</v>
      </c>
      <c r="B1682" s="69"/>
      <c r="C1682" s="69" t="s">
        <v>553</v>
      </c>
      <c r="D1682" s="261" t="s">
        <v>705</v>
      </c>
      <c r="E1682" s="14" t="s">
        <v>3</v>
      </c>
      <c r="F1682" s="250">
        <v>0.11</v>
      </c>
      <c r="G1682" s="74"/>
      <c r="H1682" s="74"/>
      <c r="I1682" s="72"/>
      <c r="J1682" s="72"/>
      <c r="K1682" s="15"/>
      <c r="L1682" s="15">
        <f t="shared" si="813"/>
        <v>0.11</v>
      </c>
      <c r="M1682" s="147">
        <v>1</v>
      </c>
      <c r="N1682" s="15">
        <f t="shared" si="814"/>
        <v>0.11</v>
      </c>
      <c r="O1682" s="71"/>
      <c r="P1682" s="71"/>
      <c r="Q1682" s="11">
        <f t="shared" si="791"/>
        <v>0</v>
      </c>
      <c r="R1682" s="11">
        <f t="shared" si="792"/>
        <v>0</v>
      </c>
      <c r="S1682" s="88">
        <f t="shared" si="793"/>
        <v>0</v>
      </c>
      <c r="T1682" s="71"/>
      <c r="U1682" s="197"/>
      <c r="V1682" s="197"/>
      <c r="W1682" s="197"/>
      <c r="X1682" s="197"/>
      <c r="Y1682" s="197"/>
    </row>
    <row r="1683" spans="1:25" s="134" customFormat="1" x14ac:dyDescent="0.3">
      <c r="A1683" s="90" t="s">
        <v>2902</v>
      </c>
      <c r="B1683" s="276" t="s">
        <v>2089</v>
      </c>
      <c r="C1683" s="86" t="s">
        <v>552</v>
      </c>
      <c r="D1683" s="118" t="s">
        <v>654</v>
      </c>
      <c r="E1683" s="87" t="s">
        <v>18</v>
      </c>
      <c r="F1683" s="117">
        <f>F1684+F1685</f>
        <v>2</v>
      </c>
      <c r="G1683" s="117"/>
      <c r="H1683" s="117"/>
      <c r="I1683" s="117"/>
      <c r="J1683" s="117"/>
      <c r="K1683" s="119"/>
      <c r="L1683" s="216">
        <f t="shared" si="811"/>
        <v>2</v>
      </c>
      <c r="M1683" s="148">
        <v>1</v>
      </c>
      <c r="N1683" s="154">
        <f t="shared" si="812"/>
        <v>2</v>
      </c>
      <c r="O1683" s="88"/>
      <c r="P1683" s="88"/>
      <c r="Q1683" s="92">
        <f t="shared" si="791"/>
        <v>0</v>
      </c>
      <c r="R1683" s="92">
        <f t="shared" si="792"/>
        <v>0</v>
      </c>
      <c r="S1683" s="88">
        <f t="shared" si="793"/>
        <v>0</v>
      </c>
      <c r="T1683" s="109"/>
      <c r="U1683" s="133"/>
      <c r="V1683" s="133"/>
      <c r="W1683" s="133"/>
      <c r="X1683" s="133"/>
      <c r="Y1683" s="133"/>
    </row>
    <row r="1684" spans="1:25" s="158" customFormat="1" ht="31.5" customHeight="1" x14ac:dyDescent="0.3">
      <c r="A1684" s="65" t="s">
        <v>2903</v>
      </c>
      <c r="B1684" s="69"/>
      <c r="C1684" s="65" t="s">
        <v>553</v>
      </c>
      <c r="D1684" s="260" t="s">
        <v>1575</v>
      </c>
      <c r="E1684" s="74" t="s">
        <v>18</v>
      </c>
      <c r="F1684" s="105">
        <v>1</v>
      </c>
      <c r="G1684" s="105"/>
      <c r="H1684" s="105"/>
      <c r="I1684" s="105"/>
      <c r="J1684" s="117"/>
      <c r="K1684" s="238"/>
      <c r="L1684" s="104">
        <f t="shared" si="811"/>
        <v>1</v>
      </c>
      <c r="M1684" s="147">
        <v>1</v>
      </c>
      <c r="N1684" s="179">
        <f>M1684*L1684</f>
        <v>1</v>
      </c>
      <c r="O1684" s="71"/>
      <c r="P1684" s="71"/>
      <c r="Q1684" s="11">
        <f t="shared" si="791"/>
        <v>0</v>
      </c>
      <c r="R1684" s="11">
        <f t="shared" si="792"/>
        <v>0</v>
      </c>
      <c r="S1684" s="88">
        <f t="shared" si="793"/>
        <v>0</v>
      </c>
      <c r="T1684" s="106"/>
      <c r="U1684" s="157"/>
      <c r="V1684" s="157"/>
      <c r="W1684" s="157"/>
      <c r="X1684" s="157"/>
      <c r="Y1684" s="157"/>
    </row>
    <row r="1685" spans="1:25" s="138" customFormat="1" ht="34.5" customHeight="1" x14ac:dyDescent="0.25">
      <c r="A1685" s="65" t="s">
        <v>2904</v>
      </c>
      <c r="B1685" s="69"/>
      <c r="C1685" s="69" t="s">
        <v>553</v>
      </c>
      <c r="D1685" s="260" t="s">
        <v>2020</v>
      </c>
      <c r="E1685" s="14" t="s">
        <v>18</v>
      </c>
      <c r="F1685" s="191">
        <v>1</v>
      </c>
      <c r="G1685" s="195"/>
      <c r="H1685" s="74"/>
      <c r="I1685" s="11"/>
      <c r="J1685" s="224"/>
      <c r="K1685" s="235"/>
      <c r="L1685" s="104">
        <f t="shared" si="811"/>
        <v>1</v>
      </c>
      <c r="M1685" s="147">
        <v>1</v>
      </c>
      <c r="N1685" s="179">
        <f t="shared" si="812"/>
        <v>1</v>
      </c>
      <c r="O1685" s="71"/>
      <c r="P1685" s="71"/>
      <c r="Q1685" s="11">
        <f t="shared" si="791"/>
        <v>0</v>
      </c>
      <c r="R1685" s="11">
        <f t="shared" si="792"/>
        <v>0</v>
      </c>
      <c r="S1685" s="88">
        <f t="shared" si="793"/>
        <v>0</v>
      </c>
      <c r="T1685" s="88"/>
      <c r="U1685" s="137"/>
      <c r="V1685" s="137"/>
      <c r="W1685" s="137"/>
      <c r="X1685" s="137"/>
      <c r="Y1685" s="137"/>
    </row>
    <row r="1686" spans="1:25" s="138" customFormat="1" ht="18.75" customHeight="1" x14ac:dyDescent="0.3">
      <c r="A1686" s="90" t="s">
        <v>2905</v>
      </c>
      <c r="B1686" s="276" t="s">
        <v>2090</v>
      </c>
      <c r="C1686" s="90" t="s">
        <v>552</v>
      </c>
      <c r="D1686" s="97" t="s">
        <v>1209</v>
      </c>
      <c r="E1686" s="87" t="s">
        <v>3</v>
      </c>
      <c r="F1686" s="124">
        <f>F1687</f>
        <v>7.24</v>
      </c>
      <c r="G1686" s="87"/>
      <c r="H1686" s="87"/>
      <c r="I1686" s="87"/>
      <c r="J1686" s="87"/>
      <c r="K1686" s="117"/>
      <c r="L1686" s="124">
        <f>F1686</f>
        <v>7.24</v>
      </c>
      <c r="M1686" s="148">
        <v>1</v>
      </c>
      <c r="N1686" s="154">
        <f t="shared" si="812"/>
        <v>7.24</v>
      </c>
      <c r="O1686" s="88"/>
      <c r="P1686" s="88"/>
      <c r="Q1686" s="92">
        <f t="shared" si="791"/>
        <v>0</v>
      </c>
      <c r="R1686" s="92">
        <f t="shared" si="792"/>
        <v>0</v>
      </c>
      <c r="S1686" s="88">
        <f t="shared" si="793"/>
        <v>0</v>
      </c>
      <c r="T1686" s="108"/>
    </row>
    <row r="1687" spans="1:25" s="198" customFormat="1" x14ac:dyDescent="0.3">
      <c r="A1687" s="69" t="s">
        <v>2906</v>
      </c>
      <c r="B1687" s="65"/>
      <c r="C1687" s="65" t="s">
        <v>553</v>
      </c>
      <c r="D1687" s="260" t="s">
        <v>1914</v>
      </c>
      <c r="E1687" s="14" t="s">
        <v>3</v>
      </c>
      <c r="F1687" s="103">
        <v>7.24</v>
      </c>
      <c r="G1687" s="14"/>
      <c r="H1687" s="14"/>
      <c r="I1687" s="14"/>
      <c r="J1687" s="91"/>
      <c r="K1687" s="241"/>
      <c r="L1687" s="103">
        <f>F1687</f>
        <v>7.24</v>
      </c>
      <c r="M1687" s="147">
        <v>1.1000000000000001</v>
      </c>
      <c r="N1687" s="153">
        <f>ROUND(M1687*L1687,2)</f>
        <v>7.96</v>
      </c>
      <c r="O1687" s="11"/>
      <c r="P1687" s="11"/>
      <c r="Q1687" s="11">
        <f t="shared" si="791"/>
        <v>0</v>
      </c>
      <c r="R1687" s="11">
        <f t="shared" si="792"/>
        <v>0</v>
      </c>
      <c r="S1687" s="88">
        <f t="shared" si="793"/>
        <v>0</v>
      </c>
      <c r="T1687" s="106"/>
      <c r="U1687" s="197"/>
    </row>
    <row r="1688" spans="1:25" s="134" customFormat="1" x14ac:dyDescent="0.3">
      <c r="A1688" s="90" t="s">
        <v>2907</v>
      </c>
      <c r="B1688" s="279" t="s">
        <v>2977</v>
      </c>
      <c r="C1688" s="86" t="s">
        <v>552</v>
      </c>
      <c r="D1688" s="118" t="s">
        <v>1911</v>
      </c>
      <c r="E1688" s="87" t="s">
        <v>18</v>
      </c>
      <c r="F1688" s="117">
        <f>F1689</f>
        <v>1</v>
      </c>
      <c r="G1688" s="117"/>
      <c r="H1688" s="117"/>
      <c r="I1688" s="117"/>
      <c r="J1688" s="117"/>
      <c r="K1688" s="117"/>
      <c r="L1688" s="119">
        <f t="shared" ref="L1688:L1689" si="815">F1688</f>
        <v>1</v>
      </c>
      <c r="M1688" s="148">
        <v>1</v>
      </c>
      <c r="N1688" s="154">
        <f t="shared" ref="N1688:N1690" si="816">M1688*L1688</f>
        <v>1</v>
      </c>
      <c r="O1688" s="88"/>
      <c r="P1688" s="88"/>
      <c r="Q1688" s="92">
        <f t="shared" ref="Q1688:Q1756" si="817">ROUND(N1688*O1688,2)</f>
        <v>0</v>
      </c>
      <c r="R1688" s="92">
        <f t="shared" ref="R1688:R1756" si="818">ROUND(N1688*P1688,2)</f>
        <v>0</v>
      </c>
      <c r="S1688" s="88">
        <f t="shared" ref="S1688:S1756" si="819">ROUND(Q1688+R1688,2)</f>
        <v>0</v>
      </c>
      <c r="T1688" s="109"/>
      <c r="U1688" s="133"/>
      <c r="V1688" s="133"/>
      <c r="W1688" s="133"/>
      <c r="X1688" s="133"/>
      <c r="Y1688" s="133"/>
    </row>
    <row r="1689" spans="1:25" s="198" customFormat="1" x14ac:dyDescent="0.3">
      <c r="A1689" s="69" t="s">
        <v>2908</v>
      </c>
      <c r="B1689" s="65"/>
      <c r="C1689" s="65" t="s">
        <v>553</v>
      </c>
      <c r="D1689" s="261" t="s">
        <v>2021</v>
      </c>
      <c r="E1689" s="14" t="s">
        <v>18</v>
      </c>
      <c r="F1689" s="212">
        <v>1</v>
      </c>
      <c r="G1689" s="14"/>
      <c r="H1689" s="14"/>
      <c r="I1689" s="14"/>
      <c r="J1689" s="91"/>
      <c r="K1689" s="241"/>
      <c r="L1689" s="104">
        <f t="shared" si="815"/>
        <v>1</v>
      </c>
      <c r="M1689" s="147">
        <v>1</v>
      </c>
      <c r="N1689" s="179">
        <f t="shared" si="816"/>
        <v>1</v>
      </c>
      <c r="O1689" s="11"/>
      <c r="P1689" s="11"/>
      <c r="Q1689" s="11">
        <f t="shared" si="817"/>
        <v>0</v>
      </c>
      <c r="R1689" s="11">
        <f t="shared" si="818"/>
        <v>0</v>
      </c>
      <c r="S1689" s="88">
        <f t="shared" si="819"/>
        <v>0</v>
      </c>
      <c r="T1689" s="106"/>
      <c r="U1689" s="197"/>
    </row>
    <row r="1690" spans="1:25" s="138" customFormat="1" ht="18.75" customHeight="1" x14ac:dyDescent="0.3">
      <c r="A1690" s="90" t="s">
        <v>2909</v>
      </c>
      <c r="B1690" s="276" t="s">
        <v>2088</v>
      </c>
      <c r="C1690" s="90" t="s">
        <v>552</v>
      </c>
      <c r="D1690" s="97" t="s">
        <v>1338</v>
      </c>
      <c r="E1690" s="87" t="s">
        <v>3</v>
      </c>
      <c r="F1690" s="124">
        <f>F1691</f>
        <v>15.84</v>
      </c>
      <c r="G1690" s="87"/>
      <c r="H1690" s="87"/>
      <c r="I1690" s="87"/>
      <c r="J1690" s="87"/>
      <c r="K1690" s="117"/>
      <c r="L1690" s="124">
        <f>F1690</f>
        <v>15.84</v>
      </c>
      <c r="M1690" s="148">
        <v>1</v>
      </c>
      <c r="N1690" s="154">
        <f t="shared" si="816"/>
        <v>15.84</v>
      </c>
      <c r="O1690" s="88"/>
      <c r="P1690" s="88"/>
      <c r="Q1690" s="92">
        <f t="shared" si="817"/>
        <v>0</v>
      </c>
      <c r="R1690" s="92">
        <f t="shared" si="818"/>
        <v>0</v>
      </c>
      <c r="S1690" s="88">
        <f t="shared" si="819"/>
        <v>0</v>
      </c>
      <c r="T1690" s="108" t="s">
        <v>1162</v>
      </c>
    </row>
    <row r="1691" spans="1:25" s="198" customFormat="1" ht="27.6" x14ac:dyDescent="0.3">
      <c r="A1691" s="65" t="s">
        <v>2910</v>
      </c>
      <c r="B1691" s="65"/>
      <c r="C1691" s="65" t="s">
        <v>553</v>
      </c>
      <c r="D1691" s="115" t="s">
        <v>886</v>
      </c>
      <c r="E1691" s="14" t="s">
        <v>3</v>
      </c>
      <c r="F1691" s="103">
        <v>15.84</v>
      </c>
      <c r="G1691" s="14"/>
      <c r="H1691" s="14"/>
      <c r="I1691" s="14"/>
      <c r="J1691" s="91"/>
      <c r="K1691" s="241"/>
      <c r="L1691" s="103">
        <f>F1691</f>
        <v>15.84</v>
      </c>
      <c r="M1691" s="147">
        <v>1.1000000000000001</v>
      </c>
      <c r="N1691" s="153">
        <f>ROUND(M1691*L1691,2)</f>
        <v>17.420000000000002</v>
      </c>
      <c r="O1691" s="11"/>
      <c r="P1691" s="11"/>
      <c r="Q1691" s="11">
        <f t="shared" si="817"/>
        <v>0</v>
      </c>
      <c r="R1691" s="11">
        <f t="shared" si="818"/>
        <v>0</v>
      </c>
      <c r="S1691" s="88">
        <f t="shared" si="819"/>
        <v>0</v>
      </c>
      <c r="T1691" s="106"/>
      <c r="U1691" s="197"/>
    </row>
    <row r="1692" spans="1:25" s="198" customFormat="1" ht="25.5" customHeight="1" x14ac:dyDescent="0.3">
      <c r="A1692" s="65" t="s">
        <v>3044</v>
      </c>
      <c r="B1692" s="65"/>
      <c r="C1692" s="65" t="s">
        <v>553</v>
      </c>
      <c r="D1692" s="115" t="s">
        <v>3036</v>
      </c>
      <c r="E1692" s="14" t="s">
        <v>2</v>
      </c>
      <c r="F1692" s="340">
        <f>F1691</f>
        <v>15.84</v>
      </c>
      <c r="G1692" s="340"/>
      <c r="H1692" s="340"/>
      <c r="I1692" s="340"/>
      <c r="J1692" s="340"/>
      <c r="K1692" s="340">
        <f>F1692</f>
        <v>15.84</v>
      </c>
      <c r="L1692" s="340">
        <f>K1692</f>
        <v>15.84</v>
      </c>
      <c r="M1692" s="341">
        <v>0.7</v>
      </c>
      <c r="N1692" s="153">
        <f>ROUND(M1692*L1692,2)</f>
        <v>11.09</v>
      </c>
      <c r="O1692" s="11"/>
      <c r="P1692" s="11"/>
      <c r="Q1692" s="11">
        <f t="shared" si="817"/>
        <v>0</v>
      </c>
      <c r="R1692" s="11">
        <f t="shared" si="818"/>
        <v>0</v>
      </c>
      <c r="S1692" s="88">
        <f t="shared" si="819"/>
        <v>0</v>
      </c>
      <c r="T1692" s="106"/>
    </row>
    <row r="1693" spans="1:25" s="132" customFormat="1" ht="22.5" customHeight="1" x14ac:dyDescent="0.3">
      <c r="A1693" s="111" t="s">
        <v>546</v>
      </c>
      <c r="B1693" s="111"/>
      <c r="C1693" s="111"/>
      <c r="D1693" s="95" t="s">
        <v>2022</v>
      </c>
      <c r="E1693" s="112"/>
      <c r="F1693" s="113"/>
      <c r="G1693" s="112"/>
      <c r="H1693" s="112"/>
      <c r="I1693" s="112"/>
      <c r="J1693" s="87"/>
      <c r="K1693" s="237"/>
      <c r="L1693" s="190"/>
      <c r="M1693" s="144"/>
      <c r="N1693" s="151"/>
      <c r="O1693" s="114"/>
      <c r="P1693" s="114"/>
      <c r="Q1693" s="85"/>
      <c r="R1693" s="85"/>
      <c r="S1693" s="114"/>
      <c r="T1693" s="114"/>
      <c r="U1693" s="131"/>
      <c r="V1693" s="131"/>
      <c r="W1693" s="131"/>
      <c r="X1693" s="131"/>
      <c r="Y1693" s="131"/>
    </row>
    <row r="1694" spans="1:25" s="138" customFormat="1" ht="32.25" customHeight="1" x14ac:dyDescent="0.3">
      <c r="A1694" s="90" t="s">
        <v>2911</v>
      </c>
      <c r="B1694" s="276" t="s">
        <v>2086</v>
      </c>
      <c r="C1694" s="90" t="s">
        <v>552</v>
      </c>
      <c r="D1694" s="97" t="s">
        <v>554</v>
      </c>
      <c r="E1694" s="87" t="s">
        <v>3</v>
      </c>
      <c r="F1694" s="117"/>
      <c r="G1694" s="87"/>
      <c r="H1694" s="87"/>
      <c r="I1694" s="89"/>
      <c r="J1694" s="89"/>
      <c r="K1694" s="89">
        <f>SUM(K1695:K1708)</f>
        <v>381.08290400000004</v>
      </c>
      <c r="L1694" s="89"/>
      <c r="M1694" s="146"/>
      <c r="N1694" s="89">
        <f>K1694</f>
        <v>381.08290400000004</v>
      </c>
      <c r="O1694" s="88"/>
      <c r="P1694" s="88"/>
      <c r="Q1694" s="92">
        <f t="shared" si="817"/>
        <v>0</v>
      </c>
      <c r="R1694" s="92">
        <f t="shared" si="818"/>
        <v>0</v>
      </c>
      <c r="S1694" s="88">
        <f t="shared" si="819"/>
        <v>0</v>
      </c>
      <c r="T1694" s="88" t="s">
        <v>555</v>
      </c>
      <c r="U1694" s="137"/>
      <c r="V1694" s="137"/>
      <c r="W1694" s="137"/>
      <c r="X1694" s="137"/>
      <c r="Y1694" s="137"/>
    </row>
    <row r="1695" spans="1:25" s="198" customFormat="1" ht="16.5" customHeight="1" x14ac:dyDescent="0.3">
      <c r="A1695" s="65" t="s">
        <v>2912</v>
      </c>
      <c r="B1695" s="69"/>
      <c r="C1695" s="69" t="s">
        <v>553</v>
      </c>
      <c r="D1695" s="261" t="s">
        <v>2049</v>
      </c>
      <c r="E1695" s="74" t="s">
        <v>1690</v>
      </c>
      <c r="F1695" s="105"/>
      <c r="G1695" s="74">
        <v>0.15</v>
      </c>
      <c r="H1695" s="74">
        <v>0.15</v>
      </c>
      <c r="I1695" s="11">
        <f>(G1695+H1695)*2</f>
        <v>0.6</v>
      </c>
      <c r="J1695" s="120">
        <v>2.88</v>
      </c>
      <c r="K1695" s="235">
        <f>I1695*J1695</f>
        <v>1.728</v>
      </c>
      <c r="L1695" s="11">
        <f>J1695</f>
        <v>2.88</v>
      </c>
      <c r="M1695" s="147">
        <v>1.1000000000000001</v>
      </c>
      <c r="N1695" s="179">
        <f>M1695*L1695</f>
        <v>3.1680000000000001</v>
      </c>
      <c r="O1695" s="71"/>
      <c r="P1695" s="71"/>
      <c r="Q1695" s="11">
        <f t="shared" si="817"/>
        <v>0</v>
      </c>
      <c r="R1695" s="11">
        <f t="shared" si="818"/>
        <v>0</v>
      </c>
      <c r="S1695" s="88">
        <f t="shared" si="819"/>
        <v>0</v>
      </c>
      <c r="T1695" s="71"/>
      <c r="U1695" s="197"/>
      <c r="V1695" s="197"/>
      <c r="W1695" s="197"/>
      <c r="X1695" s="197"/>
      <c r="Y1695" s="197"/>
    </row>
    <row r="1696" spans="1:25" s="198" customFormat="1" ht="16.5" customHeight="1" x14ac:dyDescent="0.3">
      <c r="A1696" s="65" t="s">
        <v>2913</v>
      </c>
      <c r="B1696" s="69"/>
      <c r="C1696" s="69" t="s">
        <v>553</v>
      </c>
      <c r="D1696" s="261" t="s">
        <v>1669</v>
      </c>
      <c r="E1696" s="74" t="s">
        <v>1690</v>
      </c>
      <c r="F1696" s="105"/>
      <c r="G1696" s="74">
        <v>0.15</v>
      </c>
      <c r="H1696" s="74">
        <v>0.15</v>
      </c>
      <c r="I1696" s="11">
        <f t="shared" ref="I1696:I1700" si="820">(G1696+H1696)*2</f>
        <v>0.6</v>
      </c>
      <c r="J1696" s="120">
        <v>16.12</v>
      </c>
      <c r="K1696" s="235">
        <f t="shared" ref="K1696:K1700" si="821">I1696*J1696</f>
        <v>9.6720000000000006</v>
      </c>
      <c r="L1696" s="11">
        <f t="shared" ref="L1696:L1699" si="822">J1696</f>
        <v>16.12</v>
      </c>
      <c r="M1696" s="147">
        <v>1.1000000000000001</v>
      </c>
      <c r="N1696" s="153">
        <f t="shared" ref="N1696:N1699" si="823">M1696*L1696</f>
        <v>17.732000000000003</v>
      </c>
      <c r="O1696" s="71"/>
      <c r="P1696" s="71"/>
      <c r="Q1696" s="11">
        <f t="shared" si="817"/>
        <v>0</v>
      </c>
      <c r="R1696" s="11">
        <f t="shared" si="818"/>
        <v>0</v>
      </c>
      <c r="S1696" s="88">
        <f t="shared" si="819"/>
        <v>0</v>
      </c>
      <c r="T1696" s="71"/>
      <c r="U1696" s="197"/>
      <c r="V1696" s="197"/>
      <c r="W1696" s="197"/>
      <c r="X1696" s="197"/>
      <c r="Y1696" s="197"/>
    </row>
    <row r="1697" spans="1:25" s="198" customFormat="1" ht="16.5" customHeight="1" x14ac:dyDescent="0.3">
      <c r="A1697" s="65" t="s">
        <v>2914</v>
      </c>
      <c r="B1697" s="69"/>
      <c r="C1697" s="69" t="s">
        <v>553</v>
      </c>
      <c r="D1697" s="261" t="s">
        <v>2050</v>
      </c>
      <c r="E1697" s="74" t="s">
        <v>1690</v>
      </c>
      <c r="F1697" s="105"/>
      <c r="G1697" s="74">
        <v>0.7</v>
      </c>
      <c r="H1697" s="74">
        <v>0.4</v>
      </c>
      <c r="I1697" s="11">
        <f t="shared" si="820"/>
        <v>2.2000000000000002</v>
      </c>
      <c r="J1697" s="120">
        <v>2.5099999999999998</v>
      </c>
      <c r="K1697" s="235">
        <f t="shared" si="821"/>
        <v>5.5220000000000002</v>
      </c>
      <c r="L1697" s="11">
        <f t="shared" si="822"/>
        <v>2.5099999999999998</v>
      </c>
      <c r="M1697" s="147">
        <v>1.1000000000000001</v>
      </c>
      <c r="N1697" s="153">
        <f t="shared" si="823"/>
        <v>2.7610000000000001</v>
      </c>
      <c r="O1697" s="71"/>
      <c r="P1697" s="71"/>
      <c r="Q1697" s="11">
        <f t="shared" si="817"/>
        <v>0</v>
      </c>
      <c r="R1697" s="11">
        <f t="shared" si="818"/>
        <v>0</v>
      </c>
      <c r="S1697" s="88">
        <f t="shared" si="819"/>
        <v>0</v>
      </c>
      <c r="T1697" s="71"/>
      <c r="U1697" s="197"/>
      <c r="V1697" s="197"/>
      <c r="W1697" s="197"/>
      <c r="X1697" s="197"/>
      <c r="Y1697" s="197"/>
    </row>
    <row r="1698" spans="1:25" s="198" customFormat="1" ht="16.5" customHeight="1" x14ac:dyDescent="0.3">
      <c r="A1698" s="65" t="s">
        <v>2915</v>
      </c>
      <c r="B1698" s="69"/>
      <c r="C1698" s="69" t="s">
        <v>553</v>
      </c>
      <c r="D1698" s="261" t="s">
        <v>2051</v>
      </c>
      <c r="E1698" s="74" t="s">
        <v>1690</v>
      </c>
      <c r="F1698" s="105"/>
      <c r="G1698" s="74">
        <v>1.3</v>
      </c>
      <c r="H1698" s="74">
        <v>0.35</v>
      </c>
      <c r="I1698" s="11">
        <f t="shared" si="820"/>
        <v>3.3</v>
      </c>
      <c r="J1698" s="120">
        <v>8.4</v>
      </c>
      <c r="K1698" s="235">
        <f t="shared" si="821"/>
        <v>27.72</v>
      </c>
      <c r="L1698" s="11">
        <f t="shared" si="822"/>
        <v>8.4</v>
      </c>
      <c r="M1698" s="147">
        <v>1.1000000000000001</v>
      </c>
      <c r="N1698" s="153">
        <f t="shared" si="823"/>
        <v>9.240000000000002</v>
      </c>
      <c r="O1698" s="71"/>
      <c r="P1698" s="71"/>
      <c r="Q1698" s="11">
        <f t="shared" si="817"/>
        <v>0</v>
      </c>
      <c r="R1698" s="11">
        <f t="shared" si="818"/>
        <v>0</v>
      </c>
      <c r="S1698" s="88">
        <f t="shared" si="819"/>
        <v>0</v>
      </c>
      <c r="T1698" s="71"/>
      <c r="U1698" s="197"/>
      <c r="V1698" s="197"/>
      <c r="W1698" s="197"/>
      <c r="X1698" s="197"/>
      <c r="Y1698" s="197"/>
    </row>
    <row r="1699" spans="1:25" s="198" customFormat="1" ht="16.5" customHeight="1" x14ac:dyDescent="0.3">
      <c r="A1699" s="65" t="s">
        <v>2916</v>
      </c>
      <c r="B1699" s="69"/>
      <c r="C1699" s="69" t="s">
        <v>553</v>
      </c>
      <c r="D1699" s="261" t="s">
        <v>2052</v>
      </c>
      <c r="E1699" s="74" t="s">
        <v>1690</v>
      </c>
      <c r="F1699" s="105"/>
      <c r="G1699" s="74">
        <v>1.3</v>
      </c>
      <c r="H1699" s="74">
        <v>0.45</v>
      </c>
      <c r="I1699" s="11">
        <f t="shared" si="820"/>
        <v>3.5</v>
      </c>
      <c r="J1699" s="120">
        <v>91.75</v>
      </c>
      <c r="K1699" s="235">
        <f>I1699*J1699</f>
        <v>321.125</v>
      </c>
      <c r="L1699" s="11">
        <f t="shared" si="822"/>
        <v>91.75</v>
      </c>
      <c r="M1699" s="147">
        <v>1.1000000000000001</v>
      </c>
      <c r="N1699" s="153">
        <f t="shared" si="823"/>
        <v>100.92500000000001</v>
      </c>
      <c r="O1699" s="71"/>
      <c r="P1699" s="71"/>
      <c r="Q1699" s="11">
        <f t="shared" si="817"/>
        <v>0</v>
      </c>
      <c r="R1699" s="11">
        <f t="shared" si="818"/>
        <v>0</v>
      </c>
      <c r="S1699" s="88">
        <f t="shared" si="819"/>
        <v>0</v>
      </c>
      <c r="T1699" s="71"/>
      <c r="U1699" s="197"/>
      <c r="V1699" s="197"/>
      <c r="W1699" s="197"/>
      <c r="X1699" s="197"/>
      <c r="Y1699" s="197"/>
    </row>
    <row r="1700" spans="1:25" s="198" customFormat="1" ht="16.5" customHeight="1" x14ac:dyDescent="0.3">
      <c r="A1700" s="65" t="s">
        <v>2917</v>
      </c>
      <c r="B1700" s="69"/>
      <c r="C1700" s="69" t="s">
        <v>553</v>
      </c>
      <c r="D1700" s="261" t="s">
        <v>2053</v>
      </c>
      <c r="E1700" s="74" t="s">
        <v>1690</v>
      </c>
      <c r="F1700" s="249"/>
      <c r="G1700" s="74">
        <v>0.7</v>
      </c>
      <c r="H1700" s="74">
        <v>0.4</v>
      </c>
      <c r="I1700" s="11">
        <f t="shared" si="820"/>
        <v>2.2000000000000002</v>
      </c>
      <c r="J1700" s="120">
        <v>0.11</v>
      </c>
      <c r="K1700" s="235">
        <f t="shared" si="821"/>
        <v>0.24200000000000002</v>
      </c>
      <c r="L1700" s="15">
        <f>F1700</f>
        <v>0</v>
      </c>
      <c r="M1700" s="147">
        <v>1.1000000000000001</v>
      </c>
      <c r="N1700" s="15">
        <f>M1700*L1700</f>
        <v>0</v>
      </c>
      <c r="O1700" s="71"/>
      <c r="P1700" s="71"/>
      <c r="Q1700" s="11">
        <f t="shared" si="817"/>
        <v>0</v>
      </c>
      <c r="R1700" s="11">
        <f t="shared" si="818"/>
        <v>0</v>
      </c>
      <c r="S1700" s="88">
        <f t="shared" si="819"/>
        <v>0</v>
      </c>
      <c r="T1700" s="71"/>
      <c r="U1700" s="197"/>
      <c r="V1700" s="197"/>
      <c r="W1700" s="197"/>
      <c r="X1700" s="197"/>
      <c r="Y1700" s="197"/>
    </row>
    <row r="1701" spans="1:25" s="198" customFormat="1" ht="16.5" customHeight="1" x14ac:dyDescent="0.3">
      <c r="A1701" s="65" t="s">
        <v>2918</v>
      </c>
      <c r="B1701" s="69"/>
      <c r="C1701" s="69" t="s">
        <v>553</v>
      </c>
      <c r="D1701" s="261" t="s">
        <v>1806</v>
      </c>
      <c r="E1701" s="74" t="s">
        <v>1690</v>
      </c>
      <c r="F1701" s="251"/>
      <c r="G1701" s="74"/>
      <c r="H1701" s="74"/>
      <c r="I1701" s="11"/>
      <c r="J1701" s="120">
        <v>1.06</v>
      </c>
      <c r="K1701" s="235">
        <f>J1701*3.14*0.56</f>
        <v>1.8639040000000002</v>
      </c>
      <c r="L1701" s="15">
        <f t="shared" ref="L1701:L1713" si="824">F1701</f>
        <v>0</v>
      </c>
      <c r="M1701" s="147">
        <v>1.1000000000000001</v>
      </c>
      <c r="N1701" s="15">
        <f t="shared" ref="N1701:N1720" si="825">M1701*L1701</f>
        <v>0</v>
      </c>
      <c r="O1701" s="71"/>
      <c r="P1701" s="71"/>
      <c r="Q1701" s="11">
        <f t="shared" si="817"/>
        <v>0</v>
      </c>
      <c r="R1701" s="11">
        <f t="shared" si="818"/>
        <v>0</v>
      </c>
      <c r="S1701" s="88">
        <f t="shared" si="819"/>
        <v>0</v>
      </c>
      <c r="T1701" s="71"/>
      <c r="U1701" s="197"/>
      <c r="V1701" s="197"/>
      <c r="W1701" s="197"/>
      <c r="X1701" s="197"/>
      <c r="Y1701" s="197"/>
    </row>
    <row r="1702" spans="1:25" s="198" customFormat="1" ht="16.5" customHeight="1" x14ac:dyDescent="0.3">
      <c r="A1702" s="65" t="s">
        <v>2919</v>
      </c>
      <c r="B1702" s="69"/>
      <c r="C1702" s="69" t="s">
        <v>553</v>
      </c>
      <c r="D1702" s="261" t="s">
        <v>2054</v>
      </c>
      <c r="E1702" s="74" t="s">
        <v>18</v>
      </c>
      <c r="F1702" s="246">
        <v>24</v>
      </c>
      <c r="G1702" s="74"/>
      <c r="H1702" s="74"/>
      <c r="I1702" s="72"/>
      <c r="J1702" s="72"/>
      <c r="K1702" s="15">
        <v>6.24</v>
      </c>
      <c r="L1702" s="15">
        <f t="shared" si="824"/>
        <v>24</v>
      </c>
      <c r="M1702" s="147">
        <v>1</v>
      </c>
      <c r="N1702" s="15">
        <f>M1702*L1702</f>
        <v>24</v>
      </c>
      <c r="O1702" s="71"/>
      <c r="P1702" s="71"/>
      <c r="Q1702" s="11">
        <f t="shared" si="817"/>
        <v>0</v>
      </c>
      <c r="R1702" s="11">
        <f t="shared" si="818"/>
        <v>0</v>
      </c>
      <c r="S1702" s="88">
        <f t="shared" si="819"/>
        <v>0</v>
      </c>
      <c r="T1702" s="71"/>
      <c r="U1702" s="197"/>
      <c r="V1702" s="197"/>
      <c r="W1702" s="197"/>
      <c r="X1702" s="197"/>
      <c r="Y1702" s="197"/>
    </row>
    <row r="1703" spans="1:25" s="198" customFormat="1" ht="16.5" customHeight="1" x14ac:dyDescent="0.3">
      <c r="A1703" s="65" t="s">
        <v>2920</v>
      </c>
      <c r="B1703" s="69"/>
      <c r="C1703" s="69" t="s">
        <v>553</v>
      </c>
      <c r="D1703" s="261" t="s">
        <v>2055</v>
      </c>
      <c r="E1703" s="74" t="s">
        <v>18</v>
      </c>
      <c r="F1703" s="246">
        <v>1</v>
      </c>
      <c r="G1703" s="74"/>
      <c r="H1703" s="74"/>
      <c r="I1703" s="72"/>
      <c r="J1703" s="72"/>
      <c r="K1703" s="15">
        <v>0.66</v>
      </c>
      <c r="L1703" s="15">
        <f t="shared" si="824"/>
        <v>1</v>
      </c>
      <c r="M1703" s="147">
        <v>1</v>
      </c>
      <c r="N1703" s="15">
        <f t="shared" si="825"/>
        <v>1</v>
      </c>
      <c r="O1703" s="71"/>
      <c r="P1703" s="71"/>
      <c r="Q1703" s="11">
        <f t="shared" si="817"/>
        <v>0</v>
      </c>
      <c r="R1703" s="11">
        <f t="shared" si="818"/>
        <v>0</v>
      </c>
      <c r="S1703" s="88">
        <f t="shared" si="819"/>
        <v>0</v>
      </c>
      <c r="T1703" s="71"/>
      <c r="U1703" s="197"/>
      <c r="V1703" s="197"/>
      <c r="W1703" s="197"/>
      <c r="X1703" s="197"/>
      <c r="Y1703" s="197"/>
    </row>
    <row r="1704" spans="1:25" s="198" customFormat="1" ht="16.5" customHeight="1" x14ac:dyDescent="0.3">
      <c r="A1704" s="65" t="s">
        <v>2921</v>
      </c>
      <c r="B1704" s="69"/>
      <c r="C1704" s="69" t="s">
        <v>553</v>
      </c>
      <c r="D1704" s="262" t="s">
        <v>2056</v>
      </c>
      <c r="E1704" s="74" t="s">
        <v>18</v>
      </c>
      <c r="F1704" s="246">
        <v>1</v>
      </c>
      <c r="G1704" s="74"/>
      <c r="H1704" s="74"/>
      <c r="I1704" s="72"/>
      <c r="J1704" s="72"/>
      <c r="K1704" s="15">
        <v>1.05</v>
      </c>
      <c r="L1704" s="15">
        <f t="shared" si="824"/>
        <v>1</v>
      </c>
      <c r="M1704" s="147">
        <v>1</v>
      </c>
      <c r="N1704" s="15">
        <f>M1704*L1704</f>
        <v>1</v>
      </c>
      <c r="O1704" s="71"/>
      <c r="P1704" s="71"/>
      <c r="Q1704" s="11">
        <f t="shared" si="817"/>
        <v>0</v>
      </c>
      <c r="R1704" s="11">
        <f t="shared" si="818"/>
        <v>0</v>
      </c>
      <c r="S1704" s="88">
        <f t="shared" si="819"/>
        <v>0</v>
      </c>
      <c r="T1704" s="71"/>
      <c r="U1704" s="197"/>
      <c r="V1704" s="197"/>
      <c r="W1704" s="197"/>
      <c r="X1704" s="197"/>
      <c r="Y1704" s="197"/>
    </row>
    <row r="1705" spans="1:25" s="198" customFormat="1" ht="16.5" customHeight="1" x14ac:dyDescent="0.3">
      <c r="A1705" s="65" t="s">
        <v>2922</v>
      </c>
      <c r="B1705" s="69"/>
      <c r="C1705" s="69" t="s">
        <v>553</v>
      </c>
      <c r="D1705" s="261" t="s">
        <v>2057</v>
      </c>
      <c r="E1705" s="74" t="s">
        <v>18</v>
      </c>
      <c r="F1705" s="246">
        <v>1</v>
      </c>
      <c r="G1705" s="74"/>
      <c r="H1705" s="74"/>
      <c r="I1705" s="72"/>
      <c r="J1705" s="72"/>
      <c r="K1705" s="15">
        <v>0.76</v>
      </c>
      <c r="L1705" s="15">
        <f t="shared" si="824"/>
        <v>1</v>
      </c>
      <c r="M1705" s="147">
        <v>1</v>
      </c>
      <c r="N1705" s="15">
        <f t="shared" ref="N1705:N1706" si="826">M1705*L1705</f>
        <v>1</v>
      </c>
      <c r="O1705" s="71"/>
      <c r="P1705" s="71"/>
      <c r="Q1705" s="11">
        <f t="shared" si="817"/>
        <v>0</v>
      </c>
      <c r="R1705" s="11">
        <f t="shared" si="818"/>
        <v>0</v>
      </c>
      <c r="S1705" s="88">
        <f t="shared" si="819"/>
        <v>0</v>
      </c>
      <c r="T1705" s="71"/>
      <c r="U1705" s="197"/>
      <c r="V1705" s="197"/>
      <c r="W1705" s="197"/>
      <c r="X1705" s="197"/>
      <c r="Y1705" s="197"/>
    </row>
    <row r="1706" spans="1:25" s="198" customFormat="1" ht="16.5" customHeight="1" x14ac:dyDescent="0.3">
      <c r="A1706" s="65" t="s">
        <v>2923</v>
      </c>
      <c r="B1706" s="69"/>
      <c r="C1706" s="69" t="s">
        <v>553</v>
      </c>
      <c r="D1706" s="260" t="s">
        <v>2058</v>
      </c>
      <c r="E1706" s="74" t="s">
        <v>18</v>
      </c>
      <c r="F1706" s="246">
        <v>1</v>
      </c>
      <c r="G1706" s="74"/>
      <c r="H1706" s="74"/>
      <c r="I1706" s="72"/>
      <c r="J1706" s="72"/>
      <c r="K1706" s="15">
        <v>0.76</v>
      </c>
      <c r="L1706" s="15">
        <v>1</v>
      </c>
      <c r="M1706" s="147">
        <v>1</v>
      </c>
      <c r="N1706" s="15">
        <f t="shared" si="826"/>
        <v>1</v>
      </c>
      <c r="O1706" s="71"/>
      <c r="P1706" s="71"/>
      <c r="Q1706" s="11">
        <f t="shared" si="817"/>
        <v>0</v>
      </c>
      <c r="R1706" s="11">
        <f t="shared" si="818"/>
        <v>0</v>
      </c>
      <c r="S1706" s="88">
        <f t="shared" si="819"/>
        <v>0</v>
      </c>
      <c r="T1706" s="71"/>
      <c r="U1706" s="197"/>
      <c r="V1706" s="197"/>
      <c r="W1706" s="197"/>
      <c r="X1706" s="197"/>
      <c r="Y1706" s="197"/>
    </row>
    <row r="1707" spans="1:25" s="198" customFormat="1" ht="33" customHeight="1" x14ac:dyDescent="0.3">
      <c r="A1707" s="65" t="s">
        <v>2924</v>
      </c>
      <c r="B1707" s="69"/>
      <c r="C1707" s="69" t="s">
        <v>553</v>
      </c>
      <c r="D1707" s="261" t="s">
        <v>2059</v>
      </c>
      <c r="E1707" s="74" t="s">
        <v>18</v>
      </c>
      <c r="F1707" s="191">
        <v>1</v>
      </c>
      <c r="G1707" s="74"/>
      <c r="H1707" s="74"/>
      <c r="I1707" s="72"/>
      <c r="J1707" s="72"/>
      <c r="K1707" s="15">
        <v>2.82</v>
      </c>
      <c r="L1707" s="15">
        <f t="shared" si="824"/>
        <v>1</v>
      </c>
      <c r="M1707" s="147">
        <v>1</v>
      </c>
      <c r="N1707" s="15">
        <f t="shared" si="825"/>
        <v>1</v>
      </c>
      <c r="O1707" s="71"/>
      <c r="P1707" s="71"/>
      <c r="Q1707" s="11">
        <f t="shared" si="817"/>
        <v>0</v>
      </c>
      <c r="R1707" s="11">
        <f t="shared" si="818"/>
        <v>0</v>
      </c>
      <c r="S1707" s="88">
        <f t="shared" si="819"/>
        <v>0</v>
      </c>
      <c r="T1707" s="71"/>
      <c r="U1707" s="197"/>
      <c r="V1707" s="197"/>
      <c r="W1707" s="197"/>
      <c r="X1707" s="197"/>
      <c r="Y1707" s="197"/>
    </row>
    <row r="1708" spans="1:25" s="198" customFormat="1" ht="33" customHeight="1" x14ac:dyDescent="0.3">
      <c r="A1708" s="65" t="s">
        <v>2925</v>
      </c>
      <c r="B1708" s="69"/>
      <c r="C1708" s="69" t="s">
        <v>553</v>
      </c>
      <c r="D1708" s="261" t="s">
        <v>2060</v>
      </c>
      <c r="E1708" s="74" t="s">
        <v>18</v>
      </c>
      <c r="F1708" s="191">
        <v>1</v>
      </c>
      <c r="G1708" s="74"/>
      <c r="H1708" s="74"/>
      <c r="I1708" s="72"/>
      <c r="J1708" s="72"/>
      <c r="K1708" s="15">
        <v>0.92</v>
      </c>
      <c r="L1708" s="15">
        <f t="shared" si="824"/>
        <v>1</v>
      </c>
      <c r="M1708" s="147">
        <v>1</v>
      </c>
      <c r="N1708" s="15">
        <f t="shared" si="825"/>
        <v>1</v>
      </c>
      <c r="O1708" s="71"/>
      <c r="P1708" s="71"/>
      <c r="Q1708" s="11">
        <f t="shared" si="817"/>
        <v>0</v>
      </c>
      <c r="R1708" s="11">
        <f t="shared" si="818"/>
        <v>0</v>
      </c>
      <c r="S1708" s="88">
        <f t="shared" si="819"/>
        <v>0</v>
      </c>
      <c r="T1708" s="71"/>
      <c r="U1708" s="197"/>
      <c r="V1708" s="197"/>
      <c r="W1708" s="197"/>
      <c r="X1708" s="197"/>
      <c r="Y1708" s="197"/>
    </row>
    <row r="1709" spans="1:25" s="198" customFormat="1" x14ac:dyDescent="0.3">
      <c r="A1709" s="65" t="s">
        <v>2926</v>
      </c>
      <c r="B1709" s="69"/>
      <c r="C1709" s="69" t="s">
        <v>553</v>
      </c>
      <c r="D1709" s="261" t="s">
        <v>705</v>
      </c>
      <c r="E1709" s="14" t="s">
        <v>3</v>
      </c>
      <c r="F1709" s="250">
        <v>0.11</v>
      </c>
      <c r="G1709" s="74"/>
      <c r="H1709" s="74"/>
      <c r="I1709" s="72"/>
      <c r="J1709" s="72"/>
      <c r="K1709" s="15"/>
      <c r="L1709" s="15">
        <f t="shared" si="824"/>
        <v>0.11</v>
      </c>
      <c r="M1709" s="147">
        <v>1</v>
      </c>
      <c r="N1709" s="15">
        <f t="shared" si="825"/>
        <v>0.11</v>
      </c>
      <c r="O1709" s="71"/>
      <c r="P1709" s="71"/>
      <c r="Q1709" s="11">
        <f t="shared" si="817"/>
        <v>0</v>
      </c>
      <c r="R1709" s="11">
        <f t="shared" si="818"/>
        <v>0</v>
      </c>
      <c r="S1709" s="88">
        <f t="shared" si="819"/>
        <v>0</v>
      </c>
      <c r="T1709" s="71"/>
      <c r="U1709" s="197"/>
      <c r="V1709" s="197"/>
      <c r="W1709" s="197"/>
      <c r="X1709" s="197"/>
      <c r="Y1709" s="197"/>
    </row>
    <row r="1710" spans="1:25" s="134" customFormat="1" x14ac:dyDescent="0.3">
      <c r="A1710" s="90" t="s">
        <v>2927</v>
      </c>
      <c r="B1710" s="276" t="s">
        <v>2089</v>
      </c>
      <c r="C1710" s="86" t="s">
        <v>552</v>
      </c>
      <c r="D1710" s="118" t="s">
        <v>654</v>
      </c>
      <c r="E1710" s="87" t="s">
        <v>18</v>
      </c>
      <c r="F1710" s="117">
        <f>F1712+F1713+F1714+F1715+F1711</f>
        <v>26</v>
      </c>
      <c r="G1710" s="117"/>
      <c r="H1710" s="117"/>
      <c r="I1710" s="117"/>
      <c r="J1710" s="117"/>
      <c r="K1710" s="119"/>
      <c r="L1710" s="216">
        <f t="shared" si="824"/>
        <v>26</v>
      </c>
      <c r="M1710" s="148">
        <v>1</v>
      </c>
      <c r="N1710" s="154">
        <f t="shared" si="825"/>
        <v>26</v>
      </c>
      <c r="O1710" s="88"/>
      <c r="P1710" s="88"/>
      <c r="Q1710" s="92">
        <f t="shared" si="817"/>
        <v>0</v>
      </c>
      <c r="R1710" s="92">
        <f t="shared" si="818"/>
        <v>0</v>
      </c>
      <c r="S1710" s="88">
        <f t="shared" si="819"/>
        <v>0</v>
      </c>
      <c r="T1710" s="109"/>
      <c r="U1710" s="133"/>
      <c r="V1710" s="133"/>
      <c r="W1710" s="133"/>
      <c r="X1710" s="133"/>
      <c r="Y1710" s="133"/>
    </row>
    <row r="1711" spans="1:25" s="158" customFormat="1" ht="35.25" customHeight="1" x14ac:dyDescent="0.3">
      <c r="A1711" s="65" t="s">
        <v>2928</v>
      </c>
      <c r="B1711" s="69"/>
      <c r="C1711" s="65" t="s">
        <v>553</v>
      </c>
      <c r="D1711" s="262" t="s">
        <v>1668</v>
      </c>
      <c r="E1711" s="74" t="s">
        <v>18</v>
      </c>
      <c r="F1711" s="105">
        <v>1</v>
      </c>
      <c r="G1711" s="105"/>
      <c r="H1711" s="105"/>
      <c r="I1711" s="105"/>
      <c r="J1711" s="105"/>
      <c r="K1711" s="104"/>
      <c r="L1711" s="15">
        <f>F1711</f>
        <v>1</v>
      </c>
      <c r="M1711" s="147">
        <v>1</v>
      </c>
      <c r="N1711" s="153">
        <f t="shared" ref="N1711" si="827">M1711*L1711</f>
        <v>1</v>
      </c>
      <c r="O1711" s="71"/>
      <c r="P1711" s="71"/>
      <c r="Q1711" s="11">
        <f t="shared" si="817"/>
        <v>0</v>
      </c>
      <c r="R1711" s="11">
        <f t="shared" si="818"/>
        <v>0</v>
      </c>
      <c r="S1711" s="88">
        <f t="shared" si="819"/>
        <v>0</v>
      </c>
      <c r="T1711" s="106"/>
      <c r="U1711" s="157"/>
      <c r="V1711" s="157"/>
      <c r="W1711" s="157"/>
      <c r="X1711" s="157"/>
      <c r="Y1711" s="157"/>
    </row>
    <row r="1712" spans="1:25" s="158" customFormat="1" ht="42.75" customHeight="1" x14ac:dyDescent="0.3">
      <c r="A1712" s="65" t="s">
        <v>2929</v>
      </c>
      <c r="B1712" s="69"/>
      <c r="C1712" s="65" t="s">
        <v>553</v>
      </c>
      <c r="D1712" s="261" t="s">
        <v>1673</v>
      </c>
      <c r="E1712" s="74" t="s">
        <v>18</v>
      </c>
      <c r="F1712" s="105">
        <v>21</v>
      </c>
      <c r="G1712" s="105"/>
      <c r="H1712" s="105"/>
      <c r="I1712" s="105"/>
      <c r="J1712" s="117"/>
      <c r="K1712" s="238"/>
      <c r="L1712" s="104">
        <f t="shared" si="824"/>
        <v>21</v>
      </c>
      <c r="M1712" s="147">
        <v>1</v>
      </c>
      <c r="N1712" s="179">
        <f t="shared" si="825"/>
        <v>21</v>
      </c>
      <c r="O1712" s="71"/>
      <c r="P1712" s="71"/>
      <c r="Q1712" s="11">
        <f t="shared" si="817"/>
        <v>0</v>
      </c>
      <c r="R1712" s="11">
        <f t="shared" si="818"/>
        <v>0</v>
      </c>
      <c r="S1712" s="88">
        <f t="shared" si="819"/>
        <v>0</v>
      </c>
      <c r="T1712" s="106"/>
      <c r="U1712" s="157"/>
      <c r="V1712" s="157"/>
      <c r="W1712" s="157"/>
      <c r="X1712" s="157"/>
      <c r="Y1712" s="157"/>
    </row>
    <row r="1713" spans="1:25" s="138" customFormat="1" ht="42.75" customHeight="1" x14ac:dyDescent="0.25">
      <c r="A1713" s="65" t="s">
        <v>2930</v>
      </c>
      <c r="B1713" s="69"/>
      <c r="C1713" s="69" t="s">
        <v>553</v>
      </c>
      <c r="D1713" s="261" t="s">
        <v>2061</v>
      </c>
      <c r="E1713" s="14" t="s">
        <v>18</v>
      </c>
      <c r="F1713" s="192">
        <v>2</v>
      </c>
      <c r="G1713" s="195"/>
      <c r="H1713" s="74"/>
      <c r="I1713" s="11"/>
      <c r="J1713" s="224"/>
      <c r="K1713" s="235"/>
      <c r="L1713" s="104">
        <f t="shared" si="824"/>
        <v>2</v>
      </c>
      <c r="M1713" s="147">
        <v>1</v>
      </c>
      <c r="N1713" s="179">
        <f t="shared" si="825"/>
        <v>2</v>
      </c>
      <c r="O1713" s="71"/>
      <c r="P1713" s="71"/>
      <c r="Q1713" s="11">
        <f t="shared" si="817"/>
        <v>0</v>
      </c>
      <c r="R1713" s="11">
        <f t="shared" si="818"/>
        <v>0</v>
      </c>
      <c r="S1713" s="88">
        <f t="shared" si="819"/>
        <v>0</v>
      </c>
      <c r="T1713" s="88"/>
      <c r="U1713" s="137"/>
      <c r="V1713" s="137"/>
      <c r="W1713" s="137"/>
      <c r="X1713" s="137"/>
      <c r="Y1713" s="137"/>
    </row>
    <row r="1714" spans="1:25" s="138" customFormat="1" ht="34.5" customHeight="1" x14ac:dyDescent="0.25">
      <c r="A1714" s="65" t="s">
        <v>2931</v>
      </c>
      <c r="B1714" s="69"/>
      <c r="C1714" s="69" t="s">
        <v>553</v>
      </c>
      <c r="D1714" s="261" t="s">
        <v>2062</v>
      </c>
      <c r="E1714" s="14" t="s">
        <v>18</v>
      </c>
      <c r="F1714" s="246">
        <v>1</v>
      </c>
      <c r="G1714" s="195"/>
      <c r="H1714" s="74"/>
      <c r="I1714" s="11"/>
      <c r="J1714" s="226"/>
      <c r="K1714" s="235"/>
      <c r="L1714" s="104">
        <f t="shared" ref="L1714" si="828">F1714</f>
        <v>1</v>
      </c>
      <c r="M1714" s="147">
        <v>1</v>
      </c>
      <c r="N1714" s="179">
        <f t="shared" ref="N1714:N1715" si="829">M1714*L1714</f>
        <v>1</v>
      </c>
      <c r="O1714" s="71"/>
      <c r="P1714" s="71"/>
      <c r="Q1714" s="11">
        <f t="shared" si="817"/>
        <v>0</v>
      </c>
      <c r="R1714" s="11">
        <f t="shared" si="818"/>
        <v>0</v>
      </c>
      <c r="S1714" s="88">
        <f t="shared" si="819"/>
        <v>0</v>
      </c>
      <c r="T1714" s="88"/>
      <c r="U1714" s="137"/>
      <c r="V1714" s="137"/>
      <c r="W1714" s="137"/>
      <c r="X1714" s="137"/>
      <c r="Y1714" s="137"/>
    </row>
    <row r="1715" spans="1:25" s="138" customFormat="1" ht="41.25" customHeight="1" x14ac:dyDescent="0.25">
      <c r="A1715" s="65" t="s">
        <v>2932</v>
      </c>
      <c r="B1715" s="69"/>
      <c r="C1715" s="69" t="s">
        <v>553</v>
      </c>
      <c r="D1715" s="261" t="s">
        <v>1817</v>
      </c>
      <c r="E1715" s="14" t="s">
        <v>18</v>
      </c>
      <c r="F1715" s="246">
        <v>1</v>
      </c>
      <c r="G1715" s="195"/>
      <c r="H1715" s="74"/>
      <c r="I1715" s="11"/>
      <c r="J1715" s="226"/>
      <c r="K1715" s="235"/>
      <c r="L1715" s="104">
        <f>F1715</f>
        <v>1</v>
      </c>
      <c r="M1715" s="147">
        <v>1</v>
      </c>
      <c r="N1715" s="179">
        <f t="shared" si="829"/>
        <v>1</v>
      </c>
      <c r="O1715" s="71"/>
      <c r="P1715" s="71"/>
      <c r="Q1715" s="11">
        <f t="shared" si="817"/>
        <v>0</v>
      </c>
      <c r="R1715" s="11">
        <f t="shared" si="818"/>
        <v>0</v>
      </c>
      <c r="S1715" s="88">
        <f t="shared" si="819"/>
        <v>0</v>
      </c>
      <c r="T1715" s="88"/>
      <c r="U1715" s="137"/>
      <c r="V1715" s="137"/>
      <c r="W1715" s="137"/>
      <c r="X1715" s="137"/>
      <c r="Y1715" s="137"/>
    </row>
    <row r="1716" spans="1:25" s="138" customFormat="1" ht="27" customHeight="1" x14ac:dyDescent="0.3">
      <c r="A1716" s="90" t="s">
        <v>2933</v>
      </c>
      <c r="B1716" s="276" t="s">
        <v>2089</v>
      </c>
      <c r="C1716" s="90" t="s">
        <v>552</v>
      </c>
      <c r="D1716" s="97" t="s">
        <v>1693</v>
      </c>
      <c r="E1716" s="87" t="s">
        <v>18</v>
      </c>
      <c r="F1716" s="124">
        <f>F1717</f>
        <v>1</v>
      </c>
      <c r="G1716" s="87"/>
      <c r="H1716" s="87"/>
      <c r="I1716" s="87"/>
      <c r="J1716" s="87"/>
      <c r="K1716" s="117"/>
      <c r="L1716" s="119">
        <f>F1716</f>
        <v>1</v>
      </c>
      <c r="M1716" s="148">
        <v>1</v>
      </c>
      <c r="N1716" s="154">
        <f t="shared" ref="N1716:N1719" si="830">M1716*L1716</f>
        <v>1</v>
      </c>
      <c r="O1716" s="88"/>
      <c r="P1716" s="88"/>
      <c r="Q1716" s="92">
        <f t="shared" si="817"/>
        <v>0</v>
      </c>
      <c r="R1716" s="92">
        <f t="shared" si="818"/>
        <v>0</v>
      </c>
      <c r="S1716" s="88">
        <f t="shared" si="819"/>
        <v>0</v>
      </c>
      <c r="T1716" s="108"/>
    </row>
    <row r="1717" spans="1:25" s="198" customFormat="1" ht="23.25" customHeight="1" x14ac:dyDescent="0.3">
      <c r="A1717" s="69" t="s">
        <v>2934</v>
      </c>
      <c r="B1717" s="65"/>
      <c r="C1717" s="65" t="s">
        <v>553</v>
      </c>
      <c r="D1717" s="260" t="s">
        <v>2024</v>
      </c>
      <c r="E1717" s="14" t="s">
        <v>18</v>
      </c>
      <c r="F1717" s="103">
        <v>1</v>
      </c>
      <c r="G1717" s="14"/>
      <c r="H1717" s="14"/>
      <c r="I1717" s="14"/>
      <c r="J1717" s="91"/>
      <c r="K1717" s="241"/>
      <c r="L1717" s="104">
        <f t="shared" ref="L1717:L1719" si="831">F1717</f>
        <v>1</v>
      </c>
      <c r="M1717" s="147">
        <v>1</v>
      </c>
      <c r="N1717" s="179">
        <f t="shared" si="830"/>
        <v>1</v>
      </c>
      <c r="O1717" s="11"/>
      <c r="P1717" s="11"/>
      <c r="Q1717" s="11">
        <f t="shared" si="817"/>
        <v>0</v>
      </c>
      <c r="R1717" s="11">
        <f t="shared" si="818"/>
        <v>0</v>
      </c>
      <c r="S1717" s="88">
        <f t="shared" si="819"/>
        <v>0</v>
      </c>
      <c r="T1717" s="106"/>
      <c r="U1717" s="197"/>
    </row>
    <row r="1718" spans="1:25" s="134" customFormat="1" x14ac:dyDescent="0.3">
      <c r="A1718" s="90" t="s">
        <v>2935</v>
      </c>
      <c r="B1718" s="276" t="s">
        <v>2089</v>
      </c>
      <c r="C1718" s="86" t="s">
        <v>552</v>
      </c>
      <c r="D1718" s="118" t="s">
        <v>1125</v>
      </c>
      <c r="E1718" s="87" t="s">
        <v>18</v>
      </c>
      <c r="F1718" s="117">
        <f>F1719</f>
        <v>1</v>
      </c>
      <c r="G1718" s="117"/>
      <c r="H1718" s="117"/>
      <c r="I1718" s="117"/>
      <c r="J1718" s="117"/>
      <c r="K1718" s="119"/>
      <c r="L1718" s="119">
        <f>L1719</f>
        <v>1</v>
      </c>
      <c r="M1718" s="148">
        <v>1</v>
      </c>
      <c r="N1718" s="154">
        <f t="shared" si="830"/>
        <v>1</v>
      </c>
      <c r="O1718" s="88"/>
      <c r="P1718" s="88"/>
      <c r="Q1718" s="92">
        <f t="shared" si="817"/>
        <v>0</v>
      </c>
      <c r="R1718" s="92">
        <f t="shared" si="818"/>
        <v>0</v>
      </c>
      <c r="S1718" s="88">
        <f t="shared" si="819"/>
        <v>0</v>
      </c>
      <c r="T1718" s="109"/>
      <c r="U1718" s="133"/>
      <c r="V1718" s="133"/>
      <c r="W1718" s="133"/>
      <c r="X1718" s="133"/>
      <c r="Y1718" s="133"/>
    </row>
    <row r="1719" spans="1:25" s="158" customFormat="1" ht="27.6" x14ac:dyDescent="0.3">
      <c r="A1719" s="69" t="s">
        <v>2936</v>
      </c>
      <c r="B1719" s="69"/>
      <c r="C1719" s="65" t="s">
        <v>553</v>
      </c>
      <c r="D1719" s="261" t="s">
        <v>2063</v>
      </c>
      <c r="E1719" s="74" t="s">
        <v>18</v>
      </c>
      <c r="F1719" s="105">
        <v>1</v>
      </c>
      <c r="G1719" s="105"/>
      <c r="H1719" s="105"/>
      <c r="I1719" s="105"/>
      <c r="J1719" s="105"/>
      <c r="K1719" s="104"/>
      <c r="L1719" s="104">
        <f t="shared" si="831"/>
        <v>1</v>
      </c>
      <c r="M1719" s="147">
        <v>1</v>
      </c>
      <c r="N1719" s="153">
        <f t="shared" si="830"/>
        <v>1</v>
      </c>
      <c r="O1719" s="71"/>
      <c r="P1719" s="71"/>
      <c r="Q1719" s="11">
        <f t="shared" si="817"/>
        <v>0</v>
      </c>
      <c r="R1719" s="11">
        <f t="shared" si="818"/>
        <v>0</v>
      </c>
      <c r="S1719" s="71">
        <f t="shared" si="819"/>
        <v>0</v>
      </c>
      <c r="T1719" s="106"/>
      <c r="U1719" s="157"/>
      <c r="V1719" s="157"/>
      <c r="W1719" s="157"/>
      <c r="X1719" s="157"/>
      <c r="Y1719" s="157"/>
    </row>
    <row r="1720" spans="1:25" s="138" customFormat="1" ht="18.75" customHeight="1" x14ac:dyDescent="0.3">
      <c r="A1720" s="90" t="s">
        <v>2937</v>
      </c>
      <c r="B1720" s="276" t="s">
        <v>2090</v>
      </c>
      <c r="C1720" s="90" t="s">
        <v>552</v>
      </c>
      <c r="D1720" s="97" t="s">
        <v>1209</v>
      </c>
      <c r="E1720" s="87" t="s">
        <v>3</v>
      </c>
      <c r="F1720" s="124">
        <f>F1721</f>
        <v>25644</v>
      </c>
      <c r="G1720" s="87"/>
      <c r="H1720" s="87"/>
      <c r="I1720" s="87"/>
      <c r="J1720" s="87"/>
      <c r="K1720" s="117"/>
      <c r="L1720" s="124">
        <f>L1721</f>
        <v>25644</v>
      </c>
      <c r="M1720" s="148">
        <v>1</v>
      </c>
      <c r="N1720" s="154">
        <f t="shared" si="825"/>
        <v>25644</v>
      </c>
      <c r="O1720" s="88"/>
      <c r="P1720" s="88"/>
      <c r="Q1720" s="92">
        <f t="shared" si="817"/>
        <v>0</v>
      </c>
      <c r="R1720" s="92">
        <f t="shared" si="818"/>
        <v>0</v>
      </c>
      <c r="S1720" s="88">
        <f t="shared" si="819"/>
        <v>0</v>
      </c>
      <c r="T1720" s="108"/>
    </row>
    <row r="1721" spans="1:25" s="198" customFormat="1" ht="41.4" x14ac:dyDescent="0.3">
      <c r="A1721" s="69" t="s">
        <v>2938</v>
      </c>
      <c r="B1721" s="65"/>
      <c r="C1721" s="65" t="s">
        <v>553</v>
      </c>
      <c r="D1721" s="261" t="s">
        <v>2064</v>
      </c>
      <c r="E1721" s="14" t="s">
        <v>3</v>
      </c>
      <c r="F1721" s="248">
        <v>25644</v>
      </c>
      <c r="G1721" s="14"/>
      <c r="H1721" s="14"/>
      <c r="I1721" s="14"/>
      <c r="J1721" s="14"/>
      <c r="K1721" s="104"/>
      <c r="L1721" s="103">
        <f>F1721</f>
        <v>25644</v>
      </c>
      <c r="M1721" s="147">
        <v>1.1000000000000001</v>
      </c>
      <c r="N1721" s="153">
        <f>ROUND(M1721*L1721,2)</f>
        <v>28208.400000000001</v>
      </c>
      <c r="O1721" s="11"/>
      <c r="P1721" s="11"/>
      <c r="Q1721" s="11">
        <f t="shared" si="817"/>
        <v>0</v>
      </c>
      <c r="R1721" s="11">
        <f t="shared" si="818"/>
        <v>0</v>
      </c>
      <c r="S1721" s="71">
        <f t="shared" si="819"/>
        <v>0</v>
      </c>
      <c r="T1721" s="106"/>
      <c r="U1721" s="197"/>
    </row>
    <row r="1722" spans="1:25" s="134" customFormat="1" x14ac:dyDescent="0.3">
      <c r="A1722" s="90" t="s">
        <v>2939</v>
      </c>
      <c r="B1722" s="279" t="s">
        <v>2977</v>
      </c>
      <c r="C1722" s="86" t="s">
        <v>552</v>
      </c>
      <c r="D1722" s="118" t="s">
        <v>1911</v>
      </c>
      <c r="E1722" s="87" t="s">
        <v>18</v>
      </c>
      <c r="F1722" s="117">
        <f>F1723</f>
        <v>1</v>
      </c>
      <c r="G1722" s="117"/>
      <c r="H1722" s="117"/>
      <c r="I1722" s="117"/>
      <c r="J1722" s="117"/>
      <c r="K1722" s="117"/>
      <c r="L1722" s="119">
        <f t="shared" ref="L1722:L1723" si="832">F1722</f>
        <v>1</v>
      </c>
      <c r="M1722" s="148">
        <v>1</v>
      </c>
      <c r="N1722" s="154">
        <f t="shared" ref="N1722:N1724" si="833">M1722*L1722</f>
        <v>1</v>
      </c>
      <c r="O1722" s="88"/>
      <c r="P1722" s="88"/>
      <c r="Q1722" s="92">
        <f t="shared" si="817"/>
        <v>0</v>
      </c>
      <c r="R1722" s="92">
        <f t="shared" si="818"/>
        <v>0</v>
      </c>
      <c r="S1722" s="88">
        <f t="shared" si="819"/>
        <v>0</v>
      </c>
      <c r="T1722" s="109"/>
      <c r="U1722" s="133"/>
      <c r="V1722" s="133"/>
      <c r="W1722" s="133"/>
      <c r="X1722" s="133"/>
      <c r="Y1722" s="133"/>
    </row>
    <row r="1723" spans="1:25" s="198" customFormat="1" x14ac:dyDescent="0.3">
      <c r="A1723" s="69" t="s">
        <v>2940</v>
      </c>
      <c r="B1723" s="65"/>
      <c r="C1723" s="65" t="s">
        <v>553</v>
      </c>
      <c r="D1723" s="261" t="s">
        <v>2023</v>
      </c>
      <c r="E1723" s="14" t="s">
        <v>18</v>
      </c>
      <c r="F1723" s="212">
        <v>1</v>
      </c>
      <c r="G1723" s="14"/>
      <c r="H1723" s="14"/>
      <c r="I1723" s="14"/>
      <c r="J1723" s="91"/>
      <c r="K1723" s="241"/>
      <c r="L1723" s="104">
        <f t="shared" si="832"/>
        <v>1</v>
      </c>
      <c r="M1723" s="147">
        <v>1</v>
      </c>
      <c r="N1723" s="179">
        <f t="shared" si="833"/>
        <v>1</v>
      </c>
      <c r="O1723" s="11"/>
      <c r="P1723" s="11"/>
      <c r="Q1723" s="11">
        <f t="shared" si="817"/>
        <v>0</v>
      </c>
      <c r="R1723" s="11">
        <f t="shared" si="818"/>
        <v>0</v>
      </c>
      <c r="S1723" s="88">
        <f t="shared" si="819"/>
        <v>0</v>
      </c>
      <c r="T1723" s="106"/>
      <c r="U1723" s="197"/>
    </row>
    <row r="1724" spans="1:25" s="138" customFormat="1" ht="18.75" customHeight="1" x14ac:dyDescent="0.3">
      <c r="A1724" s="90" t="s">
        <v>2941</v>
      </c>
      <c r="B1724" s="276" t="s">
        <v>2088</v>
      </c>
      <c r="C1724" s="90" t="s">
        <v>552</v>
      </c>
      <c r="D1724" s="97" t="s">
        <v>1338</v>
      </c>
      <c r="E1724" s="87" t="s">
        <v>3</v>
      </c>
      <c r="F1724" s="124">
        <f>F1725+F1726</f>
        <v>357.27300000000002</v>
      </c>
      <c r="G1724" s="87"/>
      <c r="H1724" s="87"/>
      <c r="I1724" s="87"/>
      <c r="J1724" s="87"/>
      <c r="K1724" s="117"/>
      <c r="L1724" s="124">
        <f>F1724</f>
        <v>357.27300000000002</v>
      </c>
      <c r="M1724" s="148">
        <v>1</v>
      </c>
      <c r="N1724" s="154">
        <f t="shared" si="833"/>
        <v>357.27300000000002</v>
      </c>
      <c r="O1724" s="88"/>
      <c r="P1724" s="88"/>
      <c r="Q1724" s="92">
        <f t="shared" si="817"/>
        <v>0</v>
      </c>
      <c r="R1724" s="92">
        <f t="shared" si="818"/>
        <v>0</v>
      </c>
      <c r="S1724" s="88">
        <f t="shared" si="819"/>
        <v>0</v>
      </c>
      <c r="T1724" s="108" t="s">
        <v>1162</v>
      </c>
    </row>
    <row r="1725" spans="1:25" s="198" customFormat="1" ht="31.5" customHeight="1" x14ac:dyDescent="0.3">
      <c r="A1725" s="65" t="s">
        <v>2942</v>
      </c>
      <c r="B1725" s="65"/>
      <c r="C1725" s="160" t="s">
        <v>553</v>
      </c>
      <c r="D1725" s="115" t="s">
        <v>634</v>
      </c>
      <c r="E1725" s="164" t="s">
        <v>3</v>
      </c>
      <c r="F1725" s="103">
        <v>350.863</v>
      </c>
      <c r="G1725" s="14"/>
      <c r="H1725" s="14"/>
      <c r="I1725" s="14"/>
      <c r="J1725" s="91"/>
      <c r="K1725" s="241"/>
      <c r="L1725" s="103">
        <f>F1725</f>
        <v>350.863</v>
      </c>
      <c r="M1725" s="147">
        <v>1.1000000000000001</v>
      </c>
      <c r="N1725" s="153">
        <f>ROUND(M1725*L1725,2)</f>
        <v>385.95</v>
      </c>
      <c r="O1725" s="11"/>
      <c r="P1725" s="11"/>
      <c r="Q1725" s="11">
        <f t="shared" si="817"/>
        <v>0</v>
      </c>
      <c r="R1725" s="11">
        <f t="shared" si="818"/>
        <v>0</v>
      </c>
      <c r="S1725" s="88">
        <f t="shared" si="819"/>
        <v>0</v>
      </c>
      <c r="T1725" s="106"/>
      <c r="U1725" s="197"/>
    </row>
    <row r="1726" spans="1:25" ht="31.5" customHeight="1" x14ac:dyDescent="0.3">
      <c r="A1726" s="65" t="s">
        <v>2943</v>
      </c>
      <c r="B1726" s="65"/>
      <c r="C1726" s="65" t="s">
        <v>553</v>
      </c>
      <c r="D1726" s="115" t="s">
        <v>634</v>
      </c>
      <c r="E1726" s="164" t="s">
        <v>3</v>
      </c>
      <c r="F1726" s="156">
        <v>6.41</v>
      </c>
      <c r="G1726" s="156"/>
      <c r="H1726" s="156"/>
      <c r="I1726" s="156"/>
      <c r="J1726" s="223"/>
      <c r="K1726" s="243"/>
      <c r="L1726" s="103">
        <f t="shared" ref="L1726:L1729" si="834">F1726</f>
        <v>6.41</v>
      </c>
      <c r="M1726" s="147">
        <v>1.1000000000000001</v>
      </c>
      <c r="N1726" s="153">
        <f t="shared" ref="N1726:N1729" si="835">ROUND(M1726*L1726,2)</f>
        <v>7.05</v>
      </c>
      <c r="O1726" s="254"/>
      <c r="P1726" s="254"/>
      <c r="Q1726" s="11">
        <f t="shared" si="817"/>
        <v>0</v>
      </c>
      <c r="R1726" s="11">
        <f t="shared" si="818"/>
        <v>0</v>
      </c>
      <c r="S1726" s="88">
        <f t="shared" si="819"/>
        <v>0</v>
      </c>
      <c r="T1726" s="163"/>
    </row>
    <row r="1727" spans="1:25" s="198" customFormat="1" ht="25.5" customHeight="1" x14ac:dyDescent="0.3">
      <c r="A1727" s="65" t="s">
        <v>3046</v>
      </c>
      <c r="B1727" s="65"/>
      <c r="C1727" s="65" t="s">
        <v>553</v>
      </c>
      <c r="D1727" s="115" t="s">
        <v>3045</v>
      </c>
      <c r="E1727" s="14" t="s">
        <v>2</v>
      </c>
      <c r="F1727" s="340">
        <f>F1726</f>
        <v>6.41</v>
      </c>
      <c r="G1727" s="340"/>
      <c r="H1727" s="340"/>
      <c r="I1727" s="340"/>
      <c r="J1727" s="340"/>
      <c r="K1727" s="340">
        <f>F1727</f>
        <v>6.41</v>
      </c>
      <c r="L1727" s="340">
        <f>K1727</f>
        <v>6.41</v>
      </c>
      <c r="M1727" s="341">
        <v>1</v>
      </c>
      <c r="N1727" s="153">
        <f>ROUND(M1727*L1727,2)</f>
        <v>6.41</v>
      </c>
      <c r="O1727" s="11"/>
      <c r="P1727" s="11"/>
      <c r="Q1727" s="11">
        <f t="shared" si="817"/>
        <v>0</v>
      </c>
      <c r="R1727" s="11">
        <f t="shared" si="818"/>
        <v>0</v>
      </c>
      <c r="S1727" s="88">
        <f t="shared" si="819"/>
        <v>0</v>
      </c>
      <c r="T1727" s="106"/>
    </row>
    <row r="1728" spans="1:25" s="247" customFormat="1" ht="31.5" customHeight="1" x14ac:dyDescent="0.3">
      <c r="A1728" s="90" t="s">
        <v>2944</v>
      </c>
      <c r="B1728" s="279" t="s">
        <v>2307</v>
      </c>
      <c r="C1728" s="86" t="s">
        <v>552</v>
      </c>
      <c r="D1728" s="270" t="s">
        <v>1904</v>
      </c>
      <c r="E1728" s="257" t="s">
        <v>18</v>
      </c>
      <c r="F1728" s="223">
        <f>F1729+F1730</f>
        <v>48</v>
      </c>
      <c r="G1728" s="223"/>
      <c r="H1728" s="223"/>
      <c r="I1728" s="223"/>
      <c r="J1728" s="223"/>
      <c r="K1728" s="223"/>
      <c r="L1728" s="337">
        <f t="shared" si="834"/>
        <v>48</v>
      </c>
      <c r="M1728" s="148">
        <v>1</v>
      </c>
      <c r="N1728" s="154">
        <f t="shared" si="835"/>
        <v>48</v>
      </c>
      <c r="O1728" s="443"/>
      <c r="P1728" s="443"/>
      <c r="Q1728" s="92">
        <f t="shared" si="817"/>
        <v>0</v>
      </c>
      <c r="R1728" s="92">
        <f t="shared" si="818"/>
        <v>0</v>
      </c>
      <c r="S1728" s="88">
        <f t="shared" si="819"/>
        <v>0</v>
      </c>
      <c r="T1728" s="108" t="s">
        <v>556</v>
      </c>
      <c r="U1728" s="220"/>
    </row>
    <row r="1729" spans="1:25" ht="31.5" customHeight="1" x14ac:dyDescent="0.3">
      <c r="A1729" s="69" t="s">
        <v>2945</v>
      </c>
      <c r="B1729" s="130"/>
      <c r="C1729" s="130" t="s">
        <v>553</v>
      </c>
      <c r="D1729" s="265" t="s">
        <v>2065</v>
      </c>
      <c r="E1729" s="130" t="s">
        <v>18</v>
      </c>
      <c r="F1729" s="156">
        <v>24</v>
      </c>
      <c r="G1729" s="156"/>
      <c r="H1729" s="156"/>
      <c r="I1729" s="156"/>
      <c r="J1729" s="223"/>
      <c r="K1729" s="243"/>
      <c r="L1729" s="104">
        <f t="shared" si="834"/>
        <v>24</v>
      </c>
      <c r="M1729" s="147">
        <v>1</v>
      </c>
      <c r="N1729" s="153">
        <f t="shared" si="835"/>
        <v>24</v>
      </c>
      <c r="O1729" s="254"/>
      <c r="P1729" s="254"/>
      <c r="Q1729" s="11">
        <f t="shared" si="817"/>
        <v>0</v>
      </c>
      <c r="R1729" s="11">
        <f t="shared" si="818"/>
        <v>0</v>
      </c>
      <c r="S1729" s="88">
        <f t="shared" si="819"/>
        <v>0</v>
      </c>
      <c r="T1729" s="163"/>
    </row>
    <row r="1730" spans="1:25" x14ac:dyDescent="0.3">
      <c r="A1730" s="69" t="s">
        <v>2946</v>
      </c>
      <c r="B1730" s="130"/>
      <c r="C1730" s="130" t="s">
        <v>553</v>
      </c>
      <c r="D1730" s="265" t="s">
        <v>2066</v>
      </c>
      <c r="E1730" s="130" t="s">
        <v>18</v>
      </c>
      <c r="F1730" s="156">
        <v>24</v>
      </c>
      <c r="G1730" s="156"/>
      <c r="H1730" s="156"/>
      <c r="I1730" s="156"/>
      <c r="J1730" s="223"/>
      <c r="K1730" s="243"/>
      <c r="L1730" s="103">
        <f t="shared" ref="L1730" si="836">F1730</f>
        <v>24</v>
      </c>
      <c r="M1730" s="147">
        <v>1</v>
      </c>
      <c r="N1730" s="153">
        <f t="shared" ref="N1730" si="837">ROUND(M1730*L1730,2)</f>
        <v>24</v>
      </c>
      <c r="O1730" s="254"/>
      <c r="P1730" s="254"/>
      <c r="Q1730" s="11">
        <f t="shared" si="817"/>
        <v>0</v>
      </c>
      <c r="R1730" s="11">
        <f t="shared" si="818"/>
        <v>0</v>
      </c>
      <c r="S1730" s="88">
        <f t="shared" si="819"/>
        <v>0</v>
      </c>
      <c r="T1730" s="163"/>
    </row>
    <row r="1731" spans="1:25" s="134" customFormat="1" ht="15.75" customHeight="1" x14ac:dyDescent="0.3">
      <c r="A1731" s="90" t="s">
        <v>2947</v>
      </c>
      <c r="B1731" s="90"/>
      <c r="C1731" s="90" t="s">
        <v>552</v>
      </c>
      <c r="D1731" s="116" t="s">
        <v>1313</v>
      </c>
      <c r="E1731" s="87" t="s">
        <v>18</v>
      </c>
      <c r="F1731" s="87">
        <f>F1732</f>
        <v>1</v>
      </c>
      <c r="G1731" s="87"/>
      <c r="H1731" s="87"/>
      <c r="I1731" s="87"/>
      <c r="J1731" s="87"/>
      <c r="K1731" s="87"/>
      <c r="L1731" s="146">
        <v>1</v>
      </c>
      <c r="M1731" s="146">
        <v>1</v>
      </c>
      <c r="N1731" s="152">
        <v>1</v>
      </c>
      <c r="O1731" s="88"/>
      <c r="P1731" s="88"/>
      <c r="Q1731" s="92">
        <f t="shared" si="817"/>
        <v>0</v>
      </c>
      <c r="R1731" s="92">
        <f t="shared" si="818"/>
        <v>0</v>
      </c>
      <c r="S1731" s="88">
        <f t="shared" si="819"/>
        <v>0</v>
      </c>
      <c r="T1731" s="109"/>
      <c r="U1731" s="133"/>
      <c r="V1731" s="133"/>
      <c r="W1731" s="133"/>
      <c r="X1731" s="133"/>
      <c r="Y1731" s="133"/>
    </row>
    <row r="1732" spans="1:25" s="1" customFormat="1" ht="17.25" customHeight="1" x14ac:dyDescent="0.3">
      <c r="A1732" s="69" t="s">
        <v>2948</v>
      </c>
      <c r="B1732" s="65"/>
      <c r="C1732" s="65" t="s">
        <v>553</v>
      </c>
      <c r="D1732" s="261" t="s">
        <v>2025</v>
      </c>
      <c r="E1732" s="14" t="s">
        <v>18</v>
      </c>
      <c r="F1732" s="14">
        <v>1</v>
      </c>
      <c r="G1732" s="14"/>
      <c r="H1732" s="14"/>
      <c r="I1732" s="14"/>
      <c r="J1732" s="91"/>
      <c r="K1732" s="234"/>
      <c r="L1732" s="150">
        <f>F1732</f>
        <v>1</v>
      </c>
      <c r="M1732" s="150">
        <v>1</v>
      </c>
      <c r="N1732" s="180">
        <f>M1732*L1732</f>
        <v>1</v>
      </c>
      <c r="O1732" s="11"/>
      <c r="P1732" s="11"/>
      <c r="Q1732" s="11">
        <f t="shared" si="817"/>
        <v>0</v>
      </c>
      <c r="R1732" s="11">
        <f t="shared" si="818"/>
        <v>0</v>
      </c>
      <c r="S1732" s="88">
        <f t="shared" si="819"/>
        <v>0</v>
      </c>
      <c r="T1732" s="106"/>
      <c r="U1732" s="4"/>
    </row>
    <row r="1733" spans="1:25" s="134" customFormat="1" ht="29.25" customHeight="1" x14ac:dyDescent="0.25">
      <c r="A1733" s="90" t="s">
        <v>3089</v>
      </c>
      <c r="B1733" s="90"/>
      <c r="C1733" s="90" t="s">
        <v>552</v>
      </c>
      <c r="D1733" s="116" t="s">
        <v>3058</v>
      </c>
      <c r="E1733" s="87" t="s">
        <v>18</v>
      </c>
      <c r="F1733" s="231">
        <f>F1734</f>
        <v>1</v>
      </c>
      <c r="G1733" s="194"/>
      <c r="H1733" s="87"/>
      <c r="I1733" s="88"/>
      <c r="J1733" s="228"/>
      <c r="K1733" s="88"/>
      <c r="L1733" s="337">
        <f>F1733</f>
        <v>1</v>
      </c>
      <c r="M1733" s="148">
        <v>1</v>
      </c>
      <c r="N1733" s="154">
        <f t="shared" ref="N1733" si="838">M1733*L1733</f>
        <v>1</v>
      </c>
      <c r="O1733" s="88"/>
      <c r="P1733" s="88"/>
      <c r="Q1733" s="92">
        <f t="shared" si="817"/>
        <v>0</v>
      </c>
      <c r="R1733" s="92">
        <f t="shared" si="818"/>
        <v>0</v>
      </c>
      <c r="S1733" s="88">
        <f t="shared" si="819"/>
        <v>0</v>
      </c>
      <c r="T1733" s="88"/>
      <c r="U1733" s="133"/>
      <c r="V1733" s="133"/>
      <c r="W1733" s="133"/>
      <c r="X1733" s="133"/>
      <c r="Y1733" s="133"/>
    </row>
    <row r="1734" spans="1:25" s="138" customFormat="1" ht="29.25" customHeight="1" x14ac:dyDescent="0.25">
      <c r="A1734" s="69" t="s">
        <v>3090</v>
      </c>
      <c r="B1734" s="69"/>
      <c r="C1734" s="69" t="s">
        <v>553</v>
      </c>
      <c r="D1734" s="260" t="s">
        <v>1816</v>
      </c>
      <c r="E1734" s="14" t="s">
        <v>18</v>
      </c>
      <c r="F1734" s="164">
        <v>1</v>
      </c>
      <c r="G1734" s="195"/>
      <c r="H1734" s="74"/>
      <c r="I1734" s="11"/>
      <c r="J1734" s="226"/>
      <c r="K1734" s="235"/>
      <c r="L1734" s="103">
        <f>F1734</f>
        <v>1</v>
      </c>
      <c r="M1734" s="147">
        <v>1</v>
      </c>
      <c r="N1734" s="179">
        <f>M1734*L1734</f>
        <v>1</v>
      </c>
      <c r="O1734" s="71"/>
      <c r="P1734" s="71"/>
      <c r="Q1734" s="11">
        <f t="shared" si="817"/>
        <v>0</v>
      </c>
      <c r="R1734" s="11">
        <f t="shared" si="818"/>
        <v>0</v>
      </c>
      <c r="S1734" s="88">
        <f t="shared" si="819"/>
        <v>0</v>
      </c>
      <c r="T1734" s="88"/>
      <c r="U1734" s="137"/>
      <c r="V1734" s="137"/>
      <c r="W1734" s="137"/>
      <c r="X1734" s="137"/>
      <c r="Y1734" s="137"/>
    </row>
    <row r="1735" spans="1:25" s="132" customFormat="1" ht="22.5" customHeight="1" x14ac:dyDescent="0.3">
      <c r="A1735" s="111" t="s">
        <v>547</v>
      </c>
      <c r="B1735" s="111"/>
      <c r="C1735" s="111"/>
      <c r="D1735" s="95" t="s">
        <v>2067</v>
      </c>
      <c r="E1735" s="112"/>
      <c r="F1735" s="113"/>
      <c r="G1735" s="112"/>
      <c r="H1735" s="112"/>
      <c r="I1735" s="112"/>
      <c r="J1735" s="112"/>
      <c r="K1735" s="112"/>
      <c r="L1735" s="190"/>
      <c r="M1735" s="144"/>
      <c r="N1735" s="151"/>
      <c r="O1735" s="114"/>
      <c r="P1735" s="114"/>
      <c r="Q1735" s="85"/>
      <c r="R1735" s="85"/>
      <c r="S1735" s="114"/>
      <c r="T1735" s="114"/>
      <c r="U1735" s="131"/>
      <c r="V1735" s="131"/>
      <c r="W1735" s="131"/>
      <c r="X1735" s="131"/>
      <c r="Y1735" s="131"/>
    </row>
    <row r="1736" spans="1:25" s="138" customFormat="1" ht="32.25" customHeight="1" x14ac:dyDescent="0.3">
      <c r="A1736" s="90" t="s">
        <v>2949</v>
      </c>
      <c r="B1736" s="276" t="s">
        <v>2086</v>
      </c>
      <c r="C1736" s="90" t="s">
        <v>552</v>
      </c>
      <c r="D1736" s="97" t="s">
        <v>554</v>
      </c>
      <c r="E1736" s="87" t="s">
        <v>3</v>
      </c>
      <c r="F1736" s="117"/>
      <c r="G1736" s="87"/>
      <c r="H1736" s="87"/>
      <c r="I1736" s="89"/>
      <c r="J1736" s="89"/>
      <c r="K1736" s="89">
        <f>SUM(K1737:K1740)</f>
        <v>7.048</v>
      </c>
      <c r="L1736" s="89"/>
      <c r="M1736" s="146"/>
      <c r="N1736" s="89">
        <f>K1736</f>
        <v>7.048</v>
      </c>
      <c r="O1736" s="88"/>
      <c r="P1736" s="88"/>
      <c r="Q1736" s="92">
        <f t="shared" si="817"/>
        <v>0</v>
      </c>
      <c r="R1736" s="92">
        <f t="shared" si="818"/>
        <v>0</v>
      </c>
      <c r="S1736" s="88">
        <f t="shared" si="819"/>
        <v>0</v>
      </c>
      <c r="T1736" s="88" t="s">
        <v>555</v>
      </c>
      <c r="U1736" s="137"/>
      <c r="V1736" s="137"/>
      <c r="W1736" s="137"/>
      <c r="X1736" s="137"/>
      <c r="Y1736" s="137"/>
    </row>
    <row r="1737" spans="1:25" s="198" customFormat="1" ht="16.5" customHeight="1" x14ac:dyDescent="0.3">
      <c r="A1737" s="65" t="s">
        <v>2950</v>
      </c>
      <c r="B1737" s="69"/>
      <c r="C1737" s="69" t="s">
        <v>553</v>
      </c>
      <c r="D1737" s="260" t="s">
        <v>1669</v>
      </c>
      <c r="E1737" s="74" t="s">
        <v>1690</v>
      </c>
      <c r="F1737" s="105"/>
      <c r="G1737" s="74">
        <v>0.15</v>
      </c>
      <c r="H1737" s="74">
        <v>0.15</v>
      </c>
      <c r="I1737" s="11">
        <f>(G1737+H1737)*2</f>
        <v>0.6</v>
      </c>
      <c r="J1737" s="120">
        <v>1.05</v>
      </c>
      <c r="K1737" s="235">
        <f>I1737*J1737</f>
        <v>0.63</v>
      </c>
      <c r="L1737" s="11">
        <f>J1737</f>
        <v>1.05</v>
      </c>
      <c r="M1737" s="147">
        <v>1.1000000000000001</v>
      </c>
      <c r="N1737" s="179">
        <f>M1737*L1737</f>
        <v>1.1550000000000002</v>
      </c>
      <c r="O1737" s="71"/>
      <c r="P1737" s="71"/>
      <c r="Q1737" s="11">
        <f t="shared" si="817"/>
        <v>0</v>
      </c>
      <c r="R1737" s="11">
        <f t="shared" si="818"/>
        <v>0</v>
      </c>
      <c r="S1737" s="88">
        <f t="shared" si="819"/>
        <v>0</v>
      </c>
      <c r="T1737" s="71"/>
      <c r="U1737" s="197"/>
      <c r="V1737" s="197"/>
      <c r="W1737" s="197"/>
      <c r="X1737" s="197"/>
      <c r="Y1737" s="197"/>
    </row>
    <row r="1738" spans="1:25" s="198" customFormat="1" ht="16.5" customHeight="1" x14ac:dyDescent="0.3">
      <c r="A1738" s="65" t="s">
        <v>2951</v>
      </c>
      <c r="B1738" s="69"/>
      <c r="C1738" s="69" t="s">
        <v>553</v>
      </c>
      <c r="D1738" s="260" t="s">
        <v>2082</v>
      </c>
      <c r="E1738" s="74" t="s">
        <v>1690</v>
      </c>
      <c r="F1738" s="105"/>
      <c r="G1738" s="74">
        <v>1.1000000000000001</v>
      </c>
      <c r="H1738" s="74">
        <v>0.35</v>
      </c>
      <c r="I1738" s="11">
        <f t="shared" ref="I1738:I1739" si="839">(G1738+H1738)*2</f>
        <v>2.9000000000000004</v>
      </c>
      <c r="J1738" s="120">
        <v>0.32</v>
      </c>
      <c r="K1738" s="235">
        <f t="shared" ref="K1738:K1739" si="840">I1738*J1738</f>
        <v>0.92800000000000016</v>
      </c>
      <c r="L1738" s="11">
        <f t="shared" ref="L1738:L1739" si="841">J1738</f>
        <v>0.32</v>
      </c>
      <c r="M1738" s="147">
        <v>1.1000000000000001</v>
      </c>
      <c r="N1738" s="153">
        <f t="shared" ref="N1738:N1739" si="842">M1738*L1738</f>
        <v>0.35200000000000004</v>
      </c>
      <c r="O1738" s="71"/>
      <c r="P1738" s="71"/>
      <c r="Q1738" s="11">
        <f t="shared" si="817"/>
        <v>0</v>
      </c>
      <c r="R1738" s="11">
        <f t="shared" si="818"/>
        <v>0</v>
      </c>
      <c r="S1738" s="88">
        <f t="shared" si="819"/>
        <v>0</v>
      </c>
      <c r="T1738" s="71"/>
      <c r="U1738" s="197"/>
      <c r="V1738" s="197"/>
      <c r="W1738" s="197"/>
      <c r="X1738" s="197"/>
      <c r="Y1738" s="197"/>
    </row>
    <row r="1739" spans="1:25" s="198" customFormat="1" ht="16.5" customHeight="1" x14ac:dyDescent="0.3">
      <c r="A1739" s="65" t="s">
        <v>2952</v>
      </c>
      <c r="B1739" s="69"/>
      <c r="C1739" s="69" t="s">
        <v>553</v>
      </c>
      <c r="D1739" s="260" t="s">
        <v>1670</v>
      </c>
      <c r="E1739" s="74" t="s">
        <v>1690</v>
      </c>
      <c r="F1739" s="105"/>
      <c r="G1739" s="74">
        <v>1.2</v>
      </c>
      <c r="H1739" s="74">
        <v>0.3</v>
      </c>
      <c r="I1739" s="11">
        <f t="shared" si="839"/>
        <v>3</v>
      </c>
      <c r="J1739" s="120">
        <v>1.66</v>
      </c>
      <c r="K1739" s="235">
        <f t="shared" si="840"/>
        <v>4.9799999999999995</v>
      </c>
      <c r="L1739" s="11">
        <f t="shared" si="841"/>
        <v>1.66</v>
      </c>
      <c r="M1739" s="147">
        <v>1.1000000000000001</v>
      </c>
      <c r="N1739" s="153">
        <f t="shared" si="842"/>
        <v>1.8260000000000001</v>
      </c>
      <c r="O1739" s="71"/>
      <c r="P1739" s="71"/>
      <c r="Q1739" s="11">
        <f t="shared" si="817"/>
        <v>0</v>
      </c>
      <c r="R1739" s="11">
        <f t="shared" si="818"/>
        <v>0</v>
      </c>
      <c r="S1739" s="88">
        <f t="shared" si="819"/>
        <v>0</v>
      </c>
      <c r="T1739" s="71"/>
      <c r="U1739" s="197"/>
      <c r="V1739" s="197"/>
      <c r="W1739" s="197"/>
      <c r="X1739" s="197"/>
      <c r="Y1739" s="197"/>
    </row>
    <row r="1740" spans="1:25" s="198" customFormat="1" ht="24" customHeight="1" x14ac:dyDescent="0.3">
      <c r="A1740" s="65" t="s">
        <v>2953</v>
      </c>
      <c r="B1740" s="69"/>
      <c r="C1740" s="69" t="s">
        <v>553</v>
      </c>
      <c r="D1740" s="260" t="s">
        <v>1672</v>
      </c>
      <c r="E1740" s="74" t="s">
        <v>18</v>
      </c>
      <c r="F1740" s="246">
        <v>1</v>
      </c>
      <c r="G1740" s="74"/>
      <c r="H1740" s="74"/>
      <c r="I1740" s="72"/>
      <c r="J1740" s="72"/>
      <c r="K1740" s="15">
        <v>0.51</v>
      </c>
      <c r="L1740" s="15">
        <f t="shared" ref="L1740" si="843">F1740</f>
        <v>1</v>
      </c>
      <c r="M1740" s="147">
        <v>1</v>
      </c>
      <c r="N1740" s="15">
        <f t="shared" ref="N1740" si="844">M1740*L1740</f>
        <v>1</v>
      </c>
      <c r="O1740" s="71"/>
      <c r="P1740" s="71"/>
      <c r="Q1740" s="11">
        <f t="shared" si="817"/>
        <v>0</v>
      </c>
      <c r="R1740" s="11">
        <f t="shared" si="818"/>
        <v>0</v>
      </c>
      <c r="S1740" s="88">
        <f t="shared" si="819"/>
        <v>0</v>
      </c>
      <c r="T1740" s="71"/>
      <c r="U1740" s="197"/>
      <c r="V1740" s="197"/>
      <c r="W1740" s="197"/>
      <c r="X1740" s="197"/>
      <c r="Y1740" s="197"/>
    </row>
    <row r="1741" spans="1:25" s="134" customFormat="1" ht="27" customHeight="1" x14ac:dyDescent="0.3">
      <c r="A1741" s="90" t="s">
        <v>2954</v>
      </c>
      <c r="B1741" s="276" t="s">
        <v>2089</v>
      </c>
      <c r="C1741" s="86" t="s">
        <v>552</v>
      </c>
      <c r="D1741" s="118" t="s">
        <v>654</v>
      </c>
      <c r="E1741" s="87" t="s">
        <v>18</v>
      </c>
      <c r="F1741" s="117">
        <f>F1742+F1743+F1744</f>
        <v>28</v>
      </c>
      <c r="G1741" s="117"/>
      <c r="H1741" s="117"/>
      <c r="I1741" s="117"/>
      <c r="J1741" s="117"/>
      <c r="K1741" s="119"/>
      <c r="L1741" s="216">
        <f>F1741</f>
        <v>28</v>
      </c>
      <c r="M1741" s="148">
        <v>1</v>
      </c>
      <c r="N1741" s="154">
        <f t="shared" ref="N1741:N1745" si="845">M1741*L1741</f>
        <v>28</v>
      </c>
      <c r="O1741" s="88"/>
      <c r="P1741" s="88"/>
      <c r="Q1741" s="92">
        <f t="shared" si="817"/>
        <v>0</v>
      </c>
      <c r="R1741" s="92">
        <f t="shared" si="818"/>
        <v>0</v>
      </c>
      <c r="S1741" s="88">
        <f t="shared" si="819"/>
        <v>0</v>
      </c>
      <c r="T1741" s="109"/>
      <c r="U1741" s="133"/>
      <c r="V1741" s="133"/>
      <c r="W1741" s="133"/>
      <c r="X1741" s="133"/>
      <c r="Y1741" s="133"/>
    </row>
    <row r="1742" spans="1:25" s="158" customFormat="1" ht="31.5" customHeight="1" x14ac:dyDescent="0.3">
      <c r="A1742" s="65" t="s">
        <v>2955</v>
      </c>
      <c r="B1742" s="69"/>
      <c r="C1742" s="65" t="s">
        <v>553</v>
      </c>
      <c r="D1742" s="266" t="s">
        <v>2068</v>
      </c>
      <c r="E1742" s="74" t="s">
        <v>18</v>
      </c>
      <c r="F1742" s="105">
        <v>24</v>
      </c>
      <c r="G1742" s="105"/>
      <c r="H1742" s="105"/>
      <c r="I1742" s="105"/>
      <c r="J1742" s="117"/>
      <c r="K1742" s="238"/>
      <c r="L1742" s="104">
        <f t="shared" ref="L1742:L1744" si="846">F1742</f>
        <v>24</v>
      </c>
      <c r="M1742" s="147">
        <v>1</v>
      </c>
      <c r="N1742" s="179">
        <f t="shared" si="845"/>
        <v>24</v>
      </c>
      <c r="O1742" s="71"/>
      <c r="P1742" s="71"/>
      <c r="Q1742" s="11">
        <f t="shared" si="817"/>
        <v>0</v>
      </c>
      <c r="R1742" s="11">
        <f t="shared" si="818"/>
        <v>0</v>
      </c>
      <c r="S1742" s="88">
        <f t="shared" si="819"/>
        <v>0</v>
      </c>
      <c r="T1742" s="106"/>
      <c r="U1742" s="157"/>
      <c r="V1742" s="157"/>
      <c r="W1742" s="157"/>
      <c r="X1742" s="157"/>
      <c r="Y1742" s="157"/>
    </row>
    <row r="1743" spans="1:25" s="198" customFormat="1" ht="34.5" customHeight="1" x14ac:dyDescent="0.25">
      <c r="A1743" s="65" t="s">
        <v>2956</v>
      </c>
      <c r="B1743" s="69"/>
      <c r="C1743" s="69" t="s">
        <v>553</v>
      </c>
      <c r="D1743" s="260" t="s">
        <v>2062</v>
      </c>
      <c r="E1743" s="14" t="s">
        <v>18</v>
      </c>
      <c r="F1743" s="251">
        <v>1</v>
      </c>
      <c r="G1743" s="195"/>
      <c r="H1743" s="74"/>
      <c r="I1743" s="11"/>
      <c r="J1743" s="217"/>
      <c r="K1743" s="11"/>
      <c r="L1743" s="104">
        <f t="shared" si="846"/>
        <v>1</v>
      </c>
      <c r="M1743" s="147">
        <v>1</v>
      </c>
      <c r="N1743" s="153">
        <f t="shared" si="845"/>
        <v>1</v>
      </c>
      <c r="O1743" s="71"/>
      <c r="P1743" s="71"/>
      <c r="Q1743" s="11">
        <f t="shared" si="817"/>
        <v>0</v>
      </c>
      <c r="R1743" s="11">
        <f t="shared" si="818"/>
        <v>0</v>
      </c>
      <c r="S1743" s="88">
        <f t="shared" si="819"/>
        <v>0</v>
      </c>
      <c r="T1743" s="71"/>
      <c r="U1743" s="197"/>
      <c r="V1743" s="197"/>
      <c r="W1743" s="197"/>
      <c r="X1743" s="197"/>
      <c r="Y1743" s="197"/>
    </row>
    <row r="1744" spans="1:25" s="198" customFormat="1" ht="34.5" customHeight="1" x14ac:dyDescent="0.25">
      <c r="A1744" s="65" t="s">
        <v>2957</v>
      </c>
      <c r="B1744" s="69"/>
      <c r="C1744" s="69" t="s">
        <v>553</v>
      </c>
      <c r="D1744" s="266" t="s">
        <v>2083</v>
      </c>
      <c r="E1744" s="14" t="s">
        <v>18</v>
      </c>
      <c r="F1744" s="255">
        <v>3</v>
      </c>
      <c r="G1744" s="195"/>
      <c r="H1744" s="74"/>
      <c r="I1744" s="11"/>
      <c r="J1744" s="256"/>
      <c r="K1744" s="11"/>
      <c r="L1744" s="104">
        <f t="shared" si="846"/>
        <v>3</v>
      </c>
      <c r="M1744" s="147">
        <v>1</v>
      </c>
      <c r="N1744" s="153">
        <f t="shared" si="845"/>
        <v>3</v>
      </c>
      <c r="O1744" s="71"/>
      <c r="P1744" s="71"/>
      <c r="Q1744" s="11">
        <f t="shared" si="817"/>
        <v>0</v>
      </c>
      <c r="R1744" s="11">
        <f t="shared" si="818"/>
        <v>0</v>
      </c>
      <c r="S1744" s="88">
        <f t="shared" si="819"/>
        <v>0</v>
      </c>
      <c r="T1744" s="71"/>
      <c r="U1744" s="197"/>
      <c r="V1744" s="197"/>
      <c r="W1744" s="197"/>
      <c r="X1744" s="197"/>
      <c r="Y1744" s="197"/>
    </row>
    <row r="1745" spans="1:25" s="138" customFormat="1" ht="18.75" customHeight="1" x14ac:dyDescent="0.3">
      <c r="A1745" s="90" t="s">
        <v>2958</v>
      </c>
      <c r="B1745" s="276" t="s">
        <v>2090</v>
      </c>
      <c r="C1745" s="90" t="s">
        <v>552</v>
      </c>
      <c r="D1745" s="97" t="s">
        <v>1209</v>
      </c>
      <c r="E1745" s="87" t="s">
        <v>3</v>
      </c>
      <c r="F1745" s="124">
        <f>F1746</f>
        <v>5.05</v>
      </c>
      <c r="G1745" s="87"/>
      <c r="H1745" s="87"/>
      <c r="I1745" s="87"/>
      <c r="J1745" s="87"/>
      <c r="K1745" s="117"/>
      <c r="L1745" s="124">
        <f>L1746</f>
        <v>5.05</v>
      </c>
      <c r="M1745" s="148">
        <v>1</v>
      </c>
      <c r="N1745" s="154">
        <f t="shared" si="845"/>
        <v>5.05</v>
      </c>
      <c r="O1745" s="88"/>
      <c r="P1745" s="88"/>
      <c r="Q1745" s="92">
        <f t="shared" si="817"/>
        <v>0</v>
      </c>
      <c r="R1745" s="92">
        <f t="shared" si="818"/>
        <v>0</v>
      </c>
      <c r="S1745" s="88">
        <f t="shared" si="819"/>
        <v>0</v>
      </c>
      <c r="T1745" s="108"/>
    </row>
    <row r="1746" spans="1:25" s="198" customFormat="1" ht="41.4" x14ac:dyDescent="0.3">
      <c r="A1746" s="69" t="s">
        <v>2959</v>
      </c>
      <c r="B1746" s="65"/>
      <c r="C1746" s="65" t="s">
        <v>553</v>
      </c>
      <c r="D1746" s="260" t="s">
        <v>2064</v>
      </c>
      <c r="E1746" s="14" t="s">
        <v>3</v>
      </c>
      <c r="F1746" s="248">
        <v>5.05</v>
      </c>
      <c r="G1746" s="14"/>
      <c r="H1746" s="14"/>
      <c r="I1746" s="14"/>
      <c r="J1746" s="14"/>
      <c r="K1746" s="104"/>
      <c r="L1746" s="103">
        <f>F1746</f>
        <v>5.05</v>
      </c>
      <c r="M1746" s="147">
        <v>1.1000000000000001</v>
      </c>
      <c r="N1746" s="153">
        <f>ROUND(M1746*L1746,2)</f>
        <v>5.56</v>
      </c>
      <c r="O1746" s="11"/>
      <c r="P1746" s="11"/>
      <c r="Q1746" s="11">
        <f t="shared" si="817"/>
        <v>0</v>
      </c>
      <c r="R1746" s="11">
        <f t="shared" si="818"/>
        <v>0</v>
      </c>
      <c r="S1746" s="88">
        <f t="shared" si="819"/>
        <v>0</v>
      </c>
      <c r="T1746" s="106"/>
      <c r="U1746" s="197"/>
    </row>
    <row r="1747" spans="1:25" s="138" customFormat="1" ht="18.75" customHeight="1" x14ac:dyDescent="0.3">
      <c r="A1747" s="90" t="s">
        <v>2960</v>
      </c>
      <c r="B1747" s="276" t="s">
        <v>2088</v>
      </c>
      <c r="C1747" s="90" t="s">
        <v>552</v>
      </c>
      <c r="D1747" s="97" t="s">
        <v>1338</v>
      </c>
      <c r="E1747" s="87" t="s">
        <v>3</v>
      </c>
      <c r="F1747" s="124">
        <f>F1748+F1750</f>
        <v>2.1865000000000001</v>
      </c>
      <c r="G1747" s="87"/>
      <c r="H1747" s="87"/>
      <c r="I1747" s="87"/>
      <c r="J1747" s="87"/>
      <c r="K1747" s="117"/>
      <c r="L1747" s="124">
        <f>F1747</f>
        <v>2.1865000000000001</v>
      </c>
      <c r="M1747" s="148">
        <v>1</v>
      </c>
      <c r="N1747" s="154">
        <f t="shared" ref="N1747:N1752" si="847">ROUND(M1747*L1747,2)</f>
        <v>2.19</v>
      </c>
      <c r="O1747" s="88"/>
      <c r="P1747" s="88"/>
      <c r="Q1747" s="92">
        <f t="shared" si="817"/>
        <v>0</v>
      </c>
      <c r="R1747" s="92">
        <f t="shared" si="818"/>
        <v>0</v>
      </c>
      <c r="S1747" s="88">
        <f t="shared" si="819"/>
        <v>0</v>
      </c>
      <c r="T1747" s="108" t="s">
        <v>1162</v>
      </c>
    </row>
    <row r="1748" spans="1:25" s="198" customFormat="1" ht="31.5" customHeight="1" x14ac:dyDescent="0.3">
      <c r="A1748" s="65" t="s">
        <v>2961</v>
      </c>
      <c r="B1748" s="65"/>
      <c r="C1748" s="160" t="s">
        <v>553</v>
      </c>
      <c r="D1748" s="115" t="s">
        <v>886</v>
      </c>
      <c r="E1748" s="164" t="s">
        <v>3</v>
      </c>
      <c r="F1748" s="103">
        <v>0.58650000000000002</v>
      </c>
      <c r="G1748" s="14"/>
      <c r="H1748" s="14"/>
      <c r="I1748" s="14"/>
      <c r="J1748" s="91"/>
      <c r="K1748" s="241"/>
      <c r="L1748" s="103">
        <f>F1748</f>
        <v>0.58650000000000002</v>
      </c>
      <c r="M1748" s="147">
        <v>1.1000000000000001</v>
      </c>
      <c r="N1748" s="153">
        <f t="shared" si="847"/>
        <v>0.65</v>
      </c>
      <c r="O1748" s="11"/>
      <c r="P1748" s="11"/>
      <c r="Q1748" s="11">
        <f t="shared" si="817"/>
        <v>0</v>
      </c>
      <c r="R1748" s="11">
        <f t="shared" si="818"/>
        <v>0</v>
      </c>
      <c r="S1748" s="88">
        <f t="shared" si="819"/>
        <v>0</v>
      </c>
      <c r="T1748" s="106"/>
      <c r="U1748" s="197"/>
    </row>
    <row r="1749" spans="1:25" s="198" customFormat="1" ht="25.5" customHeight="1" x14ac:dyDescent="0.3">
      <c r="A1749" s="65" t="s">
        <v>3047</v>
      </c>
      <c r="B1749" s="65"/>
      <c r="C1749" s="65" t="s">
        <v>553</v>
      </c>
      <c r="D1749" s="115" t="s">
        <v>3036</v>
      </c>
      <c r="E1749" s="14" t="s">
        <v>2</v>
      </c>
      <c r="F1749" s="340">
        <f>F1748</f>
        <v>0.58650000000000002</v>
      </c>
      <c r="G1749" s="340"/>
      <c r="H1749" s="340"/>
      <c r="I1749" s="340"/>
      <c r="J1749" s="340"/>
      <c r="K1749" s="340">
        <f>F1749</f>
        <v>0.58650000000000002</v>
      </c>
      <c r="L1749" s="103">
        <f t="shared" ref="L1749:L1751" si="848">F1749</f>
        <v>0.58650000000000002</v>
      </c>
      <c r="M1749" s="341">
        <v>0.7</v>
      </c>
      <c r="N1749" s="153">
        <f t="shared" si="847"/>
        <v>0.41</v>
      </c>
      <c r="O1749" s="11"/>
      <c r="P1749" s="11"/>
      <c r="Q1749" s="11">
        <f t="shared" si="817"/>
        <v>0</v>
      </c>
      <c r="R1749" s="11">
        <f t="shared" si="818"/>
        <v>0</v>
      </c>
      <c r="S1749" s="88">
        <f t="shared" si="819"/>
        <v>0</v>
      </c>
      <c r="T1749" s="106"/>
    </row>
    <row r="1750" spans="1:25" s="198" customFormat="1" ht="31.5" customHeight="1" x14ac:dyDescent="0.3">
      <c r="A1750" s="65" t="s">
        <v>2962</v>
      </c>
      <c r="B1750" s="65"/>
      <c r="C1750" s="160" t="s">
        <v>553</v>
      </c>
      <c r="D1750" s="115" t="s">
        <v>634</v>
      </c>
      <c r="E1750" s="164" t="s">
        <v>3</v>
      </c>
      <c r="F1750" s="103">
        <v>1.6</v>
      </c>
      <c r="G1750" s="14"/>
      <c r="H1750" s="14"/>
      <c r="I1750" s="14"/>
      <c r="J1750" s="91"/>
      <c r="K1750" s="241"/>
      <c r="L1750" s="103">
        <f t="shared" si="848"/>
        <v>1.6</v>
      </c>
      <c r="M1750" s="147">
        <v>1.1000000000000001</v>
      </c>
      <c r="N1750" s="153">
        <f t="shared" si="847"/>
        <v>1.76</v>
      </c>
      <c r="O1750" s="11"/>
      <c r="P1750" s="11"/>
      <c r="Q1750" s="11">
        <f t="shared" si="817"/>
        <v>0</v>
      </c>
      <c r="R1750" s="11">
        <f t="shared" si="818"/>
        <v>0</v>
      </c>
      <c r="S1750" s="88">
        <f t="shared" si="819"/>
        <v>0</v>
      </c>
      <c r="T1750" s="106"/>
      <c r="U1750" s="197"/>
    </row>
    <row r="1751" spans="1:25" s="198" customFormat="1" ht="25.5" customHeight="1" x14ac:dyDescent="0.3">
      <c r="A1751" s="65" t="s">
        <v>3047</v>
      </c>
      <c r="B1751" s="65"/>
      <c r="C1751" s="65" t="s">
        <v>553</v>
      </c>
      <c r="D1751" s="115" t="s">
        <v>2978</v>
      </c>
      <c r="E1751" s="14" t="s">
        <v>2</v>
      </c>
      <c r="F1751" s="340">
        <f>F1750</f>
        <v>1.6</v>
      </c>
      <c r="G1751" s="340"/>
      <c r="H1751" s="340"/>
      <c r="I1751" s="340"/>
      <c r="J1751" s="340"/>
      <c r="K1751" s="340">
        <f>F1751</f>
        <v>1.6</v>
      </c>
      <c r="L1751" s="103">
        <f t="shared" si="848"/>
        <v>1.6</v>
      </c>
      <c r="M1751" s="341">
        <v>1</v>
      </c>
      <c r="N1751" s="153">
        <f t="shared" si="847"/>
        <v>1.6</v>
      </c>
      <c r="O1751" s="11"/>
      <c r="P1751" s="11"/>
      <c r="Q1751" s="11">
        <f t="shared" si="817"/>
        <v>0</v>
      </c>
      <c r="R1751" s="11">
        <f t="shared" si="818"/>
        <v>0</v>
      </c>
      <c r="S1751" s="88">
        <f t="shared" si="819"/>
        <v>0</v>
      </c>
      <c r="T1751" s="106"/>
    </row>
    <row r="1752" spans="1:25" s="247" customFormat="1" ht="31.5" customHeight="1" x14ac:dyDescent="0.3">
      <c r="A1752" s="90" t="s">
        <v>2963</v>
      </c>
      <c r="B1752" s="279" t="s">
        <v>2307</v>
      </c>
      <c r="C1752" s="86" t="s">
        <v>552</v>
      </c>
      <c r="D1752" s="270" t="s">
        <v>1904</v>
      </c>
      <c r="E1752" s="257" t="s">
        <v>18</v>
      </c>
      <c r="F1752" s="223">
        <f>F1753+F1754</f>
        <v>26</v>
      </c>
      <c r="G1752" s="223"/>
      <c r="H1752" s="223"/>
      <c r="I1752" s="223"/>
      <c r="J1752" s="223"/>
      <c r="K1752" s="223"/>
      <c r="L1752" s="337">
        <f t="shared" ref="L1752:L1754" si="849">F1752</f>
        <v>26</v>
      </c>
      <c r="M1752" s="148">
        <v>1</v>
      </c>
      <c r="N1752" s="154">
        <f t="shared" si="847"/>
        <v>26</v>
      </c>
      <c r="O1752" s="443"/>
      <c r="P1752" s="443"/>
      <c r="Q1752" s="92">
        <f t="shared" si="817"/>
        <v>0</v>
      </c>
      <c r="R1752" s="92">
        <f t="shared" si="818"/>
        <v>0</v>
      </c>
      <c r="S1752" s="88">
        <f t="shared" si="819"/>
        <v>0</v>
      </c>
      <c r="T1752" s="108" t="s">
        <v>556</v>
      </c>
      <c r="U1752" s="220"/>
    </row>
    <row r="1753" spans="1:25" s="141" customFormat="1" ht="31.5" customHeight="1" x14ac:dyDescent="0.3">
      <c r="A1753" s="69" t="s">
        <v>2964</v>
      </c>
      <c r="B1753" s="156"/>
      <c r="C1753" s="156" t="s">
        <v>553</v>
      </c>
      <c r="D1753" s="265" t="s">
        <v>2065</v>
      </c>
      <c r="E1753" s="156" t="s">
        <v>18</v>
      </c>
      <c r="F1753" s="156">
        <v>2</v>
      </c>
      <c r="G1753" s="156"/>
      <c r="H1753" s="156"/>
      <c r="I1753" s="156"/>
      <c r="J1753" s="156"/>
      <c r="K1753" s="156"/>
      <c r="L1753" s="104">
        <f>F1753</f>
        <v>2</v>
      </c>
      <c r="M1753" s="147">
        <v>1</v>
      </c>
      <c r="N1753" s="153">
        <f t="shared" ref="N1753:N1754" si="850">ROUND(M1753*L1753,2)</f>
        <v>2</v>
      </c>
      <c r="O1753" s="254"/>
      <c r="P1753" s="254"/>
      <c r="Q1753" s="11">
        <f t="shared" si="817"/>
        <v>0</v>
      </c>
      <c r="R1753" s="11">
        <f t="shared" si="818"/>
        <v>0</v>
      </c>
      <c r="S1753" s="88">
        <f t="shared" si="819"/>
        <v>0</v>
      </c>
      <c r="T1753" s="254"/>
      <c r="U1753" s="82"/>
    </row>
    <row r="1754" spans="1:25" s="141" customFormat="1" x14ac:dyDescent="0.3">
      <c r="A1754" s="69" t="s">
        <v>2965</v>
      </c>
      <c r="B1754" s="156"/>
      <c r="C1754" s="156" t="s">
        <v>553</v>
      </c>
      <c r="D1754" s="260" t="s">
        <v>2084</v>
      </c>
      <c r="E1754" s="156" t="s">
        <v>18</v>
      </c>
      <c r="F1754" s="156">
        <v>24</v>
      </c>
      <c r="G1754" s="156"/>
      <c r="H1754" s="156"/>
      <c r="I1754" s="156"/>
      <c r="J1754" s="156"/>
      <c r="K1754" s="156"/>
      <c r="L1754" s="103">
        <f t="shared" si="849"/>
        <v>24</v>
      </c>
      <c r="M1754" s="147">
        <v>1</v>
      </c>
      <c r="N1754" s="153">
        <f t="shared" si="850"/>
        <v>24</v>
      </c>
      <c r="O1754" s="254"/>
      <c r="P1754" s="254"/>
      <c r="Q1754" s="11">
        <f t="shared" si="817"/>
        <v>0</v>
      </c>
      <c r="R1754" s="11">
        <f t="shared" si="818"/>
        <v>0</v>
      </c>
      <c r="S1754" s="88">
        <f t="shared" si="819"/>
        <v>0</v>
      </c>
      <c r="T1754" s="254"/>
      <c r="U1754" s="82"/>
    </row>
    <row r="1755" spans="1:25" s="132" customFormat="1" ht="22.5" customHeight="1" x14ac:dyDescent="0.3">
      <c r="A1755" s="111" t="s">
        <v>548</v>
      </c>
      <c r="B1755" s="111"/>
      <c r="C1755" s="111"/>
      <c r="D1755" s="95" t="s">
        <v>2069</v>
      </c>
      <c r="E1755" s="112"/>
      <c r="F1755" s="113"/>
      <c r="G1755" s="112"/>
      <c r="H1755" s="112"/>
      <c r="I1755" s="112"/>
      <c r="J1755" s="112"/>
      <c r="K1755" s="112"/>
      <c r="L1755" s="190"/>
      <c r="M1755" s="144"/>
      <c r="N1755" s="151"/>
      <c r="O1755" s="114"/>
      <c r="P1755" s="114"/>
      <c r="Q1755" s="85"/>
      <c r="R1755" s="85"/>
      <c r="S1755" s="114"/>
      <c r="T1755" s="114"/>
      <c r="U1755" s="131"/>
      <c r="V1755" s="131"/>
      <c r="W1755" s="131"/>
      <c r="X1755" s="131"/>
      <c r="Y1755" s="131"/>
    </row>
    <row r="1756" spans="1:25" s="138" customFormat="1" ht="32.25" customHeight="1" x14ac:dyDescent="0.3">
      <c r="A1756" s="90" t="s">
        <v>2966</v>
      </c>
      <c r="B1756" s="276" t="s">
        <v>2086</v>
      </c>
      <c r="C1756" s="90" t="s">
        <v>552</v>
      </c>
      <c r="D1756" s="97" t="s">
        <v>554</v>
      </c>
      <c r="E1756" s="87" t="s">
        <v>3</v>
      </c>
      <c r="F1756" s="117"/>
      <c r="G1756" s="87"/>
      <c r="H1756" s="87"/>
      <c r="I1756" s="89"/>
      <c r="J1756" s="89"/>
      <c r="K1756" s="89">
        <f>SUM(K1757:K1757)</f>
        <v>0.23</v>
      </c>
      <c r="L1756" s="89"/>
      <c r="M1756" s="146"/>
      <c r="N1756" s="89">
        <f>K1756</f>
        <v>0.23</v>
      </c>
      <c r="O1756" s="88"/>
      <c r="P1756" s="88"/>
      <c r="Q1756" s="92">
        <f t="shared" si="817"/>
        <v>0</v>
      </c>
      <c r="R1756" s="92">
        <f t="shared" si="818"/>
        <v>0</v>
      </c>
      <c r="S1756" s="88">
        <f t="shared" si="819"/>
        <v>0</v>
      </c>
      <c r="T1756" s="88" t="s">
        <v>555</v>
      </c>
      <c r="U1756" s="137"/>
      <c r="V1756" s="137"/>
      <c r="W1756" s="137"/>
      <c r="X1756" s="137"/>
      <c r="Y1756" s="137"/>
    </row>
    <row r="1757" spans="1:25" s="198" customFormat="1" ht="16.5" customHeight="1" x14ac:dyDescent="0.3">
      <c r="A1757" s="69" t="s">
        <v>2967</v>
      </c>
      <c r="B1757" s="69"/>
      <c r="C1757" s="69" t="s">
        <v>553</v>
      </c>
      <c r="D1757" s="266" t="s">
        <v>1047</v>
      </c>
      <c r="E1757" s="74" t="s">
        <v>1690</v>
      </c>
      <c r="F1757" s="105"/>
      <c r="G1757" s="74">
        <v>0.3</v>
      </c>
      <c r="H1757" s="74">
        <v>0.2</v>
      </c>
      <c r="I1757" s="11">
        <f>(G1757+H1757)*2</f>
        <v>1</v>
      </c>
      <c r="J1757" s="120">
        <v>0.23</v>
      </c>
      <c r="K1757" s="235">
        <f>I1757*J1757</f>
        <v>0.23</v>
      </c>
      <c r="L1757" s="11">
        <f>J1757</f>
        <v>0.23</v>
      </c>
      <c r="M1757" s="147">
        <v>1.1000000000000001</v>
      </c>
      <c r="N1757" s="179">
        <f>M1757*L1757</f>
        <v>0.25300000000000006</v>
      </c>
      <c r="O1757" s="71"/>
      <c r="P1757" s="71"/>
      <c r="Q1757" s="11">
        <f t="shared" ref="Q1757:Q1759" si="851">ROUND(N1757*O1757,2)</f>
        <v>0</v>
      </c>
      <c r="R1757" s="11">
        <f t="shared" ref="R1757:R1759" si="852">ROUND(N1757*P1757,2)</f>
        <v>0</v>
      </c>
      <c r="S1757" s="88">
        <f t="shared" ref="S1757:S1759" si="853">ROUND(Q1757+R1757,2)</f>
        <v>0</v>
      </c>
      <c r="T1757" s="71"/>
      <c r="U1757" s="197"/>
      <c r="V1757" s="197"/>
      <c r="W1757" s="197"/>
      <c r="X1757" s="197"/>
      <c r="Y1757" s="197"/>
    </row>
    <row r="1758" spans="1:25" s="134" customFormat="1" x14ac:dyDescent="0.3">
      <c r="A1758" s="90" t="s">
        <v>2968</v>
      </c>
      <c r="B1758" s="276" t="s">
        <v>2089</v>
      </c>
      <c r="C1758" s="86" t="s">
        <v>552</v>
      </c>
      <c r="D1758" s="118" t="s">
        <v>1125</v>
      </c>
      <c r="E1758" s="87" t="s">
        <v>18</v>
      </c>
      <c r="F1758" s="117">
        <f>F1759</f>
        <v>2</v>
      </c>
      <c r="G1758" s="117"/>
      <c r="H1758" s="117"/>
      <c r="I1758" s="117"/>
      <c r="J1758" s="117"/>
      <c r="K1758" s="119"/>
      <c r="L1758" s="119">
        <f>L1759</f>
        <v>2</v>
      </c>
      <c r="M1758" s="148">
        <v>1</v>
      </c>
      <c r="N1758" s="154">
        <f>M1758*L1758</f>
        <v>2</v>
      </c>
      <c r="O1758" s="88"/>
      <c r="P1758" s="88"/>
      <c r="Q1758" s="92">
        <f t="shared" si="851"/>
        <v>0</v>
      </c>
      <c r="R1758" s="92">
        <f t="shared" si="852"/>
        <v>0</v>
      </c>
      <c r="S1758" s="88">
        <f t="shared" si="853"/>
        <v>0</v>
      </c>
      <c r="T1758" s="109"/>
      <c r="U1758" s="133"/>
      <c r="V1758" s="133"/>
      <c r="W1758" s="133"/>
      <c r="X1758" s="133"/>
      <c r="Y1758" s="133"/>
    </row>
    <row r="1759" spans="1:25" s="158" customFormat="1" x14ac:dyDescent="0.3">
      <c r="A1759" s="69" t="s">
        <v>2969</v>
      </c>
      <c r="B1759" s="69"/>
      <c r="C1759" s="65" t="s">
        <v>553</v>
      </c>
      <c r="D1759" s="260" t="s">
        <v>2085</v>
      </c>
      <c r="E1759" s="74" t="s">
        <v>18</v>
      </c>
      <c r="F1759" s="105">
        <v>2</v>
      </c>
      <c r="G1759" s="105"/>
      <c r="H1759" s="105"/>
      <c r="I1759" s="105"/>
      <c r="J1759" s="105"/>
      <c r="K1759" s="104"/>
      <c r="L1759" s="104">
        <f>F1759</f>
        <v>2</v>
      </c>
      <c r="M1759" s="147">
        <v>1</v>
      </c>
      <c r="N1759" s="153">
        <f>M1759*L1759</f>
        <v>2</v>
      </c>
      <c r="O1759" s="71"/>
      <c r="P1759" s="71"/>
      <c r="Q1759" s="11">
        <f t="shared" si="851"/>
        <v>0</v>
      </c>
      <c r="R1759" s="11">
        <f t="shared" si="852"/>
        <v>0</v>
      </c>
      <c r="S1759" s="88">
        <f t="shared" si="853"/>
        <v>0</v>
      </c>
      <c r="T1759" s="106"/>
      <c r="U1759" s="157"/>
      <c r="V1759" s="157"/>
      <c r="W1759" s="157"/>
      <c r="X1759" s="157"/>
      <c r="Y1759" s="157"/>
    </row>
    <row r="1760" spans="1:25" s="358" customFormat="1" ht="33" customHeight="1" x14ac:dyDescent="0.3">
      <c r="A1760" s="111" t="s">
        <v>3055</v>
      </c>
      <c r="B1760" s="353"/>
      <c r="C1760" s="83" t="s">
        <v>552</v>
      </c>
      <c r="D1760" s="354" t="s">
        <v>3054</v>
      </c>
      <c r="E1760" s="112" t="s">
        <v>3056</v>
      </c>
      <c r="F1760" s="113">
        <f>F1761</f>
        <v>1</v>
      </c>
      <c r="G1760" s="113"/>
      <c r="H1760" s="113"/>
      <c r="I1760" s="113"/>
      <c r="J1760" s="113"/>
      <c r="K1760" s="355"/>
      <c r="L1760" s="355">
        <f>F1760</f>
        <v>1</v>
      </c>
      <c r="M1760" s="144">
        <v>1</v>
      </c>
      <c r="N1760" s="151">
        <f>M1760*L1760</f>
        <v>1</v>
      </c>
      <c r="O1760" s="114"/>
      <c r="P1760" s="114"/>
      <c r="Q1760" s="85">
        <f t="shared" ref="Q1760" si="854">ROUND(N1760*O1760,2)</f>
        <v>0</v>
      </c>
      <c r="R1760" s="85">
        <f t="shared" ref="R1760" si="855">ROUND(N1760*P1760,2)</f>
        <v>0</v>
      </c>
      <c r="S1760" s="114">
        <f t="shared" ref="S1760" si="856">ROUND(Q1760+R1760,2)</f>
        <v>0</v>
      </c>
      <c r="T1760" s="356"/>
      <c r="U1760" s="357"/>
      <c r="V1760" s="357"/>
      <c r="W1760" s="357"/>
      <c r="X1760" s="357"/>
      <c r="Y1760" s="357"/>
    </row>
    <row r="1761" spans="1:21" s="141" customFormat="1" ht="21.75" customHeight="1" x14ac:dyDescent="0.3">
      <c r="A1761" s="69" t="s">
        <v>3057</v>
      </c>
      <c r="B1761" s="352"/>
      <c r="C1761" s="65" t="s">
        <v>552</v>
      </c>
      <c r="D1761" s="351" t="s">
        <v>3054</v>
      </c>
      <c r="E1761" s="74" t="s">
        <v>3056</v>
      </c>
      <c r="F1761" s="105">
        <v>1</v>
      </c>
      <c r="G1761" s="105"/>
      <c r="H1761" s="105"/>
      <c r="I1761" s="105"/>
      <c r="J1761" s="105"/>
      <c r="K1761" s="104"/>
      <c r="L1761" s="104">
        <f>F1761</f>
        <v>1</v>
      </c>
      <c r="M1761" s="147">
        <v>1</v>
      </c>
      <c r="N1761" s="403">
        <f>M1761*L1761</f>
        <v>1</v>
      </c>
      <c r="O1761" s="415"/>
      <c r="P1761" s="415"/>
      <c r="Q1761" s="416">
        <f>ROUND(N1761*O1761,2)</f>
        <v>0</v>
      </c>
      <c r="R1761" s="416">
        <f>ROUND(N1761*P1761,2)</f>
        <v>0</v>
      </c>
      <c r="S1761" s="415">
        <f t="shared" ref="S1761" si="857">ROUND(Q1761+R1761,2)</f>
        <v>0</v>
      </c>
      <c r="T1761" s="417"/>
      <c r="U1761" s="82"/>
    </row>
    <row r="1762" spans="1:21" s="395" customFormat="1" x14ac:dyDescent="0.3">
      <c r="A1762" s="396" t="s">
        <v>3094</v>
      </c>
      <c r="B1762" s="392" t="s">
        <v>3092</v>
      </c>
      <c r="C1762" s="397"/>
      <c r="D1762" s="393" t="s">
        <v>3093</v>
      </c>
      <c r="E1762" s="398"/>
      <c r="F1762" s="399"/>
      <c r="G1762" s="399"/>
      <c r="H1762" s="399"/>
      <c r="I1762" s="399"/>
      <c r="J1762" s="399"/>
      <c r="K1762" s="400"/>
      <c r="L1762" s="400"/>
      <c r="M1762" s="401"/>
      <c r="N1762" s="402"/>
      <c r="O1762" s="418"/>
      <c r="P1762" s="418"/>
      <c r="Q1762" s="419"/>
      <c r="R1762" s="419"/>
      <c r="S1762" s="418"/>
      <c r="T1762" s="420"/>
      <c r="U1762" s="394"/>
    </row>
    <row r="1763" spans="1:21" s="413" customFormat="1" ht="20.25" customHeight="1" x14ac:dyDescent="0.3">
      <c r="A1763" s="404" t="s">
        <v>3095</v>
      </c>
      <c r="B1763" s="405"/>
      <c r="C1763" s="406" t="s">
        <v>552</v>
      </c>
      <c r="D1763" s="407" t="s">
        <v>3097</v>
      </c>
      <c r="E1763" s="408" t="s">
        <v>3096</v>
      </c>
      <c r="F1763" s="409"/>
      <c r="G1763" s="409"/>
      <c r="H1763" s="409"/>
      <c r="I1763" s="409"/>
      <c r="J1763" s="409"/>
      <c r="K1763" s="410"/>
      <c r="L1763" s="410">
        <f>25*8</f>
        <v>200</v>
      </c>
      <c r="M1763" s="411"/>
      <c r="N1763" s="414">
        <f>L1763</f>
        <v>200</v>
      </c>
      <c r="O1763" s="421"/>
      <c r="P1763" s="421"/>
      <c r="Q1763" s="422">
        <f>ROUND(N1763*O1763,2)</f>
        <v>0</v>
      </c>
      <c r="R1763" s="422">
        <f>ROUND(N1763*P1763,2)</f>
        <v>0</v>
      </c>
      <c r="S1763" s="421">
        <f t="shared" ref="S1763" si="858">ROUND(Q1763+R1763,2)</f>
        <v>0</v>
      </c>
      <c r="T1763" s="423"/>
      <c r="U1763" s="412"/>
    </row>
    <row r="1764" spans="1:21" s="141" customFormat="1" ht="21.75" customHeight="1" x14ac:dyDescent="0.3">
      <c r="A1764" s="382"/>
      <c r="B1764" s="383"/>
      <c r="C1764" s="384"/>
      <c r="D1764" s="385"/>
      <c r="E1764" s="386"/>
      <c r="F1764" s="181"/>
      <c r="G1764" s="181"/>
      <c r="H1764" s="181"/>
      <c r="I1764" s="181"/>
      <c r="J1764" s="181"/>
      <c r="K1764" s="201"/>
      <c r="L1764" s="201"/>
      <c r="M1764" s="387"/>
      <c r="N1764" s="388"/>
      <c r="O1764" s="389"/>
      <c r="P1764" s="389"/>
      <c r="Q1764" s="390"/>
      <c r="R1764" s="390"/>
      <c r="S1764" s="389"/>
      <c r="T1764" s="391"/>
      <c r="U1764" s="82"/>
    </row>
    <row r="1765" spans="1:21" s="343" customFormat="1" ht="24" customHeight="1" x14ac:dyDescent="0.3">
      <c r="A1765" s="342" t="s">
        <v>3049</v>
      </c>
      <c r="C1765" s="344"/>
      <c r="H1765" s="345"/>
      <c r="J1765" s="345"/>
      <c r="K1765" s="345"/>
      <c r="L1765" s="345"/>
      <c r="M1765" s="345"/>
      <c r="O1765" s="379"/>
      <c r="P1765" s="379"/>
    </row>
    <row r="1766" spans="1:21" s="343" customFormat="1" ht="24" customHeight="1" x14ac:dyDescent="0.3">
      <c r="A1766" s="346" t="s">
        <v>3048</v>
      </c>
      <c r="C1766" s="344"/>
      <c r="H1766" s="345"/>
      <c r="J1766" s="345"/>
      <c r="K1766" s="345"/>
      <c r="L1766" s="345"/>
      <c r="M1766" s="345"/>
      <c r="O1766" s="379"/>
      <c r="P1766" s="379"/>
    </row>
    <row r="1767" spans="1:21" s="343" customFormat="1" ht="24" customHeight="1" x14ac:dyDescent="0.3">
      <c r="A1767" s="346" t="s">
        <v>3050</v>
      </c>
      <c r="C1767" s="344"/>
      <c r="H1767" s="345"/>
      <c r="J1767" s="345"/>
      <c r="K1767" s="345"/>
      <c r="L1767" s="345"/>
      <c r="M1767" s="345"/>
      <c r="O1767" s="379"/>
      <c r="P1767" s="379"/>
    </row>
    <row r="1768" spans="1:21" s="343" customFormat="1" ht="24" customHeight="1" x14ac:dyDescent="0.3">
      <c r="A1768" s="346" t="s">
        <v>3051</v>
      </c>
      <c r="C1768" s="344"/>
      <c r="H1768" s="345"/>
      <c r="J1768" s="345"/>
      <c r="K1768" s="345"/>
      <c r="L1768" s="345"/>
      <c r="M1768" s="345"/>
      <c r="O1768" s="379"/>
      <c r="P1768" s="379"/>
    </row>
    <row r="1769" spans="1:21" s="347" customFormat="1" ht="24" customHeight="1" x14ac:dyDescent="0.3">
      <c r="A1769" s="346" t="s">
        <v>3052</v>
      </c>
      <c r="C1769" s="348"/>
      <c r="D1769" s="349"/>
      <c r="E1769" s="349"/>
      <c r="F1769" s="350"/>
      <c r="O1769" s="380"/>
      <c r="P1769" s="380"/>
    </row>
    <row r="1770" spans="1:21" s="360" customFormat="1" ht="48.75" customHeight="1" x14ac:dyDescent="0.3">
      <c r="A1770" s="359" t="s">
        <v>3053</v>
      </c>
      <c r="H1770" s="361"/>
      <c r="J1770" s="361"/>
      <c r="K1770" s="361"/>
      <c r="L1770" s="361"/>
      <c r="M1770" s="361"/>
      <c r="O1770" s="381"/>
      <c r="P1770" s="381"/>
    </row>
    <row r="1771" spans="1:21" ht="24" customHeight="1" x14ac:dyDescent="0.3">
      <c r="E1771" s="82"/>
      <c r="J1771" s="82"/>
      <c r="K1771" s="82"/>
      <c r="L1771" s="142"/>
      <c r="M1771" s="142"/>
      <c r="N1771" s="318"/>
      <c r="Q1771" s="301"/>
      <c r="R1771" s="301"/>
    </row>
    <row r="1772" spans="1:21" x14ac:dyDescent="0.3">
      <c r="E1772" s="82"/>
      <c r="J1772" s="82"/>
      <c r="K1772" s="82"/>
      <c r="L1772" s="142"/>
      <c r="M1772" s="142"/>
      <c r="N1772" s="318"/>
      <c r="Q1772" s="301"/>
      <c r="R1772" s="301"/>
    </row>
    <row r="1773" spans="1:21" x14ac:dyDescent="0.3">
      <c r="E1773" s="82"/>
      <c r="J1773" s="82"/>
      <c r="K1773" s="82"/>
      <c r="L1773" s="142"/>
      <c r="M1773" s="142"/>
      <c r="N1773" s="318"/>
      <c r="Q1773" s="301"/>
      <c r="R1773" s="301"/>
    </row>
    <row r="1774" spans="1:21" x14ac:dyDescent="0.3">
      <c r="E1774" s="82"/>
      <c r="J1774" s="82"/>
      <c r="K1774" s="82"/>
      <c r="L1774" s="142"/>
      <c r="M1774" s="142"/>
      <c r="N1774" s="318"/>
      <c r="Q1774" s="301"/>
      <c r="R1774" s="301"/>
    </row>
    <row r="1775" spans="1:21" x14ac:dyDescent="0.3">
      <c r="E1775" s="82"/>
      <c r="J1775" s="82"/>
      <c r="K1775" s="82"/>
      <c r="L1775" s="142"/>
      <c r="M1775" s="142"/>
      <c r="N1775" s="318"/>
      <c r="Q1775" s="301"/>
      <c r="R1775" s="301"/>
    </row>
    <row r="1776" spans="1:21" x14ac:dyDescent="0.3">
      <c r="E1776" s="82"/>
      <c r="J1776" s="82"/>
      <c r="K1776" s="82"/>
      <c r="L1776" s="142"/>
      <c r="M1776" s="142"/>
      <c r="N1776" s="318"/>
      <c r="Q1776" s="301"/>
      <c r="R1776" s="301"/>
    </row>
    <row r="1777" spans="5:18" x14ac:dyDescent="0.3">
      <c r="E1777" s="82"/>
      <c r="J1777" s="82"/>
      <c r="K1777" s="82"/>
      <c r="L1777" s="142"/>
      <c r="M1777" s="142"/>
      <c r="N1777" s="318"/>
      <c r="Q1777" s="301"/>
      <c r="R1777" s="301"/>
    </row>
    <row r="1778" spans="5:18" x14ac:dyDescent="0.3">
      <c r="E1778" s="82"/>
      <c r="J1778" s="82"/>
      <c r="K1778" s="82"/>
      <c r="L1778" s="142"/>
      <c r="M1778" s="142"/>
      <c r="N1778" s="318"/>
      <c r="Q1778" s="301"/>
      <c r="R1778" s="301"/>
    </row>
    <row r="1779" spans="5:18" x14ac:dyDescent="0.3">
      <c r="E1779" s="82"/>
      <c r="J1779" s="82"/>
      <c r="K1779" s="82"/>
      <c r="L1779" s="142"/>
      <c r="M1779" s="142"/>
      <c r="N1779" s="318"/>
      <c r="Q1779" s="301"/>
      <c r="R1779" s="301"/>
    </row>
    <row r="1780" spans="5:18" x14ac:dyDescent="0.3">
      <c r="E1780" s="82"/>
      <c r="J1780" s="82"/>
      <c r="K1780" s="82"/>
      <c r="L1780" s="142"/>
      <c r="M1780" s="142"/>
      <c r="N1780" s="318"/>
      <c r="Q1780" s="301"/>
      <c r="R1780" s="301"/>
    </row>
    <row r="1781" spans="5:18" x14ac:dyDescent="0.3">
      <c r="E1781" s="82"/>
      <c r="J1781" s="82"/>
      <c r="K1781" s="82"/>
      <c r="L1781" s="142"/>
      <c r="M1781" s="142"/>
      <c r="N1781" s="318"/>
      <c r="Q1781" s="301"/>
      <c r="R1781" s="301"/>
    </row>
    <row r="1782" spans="5:18" x14ac:dyDescent="0.3">
      <c r="E1782" s="82"/>
      <c r="J1782" s="82"/>
      <c r="K1782" s="82"/>
      <c r="L1782" s="142"/>
      <c r="M1782" s="142"/>
      <c r="N1782" s="318"/>
      <c r="Q1782" s="301"/>
      <c r="R1782" s="301"/>
    </row>
    <row r="1783" spans="5:18" x14ac:dyDescent="0.3">
      <c r="E1783" s="82"/>
      <c r="J1783" s="82"/>
      <c r="K1783" s="82"/>
      <c r="L1783" s="142"/>
      <c r="M1783" s="142"/>
      <c r="N1783" s="318"/>
      <c r="Q1783" s="301"/>
      <c r="R1783" s="301"/>
    </row>
    <row r="1784" spans="5:18" x14ac:dyDescent="0.3">
      <c r="E1784" s="82"/>
      <c r="J1784" s="82"/>
      <c r="K1784" s="82"/>
      <c r="L1784" s="142"/>
      <c r="M1784" s="142"/>
      <c r="N1784" s="318"/>
      <c r="Q1784" s="301"/>
      <c r="R1784" s="301"/>
    </row>
    <row r="1785" spans="5:18" x14ac:dyDescent="0.3">
      <c r="E1785" s="82"/>
      <c r="J1785" s="82"/>
      <c r="K1785" s="82"/>
      <c r="L1785" s="142"/>
      <c r="M1785" s="142"/>
      <c r="N1785" s="318"/>
      <c r="Q1785" s="301"/>
      <c r="R1785" s="301"/>
    </row>
    <row r="1786" spans="5:18" x14ac:dyDescent="0.3">
      <c r="E1786" s="82"/>
      <c r="J1786" s="82"/>
      <c r="K1786" s="82"/>
      <c r="L1786" s="142"/>
      <c r="M1786" s="142"/>
      <c r="N1786" s="318"/>
      <c r="Q1786" s="301"/>
      <c r="R1786" s="301"/>
    </row>
    <row r="1787" spans="5:18" x14ac:dyDescent="0.3">
      <c r="E1787" s="82"/>
      <c r="J1787" s="82"/>
      <c r="K1787" s="82"/>
      <c r="L1787" s="142"/>
      <c r="M1787" s="142"/>
      <c r="N1787" s="318"/>
      <c r="Q1787" s="301"/>
      <c r="R1787" s="301"/>
    </row>
    <row r="1788" spans="5:18" x14ac:dyDescent="0.3">
      <c r="E1788" s="82"/>
      <c r="J1788" s="82"/>
      <c r="K1788" s="82"/>
      <c r="L1788" s="142"/>
      <c r="M1788" s="142"/>
      <c r="N1788" s="318"/>
      <c r="Q1788" s="301"/>
      <c r="R1788" s="301"/>
    </row>
  </sheetData>
  <autoFilter ref="B15:T1763" xr:uid="{00000000-0009-0000-0000-000003000000}"/>
  <dataConsolidate>
    <dataRefs count="1">
      <dataRef ref="D115:D119" sheet="Отделка демо-этаж (2)" r:id="rId1"/>
    </dataRefs>
  </dataConsolidate>
  <mergeCells count="4">
    <mergeCell ref="B9:Q9"/>
    <mergeCell ref="B11:T11"/>
    <mergeCell ref="B12:T12"/>
    <mergeCell ref="O13:Q13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46" fitToHeight="0" orientation="landscape" r:id="rId2"/>
  <rowBreaks count="1" manualBreakCount="1">
    <brk id="120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8DF9-B8A9-4E76-A475-46A0DB05B071}">
  <dimension ref="A1:C1105"/>
  <sheetViews>
    <sheetView topLeftCell="A1046" zoomScale="115" zoomScaleNormal="115" workbookViewId="0">
      <selection activeCell="A1057" sqref="A1057:A1058"/>
    </sheetView>
  </sheetViews>
  <sheetFormatPr defaultRowHeight="14.4" x14ac:dyDescent="0.3"/>
  <cols>
    <col min="1" max="1" width="94.88671875" customWidth="1"/>
    <col min="2" max="2" width="10.6640625" bestFit="1" customWidth="1"/>
    <col min="3" max="3" width="10.109375" bestFit="1" customWidth="1"/>
  </cols>
  <sheetData>
    <row r="1" spans="1:3" x14ac:dyDescent="0.3">
      <c r="A1" s="915" t="s">
        <v>3100</v>
      </c>
      <c r="B1" t="s">
        <v>553</v>
      </c>
    </row>
    <row r="3" spans="1:3" x14ac:dyDescent="0.3">
      <c r="A3" s="915" t="s">
        <v>3102</v>
      </c>
    </row>
    <row r="4" spans="1:3" x14ac:dyDescent="0.3">
      <c r="A4" s="915" t="s">
        <v>1</v>
      </c>
      <c r="B4" s="915" t="s">
        <v>4</v>
      </c>
      <c r="C4" t="s">
        <v>3103</v>
      </c>
    </row>
    <row r="5" spans="1:3" x14ac:dyDescent="0.3">
      <c r="A5" t="s">
        <v>3351</v>
      </c>
      <c r="B5" t="s">
        <v>18</v>
      </c>
      <c r="C5" s="916">
        <v>4</v>
      </c>
    </row>
    <row r="6" spans="1:3" x14ac:dyDescent="0.3">
      <c r="A6" t="s">
        <v>4664</v>
      </c>
      <c r="B6" t="s">
        <v>18</v>
      </c>
      <c r="C6" s="916">
        <v>3</v>
      </c>
    </row>
    <row r="7" spans="1:3" x14ac:dyDescent="0.3">
      <c r="A7" t="s">
        <v>3373</v>
      </c>
      <c r="B7" t="s">
        <v>1685</v>
      </c>
      <c r="C7" s="916">
        <v>3</v>
      </c>
    </row>
    <row r="8" spans="1:3" x14ac:dyDescent="0.3">
      <c r="A8" t="s">
        <v>4657</v>
      </c>
      <c r="B8" t="s">
        <v>1685</v>
      </c>
      <c r="C8" s="916">
        <v>1</v>
      </c>
    </row>
    <row r="9" spans="1:3" x14ac:dyDescent="0.3">
      <c r="A9" t="s">
        <v>4660</v>
      </c>
      <c r="B9" t="s">
        <v>1685</v>
      </c>
      <c r="C9" s="916">
        <v>2</v>
      </c>
    </row>
    <row r="10" spans="1:3" x14ac:dyDescent="0.3">
      <c r="A10" t="s">
        <v>3348</v>
      </c>
      <c r="B10" t="s">
        <v>1685</v>
      </c>
      <c r="C10" s="916">
        <v>1</v>
      </c>
    </row>
    <row r="11" spans="1:3" x14ac:dyDescent="0.3">
      <c r="A11" t="s">
        <v>1710</v>
      </c>
      <c r="B11" t="s">
        <v>1685</v>
      </c>
      <c r="C11" s="916">
        <v>1</v>
      </c>
    </row>
    <row r="12" spans="1:3" x14ac:dyDescent="0.3">
      <c r="A12" t="s">
        <v>4809</v>
      </c>
      <c r="B12" t="s">
        <v>1685</v>
      </c>
      <c r="C12" s="916">
        <v>1</v>
      </c>
    </row>
    <row r="13" spans="1:3" x14ac:dyDescent="0.3">
      <c r="A13" t="s">
        <v>3603</v>
      </c>
      <c r="B13" t="s">
        <v>1685</v>
      </c>
      <c r="C13" s="916">
        <v>1</v>
      </c>
    </row>
    <row r="14" spans="1:3" x14ac:dyDescent="0.3">
      <c r="A14" t="s">
        <v>3529</v>
      </c>
      <c r="B14" t="s">
        <v>1685</v>
      </c>
      <c r="C14" s="916">
        <v>3</v>
      </c>
    </row>
    <row r="15" spans="1:3" x14ac:dyDescent="0.3">
      <c r="A15" t="s">
        <v>4643</v>
      </c>
      <c r="B15" t="s">
        <v>18</v>
      </c>
      <c r="C15" s="916">
        <v>1</v>
      </c>
    </row>
    <row r="16" spans="1:3" x14ac:dyDescent="0.3">
      <c r="A16" t="s">
        <v>4644</v>
      </c>
      <c r="B16" t="s">
        <v>18</v>
      </c>
      <c r="C16" s="916">
        <v>1</v>
      </c>
    </row>
    <row r="17" spans="1:3" x14ac:dyDescent="0.3">
      <c r="A17" t="s">
        <v>4645</v>
      </c>
      <c r="B17" t="s">
        <v>18</v>
      </c>
      <c r="C17" s="916">
        <v>2</v>
      </c>
    </row>
    <row r="18" spans="1:3" x14ac:dyDescent="0.3">
      <c r="A18" t="s">
        <v>3629</v>
      </c>
      <c r="B18" t="s">
        <v>18</v>
      </c>
      <c r="C18" s="916">
        <v>57</v>
      </c>
    </row>
    <row r="19" spans="1:3" x14ac:dyDescent="0.3">
      <c r="A19" t="s">
        <v>3410</v>
      </c>
      <c r="B19" t="s">
        <v>18</v>
      </c>
      <c r="C19" s="916">
        <v>1</v>
      </c>
    </row>
    <row r="20" spans="1:3" x14ac:dyDescent="0.3">
      <c r="A20" t="s">
        <v>3402</v>
      </c>
      <c r="B20" t="s">
        <v>18</v>
      </c>
      <c r="C20" s="916">
        <v>1</v>
      </c>
    </row>
    <row r="21" spans="1:3" x14ac:dyDescent="0.3">
      <c r="A21" t="s">
        <v>4668</v>
      </c>
      <c r="B21" t="s">
        <v>18</v>
      </c>
      <c r="C21" s="916">
        <v>1</v>
      </c>
    </row>
    <row r="22" spans="1:3" x14ac:dyDescent="0.3">
      <c r="A22" t="s">
        <v>4519</v>
      </c>
      <c r="B22" t="s">
        <v>1210</v>
      </c>
      <c r="C22" s="916">
        <v>692.48000000000025</v>
      </c>
    </row>
    <row r="23" spans="1:3" x14ac:dyDescent="0.3">
      <c r="A23" t="s">
        <v>956</v>
      </c>
      <c r="B23" t="s">
        <v>1210</v>
      </c>
      <c r="C23" s="916">
        <v>582.44999999999993</v>
      </c>
    </row>
    <row r="24" spans="1:3" x14ac:dyDescent="0.3">
      <c r="A24" t="s">
        <v>561</v>
      </c>
      <c r="B24" t="s">
        <v>1210</v>
      </c>
      <c r="C24" s="916">
        <v>0.88</v>
      </c>
    </row>
    <row r="25" spans="1:3" x14ac:dyDescent="0.3">
      <c r="A25" t="s">
        <v>4527</v>
      </c>
      <c r="B25" t="s">
        <v>1210</v>
      </c>
      <c r="C25" s="916">
        <v>0.75</v>
      </c>
    </row>
    <row r="26" spans="1:3" x14ac:dyDescent="0.3">
      <c r="A26" t="s">
        <v>4523</v>
      </c>
      <c r="B26" t="s">
        <v>1210</v>
      </c>
      <c r="C26" s="916">
        <v>2519.5300000000007</v>
      </c>
    </row>
    <row r="27" spans="1:3" x14ac:dyDescent="0.3">
      <c r="A27" t="s">
        <v>1421</v>
      </c>
      <c r="B27" t="s">
        <v>1210</v>
      </c>
      <c r="C27" s="916">
        <v>128.37</v>
      </c>
    </row>
    <row r="28" spans="1:3" x14ac:dyDescent="0.3">
      <c r="A28" t="s">
        <v>4955</v>
      </c>
      <c r="B28" t="s">
        <v>1210</v>
      </c>
      <c r="C28" s="916">
        <v>207.13</v>
      </c>
    </row>
    <row r="29" spans="1:3" x14ac:dyDescent="0.3">
      <c r="A29" t="s">
        <v>3725</v>
      </c>
      <c r="B29" t="s">
        <v>1210</v>
      </c>
      <c r="C29" s="916">
        <v>220.55</v>
      </c>
    </row>
    <row r="30" spans="1:3" x14ac:dyDescent="0.3">
      <c r="A30" t="s">
        <v>4615</v>
      </c>
      <c r="B30" t="s">
        <v>1210</v>
      </c>
      <c r="C30" s="916">
        <v>185.10999999999999</v>
      </c>
    </row>
    <row r="31" spans="1:3" x14ac:dyDescent="0.3">
      <c r="A31" t="s">
        <v>3668</v>
      </c>
      <c r="B31" t="s">
        <v>1210</v>
      </c>
      <c r="C31" s="916">
        <v>111.21</v>
      </c>
    </row>
    <row r="32" spans="1:3" x14ac:dyDescent="0.3">
      <c r="A32" t="s">
        <v>4531</v>
      </c>
      <c r="B32" t="s">
        <v>1210</v>
      </c>
      <c r="C32" s="916">
        <v>19.190000000000001</v>
      </c>
    </row>
    <row r="33" spans="1:3" x14ac:dyDescent="0.3">
      <c r="A33" t="s">
        <v>4553</v>
      </c>
      <c r="B33" t="s">
        <v>1210</v>
      </c>
      <c r="C33" s="916">
        <v>36.429999999999993</v>
      </c>
    </row>
    <row r="34" spans="1:3" x14ac:dyDescent="0.3">
      <c r="A34" t="s">
        <v>1992</v>
      </c>
      <c r="B34" t="s">
        <v>1210</v>
      </c>
      <c r="C34" s="916">
        <v>2.5300000000000002</v>
      </c>
    </row>
    <row r="35" spans="1:3" x14ac:dyDescent="0.3">
      <c r="A35" t="s">
        <v>1826</v>
      </c>
      <c r="B35" t="s">
        <v>1210</v>
      </c>
      <c r="C35" s="916">
        <v>3.41</v>
      </c>
    </row>
    <row r="36" spans="1:3" x14ac:dyDescent="0.3">
      <c r="A36" t="s">
        <v>3456</v>
      </c>
      <c r="B36" t="s">
        <v>1210</v>
      </c>
      <c r="C36" s="916">
        <v>0.11</v>
      </c>
    </row>
    <row r="37" spans="1:3" x14ac:dyDescent="0.3">
      <c r="A37" t="s">
        <v>4734</v>
      </c>
      <c r="B37" t="s">
        <v>1210</v>
      </c>
      <c r="C37" s="916">
        <v>14.34</v>
      </c>
    </row>
    <row r="38" spans="1:3" x14ac:dyDescent="0.3">
      <c r="A38" t="s">
        <v>4756</v>
      </c>
      <c r="B38" t="s">
        <v>1210</v>
      </c>
      <c r="C38" s="916">
        <v>0.04</v>
      </c>
    </row>
    <row r="39" spans="1:3" x14ac:dyDescent="0.3">
      <c r="A39" t="s">
        <v>4735</v>
      </c>
      <c r="B39" t="s">
        <v>1210</v>
      </c>
      <c r="C39" s="916">
        <v>2.09</v>
      </c>
    </row>
    <row r="40" spans="1:3" x14ac:dyDescent="0.3">
      <c r="A40" t="s">
        <v>3417</v>
      </c>
      <c r="B40" t="s">
        <v>1210</v>
      </c>
      <c r="C40" s="916">
        <v>3.52</v>
      </c>
    </row>
    <row r="41" spans="1:3" x14ac:dyDescent="0.3">
      <c r="A41" t="s">
        <v>4714</v>
      </c>
      <c r="B41" t="s">
        <v>1210</v>
      </c>
      <c r="C41" s="916">
        <v>0.42</v>
      </c>
    </row>
    <row r="42" spans="1:3" x14ac:dyDescent="0.3">
      <c r="A42" t="s">
        <v>3542</v>
      </c>
      <c r="B42" t="s">
        <v>1210</v>
      </c>
      <c r="C42" s="916">
        <v>0.5</v>
      </c>
    </row>
    <row r="43" spans="1:3" x14ac:dyDescent="0.3">
      <c r="A43" t="s">
        <v>4715</v>
      </c>
      <c r="B43" t="s">
        <v>1210</v>
      </c>
      <c r="C43" s="916">
        <v>5.66</v>
      </c>
    </row>
    <row r="44" spans="1:3" x14ac:dyDescent="0.3">
      <c r="A44" t="s">
        <v>3685</v>
      </c>
      <c r="B44" t="s">
        <v>1210</v>
      </c>
      <c r="C44" s="916">
        <v>0.22</v>
      </c>
    </row>
    <row r="45" spans="1:3" x14ac:dyDescent="0.3">
      <c r="A45" t="s">
        <v>4730</v>
      </c>
      <c r="B45" t="s">
        <v>1210</v>
      </c>
      <c r="C45" s="916">
        <v>30.22</v>
      </c>
    </row>
    <row r="46" spans="1:3" x14ac:dyDescent="0.3">
      <c r="A46" t="s">
        <v>4578</v>
      </c>
      <c r="B46" t="s">
        <v>1210</v>
      </c>
      <c r="C46" s="916">
        <v>3.62</v>
      </c>
    </row>
    <row r="47" spans="1:3" x14ac:dyDescent="0.3">
      <c r="A47" t="s">
        <v>3444</v>
      </c>
      <c r="B47" t="s">
        <v>1210</v>
      </c>
      <c r="C47" s="916">
        <v>110.55</v>
      </c>
    </row>
    <row r="48" spans="1:3" x14ac:dyDescent="0.3">
      <c r="A48" t="s">
        <v>3571</v>
      </c>
      <c r="B48" t="s">
        <v>1210</v>
      </c>
      <c r="C48" s="916">
        <v>0.11</v>
      </c>
    </row>
    <row r="49" spans="1:3" x14ac:dyDescent="0.3">
      <c r="A49" t="s">
        <v>3684</v>
      </c>
      <c r="B49" t="s">
        <v>1210</v>
      </c>
      <c r="C49" s="916">
        <v>1.21</v>
      </c>
    </row>
    <row r="50" spans="1:3" x14ac:dyDescent="0.3">
      <c r="A50" t="s">
        <v>4831</v>
      </c>
      <c r="B50" t="s">
        <v>1210</v>
      </c>
      <c r="C50" s="916">
        <v>10.63</v>
      </c>
    </row>
    <row r="51" spans="1:3" x14ac:dyDescent="0.3">
      <c r="A51" t="s">
        <v>4776</v>
      </c>
      <c r="B51" t="s">
        <v>1210</v>
      </c>
      <c r="C51" s="916">
        <v>39.790000000000006</v>
      </c>
    </row>
    <row r="52" spans="1:3" x14ac:dyDescent="0.3">
      <c r="A52" t="s">
        <v>3416</v>
      </c>
      <c r="B52" t="s">
        <v>1210</v>
      </c>
      <c r="C52" s="916">
        <v>142.22999999999999</v>
      </c>
    </row>
    <row r="53" spans="1:3" x14ac:dyDescent="0.3">
      <c r="A53" t="s">
        <v>3294</v>
      </c>
      <c r="B53" t="s">
        <v>1210</v>
      </c>
      <c r="C53" s="916">
        <v>12.1</v>
      </c>
    </row>
    <row r="54" spans="1:3" x14ac:dyDescent="0.3">
      <c r="A54" t="s">
        <v>3572</v>
      </c>
      <c r="B54" t="s">
        <v>1210</v>
      </c>
      <c r="C54" s="916">
        <v>3.3</v>
      </c>
    </row>
    <row r="55" spans="1:3" x14ac:dyDescent="0.3">
      <c r="A55" t="s">
        <v>3541</v>
      </c>
      <c r="B55" t="s">
        <v>1210</v>
      </c>
      <c r="C55" s="916">
        <v>2.31</v>
      </c>
    </row>
    <row r="56" spans="1:3" x14ac:dyDescent="0.3">
      <c r="A56" t="s">
        <v>4731</v>
      </c>
      <c r="B56" t="s">
        <v>1210</v>
      </c>
      <c r="C56" s="916">
        <v>44.08</v>
      </c>
    </row>
    <row r="57" spans="1:3" x14ac:dyDescent="0.3">
      <c r="A57" t="s">
        <v>4579</v>
      </c>
      <c r="B57" t="s">
        <v>1210</v>
      </c>
      <c r="C57" s="916">
        <v>25.009999999999998</v>
      </c>
    </row>
    <row r="58" spans="1:3" x14ac:dyDescent="0.3">
      <c r="A58" t="s">
        <v>3509</v>
      </c>
      <c r="B58" t="s">
        <v>1210</v>
      </c>
      <c r="C58" s="916">
        <v>0.99</v>
      </c>
    </row>
    <row r="59" spans="1:3" x14ac:dyDescent="0.3">
      <c r="A59" t="s">
        <v>3573</v>
      </c>
      <c r="B59" t="s">
        <v>1210</v>
      </c>
      <c r="C59" s="916">
        <v>5.83</v>
      </c>
    </row>
    <row r="60" spans="1:3" x14ac:dyDescent="0.3">
      <c r="A60" t="s">
        <v>4799</v>
      </c>
      <c r="B60" t="s">
        <v>1210</v>
      </c>
      <c r="C60" s="916">
        <v>46.49</v>
      </c>
    </row>
    <row r="61" spans="1:3" x14ac:dyDescent="0.3">
      <c r="A61" t="s">
        <v>3499</v>
      </c>
      <c r="B61" t="s">
        <v>1210</v>
      </c>
      <c r="C61" s="916">
        <v>17.05</v>
      </c>
    </row>
    <row r="62" spans="1:3" x14ac:dyDescent="0.3">
      <c r="A62" t="s">
        <v>4732</v>
      </c>
      <c r="B62" t="s">
        <v>1210</v>
      </c>
      <c r="C62" s="916">
        <v>2.33</v>
      </c>
    </row>
    <row r="63" spans="1:3" x14ac:dyDescent="0.3">
      <c r="A63" t="s">
        <v>4777</v>
      </c>
      <c r="B63" t="s">
        <v>1210</v>
      </c>
      <c r="C63" s="916">
        <v>38.369999999999997</v>
      </c>
    </row>
    <row r="64" spans="1:3" x14ac:dyDescent="0.3">
      <c r="A64" t="s">
        <v>3510</v>
      </c>
      <c r="B64" t="s">
        <v>1210</v>
      </c>
      <c r="C64" s="916">
        <v>107.05</v>
      </c>
    </row>
    <row r="65" spans="1:3" x14ac:dyDescent="0.3">
      <c r="A65" t="s">
        <v>3511</v>
      </c>
      <c r="B65" t="s">
        <v>1210</v>
      </c>
      <c r="C65" s="916">
        <v>104.94</v>
      </c>
    </row>
    <row r="66" spans="1:3" x14ac:dyDescent="0.3">
      <c r="A66" t="s">
        <v>3512</v>
      </c>
      <c r="B66" t="s">
        <v>1210</v>
      </c>
      <c r="C66" s="916">
        <v>6.44</v>
      </c>
    </row>
    <row r="67" spans="1:3" x14ac:dyDescent="0.3">
      <c r="A67" t="s">
        <v>4774</v>
      </c>
      <c r="B67" t="s">
        <v>1210</v>
      </c>
      <c r="C67" s="916">
        <v>1.08</v>
      </c>
    </row>
    <row r="68" spans="1:3" x14ac:dyDescent="0.3">
      <c r="A68" t="s">
        <v>3683</v>
      </c>
      <c r="B68" t="s">
        <v>1210</v>
      </c>
      <c r="C68" s="916">
        <v>67.87</v>
      </c>
    </row>
    <row r="69" spans="1:3" x14ac:dyDescent="0.3">
      <c r="A69" t="s">
        <v>3574</v>
      </c>
      <c r="B69" t="s">
        <v>1210</v>
      </c>
      <c r="C69" s="916">
        <v>24.2</v>
      </c>
    </row>
    <row r="70" spans="1:3" x14ac:dyDescent="0.3">
      <c r="A70" t="s">
        <v>4832</v>
      </c>
      <c r="B70" t="s">
        <v>1210</v>
      </c>
      <c r="C70" s="916">
        <v>0.8</v>
      </c>
    </row>
    <row r="71" spans="1:3" x14ac:dyDescent="0.3">
      <c r="A71" t="s">
        <v>3575</v>
      </c>
      <c r="B71" t="s">
        <v>1210</v>
      </c>
      <c r="C71" s="916">
        <v>2.31</v>
      </c>
    </row>
    <row r="72" spans="1:3" x14ac:dyDescent="0.3">
      <c r="A72" t="s">
        <v>4604</v>
      </c>
      <c r="B72" t="s">
        <v>1210</v>
      </c>
      <c r="C72" s="916">
        <v>55.400000000000006</v>
      </c>
    </row>
    <row r="73" spans="1:3" x14ac:dyDescent="0.3">
      <c r="A73" t="s">
        <v>3630</v>
      </c>
      <c r="B73" t="s">
        <v>1210</v>
      </c>
      <c r="C73" s="916">
        <v>37.839999999999996</v>
      </c>
    </row>
    <row r="74" spans="1:3" x14ac:dyDescent="0.3">
      <c r="A74" t="s">
        <v>4621</v>
      </c>
      <c r="B74" t="s">
        <v>1210</v>
      </c>
      <c r="C74" s="916">
        <v>6.84</v>
      </c>
    </row>
    <row r="75" spans="1:3" x14ac:dyDescent="0.3">
      <c r="A75" t="s">
        <v>3654</v>
      </c>
      <c r="B75" t="s">
        <v>1210</v>
      </c>
      <c r="C75" s="916">
        <v>93.830000000000013</v>
      </c>
    </row>
    <row r="76" spans="1:3" x14ac:dyDescent="0.3">
      <c r="A76" t="s">
        <v>4670</v>
      </c>
      <c r="B76" t="s">
        <v>1210</v>
      </c>
      <c r="C76" s="916">
        <v>28.259999999999998</v>
      </c>
    </row>
    <row r="77" spans="1:3" x14ac:dyDescent="0.3">
      <c r="A77" t="s">
        <v>3631</v>
      </c>
      <c r="B77" t="s">
        <v>1210</v>
      </c>
      <c r="C77" s="916">
        <v>344.40999999999997</v>
      </c>
    </row>
    <row r="78" spans="1:3" x14ac:dyDescent="0.3">
      <c r="A78" t="s">
        <v>4733</v>
      </c>
      <c r="B78" t="s">
        <v>1210</v>
      </c>
      <c r="C78" s="916">
        <v>0.28000000000000003</v>
      </c>
    </row>
    <row r="79" spans="1:3" x14ac:dyDescent="0.3">
      <c r="A79" t="s">
        <v>3615</v>
      </c>
      <c r="B79" t="s">
        <v>1210</v>
      </c>
      <c r="C79" s="916">
        <v>25.74</v>
      </c>
    </row>
    <row r="80" spans="1:3" x14ac:dyDescent="0.3">
      <c r="A80" t="s">
        <v>3576</v>
      </c>
      <c r="B80" t="s">
        <v>1210</v>
      </c>
      <c r="C80" s="916">
        <v>18.48</v>
      </c>
    </row>
    <row r="81" spans="1:3" x14ac:dyDescent="0.3">
      <c r="A81" t="s">
        <v>3500</v>
      </c>
      <c r="B81" t="s">
        <v>1210</v>
      </c>
      <c r="C81" s="916">
        <v>1.34</v>
      </c>
    </row>
    <row r="82" spans="1:3" x14ac:dyDescent="0.3">
      <c r="A82" t="s">
        <v>3577</v>
      </c>
      <c r="B82" t="s">
        <v>1210</v>
      </c>
      <c r="C82" s="916">
        <v>117.81</v>
      </c>
    </row>
    <row r="83" spans="1:3" x14ac:dyDescent="0.3">
      <c r="A83" t="s">
        <v>1957</v>
      </c>
      <c r="B83" t="s">
        <v>1210</v>
      </c>
      <c r="C83" s="916">
        <v>0.99</v>
      </c>
    </row>
    <row r="84" spans="1:3" x14ac:dyDescent="0.3">
      <c r="A84" t="s">
        <v>4530</v>
      </c>
      <c r="B84" t="s">
        <v>1210</v>
      </c>
      <c r="C84" s="916">
        <v>75.75</v>
      </c>
    </row>
    <row r="85" spans="1:3" x14ac:dyDescent="0.3">
      <c r="A85" t="s">
        <v>3727</v>
      </c>
      <c r="B85" t="s">
        <v>1210</v>
      </c>
      <c r="C85" s="916">
        <v>45.54</v>
      </c>
    </row>
    <row r="86" spans="1:3" x14ac:dyDescent="0.3">
      <c r="A86" t="s">
        <v>4847</v>
      </c>
      <c r="B86" t="s">
        <v>1210</v>
      </c>
      <c r="C86" s="916">
        <v>97.76</v>
      </c>
    </row>
    <row r="87" spans="1:3" x14ac:dyDescent="0.3">
      <c r="A87" t="s">
        <v>3285</v>
      </c>
      <c r="B87" t="s">
        <v>1210</v>
      </c>
      <c r="C87" s="916">
        <v>136.07</v>
      </c>
    </row>
    <row r="88" spans="1:3" x14ac:dyDescent="0.3">
      <c r="A88" t="s">
        <v>4622</v>
      </c>
      <c r="B88" t="s">
        <v>1210</v>
      </c>
      <c r="C88" s="916">
        <v>40.290000000000006</v>
      </c>
    </row>
    <row r="89" spans="1:3" x14ac:dyDescent="0.3">
      <c r="A89" t="s">
        <v>3286</v>
      </c>
      <c r="B89" t="s">
        <v>1210</v>
      </c>
      <c r="C89" s="916">
        <v>25.41</v>
      </c>
    </row>
    <row r="90" spans="1:3" x14ac:dyDescent="0.3">
      <c r="A90" t="s">
        <v>4798</v>
      </c>
      <c r="B90" t="s">
        <v>1210</v>
      </c>
      <c r="C90" s="916">
        <v>117.50000000000001</v>
      </c>
    </row>
    <row r="91" spans="1:3" x14ac:dyDescent="0.3">
      <c r="A91" t="s">
        <v>3728</v>
      </c>
      <c r="B91" t="s">
        <v>1210</v>
      </c>
      <c r="C91" s="916">
        <v>31.35</v>
      </c>
    </row>
    <row r="92" spans="1:3" x14ac:dyDescent="0.3">
      <c r="A92" t="s">
        <v>4551</v>
      </c>
      <c r="B92" t="s">
        <v>1210</v>
      </c>
      <c r="C92" s="916">
        <v>105.24</v>
      </c>
    </row>
    <row r="93" spans="1:3" x14ac:dyDescent="0.3">
      <c r="A93" t="s">
        <v>3766</v>
      </c>
      <c r="B93" t="s">
        <v>1210</v>
      </c>
      <c r="C93" s="916">
        <v>9.7899999999999991</v>
      </c>
    </row>
    <row r="94" spans="1:3" x14ac:dyDescent="0.3">
      <c r="A94" t="s">
        <v>3403</v>
      </c>
      <c r="B94" t="s">
        <v>1210</v>
      </c>
      <c r="C94" s="916">
        <v>113.19</v>
      </c>
    </row>
    <row r="95" spans="1:3" x14ac:dyDescent="0.3">
      <c r="A95" t="s">
        <v>4623</v>
      </c>
      <c r="B95" t="s">
        <v>1210</v>
      </c>
      <c r="C95" s="916">
        <v>89.38</v>
      </c>
    </row>
    <row r="96" spans="1:3" x14ac:dyDescent="0.3">
      <c r="A96" t="s">
        <v>3287</v>
      </c>
      <c r="B96" t="s">
        <v>1210</v>
      </c>
      <c r="C96" s="916">
        <v>319.66000000000003</v>
      </c>
    </row>
    <row r="97" spans="1:3" x14ac:dyDescent="0.3">
      <c r="A97" t="s">
        <v>4859</v>
      </c>
      <c r="B97" t="s">
        <v>1210</v>
      </c>
      <c r="C97" s="916">
        <v>14.08</v>
      </c>
    </row>
    <row r="98" spans="1:3" x14ac:dyDescent="0.3">
      <c r="A98" t="s">
        <v>3288</v>
      </c>
      <c r="B98" t="s">
        <v>1210</v>
      </c>
      <c r="C98" s="916">
        <v>19.799999999999997</v>
      </c>
    </row>
    <row r="99" spans="1:3" x14ac:dyDescent="0.3">
      <c r="A99" t="s">
        <v>4848</v>
      </c>
      <c r="B99" t="s">
        <v>1210</v>
      </c>
      <c r="C99" s="916">
        <v>2.0099999999999998</v>
      </c>
    </row>
    <row r="100" spans="1:3" x14ac:dyDescent="0.3">
      <c r="A100" t="s">
        <v>4838</v>
      </c>
      <c r="B100" t="s">
        <v>1210</v>
      </c>
      <c r="C100" s="916">
        <v>56.83</v>
      </c>
    </row>
    <row r="101" spans="1:3" x14ac:dyDescent="0.3">
      <c r="A101" t="s">
        <v>4839</v>
      </c>
      <c r="B101" t="s">
        <v>1210</v>
      </c>
      <c r="C101" s="916">
        <v>1.54</v>
      </c>
    </row>
    <row r="102" spans="1:3" x14ac:dyDescent="0.3">
      <c r="A102" t="s">
        <v>3655</v>
      </c>
      <c r="B102" t="s">
        <v>1210</v>
      </c>
      <c r="C102" s="916">
        <v>27.72</v>
      </c>
    </row>
    <row r="103" spans="1:3" x14ac:dyDescent="0.3">
      <c r="A103" t="s">
        <v>3632</v>
      </c>
      <c r="B103" t="s">
        <v>1210</v>
      </c>
      <c r="C103" s="916">
        <v>22.22</v>
      </c>
    </row>
    <row r="104" spans="1:3" x14ac:dyDescent="0.3">
      <c r="A104" t="s">
        <v>4860</v>
      </c>
      <c r="B104" t="s">
        <v>1210</v>
      </c>
      <c r="C104" s="916">
        <v>3.86</v>
      </c>
    </row>
    <row r="105" spans="1:3" x14ac:dyDescent="0.3">
      <c r="A105" t="s">
        <v>3633</v>
      </c>
      <c r="B105" t="s">
        <v>1210</v>
      </c>
      <c r="C105" s="916">
        <v>14.63</v>
      </c>
    </row>
    <row r="106" spans="1:3" x14ac:dyDescent="0.3">
      <c r="A106" t="s">
        <v>4552</v>
      </c>
      <c r="B106" t="s">
        <v>1210</v>
      </c>
      <c r="C106" s="916">
        <v>9.2200000000000006</v>
      </c>
    </row>
    <row r="107" spans="1:3" x14ac:dyDescent="0.3">
      <c r="A107" t="s">
        <v>1222</v>
      </c>
      <c r="B107" t="s">
        <v>1210</v>
      </c>
      <c r="C107" s="916">
        <v>0.33</v>
      </c>
    </row>
    <row r="108" spans="1:3" x14ac:dyDescent="0.3">
      <c r="A108" t="s">
        <v>4624</v>
      </c>
      <c r="B108" t="s">
        <v>1210</v>
      </c>
      <c r="C108" s="916">
        <v>8.23</v>
      </c>
    </row>
    <row r="109" spans="1:3" x14ac:dyDescent="0.3">
      <c r="A109" t="s">
        <v>3289</v>
      </c>
      <c r="B109" t="s">
        <v>1210</v>
      </c>
      <c r="C109" s="916">
        <v>46.42</v>
      </c>
    </row>
    <row r="110" spans="1:3" x14ac:dyDescent="0.3">
      <c r="A110" t="s">
        <v>1224</v>
      </c>
      <c r="B110" t="s">
        <v>1210</v>
      </c>
      <c r="C110" s="916">
        <v>7.48</v>
      </c>
    </row>
    <row r="111" spans="1:3" x14ac:dyDescent="0.3">
      <c r="A111" t="s">
        <v>4861</v>
      </c>
      <c r="B111" t="s">
        <v>1210</v>
      </c>
      <c r="C111" s="916">
        <v>0.4</v>
      </c>
    </row>
    <row r="112" spans="1:3" x14ac:dyDescent="0.3">
      <c r="A112" t="s">
        <v>3767</v>
      </c>
      <c r="B112" t="s">
        <v>1210</v>
      </c>
      <c r="C112" s="916">
        <v>7.15</v>
      </c>
    </row>
    <row r="113" spans="1:3" x14ac:dyDescent="0.3">
      <c r="A113" t="s">
        <v>3158</v>
      </c>
      <c r="B113" t="s">
        <v>1210</v>
      </c>
      <c r="C113" s="916">
        <v>3.3</v>
      </c>
    </row>
    <row r="114" spans="1:3" x14ac:dyDescent="0.3">
      <c r="A114" t="s">
        <v>3768</v>
      </c>
      <c r="B114" t="s">
        <v>1210</v>
      </c>
      <c r="C114" s="916">
        <v>6.49</v>
      </c>
    </row>
    <row r="115" spans="1:3" x14ac:dyDescent="0.3">
      <c r="A115" t="s">
        <v>3634</v>
      </c>
      <c r="B115" t="s">
        <v>1210</v>
      </c>
      <c r="C115" s="916">
        <v>1.32</v>
      </c>
    </row>
    <row r="116" spans="1:3" x14ac:dyDescent="0.3">
      <c r="A116" t="s">
        <v>3635</v>
      </c>
      <c r="B116" t="s">
        <v>1210</v>
      </c>
      <c r="C116" s="916">
        <v>12.43</v>
      </c>
    </row>
    <row r="117" spans="1:3" x14ac:dyDescent="0.3">
      <c r="A117" t="s">
        <v>4862</v>
      </c>
      <c r="B117" t="s">
        <v>1210</v>
      </c>
      <c r="C117" s="916">
        <v>1.56</v>
      </c>
    </row>
    <row r="118" spans="1:3" x14ac:dyDescent="0.3">
      <c r="A118" t="s">
        <v>3616</v>
      </c>
      <c r="B118" t="s">
        <v>1210</v>
      </c>
      <c r="C118" s="916">
        <v>0.77</v>
      </c>
    </row>
    <row r="119" spans="1:3" x14ac:dyDescent="0.3">
      <c r="A119" t="s">
        <v>4833</v>
      </c>
      <c r="B119" t="s">
        <v>1210</v>
      </c>
      <c r="C119" s="916">
        <v>2.6599999999999997</v>
      </c>
    </row>
    <row r="120" spans="1:3" x14ac:dyDescent="0.3">
      <c r="A120" t="s">
        <v>3769</v>
      </c>
      <c r="B120" t="s">
        <v>1210</v>
      </c>
      <c r="C120" s="916">
        <v>15.62</v>
      </c>
    </row>
    <row r="121" spans="1:3" x14ac:dyDescent="0.3">
      <c r="A121" t="s">
        <v>4625</v>
      </c>
      <c r="B121" t="s">
        <v>1210</v>
      </c>
      <c r="C121" s="916">
        <v>5.59</v>
      </c>
    </row>
    <row r="122" spans="1:3" x14ac:dyDescent="0.3">
      <c r="A122" t="s">
        <v>3191</v>
      </c>
      <c r="B122" t="s">
        <v>1210</v>
      </c>
      <c r="C122" s="916">
        <v>29.259999999999998</v>
      </c>
    </row>
    <row r="123" spans="1:3" x14ac:dyDescent="0.3">
      <c r="A123" t="s">
        <v>3159</v>
      </c>
      <c r="B123" t="s">
        <v>1210</v>
      </c>
      <c r="C123" s="916">
        <v>4.29</v>
      </c>
    </row>
    <row r="124" spans="1:3" x14ac:dyDescent="0.3">
      <c r="A124" t="s">
        <v>3192</v>
      </c>
      <c r="B124" t="s">
        <v>1210</v>
      </c>
      <c r="C124" s="916">
        <v>1.76</v>
      </c>
    </row>
    <row r="125" spans="1:3" x14ac:dyDescent="0.3">
      <c r="A125" t="s">
        <v>3770</v>
      </c>
      <c r="B125" t="s">
        <v>1210</v>
      </c>
      <c r="C125" s="916">
        <v>2.75</v>
      </c>
    </row>
    <row r="126" spans="1:3" x14ac:dyDescent="0.3">
      <c r="A126" t="s">
        <v>3569</v>
      </c>
      <c r="B126" t="s">
        <v>1210</v>
      </c>
      <c r="C126" s="916">
        <v>0.11</v>
      </c>
    </row>
    <row r="127" spans="1:3" x14ac:dyDescent="0.3">
      <c r="A127" t="s">
        <v>3771</v>
      </c>
      <c r="B127" t="s">
        <v>1210</v>
      </c>
      <c r="C127" s="916">
        <v>2.5299999999999998</v>
      </c>
    </row>
    <row r="128" spans="1:3" x14ac:dyDescent="0.3">
      <c r="A128" t="s">
        <v>4725</v>
      </c>
      <c r="B128" t="s">
        <v>1210</v>
      </c>
      <c r="C128" s="916">
        <v>10.75</v>
      </c>
    </row>
    <row r="129" spans="1:3" x14ac:dyDescent="0.3">
      <c r="A129" t="s">
        <v>4726</v>
      </c>
      <c r="B129" t="s">
        <v>1210</v>
      </c>
      <c r="C129" s="916">
        <v>5.72</v>
      </c>
    </row>
    <row r="130" spans="1:3" x14ac:dyDescent="0.3">
      <c r="A130" t="s">
        <v>3346</v>
      </c>
      <c r="B130" t="s">
        <v>1210</v>
      </c>
      <c r="C130" s="916">
        <v>0.33</v>
      </c>
    </row>
    <row r="131" spans="1:3" x14ac:dyDescent="0.3">
      <c r="B131" t="s">
        <v>5580</v>
      </c>
      <c r="C131" s="916">
        <v>0.11000000000000001</v>
      </c>
    </row>
    <row r="132" spans="1:3" x14ac:dyDescent="0.3">
      <c r="A132" t="s">
        <v>3290</v>
      </c>
      <c r="B132" t="s">
        <v>1210</v>
      </c>
      <c r="C132" s="916">
        <v>9.24</v>
      </c>
    </row>
    <row r="133" spans="1:3" x14ac:dyDescent="0.3">
      <c r="A133" t="s">
        <v>3160</v>
      </c>
      <c r="B133" t="s">
        <v>1210</v>
      </c>
      <c r="C133" s="916">
        <v>0.77</v>
      </c>
    </row>
    <row r="134" spans="1:3" x14ac:dyDescent="0.3">
      <c r="A134" t="s">
        <v>3161</v>
      </c>
      <c r="B134" t="s">
        <v>1210</v>
      </c>
      <c r="C134" s="916">
        <v>6.6</v>
      </c>
    </row>
    <row r="135" spans="1:3" x14ac:dyDescent="0.3">
      <c r="A135" t="s">
        <v>3162</v>
      </c>
      <c r="B135" t="s">
        <v>1210</v>
      </c>
      <c r="C135" s="916">
        <v>18.920000000000002</v>
      </c>
    </row>
    <row r="136" spans="1:3" x14ac:dyDescent="0.3">
      <c r="A136" t="s">
        <v>3163</v>
      </c>
      <c r="B136" t="s">
        <v>1210</v>
      </c>
      <c r="C136" s="916">
        <v>1.1000000000000001</v>
      </c>
    </row>
    <row r="137" spans="1:3" x14ac:dyDescent="0.3">
      <c r="A137" t="s">
        <v>3164</v>
      </c>
      <c r="B137" t="s">
        <v>1210</v>
      </c>
      <c r="C137" s="916">
        <v>9.1300000000000008</v>
      </c>
    </row>
    <row r="138" spans="1:3" x14ac:dyDescent="0.3">
      <c r="A138" t="s">
        <v>3165</v>
      </c>
      <c r="B138" t="s">
        <v>1210</v>
      </c>
      <c r="C138" s="916">
        <v>0.77</v>
      </c>
    </row>
    <row r="139" spans="1:3" x14ac:dyDescent="0.3">
      <c r="A139" t="s">
        <v>3291</v>
      </c>
      <c r="B139" t="s">
        <v>1210</v>
      </c>
      <c r="C139" s="916">
        <v>8.58</v>
      </c>
    </row>
    <row r="140" spans="1:3" x14ac:dyDescent="0.3">
      <c r="A140" t="s">
        <v>3356</v>
      </c>
      <c r="B140" t="s">
        <v>1210</v>
      </c>
      <c r="C140" s="916">
        <v>162.47</v>
      </c>
    </row>
    <row r="141" spans="1:3" x14ac:dyDescent="0.3">
      <c r="A141" t="s">
        <v>3193</v>
      </c>
      <c r="B141" t="s">
        <v>1210</v>
      </c>
      <c r="C141" s="916">
        <v>0.66</v>
      </c>
    </row>
    <row r="142" spans="1:3" x14ac:dyDescent="0.3">
      <c r="A142" t="s">
        <v>4887</v>
      </c>
      <c r="B142" t="s">
        <v>1210</v>
      </c>
      <c r="C142" s="916">
        <v>3.3600000000000003</v>
      </c>
    </row>
    <row r="143" spans="1:3" x14ac:dyDescent="0.3">
      <c r="A143" t="s">
        <v>4775</v>
      </c>
      <c r="B143" t="s">
        <v>1210</v>
      </c>
      <c r="C143" s="916">
        <v>0.16999999999999998</v>
      </c>
    </row>
    <row r="144" spans="1:3" x14ac:dyDescent="0.3">
      <c r="A144" t="s">
        <v>3570</v>
      </c>
      <c r="B144" t="s">
        <v>1210</v>
      </c>
      <c r="C144" s="916">
        <v>0.22</v>
      </c>
    </row>
    <row r="145" spans="1:3" x14ac:dyDescent="0.3">
      <c r="A145" t="s">
        <v>3772</v>
      </c>
      <c r="B145" t="s">
        <v>1210</v>
      </c>
      <c r="C145" s="916">
        <v>13.53</v>
      </c>
    </row>
    <row r="146" spans="1:3" x14ac:dyDescent="0.3">
      <c r="A146" t="s">
        <v>4709</v>
      </c>
      <c r="B146" t="s">
        <v>1210</v>
      </c>
      <c r="C146" s="916">
        <v>0.88</v>
      </c>
    </row>
    <row r="147" spans="1:3" x14ac:dyDescent="0.3">
      <c r="A147" t="s">
        <v>4727</v>
      </c>
      <c r="B147" t="s">
        <v>1210</v>
      </c>
      <c r="C147" s="916">
        <v>13.71</v>
      </c>
    </row>
    <row r="148" spans="1:3" x14ac:dyDescent="0.3">
      <c r="A148" t="s">
        <v>3773</v>
      </c>
      <c r="B148" t="s">
        <v>1210</v>
      </c>
      <c r="C148" s="916">
        <v>16.829999999999998</v>
      </c>
    </row>
    <row r="149" spans="1:3" x14ac:dyDescent="0.3">
      <c r="A149" t="s">
        <v>3443</v>
      </c>
      <c r="B149" t="s">
        <v>1210</v>
      </c>
      <c r="C149" s="916">
        <v>15.29</v>
      </c>
    </row>
    <row r="150" spans="1:3" x14ac:dyDescent="0.3">
      <c r="A150" t="s">
        <v>4728</v>
      </c>
      <c r="B150" t="s">
        <v>1210</v>
      </c>
      <c r="C150" s="916">
        <v>2.06</v>
      </c>
    </row>
    <row r="151" spans="1:3" x14ac:dyDescent="0.3">
      <c r="A151" t="s">
        <v>4646</v>
      </c>
      <c r="B151" t="s">
        <v>1210</v>
      </c>
      <c r="C151" s="916">
        <v>4.7300000000000004</v>
      </c>
    </row>
    <row r="152" spans="1:3" x14ac:dyDescent="0.3">
      <c r="A152" t="s">
        <v>3292</v>
      </c>
      <c r="B152" t="s">
        <v>1210</v>
      </c>
      <c r="C152" s="916">
        <v>15.73</v>
      </c>
    </row>
    <row r="153" spans="1:3" x14ac:dyDescent="0.3">
      <c r="A153" t="s">
        <v>4752</v>
      </c>
      <c r="B153" t="s">
        <v>1210</v>
      </c>
      <c r="C153" s="916">
        <v>17.52</v>
      </c>
    </row>
    <row r="154" spans="1:3" x14ac:dyDescent="0.3">
      <c r="A154" t="s">
        <v>4753</v>
      </c>
      <c r="B154" t="s">
        <v>1210</v>
      </c>
      <c r="C154" s="916">
        <v>31.14</v>
      </c>
    </row>
    <row r="155" spans="1:3" x14ac:dyDescent="0.3">
      <c r="A155" t="s">
        <v>4754</v>
      </c>
      <c r="B155" t="s">
        <v>1210</v>
      </c>
      <c r="C155" s="916">
        <v>0.65</v>
      </c>
    </row>
    <row r="156" spans="1:3" x14ac:dyDescent="0.3">
      <c r="A156" t="s">
        <v>3538</v>
      </c>
      <c r="B156" t="s">
        <v>1210</v>
      </c>
      <c r="C156" s="916">
        <v>0.11</v>
      </c>
    </row>
    <row r="157" spans="1:3" x14ac:dyDescent="0.3">
      <c r="A157" t="s">
        <v>4576</v>
      </c>
      <c r="B157" t="s">
        <v>1210</v>
      </c>
      <c r="C157" s="916">
        <v>2.2400000000000002</v>
      </c>
    </row>
    <row r="158" spans="1:3" x14ac:dyDescent="0.3">
      <c r="A158" t="s">
        <v>4577</v>
      </c>
      <c r="B158" t="s">
        <v>1210</v>
      </c>
      <c r="C158" s="916">
        <v>3.2</v>
      </c>
    </row>
    <row r="159" spans="1:3" x14ac:dyDescent="0.3">
      <c r="A159" t="s">
        <v>4653</v>
      </c>
      <c r="B159" t="s">
        <v>1210</v>
      </c>
      <c r="C159" s="916">
        <v>9.0000000000000011E-2</v>
      </c>
    </row>
    <row r="160" spans="1:3" x14ac:dyDescent="0.3">
      <c r="A160" t="s">
        <v>4729</v>
      </c>
      <c r="B160" t="s">
        <v>1210</v>
      </c>
      <c r="C160" s="916">
        <v>47.12</v>
      </c>
    </row>
    <row r="161" spans="1:3" x14ac:dyDescent="0.3">
      <c r="A161" t="s">
        <v>3539</v>
      </c>
      <c r="B161" t="s">
        <v>1210</v>
      </c>
      <c r="C161" s="916">
        <v>58.3</v>
      </c>
    </row>
    <row r="162" spans="1:3" x14ac:dyDescent="0.3">
      <c r="A162" t="s">
        <v>4710</v>
      </c>
      <c r="B162" t="s">
        <v>1210</v>
      </c>
      <c r="C162" s="916">
        <v>1.85</v>
      </c>
    </row>
    <row r="163" spans="1:3" x14ac:dyDescent="0.3">
      <c r="A163" t="s">
        <v>4755</v>
      </c>
      <c r="B163" t="s">
        <v>1210</v>
      </c>
      <c r="C163" s="916">
        <v>62.02</v>
      </c>
    </row>
    <row r="164" spans="1:3" x14ac:dyDescent="0.3">
      <c r="A164" t="s">
        <v>3540</v>
      </c>
      <c r="B164" t="s">
        <v>1210</v>
      </c>
      <c r="C164" s="916">
        <v>14.52</v>
      </c>
    </row>
    <row r="165" spans="1:3" x14ac:dyDescent="0.3">
      <c r="A165" t="s">
        <v>4711</v>
      </c>
      <c r="B165" t="s">
        <v>1210</v>
      </c>
      <c r="C165" s="916">
        <v>0.18</v>
      </c>
    </row>
    <row r="166" spans="1:3" x14ac:dyDescent="0.3">
      <c r="A166" t="s">
        <v>4712</v>
      </c>
      <c r="B166" t="s">
        <v>1210</v>
      </c>
      <c r="C166" s="916">
        <v>1.1000000000000001</v>
      </c>
    </row>
    <row r="167" spans="1:3" x14ac:dyDescent="0.3">
      <c r="A167" t="s">
        <v>4713</v>
      </c>
      <c r="B167" t="s">
        <v>1210</v>
      </c>
      <c r="C167" s="916">
        <v>43.15</v>
      </c>
    </row>
    <row r="168" spans="1:3" x14ac:dyDescent="0.3">
      <c r="A168" t="s">
        <v>3508</v>
      </c>
      <c r="B168" t="s">
        <v>1210</v>
      </c>
      <c r="C168" s="916">
        <v>8.0299999999999994</v>
      </c>
    </row>
    <row r="169" spans="1:3" x14ac:dyDescent="0.3">
      <c r="A169" t="s">
        <v>3468</v>
      </c>
      <c r="B169" t="s">
        <v>1210</v>
      </c>
      <c r="C169" s="916">
        <v>2.09</v>
      </c>
    </row>
    <row r="170" spans="1:3" x14ac:dyDescent="0.3">
      <c r="A170" t="s">
        <v>3469</v>
      </c>
      <c r="B170" t="s">
        <v>1210</v>
      </c>
      <c r="C170" s="916">
        <v>0.55000000000000004</v>
      </c>
    </row>
    <row r="171" spans="1:3" x14ac:dyDescent="0.3">
      <c r="A171" t="s">
        <v>3414</v>
      </c>
      <c r="B171" t="s">
        <v>1210</v>
      </c>
      <c r="C171" s="916">
        <v>128.81</v>
      </c>
    </row>
    <row r="172" spans="1:3" x14ac:dyDescent="0.3">
      <c r="A172" t="s">
        <v>3293</v>
      </c>
      <c r="B172" t="s">
        <v>1210</v>
      </c>
      <c r="C172" s="916">
        <v>6.93</v>
      </c>
    </row>
    <row r="173" spans="1:3" x14ac:dyDescent="0.3">
      <c r="A173" t="s">
        <v>3415</v>
      </c>
      <c r="B173" t="s">
        <v>1210</v>
      </c>
      <c r="C173" s="916">
        <v>9.9</v>
      </c>
    </row>
    <row r="174" spans="1:3" x14ac:dyDescent="0.3">
      <c r="A174" t="s">
        <v>1225</v>
      </c>
      <c r="B174" t="s">
        <v>1210</v>
      </c>
      <c r="C174" s="916">
        <v>0.89</v>
      </c>
    </row>
    <row r="175" spans="1:3" x14ac:dyDescent="0.3">
      <c r="A175" t="s">
        <v>1701</v>
      </c>
      <c r="B175" t="s">
        <v>1210</v>
      </c>
      <c r="C175" s="916">
        <v>1.1000000000000001</v>
      </c>
    </row>
    <row r="176" spans="1:3" x14ac:dyDescent="0.3">
      <c r="A176" t="s">
        <v>1702</v>
      </c>
      <c r="B176" t="s">
        <v>1210</v>
      </c>
      <c r="C176" s="916">
        <v>122.21</v>
      </c>
    </row>
    <row r="177" spans="1:3" x14ac:dyDescent="0.3">
      <c r="A177" t="s">
        <v>3839</v>
      </c>
      <c r="B177" t="s">
        <v>18</v>
      </c>
      <c r="C177" s="916">
        <v>11</v>
      </c>
    </row>
    <row r="178" spans="1:3" x14ac:dyDescent="0.3">
      <c r="A178" t="s">
        <v>4514</v>
      </c>
      <c r="B178" t="s">
        <v>18</v>
      </c>
      <c r="C178" s="916">
        <v>52</v>
      </c>
    </row>
    <row r="179" spans="1:3" x14ac:dyDescent="0.3">
      <c r="A179" t="s">
        <v>4641</v>
      </c>
      <c r="B179" t="s">
        <v>18</v>
      </c>
      <c r="C179" s="916">
        <v>1</v>
      </c>
    </row>
    <row r="180" spans="1:3" x14ac:dyDescent="0.3">
      <c r="A180" t="s">
        <v>4515</v>
      </c>
      <c r="B180" t="s">
        <v>18</v>
      </c>
      <c r="C180" s="916">
        <v>16</v>
      </c>
    </row>
    <row r="181" spans="1:3" x14ac:dyDescent="0.3">
      <c r="A181" t="s">
        <v>3331</v>
      </c>
      <c r="B181" t="s">
        <v>18</v>
      </c>
      <c r="C181" s="916">
        <v>30</v>
      </c>
    </row>
    <row r="182" spans="1:3" x14ac:dyDescent="0.3">
      <c r="A182" t="s">
        <v>3834</v>
      </c>
      <c r="B182" t="s">
        <v>18</v>
      </c>
      <c r="C182" s="916">
        <v>1</v>
      </c>
    </row>
    <row r="183" spans="1:3" x14ac:dyDescent="0.3">
      <c r="A183" t="s">
        <v>3835</v>
      </c>
      <c r="B183" t="s">
        <v>18</v>
      </c>
      <c r="C183" s="916">
        <v>1</v>
      </c>
    </row>
    <row r="184" spans="1:3" x14ac:dyDescent="0.3">
      <c r="A184" t="s">
        <v>3836</v>
      </c>
      <c r="B184" t="s">
        <v>18</v>
      </c>
      <c r="C184" s="916">
        <v>2</v>
      </c>
    </row>
    <row r="185" spans="1:3" x14ac:dyDescent="0.3">
      <c r="A185" t="s">
        <v>3332</v>
      </c>
      <c r="B185" t="s">
        <v>18</v>
      </c>
      <c r="C185" s="916">
        <v>1</v>
      </c>
    </row>
    <row r="186" spans="1:3" x14ac:dyDescent="0.3">
      <c r="A186" t="s">
        <v>3837</v>
      </c>
      <c r="B186" t="s">
        <v>18</v>
      </c>
      <c r="C186" s="916">
        <v>1</v>
      </c>
    </row>
    <row r="187" spans="1:3" x14ac:dyDescent="0.3">
      <c r="A187" t="s">
        <v>3838</v>
      </c>
      <c r="B187" t="s">
        <v>18</v>
      </c>
      <c r="C187" s="916">
        <v>1</v>
      </c>
    </row>
    <row r="188" spans="1:3" x14ac:dyDescent="0.3">
      <c r="A188" t="s">
        <v>3333</v>
      </c>
      <c r="B188" t="s">
        <v>18</v>
      </c>
      <c r="C188" s="916">
        <v>1</v>
      </c>
    </row>
    <row r="189" spans="1:3" x14ac:dyDescent="0.3">
      <c r="A189" t="s">
        <v>3210</v>
      </c>
      <c r="B189" t="s">
        <v>18</v>
      </c>
      <c r="C189" s="916">
        <v>1</v>
      </c>
    </row>
    <row r="190" spans="1:3" x14ac:dyDescent="0.3">
      <c r="A190" t="s">
        <v>3730</v>
      </c>
      <c r="B190" t="s">
        <v>18</v>
      </c>
      <c r="C190" s="916">
        <v>12</v>
      </c>
    </row>
    <row r="191" spans="1:3" x14ac:dyDescent="0.3">
      <c r="A191" t="s">
        <v>4891</v>
      </c>
      <c r="B191" t="s">
        <v>18</v>
      </c>
      <c r="C191" s="916">
        <v>116</v>
      </c>
    </row>
    <row r="192" spans="1:3" x14ac:dyDescent="0.3">
      <c r="A192" t="s">
        <v>916</v>
      </c>
      <c r="B192" t="s">
        <v>18</v>
      </c>
      <c r="C192" s="916">
        <v>296</v>
      </c>
    </row>
    <row r="193" spans="1:3" x14ac:dyDescent="0.3">
      <c r="A193" t="s">
        <v>4977</v>
      </c>
      <c r="B193" t="s">
        <v>18</v>
      </c>
      <c r="C193" s="916">
        <v>2</v>
      </c>
    </row>
    <row r="194" spans="1:3" x14ac:dyDescent="0.3">
      <c r="A194" t="s">
        <v>4888</v>
      </c>
      <c r="B194" t="s">
        <v>18</v>
      </c>
      <c r="C194" s="916">
        <v>3</v>
      </c>
    </row>
    <row r="195" spans="1:3" x14ac:dyDescent="0.3">
      <c r="A195" t="s">
        <v>3686</v>
      </c>
      <c r="B195" t="s">
        <v>18</v>
      </c>
      <c r="C195" s="916">
        <v>76</v>
      </c>
    </row>
    <row r="196" spans="1:3" x14ac:dyDescent="0.3">
      <c r="A196" t="s">
        <v>4889</v>
      </c>
      <c r="B196" t="s">
        <v>18</v>
      </c>
      <c r="C196" s="916">
        <v>4</v>
      </c>
    </row>
    <row r="197" spans="1:3" x14ac:dyDescent="0.3">
      <c r="A197" t="s">
        <v>3687</v>
      </c>
      <c r="B197" t="s">
        <v>18</v>
      </c>
      <c r="C197" s="916">
        <v>62</v>
      </c>
    </row>
    <row r="198" spans="1:3" x14ac:dyDescent="0.3">
      <c r="A198" t="s">
        <v>3688</v>
      </c>
      <c r="B198" t="s">
        <v>18</v>
      </c>
      <c r="C198" s="916">
        <v>123</v>
      </c>
    </row>
    <row r="199" spans="1:3" x14ac:dyDescent="0.3">
      <c r="A199" t="s">
        <v>3731</v>
      </c>
      <c r="B199" t="s">
        <v>18</v>
      </c>
      <c r="C199" s="916">
        <v>38</v>
      </c>
    </row>
    <row r="200" spans="1:3" x14ac:dyDescent="0.3">
      <c r="A200" t="s">
        <v>3689</v>
      </c>
      <c r="B200" t="s">
        <v>18</v>
      </c>
      <c r="C200" s="916">
        <v>14</v>
      </c>
    </row>
    <row r="201" spans="1:3" x14ac:dyDescent="0.3">
      <c r="A201" t="s">
        <v>4937</v>
      </c>
      <c r="B201" t="s">
        <v>18</v>
      </c>
      <c r="C201" s="916">
        <v>12</v>
      </c>
    </row>
    <row r="202" spans="1:3" x14ac:dyDescent="0.3">
      <c r="A202" t="s">
        <v>4938</v>
      </c>
      <c r="B202" t="s">
        <v>18</v>
      </c>
      <c r="C202" s="916">
        <v>48</v>
      </c>
    </row>
    <row r="203" spans="1:3" x14ac:dyDescent="0.3">
      <c r="A203" t="s">
        <v>3732</v>
      </c>
      <c r="B203" t="s">
        <v>18</v>
      </c>
      <c r="C203" s="916">
        <v>19</v>
      </c>
    </row>
    <row r="204" spans="1:3" x14ac:dyDescent="0.3">
      <c r="A204" t="s">
        <v>4890</v>
      </c>
      <c r="B204" t="s">
        <v>18</v>
      </c>
      <c r="C204" s="916">
        <v>49</v>
      </c>
    </row>
    <row r="205" spans="1:3" x14ac:dyDescent="0.3">
      <c r="A205" t="s">
        <v>3690</v>
      </c>
      <c r="B205" t="s">
        <v>18</v>
      </c>
      <c r="C205" s="916">
        <v>14</v>
      </c>
    </row>
    <row r="206" spans="1:3" x14ac:dyDescent="0.3">
      <c r="A206" t="s">
        <v>883</v>
      </c>
      <c r="B206" t="s">
        <v>18</v>
      </c>
      <c r="C206" s="916">
        <v>1</v>
      </c>
    </row>
    <row r="207" spans="1:3" x14ac:dyDescent="0.3">
      <c r="A207" t="s">
        <v>4737</v>
      </c>
      <c r="B207" t="s">
        <v>18</v>
      </c>
      <c r="C207" s="916">
        <v>1</v>
      </c>
    </row>
    <row r="208" spans="1:3" x14ac:dyDescent="0.3">
      <c r="A208" t="s">
        <v>4736</v>
      </c>
      <c r="B208" t="s">
        <v>18</v>
      </c>
      <c r="C208" s="916">
        <v>1</v>
      </c>
    </row>
    <row r="209" spans="1:3" x14ac:dyDescent="0.3">
      <c r="A209" t="s">
        <v>4532</v>
      </c>
      <c r="B209" t="s">
        <v>18</v>
      </c>
      <c r="C209" s="916">
        <v>2</v>
      </c>
    </row>
    <row r="210" spans="1:3" x14ac:dyDescent="0.3">
      <c r="A210" t="s">
        <v>4554</v>
      </c>
      <c r="B210" t="s">
        <v>18</v>
      </c>
      <c r="C210" s="916">
        <v>2</v>
      </c>
    </row>
    <row r="211" spans="1:3" x14ac:dyDescent="0.3">
      <c r="A211" t="s">
        <v>4605</v>
      </c>
      <c r="B211" t="s">
        <v>18</v>
      </c>
      <c r="C211" s="916">
        <v>1</v>
      </c>
    </row>
    <row r="212" spans="1:3" x14ac:dyDescent="0.3">
      <c r="A212" t="s">
        <v>3276</v>
      </c>
      <c r="B212" t="s">
        <v>18</v>
      </c>
      <c r="C212" s="916">
        <v>1</v>
      </c>
    </row>
    <row r="213" spans="1:3" x14ac:dyDescent="0.3">
      <c r="A213" t="s">
        <v>3477</v>
      </c>
      <c r="B213" t="s">
        <v>18</v>
      </c>
      <c r="C213" s="916">
        <v>1</v>
      </c>
    </row>
    <row r="214" spans="1:3" x14ac:dyDescent="0.3">
      <c r="A214" t="s">
        <v>4757</v>
      </c>
      <c r="B214" t="s">
        <v>18</v>
      </c>
      <c r="C214" s="916">
        <v>1</v>
      </c>
    </row>
    <row r="215" spans="1:3" x14ac:dyDescent="0.3">
      <c r="A215" t="s">
        <v>3470</v>
      </c>
      <c r="B215" t="s">
        <v>18</v>
      </c>
      <c r="C215" s="916">
        <v>1</v>
      </c>
    </row>
    <row r="216" spans="1:3" x14ac:dyDescent="0.3">
      <c r="A216" t="s">
        <v>3457</v>
      </c>
      <c r="B216" t="s">
        <v>18</v>
      </c>
      <c r="C216" s="916">
        <v>1</v>
      </c>
    </row>
    <row r="217" spans="1:3" x14ac:dyDescent="0.3">
      <c r="A217" t="s">
        <v>3377</v>
      </c>
      <c r="B217" t="s">
        <v>18</v>
      </c>
      <c r="C217" s="916">
        <v>2</v>
      </c>
    </row>
    <row r="218" spans="1:3" x14ac:dyDescent="0.3">
      <c r="A218" t="s">
        <v>3376</v>
      </c>
      <c r="B218" t="s">
        <v>18</v>
      </c>
      <c r="C218" s="916">
        <v>2</v>
      </c>
    </row>
    <row r="219" spans="1:3" x14ac:dyDescent="0.3">
      <c r="A219" t="s">
        <v>3502</v>
      </c>
      <c r="B219" t="s">
        <v>18</v>
      </c>
      <c r="C219" s="916">
        <v>1</v>
      </c>
    </row>
    <row r="220" spans="1:3" x14ac:dyDescent="0.3">
      <c r="A220" t="s">
        <v>3501</v>
      </c>
      <c r="B220" t="s">
        <v>18</v>
      </c>
      <c r="C220" s="916">
        <v>1</v>
      </c>
    </row>
    <row r="221" spans="1:3" x14ac:dyDescent="0.3">
      <c r="A221" t="s">
        <v>4738</v>
      </c>
      <c r="B221" t="s">
        <v>18</v>
      </c>
      <c r="C221" s="916">
        <v>1</v>
      </c>
    </row>
    <row r="222" spans="1:3" x14ac:dyDescent="0.3">
      <c r="A222" t="s">
        <v>4926</v>
      </c>
      <c r="B222" t="s">
        <v>18</v>
      </c>
      <c r="C222" s="916">
        <v>4</v>
      </c>
    </row>
    <row r="223" spans="1:3" x14ac:dyDescent="0.3">
      <c r="A223" t="s">
        <v>4927</v>
      </c>
      <c r="B223" t="s">
        <v>18</v>
      </c>
      <c r="C223" s="916">
        <v>1</v>
      </c>
    </row>
    <row r="224" spans="1:3" x14ac:dyDescent="0.3">
      <c r="A224" t="s">
        <v>4892</v>
      </c>
      <c r="B224" t="s">
        <v>18</v>
      </c>
      <c r="C224" s="916">
        <v>1</v>
      </c>
    </row>
    <row r="225" spans="1:3" x14ac:dyDescent="0.3">
      <c r="A225" t="s">
        <v>4956</v>
      </c>
      <c r="B225" t="s">
        <v>18</v>
      </c>
      <c r="C225" s="916">
        <v>1</v>
      </c>
    </row>
    <row r="226" spans="1:3" x14ac:dyDescent="0.3">
      <c r="A226" t="s">
        <v>1703</v>
      </c>
      <c r="B226" t="s">
        <v>18</v>
      </c>
      <c r="C226" s="916">
        <v>3</v>
      </c>
    </row>
    <row r="227" spans="1:3" x14ac:dyDescent="0.3">
      <c r="A227" t="s">
        <v>3445</v>
      </c>
      <c r="B227" t="s">
        <v>18</v>
      </c>
      <c r="C227" s="916">
        <v>27</v>
      </c>
    </row>
    <row r="228" spans="1:3" x14ac:dyDescent="0.3">
      <c r="A228" t="s">
        <v>4893</v>
      </c>
      <c r="B228" t="s">
        <v>18</v>
      </c>
      <c r="C228" s="916">
        <v>4</v>
      </c>
    </row>
    <row r="229" spans="1:3" x14ac:dyDescent="0.3">
      <c r="A229" t="s">
        <v>3656</v>
      </c>
      <c r="B229" t="s">
        <v>18</v>
      </c>
      <c r="C229" s="916">
        <v>6</v>
      </c>
    </row>
    <row r="230" spans="1:3" x14ac:dyDescent="0.3">
      <c r="A230" t="s">
        <v>3657</v>
      </c>
      <c r="B230" t="s">
        <v>18</v>
      </c>
      <c r="C230" s="916">
        <v>2</v>
      </c>
    </row>
    <row r="231" spans="1:3" x14ac:dyDescent="0.3">
      <c r="A231" t="s">
        <v>4894</v>
      </c>
      <c r="B231" t="s">
        <v>18</v>
      </c>
      <c r="C231" s="916">
        <v>2</v>
      </c>
    </row>
    <row r="232" spans="1:3" x14ac:dyDescent="0.3">
      <c r="A232" t="s">
        <v>4863</v>
      </c>
      <c r="B232" t="s">
        <v>18</v>
      </c>
      <c r="C232" s="916">
        <v>2</v>
      </c>
    </row>
    <row r="233" spans="1:3" x14ac:dyDescent="0.3">
      <c r="A233" t="s">
        <v>3636</v>
      </c>
      <c r="B233" t="s">
        <v>18</v>
      </c>
      <c r="C233" s="916">
        <v>9</v>
      </c>
    </row>
    <row r="234" spans="1:3" x14ac:dyDescent="0.3">
      <c r="A234" t="s">
        <v>4739</v>
      </c>
      <c r="B234" t="s">
        <v>18</v>
      </c>
      <c r="C234" s="916">
        <v>7</v>
      </c>
    </row>
    <row r="235" spans="1:3" x14ac:dyDescent="0.3">
      <c r="A235" t="s">
        <v>3637</v>
      </c>
      <c r="B235" t="s">
        <v>18</v>
      </c>
      <c r="C235" s="916">
        <v>5</v>
      </c>
    </row>
    <row r="236" spans="1:3" x14ac:dyDescent="0.3">
      <c r="A236" t="s">
        <v>4864</v>
      </c>
      <c r="B236" t="s">
        <v>18</v>
      </c>
      <c r="C236" s="916">
        <v>2</v>
      </c>
    </row>
    <row r="237" spans="1:3" x14ac:dyDescent="0.3">
      <c r="A237" t="s">
        <v>3638</v>
      </c>
      <c r="B237" t="s">
        <v>18</v>
      </c>
      <c r="C237" s="916">
        <v>6</v>
      </c>
    </row>
    <row r="238" spans="1:3" x14ac:dyDescent="0.3">
      <c r="A238" t="s">
        <v>3658</v>
      </c>
      <c r="B238" t="s">
        <v>18</v>
      </c>
      <c r="C238" s="916">
        <v>4</v>
      </c>
    </row>
    <row r="239" spans="1:3" x14ac:dyDescent="0.3">
      <c r="A239" t="s">
        <v>3659</v>
      </c>
      <c r="B239" t="s">
        <v>18</v>
      </c>
      <c r="C239" s="916">
        <v>4</v>
      </c>
    </row>
    <row r="240" spans="1:3" x14ac:dyDescent="0.3">
      <c r="A240" t="s">
        <v>3660</v>
      </c>
      <c r="B240" t="s">
        <v>18</v>
      </c>
      <c r="C240" s="916">
        <v>3</v>
      </c>
    </row>
    <row r="241" spans="1:3" x14ac:dyDescent="0.3">
      <c r="A241" t="s">
        <v>3639</v>
      </c>
      <c r="B241" t="s">
        <v>18</v>
      </c>
      <c r="C241" s="916">
        <v>3</v>
      </c>
    </row>
    <row r="242" spans="1:3" x14ac:dyDescent="0.3">
      <c r="A242" t="s">
        <v>4865</v>
      </c>
      <c r="B242" t="s">
        <v>18</v>
      </c>
      <c r="C242" s="916">
        <v>3</v>
      </c>
    </row>
    <row r="243" spans="1:3" x14ac:dyDescent="0.3">
      <c r="A243" t="s">
        <v>3640</v>
      </c>
      <c r="B243" t="s">
        <v>18</v>
      </c>
      <c r="C243" s="916">
        <v>3</v>
      </c>
    </row>
    <row r="244" spans="1:3" x14ac:dyDescent="0.3">
      <c r="A244" t="s">
        <v>3641</v>
      </c>
      <c r="B244" t="s">
        <v>18</v>
      </c>
      <c r="C244" s="916">
        <v>4</v>
      </c>
    </row>
    <row r="245" spans="1:3" x14ac:dyDescent="0.3">
      <c r="A245" t="s">
        <v>4866</v>
      </c>
      <c r="B245" t="s">
        <v>18</v>
      </c>
      <c r="C245" s="916">
        <v>1</v>
      </c>
    </row>
    <row r="246" spans="1:3" x14ac:dyDescent="0.3">
      <c r="A246" t="s">
        <v>3642</v>
      </c>
      <c r="B246" t="s">
        <v>18</v>
      </c>
      <c r="C246" s="916">
        <v>4</v>
      </c>
    </row>
    <row r="247" spans="1:3" x14ac:dyDescent="0.3">
      <c r="A247" t="s">
        <v>4867</v>
      </c>
      <c r="B247" t="s">
        <v>18</v>
      </c>
      <c r="C247" s="916">
        <v>1</v>
      </c>
    </row>
    <row r="248" spans="1:3" x14ac:dyDescent="0.3">
      <c r="A248" t="s">
        <v>4758</v>
      </c>
      <c r="B248" t="s">
        <v>18</v>
      </c>
      <c r="C248" s="916">
        <v>10</v>
      </c>
    </row>
    <row r="249" spans="1:3" x14ac:dyDescent="0.3">
      <c r="A249" t="s">
        <v>3643</v>
      </c>
      <c r="B249" t="s">
        <v>18</v>
      </c>
      <c r="C249" s="916">
        <v>3</v>
      </c>
    </row>
    <row r="250" spans="1:3" x14ac:dyDescent="0.3">
      <c r="A250" t="s">
        <v>3458</v>
      </c>
      <c r="B250" t="s">
        <v>18</v>
      </c>
      <c r="C250" s="916">
        <v>28</v>
      </c>
    </row>
    <row r="251" spans="1:3" x14ac:dyDescent="0.3">
      <c r="A251" t="s">
        <v>3420</v>
      </c>
      <c r="B251" t="s">
        <v>18</v>
      </c>
      <c r="C251" s="916">
        <v>1</v>
      </c>
    </row>
    <row r="252" spans="1:3" x14ac:dyDescent="0.3">
      <c r="A252" t="s">
        <v>3585</v>
      </c>
      <c r="B252" t="s">
        <v>18</v>
      </c>
      <c r="C252" s="916">
        <v>1</v>
      </c>
    </row>
    <row r="253" spans="1:3" x14ac:dyDescent="0.3">
      <c r="A253" t="s">
        <v>3550</v>
      </c>
      <c r="B253" t="s">
        <v>18</v>
      </c>
      <c r="C253" s="916">
        <v>1</v>
      </c>
    </row>
    <row r="254" spans="1:3" x14ac:dyDescent="0.3">
      <c r="A254" t="s">
        <v>4804</v>
      </c>
      <c r="B254" t="s">
        <v>18</v>
      </c>
      <c r="C254" s="916">
        <v>2</v>
      </c>
    </row>
    <row r="255" spans="1:3" x14ac:dyDescent="0.3">
      <c r="A255" t="s">
        <v>4743</v>
      </c>
      <c r="B255" t="s">
        <v>18</v>
      </c>
      <c r="C255" s="916">
        <v>1</v>
      </c>
    </row>
    <row r="256" spans="1:3" x14ac:dyDescent="0.3">
      <c r="A256" t="s">
        <v>3518</v>
      </c>
      <c r="B256" t="s">
        <v>18</v>
      </c>
      <c r="C256" s="916">
        <v>1</v>
      </c>
    </row>
    <row r="257" spans="1:3" x14ac:dyDescent="0.3">
      <c r="A257" t="s">
        <v>3586</v>
      </c>
      <c r="B257" t="s">
        <v>18</v>
      </c>
      <c r="C257" s="916">
        <v>1</v>
      </c>
    </row>
    <row r="258" spans="1:3" x14ac:dyDescent="0.3">
      <c r="A258" t="s">
        <v>4778</v>
      </c>
      <c r="B258" t="s">
        <v>18</v>
      </c>
      <c r="C258" s="916">
        <v>1</v>
      </c>
    </row>
    <row r="259" spans="1:3" x14ac:dyDescent="0.3">
      <c r="A259" t="s">
        <v>3543</v>
      </c>
      <c r="B259" t="s">
        <v>18</v>
      </c>
      <c r="C259" s="916">
        <v>1</v>
      </c>
    </row>
    <row r="260" spans="1:3" x14ac:dyDescent="0.3">
      <c r="A260" t="s">
        <v>3513</v>
      </c>
      <c r="B260" t="s">
        <v>18</v>
      </c>
      <c r="C260" s="916">
        <v>1</v>
      </c>
    </row>
    <row r="261" spans="1:3" x14ac:dyDescent="0.3">
      <c r="A261" t="s">
        <v>4779</v>
      </c>
      <c r="B261" t="s">
        <v>18</v>
      </c>
      <c r="C261" s="916">
        <v>1</v>
      </c>
    </row>
    <row r="262" spans="1:3" x14ac:dyDescent="0.3">
      <c r="A262" t="s">
        <v>3544</v>
      </c>
      <c r="B262" t="s">
        <v>18</v>
      </c>
      <c r="C262" s="916">
        <v>4</v>
      </c>
    </row>
    <row r="263" spans="1:3" x14ac:dyDescent="0.3">
      <c r="A263" t="s">
        <v>4868</v>
      </c>
      <c r="B263" t="s">
        <v>18</v>
      </c>
      <c r="C263" s="916">
        <v>1</v>
      </c>
    </row>
    <row r="264" spans="1:3" x14ac:dyDescent="0.3">
      <c r="A264" t="s">
        <v>3545</v>
      </c>
      <c r="B264" t="s">
        <v>18</v>
      </c>
      <c r="C264" s="916">
        <v>16</v>
      </c>
    </row>
    <row r="265" spans="1:3" x14ac:dyDescent="0.3">
      <c r="A265" t="s">
        <v>4800</v>
      </c>
      <c r="B265" t="s">
        <v>18</v>
      </c>
      <c r="C265" s="916">
        <v>10</v>
      </c>
    </row>
    <row r="266" spans="1:3" x14ac:dyDescent="0.3">
      <c r="A266" t="s">
        <v>3587</v>
      </c>
      <c r="B266" t="s">
        <v>18</v>
      </c>
      <c r="C266" s="916">
        <v>1</v>
      </c>
    </row>
    <row r="267" spans="1:3" x14ac:dyDescent="0.3">
      <c r="A267" t="s">
        <v>4869</v>
      </c>
      <c r="B267" t="s">
        <v>18</v>
      </c>
      <c r="C267" s="916">
        <v>2</v>
      </c>
    </row>
    <row r="268" spans="1:3" x14ac:dyDescent="0.3">
      <c r="A268" t="s">
        <v>3194</v>
      </c>
      <c r="B268" t="s">
        <v>18</v>
      </c>
      <c r="C268" s="916">
        <v>1</v>
      </c>
    </row>
    <row r="269" spans="1:3" x14ac:dyDescent="0.3">
      <c r="A269" t="s">
        <v>3691</v>
      </c>
      <c r="B269" t="s">
        <v>18</v>
      </c>
      <c r="C269" s="916">
        <v>1</v>
      </c>
    </row>
    <row r="270" spans="1:3" x14ac:dyDescent="0.3">
      <c r="A270" t="s">
        <v>3546</v>
      </c>
      <c r="B270" t="s">
        <v>18</v>
      </c>
      <c r="C270" s="916">
        <v>7</v>
      </c>
    </row>
    <row r="271" spans="1:3" x14ac:dyDescent="0.3">
      <c r="A271" t="s">
        <v>3514</v>
      </c>
      <c r="B271" t="s">
        <v>18</v>
      </c>
      <c r="C271" s="916">
        <v>20</v>
      </c>
    </row>
    <row r="272" spans="1:3" x14ac:dyDescent="0.3">
      <c r="A272" t="s">
        <v>3692</v>
      </c>
      <c r="B272" t="s">
        <v>18</v>
      </c>
      <c r="C272" s="916">
        <v>16</v>
      </c>
    </row>
    <row r="273" spans="1:3" x14ac:dyDescent="0.3">
      <c r="A273" t="s">
        <v>3693</v>
      </c>
      <c r="B273" t="s">
        <v>18</v>
      </c>
      <c r="C273" s="916">
        <v>24</v>
      </c>
    </row>
    <row r="274" spans="1:3" x14ac:dyDescent="0.3">
      <c r="A274" t="s">
        <v>3578</v>
      </c>
      <c r="B274" t="s">
        <v>18</v>
      </c>
      <c r="C274" s="916">
        <v>1</v>
      </c>
    </row>
    <row r="275" spans="1:3" x14ac:dyDescent="0.3">
      <c r="A275" t="s">
        <v>3774</v>
      </c>
      <c r="B275" t="s">
        <v>18</v>
      </c>
      <c r="C275" s="916">
        <v>3</v>
      </c>
    </row>
    <row r="276" spans="1:3" x14ac:dyDescent="0.3">
      <c r="A276" t="s">
        <v>3775</v>
      </c>
      <c r="B276" t="s">
        <v>18</v>
      </c>
      <c r="C276" s="916">
        <v>1</v>
      </c>
    </row>
    <row r="277" spans="1:3" x14ac:dyDescent="0.3">
      <c r="A277" t="s">
        <v>4671</v>
      </c>
      <c r="B277" t="s">
        <v>18</v>
      </c>
      <c r="C277" s="916">
        <v>2</v>
      </c>
    </row>
    <row r="278" spans="1:3" x14ac:dyDescent="0.3">
      <c r="A278" t="s">
        <v>3776</v>
      </c>
      <c r="B278" t="s">
        <v>18</v>
      </c>
      <c r="C278" s="916">
        <v>2</v>
      </c>
    </row>
    <row r="279" spans="1:3" x14ac:dyDescent="0.3">
      <c r="A279" t="s">
        <v>3777</v>
      </c>
      <c r="B279" t="s">
        <v>18</v>
      </c>
      <c r="C279" s="916">
        <v>3</v>
      </c>
    </row>
    <row r="280" spans="1:3" x14ac:dyDescent="0.3">
      <c r="A280" t="s">
        <v>3778</v>
      </c>
      <c r="B280" t="s">
        <v>18</v>
      </c>
      <c r="C280" s="916">
        <v>1</v>
      </c>
    </row>
    <row r="281" spans="1:3" x14ac:dyDescent="0.3">
      <c r="A281" t="s">
        <v>3779</v>
      </c>
      <c r="B281" t="s">
        <v>18</v>
      </c>
      <c r="C281" s="916">
        <v>1</v>
      </c>
    </row>
    <row r="282" spans="1:3" x14ac:dyDescent="0.3">
      <c r="A282" t="s">
        <v>3780</v>
      </c>
      <c r="B282" t="s">
        <v>18</v>
      </c>
      <c r="C282" s="916">
        <v>1</v>
      </c>
    </row>
    <row r="283" spans="1:3" x14ac:dyDescent="0.3">
      <c r="A283" t="s">
        <v>3781</v>
      </c>
      <c r="B283" t="s">
        <v>18</v>
      </c>
      <c r="C283" s="916">
        <v>2</v>
      </c>
    </row>
    <row r="284" spans="1:3" x14ac:dyDescent="0.3">
      <c r="A284" t="s">
        <v>3782</v>
      </c>
      <c r="B284" t="s">
        <v>18</v>
      </c>
      <c r="C284" s="916">
        <v>1</v>
      </c>
    </row>
    <row r="285" spans="1:3" x14ac:dyDescent="0.3">
      <c r="A285" t="s">
        <v>3783</v>
      </c>
      <c r="B285" t="s">
        <v>18</v>
      </c>
      <c r="C285" s="916">
        <v>1</v>
      </c>
    </row>
    <row r="286" spans="1:3" x14ac:dyDescent="0.3">
      <c r="A286" t="s">
        <v>3784</v>
      </c>
      <c r="B286" t="s">
        <v>18</v>
      </c>
      <c r="C286" s="916">
        <v>1</v>
      </c>
    </row>
    <row r="287" spans="1:3" x14ac:dyDescent="0.3">
      <c r="A287" t="s">
        <v>3785</v>
      </c>
      <c r="B287" t="s">
        <v>18</v>
      </c>
      <c r="C287" s="916">
        <v>1</v>
      </c>
    </row>
    <row r="288" spans="1:3" x14ac:dyDescent="0.3">
      <c r="A288" t="s">
        <v>4744</v>
      </c>
      <c r="B288" t="s">
        <v>18</v>
      </c>
      <c r="C288" s="916">
        <v>1</v>
      </c>
    </row>
    <row r="289" spans="1:3" x14ac:dyDescent="0.3">
      <c r="A289" t="s">
        <v>3617</v>
      </c>
      <c r="B289" t="s">
        <v>18</v>
      </c>
      <c r="C289" s="916">
        <v>1</v>
      </c>
    </row>
    <row r="290" spans="1:3" x14ac:dyDescent="0.3">
      <c r="A290" t="s">
        <v>3503</v>
      </c>
      <c r="B290" t="s">
        <v>18</v>
      </c>
      <c r="C290" s="916">
        <v>1</v>
      </c>
    </row>
    <row r="291" spans="1:3" x14ac:dyDescent="0.3">
      <c r="A291" t="s">
        <v>3733</v>
      </c>
      <c r="B291" t="s">
        <v>18</v>
      </c>
      <c r="C291" s="916">
        <v>4</v>
      </c>
    </row>
    <row r="292" spans="1:3" x14ac:dyDescent="0.3">
      <c r="A292" t="s">
        <v>3734</v>
      </c>
      <c r="B292" t="s">
        <v>18</v>
      </c>
      <c r="C292" s="916">
        <v>4</v>
      </c>
    </row>
    <row r="293" spans="1:3" x14ac:dyDescent="0.3">
      <c r="A293" t="s">
        <v>3786</v>
      </c>
      <c r="B293" t="s">
        <v>18</v>
      </c>
      <c r="C293" s="916">
        <v>2</v>
      </c>
    </row>
    <row r="294" spans="1:3" x14ac:dyDescent="0.3">
      <c r="A294" t="s">
        <v>3787</v>
      </c>
      <c r="B294" t="s">
        <v>18</v>
      </c>
      <c r="C294" s="916">
        <v>2</v>
      </c>
    </row>
    <row r="295" spans="1:3" x14ac:dyDescent="0.3">
      <c r="A295" t="s">
        <v>3404</v>
      </c>
      <c r="B295" t="s">
        <v>18</v>
      </c>
      <c r="C295" s="916">
        <v>1</v>
      </c>
    </row>
    <row r="296" spans="1:3" x14ac:dyDescent="0.3">
      <c r="A296" t="s">
        <v>3405</v>
      </c>
      <c r="B296" t="s">
        <v>18</v>
      </c>
      <c r="C296" s="916">
        <v>1</v>
      </c>
    </row>
    <row r="297" spans="1:3" x14ac:dyDescent="0.3">
      <c r="A297" t="s">
        <v>3515</v>
      </c>
      <c r="B297" t="s">
        <v>18</v>
      </c>
      <c r="C297" s="916">
        <v>7</v>
      </c>
    </row>
    <row r="298" spans="1:3" x14ac:dyDescent="0.3">
      <c r="A298" t="s">
        <v>3406</v>
      </c>
      <c r="B298" t="s">
        <v>18</v>
      </c>
      <c r="C298" s="916">
        <v>30</v>
      </c>
    </row>
    <row r="299" spans="1:3" x14ac:dyDescent="0.3">
      <c r="A299" t="s">
        <v>4672</v>
      </c>
      <c r="B299" t="s">
        <v>18</v>
      </c>
      <c r="C299" s="916">
        <v>5</v>
      </c>
    </row>
    <row r="300" spans="1:3" x14ac:dyDescent="0.3">
      <c r="A300" t="s">
        <v>3418</v>
      </c>
      <c r="B300" t="s">
        <v>18</v>
      </c>
      <c r="C300" s="916">
        <v>1</v>
      </c>
    </row>
    <row r="301" spans="1:3" x14ac:dyDescent="0.3">
      <c r="A301" t="s">
        <v>4801</v>
      </c>
      <c r="B301" t="s">
        <v>18</v>
      </c>
      <c r="C301" s="916">
        <v>1</v>
      </c>
    </row>
    <row r="302" spans="1:3" x14ac:dyDescent="0.3">
      <c r="A302" t="s">
        <v>4781</v>
      </c>
      <c r="B302" t="s">
        <v>18</v>
      </c>
      <c r="C302" s="916">
        <v>7</v>
      </c>
    </row>
    <row r="303" spans="1:3" x14ac:dyDescent="0.3">
      <c r="A303" t="s">
        <v>3547</v>
      </c>
      <c r="B303" t="s">
        <v>18</v>
      </c>
      <c r="C303" s="916">
        <v>28</v>
      </c>
    </row>
    <row r="304" spans="1:3" x14ac:dyDescent="0.3">
      <c r="A304" t="s">
        <v>3516</v>
      </c>
      <c r="B304" t="s">
        <v>18</v>
      </c>
      <c r="C304" s="916">
        <v>28</v>
      </c>
    </row>
    <row r="305" spans="1:3" x14ac:dyDescent="0.3">
      <c r="A305" t="s">
        <v>4802</v>
      </c>
      <c r="B305" t="s">
        <v>18</v>
      </c>
      <c r="C305" s="916">
        <v>11</v>
      </c>
    </row>
    <row r="306" spans="1:3" x14ac:dyDescent="0.3">
      <c r="A306" t="s">
        <v>4939</v>
      </c>
      <c r="B306" t="s">
        <v>18</v>
      </c>
      <c r="C306" s="916">
        <v>4</v>
      </c>
    </row>
    <row r="307" spans="1:3" x14ac:dyDescent="0.3">
      <c r="A307" t="s">
        <v>3735</v>
      </c>
      <c r="B307" t="s">
        <v>18</v>
      </c>
      <c r="C307" s="916">
        <v>17</v>
      </c>
    </row>
    <row r="308" spans="1:3" x14ac:dyDescent="0.3">
      <c r="A308" t="s">
        <v>4940</v>
      </c>
      <c r="B308" t="s">
        <v>18</v>
      </c>
      <c r="C308" s="916">
        <v>13</v>
      </c>
    </row>
    <row r="309" spans="1:3" x14ac:dyDescent="0.3">
      <c r="A309" t="s">
        <v>3736</v>
      </c>
      <c r="B309" t="s">
        <v>18</v>
      </c>
      <c r="C309" s="916">
        <v>17</v>
      </c>
    </row>
    <row r="310" spans="1:3" x14ac:dyDescent="0.3">
      <c r="A310" t="s">
        <v>4780</v>
      </c>
      <c r="B310" t="s">
        <v>18</v>
      </c>
      <c r="C310" s="916">
        <v>7</v>
      </c>
    </row>
    <row r="311" spans="1:3" x14ac:dyDescent="0.3">
      <c r="A311" t="s">
        <v>3306</v>
      </c>
      <c r="B311" t="s">
        <v>18</v>
      </c>
      <c r="C311" s="916">
        <v>2</v>
      </c>
    </row>
    <row r="312" spans="1:3" x14ac:dyDescent="0.3">
      <c r="A312" t="s">
        <v>3307</v>
      </c>
      <c r="B312" t="s">
        <v>18</v>
      </c>
      <c r="C312" s="916">
        <v>2</v>
      </c>
    </row>
    <row r="313" spans="1:3" x14ac:dyDescent="0.3">
      <c r="A313" t="s">
        <v>3295</v>
      </c>
      <c r="B313" t="s">
        <v>18</v>
      </c>
      <c r="C313" s="916">
        <v>2</v>
      </c>
    </row>
    <row r="314" spans="1:3" x14ac:dyDescent="0.3">
      <c r="A314" t="s">
        <v>4626</v>
      </c>
      <c r="B314" t="s">
        <v>18</v>
      </c>
      <c r="C314" s="916">
        <v>1</v>
      </c>
    </row>
    <row r="315" spans="1:3" x14ac:dyDescent="0.3">
      <c r="A315" t="s">
        <v>3296</v>
      </c>
      <c r="B315" t="s">
        <v>18</v>
      </c>
      <c r="C315" s="916">
        <v>2</v>
      </c>
    </row>
    <row r="316" spans="1:3" x14ac:dyDescent="0.3">
      <c r="A316" t="s">
        <v>3297</v>
      </c>
      <c r="B316" t="s">
        <v>18</v>
      </c>
      <c r="C316" s="916">
        <v>1</v>
      </c>
    </row>
    <row r="317" spans="1:3" x14ac:dyDescent="0.3">
      <c r="A317" t="s">
        <v>3694</v>
      </c>
      <c r="B317" t="s">
        <v>18</v>
      </c>
      <c r="C317" s="916">
        <v>2</v>
      </c>
    </row>
    <row r="318" spans="1:3" x14ac:dyDescent="0.3">
      <c r="A318" t="s">
        <v>4673</v>
      </c>
      <c r="B318" t="s">
        <v>18</v>
      </c>
      <c r="C318" s="916">
        <v>12</v>
      </c>
    </row>
    <row r="319" spans="1:3" x14ac:dyDescent="0.3">
      <c r="A319" t="s">
        <v>3695</v>
      </c>
      <c r="B319" t="s">
        <v>18</v>
      </c>
      <c r="C319" s="916">
        <v>5</v>
      </c>
    </row>
    <row r="320" spans="1:3" x14ac:dyDescent="0.3">
      <c r="A320" t="s">
        <v>3298</v>
      </c>
      <c r="B320" t="s">
        <v>18</v>
      </c>
      <c r="C320" s="916">
        <v>1</v>
      </c>
    </row>
    <row r="321" spans="1:3" x14ac:dyDescent="0.3">
      <c r="A321" t="s">
        <v>3299</v>
      </c>
      <c r="B321" t="s">
        <v>18</v>
      </c>
      <c r="C321" s="916">
        <v>2</v>
      </c>
    </row>
    <row r="322" spans="1:3" x14ac:dyDescent="0.3">
      <c r="A322" t="s">
        <v>3300</v>
      </c>
      <c r="B322" t="s">
        <v>18</v>
      </c>
      <c r="C322" s="916">
        <v>1</v>
      </c>
    </row>
    <row r="323" spans="1:3" x14ac:dyDescent="0.3">
      <c r="A323" t="s">
        <v>3301</v>
      </c>
      <c r="B323" t="s">
        <v>18</v>
      </c>
      <c r="C323" s="916">
        <v>1</v>
      </c>
    </row>
    <row r="324" spans="1:3" x14ac:dyDescent="0.3">
      <c r="A324" t="s">
        <v>3302</v>
      </c>
      <c r="B324" t="s">
        <v>18</v>
      </c>
      <c r="C324" s="916">
        <v>2</v>
      </c>
    </row>
    <row r="325" spans="1:3" x14ac:dyDescent="0.3">
      <c r="A325" t="s">
        <v>3303</v>
      </c>
      <c r="B325" t="s">
        <v>18</v>
      </c>
      <c r="C325" s="916">
        <v>2</v>
      </c>
    </row>
    <row r="326" spans="1:3" x14ac:dyDescent="0.3">
      <c r="A326" t="s">
        <v>3304</v>
      </c>
      <c r="B326" t="s">
        <v>18</v>
      </c>
      <c r="C326" s="916">
        <v>2</v>
      </c>
    </row>
    <row r="327" spans="1:3" x14ac:dyDescent="0.3">
      <c r="A327" t="s">
        <v>3305</v>
      </c>
      <c r="B327" t="s">
        <v>18</v>
      </c>
      <c r="C327" s="916">
        <v>2</v>
      </c>
    </row>
    <row r="328" spans="1:3" x14ac:dyDescent="0.3">
      <c r="A328" t="s">
        <v>3446</v>
      </c>
      <c r="B328" t="s">
        <v>18</v>
      </c>
      <c r="C328" s="916">
        <v>1</v>
      </c>
    </row>
    <row r="329" spans="1:3" x14ac:dyDescent="0.3">
      <c r="A329" t="s">
        <v>3471</v>
      </c>
      <c r="B329" t="s">
        <v>18</v>
      </c>
      <c r="C329" s="916">
        <v>1</v>
      </c>
    </row>
    <row r="330" spans="1:3" x14ac:dyDescent="0.3">
      <c r="A330" t="s">
        <v>3788</v>
      </c>
      <c r="B330" t="s">
        <v>18</v>
      </c>
      <c r="C330" s="916">
        <v>1</v>
      </c>
    </row>
    <row r="331" spans="1:3" x14ac:dyDescent="0.3">
      <c r="A331" t="s">
        <v>3789</v>
      </c>
      <c r="B331" t="s">
        <v>18</v>
      </c>
      <c r="C331" s="916">
        <v>1</v>
      </c>
    </row>
    <row r="332" spans="1:3" x14ac:dyDescent="0.3">
      <c r="A332" t="s">
        <v>4759</v>
      </c>
      <c r="B332" t="s">
        <v>18</v>
      </c>
      <c r="C332" s="916">
        <v>1</v>
      </c>
    </row>
    <row r="333" spans="1:3" x14ac:dyDescent="0.3">
      <c r="A333" t="s">
        <v>4761</v>
      </c>
      <c r="B333" t="s">
        <v>18</v>
      </c>
      <c r="C333" s="916">
        <v>10</v>
      </c>
    </row>
    <row r="334" spans="1:3" x14ac:dyDescent="0.3">
      <c r="A334" t="s">
        <v>3459</v>
      </c>
      <c r="B334" t="s">
        <v>18</v>
      </c>
      <c r="C334" s="916">
        <v>28</v>
      </c>
    </row>
    <row r="335" spans="1:3" x14ac:dyDescent="0.3">
      <c r="A335" t="s">
        <v>4555</v>
      </c>
      <c r="B335" t="s">
        <v>18</v>
      </c>
      <c r="C335" s="916">
        <v>1</v>
      </c>
    </row>
    <row r="336" spans="1:3" x14ac:dyDescent="0.3">
      <c r="A336" t="s">
        <v>3447</v>
      </c>
      <c r="B336" t="s">
        <v>18</v>
      </c>
      <c r="C336" s="916">
        <v>28</v>
      </c>
    </row>
    <row r="337" spans="1:3" x14ac:dyDescent="0.3">
      <c r="A337" t="s">
        <v>3548</v>
      </c>
      <c r="B337" t="s">
        <v>18</v>
      </c>
      <c r="C337" s="916">
        <v>1</v>
      </c>
    </row>
    <row r="338" spans="1:3" x14ac:dyDescent="0.3">
      <c r="A338" t="s">
        <v>3790</v>
      </c>
      <c r="B338" t="s">
        <v>18</v>
      </c>
      <c r="C338" s="916">
        <v>1</v>
      </c>
    </row>
    <row r="339" spans="1:3" x14ac:dyDescent="0.3">
      <c r="A339" t="s">
        <v>4740</v>
      </c>
      <c r="B339" t="s">
        <v>18</v>
      </c>
      <c r="C339" s="916">
        <v>7</v>
      </c>
    </row>
    <row r="340" spans="1:3" x14ac:dyDescent="0.3">
      <c r="A340" t="s">
        <v>3472</v>
      </c>
      <c r="B340" t="s">
        <v>18</v>
      </c>
      <c r="C340" s="916">
        <v>1</v>
      </c>
    </row>
    <row r="341" spans="1:3" x14ac:dyDescent="0.3">
      <c r="A341" t="s">
        <v>3549</v>
      </c>
      <c r="B341" t="s">
        <v>18</v>
      </c>
      <c r="C341" s="916">
        <v>1</v>
      </c>
    </row>
    <row r="342" spans="1:3" x14ac:dyDescent="0.3">
      <c r="A342" t="s">
        <v>3581</v>
      </c>
      <c r="B342" t="s">
        <v>18</v>
      </c>
      <c r="C342" s="916">
        <v>2</v>
      </c>
    </row>
    <row r="343" spans="1:3" x14ac:dyDescent="0.3">
      <c r="A343" t="s">
        <v>3580</v>
      </c>
      <c r="B343" t="s">
        <v>18</v>
      </c>
      <c r="C343" s="916">
        <v>2</v>
      </c>
    </row>
    <row r="344" spans="1:3" x14ac:dyDescent="0.3">
      <c r="A344" t="s">
        <v>3579</v>
      </c>
      <c r="B344" t="s">
        <v>18</v>
      </c>
      <c r="C344" s="916">
        <v>1</v>
      </c>
    </row>
    <row r="345" spans="1:3" x14ac:dyDescent="0.3">
      <c r="A345" t="s">
        <v>3195</v>
      </c>
      <c r="B345" t="s">
        <v>18</v>
      </c>
      <c r="C345" s="916">
        <v>1</v>
      </c>
    </row>
    <row r="346" spans="1:3" x14ac:dyDescent="0.3">
      <c r="A346" t="s">
        <v>3419</v>
      </c>
      <c r="B346" t="s">
        <v>18</v>
      </c>
      <c r="C346" s="916">
        <v>29</v>
      </c>
    </row>
    <row r="347" spans="1:3" x14ac:dyDescent="0.3">
      <c r="A347" t="s">
        <v>3583</v>
      </c>
      <c r="B347" t="s">
        <v>18</v>
      </c>
      <c r="C347" s="916">
        <v>1</v>
      </c>
    </row>
    <row r="348" spans="1:3" x14ac:dyDescent="0.3">
      <c r="A348" t="s">
        <v>3582</v>
      </c>
      <c r="B348" t="s">
        <v>18</v>
      </c>
      <c r="C348" s="916">
        <v>1</v>
      </c>
    </row>
    <row r="349" spans="1:3" x14ac:dyDescent="0.3">
      <c r="A349" t="s">
        <v>4741</v>
      </c>
      <c r="B349" t="s">
        <v>18</v>
      </c>
      <c r="C349" s="916">
        <v>1</v>
      </c>
    </row>
    <row r="350" spans="1:3" x14ac:dyDescent="0.3">
      <c r="A350" t="s">
        <v>4716</v>
      </c>
      <c r="B350" t="s">
        <v>18</v>
      </c>
      <c r="C350" s="916">
        <v>7</v>
      </c>
    </row>
    <row r="351" spans="1:3" x14ac:dyDescent="0.3">
      <c r="A351" t="s">
        <v>3308</v>
      </c>
      <c r="B351" t="s">
        <v>18</v>
      </c>
      <c r="C351" s="916">
        <v>1</v>
      </c>
    </row>
    <row r="352" spans="1:3" x14ac:dyDescent="0.3">
      <c r="A352" t="s">
        <v>3791</v>
      </c>
      <c r="B352" t="s">
        <v>18</v>
      </c>
      <c r="C352" s="916">
        <v>1</v>
      </c>
    </row>
    <row r="353" spans="1:3" x14ac:dyDescent="0.3">
      <c r="A353" t="s">
        <v>3378</v>
      </c>
      <c r="B353" t="s">
        <v>18</v>
      </c>
      <c r="C353" s="916">
        <v>1</v>
      </c>
    </row>
    <row r="354" spans="1:3" x14ac:dyDescent="0.3">
      <c r="A354" t="s">
        <v>4782</v>
      </c>
      <c r="B354" t="s">
        <v>18</v>
      </c>
      <c r="C354" s="916">
        <v>1</v>
      </c>
    </row>
    <row r="355" spans="1:3" x14ac:dyDescent="0.3">
      <c r="A355" t="s">
        <v>3584</v>
      </c>
      <c r="B355" t="s">
        <v>18</v>
      </c>
      <c r="C355" s="916">
        <v>1</v>
      </c>
    </row>
    <row r="356" spans="1:3" x14ac:dyDescent="0.3">
      <c r="A356" t="s">
        <v>4717</v>
      </c>
      <c r="B356" t="s">
        <v>18</v>
      </c>
      <c r="C356" s="916">
        <v>4</v>
      </c>
    </row>
    <row r="357" spans="1:3" x14ac:dyDescent="0.3">
      <c r="A357" t="s">
        <v>4580</v>
      </c>
      <c r="B357" t="s">
        <v>18</v>
      </c>
      <c r="C357" s="916">
        <v>1</v>
      </c>
    </row>
    <row r="358" spans="1:3" x14ac:dyDescent="0.3">
      <c r="A358" t="s">
        <v>3309</v>
      </c>
      <c r="B358" t="s">
        <v>18</v>
      </c>
      <c r="C358" s="916">
        <v>1</v>
      </c>
    </row>
    <row r="359" spans="1:3" x14ac:dyDescent="0.3">
      <c r="A359" t="s">
        <v>4742</v>
      </c>
      <c r="B359" t="s">
        <v>18</v>
      </c>
      <c r="C359" s="916">
        <v>1</v>
      </c>
    </row>
    <row r="360" spans="1:3" x14ac:dyDescent="0.3">
      <c r="A360" t="s">
        <v>4803</v>
      </c>
      <c r="B360" t="s">
        <v>18</v>
      </c>
      <c r="C360" s="916">
        <v>1</v>
      </c>
    </row>
    <row r="361" spans="1:3" x14ac:dyDescent="0.3">
      <c r="A361" t="s">
        <v>3386</v>
      </c>
      <c r="B361" t="s">
        <v>18</v>
      </c>
      <c r="C361" s="916">
        <v>1</v>
      </c>
    </row>
    <row r="362" spans="1:3" x14ac:dyDescent="0.3">
      <c r="A362" t="s">
        <v>3517</v>
      </c>
      <c r="B362" t="s">
        <v>18</v>
      </c>
      <c r="C362" s="916">
        <v>1</v>
      </c>
    </row>
    <row r="363" spans="1:3" x14ac:dyDescent="0.3">
      <c r="A363" t="s">
        <v>3473</v>
      </c>
      <c r="B363" t="s">
        <v>18</v>
      </c>
      <c r="C363" s="916">
        <v>1</v>
      </c>
    </row>
    <row r="364" spans="1:3" x14ac:dyDescent="0.3">
      <c r="A364" t="s">
        <v>3474</v>
      </c>
      <c r="B364" t="s">
        <v>18</v>
      </c>
      <c r="C364" s="916">
        <v>1</v>
      </c>
    </row>
    <row r="365" spans="1:3" x14ac:dyDescent="0.3">
      <c r="A365" t="s">
        <v>3618</v>
      </c>
      <c r="B365" t="s">
        <v>18</v>
      </c>
      <c r="C365" s="916">
        <v>1</v>
      </c>
    </row>
    <row r="366" spans="1:3" x14ac:dyDescent="0.3">
      <c r="A366" t="s">
        <v>4835</v>
      </c>
      <c r="B366" t="s">
        <v>18</v>
      </c>
      <c r="C366" s="916">
        <v>1</v>
      </c>
    </row>
    <row r="367" spans="1:3" x14ac:dyDescent="0.3">
      <c r="A367" t="s">
        <v>3737</v>
      </c>
      <c r="B367" t="s">
        <v>18</v>
      </c>
      <c r="C367" s="916">
        <v>1</v>
      </c>
    </row>
    <row r="368" spans="1:3" x14ac:dyDescent="0.3">
      <c r="A368" t="s">
        <v>3738</v>
      </c>
      <c r="B368" t="s">
        <v>18</v>
      </c>
      <c r="C368" s="916">
        <v>1</v>
      </c>
    </row>
    <row r="369" spans="1:3" x14ac:dyDescent="0.3">
      <c r="A369" t="s">
        <v>3624</v>
      </c>
      <c r="B369" t="s">
        <v>18</v>
      </c>
      <c r="C369" s="916">
        <v>2</v>
      </c>
    </row>
    <row r="370" spans="1:3" x14ac:dyDescent="0.3">
      <c r="A370" t="s">
        <v>3392</v>
      </c>
      <c r="B370" t="s">
        <v>18</v>
      </c>
      <c r="C370" s="916">
        <v>1</v>
      </c>
    </row>
    <row r="371" spans="1:3" x14ac:dyDescent="0.3">
      <c r="A371" t="s">
        <v>4627</v>
      </c>
      <c r="B371" t="s">
        <v>18</v>
      </c>
      <c r="C371" s="916">
        <v>1</v>
      </c>
    </row>
    <row r="372" spans="1:3" x14ac:dyDescent="0.3">
      <c r="A372" t="s">
        <v>4941</v>
      </c>
      <c r="B372" t="s">
        <v>18</v>
      </c>
      <c r="C372" s="916">
        <v>4</v>
      </c>
    </row>
    <row r="373" spans="1:3" x14ac:dyDescent="0.3">
      <c r="A373" t="s">
        <v>4628</v>
      </c>
      <c r="B373" t="s">
        <v>18</v>
      </c>
      <c r="C373" s="916">
        <v>1</v>
      </c>
    </row>
    <row r="374" spans="1:3" x14ac:dyDescent="0.3">
      <c r="A374" t="s">
        <v>3421</v>
      </c>
      <c r="B374" t="s">
        <v>18</v>
      </c>
      <c r="C374" s="916">
        <v>1</v>
      </c>
    </row>
    <row r="375" spans="1:3" x14ac:dyDescent="0.3">
      <c r="A375" t="s">
        <v>3566</v>
      </c>
      <c r="B375" t="s">
        <v>18</v>
      </c>
      <c r="C375" s="916">
        <v>1</v>
      </c>
    </row>
    <row r="376" spans="1:3" x14ac:dyDescent="0.3">
      <c r="A376" t="s">
        <v>3844</v>
      </c>
      <c r="B376" t="s">
        <v>3121</v>
      </c>
      <c r="C376" s="916">
        <v>1</v>
      </c>
    </row>
    <row r="377" spans="1:3" x14ac:dyDescent="0.3">
      <c r="A377" t="s">
        <v>4969</v>
      </c>
      <c r="B377" t="s">
        <v>1685</v>
      </c>
      <c r="C377" s="916">
        <v>1</v>
      </c>
    </row>
    <row r="378" spans="1:3" x14ac:dyDescent="0.3">
      <c r="A378" t="s">
        <v>3764</v>
      </c>
      <c r="B378" t="s">
        <v>3121</v>
      </c>
      <c r="C378" s="916">
        <v>1</v>
      </c>
    </row>
    <row r="379" spans="1:3" x14ac:dyDescent="0.3">
      <c r="A379" t="s">
        <v>4968</v>
      </c>
      <c r="B379" t="s">
        <v>1685</v>
      </c>
      <c r="C379" s="916">
        <v>1</v>
      </c>
    </row>
    <row r="380" spans="1:3" x14ac:dyDescent="0.3">
      <c r="A380" t="s">
        <v>3755</v>
      </c>
      <c r="B380" t="s">
        <v>3121</v>
      </c>
      <c r="C380" s="916">
        <v>2</v>
      </c>
    </row>
    <row r="381" spans="1:3" x14ac:dyDescent="0.3">
      <c r="A381" t="s">
        <v>3723</v>
      </c>
      <c r="B381" t="s">
        <v>3121</v>
      </c>
      <c r="C381" s="916">
        <v>1</v>
      </c>
    </row>
    <row r="382" spans="1:3" x14ac:dyDescent="0.3">
      <c r="A382" t="s">
        <v>4964</v>
      </c>
      <c r="B382" t="s">
        <v>1685</v>
      </c>
      <c r="C382" s="916">
        <v>1</v>
      </c>
    </row>
    <row r="383" spans="1:3" x14ac:dyDescent="0.3">
      <c r="A383" t="s">
        <v>4947</v>
      </c>
      <c r="B383" t="s">
        <v>1685</v>
      </c>
      <c r="C383" s="916">
        <v>1</v>
      </c>
    </row>
    <row r="384" spans="1:3" x14ac:dyDescent="0.3">
      <c r="A384" t="s">
        <v>4923</v>
      </c>
      <c r="B384" t="s">
        <v>1685</v>
      </c>
      <c r="C384" s="916">
        <v>1</v>
      </c>
    </row>
    <row r="385" spans="1:3" x14ac:dyDescent="0.3">
      <c r="A385" t="s">
        <v>4921</v>
      </c>
      <c r="B385" t="s">
        <v>1685</v>
      </c>
      <c r="C385" s="916">
        <v>1</v>
      </c>
    </row>
    <row r="386" spans="1:3" x14ac:dyDescent="0.3">
      <c r="A386" t="s">
        <v>4885</v>
      </c>
      <c r="B386" t="s">
        <v>1685</v>
      </c>
      <c r="C386" s="916">
        <v>1</v>
      </c>
    </row>
    <row r="387" spans="1:3" x14ac:dyDescent="0.3">
      <c r="A387" t="s">
        <v>1159</v>
      </c>
      <c r="B387" t="s">
        <v>18</v>
      </c>
      <c r="C387" s="916">
        <v>3</v>
      </c>
    </row>
    <row r="388" spans="1:3" x14ac:dyDescent="0.3">
      <c r="A388" t="s">
        <v>4959</v>
      </c>
      <c r="B388" t="s">
        <v>18</v>
      </c>
      <c r="C388" s="916">
        <v>1</v>
      </c>
    </row>
    <row r="389" spans="1:3" x14ac:dyDescent="0.3">
      <c r="A389" t="s">
        <v>1160</v>
      </c>
      <c r="B389" t="s">
        <v>18</v>
      </c>
      <c r="C389" s="916">
        <v>461</v>
      </c>
    </row>
    <row r="390" spans="1:3" x14ac:dyDescent="0.3">
      <c r="A390" t="s">
        <v>4960</v>
      </c>
      <c r="B390" t="s">
        <v>18</v>
      </c>
      <c r="C390" s="916">
        <v>1</v>
      </c>
    </row>
    <row r="391" spans="1:3" x14ac:dyDescent="0.3">
      <c r="A391" t="s">
        <v>3440</v>
      </c>
      <c r="B391" t="s">
        <v>2</v>
      </c>
      <c r="C391" s="916">
        <v>4841.7099999999991</v>
      </c>
    </row>
    <row r="392" spans="1:3" x14ac:dyDescent="0.3">
      <c r="A392" t="s">
        <v>3608</v>
      </c>
      <c r="B392" t="s">
        <v>2</v>
      </c>
      <c r="C392" s="916">
        <v>337.12</v>
      </c>
    </row>
    <row r="393" spans="1:3" x14ac:dyDescent="0.3">
      <c r="A393" t="s">
        <v>2980</v>
      </c>
      <c r="B393" t="s">
        <v>2</v>
      </c>
      <c r="C393" s="916">
        <v>1720.32</v>
      </c>
    </row>
    <row r="394" spans="1:3" x14ac:dyDescent="0.3">
      <c r="A394" t="s">
        <v>2978</v>
      </c>
      <c r="B394" t="s">
        <v>2</v>
      </c>
      <c r="C394" s="916">
        <v>989.99</v>
      </c>
    </row>
    <row r="395" spans="1:3" x14ac:dyDescent="0.3">
      <c r="A395" t="s">
        <v>3022</v>
      </c>
      <c r="B395" t="s">
        <v>2</v>
      </c>
      <c r="C395" s="916">
        <v>595.74</v>
      </c>
    </row>
    <row r="396" spans="1:3" x14ac:dyDescent="0.3">
      <c r="A396" t="s">
        <v>3720</v>
      </c>
      <c r="B396" t="s">
        <v>2</v>
      </c>
      <c r="C396" s="916">
        <v>11.92</v>
      </c>
    </row>
    <row r="397" spans="1:3" x14ac:dyDescent="0.3">
      <c r="A397" t="s">
        <v>2979</v>
      </c>
      <c r="B397" t="s">
        <v>2</v>
      </c>
      <c r="C397" s="916">
        <v>343.2</v>
      </c>
    </row>
    <row r="398" spans="1:3" x14ac:dyDescent="0.3">
      <c r="A398" t="s">
        <v>3398</v>
      </c>
      <c r="B398" t="s">
        <v>2</v>
      </c>
      <c r="C398" s="916">
        <v>1844.0600000000002</v>
      </c>
    </row>
    <row r="399" spans="1:3" x14ac:dyDescent="0.3">
      <c r="A399" t="s">
        <v>2983</v>
      </c>
      <c r="B399" t="s">
        <v>2</v>
      </c>
      <c r="C399" s="916">
        <v>1760.7800000000002</v>
      </c>
    </row>
    <row r="400" spans="1:3" x14ac:dyDescent="0.3">
      <c r="A400" t="s">
        <v>3494</v>
      </c>
      <c r="B400" t="s">
        <v>2</v>
      </c>
      <c r="C400" s="916">
        <v>689.16</v>
      </c>
    </row>
    <row r="401" spans="1:3" x14ac:dyDescent="0.3">
      <c r="A401" t="s">
        <v>3619</v>
      </c>
      <c r="B401" t="s">
        <v>18</v>
      </c>
      <c r="C401" s="916">
        <v>6</v>
      </c>
    </row>
    <row r="402" spans="1:3" x14ac:dyDescent="0.3">
      <c r="A402" t="s">
        <v>3740</v>
      </c>
      <c r="B402" t="s">
        <v>18</v>
      </c>
      <c r="C402" s="916">
        <v>1</v>
      </c>
    </row>
    <row r="403" spans="1:3" x14ac:dyDescent="0.3">
      <c r="A403" t="s">
        <v>4834</v>
      </c>
      <c r="B403" t="s">
        <v>18</v>
      </c>
      <c r="C403" s="916">
        <v>2</v>
      </c>
    </row>
    <row r="404" spans="1:3" x14ac:dyDescent="0.3">
      <c r="A404" t="s">
        <v>4556</v>
      </c>
      <c r="B404" t="s">
        <v>18</v>
      </c>
      <c r="C404" s="916">
        <v>1</v>
      </c>
    </row>
    <row r="405" spans="1:3" x14ac:dyDescent="0.3">
      <c r="A405" t="s">
        <v>4606</v>
      </c>
      <c r="B405" t="s">
        <v>18</v>
      </c>
      <c r="C405" s="916">
        <v>1</v>
      </c>
    </row>
    <row r="406" spans="1:3" x14ac:dyDescent="0.3">
      <c r="A406" t="s">
        <v>3277</v>
      </c>
      <c r="B406" t="s">
        <v>18</v>
      </c>
      <c r="C406" s="916">
        <v>1</v>
      </c>
    </row>
    <row r="407" spans="1:3" x14ac:dyDescent="0.3">
      <c r="A407" t="s">
        <v>3379</v>
      </c>
      <c r="B407" t="s">
        <v>18</v>
      </c>
      <c r="C407" s="916">
        <v>2</v>
      </c>
    </row>
    <row r="408" spans="1:3" x14ac:dyDescent="0.3">
      <c r="A408" t="s">
        <v>3504</v>
      </c>
      <c r="B408" t="s">
        <v>18</v>
      </c>
      <c r="C408" s="916">
        <v>1</v>
      </c>
    </row>
    <row r="409" spans="1:3" x14ac:dyDescent="0.3">
      <c r="A409" t="s">
        <v>3448</v>
      </c>
      <c r="B409" t="s">
        <v>18</v>
      </c>
      <c r="C409" s="916">
        <v>1</v>
      </c>
    </row>
    <row r="410" spans="1:3" x14ac:dyDescent="0.3">
      <c r="A410" t="s">
        <v>1704</v>
      </c>
      <c r="B410" t="s">
        <v>18</v>
      </c>
      <c r="C410" s="916">
        <v>2</v>
      </c>
    </row>
    <row r="411" spans="1:3" x14ac:dyDescent="0.3">
      <c r="A411" t="s">
        <v>4870</v>
      </c>
      <c r="B411" t="s">
        <v>18</v>
      </c>
      <c r="C411" s="916">
        <v>1</v>
      </c>
    </row>
    <row r="412" spans="1:3" x14ac:dyDescent="0.3">
      <c r="A412" t="s">
        <v>3661</v>
      </c>
      <c r="B412" t="s">
        <v>18</v>
      </c>
      <c r="C412" s="916">
        <v>1</v>
      </c>
    </row>
    <row r="413" spans="1:3" x14ac:dyDescent="0.3">
      <c r="A413" t="s">
        <v>3423</v>
      </c>
      <c r="B413" t="s">
        <v>18</v>
      </c>
      <c r="C413" s="916">
        <v>3</v>
      </c>
    </row>
    <row r="414" spans="1:3" x14ac:dyDescent="0.3">
      <c r="A414" t="s">
        <v>4806</v>
      </c>
      <c r="B414" t="s">
        <v>18</v>
      </c>
      <c r="C414" s="916">
        <v>2</v>
      </c>
    </row>
    <row r="415" spans="1:3" x14ac:dyDescent="0.3">
      <c r="A415" t="s">
        <v>3552</v>
      </c>
      <c r="B415" t="s">
        <v>18</v>
      </c>
      <c r="C415" s="916">
        <v>1</v>
      </c>
    </row>
    <row r="416" spans="1:3" x14ac:dyDescent="0.3">
      <c r="A416" t="s">
        <v>3519</v>
      </c>
      <c r="B416" t="s">
        <v>18</v>
      </c>
      <c r="C416" s="916">
        <v>1</v>
      </c>
    </row>
    <row r="417" spans="1:3" x14ac:dyDescent="0.3">
      <c r="A417" t="s">
        <v>3520</v>
      </c>
      <c r="B417" t="s">
        <v>18</v>
      </c>
      <c r="C417" s="916">
        <v>1</v>
      </c>
    </row>
    <row r="418" spans="1:3" x14ac:dyDescent="0.3">
      <c r="A418" t="s">
        <v>4895</v>
      </c>
      <c r="B418" t="s">
        <v>18</v>
      </c>
      <c r="C418" s="916">
        <v>1</v>
      </c>
    </row>
    <row r="419" spans="1:3" x14ac:dyDescent="0.3">
      <c r="A419" t="s">
        <v>3696</v>
      </c>
      <c r="B419" t="s">
        <v>18</v>
      </c>
      <c r="C419" s="916">
        <v>28</v>
      </c>
    </row>
    <row r="420" spans="1:3" x14ac:dyDescent="0.3">
      <c r="A420" t="s">
        <v>3589</v>
      </c>
      <c r="B420" t="s">
        <v>18</v>
      </c>
      <c r="C420" s="916">
        <v>1</v>
      </c>
    </row>
    <row r="421" spans="1:3" x14ac:dyDescent="0.3">
      <c r="A421" t="s">
        <v>3697</v>
      </c>
      <c r="B421" t="s">
        <v>18</v>
      </c>
      <c r="C421" s="916">
        <v>2</v>
      </c>
    </row>
    <row r="422" spans="1:3" x14ac:dyDescent="0.3">
      <c r="A422" t="s">
        <v>4896</v>
      </c>
      <c r="B422" t="s">
        <v>18</v>
      </c>
      <c r="C422" s="916">
        <v>1</v>
      </c>
    </row>
    <row r="423" spans="1:3" x14ac:dyDescent="0.3">
      <c r="A423" t="s">
        <v>1492</v>
      </c>
      <c r="B423" t="s">
        <v>18</v>
      </c>
      <c r="C423" s="916">
        <v>16</v>
      </c>
    </row>
    <row r="424" spans="1:3" x14ac:dyDescent="0.3">
      <c r="A424" t="s">
        <v>3698</v>
      </c>
      <c r="B424" t="s">
        <v>18</v>
      </c>
      <c r="C424" s="916">
        <v>17</v>
      </c>
    </row>
    <row r="425" spans="1:3" x14ac:dyDescent="0.3">
      <c r="A425" t="s">
        <v>4871</v>
      </c>
      <c r="B425" t="s">
        <v>18</v>
      </c>
      <c r="C425" s="916">
        <v>1</v>
      </c>
    </row>
    <row r="426" spans="1:3" x14ac:dyDescent="0.3">
      <c r="A426" t="s">
        <v>3644</v>
      </c>
      <c r="B426" t="s">
        <v>18</v>
      </c>
      <c r="C426" s="916">
        <v>54</v>
      </c>
    </row>
    <row r="427" spans="1:3" x14ac:dyDescent="0.3">
      <c r="A427" t="s">
        <v>3310</v>
      </c>
      <c r="B427" t="s">
        <v>18</v>
      </c>
      <c r="C427" s="916">
        <v>1</v>
      </c>
    </row>
    <row r="428" spans="1:3" x14ac:dyDescent="0.3">
      <c r="A428" t="s">
        <v>3590</v>
      </c>
      <c r="B428" t="s">
        <v>18</v>
      </c>
      <c r="C428" s="916">
        <v>1</v>
      </c>
    </row>
    <row r="429" spans="1:3" x14ac:dyDescent="0.3">
      <c r="A429" t="s">
        <v>1966</v>
      </c>
      <c r="B429" t="s">
        <v>18</v>
      </c>
      <c r="C429" s="916">
        <v>1</v>
      </c>
    </row>
    <row r="430" spans="1:3" x14ac:dyDescent="0.3">
      <c r="A430" t="s">
        <v>4745</v>
      </c>
      <c r="B430" t="s">
        <v>18</v>
      </c>
      <c r="C430" s="916">
        <v>1</v>
      </c>
    </row>
    <row r="431" spans="1:3" x14ac:dyDescent="0.3">
      <c r="A431" t="s">
        <v>3741</v>
      </c>
      <c r="B431" t="s">
        <v>18</v>
      </c>
      <c r="C431" s="916">
        <v>4</v>
      </c>
    </row>
    <row r="432" spans="1:3" x14ac:dyDescent="0.3">
      <c r="A432" t="s">
        <v>3742</v>
      </c>
      <c r="B432" t="s">
        <v>18</v>
      </c>
      <c r="C432" s="916">
        <v>10</v>
      </c>
    </row>
    <row r="433" spans="1:3" x14ac:dyDescent="0.3">
      <c r="A433" t="s">
        <v>3792</v>
      </c>
      <c r="B433" t="s">
        <v>18</v>
      </c>
      <c r="C433" s="916">
        <v>5</v>
      </c>
    </row>
    <row r="434" spans="1:3" x14ac:dyDescent="0.3">
      <c r="A434" t="s">
        <v>3311</v>
      </c>
      <c r="B434" t="s">
        <v>18</v>
      </c>
      <c r="C434" s="916">
        <v>1</v>
      </c>
    </row>
    <row r="435" spans="1:3" x14ac:dyDescent="0.3">
      <c r="A435" t="s">
        <v>3189</v>
      </c>
      <c r="B435" t="s">
        <v>18</v>
      </c>
      <c r="C435" s="916">
        <v>2</v>
      </c>
    </row>
    <row r="436" spans="1:3" x14ac:dyDescent="0.3">
      <c r="A436" t="s">
        <v>4928</v>
      </c>
      <c r="B436" t="s">
        <v>18</v>
      </c>
      <c r="C436" s="916">
        <v>6</v>
      </c>
    </row>
    <row r="437" spans="1:3" x14ac:dyDescent="0.3">
      <c r="A437" t="s">
        <v>1233</v>
      </c>
      <c r="B437" t="s">
        <v>18</v>
      </c>
      <c r="C437" s="916">
        <v>16</v>
      </c>
    </row>
    <row r="438" spans="1:3" x14ac:dyDescent="0.3">
      <c r="A438" t="s">
        <v>4929</v>
      </c>
      <c r="B438" t="s">
        <v>18</v>
      </c>
      <c r="C438" s="916">
        <v>25</v>
      </c>
    </row>
    <row r="439" spans="1:3" x14ac:dyDescent="0.3">
      <c r="A439" t="s">
        <v>3743</v>
      </c>
      <c r="B439" t="s">
        <v>18</v>
      </c>
      <c r="C439" s="916">
        <v>16</v>
      </c>
    </row>
    <row r="440" spans="1:3" x14ac:dyDescent="0.3">
      <c r="A440" t="s">
        <v>4897</v>
      </c>
      <c r="B440" t="s">
        <v>18</v>
      </c>
      <c r="C440" s="916">
        <v>7</v>
      </c>
    </row>
    <row r="441" spans="1:3" x14ac:dyDescent="0.3">
      <c r="A441" t="s">
        <v>3407</v>
      </c>
      <c r="B441" t="s">
        <v>18</v>
      </c>
      <c r="C441" s="916">
        <v>3</v>
      </c>
    </row>
    <row r="442" spans="1:3" x14ac:dyDescent="0.3">
      <c r="A442" t="s">
        <v>3699</v>
      </c>
      <c r="B442" t="s">
        <v>18</v>
      </c>
      <c r="C442" s="916">
        <v>2</v>
      </c>
    </row>
    <row r="443" spans="1:3" x14ac:dyDescent="0.3">
      <c r="A443" t="s">
        <v>4674</v>
      </c>
      <c r="B443" t="s">
        <v>18</v>
      </c>
      <c r="C443" s="916">
        <v>9</v>
      </c>
    </row>
    <row r="444" spans="1:3" x14ac:dyDescent="0.3">
      <c r="A444" t="s">
        <v>3700</v>
      </c>
      <c r="B444" t="s">
        <v>18</v>
      </c>
      <c r="C444" s="916">
        <v>5</v>
      </c>
    </row>
    <row r="445" spans="1:3" x14ac:dyDescent="0.3">
      <c r="A445" t="s">
        <v>3475</v>
      </c>
      <c r="B445" t="s">
        <v>18</v>
      </c>
      <c r="C445" s="916">
        <v>1</v>
      </c>
    </row>
    <row r="446" spans="1:3" x14ac:dyDescent="0.3">
      <c r="A446" t="s">
        <v>4762</v>
      </c>
      <c r="B446" t="s">
        <v>18</v>
      </c>
      <c r="C446" s="916">
        <v>1</v>
      </c>
    </row>
    <row r="447" spans="1:3" x14ac:dyDescent="0.3">
      <c r="A447" t="s">
        <v>4805</v>
      </c>
      <c r="B447" t="s">
        <v>18</v>
      </c>
      <c r="C447" s="916">
        <v>1</v>
      </c>
    </row>
    <row r="448" spans="1:3" x14ac:dyDescent="0.3">
      <c r="A448" t="s">
        <v>4783</v>
      </c>
      <c r="B448" t="s">
        <v>18</v>
      </c>
      <c r="C448" s="916">
        <v>1</v>
      </c>
    </row>
    <row r="449" spans="1:3" x14ac:dyDescent="0.3">
      <c r="A449" t="s">
        <v>4746</v>
      </c>
      <c r="B449" t="s">
        <v>18</v>
      </c>
      <c r="C449" s="916">
        <v>1</v>
      </c>
    </row>
    <row r="450" spans="1:3" x14ac:dyDescent="0.3">
      <c r="A450" t="s">
        <v>3476</v>
      </c>
      <c r="B450" t="s">
        <v>18</v>
      </c>
      <c r="C450" s="916">
        <v>1</v>
      </c>
    </row>
    <row r="451" spans="1:3" x14ac:dyDescent="0.3">
      <c r="A451" t="s">
        <v>3505</v>
      </c>
      <c r="B451" t="s">
        <v>18</v>
      </c>
      <c r="C451" s="916">
        <v>1</v>
      </c>
    </row>
    <row r="452" spans="1:3" x14ac:dyDescent="0.3">
      <c r="A452" t="s">
        <v>3793</v>
      </c>
      <c r="B452" t="s">
        <v>18</v>
      </c>
      <c r="C452" s="916">
        <v>1</v>
      </c>
    </row>
    <row r="453" spans="1:3" x14ac:dyDescent="0.3">
      <c r="A453" t="s">
        <v>4747</v>
      </c>
      <c r="B453" t="s">
        <v>18</v>
      </c>
      <c r="C453" s="916">
        <v>1</v>
      </c>
    </row>
    <row r="454" spans="1:3" x14ac:dyDescent="0.3">
      <c r="A454" t="s">
        <v>4718</v>
      </c>
      <c r="B454" t="s">
        <v>18</v>
      </c>
      <c r="C454" s="916">
        <v>1</v>
      </c>
    </row>
    <row r="455" spans="1:3" x14ac:dyDescent="0.3">
      <c r="A455" t="s">
        <v>4748</v>
      </c>
      <c r="B455" t="s">
        <v>18</v>
      </c>
      <c r="C455" s="916">
        <v>1</v>
      </c>
    </row>
    <row r="456" spans="1:3" x14ac:dyDescent="0.3">
      <c r="A456" t="s">
        <v>3357</v>
      </c>
      <c r="B456" t="s">
        <v>18</v>
      </c>
      <c r="C456" s="916">
        <v>5</v>
      </c>
    </row>
    <row r="457" spans="1:3" x14ac:dyDescent="0.3">
      <c r="A457" t="s">
        <v>3196</v>
      </c>
      <c r="B457" t="s">
        <v>18</v>
      </c>
      <c r="C457" s="916">
        <v>1</v>
      </c>
    </row>
    <row r="458" spans="1:3" x14ac:dyDescent="0.3">
      <c r="A458" t="s">
        <v>3794</v>
      </c>
      <c r="B458" t="s">
        <v>18</v>
      </c>
      <c r="C458" s="916">
        <v>1</v>
      </c>
    </row>
    <row r="459" spans="1:3" x14ac:dyDescent="0.3">
      <c r="A459" t="s">
        <v>4581</v>
      </c>
      <c r="B459" t="s">
        <v>18</v>
      </c>
      <c r="C459" s="916">
        <v>1</v>
      </c>
    </row>
    <row r="460" spans="1:3" x14ac:dyDescent="0.3">
      <c r="A460" t="s">
        <v>4749</v>
      </c>
      <c r="B460" t="s">
        <v>18</v>
      </c>
      <c r="C460" s="916">
        <v>1</v>
      </c>
    </row>
    <row r="461" spans="1:3" x14ac:dyDescent="0.3">
      <c r="A461" t="s">
        <v>3588</v>
      </c>
      <c r="B461" t="s">
        <v>18</v>
      </c>
      <c r="C461" s="916">
        <v>2</v>
      </c>
    </row>
    <row r="462" spans="1:3" x14ac:dyDescent="0.3">
      <c r="A462" t="s">
        <v>3551</v>
      </c>
      <c r="B462" t="s">
        <v>18</v>
      </c>
      <c r="C462" s="916">
        <v>1</v>
      </c>
    </row>
    <row r="463" spans="1:3" x14ac:dyDescent="0.3">
      <c r="A463" t="s">
        <v>3422</v>
      </c>
      <c r="B463" t="s">
        <v>18</v>
      </c>
      <c r="C463" s="916">
        <v>4</v>
      </c>
    </row>
    <row r="464" spans="1:3" x14ac:dyDescent="0.3">
      <c r="A464" t="s">
        <v>3312</v>
      </c>
      <c r="B464" t="s">
        <v>18</v>
      </c>
      <c r="C464" s="916">
        <v>1</v>
      </c>
    </row>
    <row r="465" spans="1:3" x14ac:dyDescent="0.3">
      <c r="A465" t="s">
        <v>3465</v>
      </c>
      <c r="B465" t="s">
        <v>18</v>
      </c>
      <c r="C465" s="916">
        <v>1</v>
      </c>
    </row>
    <row r="466" spans="1:3" x14ac:dyDescent="0.3">
      <c r="A466" t="s">
        <v>1893</v>
      </c>
      <c r="B466" t="s">
        <v>18</v>
      </c>
      <c r="C466" s="916">
        <v>6</v>
      </c>
    </row>
    <row r="467" spans="1:3" x14ac:dyDescent="0.3">
      <c r="A467" t="s">
        <v>1816</v>
      </c>
      <c r="B467" t="s">
        <v>18</v>
      </c>
      <c r="C467" s="916">
        <v>1</v>
      </c>
    </row>
    <row r="468" spans="1:3" x14ac:dyDescent="0.3">
      <c r="A468" t="s">
        <v>1846</v>
      </c>
      <c r="B468" t="s">
        <v>18</v>
      </c>
      <c r="C468" s="916">
        <v>3</v>
      </c>
    </row>
    <row r="469" spans="1:3" x14ac:dyDescent="0.3">
      <c r="A469" t="s">
        <v>3344</v>
      </c>
      <c r="B469" t="s">
        <v>18</v>
      </c>
      <c r="C469" s="916">
        <v>1</v>
      </c>
    </row>
    <row r="470" spans="1:3" x14ac:dyDescent="0.3">
      <c r="A470" t="s">
        <v>1853</v>
      </c>
      <c r="B470" t="s">
        <v>18</v>
      </c>
      <c r="C470" s="916">
        <v>1</v>
      </c>
    </row>
    <row r="471" spans="1:3" x14ac:dyDescent="0.3">
      <c r="A471" t="s">
        <v>3496</v>
      </c>
      <c r="B471" t="s">
        <v>18</v>
      </c>
      <c r="C471" s="916">
        <v>1</v>
      </c>
    </row>
    <row r="472" spans="1:3" x14ac:dyDescent="0.3">
      <c r="A472" t="s">
        <v>3606</v>
      </c>
      <c r="B472" t="s">
        <v>18</v>
      </c>
      <c r="C472" s="916">
        <v>1</v>
      </c>
    </row>
    <row r="473" spans="1:3" x14ac:dyDescent="0.3">
      <c r="A473" t="s">
        <v>3528</v>
      </c>
      <c r="B473" t="s">
        <v>18</v>
      </c>
      <c r="C473" s="916">
        <v>2</v>
      </c>
    </row>
    <row r="474" spans="1:3" x14ac:dyDescent="0.3">
      <c r="A474" t="s">
        <v>1709</v>
      </c>
      <c r="B474" t="s">
        <v>18</v>
      </c>
      <c r="C474" s="916">
        <v>1</v>
      </c>
    </row>
    <row r="475" spans="1:3" x14ac:dyDescent="0.3">
      <c r="A475" t="s">
        <v>4785</v>
      </c>
      <c r="B475" t="s">
        <v>18</v>
      </c>
      <c r="C475" s="916">
        <v>1</v>
      </c>
    </row>
    <row r="476" spans="1:3" x14ac:dyDescent="0.3">
      <c r="A476" t="s">
        <v>4793</v>
      </c>
      <c r="B476" t="s">
        <v>18</v>
      </c>
      <c r="C476" s="916">
        <v>1</v>
      </c>
    </row>
    <row r="477" spans="1:3" x14ac:dyDescent="0.3">
      <c r="A477" t="s">
        <v>3849</v>
      </c>
      <c r="B477" t="s">
        <v>18</v>
      </c>
      <c r="C477" s="916">
        <v>28</v>
      </c>
    </row>
    <row r="478" spans="1:3" x14ac:dyDescent="0.3">
      <c r="A478" t="s">
        <v>3434</v>
      </c>
      <c r="B478" t="s">
        <v>18</v>
      </c>
      <c r="C478" s="916">
        <v>1</v>
      </c>
    </row>
    <row r="479" spans="1:3" x14ac:dyDescent="0.3">
      <c r="A479" t="s">
        <v>1847</v>
      </c>
      <c r="B479" t="s">
        <v>18</v>
      </c>
      <c r="C479" s="916">
        <v>1</v>
      </c>
    </row>
    <row r="480" spans="1:3" x14ac:dyDescent="0.3">
      <c r="A480" t="s">
        <v>4936</v>
      </c>
      <c r="B480" t="s">
        <v>18</v>
      </c>
      <c r="C480" s="916">
        <v>2</v>
      </c>
    </row>
    <row r="481" spans="1:3" x14ac:dyDescent="0.3">
      <c r="A481" t="s">
        <v>3627</v>
      </c>
      <c r="B481" t="s">
        <v>18</v>
      </c>
      <c r="C481" s="916">
        <v>3</v>
      </c>
    </row>
    <row r="482" spans="1:3" x14ac:dyDescent="0.3">
      <c r="A482" t="s">
        <v>3621</v>
      </c>
      <c r="B482" t="s">
        <v>18</v>
      </c>
      <c r="C482" s="916">
        <v>1</v>
      </c>
    </row>
    <row r="483" spans="1:3" x14ac:dyDescent="0.3">
      <c r="A483" t="s">
        <v>4953</v>
      </c>
      <c r="B483" t="s">
        <v>18</v>
      </c>
      <c r="C483" s="916">
        <v>2</v>
      </c>
    </row>
    <row r="484" spans="1:3" x14ac:dyDescent="0.3">
      <c r="A484" t="s">
        <v>4954</v>
      </c>
      <c r="B484" t="s">
        <v>18</v>
      </c>
      <c r="C484" s="916">
        <v>1</v>
      </c>
    </row>
    <row r="485" spans="1:3" x14ac:dyDescent="0.3">
      <c r="A485" t="s">
        <v>3614</v>
      </c>
      <c r="B485" t="s">
        <v>18</v>
      </c>
      <c r="C485" s="916">
        <v>1</v>
      </c>
    </row>
    <row r="486" spans="1:3" x14ac:dyDescent="0.3">
      <c r="A486" t="s">
        <v>3150</v>
      </c>
      <c r="B486" t="s">
        <v>18</v>
      </c>
      <c r="C486" s="916">
        <v>2</v>
      </c>
    </row>
    <row r="487" spans="1:3" x14ac:dyDescent="0.3">
      <c r="A487" t="s">
        <v>4520</v>
      </c>
      <c r="B487" t="s">
        <v>18</v>
      </c>
      <c r="C487" s="916">
        <v>13</v>
      </c>
    </row>
    <row r="488" spans="1:3" x14ac:dyDescent="0.3">
      <c r="A488" t="s">
        <v>1543</v>
      </c>
      <c r="B488" t="s">
        <v>18</v>
      </c>
      <c r="C488" s="916">
        <v>22</v>
      </c>
    </row>
    <row r="489" spans="1:3" x14ac:dyDescent="0.3">
      <c r="A489" t="s">
        <v>4571</v>
      </c>
      <c r="B489" t="s">
        <v>18</v>
      </c>
      <c r="C489" s="916">
        <v>8</v>
      </c>
    </row>
    <row r="490" spans="1:3" x14ac:dyDescent="0.3">
      <c r="A490" t="s">
        <v>4602</v>
      </c>
      <c r="B490" t="s">
        <v>18</v>
      </c>
      <c r="C490" s="916">
        <v>2</v>
      </c>
    </row>
    <row r="491" spans="1:3" x14ac:dyDescent="0.3">
      <c r="A491" t="s">
        <v>4970</v>
      </c>
      <c r="B491" t="s">
        <v>18</v>
      </c>
      <c r="C491" s="916">
        <v>2</v>
      </c>
    </row>
    <row r="492" spans="1:3" x14ac:dyDescent="0.3">
      <c r="A492" t="s">
        <v>4971</v>
      </c>
      <c r="B492" t="s">
        <v>18</v>
      </c>
      <c r="C492" s="916">
        <v>1</v>
      </c>
    </row>
    <row r="493" spans="1:3" x14ac:dyDescent="0.3">
      <c r="A493" t="s">
        <v>3147</v>
      </c>
      <c r="B493" t="s">
        <v>18</v>
      </c>
      <c r="C493" s="916">
        <v>1</v>
      </c>
    </row>
    <row r="494" spans="1:3" x14ac:dyDescent="0.3">
      <c r="A494" t="s">
        <v>4946</v>
      </c>
      <c r="B494" t="s">
        <v>18</v>
      </c>
      <c r="C494" s="916">
        <v>36</v>
      </c>
    </row>
    <row r="495" spans="1:3" x14ac:dyDescent="0.3">
      <c r="A495" t="s">
        <v>1639</v>
      </c>
      <c r="B495" t="s">
        <v>18</v>
      </c>
      <c r="C495" s="916">
        <v>418</v>
      </c>
    </row>
    <row r="496" spans="1:3" x14ac:dyDescent="0.3">
      <c r="A496" t="s">
        <v>4920</v>
      </c>
      <c r="B496" t="s">
        <v>18</v>
      </c>
      <c r="C496" s="916">
        <v>13</v>
      </c>
    </row>
    <row r="497" spans="1:3" x14ac:dyDescent="0.3">
      <c r="A497" t="s">
        <v>3157</v>
      </c>
      <c r="B497" t="s">
        <v>18</v>
      </c>
      <c r="C497" s="916">
        <v>2</v>
      </c>
    </row>
    <row r="498" spans="1:3" x14ac:dyDescent="0.3">
      <c r="A498" t="s">
        <v>1575</v>
      </c>
      <c r="B498" t="s">
        <v>18</v>
      </c>
      <c r="C498" s="916">
        <v>3</v>
      </c>
    </row>
    <row r="499" spans="1:3" x14ac:dyDescent="0.3">
      <c r="A499" t="s">
        <v>3760</v>
      </c>
      <c r="B499" t="s">
        <v>18</v>
      </c>
      <c r="C499" s="916">
        <v>2</v>
      </c>
    </row>
    <row r="500" spans="1:3" x14ac:dyDescent="0.3">
      <c r="A500" t="s">
        <v>3672</v>
      </c>
      <c r="B500" t="s">
        <v>18</v>
      </c>
      <c r="C500" s="916">
        <v>3</v>
      </c>
    </row>
    <row r="501" spans="1:3" x14ac:dyDescent="0.3">
      <c r="A501" t="s">
        <v>4619</v>
      </c>
      <c r="B501" t="s">
        <v>18</v>
      </c>
      <c r="C501" s="916">
        <v>2</v>
      </c>
    </row>
    <row r="502" spans="1:3" x14ac:dyDescent="0.3">
      <c r="A502" t="s">
        <v>4543</v>
      </c>
      <c r="B502" t="s">
        <v>18</v>
      </c>
      <c r="C502" s="916">
        <v>3</v>
      </c>
    </row>
    <row r="503" spans="1:3" x14ac:dyDescent="0.3">
      <c r="A503" t="s">
        <v>3263</v>
      </c>
      <c r="B503" t="s">
        <v>18</v>
      </c>
      <c r="C503" s="916">
        <v>3</v>
      </c>
    </row>
    <row r="504" spans="1:3" x14ac:dyDescent="0.3">
      <c r="A504" t="s">
        <v>4611</v>
      </c>
      <c r="B504" t="s">
        <v>18</v>
      </c>
      <c r="C504" s="916">
        <v>2</v>
      </c>
    </row>
    <row r="505" spans="1:3" x14ac:dyDescent="0.3">
      <c r="A505" t="s">
        <v>3342</v>
      </c>
      <c r="B505" t="s">
        <v>18</v>
      </c>
      <c r="C505" s="916">
        <v>1</v>
      </c>
    </row>
    <row r="506" spans="1:3" x14ac:dyDescent="0.3">
      <c r="A506" t="s">
        <v>3370</v>
      </c>
      <c r="B506" t="s">
        <v>18</v>
      </c>
      <c r="C506" s="916">
        <v>2</v>
      </c>
    </row>
    <row r="507" spans="1:3" x14ac:dyDescent="0.3">
      <c r="A507" t="s">
        <v>1738</v>
      </c>
      <c r="B507" t="s">
        <v>18</v>
      </c>
      <c r="C507" s="916">
        <v>1</v>
      </c>
    </row>
    <row r="508" spans="1:3" x14ac:dyDescent="0.3">
      <c r="A508" t="s">
        <v>3489</v>
      </c>
      <c r="B508" t="s">
        <v>18</v>
      </c>
      <c r="C508" s="916">
        <v>3</v>
      </c>
    </row>
    <row r="509" spans="1:3" x14ac:dyDescent="0.3">
      <c r="A509" t="s">
        <v>3492</v>
      </c>
      <c r="B509" t="s">
        <v>18</v>
      </c>
      <c r="C509" s="916">
        <v>1</v>
      </c>
    </row>
    <row r="510" spans="1:3" x14ac:dyDescent="0.3">
      <c r="A510" t="s">
        <v>3498</v>
      </c>
      <c r="B510" t="s">
        <v>18</v>
      </c>
      <c r="C510" s="916">
        <v>2</v>
      </c>
    </row>
    <row r="511" spans="1:3" x14ac:dyDescent="0.3">
      <c r="A511" t="s">
        <v>4751</v>
      </c>
      <c r="B511" t="s">
        <v>18</v>
      </c>
      <c r="C511" s="916">
        <v>2</v>
      </c>
    </row>
    <row r="512" spans="1:3" x14ac:dyDescent="0.3">
      <c r="A512" t="s">
        <v>4771</v>
      </c>
      <c r="B512" t="s">
        <v>18</v>
      </c>
      <c r="C512" s="916">
        <v>1</v>
      </c>
    </row>
    <row r="513" spans="1:3" x14ac:dyDescent="0.3">
      <c r="A513" t="s">
        <v>1712</v>
      </c>
      <c r="B513" t="s">
        <v>18</v>
      </c>
      <c r="C513" s="916">
        <v>3</v>
      </c>
    </row>
    <row r="514" spans="1:3" x14ac:dyDescent="0.3">
      <c r="A514" t="s">
        <v>3534</v>
      </c>
      <c r="B514" t="s">
        <v>18</v>
      </c>
      <c r="C514" s="916">
        <v>1</v>
      </c>
    </row>
    <row r="515" spans="1:3" x14ac:dyDescent="0.3">
      <c r="A515" t="s">
        <v>3563</v>
      </c>
      <c r="B515" t="s">
        <v>18</v>
      </c>
      <c r="C515" s="916">
        <v>4</v>
      </c>
    </row>
    <row r="516" spans="1:3" x14ac:dyDescent="0.3">
      <c r="A516" t="s">
        <v>3850</v>
      </c>
      <c r="B516" t="s">
        <v>18</v>
      </c>
      <c r="C516" s="916">
        <v>28</v>
      </c>
    </row>
    <row r="517" spans="1:3" x14ac:dyDescent="0.3">
      <c r="A517" t="s">
        <v>1711</v>
      </c>
      <c r="B517" t="s">
        <v>18</v>
      </c>
      <c r="C517" s="916">
        <v>1</v>
      </c>
    </row>
    <row r="518" spans="1:3" x14ac:dyDescent="0.3">
      <c r="A518" t="s">
        <v>4610</v>
      </c>
      <c r="B518" t="s">
        <v>18</v>
      </c>
      <c r="C518" s="916">
        <v>11</v>
      </c>
    </row>
    <row r="519" spans="1:3" x14ac:dyDescent="0.3">
      <c r="A519" t="s">
        <v>3843</v>
      </c>
      <c r="B519" t="s">
        <v>18</v>
      </c>
      <c r="C519" s="916">
        <v>1</v>
      </c>
    </row>
    <row r="520" spans="1:3" x14ac:dyDescent="0.3">
      <c r="A520" t="s">
        <v>3754</v>
      </c>
      <c r="B520" t="s">
        <v>18</v>
      </c>
      <c r="C520" s="916">
        <v>1</v>
      </c>
    </row>
    <row r="521" spans="1:3" x14ac:dyDescent="0.3">
      <c r="A521" t="s">
        <v>3758</v>
      </c>
      <c r="B521" t="s">
        <v>18</v>
      </c>
      <c r="C521" s="916">
        <v>1</v>
      </c>
    </row>
    <row r="522" spans="1:3" x14ac:dyDescent="0.3">
      <c r="A522" t="s">
        <v>4916</v>
      </c>
      <c r="B522" t="s">
        <v>18</v>
      </c>
      <c r="C522" s="916">
        <v>1</v>
      </c>
    </row>
    <row r="523" spans="1:3" x14ac:dyDescent="0.3">
      <c r="A523" t="s">
        <v>4917</v>
      </c>
      <c r="B523" t="s">
        <v>18</v>
      </c>
      <c r="C523" s="916">
        <v>1</v>
      </c>
    </row>
    <row r="524" spans="1:3" x14ac:dyDescent="0.3">
      <c r="A524" t="s">
        <v>4882</v>
      </c>
      <c r="B524" t="s">
        <v>18</v>
      </c>
      <c r="C524" s="916">
        <v>15</v>
      </c>
    </row>
    <row r="525" spans="1:3" x14ac:dyDescent="0.3">
      <c r="A525" t="s">
        <v>4618</v>
      </c>
      <c r="B525" t="s">
        <v>18</v>
      </c>
      <c r="C525" s="916">
        <v>6</v>
      </c>
    </row>
    <row r="526" spans="1:3" x14ac:dyDescent="0.3">
      <c r="A526" t="s">
        <v>3206</v>
      </c>
      <c r="B526" t="s">
        <v>18</v>
      </c>
      <c r="C526" s="916">
        <v>55</v>
      </c>
    </row>
    <row r="527" spans="1:3" x14ac:dyDescent="0.3">
      <c r="A527" t="s">
        <v>3750</v>
      </c>
      <c r="B527" t="s">
        <v>18</v>
      </c>
      <c r="C527" s="916">
        <v>1</v>
      </c>
    </row>
    <row r="528" spans="1:3" x14ac:dyDescent="0.3">
      <c r="A528" t="s">
        <v>3756</v>
      </c>
      <c r="B528" t="s">
        <v>18</v>
      </c>
      <c r="C528" s="916">
        <v>1</v>
      </c>
    </row>
    <row r="529" spans="1:3" x14ac:dyDescent="0.3">
      <c r="A529" t="s">
        <v>3751</v>
      </c>
      <c r="B529" t="s">
        <v>18</v>
      </c>
      <c r="C529" s="916">
        <v>28</v>
      </c>
    </row>
    <row r="530" spans="1:3" x14ac:dyDescent="0.3">
      <c r="A530" t="s">
        <v>3680</v>
      </c>
      <c r="B530" t="s">
        <v>18</v>
      </c>
      <c r="C530" s="916">
        <v>1</v>
      </c>
    </row>
    <row r="531" spans="1:3" x14ac:dyDescent="0.3">
      <c r="A531" t="s">
        <v>4918</v>
      </c>
      <c r="B531" t="s">
        <v>18</v>
      </c>
      <c r="C531" s="916">
        <v>5</v>
      </c>
    </row>
    <row r="532" spans="1:3" x14ac:dyDescent="0.3">
      <c r="A532" t="s">
        <v>4919</v>
      </c>
      <c r="B532" t="s">
        <v>18</v>
      </c>
      <c r="C532" s="916">
        <v>1</v>
      </c>
    </row>
    <row r="533" spans="1:3" x14ac:dyDescent="0.3">
      <c r="A533" t="s">
        <v>4912</v>
      </c>
      <c r="B533" t="s">
        <v>18</v>
      </c>
      <c r="C533" s="916">
        <v>1</v>
      </c>
    </row>
    <row r="534" spans="1:3" x14ac:dyDescent="0.3">
      <c r="A534" t="s">
        <v>4883</v>
      </c>
      <c r="B534" t="s">
        <v>18</v>
      </c>
      <c r="C534" s="916">
        <v>1</v>
      </c>
    </row>
    <row r="535" spans="1:3" x14ac:dyDescent="0.3">
      <c r="A535" t="s">
        <v>3752</v>
      </c>
      <c r="B535" t="s">
        <v>18</v>
      </c>
      <c r="C535" s="916">
        <v>4</v>
      </c>
    </row>
    <row r="536" spans="1:3" x14ac:dyDescent="0.3">
      <c r="A536" t="s">
        <v>4942</v>
      </c>
      <c r="B536" t="s">
        <v>18</v>
      </c>
      <c r="C536" s="916">
        <v>6</v>
      </c>
    </row>
    <row r="537" spans="1:3" x14ac:dyDescent="0.3">
      <c r="A537" t="s">
        <v>4943</v>
      </c>
      <c r="B537" t="s">
        <v>18</v>
      </c>
      <c r="C537" s="916">
        <v>2</v>
      </c>
    </row>
    <row r="538" spans="1:3" x14ac:dyDescent="0.3">
      <c r="A538" t="s">
        <v>3753</v>
      </c>
      <c r="B538" t="s">
        <v>18</v>
      </c>
      <c r="C538" s="916">
        <v>16</v>
      </c>
    </row>
    <row r="539" spans="1:3" x14ac:dyDescent="0.3">
      <c r="A539" t="s">
        <v>4944</v>
      </c>
      <c r="B539" t="s">
        <v>18</v>
      </c>
      <c r="C539" s="916">
        <v>2</v>
      </c>
    </row>
    <row r="540" spans="1:3" x14ac:dyDescent="0.3">
      <c r="A540" t="s">
        <v>4589</v>
      </c>
      <c r="B540" t="s">
        <v>18</v>
      </c>
      <c r="C540" s="916">
        <v>3</v>
      </c>
    </row>
    <row r="541" spans="1:3" x14ac:dyDescent="0.3">
      <c r="A541" t="s">
        <v>3676</v>
      </c>
      <c r="B541" t="s">
        <v>18</v>
      </c>
      <c r="C541" s="916">
        <v>2</v>
      </c>
    </row>
    <row r="542" spans="1:3" x14ac:dyDescent="0.3">
      <c r="A542" t="s">
        <v>3757</v>
      </c>
      <c r="B542" t="s">
        <v>18</v>
      </c>
      <c r="C542" s="916">
        <v>7</v>
      </c>
    </row>
    <row r="543" spans="1:3" x14ac:dyDescent="0.3">
      <c r="A543" t="s">
        <v>4640</v>
      </c>
      <c r="B543" t="s">
        <v>18</v>
      </c>
      <c r="C543" s="916">
        <v>1</v>
      </c>
    </row>
    <row r="544" spans="1:3" x14ac:dyDescent="0.3">
      <c r="A544" t="s">
        <v>3840</v>
      </c>
      <c r="B544" t="s">
        <v>18</v>
      </c>
      <c r="C544" s="916">
        <v>1</v>
      </c>
    </row>
    <row r="545" spans="1:3" x14ac:dyDescent="0.3">
      <c r="A545" t="s">
        <v>3207</v>
      </c>
      <c r="B545" t="s">
        <v>18</v>
      </c>
      <c r="C545" s="916">
        <v>1</v>
      </c>
    </row>
    <row r="546" spans="1:3" x14ac:dyDescent="0.3">
      <c r="A546" t="s">
        <v>3841</v>
      </c>
      <c r="B546" t="s">
        <v>18</v>
      </c>
      <c r="C546" s="916">
        <v>1</v>
      </c>
    </row>
    <row r="547" spans="1:3" x14ac:dyDescent="0.3">
      <c r="A547" t="s">
        <v>3185</v>
      </c>
      <c r="B547" t="s">
        <v>18</v>
      </c>
      <c r="C547" s="916">
        <v>1</v>
      </c>
    </row>
    <row r="548" spans="1:3" x14ac:dyDescent="0.3">
      <c r="A548" t="s">
        <v>3186</v>
      </c>
      <c r="B548" t="s">
        <v>18</v>
      </c>
      <c r="C548" s="916">
        <v>1</v>
      </c>
    </row>
    <row r="549" spans="1:3" x14ac:dyDescent="0.3">
      <c r="A549" t="s">
        <v>4913</v>
      </c>
      <c r="B549" t="s">
        <v>18</v>
      </c>
      <c r="C549" s="916">
        <v>1</v>
      </c>
    </row>
    <row r="550" spans="1:3" x14ac:dyDescent="0.3">
      <c r="A550" t="s">
        <v>3842</v>
      </c>
      <c r="B550" t="s">
        <v>18</v>
      </c>
      <c r="C550" s="916">
        <v>1</v>
      </c>
    </row>
    <row r="551" spans="1:3" x14ac:dyDescent="0.3">
      <c r="A551" t="s">
        <v>4647</v>
      </c>
      <c r="B551" t="s">
        <v>18</v>
      </c>
      <c r="C551" s="916">
        <v>1</v>
      </c>
    </row>
    <row r="552" spans="1:3" x14ac:dyDescent="0.3">
      <c r="A552" t="s">
        <v>4945</v>
      </c>
      <c r="B552" t="s">
        <v>18</v>
      </c>
      <c r="C552" s="916">
        <v>1</v>
      </c>
    </row>
    <row r="553" spans="1:3" x14ac:dyDescent="0.3">
      <c r="A553" t="s">
        <v>3613</v>
      </c>
      <c r="B553" t="s">
        <v>18</v>
      </c>
      <c r="C553" s="916">
        <v>1</v>
      </c>
    </row>
    <row r="554" spans="1:3" x14ac:dyDescent="0.3">
      <c r="A554" t="s">
        <v>3612</v>
      </c>
      <c r="B554" t="s">
        <v>18</v>
      </c>
      <c r="C554" s="916">
        <v>1</v>
      </c>
    </row>
    <row r="555" spans="1:3" x14ac:dyDescent="0.3">
      <c r="A555" t="s">
        <v>3411</v>
      </c>
      <c r="B555" t="s">
        <v>18</v>
      </c>
      <c r="C555" s="916">
        <v>1</v>
      </c>
    </row>
    <row r="556" spans="1:3" x14ac:dyDescent="0.3">
      <c r="A556" t="s">
        <v>3341</v>
      </c>
      <c r="B556" t="s">
        <v>18</v>
      </c>
      <c r="C556" s="916">
        <v>1</v>
      </c>
    </row>
    <row r="557" spans="1:3" x14ac:dyDescent="0.3">
      <c r="A557" t="s">
        <v>3562</v>
      </c>
      <c r="B557" t="s">
        <v>18</v>
      </c>
      <c r="C557" s="916">
        <v>1</v>
      </c>
    </row>
    <row r="558" spans="1:3" x14ac:dyDescent="0.3">
      <c r="A558" t="s">
        <v>3369</v>
      </c>
      <c r="B558" t="s">
        <v>18</v>
      </c>
      <c r="C558" s="916">
        <v>3</v>
      </c>
    </row>
    <row r="559" spans="1:3" x14ac:dyDescent="0.3">
      <c r="A559" t="s">
        <v>4784</v>
      </c>
      <c r="B559" t="s">
        <v>18</v>
      </c>
      <c r="C559" s="916">
        <v>7</v>
      </c>
    </row>
    <row r="560" spans="1:3" x14ac:dyDescent="0.3">
      <c r="A560" t="s">
        <v>3396</v>
      </c>
      <c r="B560" t="s">
        <v>18</v>
      </c>
      <c r="C560" s="916">
        <v>1</v>
      </c>
    </row>
    <row r="561" spans="1:3" x14ac:dyDescent="0.3">
      <c r="A561" t="s">
        <v>4682</v>
      </c>
      <c r="B561" t="s">
        <v>18</v>
      </c>
      <c r="C561" s="916">
        <v>1</v>
      </c>
    </row>
    <row r="562" spans="1:3" x14ac:dyDescent="0.3">
      <c r="A562" t="s">
        <v>4681</v>
      </c>
      <c r="B562" t="s">
        <v>18</v>
      </c>
      <c r="C562" s="916">
        <v>2</v>
      </c>
    </row>
    <row r="563" spans="1:3" x14ac:dyDescent="0.3">
      <c r="A563" t="s">
        <v>3347</v>
      </c>
      <c r="B563" t="s">
        <v>18</v>
      </c>
      <c r="C563" s="916">
        <v>3</v>
      </c>
    </row>
    <row r="564" spans="1:3" x14ac:dyDescent="0.3">
      <c r="A564" t="s">
        <v>1750</v>
      </c>
      <c r="B564" t="s">
        <v>18</v>
      </c>
      <c r="C564" s="916">
        <v>1</v>
      </c>
    </row>
    <row r="565" spans="1:3" x14ac:dyDescent="0.3">
      <c r="A565" t="s">
        <v>4655</v>
      </c>
      <c r="B565" t="s">
        <v>18</v>
      </c>
      <c r="C565" s="916">
        <v>1</v>
      </c>
    </row>
    <row r="566" spans="1:3" x14ac:dyDescent="0.3">
      <c r="A566" t="s">
        <v>4659</v>
      </c>
      <c r="B566" t="s">
        <v>18</v>
      </c>
      <c r="C566" s="916">
        <v>1</v>
      </c>
    </row>
    <row r="567" spans="1:3" x14ac:dyDescent="0.3">
      <c r="A567" t="s">
        <v>3374</v>
      </c>
      <c r="B567" t="s">
        <v>18</v>
      </c>
      <c r="C567" s="916">
        <v>1</v>
      </c>
    </row>
    <row r="568" spans="1:3" x14ac:dyDescent="0.3">
      <c r="A568" t="s">
        <v>4981</v>
      </c>
      <c r="B568" t="s">
        <v>18</v>
      </c>
      <c r="C568" s="916">
        <v>1</v>
      </c>
    </row>
    <row r="569" spans="1:3" x14ac:dyDescent="0.3">
      <c r="A569" t="s">
        <v>4884</v>
      </c>
      <c r="B569" t="s">
        <v>18</v>
      </c>
      <c r="C569" s="916">
        <v>1</v>
      </c>
    </row>
    <row r="570" spans="1:3" x14ac:dyDescent="0.3">
      <c r="A570" t="s">
        <v>3412</v>
      </c>
      <c r="B570" t="s">
        <v>18</v>
      </c>
      <c r="C570" s="916">
        <v>1</v>
      </c>
    </row>
    <row r="571" spans="1:3" x14ac:dyDescent="0.3">
      <c r="A571" t="s">
        <v>3141</v>
      </c>
      <c r="B571" t="s">
        <v>18</v>
      </c>
      <c r="C571" s="916">
        <v>3</v>
      </c>
    </row>
    <row r="572" spans="1:3" x14ac:dyDescent="0.3">
      <c r="A572" t="s">
        <v>4814</v>
      </c>
      <c r="B572" t="s">
        <v>18</v>
      </c>
      <c r="C572" s="916">
        <v>2</v>
      </c>
    </row>
    <row r="573" spans="1:3" x14ac:dyDescent="0.3">
      <c r="A573" t="s">
        <v>4723</v>
      </c>
      <c r="B573" t="s">
        <v>18</v>
      </c>
      <c r="C573" s="916">
        <v>8</v>
      </c>
    </row>
    <row r="574" spans="1:3" x14ac:dyDescent="0.3">
      <c r="A574" t="s">
        <v>3464</v>
      </c>
      <c r="B574" t="s">
        <v>18</v>
      </c>
      <c r="C574" s="916">
        <v>28</v>
      </c>
    </row>
    <row r="575" spans="1:3" x14ac:dyDescent="0.3">
      <c r="A575" t="s">
        <v>3567</v>
      </c>
      <c r="B575" t="s">
        <v>18</v>
      </c>
      <c r="C575" s="916">
        <v>1</v>
      </c>
    </row>
    <row r="576" spans="1:3" x14ac:dyDescent="0.3">
      <c r="A576" t="s">
        <v>3490</v>
      </c>
      <c r="B576" t="s">
        <v>18</v>
      </c>
      <c r="C576" s="916">
        <v>1</v>
      </c>
    </row>
    <row r="577" spans="1:3" x14ac:dyDescent="0.3">
      <c r="A577" t="s">
        <v>3533</v>
      </c>
      <c r="B577" t="s">
        <v>18</v>
      </c>
      <c r="C577" s="916">
        <v>28</v>
      </c>
    </row>
    <row r="578" spans="1:3" x14ac:dyDescent="0.3">
      <c r="A578" t="s">
        <v>3532</v>
      </c>
      <c r="B578" t="s">
        <v>18</v>
      </c>
      <c r="C578" s="916">
        <v>28</v>
      </c>
    </row>
    <row r="579" spans="1:3" x14ac:dyDescent="0.3">
      <c r="A579" t="s">
        <v>4795</v>
      </c>
      <c r="B579" t="s">
        <v>18</v>
      </c>
      <c r="C579" s="916">
        <v>6</v>
      </c>
    </row>
    <row r="580" spans="1:3" x14ac:dyDescent="0.3">
      <c r="A580" t="s">
        <v>4796</v>
      </c>
      <c r="B580" t="s">
        <v>18</v>
      </c>
      <c r="C580" s="916">
        <v>5</v>
      </c>
    </row>
    <row r="581" spans="1:3" x14ac:dyDescent="0.3">
      <c r="A581" t="s">
        <v>4797</v>
      </c>
      <c r="B581" t="s">
        <v>18</v>
      </c>
      <c r="C581" s="916">
        <v>1</v>
      </c>
    </row>
    <row r="582" spans="1:3" x14ac:dyDescent="0.3">
      <c r="A582" t="s">
        <v>4680</v>
      </c>
      <c r="B582" t="s">
        <v>18</v>
      </c>
      <c r="C582" s="916">
        <v>9</v>
      </c>
    </row>
    <row r="583" spans="1:3" x14ac:dyDescent="0.3">
      <c r="A583" t="s">
        <v>4769</v>
      </c>
      <c r="B583" t="s">
        <v>18</v>
      </c>
      <c r="C583" s="916">
        <v>6</v>
      </c>
    </row>
    <row r="584" spans="1:3" x14ac:dyDescent="0.3">
      <c r="A584" t="s">
        <v>4768</v>
      </c>
      <c r="B584" t="s">
        <v>18</v>
      </c>
      <c r="C584" s="916">
        <v>5</v>
      </c>
    </row>
    <row r="585" spans="1:3" x14ac:dyDescent="0.3">
      <c r="A585" t="s">
        <v>3350</v>
      </c>
      <c r="B585" t="s">
        <v>18</v>
      </c>
      <c r="C585" s="916">
        <v>4</v>
      </c>
    </row>
    <row r="586" spans="1:3" x14ac:dyDescent="0.3">
      <c r="A586" t="s">
        <v>4654</v>
      </c>
      <c r="B586" t="s">
        <v>18</v>
      </c>
      <c r="C586" s="916">
        <v>3</v>
      </c>
    </row>
    <row r="587" spans="1:3" x14ac:dyDescent="0.3">
      <c r="A587" t="s">
        <v>3454</v>
      </c>
      <c r="B587" t="s">
        <v>18</v>
      </c>
      <c r="C587" s="916">
        <v>28</v>
      </c>
    </row>
    <row r="588" spans="1:3" x14ac:dyDescent="0.3">
      <c r="A588" t="s">
        <v>3491</v>
      </c>
      <c r="B588" t="s">
        <v>18</v>
      </c>
      <c r="C588" s="916">
        <v>1</v>
      </c>
    </row>
    <row r="589" spans="1:3" x14ac:dyDescent="0.3">
      <c r="A589" t="s">
        <v>4684</v>
      </c>
      <c r="B589" t="s">
        <v>18</v>
      </c>
      <c r="C589" s="916">
        <v>14</v>
      </c>
    </row>
    <row r="590" spans="1:3" x14ac:dyDescent="0.3">
      <c r="A590" t="s">
        <v>3435</v>
      </c>
      <c r="B590" t="s">
        <v>18</v>
      </c>
      <c r="C590" s="916">
        <v>30</v>
      </c>
    </row>
    <row r="591" spans="1:3" x14ac:dyDescent="0.3">
      <c r="A591" t="s">
        <v>3607</v>
      </c>
      <c r="B591" t="s">
        <v>18</v>
      </c>
      <c r="C591" s="916">
        <v>2</v>
      </c>
    </row>
    <row r="592" spans="1:3" x14ac:dyDescent="0.3">
      <c r="A592" t="s">
        <v>3565</v>
      </c>
      <c r="B592" t="s">
        <v>18</v>
      </c>
      <c r="C592" s="916">
        <v>2</v>
      </c>
    </row>
    <row r="593" spans="1:3" x14ac:dyDescent="0.3">
      <c r="A593" t="s">
        <v>1683</v>
      </c>
      <c r="B593" t="s">
        <v>18</v>
      </c>
      <c r="C593" s="916">
        <v>2</v>
      </c>
    </row>
    <row r="594" spans="1:3" x14ac:dyDescent="0.3">
      <c r="A594" t="s">
        <v>4794</v>
      </c>
      <c r="B594" t="s">
        <v>18</v>
      </c>
      <c r="C594" s="916">
        <v>1</v>
      </c>
    </row>
    <row r="595" spans="1:3" x14ac:dyDescent="0.3">
      <c r="A595" t="s">
        <v>4656</v>
      </c>
      <c r="B595" t="s">
        <v>3</v>
      </c>
      <c r="C595" s="916">
        <v>0.30000000000000004</v>
      </c>
    </row>
    <row r="596" spans="1:3" x14ac:dyDescent="0.3">
      <c r="A596" t="s">
        <v>3368</v>
      </c>
      <c r="B596" t="s">
        <v>3</v>
      </c>
      <c r="C596" s="916">
        <v>207.81</v>
      </c>
    </row>
    <row r="597" spans="1:3" x14ac:dyDescent="0.3">
      <c r="A597" t="s">
        <v>1747</v>
      </c>
      <c r="B597" t="s">
        <v>3</v>
      </c>
      <c r="C597" s="916">
        <v>314.93</v>
      </c>
    </row>
    <row r="598" spans="1:3" x14ac:dyDescent="0.3">
      <c r="A598" t="s">
        <v>3349</v>
      </c>
      <c r="B598" t="s">
        <v>3</v>
      </c>
      <c r="C598" s="916">
        <v>0.11</v>
      </c>
    </row>
    <row r="599" spans="1:3" x14ac:dyDescent="0.3">
      <c r="A599" t="s">
        <v>4935</v>
      </c>
      <c r="B599" t="s">
        <v>3</v>
      </c>
      <c r="C599" s="916">
        <v>7.96</v>
      </c>
    </row>
    <row r="600" spans="1:3" x14ac:dyDescent="0.3">
      <c r="A600" t="s">
        <v>3611</v>
      </c>
      <c r="B600" t="s">
        <v>3</v>
      </c>
      <c r="C600" s="916">
        <v>799.28</v>
      </c>
    </row>
    <row r="601" spans="1:3" x14ac:dyDescent="0.3">
      <c r="A601" t="s">
        <v>3622</v>
      </c>
      <c r="B601" t="s">
        <v>3</v>
      </c>
      <c r="C601" s="916">
        <v>221.48999999999998</v>
      </c>
    </row>
    <row r="602" spans="1:3" x14ac:dyDescent="0.3">
      <c r="A602" t="s">
        <v>4750</v>
      </c>
      <c r="B602" t="s">
        <v>3</v>
      </c>
      <c r="C602" s="916">
        <v>278.89</v>
      </c>
    </row>
    <row r="603" spans="1:3" x14ac:dyDescent="0.3">
      <c r="A603" t="s">
        <v>3610</v>
      </c>
      <c r="B603" t="s">
        <v>3</v>
      </c>
      <c r="C603" s="916">
        <v>57.71</v>
      </c>
    </row>
    <row r="604" spans="1:3" x14ac:dyDescent="0.3">
      <c r="A604" t="s">
        <v>4807</v>
      </c>
      <c r="B604" t="s">
        <v>3</v>
      </c>
      <c r="C604" s="916">
        <v>437.42</v>
      </c>
    </row>
    <row r="605" spans="1:3" x14ac:dyDescent="0.3">
      <c r="A605" t="s">
        <v>4808</v>
      </c>
      <c r="B605" t="s">
        <v>3</v>
      </c>
      <c r="C605" s="916">
        <v>26.51</v>
      </c>
    </row>
    <row r="606" spans="1:3" x14ac:dyDescent="0.3">
      <c r="A606" t="s">
        <v>3564</v>
      </c>
      <c r="B606" t="s">
        <v>3</v>
      </c>
      <c r="C606" s="916">
        <v>30.37</v>
      </c>
    </row>
    <row r="607" spans="1:3" x14ac:dyDescent="0.3">
      <c r="A607" t="s">
        <v>4770</v>
      </c>
      <c r="B607" t="s">
        <v>3</v>
      </c>
      <c r="C607" s="916">
        <v>7.2</v>
      </c>
    </row>
    <row r="608" spans="1:3" x14ac:dyDescent="0.3">
      <c r="A608" t="s">
        <v>3439</v>
      </c>
      <c r="B608" t="s">
        <v>3</v>
      </c>
      <c r="C608" s="916">
        <v>322.41000000000003</v>
      </c>
    </row>
    <row r="609" spans="1:3" x14ac:dyDescent="0.3">
      <c r="A609" t="s">
        <v>3268</v>
      </c>
      <c r="B609" t="s">
        <v>3</v>
      </c>
      <c r="C609" s="916">
        <v>666.59</v>
      </c>
    </row>
    <row r="610" spans="1:3" x14ac:dyDescent="0.3">
      <c r="A610" t="s">
        <v>3493</v>
      </c>
      <c r="B610" t="s">
        <v>3</v>
      </c>
      <c r="C610" s="916">
        <v>304.39</v>
      </c>
    </row>
    <row r="611" spans="1:3" x14ac:dyDescent="0.3">
      <c r="A611" t="s">
        <v>4613</v>
      </c>
      <c r="B611" t="s">
        <v>3</v>
      </c>
      <c r="C611" s="916">
        <v>531.96</v>
      </c>
    </row>
    <row r="612" spans="1:3" x14ac:dyDescent="0.3">
      <c r="A612" t="s">
        <v>4685</v>
      </c>
      <c r="B612" t="s">
        <v>3</v>
      </c>
      <c r="C612" s="916">
        <v>6.88</v>
      </c>
    </row>
    <row r="613" spans="1:3" x14ac:dyDescent="0.3">
      <c r="A613" t="s">
        <v>3343</v>
      </c>
      <c r="B613" t="s">
        <v>3</v>
      </c>
      <c r="C613" s="916">
        <v>21.99</v>
      </c>
    </row>
    <row r="614" spans="1:3" x14ac:dyDescent="0.3">
      <c r="A614" t="s">
        <v>3334</v>
      </c>
      <c r="B614" t="s">
        <v>3</v>
      </c>
      <c r="C614" s="916">
        <v>269.18</v>
      </c>
    </row>
    <row r="615" spans="1:3" x14ac:dyDescent="0.3">
      <c r="A615" t="s">
        <v>4544</v>
      </c>
      <c r="B615" t="s">
        <v>3</v>
      </c>
      <c r="C615" s="916">
        <v>15.7</v>
      </c>
    </row>
    <row r="616" spans="1:3" x14ac:dyDescent="0.3">
      <c r="A616" t="s">
        <v>886</v>
      </c>
      <c r="B616" t="s">
        <v>3</v>
      </c>
      <c r="C616" s="916">
        <v>772.88</v>
      </c>
    </row>
    <row r="617" spans="1:3" x14ac:dyDescent="0.3">
      <c r="A617" t="s">
        <v>3530</v>
      </c>
      <c r="B617" t="s">
        <v>3</v>
      </c>
      <c r="C617" s="916">
        <v>0.64</v>
      </c>
    </row>
    <row r="618" spans="1:3" x14ac:dyDescent="0.3">
      <c r="A618" t="s">
        <v>3609</v>
      </c>
      <c r="B618" t="s">
        <v>3</v>
      </c>
      <c r="C618" s="916">
        <v>51.94</v>
      </c>
    </row>
    <row r="619" spans="1:3" x14ac:dyDescent="0.3">
      <c r="A619" t="s">
        <v>3628</v>
      </c>
      <c r="B619" t="s">
        <v>3</v>
      </c>
      <c r="C619" s="916">
        <v>1277.31</v>
      </c>
    </row>
    <row r="620" spans="1:3" x14ac:dyDescent="0.3">
      <c r="A620" t="s">
        <v>3623</v>
      </c>
      <c r="B620" t="s">
        <v>3</v>
      </c>
      <c r="C620" s="916">
        <v>310.2</v>
      </c>
    </row>
    <row r="621" spans="1:3" x14ac:dyDescent="0.3">
      <c r="A621" t="s">
        <v>4547</v>
      </c>
      <c r="B621" t="s">
        <v>3</v>
      </c>
      <c r="C621" s="916">
        <v>314.39</v>
      </c>
    </row>
    <row r="622" spans="1:3" x14ac:dyDescent="0.3">
      <c r="A622" t="s">
        <v>4570</v>
      </c>
      <c r="B622" t="s">
        <v>3</v>
      </c>
      <c r="C622" s="916">
        <v>0.7</v>
      </c>
    </row>
    <row r="623" spans="1:3" x14ac:dyDescent="0.3">
      <c r="A623" t="s">
        <v>5581</v>
      </c>
      <c r="B623" t="s">
        <v>3</v>
      </c>
      <c r="C623" s="916">
        <v>107.34</v>
      </c>
    </row>
    <row r="624" spans="1:3" x14ac:dyDescent="0.3">
      <c r="A624" t="s">
        <v>1323</v>
      </c>
      <c r="B624" t="s">
        <v>3</v>
      </c>
      <c r="C624" s="916">
        <v>11.65</v>
      </c>
    </row>
    <row r="625" spans="1:3" x14ac:dyDescent="0.3">
      <c r="A625" t="s">
        <v>4545</v>
      </c>
      <c r="B625" t="s">
        <v>3</v>
      </c>
      <c r="C625" s="916">
        <v>220.98</v>
      </c>
    </row>
    <row r="626" spans="1:3" x14ac:dyDescent="0.3">
      <c r="A626" t="s">
        <v>4791</v>
      </c>
      <c r="B626" t="s">
        <v>3</v>
      </c>
      <c r="C626" s="916">
        <v>22.01</v>
      </c>
    </row>
    <row r="627" spans="1:3" x14ac:dyDescent="0.3">
      <c r="A627" t="s">
        <v>3437</v>
      </c>
      <c r="B627" t="s">
        <v>3</v>
      </c>
      <c r="C627" s="916">
        <v>9.1199999999999992</v>
      </c>
    </row>
    <row r="628" spans="1:3" x14ac:dyDescent="0.3">
      <c r="A628" t="s">
        <v>3531</v>
      </c>
      <c r="B628" t="s">
        <v>3</v>
      </c>
      <c r="C628" s="916">
        <v>42.65</v>
      </c>
    </row>
    <row r="629" spans="1:3" x14ac:dyDescent="0.3">
      <c r="A629" t="s">
        <v>3397</v>
      </c>
      <c r="B629" t="s">
        <v>3</v>
      </c>
      <c r="C629" s="916">
        <v>1566.84</v>
      </c>
    </row>
    <row r="630" spans="1:3" x14ac:dyDescent="0.3">
      <c r="A630" t="s">
        <v>3438</v>
      </c>
      <c r="B630" t="s">
        <v>3</v>
      </c>
      <c r="C630" s="916">
        <v>0.56999999999999995</v>
      </c>
    </row>
    <row r="631" spans="1:3" x14ac:dyDescent="0.3">
      <c r="A631" t="s">
        <v>3208</v>
      </c>
      <c r="B631" t="s">
        <v>3</v>
      </c>
      <c r="C631" s="916">
        <v>3.3</v>
      </c>
    </row>
    <row r="632" spans="1:3" x14ac:dyDescent="0.3">
      <c r="A632" t="s">
        <v>4546</v>
      </c>
      <c r="B632" t="s">
        <v>3</v>
      </c>
      <c r="C632" s="916">
        <v>103.17</v>
      </c>
    </row>
    <row r="633" spans="1:3" x14ac:dyDescent="0.3">
      <c r="A633" t="s">
        <v>3497</v>
      </c>
      <c r="B633" t="s">
        <v>3</v>
      </c>
      <c r="C633" s="916">
        <v>23.35</v>
      </c>
    </row>
    <row r="634" spans="1:3" x14ac:dyDescent="0.3">
      <c r="A634" t="s">
        <v>3138</v>
      </c>
      <c r="B634" t="s">
        <v>3056</v>
      </c>
      <c r="C634" s="916">
        <v>1</v>
      </c>
    </row>
    <row r="635" spans="1:3" x14ac:dyDescent="0.3">
      <c r="A635" t="s">
        <v>4810</v>
      </c>
      <c r="B635" t="s">
        <v>1685</v>
      </c>
      <c r="C635" s="916">
        <v>1</v>
      </c>
    </row>
    <row r="636" spans="1:3" x14ac:dyDescent="0.3">
      <c r="A636" t="s">
        <v>3131</v>
      </c>
      <c r="B636" t="s">
        <v>1685</v>
      </c>
      <c r="C636" s="916">
        <v>1</v>
      </c>
    </row>
    <row r="637" spans="1:3" x14ac:dyDescent="0.3">
      <c r="A637" t="s">
        <v>1684</v>
      </c>
      <c r="B637" t="s">
        <v>1685</v>
      </c>
      <c r="C637" s="916">
        <v>1</v>
      </c>
    </row>
    <row r="638" spans="1:3" x14ac:dyDescent="0.3">
      <c r="A638" t="s">
        <v>3604</v>
      </c>
      <c r="B638" t="s">
        <v>1685</v>
      </c>
      <c r="C638" s="916">
        <v>1</v>
      </c>
    </row>
    <row r="639" spans="1:3" x14ac:dyDescent="0.3">
      <c r="A639" t="s">
        <v>3535</v>
      </c>
      <c r="B639" t="s">
        <v>1685</v>
      </c>
      <c r="C639" s="916">
        <v>2</v>
      </c>
    </row>
    <row r="640" spans="1:3" x14ac:dyDescent="0.3">
      <c r="A640" t="s">
        <v>4663</v>
      </c>
      <c r="B640" t="s">
        <v>18</v>
      </c>
      <c r="C640" s="916">
        <v>1</v>
      </c>
    </row>
    <row r="641" spans="1:3" x14ac:dyDescent="0.3">
      <c r="A641" t="s">
        <v>3352</v>
      </c>
      <c r="B641" t="s">
        <v>18</v>
      </c>
      <c r="C641" s="916">
        <v>4</v>
      </c>
    </row>
    <row r="642" spans="1:3" x14ac:dyDescent="0.3">
      <c r="A642" t="s">
        <v>4662</v>
      </c>
      <c r="B642" t="s">
        <v>18</v>
      </c>
      <c r="C642" s="916">
        <v>2</v>
      </c>
    </row>
    <row r="643" spans="1:3" x14ac:dyDescent="0.3">
      <c r="A643" t="s">
        <v>4982</v>
      </c>
      <c r="B643" t="s">
        <v>1685</v>
      </c>
      <c r="C643" s="916">
        <v>1</v>
      </c>
    </row>
    <row r="644" spans="1:3" x14ac:dyDescent="0.3">
      <c r="A644" t="s">
        <v>4983</v>
      </c>
      <c r="B644" t="s">
        <v>1685</v>
      </c>
      <c r="C644" s="916">
        <v>2</v>
      </c>
    </row>
    <row r="645" spans="1:3" x14ac:dyDescent="0.3">
      <c r="A645" t="s">
        <v>4984</v>
      </c>
      <c r="B645" t="s">
        <v>1685</v>
      </c>
      <c r="C645" s="916">
        <v>1</v>
      </c>
    </row>
    <row r="646" spans="1:3" x14ac:dyDescent="0.3">
      <c r="A646" t="s">
        <v>4985</v>
      </c>
      <c r="B646" t="s">
        <v>1685</v>
      </c>
      <c r="C646" s="916">
        <v>2</v>
      </c>
    </row>
    <row r="647" spans="1:3" x14ac:dyDescent="0.3">
      <c r="A647" t="s">
        <v>4528</v>
      </c>
      <c r="B647" t="s">
        <v>1685</v>
      </c>
      <c r="C647" s="916">
        <v>1</v>
      </c>
    </row>
    <row r="648" spans="1:3" x14ac:dyDescent="0.3">
      <c r="A648" t="s">
        <v>3669</v>
      </c>
      <c r="B648" t="s">
        <v>18</v>
      </c>
      <c r="C648" s="916">
        <v>1</v>
      </c>
    </row>
    <row r="649" spans="1:3" x14ac:dyDescent="0.3">
      <c r="A649" t="s">
        <v>4915</v>
      </c>
      <c r="B649" t="s">
        <v>18</v>
      </c>
      <c r="C649" s="916">
        <v>1</v>
      </c>
    </row>
    <row r="650" spans="1:3" x14ac:dyDescent="0.3">
      <c r="A650" t="s">
        <v>3536</v>
      </c>
      <c r="B650" t="s">
        <v>18</v>
      </c>
      <c r="C650" s="916">
        <v>345</v>
      </c>
    </row>
    <row r="651" spans="1:3" x14ac:dyDescent="0.3">
      <c r="A651" t="s">
        <v>3670</v>
      </c>
      <c r="B651" t="s">
        <v>18</v>
      </c>
      <c r="C651" s="916">
        <v>1</v>
      </c>
    </row>
    <row r="652" spans="1:3" x14ac:dyDescent="0.3">
      <c r="A652" t="s">
        <v>4607</v>
      </c>
      <c r="B652" t="s">
        <v>18</v>
      </c>
      <c r="C652" s="916">
        <v>1</v>
      </c>
    </row>
    <row r="653" spans="1:3" x14ac:dyDescent="0.3">
      <c r="A653" t="s">
        <v>4591</v>
      </c>
      <c r="B653" t="s">
        <v>18</v>
      </c>
      <c r="C653" s="916">
        <v>5</v>
      </c>
    </row>
    <row r="654" spans="1:3" x14ac:dyDescent="0.3">
      <c r="A654" t="s">
        <v>963</v>
      </c>
      <c r="B654" t="s">
        <v>18</v>
      </c>
      <c r="C654" s="916">
        <v>1</v>
      </c>
    </row>
    <row r="655" spans="1:3" x14ac:dyDescent="0.3">
      <c r="A655" t="s">
        <v>3762</v>
      </c>
      <c r="B655" t="s">
        <v>18</v>
      </c>
      <c r="C655" s="916">
        <v>4</v>
      </c>
    </row>
    <row r="656" spans="1:3" x14ac:dyDescent="0.3">
      <c r="A656" t="s">
        <v>4957</v>
      </c>
      <c r="B656" t="s">
        <v>18</v>
      </c>
      <c r="C656" s="916">
        <v>1</v>
      </c>
    </row>
    <row r="657" spans="1:3" x14ac:dyDescent="0.3">
      <c r="A657" t="s">
        <v>3261</v>
      </c>
      <c r="B657" t="s">
        <v>18</v>
      </c>
      <c r="C657" s="916">
        <v>1</v>
      </c>
    </row>
    <row r="658" spans="1:3" x14ac:dyDescent="0.3">
      <c r="A658" t="s">
        <v>3721</v>
      </c>
      <c r="B658" t="s">
        <v>18</v>
      </c>
      <c r="C658" s="916">
        <v>346</v>
      </c>
    </row>
    <row r="659" spans="1:3" x14ac:dyDescent="0.3">
      <c r="A659" t="s">
        <v>4914</v>
      </c>
      <c r="B659" t="s">
        <v>18</v>
      </c>
      <c r="C659" s="916">
        <v>116</v>
      </c>
    </row>
    <row r="660" spans="1:3" x14ac:dyDescent="0.3">
      <c r="A660" t="s">
        <v>3340</v>
      </c>
      <c r="B660" t="s">
        <v>1685</v>
      </c>
      <c r="C660" s="916">
        <v>1</v>
      </c>
    </row>
    <row r="661" spans="1:3" x14ac:dyDescent="0.3">
      <c r="A661" t="s">
        <v>3466</v>
      </c>
      <c r="B661" t="s">
        <v>1685</v>
      </c>
      <c r="C661" s="916">
        <v>1</v>
      </c>
    </row>
    <row r="662" spans="1:3" x14ac:dyDescent="0.3">
      <c r="A662" t="s">
        <v>4516</v>
      </c>
      <c r="B662" t="s">
        <v>1685</v>
      </c>
      <c r="C662" s="916">
        <v>3</v>
      </c>
    </row>
    <row r="663" spans="1:3" x14ac:dyDescent="0.3">
      <c r="A663" t="s">
        <v>3120</v>
      </c>
      <c r="B663" t="s">
        <v>1685</v>
      </c>
      <c r="C663" s="916">
        <v>4</v>
      </c>
    </row>
    <row r="664" spans="1:3" x14ac:dyDescent="0.3">
      <c r="A664" t="s">
        <v>2025</v>
      </c>
      <c r="B664" t="s">
        <v>1685</v>
      </c>
      <c r="C664" s="916">
        <v>3</v>
      </c>
    </row>
    <row r="665" spans="1:3" x14ac:dyDescent="0.3">
      <c r="A665" t="s">
        <v>3436</v>
      </c>
      <c r="B665" t="s">
        <v>1685</v>
      </c>
      <c r="C665" s="916">
        <v>2</v>
      </c>
    </row>
    <row r="666" spans="1:3" x14ac:dyDescent="0.3">
      <c r="A666" t="s">
        <v>4967</v>
      </c>
      <c r="B666" t="s">
        <v>18</v>
      </c>
      <c r="C666" s="916">
        <v>2</v>
      </c>
    </row>
    <row r="667" spans="1:3" x14ac:dyDescent="0.3">
      <c r="A667" t="s">
        <v>4932</v>
      </c>
      <c r="B667" t="s">
        <v>18</v>
      </c>
      <c r="C667" s="916">
        <v>10</v>
      </c>
    </row>
    <row r="668" spans="1:3" x14ac:dyDescent="0.3">
      <c r="A668" t="s">
        <v>4898</v>
      </c>
      <c r="B668" t="s">
        <v>18</v>
      </c>
      <c r="C668" s="916">
        <v>2</v>
      </c>
    </row>
    <row r="669" spans="1:3" x14ac:dyDescent="0.3">
      <c r="A669" t="s">
        <v>4933</v>
      </c>
      <c r="B669" t="s">
        <v>18</v>
      </c>
      <c r="C669" s="916">
        <v>8</v>
      </c>
    </row>
    <row r="670" spans="1:3" x14ac:dyDescent="0.3">
      <c r="A670" t="s">
        <v>3626</v>
      </c>
      <c r="B670" t="s">
        <v>18</v>
      </c>
      <c r="C670" s="916">
        <v>1</v>
      </c>
    </row>
    <row r="671" spans="1:3" x14ac:dyDescent="0.3">
      <c r="A671" t="s">
        <v>3704</v>
      </c>
      <c r="B671" t="s">
        <v>18</v>
      </c>
      <c r="C671" s="916">
        <v>28</v>
      </c>
    </row>
    <row r="672" spans="1:3" x14ac:dyDescent="0.3">
      <c r="A672" t="s">
        <v>3155</v>
      </c>
      <c r="B672" t="s">
        <v>18</v>
      </c>
      <c r="C672" s="916">
        <v>1</v>
      </c>
    </row>
    <row r="673" spans="1:3" x14ac:dyDescent="0.3">
      <c r="A673" t="s">
        <v>3705</v>
      </c>
      <c r="B673" t="s">
        <v>18</v>
      </c>
      <c r="C673" s="916">
        <v>2</v>
      </c>
    </row>
    <row r="674" spans="1:3" x14ac:dyDescent="0.3">
      <c r="A674" t="s">
        <v>3763</v>
      </c>
      <c r="B674" t="s">
        <v>18</v>
      </c>
      <c r="C674" s="916">
        <v>4</v>
      </c>
    </row>
    <row r="675" spans="1:3" x14ac:dyDescent="0.3">
      <c r="A675" t="s">
        <v>4845</v>
      </c>
      <c r="B675" t="s">
        <v>18</v>
      </c>
      <c r="C675" s="916">
        <v>2</v>
      </c>
    </row>
    <row r="676" spans="1:3" x14ac:dyDescent="0.3">
      <c r="A676" t="s">
        <v>4533</v>
      </c>
      <c r="B676" t="s">
        <v>18</v>
      </c>
      <c r="C676" s="916">
        <v>2</v>
      </c>
    </row>
    <row r="677" spans="1:3" x14ac:dyDescent="0.3">
      <c r="A677" t="s">
        <v>4846</v>
      </c>
      <c r="B677" t="s">
        <v>18</v>
      </c>
      <c r="C677" s="916">
        <v>7</v>
      </c>
    </row>
    <row r="678" spans="1:3" x14ac:dyDescent="0.3">
      <c r="A678" t="s">
        <v>4592</v>
      </c>
      <c r="B678" t="s">
        <v>18</v>
      </c>
      <c r="C678" s="916">
        <v>4</v>
      </c>
    </row>
    <row r="679" spans="1:3" x14ac:dyDescent="0.3">
      <c r="A679" t="s">
        <v>4593</v>
      </c>
      <c r="B679" t="s">
        <v>18</v>
      </c>
      <c r="C679" s="916">
        <v>41</v>
      </c>
    </row>
    <row r="680" spans="1:3" x14ac:dyDescent="0.3">
      <c r="A680" t="s">
        <v>966</v>
      </c>
      <c r="B680" t="s">
        <v>18</v>
      </c>
      <c r="C680" s="916">
        <v>2</v>
      </c>
    </row>
    <row r="681" spans="1:3" x14ac:dyDescent="0.3">
      <c r="A681" t="s">
        <v>3156</v>
      </c>
      <c r="B681" t="s">
        <v>18</v>
      </c>
      <c r="C681" s="916">
        <v>3</v>
      </c>
    </row>
    <row r="682" spans="1:3" x14ac:dyDescent="0.3">
      <c r="A682" t="s">
        <v>4899</v>
      </c>
      <c r="B682" t="s">
        <v>18</v>
      </c>
      <c r="C682" s="916">
        <v>6</v>
      </c>
    </row>
    <row r="683" spans="1:3" x14ac:dyDescent="0.3">
      <c r="A683" t="s">
        <v>1135</v>
      </c>
      <c r="B683" t="s">
        <v>18</v>
      </c>
      <c r="C683" s="916">
        <v>52</v>
      </c>
    </row>
    <row r="684" spans="1:3" x14ac:dyDescent="0.3">
      <c r="A684" t="s">
        <v>4900</v>
      </c>
      <c r="B684" t="s">
        <v>18</v>
      </c>
      <c r="C684" s="916">
        <v>16</v>
      </c>
    </row>
    <row r="685" spans="1:3" x14ac:dyDescent="0.3">
      <c r="A685" t="s">
        <v>1638</v>
      </c>
      <c r="B685" t="s">
        <v>18</v>
      </c>
      <c r="C685" s="916">
        <v>3</v>
      </c>
    </row>
    <row r="686" spans="1:3" x14ac:dyDescent="0.3">
      <c r="A686" t="s">
        <v>921</v>
      </c>
      <c r="B686" t="s">
        <v>18</v>
      </c>
      <c r="C686" s="916">
        <v>1</v>
      </c>
    </row>
    <row r="687" spans="1:3" x14ac:dyDescent="0.3">
      <c r="A687" t="s">
        <v>4958</v>
      </c>
      <c r="B687" t="s">
        <v>18</v>
      </c>
      <c r="C687" s="916">
        <v>7</v>
      </c>
    </row>
    <row r="688" spans="1:3" x14ac:dyDescent="0.3">
      <c r="A688" t="s">
        <v>1020</v>
      </c>
      <c r="B688" t="s">
        <v>18</v>
      </c>
      <c r="C688" s="916">
        <v>4</v>
      </c>
    </row>
    <row r="689" spans="1:3" x14ac:dyDescent="0.3">
      <c r="A689" t="s">
        <v>4616</v>
      </c>
      <c r="B689" t="s">
        <v>18</v>
      </c>
      <c r="C689" s="916">
        <v>2</v>
      </c>
    </row>
    <row r="690" spans="1:3" x14ac:dyDescent="0.3">
      <c r="A690" t="s">
        <v>4534</v>
      </c>
      <c r="B690" t="s">
        <v>18</v>
      </c>
      <c r="C690" s="916">
        <v>4</v>
      </c>
    </row>
    <row r="691" spans="1:3" x14ac:dyDescent="0.3">
      <c r="A691" t="s">
        <v>4557</v>
      </c>
      <c r="B691" t="s">
        <v>18</v>
      </c>
      <c r="C691" s="916">
        <v>4</v>
      </c>
    </row>
    <row r="692" spans="1:3" x14ac:dyDescent="0.3">
      <c r="A692" t="s">
        <v>1998</v>
      </c>
      <c r="B692" t="s">
        <v>18</v>
      </c>
      <c r="C692" s="916">
        <v>1</v>
      </c>
    </row>
    <row r="693" spans="1:3" x14ac:dyDescent="0.3">
      <c r="A693" t="s">
        <v>4608</v>
      </c>
      <c r="B693" t="s">
        <v>18</v>
      </c>
      <c r="C693" s="916">
        <v>1</v>
      </c>
    </row>
    <row r="694" spans="1:3" x14ac:dyDescent="0.3">
      <c r="A694" t="s">
        <v>4763</v>
      </c>
      <c r="B694" t="s">
        <v>18</v>
      </c>
      <c r="C694" s="916">
        <v>2</v>
      </c>
    </row>
    <row r="695" spans="1:3" x14ac:dyDescent="0.3">
      <c r="A695" t="s">
        <v>4816</v>
      </c>
      <c r="B695" t="s">
        <v>18</v>
      </c>
      <c r="C695" s="916">
        <v>2</v>
      </c>
    </row>
    <row r="696" spans="1:3" x14ac:dyDescent="0.3">
      <c r="A696" t="s">
        <v>3706</v>
      </c>
      <c r="B696" t="s">
        <v>18</v>
      </c>
      <c r="C696" s="916">
        <v>28</v>
      </c>
    </row>
    <row r="697" spans="1:3" x14ac:dyDescent="0.3">
      <c r="A697" t="s">
        <v>4600</v>
      </c>
      <c r="B697" t="s">
        <v>18</v>
      </c>
      <c r="C697" s="916">
        <v>18</v>
      </c>
    </row>
    <row r="698" spans="1:3" x14ac:dyDescent="0.3">
      <c r="A698" t="s">
        <v>4601</v>
      </c>
      <c r="B698" t="s">
        <v>18</v>
      </c>
      <c r="C698" s="916">
        <v>12</v>
      </c>
    </row>
    <row r="699" spans="1:3" x14ac:dyDescent="0.3">
      <c r="A699" t="s">
        <v>887</v>
      </c>
      <c r="B699" t="s">
        <v>18</v>
      </c>
      <c r="C699" s="916">
        <v>6</v>
      </c>
    </row>
    <row r="700" spans="1:3" x14ac:dyDescent="0.3">
      <c r="A700" t="s">
        <v>4594</v>
      </c>
      <c r="B700" t="s">
        <v>18</v>
      </c>
      <c r="C700" s="916">
        <v>43</v>
      </c>
    </row>
    <row r="701" spans="1:3" x14ac:dyDescent="0.3">
      <c r="A701" t="s">
        <v>938</v>
      </c>
      <c r="B701" t="s">
        <v>18</v>
      </c>
      <c r="C701" s="916">
        <v>19</v>
      </c>
    </row>
    <row r="702" spans="1:3" x14ac:dyDescent="0.3">
      <c r="A702" t="s">
        <v>1521</v>
      </c>
      <c r="B702" t="s">
        <v>18</v>
      </c>
      <c r="C702" s="916">
        <v>3</v>
      </c>
    </row>
    <row r="703" spans="1:3" x14ac:dyDescent="0.3">
      <c r="A703" t="s">
        <v>4595</v>
      </c>
      <c r="B703" t="s">
        <v>18</v>
      </c>
      <c r="C703" s="916">
        <v>93</v>
      </c>
    </row>
    <row r="704" spans="1:3" x14ac:dyDescent="0.3">
      <c r="A704" t="s">
        <v>922</v>
      </c>
      <c r="B704" t="s">
        <v>18</v>
      </c>
      <c r="C704" s="916">
        <v>224</v>
      </c>
    </row>
    <row r="705" spans="1:3" x14ac:dyDescent="0.3">
      <c r="A705" t="s">
        <v>4901</v>
      </c>
      <c r="B705" t="s">
        <v>18</v>
      </c>
      <c r="C705" s="916">
        <v>72</v>
      </c>
    </row>
    <row r="706" spans="1:3" x14ac:dyDescent="0.3">
      <c r="A706" t="s">
        <v>1432</v>
      </c>
      <c r="B706" t="s">
        <v>18</v>
      </c>
      <c r="C706" s="916">
        <v>94</v>
      </c>
    </row>
    <row r="707" spans="1:3" x14ac:dyDescent="0.3">
      <c r="A707" t="s">
        <v>4961</v>
      </c>
      <c r="B707" t="s">
        <v>18</v>
      </c>
      <c r="C707" s="916">
        <v>2</v>
      </c>
    </row>
    <row r="708" spans="1:3" x14ac:dyDescent="0.3">
      <c r="A708" t="s">
        <v>923</v>
      </c>
      <c r="B708" t="s">
        <v>18</v>
      </c>
      <c r="C708" s="916">
        <v>12</v>
      </c>
    </row>
    <row r="709" spans="1:3" x14ac:dyDescent="0.3">
      <c r="A709" t="s">
        <v>4962</v>
      </c>
      <c r="B709" t="s">
        <v>18</v>
      </c>
      <c r="C709" s="916">
        <v>6</v>
      </c>
    </row>
    <row r="710" spans="1:3" x14ac:dyDescent="0.3">
      <c r="A710" t="s">
        <v>888</v>
      </c>
      <c r="B710" t="s">
        <v>18</v>
      </c>
      <c r="C710" s="916">
        <v>11</v>
      </c>
    </row>
    <row r="711" spans="1:3" x14ac:dyDescent="0.3">
      <c r="A711" t="s">
        <v>3671</v>
      </c>
      <c r="B711" t="s">
        <v>18</v>
      </c>
      <c r="C711" s="916">
        <v>6</v>
      </c>
    </row>
    <row r="712" spans="1:3" x14ac:dyDescent="0.3">
      <c r="A712" t="s">
        <v>4617</v>
      </c>
      <c r="B712" t="s">
        <v>18</v>
      </c>
      <c r="C712" s="916">
        <v>9</v>
      </c>
    </row>
    <row r="713" spans="1:3" x14ac:dyDescent="0.3">
      <c r="A713" t="s">
        <v>4535</v>
      </c>
      <c r="B713" t="s">
        <v>18</v>
      </c>
      <c r="C713" s="916">
        <v>6</v>
      </c>
    </row>
    <row r="714" spans="1:3" x14ac:dyDescent="0.3">
      <c r="A714" t="s">
        <v>4558</v>
      </c>
      <c r="B714" t="s">
        <v>18</v>
      </c>
      <c r="C714" s="916">
        <v>6</v>
      </c>
    </row>
    <row r="715" spans="1:3" x14ac:dyDescent="0.3">
      <c r="A715" t="s">
        <v>2001</v>
      </c>
      <c r="B715" t="s">
        <v>18</v>
      </c>
      <c r="C715" s="916">
        <v>5</v>
      </c>
    </row>
    <row r="716" spans="1:3" x14ac:dyDescent="0.3">
      <c r="A716" t="s">
        <v>4609</v>
      </c>
      <c r="B716" t="s">
        <v>18</v>
      </c>
      <c r="C716" s="916">
        <v>5</v>
      </c>
    </row>
    <row r="717" spans="1:3" x14ac:dyDescent="0.3">
      <c r="A717" t="s">
        <v>2002</v>
      </c>
      <c r="B717" t="s">
        <v>18</v>
      </c>
      <c r="C717" s="916">
        <v>3</v>
      </c>
    </row>
    <row r="718" spans="1:3" x14ac:dyDescent="0.3">
      <c r="A718" t="s">
        <v>3336</v>
      </c>
      <c r="B718" t="s">
        <v>18</v>
      </c>
      <c r="C718" s="916">
        <v>1</v>
      </c>
    </row>
    <row r="719" spans="1:3" x14ac:dyDescent="0.3">
      <c r="A719" t="s">
        <v>3358</v>
      </c>
      <c r="B719" t="s">
        <v>18</v>
      </c>
      <c r="C719" s="916">
        <v>13</v>
      </c>
    </row>
    <row r="720" spans="1:3" x14ac:dyDescent="0.3">
      <c r="A720" t="s">
        <v>4689</v>
      </c>
      <c r="B720" t="s">
        <v>18</v>
      </c>
      <c r="C720" s="916">
        <v>3</v>
      </c>
    </row>
    <row r="721" spans="1:3" x14ac:dyDescent="0.3">
      <c r="A721" t="s">
        <v>3506</v>
      </c>
      <c r="B721" t="s">
        <v>18</v>
      </c>
      <c r="C721" s="916">
        <v>1</v>
      </c>
    </row>
    <row r="722" spans="1:3" x14ac:dyDescent="0.3">
      <c r="A722" t="s">
        <v>4690</v>
      </c>
      <c r="B722" t="s">
        <v>18</v>
      </c>
      <c r="C722" s="916">
        <v>3</v>
      </c>
    </row>
    <row r="723" spans="1:3" x14ac:dyDescent="0.3">
      <c r="A723" t="s">
        <v>4817</v>
      </c>
      <c r="B723" t="s">
        <v>18</v>
      </c>
      <c r="C723" s="916">
        <v>1</v>
      </c>
    </row>
    <row r="724" spans="1:3" x14ac:dyDescent="0.3">
      <c r="A724" t="s">
        <v>3166</v>
      </c>
      <c r="B724" t="s">
        <v>18</v>
      </c>
      <c r="C724" s="916">
        <v>1</v>
      </c>
    </row>
    <row r="725" spans="1:3" x14ac:dyDescent="0.3">
      <c r="A725" t="s">
        <v>3591</v>
      </c>
      <c r="B725" t="s">
        <v>18</v>
      </c>
      <c r="C725" s="916">
        <v>1</v>
      </c>
    </row>
    <row r="726" spans="1:3" x14ac:dyDescent="0.3">
      <c r="A726" t="s">
        <v>3707</v>
      </c>
      <c r="B726" t="s">
        <v>18</v>
      </c>
      <c r="C726" s="916">
        <v>1</v>
      </c>
    </row>
    <row r="727" spans="1:3" x14ac:dyDescent="0.3">
      <c r="A727" t="s">
        <v>3708</v>
      </c>
      <c r="B727" t="s">
        <v>18</v>
      </c>
      <c r="C727" s="916">
        <v>20</v>
      </c>
    </row>
    <row r="728" spans="1:3" x14ac:dyDescent="0.3">
      <c r="A728" t="s">
        <v>3592</v>
      </c>
      <c r="B728" t="s">
        <v>18</v>
      </c>
      <c r="C728" s="916">
        <v>1</v>
      </c>
    </row>
    <row r="729" spans="1:3" x14ac:dyDescent="0.3">
      <c r="A729" t="s">
        <v>3709</v>
      </c>
      <c r="B729" t="s">
        <v>18</v>
      </c>
      <c r="C729" s="916">
        <v>7</v>
      </c>
    </row>
    <row r="730" spans="1:3" x14ac:dyDescent="0.3">
      <c r="A730" t="s">
        <v>3359</v>
      </c>
      <c r="B730" t="s">
        <v>18</v>
      </c>
      <c r="C730" s="916">
        <v>1</v>
      </c>
    </row>
    <row r="731" spans="1:3" x14ac:dyDescent="0.3">
      <c r="A731" t="s">
        <v>3360</v>
      </c>
      <c r="B731" t="s">
        <v>18</v>
      </c>
      <c r="C731" s="916">
        <v>1</v>
      </c>
    </row>
    <row r="732" spans="1:3" x14ac:dyDescent="0.3">
      <c r="A732" t="s">
        <v>4559</v>
      </c>
      <c r="B732" t="s">
        <v>18</v>
      </c>
      <c r="C732" s="916">
        <v>2</v>
      </c>
    </row>
    <row r="733" spans="1:3" x14ac:dyDescent="0.3">
      <c r="A733" t="s">
        <v>3167</v>
      </c>
      <c r="B733" t="s">
        <v>18</v>
      </c>
      <c r="C733" s="916">
        <v>1</v>
      </c>
    </row>
    <row r="734" spans="1:3" x14ac:dyDescent="0.3">
      <c r="A734" t="s">
        <v>3168</v>
      </c>
      <c r="B734" t="s">
        <v>18</v>
      </c>
      <c r="C734" s="916">
        <v>1</v>
      </c>
    </row>
    <row r="735" spans="1:3" x14ac:dyDescent="0.3">
      <c r="A735" t="s">
        <v>3795</v>
      </c>
      <c r="B735" t="s">
        <v>18</v>
      </c>
      <c r="C735" s="916">
        <v>2</v>
      </c>
    </row>
    <row r="736" spans="1:3" x14ac:dyDescent="0.3">
      <c r="A736" t="s">
        <v>3313</v>
      </c>
      <c r="B736" t="s">
        <v>18</v>
      </c>
      <c r="C736" s="916">
        <v>1</v>
      </c>
    </row>
    <row r="737" spans="1:3" x14ac:dyDescent="0.3">
      <c r="A737" t="s">
        <v>3796</v>
      </c>
      <c r="B737" t="s">
        <v>18</v>
      </c>
      <c r="C737" s="916">
        <v>2</v>
      </c>
    </row>
    <row r="738" spans="1:3" x14ac:dyDescent="0.3">
      <c r="A738" t="s">
        <v>4930</v>
      </c>
      <c r="B738" t="s">
        <v>18</v>
      </c>
      <c r="C738" s="916">
        <v>2</v>
      </c>
    </row>
    <row r="739" spans="1:3" x14ac:dyDescent="0.3">
      <c r="A739" t="s">
        <v>4818</v>
      </c>
      <c r="B739" t="s">
        <v>18</v>
      </c>
      <c r="C739" s="916">
        <v>2</v>
      </c>
    </row>
    <row r="740" spans="1:3" x14ac:dyDescent="0.3">
      <c r="A740" t="s">
        <v>3797</v>
      </c>
      <c r="B740" t="s">
        <v>18</v>
      </c>
      <c r="C740" s="916">
        <v>11</v>
      </c>
    </row>
    <row r="741" spans="1:3" x14ac:dyDescent="0.3">
      <c r="A741" t="s">
        <v>3387</v>
      </c>
      <c r="B741" t="s">
        <v>18</v>
      </c>
      <c r="C741" s="916">
        <v>2</v>
      </c>
    </row>
    <row r="742" spans="1:3" x14ac:dyDescent="0.3">
      <c r="A742" t="s">
        <v>3478</v>
      </c>
      <c r="B742" t="s">
        <v>18</v>
      </c>
      <c r="C742" s="916">
        <v>1</v>
      </c>
    </row>
    <row r="743" spans="1:3" x14ac:dyDescent="0.3">
      <c r="A743" t="s">
        <v>3593</v>
      </c>
      <c r="B743" t="s">
        <v>18</v>
      </c>
      <c r="C743" s="916">
        <v>1</v>
      </c>
    </row>
    <row r="744" spans="1:3" x14ac:dyDescent="0.3">
      <c r="A744" t="s">
        <v>4691</v>
      </c>
      <c r="B744" t="s">
        <v>18</v>
      </c>
      <c r="C744" s="916">
        <v>2</v>
      </c>
    </row>
    <row r="745" spans="1:3" x14ac:dyDescent="0.3">
      <c r="A745" t="s">
        <v>4560</v>
      </c>
      <c r="B745" t="s">
        <v>18</v>
      </c>
      <c r="C745" s="916">
        <v>2</v>
      </c>
    </row>
    <row r="746" spans="1:3" x14ac:dyDescent="0.3">
      <c r="A746" t="s">
        <v>4840</v>
      </c>
      <c r="B746" t="s">
        <v>18</v>
      </c>
      <c r="C746" s="916">
        <v>1</v>
      </c>
    </row>
    <row r="747" spans="1:3" x14ac:dyDescent="0.3">
      <c r="A747" t="s">
        <v>3479</v>
      </c>
      <c r="B747" t="s">
        <v>18</v>
      </c>
      <c r="C747" s="916">
        <v>1</v>
      </c>
    </row>
    <row r="748" spans="1:3" x14ac:dyDescent="0.3">
      <c r="A748" t="s">
        <v>4841</v>
      </c>
      <c r="B748" t="s">
        <v>18</v>
      </c>
      <c r="C748" s="916">
        <v>1</v>
      </c>
    </row>
    <row r="749" spans="1:3" x14ac:dyDescent="0.3">
      <c r="A749" t="s">
        <v>1705</v>
      </c>
      <c r="B749" t="s">
        <v>18</v>
      </c>
      <c r="C749" s="916">
        <v>2</v>
      </c>
    </row>
    <row r="750" spans="1:3" x14ac:dyDescent="0.3">
      <c r="A750" t="s">
        <v>4820</v>
      </c>
      <c r="B750" t="s">
        <v>18</v>
      </c>
      <c r="C750" s="916">
        <v>2</v>
      </c>
    </row>
    <row r="751" spans="1:3" x14ac:dyDescent="0.3">
      <c r="A751" t="s">
        <v>4821</v>
      </c>
      <c r="B751" t="s">
        <v>18</v>
      </c>
      <c r="C751" s="916">
        <v>2</v>
      </c>
    </row>
    <row r="752" spans="1:3" x14ac:dyDescent="0.3">
      <c r="A752" t="s">
        <v>3711</v>
      </c>
      <c r="B752" t="s">
        <v>18</v>
      </c>
      <c r="C752" s="916">
        <v>1</v>
      </c>
    </row>
    <row r="753" spans="1:3" x14ac:dyDescent="0.3">
      <c r="A753" t="s">
        <v>3710</v>
      </c>
      <c r="B753" t="s">
        <v>18</v>
      </c>
      <c r="C753" s="916">
        <v>2</v>
      </c>
    </row>
    <row r="754" spans="1:3" x14ac:dyDescent="0.3">
      <c r="A754" t="s">
        <v>4536</v>
      </c>
      <c r="B754" t="s">
        <v>18</v>
      </c>
      <c r="C754" s="916">
        <v>8</v>
      </c>
    </row>
    <row r="755" spans="1:3" x14ac:dyDescent="0.3">
      <c r="A755" t="s">
        <v>4561</v>
      </c>
      <c r="B755" t="s">
        <v>18</v>
      </c>
      <c r="C755" s="916">
        <v>4</v>
      </c>
    </row>
    <row r="756" spans="1:3" x14ac:dyDescent="0.3">
      <c r="A756" t="s">
        <v>4675</v>
      </c>
      <c r="B756" t="s">
        <v>18</v>
      </c>
      <c r="C756" s="916">
        <v>2</v>
      </c>
    </row>
    <row r="757" spans="1:3" x14ac:dyDescent="0.3">
      <c r="A757" t="s">
        <v>3798</v>
      </c>
      <c r="B757" t="s">
        <v>18</v>
      </c>
      <c r="C757" s="916">
        <v>4</v>
      </c>
    </row>
    <row r="758" spans="1:3" x14ac:dyDescent="0.3">
      <c r="A758" t="s">
        <v>4849</v>
      </c>
      <c r="B758" t="s">
        <v>18</v>
      </c>
      <c r="C758" s="916">
        <v>7</v>
      </c>
    </row>
    <row r="759" spans="1:3" x14ac:dyDescent="0.3">
      <c r="A759" t="s">
        <v>4850</v>
      </c>
      <c r="B759" t="s">
        <v>18</v>
      </c>
      <c r="C759" s="916">
        <v>3</v>
      </c>
    </row>
    <row r="760" spans="1:3" x14ac:dyDescent="0.3">
      <c r="A760" t="s">
        <v>3799</v>
      </c>
      <c r="B760" t="s">
        <v>18</v>
      </c>
      <c r="C760" s="916">
        <v>2</v>
      </c>
    </row>
    <row r="761" spans="1:3" x14ac:dyDescent="0.3">
      <c r="A761" t="s">
        <v>4562</v>
      </c>
      <c r="B761" t="s">
        <v>18</v>
      </c>
      <c r="C761" s="916">
        <v>2</v>
      </c>
    </row>
    <row r="762" spans="1:3" x14ac:dyDescent="0.3">
      <c r="A762" t="s">
        <v>4902</v>
      </c>
      <c r="B762" t="s">
        <v>18</v>
      </c>
      <c r="C762" s="916">
        <v>2</v>
      </c>
    </row>
    <row r="763" spans="1:3" x14ac:dyDescent="0.3">
      <c r="A763" t="s">
        <v>3800</v>
      </c>
      <c r="B763" t="s">
        <v>18</v>
      </c>
      <c r="C763" s="916">
        <v>2</v>
      </c>
    </row>
    <row r="764" spans="1:3" x14ac:dyDescent="0.3">
      <c r="A764" t="s">
        <v>4872</v>
      </c>
      <c r="B764" t="s">
        <v>18</v>
      </c>
      <c r="C764" s="916">
        <v>4</v>
      </c>
    </row>
    <row r="765" spans="1:3" x14ac:dyDescent="0.3">
      <c r="A765" t="s">
        <v>4851</v>
      </c>
      <c r="B765" t="s">
        <v>18</v>
      </c>
      <c r="C765" s="916">
        <v>2</v>
      </c>
    </row>
    <row r="766" spans="1:3" x14ac:dyDescent="0.3">
      <c r="A766" t="s">
        <v>4852</v>
      </c>
      <c r="B766" t="s">
        <v>18</v>
      </c>
      <c r="C766" s="916">
        <v>2</v>
      </c>
    </row>
    <row r="767" spans="1:3" x14ac:dyDescent="0.3">
      <c r="A767" t="s">
        <v>3393</v>
      </c>
      <c r="B767" t="s">
        <v>18</v>
      </c>
      <c r="C767" s="916">
        <v>8</v>
      </c>
    </row>
    <row r="768" spans="1:3" x14ac:dyDescent="0.3">
      <c r="A768" t="s">
        <v>4629</v>
      </c>
      <c r="B768" t="s">
        <v>18</v>
      </c>
      <c r="C768" s="916">
        <v>4</v>
      </c>
    </row>
    <row r="769" spans="1:3" x14ac:dyDescent="0.3">
      <c r="A769" t="s">
        <v>4630</v>
      </c>
      <c r="B769" t="s">
        <v>18</v>
      </c>
      <c r="C769" s="916">
        <v>2</v>
      </c>
    </row>
    <row r="770" spans="1:3" x14ac:dyDescent="0.3">
      <c r="A770" t="s">
        <v>3801</v>
      </c>
      <c r="B770" t="s">
        <v>18</v>
      </c>
      <c r="C770" s="916">
        <v>2</v>
      </c>
    </row>
    <row r="771" spans="1:3" x14ac:dyDescent="0.3">
      <c r="A771" t="s">
        <v>3802</v>
      </c>
      <c r="B771" t="s">
        <v>18</v>
      </c>
      <c r="C771" s="916">
        <v>2</v>
      </c>
    </row>
    <row r="772" spans="1:3" x14ac:dyDescent="0.3">
      <c r="A772" t="s">
        <v>3803</v>
      </c>
      <c r="B772" t="s">
        <v>18</v>
      </c>
      <c r="C772" s="916">
        <v>2</v>
      </c>
    </row>
    <row r="773" spans="1:3" x14ac:dyDescent="0.3">
      <c r="A773" t="s">
        <v>3804</v>
      </c>
      <c r="B773" t="s">
        <v>18</v>
      </c>
      <c r="C773" s="916">
        <v>2</v>
      </c>
    </row>
    <row r="774" spans="1:3" x14ac:dyDescent="0.3">
      <c r="A774" t="s">
        <v>4692</v>
      </c>
      <c r="B774" t="s">
        <v>18</v>
      </c>
      <c r="C774" s="916">
        <v>1</v>
      </c>
    </row>
    <row r="775" spans="1:3" x14ac:dyDescent="0.3">
      <c r="A775" t="s">
        <v>3380</v>
      </c>
      <c r="B775" t="s">
        <v>18</v>
      </c>
      <c r="C775" s="916">
        <v>4</v>
      </c>
    </row>
    <row r="776" spans="1:3" x14ac:dyDescent="0.3">
      <c r="A776" t="s">
        <v>4693</v>
      </c>
      <c r="B776" t="s">
        <v>18</v>
      </c>
      <c r="C776" s="916">
        <v>1</v>
      </c>
    </row>
    <row r="777" spans="1:3" x14ac:dyDescent="0.3">
      <c r="A777" t="s">
        <v>3449</v>
      </c>
      <c r="B777" t="s">
        <v>18</v>
      </c>
      <c r="C777" s="916">
        <v>2</v>
      </c>
    </row>
    <row r="778" spans="1:3" x14ac:dyDescent="0.3">
      <c r="A778" t="s">
        <v>4819</v>
      </c>
      <c r="B778" t="s">
        <v>18</v>
      </c>
      <c r="C778" s="916">
        <v>2</v>
      </c>
    </row>
    <row r="779" spans="1:3" x14ac:dyDescent="0.3">
      <c r="A779" t="s">
        <v>3424</v>
      </c>
      <c r="B779" t="s">
        <v>18</v>
      </c>
      <c r="C779" s="916">
        <v>4</v>
      </c>
    </row>
    <row r="780" spans="1:3" x14ac:dyDescent="0.3">
      <c r="A780" t="s">
        <v>4563</v>
      </c>
      <c r="B780" t="s">
        <v>18</v>
      </c>
      <c r="C780" s="916">
        <v>4</v>
      </c>
    </row>
    <row r="781" spans="1:3" x14ac:dyDescent="0.3">
      <c r="A781" t="s">
        <v>4903</v>
      </c>
      <c r="B781" t="s">
        <v>18</v>
      </c>
      <c r="C781" s="916">
        <v>14</v>
      </c>
    </row>
    <row r="782" spans="1:3" x14ac:dyDescent="0.3">
      <c r="A782" t="s">
        <v>4631</v>
      </c>
      <c r="B782" t="s">
        <v>18</v>
      </c>
      <c r="C782" s="916">
        <v>2</v>
      </c>
    </row>
    <row r="783" spans="1:3" x14ac:dyDescent="0.3">
      <c r="A783" t="s">
        <v>3645</v>
      </c>
      <c r="B783" t="s">
        <v>18</v>
      </c>
      <c r="C783" s="916">
        <v>1</v>
      </c>
    </row>
    <row r="784" spans="1:3" x14ac:dyDescent="0.3">
      <c r="A784" t="s">
        <v>3805</v>
      </c>
      <c r="B784" t="s">
        <v>18</v>
      </c>
      <c r="C784" s="916">
        <v>2</v>
      </c>
    </row>
    <row r="785" spans="1:3" x14ac:dyDescent="0.3">
      <c r="A785" t="s">
        <v>3169</v>
      </c>
      <c r="B785" t="s">
        <v>18</v>
      </c>
      <c r="C785" s="916">
        <v>2</v>
      </c>
    </row>
    <row r="786" spans="1:3" x14ac:dyDescent="0.3">
      <c r="A786" t="s">
        <v>3314</v>
      </c>
      <c r="B786" t="s">
        <v>18</v>
      </c>
      <c r="C786" s="916">
        <v>4</v>
      </c>
    </row>
    <row r="787" spans="1:3" x14ac:dyDescent="0.3">
      <c r="A787" t="s">
        <v>3806</v>
      </c>
      <c r="B787" t="s">
        <v>18</v>
      </c>
      <c r="C787" s="916">
        <v>1</v>
      </c>
    </row>
    <row r="788" spans="1:3" x14ac:dyDescent="0.3">
      <c r="A788" t="s">
        <v>3361</v>
      </c>
      <c r="B788" t="s">
        <v>18</v>
      </c>
      <c r="C788" s="916">
        <v>12</v>
      </c>
    </row>
    <row r="789" spans="1:3" x14ac:dyDescent="0.3">
      <c r="A789" t="s">
        <v>3362</v>
      </c>
      <c r="B789" t="s">
        <v>18</v>
      </c>
      <c r="C789" s="916">
        <v>2</v>
      </c>
    </row>
    <row r="790" spans="1:3" x14ac:dyDescent="0.3">
      <c r="A790" t="s">
        <v>4786</v>
      </c>
      <c r="B790" t="s">
        <v>18</v>
      </c>
      <c r="C790" s="916">
        <v>1</v>
      </c>
    </row>
    <row r="791" spans="1:3" x14ac:dyDescent="0.3">
      <c r="A791" t="s">
        <v>4787</v>
      </c>
      <c r="B791" t="s">
        <v>18</v>
      </c>
      <c r="C791" s="916">
        <v>1</v>
      </c>
    </row>
    <row r="792" spans="1:3" x14ac:dyDescent="0.3">
      <c r="A792" t="s">
        <v>3553</v>
      </c>
      <c r="B792" t="s">
        <v>18</v>
      </c>
      <c r="C792" s="916">
        <v>2</v>
      </c>
    </row>
    <row r="793" spans="1:3" x14ac:dyDescent="0.3">
      <c r="A793" t="s">
        <v>4904</v>
      </c>
      <c r="B793" t="s">
        <v>18</v>
      </c>
      <c r="C793" s="916">
        <v>2</v>
      </c>
    </row>
    <row r="794" spans="1:3" x14ac:dyDescent="0.3">
      <c r="A794" t="s">
        <v>3480</v>
      </c>
      <c r="B794" t="s">
        <v>18</v>
      </c>
      <c r="C794" s="916">
        <v>1</v>
      </c>
    </row>
    <row r="795" spans="1:3" x14ac:dyDescent="0.3">
      <c r="A795" t="s">
        <v>3460</v>
      </c>
      <c r="B795" t="s">
        <v>18</v>
      </c>
      <c r="C795" s="916">
        <v>2</v>
      </c>
    </row>
    <row r="796" spans="1:3" x14ac:dyDescent="0.3">
      <c r="A796" t="s">
        <v>3170</v>
      </c>
      <c r="B796" t="s">
        <v>18</v>
      </c>
      <c r="C796" s="916">
        <v>2</v>
      </c>
    </row>
    <row r="797" spans="1:3" x14ac:dyDescent="0.3">
      <c r="A797" t="s">
        <v>3171</v>
      </c>
      <c r="B797" t="s">
        <v>18</v>
      </c>
      <c r="C797" s="916">
        <v>4</v>
      </c>
    </row>
    <row r="798" spans="1:3" x14ac:dyDescent="0.3">
      <c r="A798" t="s">
        <v>3554</v>
      </c>
      <c r="B798" t="s">
        <v>18</v>
      </c>
      <c r="C798" s="916">
        <v>2</v>
      </c>
    </row>
    <row r="799" spans="1:3" x14ac:dyDescent="0.3">
      <c r="A799" t="s">
        <v>3315</v>
      </c>
      <c r="B799" t="s">
        <v>18</v>
      </c>
      <c r="C799" s="916">
        <v>2</v>
      </c>
    </row>
    <row r="800" spans="1:3" x14ac:dyDescent="0.3">
      <c r="A800" t="s">
        <v>4719</v>
      </c>
      <c r="B800" t="s">
        <v>18</v>
      </c>
      <c r="C800" s="916">
        <v>2</v>
      </c>
    </row>
    <row r="801" spans="1:3" x14ac:dyDescent="0.3">
      <c r="A801" t="s">
        <v>4694</v>
      </c>
      <c r="B801" t="s">
        <v>18</v>
      </c>
      <c r="C801" s="916">
        <v>2</v>
      </c>
    </row>
    <row r="802" spans="1:3" x14ac:dyDescent="0.3">
      <c r="A802" t="s">
        <v>3744</v>
      </c>
      <c r="B802" t="s">
        <v>18</v>
      </c>
      <c r="C802" s="916">
        <v>2</v>
      </c>
    </row>
    <row r="803" spans="1:3" x14ac:dyDescent="0.3">
      <c r="A803" t="s">
        <v>4695</v>
      </c>
      <c r="B803" t="s">
        <v>18</v>
      </c>
      <c r="C803" s="916">
        <v>2</v>
      </c>
    </row>
    <row r="804" spans="1:3" x14ac:dyDescent="0.3">
      <c r="A804" t="s">
        <v>4582</v>
      </c>
      <c r="B804" t="s">
        <v>18</v>
      </c>
      <c r="C804" s="916">
        <v>2</v>
      </c>
    </row>
    <row r="805" spans="1:3" x14ac:dyDescent="0.3">
      <c r="A805" t="s">
        <v>4696</v>
      </c>
      <c r="B805" t="s">
        <v>18</v>
      </c>
      <c r="C805" s="916">
        <v>2</v>
      </c>
    </row>
    <row r="806" spans="1:3" x14ac:dyDescent="0.3">
      <c r="A806" t="s">
        <v>3425</v>
      </c>
      <c r="B806" t="s">
        <v>18</v>
      </c>
      <c r="C806" s="916">
        <v>2</v>
      </c>
    </row>
    <row r="807" spans="1:3" x14ac:dyDescent="0.3">
      <c r="A807" t="s">
        <v>3807</v>
      </c>
      <c r="B807" t="s">
        <v>18</v>
      </c>
      <c r="C807" s="916">
        <v>1</v>
      </c>
    </row>
    <row r="808" spans="1:3" x14ac:dyDescent="0.3">
      <c r="A808" t="s">
        <v>3408</v>
      </c>
      <c r="B808" t="s">
        <v>18</v>
      </c>
      <c r="C808" s="916">
        <v>2</v>
      </c>
    </row>
    <row r="809" spans="1:3" x14ac:dyDescent="0.3">
      <c r="A809" t="s">
        <v>3481</v>
      </c>
      <c r="B809" t="s">
        <v>18</v>
      </c>
      <c r="C809" s="916">
        <v>1</v>
      </c>
    </row>
    <row r="810" spans="1:3" x14ac:dyDescent="0.3">
      <c r="A810" t="s">
        <v>3316</v>
      </c>
      <c r="B810" t="s">
        <v>18</v>
      </c>
      <c r="C810" s="916">
        <v>1</v>
      </c>
    </row>
    <row r="811" spans="1:3" x14ac:dyDescent="0.3">
      <c r="A811" t="s">
        <v>3172</v>
      </c>
      <c r="B811" t="s">
        <v>18</v>
      </c>
      <c r="C811" s="916">
        <v>1</v>
      </c>
    </row>
    <row r="812" spans="1:3" x14ac:dyDescent="0.3">
      <c r="A812" t="s">
        <v>3808</v>
      </c>
      <c r="B812" t="s">
        <v>18</v>
      </c>
      <c r="C812" s="916">
        <v>4</v>
      </c>
    </row>
    <row r="813" spans="1:3" x14ac:dyDescent="0.3">
      <c r="A813" t="s">
        <v>3594</v>
      </c>
      <c r="B813" t="s">
        <v>18</v>
      </c>
      <c r="C813" s="916">
        <v>1</v>
      </c>
    </row>
    <row r="814" spans="1:3" x14ac:dyDescent="0.3">
      <c r="A814" t="s">
        <v>3521</v>
      </c>
      <c r="B814" t="s">
        <v>18</v>
      </c>
      <c r="C814" s="916">
        <v>1</v>
      </c>
    </row>
    <row r="815" spans="1:3" x14ac:dyDescent="0.3">
      <c r="A815" t="s">
        <v>3482</v>
      </c>
      <c r="B815" t="s">
        <v>18</v>
      </c>
      <c r="C815" s="916">
        <v>1</v>
      </c>
    </row>
    <row r="816" spans="1:3" x14ac:dyDescent="0.3">
      <c r="A816" t="s">
        <v>3483</v>
      </c>
      <c r="B816" t="s">
        <v>18</v>
      </c>
      <c r="C816" s="916">
        <v>1</v>
      </c>
    </row>
    <row r="817" spans="1:3" x14ac:dyDescent="0.3">
      <c r="A817" t="s">
        <v>3409</v>
      </c>
      <c r="B817" t="s">
        <v>18</v>
      </c>
      <c r="C817" s="916">
        <v>1</v>
      </c>
    </row>
    <row r="818" spans="1:3" x14ac:dyDescent="0.3">
      <c r="A818" t="s">
        <v>4873</v>
      </c>
      <c r="B818" t="s">
        <v>18</v>
      </c>
      <c r="C818" s="916">
        <v>1</v>
      </c>
    </row>
    <row r="819" spans="1:3" x14ac:dyDescent="0.3">
      <c r="A819" t="s">
        <v>3388</v>
      </c>
      <c r="B819" t="s">
        <v>18</v>
      </c>
      <c r="C819" s="916">
        <v>1</v>
      </c>
    </row>
    <row r="820" spans="1:3" x14ac:dyDescent="0.3">
      <c r="A820" t="s">
        <v>4585</v>
      </c>
      <c r="B820" t="s">
        <v>18</v>
      </c>
      <c r="C820" s="916">
        <v>2</v>
      </c>
    </row>
    <row r="821" spans="1:3" x14ac:dyDescent="0.3">
      <c r="A821" t="s">
        <v>1707</v>
      </c>
      <c r="B821" t="s">
        <v>18</v>
      </c>
      <c r="C821" s="916">
        <v>1</v>
      </c>
    </row>
    <row r="822" spans="1:3" x14ac:dyDescent="0.3">
      <c r="A822" t="s">
        <v>4826</v>
      </c>
      <c r="B822" t="s">
        <v>18</v>
      </c>
      <c r="C822" s="916">
        <v>3</v>
      </c>
    </row>
    <row r="823" spans="1:3" x14ac:dyDescent="0.3">
      <c r="A823" t="s">
        <v>3430</v>
      </c>
      <c r="B823" t="s">
        <v>18</v>
      </c>
      <c r="C823" s="916">
        <v>3</v>
      </c>
    </row>
    <row r="824" spans="1:3" x14ac:dyDescent="0.3">
      <c r="A824" t="s">
        <v>3597</v>
      </c>
      <c r="B824" t="s">
        <v>18</v>
      </c>
      <c r="C824" s="916">
        <v>1</v>
      </c>
    </row>
    <row r="825" spans="1:3" x14ac:dyDescent="0.3">
      <c r="A825" t="s">
        <v>3819</v>
      </c>
      <c r="B825" t="s">
        <v>18</v>
      </c>
      <c r="C825" s="916">
        <v>1</v>
      </c>
    </row>
    <row r="826" spans="1:3" x14ac:dyDescent="0.3">
      <c r="A826" t="s">
        <v>3319</v>
      </c>
      <c r="B826" t="s">
        <v>18</v>
      </c>
      <c r="C826" s="916">
        <v>1</v>
      </c>
    </row>
    <row r="827" spans="1:3" x14ac:dyDescent="0.3">
      <c r="A827" t="s">
        <v>3598</v>
      </c>
      <c r="B827" t="s">
        <v>18</v>
      </c>
      <c r="C827" s="916">
        <v>1</v>
      </c>
    </row>
    <row r="828" spans="1:3" x14ac:dyDescent="0.3">
      <c r="A828" t="s">
        <v>3712</v>
      </c>
      <c r="B828" t="s">
        <v>18</v>
      </c>
      <c r="C828" s="916">
        <v>20</v>
      </c>
    </row>
    <row r="829" spans="1:3" x14ac:dyDescent="0.3">
      <c r="A829" t="s">
        <v>4537</v>
      </c>
      <c r="B829" t="s">
        <v>18</v>
      </c>
      <c r="C829" s="916">
        <v>4</v>
      </c>
    </row>
    <row r="830" spans="1:3" x14ac:dyDescent="0.3">
      <c r="A830" t="s">
        <v>4632</v>
      </c>
      <c r="B830" t="s">
        <v>18</v>
      </c>
      <c r="C830" s="916">
        <v>1</v>
      </c>
    </row>
    <row r="831" spans="1:3" x14ac:dyDescent="0.3">
      <c r="A831" t="s">
        <v>4905</v>
      </c>
      <c r="B831" t="s">
        <v>18</v>
      </c>
      <c r="C831" s="916">
        <v>1</v>
      </c>
    </row>
    <row r="832" spans="1:3" x14ac:dyDescent="0.3">
      <c r="A832" t="s">
        <v>3713</v>
      </c>
      <c r="B832" t="s">
        <v>18</v>
      </c>
      <c r="C832" s="916">
        <v>1</v>
      </c>
    </row>
    <row r="833" spans="1:3" x14ac:dyDescent="0.3">
      <c r="A833" t="s">
        <v>4676</v>
      </c>
      <c r="B833" t="s">
        <v>18</v>
      </c>
      <c r="C833" s="916">
        <v>1</v>
      </c>
    </row>
    <row r="834" spans="1:3" x14ac:dyDescent="0.3">
      <c r="A834" t="s">
        <v>3714</v>
      </c>
      <c r="B834" t="s">
        <v>18</v>
      </c>
      <c r="C834" s="916">
        <v>27</v>
      </c>
    </row>
    <row r="835" spans="1:3" x14ac:dyDescent="0.3">
      <c r="A835" t="s">
        <v>4853</v>
      </c>
      <c r="B835" t="s">
        <v>18</v>
      </c>
      <c r="C835" s="916">
        <v>2</v>
      </c>
    </row>
    <row r="836" spans="1:3" x14ac:dyDescent="0.3">
      <c r="A836" t="s">
        <v>4854</v>
      </c>
      <c r="B836" t="s">
        <v>18</v>
      </c>
      <c r="C836" s="916">
        <v>3</v>
      </c>
    </row>
    <row r="837" spans="1:3" x14ac:dyDescent="0.3">
      <c r="A837" t="s">
        <v>3679</v>
      </c>
      <c r="B837" t="s">
        <v>18</v>
      </c>
      <c r="C837" s="916">
        <v>2</v>
      </c>
    </row>
    <row r="838" spans="1:3" x14ac:dyDescent="0.3">
      <c r="A838" t="s">
        <v>4842</v>
      </c>
      <c r="B838" t="s">
        <v>18</v>
      </c>
      <c r="C838" s="916">
        <v>3</v>
      </c>
    </row>
    <row r="839" spans="1:3" x14ac:dyDescent="0.3">
      <c r="A839" t="s">
        <v>3197</v>
      </c>
      <c r="B839" t="s">
        <v>18</v>
      </c>
      <c r="C839" s="916">
        <v>1</v>
      </c>
    </row>
    <row r="840" spans="1:3" x14ac:dyDescent="0.3">
      <c r="A840" t="s">
        <v>4699</v>
      </c>
      <c r="B840" t="s">
        <v>18</v>
      </c>
      <c r="C840" s="916">
        <v>1</v>
      </c>
    </row>
    <row r="841" spans="1:3" x14ac:dyDescent="0.3">
      <c r="A841" t="s">
        <v>4874</v>
      </c>
      <c r="B841" t="s">
        <v>18</v>
      </c>
      <c r="C841" s="916">
        <v>3</v>
      </c>
    </row>
    <row r="842" spans="1:3" x14ac:dyDescent="0.3">
      <c r="A842" t="s">
        <v>4538</v>
      </c>
      <c r="B842" t="s">
        <v>18</v>
      </c>
      <c r="C842" s="916">
        <v>5</v>
      </c>
    </row>
    <row r="843" spans="1:3" x14ac:dyDescent="0.3">
      <c r="A843" t="s">
        <v>4855</v>
      </c>
      <c r="B843" t="s">
        <v>18</v>
      </c>
      <c r="C843" s="916">
        <v>4</v>
      </c>
    </row>
    <row r="844" spans="1:3" x14ac:dyDescent="0.3">
      <c r="A844" t="s">
        <v>4856</v>
      </c>
      <c r="B844" t="s">
        <v>18</v>
      </c>
      <c r="C844" s="916">
        <v>2</v>
      </c>
    </row>
    <row r="845" spans="1:3" x14ac:dyDescent="0.3">
      <c r="A845" t="s">
        <v>3809</v>
      </c>
      <c r="B845" t="s">
        <v>18</v>
      </c>
      <c r="C845" s="916">
        <v>2</v>
      </c>
    </row>
    <row r="846" spans="1:3" x14ac:dyDescent="0.3">
      <c r="A846" t="s">
        <v>3394</v>
      </c>
      <c r="B846" t="s">
        <v>18</v>
      </c>
      <c r="C846" s="916">
        <v>15</v>
      </c>
    </row>
    <row r="847" spans="1:3" x14ac:dyDescent="0.3">
      <c r="A847" t="s">
        <v>4633</v>
      </c>
      <c r="B847" t="s">
        <v>18</v>
      </c>
      <c r="C847" s="916">
        <v>1</v>
      </c>
    </row>
    <row r="848" spans="1:3" x14ac:dyDescent="0.3">
      <c r="A848" t="s">
        <v>4677</v>
      </c>
      <c r="B848" t="s">
        <v>18</v>
      </c>
      <c r="C848" s="916">
        <v>3</v>
      </c>
    </row>
    <row r="849" spans="1:3" x14ac:dyDescent="0.3">
      <c r="A849" t="s">
        <v>3674</v>
      </c>
      <c r="B849" t="s">
        <v>18</v>
      </c>
      <c r="C849" s="916">
        <v>3</v>
      </c>
    </row>
    <row r="850" spans="1:3" x14ac:dyDescent="0.3">
      <c r="A850" t="s">
        <v>3810</v>
      </c>
      <c r="B850" t="s">
        <v>18</v>
      </c>
      <c r="C850" s="916">
        <v>2</v>
      </c>
    </row>
    <row r="851" spans="1:3" x14ac:dyDescent="0.3">
      <c r="A851" t="s">
        <v>3811</v>
      </c>
      <c r="B851" t="s">
        <v>18</v>
      </c>
      <c r="C851" s="916">
        <v>3</v>
      </c>
    </row>
    <row r="852" spans="1:3" x14ac:dyDescent="0.3">
      <c r="A852" t="s">
        <v>4697</v>
      </c>
      <c r="B852" t="s">
        <v>18</v>
      </c>
      <c r="C852" s="916">
        <v>2</v>
      </c>
    </row>
    <row r="853" spans="1:3" x14ac:dyDescent="0.3">
      <c r="A853" t="s">
        <v>3381</v>
      </c>
      <c r="B853" t="s">
        <v>18</v>
      </c>
      <c r="C853" s="916">
        <v>4</v>
      </c>
    </row>
    <row r="854" spans="1:3" x14ac:dyDescent="0.3">
      <c r="A854" t="s">
        <v>4698</v>
      </c>
      <c r="B854" t="s">
        <v>18</v>
      </c>
      <c r="C854" s="916">
        <v>1</v>
      </c>
    </row>
    <row r="855" spans="1:3" x14ac:dyDescent="0.3">
      <c r="A855" t="s">
        <v>3450</v>
      </c>
      <c r="B855" t="s">
        <v>18</v>
      </c>
      <c r="C855" s="916">
        <v>1</v>
      </c>
    </row>
    <row r="856" spans="1:3" x14ac:dyDescent="0.3">
      <c r="A856" t="s">
        <v>3426</v>
      </c>
      <c r="B856" t="s">
        <v>18</v>
      </c>
      <c r="C856" s="916">
        <v>1</v>
      </c>
    </row>
    <row r="857" spans="1:3" x14ac:dyDescent="0.3">
      <c r="A857" t="s">
        <v>4822</v>
      </c>
      <c r="B857" t="s">
        <v>18</v>
      </c>
      <c r="C857" s="916">
        <v>2</v>
      </c>
    </row>
    <row r="858" spans="1:3" x14ac:dyDescent="0.3">
      <c r="A858" t="s">
        <v>4931</v>
      </c>
      <c r="B858" t="s">
        <v>18</v>
      </c>
      <c r="C858" s="916">
        <v>2</v>
      </c>
    </row>
    <row r="859" spans="1:3" x14ac:dyDescent="0.3">
      <c r="A859" t="s">
        <v>4949</v>
      </c>
      <c r="B859" t="s">
        <v>18</v>
      </c>
      <c r="C859" s="916">
        <v>7</v>
      </c>
    </row>
    <row r="860" spans="1:3" x14ac:dyDescent="0.3">
      <c r="A860" t="s">
        <v>4564</v>
      </c>
      <c r="B860" t="s">
        <v>18</v>
      </c>
      <c r="C860" s="916">
        <v>4</v>
      </c>
    </row>
    <row r="861" spans="1:3" x14ac:dyDescent="0.3">
      <c r="A861" t="s">
        <v>4678</v>
      </c>
      <c r="B861" t="s">
        <v>18</v>
      </c>
      <c r="C861" s="916">
        <v>10</v>
      </c>
    </row>
    <row r="862" spans="1:3" x14ac:dyDescent="0.3">
      <c r="A862" t="s">
        <v>3675</v>
      </c>
      <c r="B862" t="s">
        <v>18</v>
      </c>
      <c r="C862" s="916">
        <v>15</v>
      </c>
    </row>
    <row r="863" spans="1:3" x14ac:dyDescent="0.3">
      <c r="A863" t="s">
        <v>3646</v>
      </c>
      <c r="B863" t="s">
        <v>18</v>
      </c>
      <c r="C863" s="916">
        <v>1</v>
      </c>
    </row>
    <row r="864" spans="1:3" x14ac:dyDescent="0.3">
      <c r="A864" t="s">
        <v>3198</v>
      </c>
      <c r="B864" t="s">
        <v>18</v>
      </c>
      <c r="C864" s="916">
        <v>1</v>
      </c>
    </row>
    <row r="865" spans="1:3" x14ac:dyDescent="0.3">
      <c r="A865" t="s">
        <v>3173</v>
      </c>
      <c r="B865" t="s">
        <v>18</v>
      </c>
      <c r="C865" s="916">
        <v>2</v>
      </c>
    </row>
    <row r="866" spans="1:3" x14ac:dyDescent="0.3">
      <c r="A866" t="s">
        <v>3484</v>
      </c>
      <c r="B866" t="s">
        <v>18</v>
      </c>
      <c r="C866" s="916">
        <v>1</v>
      </c>
    </row>
    <row r="867" spans="1:3" x14ac:dyDescent="0.3">
      <c r="A867" t="s">
        <v>4700</v>
      </c>
      <c r="B867" t="s">
        <v>18</v>
      </c>
      <c r="C867" s="916">
        <v>1</v>
      </c>
    </row>
    <row r="868" spans="1:3" x14ac:dyDescent="0.3">
      <c r="A868" t="s">
        <v>4843</v>
      </c>
      <c r="B868" t="s">
        <v>18</v>
      </c>
      <c r="C868" s="916">
        <v>3</v>
      </c>
    </row>
    <row r="869" spans="1:3" x14ac:dyDescent="0.3">
      <c r="A869" t="s">
        <v>3812</v>
      </c>
      <c r="B869" t="s">
        <v>18</v>
      </c>
      <c r="C869" s="916">
        <v>2</v>
      </c>
    </row>
    <row r="870" spans="1:3" x14ac:dyDescent="0.3">
      <c r="A870" t="s">
        <v>3363</v>
      </c>
      <c r="B870" t="s">
        <v>18</v>
      </c>
      <c r="C870" s="916">
        <v>3</v>
      </c>
    </row>
    <row r="871" spans="1:3" x14ac:dyDescent="0.3">
      <c r="A871" t="s">
        <v>4950</v>
      </c>
      <c r="B871" t="s">
        <v>18</v>
      </c>
      <c r="C871" s="916">
        <v>1</v>
      </c>
    </row>
    <row r="872" spans="1:3" x14ac:dyDescent="0.3">
      <c r="A872" t="s">
        <v>1706</v>
      </c>
      <c r="B872" t="s">
        <v>18</v>
      </c>
      <c r="C872" s="916">
        <v>6</v>
      </c>
    </row>
    <row r="873" spans="1:3" x14ac:dyDescent="0.3">
      <c r="A873" t="s">
        <v>3813</v>
      </c>
      <c r="B873" t="s">
        <v>18</v>
      </c>
      <c r="C873" s="916">
        <v>4</v>
      </c>
    </row>
    <row r="874" spans="1:3" x14ac:dyDescent="0.3">
      <c r="A874" t="s">
        <v>4824</v>
      </c>
      <c r="B874" t="s">
        <v>18</v>
      </c>
      <c r="C874" s="916">
        <v>1</v>
      </c>
    </row>
    <row r="875" spans="1:3" x14ac:dyDescent="0.3">
      <c r="A875" t="s">
        <v>4788</v>
      </c>
      <c r="B875" t="s">
        <v>18</v>
      </c>
      <c r="C875" s="916">
        <v>1</v>
      </c>
    </row>
    <row r="876" spans="1:3" x14ac:dyDescent="0.3">
      <c r="A876" t="s">
        <v>3522</v>
      </c>
      <c r="B876" t="s">
        <v>18</v>
      </c>
      <c r="C876" s="916">
        <v>1</v>
      </c>
    </row>
    <row r="877" spans="1:3" x14ac:dyDescent="0.3">
      <c r="A877" t="s">
        <v>4565</v>
      </c>
      <c r="B877" t="s">
        <v>18</v>
      </c>
      <c r="C877" s="916">
        <v>1</v>
      </c>
    </row>
    <row r="878" spans="1:3" x14ac:dyDescent="0.3">
      <c r="A878" t="s">
        <v>3555</v>
      </c>
      <c r="B878" t="s">
        <v>18</v>
      </c>
      <c r="C878" s="916">
        <v>3</v>
      </c>
    </row>
    <row r="879" spans="1:3" x14ac:dyDescent="0.3">
      <c r="A879" t="s">
        <v>4634</v>
      </c>
      <c r="B879" t="s">
        <v>18</v>
      </c>
      <c r="C879" s="916">
        <v>3</v>
      </c>
    </row>
    <row r="880" spans="1:3" x14ac:dyDescent="0.3">
      <c r="A880" t="s">
        <v>3317</v>
      </c>
      <c r="B880" t="s">
        <v>18</v>
      </c>
      <c r="C880" s="916">
        <v>3</v>
      </c>
    </row>
    <row r="881" spans="1:3" x14ac:dyDescent="0.3">
      <c r="A881" t="s">
        <v>3337</v>
      </c>
      <c r="B881" t="s">
        <v>18</v>
      </c>
      <c r="C881" s="916">
        <v>1</v>
      </c>
    </row>
    <row r="882" spans="1:3" x14ac:dyDescent="0.3">
      <c r="A882" t="s">
        <v>4701</v>
      </c>
      <c r="B882" t="s">
        <v>18</v>
      </c>
      <c r="C882" s="916">
        <v>2</v>
      </c>
    </row>
    <row r="883" spans="1:3" x14ac:dyDescent="0.3">
      <c r="A883" t="s">
        <v>4906</v>
      </c>
      <c r="B883" t="s">
        <v>18</v>
      </c>
      <c r="C883" s="916">
        <v>2</v>
      </c>
    </row>
    <row r="884" spans="1:3" x14ac:dyDescent="0.3">
      <c r="A884" t="s">
        <v>3485</v>
      </c>
      <c r="B884" t="s">
        <v>18</v>
      </c>
      <c r="C884" s="916">
        <v>1</v>
      </c>
    </row>
    <row r="885" spans="1:3" x14ac:dyDescent="0.3">
      <c r="A885" t="s">
        <v>4823</v>
      </c>
      <c r="B885" t="s">
        <v>18</v>
      </c>
      <c r="C885" s="916">
        <v>1</v>
      </c>
    </row>
    <row r="886" spans="1:3" x14ac:dyDescent="0.3">
      <c r="A886" t="s">
        <v>4811</v>
      </c>
      <c r="B886" t="s">
        <v>18</v>
      </c>
      <c r="C886" s="916">
        <v>1</v>
      </c>
    </row>
    <row r="887" spans="1:3" x14ac:dyDescent="0.3">
      <c r="A887" t="s">
        <v>3427</v>
      </c>
      <c r="B887" t="s">
        <v>18</v>
      </c>
      <c r="C887" s="916">
        <v>2</v>
      </c>
    </row>
    <row r="888" spans="1:3" x14ac:dyDescent="0.3">
      <c r="A888" t="s">
        <v>4764</v>
      </c>
      <c r="B888" t="s">
        <v>18</v>
      </c>
      <c r="C888" s="916">
        <v>1</v>
      </c>
    </row>
    <row r="889" spans="1:3" x14ac:dyDescent="0.3">
      <c r="A889" t="s">
        <v>3428</v>
      </c>
      <c r="B889" t="s">
        <v>18</v>
      </c>
      <c r="C889" s="916">
        <v>2</v>
      </c>
    </row>
    <row r="890" spans="1:3" x14ac:dyDescent="0.3">
      <c r="A890" t="s">
        <v>3556</v>
      </c>
      <c r="B890" t="s">
        <v>18</v>
      </c>
      <c r="C890" s="916">
        <v>1</v>
      </c>
    </row>
    <row r="891" spans="1:3" x14ac:dyDescent="0.3">
      <c r="A891" t="s">
        <v>3595</v>
      </c>
      <c r="B891" t="s">
        <v>18</v>
      </c>
      <c r="C891" s="916">
        <v>1</v>
      </c>
    </row>
    <row r="892" spans="1:3" x14ac:dyDescent="0.3">
      <c r="A892" t="s">
        <v>3814</v>
      </c>
      <c r="B892" t="s">
        <v>18</v>
      </c>
      <c r="C892" s="916">
        <v>3</v>
      </c>
    </row>
    <row r="893" spans="1:3" x14ac:dyDescent="0.3">
      <c r="A893" t="s">
        <v>3199</v>
      </c>
      <c r="B893" t="s">
        <v>18</v>
      </c>
      <c r="C893" s="916">
        <v>2</v>
      </c>
    </row>
    <row r="894" spans="1:3" x14ac:dyDescent="0.3">
      <c r="A894" t="s">
        <v>3200</v>
      </c>
      <c r="B894" t="s">
        <v>18</v>
      </c>
      <c r="C894" s="916">
        <v>2</v>
      </c>
    </row>
    <row r="895" spans="1:3" x14ac:dyDescent="0.3">
      <c r="A895" t="s">
        <v>3815</v>
      </c>
      <c r="B895" t="s">
        <v>18</v>
      </c>
      <c r="C895" s="916">
        <v>2</v>
      </c>
    </row>
    <row r="896" spans="1:3" x14ac:dyDescent="0.3">
      <c r="A896" t="s">
        <v>4720</v>
      </c>
      <c r="B896" t="s">
        <v>18</v>
      </c>
      <c r="C896" s="916">
        <v>1</v>
      </c>
    </row>
    <row r="897" spans="1:3" x14ac:dyDescent="0.3">
      <c r="A897" t="s">
        <v>3816</v>
      </c>
      <c r="B897" t="s">
        <v>18</v>
      </c>
      <c r="C897" s="916">
        <v>1</v>
      </c>
    </row>
    <row r="898" spans="1:3" x14ac:dyDescent="0.3">
      <c r="A898" t="s">
        <v>3338</v>
      </c>
      <c r="B898" t="s">
        <v>18</v>
      </c>
      <c r="C898" s="916">
        <v>2</v>
      </c>
    </row>
    <row r="899" spans="1:3" x14ac:dyDescent="0.3">
      <c r="A899" t="s">
        <v>4702</v>
      </c>
      <c r="B899" t="s">
        <v>18</v>
      </c>
      <c r="C899" s="916">
        <v>1</v>
      </c>
    </row>
    <row r="900" spans="1:3" x14ac:dyDescent="0.3">
      <c r="A900" t="s">
        <v>3174</v>
      </c>
      <c r="B900" t="s">
        <v>18</v>
      </c>
      <c r="C900" s="916">
        <v>1</v>
      </c>
    </row>
    <row r="901" spans="1:3" x14ac:dyDescent="0.3">
      <c r="A901" t="s">
        <v>3175</v>
      </c>
      <c r="B901" t="s">
        <v>18</v>
      </c>
      <c r="C901" s="916">
        <v>1</v>
      </c>
    </row>
    <row r="902" spans="1:3" x14ac:dyDescent="0.3">
      <c r="A902" t="s">
        <v>3176</v>
      </c>
      <c r="B902" t="s">
        <v>18</v>
      </c>
      <c r="C902" s="916">
        <v>1</v>
      </c>
    </row>
    <row r="903" spans="1:3" x14ac:dyDescent="0.3">
      <c r="A903" t="s">
        <v>3177</v>
      </c>
      <c r="B903" t="s">
        <v>18</v>
      </c>
      <c r="C903" s="916">
        <v>1</v>
      </c>
    </row>
    <row r="904" spans="1:3" x14ac:dyDescent="0.3">
      <c r="A904" t="s">
        <v>3178</v>
      </c>
      <c r="B904" t="s">
        <v>18</v>
      </c>
      <c r="C904" s="916">
        <v>2</v>
      </c>
    </row>
    <row r="905" spans="1:3" x14ac:dyDescent="0.3">
      <c r="A905" t="s">
        <v>3364</v>
      </c>
      <c r="B905" t="s">
        <v>18</v>
      </c>
      <c r="C905" s="916">
        <v>11</v>
      </c>
    </row>
    <row r="906" spans="1:3" x14ac:dyDescent="0.3">
      <c r="A906" t="s">
        <v>4583</v>
      </c>
      <c r="B906" t="s">
        <v>18</v>
      </c>
      <c r="C906" s="916">
        <v>2</v>
      </c>
    </row>
    <row r="907" spans="1:3" x14ac:dyDescent="0.3">
      <c r="A907" t="s">
        <v>3715</v>
      </c>
      <c r="B907" t="s">
        <v>18</v>
      </c>
      <c r="C907" s="916">
        <v>2</v>
      </c>
    </row>
    <row r="908" spans="1:3" x14ac:dyDescent="0.3">
      <c r="A908" t="s">
        <v>3745</v>
      </c>
      <c r="B908" t="s">
        <v>18</v>
      </c>
      <c r="C908" s="916">
        <v>1</v>
      </c>
    </row>
    <row r="909" spans="1:3" x14ac:dyDescent="0.3">
      <c r="A909" t="s">
        <v>4907</v>
      </c>
      <c r="B909" t="s">
        <v>18</v>
      </c>
      <c r="C909" s="916">
        <v>1</v>
      </c>
    </row>
    <row r="910" spans="1:3" x14ac:dyDescent="0.3">
      <c r="A910" t="s">
        <v>3817</v>
      </c>
      <c r="B910" t="s">
        <v>18</v>
      </c>
      <c r="C910" s="916">
        <v>1</v>
      </c>
    </row>
    <row r="911" spans="1:3" x14ac:dyDescent="0.3">
      <c r="A911" t="s">
        <v>4584</v>
      </c>
      <c r="B911" t="s">
        <v>18</v>
      </c>
      <c r="C911" s="916">
        <v>1</v>
      </c>
    </row>
    <row r="912" spans="1:3" x14ac:dyDescent="0.3">
      <c r="A912" t="s">
        <v>3523</v>
      </c>
      <c r="B912" t="s">
        <v>18</v>
      </c>
      <c r="C912" s="916">
        <v>1</v>
      </c>
    </row>
    <row r="913" spans="1:3" x14ac:dyDescent="0.3">
      <c r="A913" t="s">
        <v>3818</v>
      </c>
      <c r="B913" t="s">
        <v>18</v>
      </c>
      <c r="C913" s="916">
        <v>2</v>
      </c>
    </row>
    <row r="914" spans="1:3" x14ac:dyDescent="0.3">
      <c r="A914" t="s">
        <v>3318</v>
      </c>
      <c r="B914" t="s">
        <v>18</v>
      </c>
      <c r="C914" s="916">
        <v>1</v>
      </c>
    </row>
    <row r="915" spans="1:3" x14ac:dyDescent="0.3">
      <c r="A915" t="s">
        <v>4812</v>
      </c>
      <c r="B915" t="s">
        <v>18</v>
      </c>
      <c r="C915" s="916">
        <v>1</v>
      </c>
    </row>
    <row r="916" spans="1:3" x14ac:dyDescent="0.3">
      <c r="A916" t="s">
        <v>4825</v>
      </c>
      <c r="B916" t="s">
        <v>18</v>
      </c>
      <c r="C916" s="916">
        <v>1</v>
      </c>
    </row>
    <row r="917" spans="1:3" x14ac:dyDescent="0.3">
      <c r="A917" t="s">
        <v>4703</v>
      </c>
      <c r="B917" t="s">
        <v>18</v>
      </c>
      <c r="C917" s="916">
        <v>1</v>
      </c>
    </row>
    <row r="918" spans="1:3" x14ac:dyDescent="0.3">
      <c r="A918" t="s">
        <v>3382</v>
      </c>
      <c r="B918" t="s">
        <v>18</v>
      </c>
      <c r="C918" s="916">
        <v>4</v>
      </c>
    </row>
    <row r="919" spans="1:3" x14ac:dyDescent="0.3">
      <c r="A919" t="s">
        <v>4704</v>
      </c>
      <c r="B919" t="s">
        <v>18</v>
      </c>
      <c r="C919" s="916">
        <v>1</v>
      </c>
    </row>
    <row r="920" spans="1:3" x14ac:dyDescent="0.3">
      <c r="A920" t="s">
        <v>3596</v>
      </c>
      <c r="B920" t="s">
        <v>18</v>
      </c>
      <c r="C920" s="916">
        <v>2</v>
      </c>
    </row>
    <row r="921" spans="1:3" x14ac:dyDescent="0.3">
      <c r="A921" t="s">
        <v>3365</v>
      </c>
      <c r="B921" t="s">
        <v>18</v>
      </c>
      <c r="C921" s="916">
        <v>1</v>
      </c>
    </row>
    <row r="922" spans="1:3" x14ac:dyDescent="0.3">
      <c r="A922" t="s">
        <v>4951</v>
      </c>
      <c r="B922" t="s">
        <v>18</v>
      </c>
      <c r="C922" s="916">
        <v>1</v>
      </c>
    </row>
    <row r="923" spans="1:3" x14ac:dyDescent="0.3">
      <c r="A923" t="s">
        <v>3557</v>
      </c>
      <c r="B923" t="s">
        <v>18</v>
      </c>
      <c r="C923" s="916">
        <v>4</v>
      </c>
    </row>
    <row r="924" spans="1:3" x14ac:dyDescent="0.3">
      <c r="A924" t="s">
        <v>3429</v>
      </c>
      <c r="B924" t="s">
        <v>18</v>
      </c>
      <c r="C924" s="916">
        <v>2</v>
      </c>
    </row>
    <row r="925" spans="1:3" x14ac:dyDescent="0.3">
      <c r="A925" t="s">
        <v>4539</v>
      </c>
      <c r="B925" t="s">
        <v>18</v>
      </c>
      <c r="C925" s="916">
        <v>1</v>
      </c>
    </row>
    <row r="926" spans="1:3" x14ac:dyDescent="0.3">
      <c r="A926" t="s">
        <v>3451</v>
      </c>
      <c r="B926" t="s">
        <v>18</v>
      </c>
      <c r="C926" s="916">
        <v>1</v>
      </c>
    </row>
    <row r="927" spans="1:3" x14ac:dyDescent="0.3">
      <c r="A927" t="s">
        <v>4686</v>
      </c>
      <c r="B927" t="s">
        <v>18</v>
      </c>
      <c r="C927" s="916">
        <v>1</v>
      </c>
    </row>
    <row r="928" spans="1:3" x14ac:dyDescent="0.3">
      <c r="A928" t="s">
        <v>1708</v>
      </c>
      <c r="B928" t="s">
        <v>18</v>
      </c>
      <c r="C928" s="916">
        <v>1</v>
      </c>
    </row>
    <row r="929" spans="1:3" x14ac:dyDescent="0.3">
      <c r="A929" t="s">
        <v>3431</v>
      </c>
      <c r="B929" t="s">
        <v>18</v>
      </c>
      <c r="C929" s="916">
        <v>1</v>
      </c>
    </row>
    <row r="930" spans="1:3" x14ac:dyDescent="0.3">
      <c r="A930" t="s">
        <v>3599</v>
      </c>
      <c r="B930" t="s">
        <v>18</v>
      </c>
      <c r="C930" s="916">
        <v>1</v>
      </c>
    </row>
    <row r="931" spans="1:3" x14ac:dyDescent="0.3">
      <c r="A931" t="s">
        <v>4789</v>
      </c>
      <c r="B931" t="s">
        <v>18</v>
      </c>
      <c r="C931" s="916">
        <v>1</v>
      </c>
    </row>
    <row r="932" spans="1:3" x14ac:dyDescent="0.3">
      <c r="A932" t="s">
        <v>3558</v>
      </c>
      <c r="B932" t="s">
        <v>18</v>
      </c>
      <c r="C932" s="916">
        <v>1</v>
      </c>
    </row>
    <row r="933" spans="1:3" x14ac:dyDescent="0.3">
      <c r="A933" t="s">
        <v>4566</v>
      </c>
      <c r="B933" t="s">
        <v>18</v>
      </c>
      <c r="C933" s="916">
        <v>1</v>
      </c>
    </row>
    <row r="934" spans="1:3" x14ac:dyDescent="0.3">
      <c r="A934" t="s">
        <v>3339</v>
      </c>
      <c r="B934" t="s">
        <v>18</v>
      </c>
      <c r="C934" s="916">
        <v>1</v>
      </c>
    </row>
    <row r="935" spans="1:3" x14ac:dyDescent="0.3">
      <c r="A935" t="s">
        <v>3366</v>
      </c>
      <c r="B935" t="s">
        <v>18</v>
      </c>
      <c r="C935" s="916">
        <v>1</v>
      </c>
    </row>
    <row r="936" spans="1:3" x14ac:dyDescent="0.3">
      <c r="A936" t="s">
        <v>3486</v>
      </c>
      <c r="B936" t="s">
        <v>18</v>
      </c>
      <c r="C936" s="916">
        <v>1</v>
      </c>
    </row>
    <row r="937" spans="1:3" x14ac:dyDescent="0.3">
      <c r="A937" t="s">
        <v>4705</v>
      </c>
      <c r="B937" t="s">
        <v>18</v>
      </c>
      <c r="C937" s="916">
        <v>1</v>
      </c>
    </row>
    <row r="938" spans="1:3" x14ac:dyDescent="0.3">
      <c r="A938" t="s">
        <v>4765</v>
      </c>
      <c r="B938" t="s">
        <v>18</v>
      </c>
      <c r="C938" s="916">
        <v>1</v>
      </c>
    </row>
    <row r="939" spans="1:3" x14ac:dyDescent="0.3">
      <c r="A939" t="s">
        <v>3524</v>
      </c>
      <c r="B939" t="s">
        <v>18</v>
      </c>
      <c r="C939" s="916">
        <v>1</v>
      </c>
    </row>
    <row r="940" spans="1:3" x14ac:dyDescent="0.3">
      <c r="A940" t="s">
        <v>3461</v>
      </c>
      <c r="B940" t="s">
        <v>18</v>
      </c>
      <c r="C940" s="916">
        <v>1</v>
      </c>
    </row>
    <row r="941" spans="1:3" x14ac:dyDescent="0.3">
      <c r="A941" t="s">
        <v>5582</v>
      </c>
      <c r="B941" t="s">
        <v>18</v>
      </c>
      <c r="C941" s="916">
        <v>1</v>
      </c>
    </row>
    <row r="942" spans="1:3" x14ac:dyDescent="0.3">
      <c r="A942" t="s">
        <v>4597</v>
      </c>
      <c r="B942" t="s">
        <v>18</v>
      </c>
      <c r="C942" s="916">
        <v>3</v>
      </c>
    </row>
    <row r="943" spans="1:3" x14ac:dyDescent="0.3">
      <c r="A943" t="s">
        <v>4908</v>
      </c>
      <c r="B943" t="s">
        <v>18</v>
      </c>
      <c r="C943" s="916">
        <v>1</v>
      </c>
    </row>
    <row r="944" spans="1:3" x14ac:dyDescent="0.3">
      <c r="A944" t="s">
        <v>4598</v>
      </c>
      <c r="B944" t="s">
        <v>18</v>
      </c>
      <c r="C944" s="916">
        <v>1</v>
      </c>
    </row>
    <row r="945" spans="1:3" x14ac:dyDescent="0.3">
      <c r="A945" t="s">
        <v>4541</v>
      </c>
      <c r="B945" t="s">
        <v>18</v>
      </c>
      <c r="C945" s="916">
        <v>3</v>
      </c>
    </row>
    <row r="946" spans="1:3" x14ac:dyDescent="0.3">
      <c r="A946" t="s">
        <v>3525</v>
      </c>
      <c r="B946" t="s">
        <v>18</v>
      </c>
      <c r="C946" s="916">
        <v>1</v>
      </c>
    </row>
    <row r="947" spans="1:3" x14ac:dyDescent="0.3">
      <c r="A947" t="s">
        <v>3559</v>
      </c>
      <c r="B947" t="s">
        <v>18</v>
      </c>
      <c r="C947" s="916">
        <v>1</v>
      </c>
    </row>
    <row r="948" spans="1:3" x14ac:dyDescent="0.3">
      <c r="A948" t="s">
        <v>4596</v>
      </c>
      <c r="B948" t="s">
        <v>18</v>
      </c>
      <c r="C948" s="916">
        <v>1</v>
      </c>
    </row>
    <row r="949" spans="1:3" x14ac:dyDescent="0.3">
      <c r="A949" t="s">
        <v>925</v>
      </c>
      <c r="B949" t="s">
        <v>18</v>
      </c>
      <c r="C949" s="916">
        <v>2</v>
      </c>
    </row>
    <row r="950" spans="1:3" x14ac:dyDescent="0.3">
      <c r="A950" t="s">
        <v>4540</v>
      </c>
      <c r="B950" t="s">
        <v>18</v>
      </c>
      <c r="C950" s="916">
        <v>1</v>
      </c>
    </row>
    <row r="951" spans="1:3" x14ac:dyDescent="0.3">
      <c r="A951" t="s">
        <v>4567</v>
      </c>
      <c r="B951" t="s">
        <v>18</v>
      </c>
      <c r="C951" s="916">
        <v>1</v>
      </c>
    </row>
    <row r="952" spans="1:3" x14ac:dyDescent="0.3">
      <c r="A952" t="s">
        <v>3462</v>
      </c>
      <c r="B952" t="s">
        <v>18</v>
      </c>
      <c r="C952" s="916">
        <v>1</v>
      </c>
    </row>
    <row r="953" spans="1:3" x14ac:dyDescent="0.3">
      <c r="A953" t="s">
        <v>3452</v>
      </c>
      <c r="B953" t="s">
        <v>18</v>
      </c>
      <c r="C953" s="916">
        <v>1</v>
      </c>
    </row>
    <row r="954" spans="1:3" x14ac:dyDescent="0.3">
      <c r="A954" t="s">
        <v>4766</v>
      </c>
      <c r="B954" t="s">
        <v>18</v>
      </c>
      <c r="C954" s="916">
        <v>1</v>
      </c>
    </row>
    <row r="955" spans="1:3" x14ac:dyDescent="0.3">
      <c r="A955" t="s">
        <v>4790</v>
      </c>
      <c r="B955" t="s">
        <v>18</v>
      </c>
      <c r="C955" s="916">
        <v>1</v>
      </c>
    </row>
    <row r="956" spans="1:3" x14ac:dyDescent="0.3">
      <c r="A956" t="s">
        <v>4721</v>
      </c>
      <c r="B956" t="s">
        <v>18</v>
      </c>
      <c r="C956" s="916">
        <v>1</v>
      </c>
    </row>
    <row r="957" spans="1:3" x14ac:dyDescent="0.3">
      <c r="A957" t="s">
        <v>3327</v>
      </c>
      <c r="B957" t="s">
        <v>18</v>
      </c>
      <c r="C957" s="916">
        <v>1</v>
      </c>
    </row>
    <row r="958" spans="1:3" x14ac:dyDescent="0.3">
      <c r="A958" t="s">
        <v>3328</v>
      </c>
      <c r="B958" t="s">
        <v>18</v>
      </c>
      <c r="C958" s="916">
        <v>1</v>
      </c>
    </row>
    <row r="959" spans="1:3" x14ac:dyDescent="0.3">
      <c r="A959" t="s">
        <v>3820</v>
      </c>
      <c r="B959" t="s">
        <v>18</v>
      </c>
      <c r="C959" s="916">
        <v>1</v>
      </c>
    </row>
    <row r="960" spans="1:3" x14ac:dyDescent="0.3">
      <c r="A960" t="s">
        <v>3320</v>
      </c>
      <c r="B960" t="s">
        <v>18</v>
      </c>
      <c r="C960" s="916">
        <v>1</v>
      </c>
    </row>
    <row r="961" spans="1:3" x14ac:dyDescent="0.3">
      <c r="A961" t="s">
        <v>3821</v>
      </c>
      <c r="B961" t="s">
        <v>18</v>
      </c>
      <c r="C961" s="916">
        <v>1</v>
      </c>
    </row>
    <row r="962" spans="1:3" x14ac:dyDescent="0.3">
      <c r="A962" t="s">
        <v>4679</v>
      </c>
      <c r="B962" t="s">
        <v>18</v>
      </c>
      <c r="C962" s="916">
        <v>2</v>
      </c>
    </row>
    <row r="963" spans="1:3" x14ac:dyDescent="0.3">
      <c r="A963" t="s">
        <v>3321</v>
      </c>
      <c r="B963" t="s">
        <v>18</v>
      </c>
      <c r="C963" s="916">
        <v>1</v>
      </c>
    </row>
    <row r="964" spans="1:3" x14ac:dyDescent="0.3">
      <c r="A964" t="s">
        <v>3322</v>
      </c>
      <c r="B964" t="s">
        <v>18</v>
      </c>
      <c r="C964" s="916">
        <v>1</v>
      </c>
    </row>
    <row r="965" spans="1:3" x14ac:dyDescent="0.3">
      <c r="A965" t="s">
        <v>3323</v>
      </c>
      <c r="B965" t="s">
        <v>18</v>
      </c>
      <c r="C965" s="916">
        <v>1</v>
      </c>
    </row>
    <row r="966" spans="1:3" x14ac:dyDescent="0.3">
      <c r="A966" t="s">
        <v>3822</v>
      </c>
      <c r="B966" t="s">
        <v>18</v>
      </c>
      <c r="C966" s="916">
        <v>1</v>
      </c>
    </row>
    <row r="967" spans="1:3" x14ac:dyDescent="0.3">
      <c r="A967" t="s">
        <v>3324</v>
      </c>
      <c r="B967" t="s">
        <v>18</v>
      </c>
      <c r="C967" s="916">
        <v>1</v>
      </c>
    </row>
    <row r="968" spans="1:3" x14ac:dyDescent="0.3">
      <c r="A968" t="s">
        <v>3325</v>
      </c>
      <c r="B968" t="s">
        <v>18</v>
      </c>
      <c r="C968" s="916">
        <v>1</v>
      </c>
    </row>
    <row r="969" spans="1:3" x14ac:dyDescent="0.3">
      <c r="A969" t="s">
        <v>3383</v>
      </c>
      <c r="B969" t="s">
        <v>18</v>
      </c>
      <c r="C969" s="916">
        <v>2</v>
      </c>
    </row>
    <row r="970" spans="1:3" x14ac:dyDescent="0.3">
      <c r="A970" t="s">
        <v>3326</v>
      </c>
      <c r="B970" t="s">
        <v>18</v>
      </c>
      <c r="C970" s="916">
        <v>1</v>
      </c>
    </row>
    <row r="971" spans="1:3" x14ac:dyDescent="0.3">
      <c r="A971" t="s">
        <v>3367</v>
      </c>
      <c r="B971" t="s">
        <v>18</v>
      </c>
      <c r="C971" s="916">
        <v>2</v>
      </c>
    </row>
    <row r="972" spans="1:3" x14ac:dyDescent="0.3">
      <c r="A972" t="s">
        <v>3432</v>
      </c>
      <c r="B972" t="s">
        <v>18</v>
      </c>
      <c r="C972" s="916">
        <v>1</v>
      </c>
    </row>
    <row r="973" spans="1:3" x14ac:dyDescent="0.3">
      <c r="A973" t="s">
        <v>3748</v>
      </c>
      <c r="B973" t="s">
        <v>18</v>
      </c>
      <c r="C973" s="916">
        <v>1</v>
      </c>
    </row>
    <row r="974" spans="1:3" x14ac:dyDescent="0.3">
      <c r="A974" t="s">
        <v>3718</v>
      </c>
      <c r="B974" t="s">
        <v>18</v>
      </c>
      <c r="C974" s="916">
        <v>1</v>
      </c>
    </row>
    <row r="975" spans="1:3" x14ac:dyDescent="0.3">
      <c r="A975" t="s">
        <v>4708</v>
      </c>
      <c r="B975" t="s">
        <v>18</v>
      </c>
      <c r="C975" s="916">
        <v>1</v>
      </c>
    </row>
    <row r="976" spans="1:3" x14ac:dyDescent="0.3">
      <c r="A976" t="s">
        <v>3833</v>
      </c>
      <c r="B976" t="s">
        <v>18</v>
      </c>
      <c r="C976" s="916">
        <v>1</v>
      </c>
    </row>
    <row r="977" spans="1:3" x14ac:dyDescent="0.3">
      <c r="A977" t="s">
        <v>4829</v>
      </c>
      <c r="B977" t="s">
        <v>18</v>
      </c>
      <c r="C977" s="916">
        <v>1</v>
      </c>
    </row>
    <row r="978" spans="1:3" x14ac:dyDescent="0.3">
      <c r="A978" t="s">
        <v>4588</v>
      </c>
      <c r="B978" t="s">
        <v>18</v>
      </c>
      <c r="C978" s="916">
        <v>1</v>
      </c>
    </row>
    <row r="979" spans="1:3" x14ac:dyDescent="0.3">
      <c r="A979" t="s">
        <v>3526</v>
      </c>
      <c r="B979" t="s">
        <v>18</v>
      </c>
      <c r="C979" s="916">
        <v>1</v>
      </c>
    </row>
    <row r="980" spans="1:3" x14ac:dyDescent="0.3">
      <c r="A980" t="s">
        <v>3527</v>
      </c>
      <c r="B980" t="s">
        <v>18</v>
      </c>
      <c r="C980" s="916">
        <v>2</v>
      </c>
    </row>
    <row r="981" spans="1:3" x14ac:dyDescent="0.3">
      <c r="A981" t="s">
        <v>3662</v>
      </c>
      <c r="B981" t="s">
        <v>18</v>
      </c>
      <c r="C981" s="916">
        <v>1</v>
      </c>
    </row>
    <row r="982" spans="1:3" x14ac:dyDescent="0.3">
      <c r="A982" t="s">
        <v>4875</v>
      </c>
      <c r="B982" t="s">
        <v>18</v>
      </c>
      <c r="C982" s="916">
        <v>1</v>
      </c>
    </row>
    <row r="983" spans="1:3" x14ac:dyDescent="0.3">
      <c r="A983" t="s">
        <v>3600</v>
      </c>
      <c r="B983" t="s">
        <v>18</v>
      </c>
      <c r="C983" s="916">
        <v>2</v>
      </c>
    </row>
    <row r="984" spans="1:3" x14ac:dyDescent="0.3">
      <c r="A984" t="s">
        <v>3746</v>
      </c>
      <c r="B984" t="s">
        <v>18</v>
      </c>
      <c r="C984" s="916">
        <v>1</v>
      </c>
    </row>
    <row r="985" spans="1:3" x14ac:dyDescent="0.3">
      <c r="A985" t="s">
        <v>4635</v>
      </c>
      <c r="B985" t="s">
        <v>18</v>
      </c>
      <c r="C985" s="916">
        <v>1</v>
      </c>
    </row>
    <row r="986" spans="1:3" x14ac:dyDescent="0.3">
      <c r="A986" t="s">
        <v>3716</v>
      </c>
      <c r="B986" t="s">
        <v>18</v>
      </c>
      <c r="C986" s="916">
        <v>27</v>
      </c>
    </row>
    <row r="987" spans="1:3" x14ac:dyDescent="0.3">
      <c r="A987" t="s">
        <v>3663</v>
      </c>
      <c r="B987" t="s">
        <v>18</v>
      </c>
      <c r="C987" s="916">
        <v>1</v>
      </c>
    </row>
    <row r="988" spans="1:3" x14ac:dyDescent="0.3">
      <c r="A988" t="s">
        <v>3601</v>
      </c>
      <c r="B988" t="s">
        <v>18</v>
      </c>
      <c r="C988" s="916">
        <v>1</v>
      </c>
    </row>
    <row r="989" spans="1:3" x14ac:dyDescent="0.3">
      <c r="A989" t="s">
        <v>3602</v>
      </c>
      <c r="B989" t="s">
        <v>18</v>
      </c>
      <c r="C989" s="916">
        <v>1</v>
      </c>
    </row>
    <row r="990" spans="1:3" x14ac:dyDescent="0.3">
      <c r="A990" t="s">
        <v>1433</v>
      </c>
      <c r="B990" t="s">
        <v>18</v>
      </c>
      <c r="C990" s="916">
        <v>4</v>
      </c>
    </row>
    <row r="991" spans="1:3" x14ac:dyDescent="0.3">
      <c r="A991" t="s">
        <v>3647</v>
      </c>
      <c r="B991" t="s">
        <v>18</v>
      </c>
      <c r="C991" s="916">
        <v>12</v>
      </c>
    </row>
    <row r="992" spans="1:3" x14ac:dyDescent="0.3">
      <c r="A992" t="s">
        <v>4857</v>
      </c>
      <c r="B992" t="s">
        <v>18</v>
      </c>
      <c r="C992" s="916">
        <v>1</v>
      </c>
    </row>
    <row r="993" spans="1:3" x14ac:dyDescent="0.3">
      <c r="A993" t="s">
        <v>4636</v>
      </c>
      <c r="B993" t="s">
        <v>18</v>
      </c>
      <c r="C993" s="916">
        <v>1</v>
      </c>
    </row>
    <row r="994" spans="1:3" x14ac:dyDescent="0.3">
      <c r="A994" t="s">
        <v>4876</v>
      </c>
      <c r="B994" t="s">
        <v>18</v>
      </c>
      <c r="C994" s="916">
        <v>1</v>
      </c>
    </row>
    <row r="995" spans="1:3" x14ac:dyDescent="0.3">
      <c r="A995" t="s">
        <v>3648</v>
      </c>
      <c r="B995" t="s">
        <v>18</v>
      </c>
      <c r="C995" s="916">
        <v>2</v>
      </c>
    </row>
    <row r="996" spans="1:3" x14ac:dyDescent="0.3">
      <c r="A996" t="s">
        <v>3329</v>
      </c>
      <c r="B996" t="s">
        <v>18</v>
      </c>
      <c r="C996" s="916">
        <v>1</v>
      </c>
    </row>
    <row r="997" spans="1:3" x14ac:dyDescent="0.3">
      <c r="A997" t="s">
        <v>3664</v>
      </c>
      <c r="B997" t="s">
        <v>18</v>
      </c>
      <c r="C997" s="916">
        <v>1</v>
      </c>
    </row>
    <row r="998" spans="1:3" x14ac:dyDescent="0.3">
      <c r="A998" t="s">
        <v>3665</v>
      </c>
      <c r="B998" t="s">
        <v>18</v>
      </c>
      <c r="C998" s="916">
        <v>1</v>
      </c>
    </row>
    <row r="999" spans="1:3" x14ac:dyDescent="0.3">
      <c r="A999" t="s">
        <v>3666</v>
      </c>
      <c r="B999" t="s">
        <v>18</v>
      </c>
      <c r="C999" s="916">
        <v>1</v>
      </c>
    </row>
    <row r="1000" spans="1:3" x14ac:dyDescent="0.3">
      <c r="A1000" t="s">
        <v>3747</v>
      </c>
      <c r="B1000" t="s">
        <v>18</v>
      </c>
      <c r="C1000" s="916">
        <v>10</v>
      </c>
    </row>
    <row r="1001" spans="1:3" x14ac:dyDescent="0.3">
      <c r="A1001" t="s">
        <v>1434</v>
      </c>
      <c r="B1001" t="s">
        <v>18</v>
      </c>
      <c r="C1001" s="916">
        <v>6</v>
      </c>
    </row>
    <row r="1002" spans="1:3" x14ac:dyDescent="0.3">
      <c r="A1002" t="s">
        <v>3823</v>
      </c>
      <c r="B1002" t="s">
        <v>18</v>
      </c>
      <c r="C1002" s="916">
        <v>1</v>
      </c>
    </row>
    <row r="1003" spans="1:3" x14ac:dyDescent="0.3">
      <c r="A1003" t="s">
        <v>4568</v>
      </c>
      <c r="B1003" t="s">
        <v>18</v>
      </c>
      <c r="C1003" s="916">
        <v>1</v>
      </c>
    </row>
    <row r="1004" spans="1:3" x14ac:dyDescent="0.3">
      <c r="A1004" t="s">
        <v>3717</v>
      </c>
      <c r="B1004" t="s">
        <v>18</v>
      </c>
      <c r="C1004" s="916">
        <v>9</v>
      </c>
    </row>
    <row r="1005" spans="1:3" x14ac:dyDescent="0.3">
      <c r="A1005" t="s">
        <v>4637</v>
      </c>
      <c r="B1005" t="s">
        <v>18</v>
      </c>
      <c r="C1005" s="916">
        <v>1</v>
      </c>
    </row>
    <row r="1006" spans="1:3" x14ac:dyDescent="0.3">
      <c r="A1006" t="s">
        <v>3649</v>
      </c>
      <c r="B1006" t="s">
        <v>18</v>
      </c>
      <c r="C1006" s="916">
        <v>1</v>
      </c>
    </row>
    <row r="1007" spans="1:3" x14ac:dyDescent="0.3">
      <c r="A1007" t="s">
        <v>4877</v>
      </c>
      <c r="B1007" t="s">
        <v>18</v>
      </c>
      <c r="C1007" s="916">
        <v>1</v>
      </c>
    </row>
    <row r="1008" spans="1:3" x14ac:dyDescent="0.3">
      <c r="A1008" t="s">
        <v>3650</v>
      </c>
      <c r="B1008" t="s">
        <v>18</v>
      </c>
      <c r="C1008" s="916">
        <v>1</v>
      </c>
    </row>
    <row r="1009" spans="1:3" x14ac:dyDescent="0.3">
      <c r="A1009" t="s">
        <v>4858</v>
      </c>
      <c r="B1009" t="s">
        <v>18</v>
      </c>
      <c r="C1009" s="916">
        <v>2</v>
      </c>
    </row>
    <row r="1010" spans="1:3" x14ac:dyDescent="0.3">
      <c r="A1010" t="s">
        <v>3824</v>
      </c>
      <c r="B1010" t="s">
        <v>18</v>
      </c>
      <c r="C1010" s="916">
        <v>1</v>
      </c>
    </row>
    <row r="1011" spans="1:3" x14ac:dyDescent="0.3">
      <c r="A1011" t="s">
        <v>3825</v>
      </c>
      <c r="B1011" t="s">
        <v>18</v>
      </c>
      <c r="C1011" s="916">
        <v>1</v>
      </c>
    </row>
    <row r="1012" spans="1:3" x14ac:dyDescent="0.3">
      <c r="A1012" t="s">
        <v>3651</v>
      </c>
      <c r="B1012" t="s">
        <v>18</v>
      </c>
      <c r="C1012" s="916">
        <v>1</v>
      </c>
    </row>
    <row r="1013" spans="1:3" x14ac:dyDescent="0.3">
      <c r="A1013" t="s">
        <v>4878</v>
      </c>
      <c r="B1013" t="s">
        <v>18</v>
      </c>
      <c r="C1013" s="916">
        <v>1</v>
      </c>
    </row>
    <row r="1014" spans="1:3" x14ac:dyDescent="0.3">
      <c r="A1014" t="s">
        <v>3652</v>
      </c>
      <c r="B1014" t="s">
        <v>18</v>
      </c>
      <c r="C1014" s="916">
        <v>1</v>
      </c>
    </row>
    <row r="1015" spans="1:3" x14ac:dyDescent="0.3">
      <c r="A1015" t="s">
        <v>4879</v>
      </c>
      <c r="B1015" t="s">
        <v>18</v>
      </c>
      <c r="C1015" s="916">
        <v>1</v>
      </c>
    </row>
    <row r="1016" spans="1:3" x14ac:dyDescent="0.3">
      <c r="A1016" t="s">
        <v>3395</v>
      </c>
      <c r="B1016" t="s">
        <v>18</v>
      </c>
      <c r="C1016" s="916">
        <v>3</v>
      </c>
    </row>
    <row r="1017" spans="1:3" x14ac:dyDescent="0.3">
      <c r="A1017" t="s">
        <v>4638</v>
      </c>
      <c r="B1017" t="s">
        <v>18</v>
      </c>
      <c r="C1017" s="916">
        <v>1</v>
      </c>
    </row>
    <row r="1018" spans="1:3" x14ac:dyDescent="0.3">
      <c r="A1018" t="s">
        <v>3826</v>
      </c>
      <c r="B1018" t="s">
        <v>18</v>
      </c>
      <c r="C1018" s="916">
        <v>1</v>
      </c>
    </row>
    <row r="1019" spans="1:3" x14ac:dyDescent="0.3">
      <c r="A1019" t="s">
        <v>4767</v>
      </c>
      <c r="B1019" t="s">
        <v>18</v>
      </c>
      <c r="C1019" s="916">
        <v>1</v>
      </c>
    </row>
    <row r="1020" spans="1:3" x14ac:dyDescent="0.3">
      <c r="A1020" t="s">
        <v>4880</v>
      </c>
      <c r="B1020" t="s">
        <v>18</v>
      </c>
      <c r="C1020" s="916">
        <v>1</v>
      </c>
    </row>
    <row r="1021" spans="1:3" x14ac:dyDescent="0.3">
      <c r="A1021" t="s">
        <v>3827</v>
      </c>
      <c r="B1021" t="s">
        <v>18</v>
      </c>
      <c r="C1021" s="916">
        <v>1</v>
      </c>
    </row>
    <row r="1022" spans="1:3" x14ac:dyDescent="0.3">
      <c r="A1022" t="s">
        <v>3828</v>
      </c>
      <c r="B1022" t="s">
        <v>18</v>
      </c>
      <c r="C1022" s="916">
        <v>1</v>
      </c>
    </row>
    <row r="1023" spans="1:3" x14ac:dyDescent="0.3">
      <c r="A1023" t="s">
        <v>3653</v>
      </c>
      <c r="B1023" t="s">
        <v>18</v>
      </c>
      <c r="C1023" s="916">
        <v>1</v>
      </c>
    </row>
    <row r="1024" spans="1:3" x14ac:dyDescent="0.3">
      <c r="A1024" t="s">
        <v>1439</v>
      </c>
      <c r="B1024" t="s">
        <v>18</v>
      </c>
      <c r="C1024" s="916">
        <v>1</v>
      </c>
    </row>
    <row r="1025" spans="1:3" x14ac:dyDescent="0.3">
      <c r="A1025" t="s">
        <v>4639</v>
      </c>
      <c r="B1025" t="s">
        <v>18</v>
      </c>
      <c r="C1025" s="916">
        <v>2</v>
      </c>
    </row>
    <row r="1026" spans="1:3" x14ac:dyDescent="0.3">
      <c r="A1026" t="s">
        <v>3829</v>
      </c>
      <c r="B1026" t="s">
        <v>18</v>
      </c>
      <c r="C1026" s="916">
        <v>1</v>
      </c>
    </row>
    <row r="1027" spans="1:3" x14ac:dyDescent="0.3">
      <c r="A1027" t="s">
        <v>3201</v>
      </c>
      <c r="B1027" t="s">
        <v>18</v>
      </c>
      <c r="C1027" s="916">
        <v>1</v>
      </c>
    </row>
    <row r="1028" spans="1:3" x14ac:dyDescent="0.3">
      <c r="A1028" t="s">
        <v>3179</v>
      </c>
      <c r="B1028" t="s">
        <v>18</v>
      </c>
      <c r="C1028" s="916">
        <v>2</v>
      </c>
    </row>
    <row r="1029" spans="1:3" x14ac:dyDescent="0.3">
      <c r="A1029" t="s">
        <v>3830</v>
      </c>
      <c r="B1029" t="s">
        <v>18</v>
      </c>
      <c r="C1029" s="916">
        <v>1</v>
      </c>
    </row>
    <row r="1030" spans="1:3" x14ac:dyDescent="0.3">
      <c r="A1030" t="s">
        <v>4706</v>
      </c>
      <c r="B1030" t="s">
        <v>18</v>
      </c>
      <c r="C1030" s="916">
        <v>1</v>
      </c>
    </row>
    <row r="1031" spans="1:3" x14ac:dyDescent="0.3">
      <c r="A1031" t="s">
        <v>4722</v>
      </c>
      <c r="B1031" t="s">
        <v>18</v>
      </c>
      <c r="C1031" s="916">
        <v>1</v>
      </c>
    </row>
    <row r="1032" spans="1:3" x14ac:dyDescent="0.3">
      <c r="A1032" t="s">
        <v>3831</v>
      </c>
      <c r="B1032" t="s">
        <v>18</v>
      </c>
      <c r="C1032" s="916">
        <v>1</v>
      </c>
    </row>
    <row r="1033" spans="1:3" x14ac:dyDescent="0.3">
      <c r="A1033" t="s">
        <v>3180</v>
      </c>
      <c r="B1033" t="s">
        <v>18</v>
      </c>
      <c r="C1033" s="916">
        <v>1</v>
      </c>
    </row>
    <row r="1034" spans="1:3" x14ac:dyDescent="0.3">
      <c r="A1034" t="s">
        <v>3181</v>
      </c>
      <c r="B1034" t="s">
        <v>18</v>
      </c>
      <c r="C1034" s="916">
        <v>2</v>
      </c>
    </row>
    <row r="1035" spans="1:3" x14ac:dyDescent="0.3">
      <c r="A1035" t="s">
        <v>3182</v>
      </c>
      <c r="B1035" t="s">
        <v>18</v>
      </c>
      <c r="C1035" s="916">
        <v>1</v>
      </c>
    </row>
    <row r="1036" spans="1:3" x14ac:dyDescent="0.3">
      <c r="A1036" t="s">
        <v>3183</v>
      </c>
      <c r="B1036" t="s">
        <v>18</v>
      </c>
      <c r="C1036" s="916">
        <v>4</v>
      </c>
    </row>
    <row r="1037" spans="1:3" x14ac:dyDescent="0.3">
      <c r="A1037" t="s">
        <v>3184</v>
      </c>
      <c r="B1037" t="s">
        <v>18</v>
      </c>
      <c r="C1037" s="916">
        <v>1</v>
      </c>
    </row>
    <row r="1038" spans="1:3" x14ac:dyDescent="0.3">
      <c r="A1038" t="s">
        <v>3389</v>
      </c>
      <c r="B1038" t="s">
        <v>18</v>
      </c>
      <c r="C1038" s="916">
        <v>2</v>
      </c>
    </row>
    <row r="1039" spans="1:3" x14ac:dyDescent="0.3">
      <c r="A1039" t="s">
        <v>3202</v>
      </c>
      <c r="B1039" t="s">
        <v>18</v>
      </c>
      <c r="C1039" s="916">
        <v>1</v>
      </c>
    </row>
    <row r="1040" spans="1:3" x14ac:dyDescent="0.3">
      <c r="A1040" t="s">
        <v>3203</v>
      </c>
      <c r="B1040" t="s">
        <v>18</v>
      </c>
      <c r="C1040" s="916">
        <v>1</v>
      </c>
    </row>
    <row r="1041" spans="1:3" x14ac:dyDescent="0.3">
      <c r="A1041" t="s">
        <v>3832</v>
      </c>
      <c r="B1041" t="s">
        <v>18</v>
      </c>
      <c r="C1041" s="916">
        <v>1</v>
      </c>
    </row>
    <row r="1042" spans="1:3" x14ac:dyDescent="0.3">
      <c r="A1042" t="s">
        <v>4707</v>
      </c>
      <c r="B1042" t="s">
        <v>18</v>
      </c>
      <c r="C1042" s="916">
        <v>2</v>
      </c>
    </row>
    <row r="1043" spans="1:3" x14ac:dyDescent="0.3">
      <c r="A1043" t="s">
        <v>4586</v>
      </c>
      <c r="B1043" t="s">
        <v>18</v>
      </c>
      <c r="C1043" s="916">
        <v>1</v>
      </c>
    </row>
    <row r="1044" spans="1:3" x14ac:dyDescent="0.3">
      <c r="A1044" t="s">
        <v>4828</v>
      </c>
      <c r="B1044" t="s">
        <v>18</v>
      </c>
      <c r="C1044" s="916">
        <v>1</v>
      </c>
    </row>
    <row r="1045" spans="1:3" x14ac:dyDescent="0.3">
      <c r="A1045" t="s">
        <v>3433</v>
      </c>
      <c r="B1045" t="s">
        <v>18</v>
      </c>
      <c r="C1045" s="916">
        <v>1</v>
      </c>
    </row>
    <row r="1046" spans="1:3" x14ac:dyDescent="0.3">
      <c r="A1046" t="s">
        <v>4587</v>
      </c>
      <c r="B1046" t="s">
        <v>18</v>
      </c>
      <c r="C1046" s="916">
        <v>1</v>
      </c>
    </row>
    <row r="1047" spans="1:3" x14ac:dyDescent="0.3">
      <c r="A1047" t="s">
        <v>4952</v>
      </c>
      <c r="B1047" t="s">
        <v>18</v>
      </c>
      <c r="C1047" s="916">
        <v>1</v>
      </c>
    </row>
    <row r="1048" spans="1:3" x14ac:dyDescent="0.3">
      <c r="A1048" t="s">
        <v>4924</v>
      </c>
      <c r="B1048" t="s">
        <v>18</v>
      </c>
      <c r="C1048" s="916">
        <v>5</v>
      </c>
    </row>
    <row r="1049" spans="1:3" x14ac:dyDescent="0.3">
      <c r="A1049" t="s">
        <v>4965</v>
      </c>
      <c r="B1049" t="s">
        <v>18</v>
      </c>
      <c r="C1049" s="916">
        <v>2</v>
      </c>
    </row>
    <row r="1050" spans="1:3" x14ac:dyDescent="0.3">
      <c r="A1050" t="s">
        <v>4542</v>
      </c>
      <c r="B1050" t="s">
        <v>18</v>
      </c>
      <c r="C1050" s="916">
        <v>4</v>
      </c>
    </row>
    <row r="1051" spans="1:3" x14ac:dyDescent="0.3">
      <c r="A1051" t="s">
        <v>5579</v>
      </c>
      <c r="B1051" t="s">
        <v>18</v>
      </c>
      <c r="C1051" s="916">
        <v>4</v>
      </c>
    </row>
    <row r="1052" spans="1:3" x14ac:dyDescent="0.3">
      <c r="A1052" t="s">
        <v>3353</v>
      </c>
      <c r="B1052" t="s">
        <v>18</v>
      </c>
      <c r="C1052" s="916">
        <v>4</v>
      </c>
    </row>
    <row r="1053" spans="1:3" x14ac:dyDescent="0.3">
      <c r="A1053" t="s">
        <v>4651</v>
      </c>
      <c r="B1053" t="s">
        <v>18</v>
      </c>
      <c r="C1053" s="916">
        <v>1</v>
      </c>
    </row>
    <row r="1054" spans="1:3" x14ac:dyDescent="0.3">
      <c r="A1054" t="s">
        <v>4661</v>
      </c>
      <c r="B1054" t="s">
        <v>18</v>
      </c>
      <c r="C1054" s="916">
        <v>2</v>
      </c>
    </row>
    <row r="1055" spans="1:3" x14ac:dyDescent="0.3">
      <c r="A1055" t="s">
        <v>4648</v>
      </c>
      <c r="B1055" t="s">
        <v>1685</v>
      </c>
      <c r="C1055" s="916">
        <v>1</v>
      </c>
    </row>
    <row r="1056" spans="1:3" x14ac:dyDescent="0.3">
      <c r="A1056" t="s">
        <v>4642</v>
      </c>
      <c r="B1056" t="s">
        <v>1685</v>
      </c>
      <c r="C1056" s="916">
        <v>1</v>
      </c>
    </row>
    <row r="1057" spans="1:3" x14ac:dyDescent="0.3">
      <c r="A1057" t="s">
        <v>3284</v>
      </c>
      <c r="B1057" t="s">
        <v>1685</v>
      </c>
      <c r="C1057" s="916">
        <v>1</v>
      </c>
    </row>
    <row r="1058" spans="1:3" x14ac:dyDescent="0.3">
      <c r="A1058" t="s">
        <v>3262</v>
      </c>
      <c r="B1058" t="s">
        <v>1685</v>
      </c>
      <c r="C1058" s="916">
        <v>1</v>
      </c>
    </row>
    <row r="1059" spans="1:3" x14ac:dyDescent="0.3">
      <c r="A1059" t="s">
        <v>3205</v>
      </c>
      <c r="B1059" t="s">
        <v>1685</v>
      </c>
      <c r="C1059" s="916">
        <v>1</v>
      </c>
    </row>
    <row r="1060" spans="1:3" x14ac:dyDescent="0.3">
      <c r="A1060" t="s">
        <v>4620</v>
      </c>
      <c r="B1060" t="s">
        <v>1685</v>
      </c>
      <c r="C1060" s="916">
        <v>1</v>
      </c>
    </row>
    <row r="1061" spans="1:3" x14ac:dyDescent="0.3">
      <c r="A1061" t="s">
        <v>4612</v>
      </c>
      <c r="B1061" t="s">
        <v>1685</v>
      </c>
      <c r="C1061" s="916">
        <v>1</v>
      </c>
    </row>
    <row r="1062" spans="1:3" x14ac:dyDescent="0.3">
      <c r="A1062" t="s">
        <v>4603</v>
      </c>
      <c r="B1062" t="s">
        <v>1685</v>
      </c>
      <c r="C1062" s="916">
        <v>1</v>
      </c>
    </row>
    <row r="1063" spans="1:3" x14ac:dyDescent="0.3">
      <c r="A1063" t="s">
        <v>4599</v>
      </c>
      <c r="B1063" t="s">
        <v>1685</v>
      </c>
      <c r="C1063" s="916">
        <v>1</v>
      </c>
    </row>
    <row r="1064" spans="1:3" x14ac:dyDescent="0.3">
      <c r="A1064" t="s">
        <v>4590</v>
      </c>
      <c r="B1064" t="s">
        <v>1685</v>
      </c>
      <c r="C1064" s="916">
        <v>1</v>
      </c>
    </row>
    <row r="1065" spans="1:3" x14ac:dyDescent="0.3">
      <c r="A1065" t="s">
        <v>4548</v>
      </c>
      <c r="B1065" t="s">
        <v>1685</v>
      </c>
      <c r="C1065" s="916">
        <v>1</v>
      </c>
    </row>
    <row r="1066" spans="1:3" x14ac:dyDescent="0.3">
      <c r="A1066" t="s">
        <v>3187</v>
      </c>
      <c r="B1066" t="s">
        <v>1685</v>
      </c>
      <c r="C1066" s="916">
        <v>1</v>
      </c>
    </row>
    <row r="1067" spans="1:3" x14ac:dyDescent="0.3">
      <c r="A1067" t="s">
        <v>3154</v>
      </c>
      <c r="B1067" t="s">
        <v>1685</v>
      </c>
      <c r="C1067" s="916">
        <v>1</v>
      </c>
    </row>
    <row r="1068" spans="1:3" x14ac:dyDescent="0.3">
      <c r="A1068" t="s">
        <v>3209</v>
      </c>
      <c r="B1068" t="s">
        <v>18</v>
      </c>
      <c r="C1068" s="916">
        <v>72</v>
      </c>
    </row>
    <row r="1069" spans="1:3" x14ac:dyDescent="0.3">
      <c r="A1069" t="s">
        <v>3846</v>
      </c>
      <c r="B1069" t="s">
        <v>18</v>
      </c>
      <c r="C1069" s="916">
        <v>45</v>
      </c>
    </row>
    <row r="1070" spans="1:3" x14ac:dyDescent="0.3">
      <c r="A1070" t="s">
        <v>3847</v>
      </c>
      <c r="B1070" t="s">
        <v>18</v>
      </c>
      <c r="C1070" s="916">
        <v>5</v>
      </c>
    </row>
    <row r="1071" spans="1:3" x14ac:dyDescent="0.3">
      <c r="A1071" t="s">
        <v>3330</v>
      </c>
      <c r="B1071" t="s">
        <v>18</v>
      </c>
      <c r="C1071" s="916">
        <v>22</v>
      </c>
    </row>
    <row r="1072" spans="1:3" x14ac:dyDescent="0.3">
      <c r="A1072" t="s">
        <v>1887</v>
      </c>
      <c r="B1072" t="s">
        <v>18</v>
      </c>
      <c r="C1072" s="916">
        <v>1</v>
      </c>
    </row>
    <row r="1073" spans="1:3" x14ac:dyDescent="0.3">
      <c r="A1073" t="s">
        <v>3605</v>
      </c>
      <c r="B1073" t="s">
        <v>18</v>
      </c>
      <c r="C1073" s="916">
        <v>4</v>
      </c>
    </row>
    <row r="1074" spans="1:3" x14ac:dyDescent="0.3">
      <c r="A1074" t="s">
        <v>3188</v>
      </c>
      <c r="B1074" t="s">
        <v>18</v>
      </c>
      <c r="C1074" s="916">
        <v>6</v>
      </c>
    </row>
    <row r="1075" spans="1:3" x14ac:dyDescent="0.3">
      <c r="A1075" t="s">
        <v>3399</v>
      </c>
      <c r="B1075" t="s">
        <v>18</v>
      </c>
      <c r="C1075" s="916">
        <v>30</v>
      </c>
    </row>
    <row r="1076" spans="1:3" x14ac:dyDescent="0.3">
      <c r="A1076" t="s">
        <v>3142</v>
      </c>
      <c r="B1076" t="s">
        <v>18</v>
      </c>
      <c r="C1076" s="916">
        <v>5</v>
      </c>
    </row>
    <row r="1077" spans="1:3" x14ac:dyDescent="0.3">
      <c r="A1077" t="s">
        <v>3463</v>
      </c>
      <c r="B1077" t="s">
        <v>18</v>
      </c>
      <c r="C1077" s="916">
        <v>28</v>
      </c>
    </row>
    <row r="1078" spans="1:3" x14ac:dyDescent="0.3">
      <c r="A1078" t="s">
        <v>3560</v>
      </c>
      <c r="B1078" t="s">
        <v>18</v>
      </c>
      <c r="C1078" s="916">
        <v>1</v>
      </c>
    </row>
    <row r="1079" spans="1:3" x14ac:dyDescent="0.3">
      <c r="A1079" t="s">
        <v>3371</v>
      </c>
      <c r="B1079" t="s">
        <v>18</v>
      </c>
      <c r="C1079" s="916">
        <v>3</v>
      </c>
    </row>
    <row r="1080" spans="1:3" x14ac:dyDescent="0.3">
      <c r="A1080" t="s">
        <v>3487</v>
      </c>
      <c r="B1080" t="s">
        <v>18</v>
      </c>
      <c r="C1080" s="916">
        <v>1</v>
      </c>
    </row>
    <row r="1081" spans="1:3" x14ac:dyDescent="0.3">
      <c r="A1081" t="s">
        <v>4830</v>
      </c>
      <c r="B1081" t="s">
        <v>18</v>
      </c>
      <c r="C1081" s="916">
        <v>1</v>
      </c>
    </row>
    <row r="1082" spans="1:3" x14ac:dyDescent="0.3">
      <c r="A1082" t="s">
        <v>3400</v>
      </c>
      <c r="B1082" t="s">
        <v>18</v>
      </c>
      <c r="C1082" s="916">
        <v>1</v>
      </c>
    </row>
    <row r="1083" spans="1:3" x14ac:dyDescent="0.3">
      <c r="A1083" t="s">
        <v>4979</v>
      </c>
      <c r="B1083" t="s">
        <v>18</v>
      </c>
      <c r="C1083" s="916">
        <v>1</v>
      </c>
    </row>
    <row r="1084" spans="1:3" x14ac:dyDescent="0.3">
      <c r="A1084" t="s">
        <v>4669</v>
      </c>
      <c r="B1084" t="s">
        <v>18</v>
      </c>
      <c r="C1084" s="916">
        <v>12</v>
      </c>
    </row>
    <row r="1085" spans="1:3" x14ac:dyDescent="0.3">
      <c r="A1085" t="s">
        <v>3453</v>
      </c>
      <c r="B1085" t="s">
        <v>18</v>
      </c>
      <c r="C1085" s="916">
        <v>28</v>
      </c>
    </row>
    <row r="1086" spans="1:3" x14ac:dyDescent="0.3">
      <c r="A1086" t="s">
        <v>3488</v>
      </c>
      <c r="B1086" t="s">
        <v>18</v>
      </c>
      <c r="C1086" s="916">
        <v>8</v>
      </c>
    </row>
    <row r="1087" spans="1:3" x14ac:dyDescent="0.3">
      <c r="A1087" t="s">
        <v>4773</v>
      </c>
      <c r="B1087" t="s">
        <v>18</v>
      </c>
      <c r="C1087" s="916">
        <v>11</v>
      </c>
    </row>
    <row r="1088" spans="1:3" x14ac:dyDescent="0.3">
      <c r="A1088" t="s">
        <v>3561</v>
      </c>
      <c r="B1088" t="s">
        <v>18</v>
      </c>
      <c r="C1088" s="916">
        <v>1</v>
      </c>
    </row>
    <row r="1089" spans="1:3" x14ac:dyDescent="0.3">
      <c r="A1089" t="s">
        <v>4980</v>
      </c>
      <c r="B1089" t="s">
        <v>18</v>
      </c>
      <c r="C1089" s="916">
        <v>7</v>
      </c>
    </row>
    <row r="1090" spans="1:3" x14ac:dyDescent="0.3">
      <c r="A1090" t="s">
        <v>3441</v>
      </c>
      <c r="B1090" t="s">
        <v>18</v>
      </c>
      <c r="C1090" s="916">
        <v>30</v>
      </c>
    </row>
    <row r="1091" spans="1:3" x14ac:dyDescent="0.3">
      <c r="A1091" t="s">
        <v>4724</v>
      </c>
      <c r="B1091" t="s">
        <v>18</v>
      </c>
      <c r="C1091" s="916">
        <v>4</v>
      </c>
    </row>
    <row r="1092" spans="1:3" x14ac:dyDescent="0.3">
      <c r="A1092" t="s">
        <v>1440</v>
      </c>
      <c r="B1092" t="s">
        <v>3</v>
      </c>
      <c r="C1092" s="916">
        <v>0.91</v>
      </c>
    </row>
    <row r="1093" spans="1:3" x14ac:dyDescent="0.3">
      <c r="A1093" t="s">
        <v>4910</v>
      </c>
      <c r="B1093" t="s">
        <v>3</v>
      </c>
      <c r="C1093" s="916">
        <v>2.39</v>
      </c>
    </row>
    <row r="1094" spans="1:3" x14ac:dyDescent="0.3">
      <c r="A1094" t="s">
        <v>705</v>
      </c>
      <c r="B1094" t="s">
        <v>3</v>
      </c>
      <c r="C1094" s="916">
        <v>39.659999999999997</v>
      </c>
    </row>
    <row r="1095" spans="1:3" x14ac:dyDescent="0.3">
      <c r="A1095" t="s">
        <v>4909</v>
      </c>
      <c r="B1095" t="s">
        <v>18</v>
      </c>
      <c r="C1095" s="916">
        <v>115</v>
      </c>
    </row>
    <row r="1096" spans="1:3" x14ac:dyDescent="0.3">
      <c r="A1096" t="s">
        <v>3354</v>
      </c>
      <c r="B1096" t="s">
        <v>18</v>
      </c>
      <c r="C1096" s="916">
        <v>4</v>
      </c>
    </row>
    <row r="1097" spans="1:3" x14ac:dyDescent="0.3">
      <c r="A1097" t="s">
        <v>4658</v>
      </c>
      <c r="B1097" t="s">
        <v>18</v>
      </c>
      <c r="C1097" s="916">
        <v>3</v>
      </c>
    </row>
    <row r="1098" spans="1:3" x14ac:dyDescent="0.3">
      <c r="A1098" t="s">
        <v>4886</v>
      </c>
      <c r="B1098" t="s">
        <v>18</v>
      </c>
      <c r="C1098" s="916">
        <v>1</v>
      </c>
    </row>
    <row r="1099" spans="1:3" x14ac:dyDescent="0.3">
      <c r="A1099" t="s">
        <v>4976</v>
      </c>
      <c r="B1099" t="s">
        <v>18</v>
      </c>
      <c r="C1099" s="916">
        <v>2</v>
      </c>
    </row>
    <row r="1100" spans="1:3" x14ac:dyDescent="0.3">
      <c r="A1100" t="s">
        <v>4614</v>
      </c>
      <c r="B1100" t="s">
        <v>3</v>
      </c>
      <c r="C1100" s="916">
        <v>23.879999999999995</v>
      </c>
    </row>
    <row r="1101" spans="1:3" x14ac:dyDescent="0.3">
      <c r="A1101" t="s">
        <v>2064</v>
      </c>
      <c r="B1101" t="s">
        <v>3</v>
      </c>
      <c r="C1101" s="916">
        <v>9.24</v>
      </c>
    </row>
    <row r="1102" spans="1:3" x14ac:dyDescent="0.3">
      <c r="A1102" t="s">
        <v>4550</v>
      </c>
      <c r="B1102" t="s">
        <v>3</v>
      </c>
      <c r="C1102" s="916">
        <v>163.08000000000001</v>
      </c>
    </row>
    <row r="1103" spans="1:3" x14ac:dyDescent="0.3">
      <c r="A1103" t="s">
        <v>4963</v>
      </c>
      <c r="B1103" t="s">
        <v>18</v>
      </c>
      <c r="C1103" s="916">
        <v>1</v>
      </c>
    </row>
    <row r="1104" spans="1:3" x14ac:dyDescent="0.3">
      <c r="A1104" t="s">
        <v>4934</v>
      </c>
      <c r="C1104" s="916">
        <v>2</v>
      </c>
    </row>
    <row r="1105" spans="1:3" x14ac:dyDescent="0.3">
      <c r="A1105" t="s">
        <v>3101</v>
      </c>
      <c r="C1105" s="916">
        <v>38148.980000000003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F217-AD9C-4BFE-B144-F37976CBFFB6}">
  <sheetPr codeName="Лист2">
    <tabColor rgb="FF92D050"/>
    <pageSetUpPr fitToPage="1"/>
  </sheetPr>
  <dimension ref="A1:XEY2343"/>
  <sheetViews>
    <sheetView tabSelected="1" view="pageBreakPreview" topLeftCell="A4" zoomScale="70" zoomScaleNormal="70" zoomScaleSheetLayoutView="70" workbookViewId="0">
      <pane ySplit="11" topLeftCell="A2311" activePane="bottomLeft" state="frozen"/>
      <selection activeCell="A4" sqref="A4"/>
      <selection pane="bottomLeft" activeCell="N2329" sqref="N2329"/>
    </sheetView>
  </sheetViews>
  <sheetFormatPr defaultColWidth="9.109375" defaultRowHeight="13.8" outlineLevelRow="1" outlineLevelCol="2" x14ac:dyDescent="0.3"/>
  <cols>
    <col min="1" max="1" width="11.6640625" style="532" customWidth="1"/>
    <col min="2" max="2" width="15.6640625" style="569" customWidth="1"/>
    <col min="3" max="3" width="8.44140625" style="532" customWidth="1"/>
    <col min="4" max="4" width="98.6640625" style="502" customWidth="1"/>
    <col min="5" max="5" width="11.33203125" style="532" customWidth="1"/>
    <col min="6" max="8" width="10" style="531" customWidth="1" outlineLevel="2"/>
    <col min="9" max="9" width="12.6640625" style="531" customWidth="1" outlineLevel="2"/>
    <col min="10" max="10" width="10" style="568" customWidth="1" outlineLevel="2"/>
    <col min="11" max="11" width="10" style="643" customWidth="1" outlineLevel="2"/>
    <col min="12" max="12" width="11.33203125" style="533" customWidth="1" outlineLevel="1"/>
    <col min="13" max="13" width="13.6640625" style="534" customWidth="1" outlineLevel="1"/>
    <col min="14" max="14" width="16.88671875" style="644" customWidth="1"/>
    <col min="15" max="15" width="18.109375" style="614" customWidth="1"/>
    <col min="16" max="16" width="19.44140625" style="614" customWidth="1"/>
    <col min="17" max="18" width="19.44140625" style="642" customWidth="1"/>
    <col min="19" max="19" width="19.44140625" style="716" customWidth="1"/>
    <col min="20" max="20" width="54.109375" style="642" customWidth="1"/>
    <col min="21" max="21" width="15" style="532" customWidth="1" outlineLevel="1"/>
    <col min="22" max="22" width="19.5546875" style="569" customWidth="1" outlineLevel="1"/>
    <col min="23" max="23" width="17" style="569" customWidth="1" outlineLevel="1"/>
    <col min="24" max="24" width="11.44140625" style="569" customWidth="1" outlineLevel="1"/>
    <col min="25" max="25" width="9.109375" style="569" customWidth="1" outlineLevel="1"/>
    <col min="26" max="16384" width="9.109375" style="569"/>
  </cols>
  <sheetData>
    <row r="1" spans="1:25" s="747" customFormat="1" ht="15.75" customHeight="1" x14ac:dyDescent="0.3">
      <c r="A1" s="767"/>
      <c r="B1" s="768"/>
      <c r="C1" s="768"/>
      <c r="D1" s="769"/>
      <c r="E1" s="770"/>
      <c r="F1" s="770"/>
      <c r="G1" s="770"/>
      <c r="H1" s="770"/>
      <c r="I1" s="770"/>
      <c r="J1" s="770"/>
      <c r="K1" s="770"/>
      <c r="L1" s="771"/>
      <c r="M1" s="772"/>
      <c r="N1" s="773"/>
      <c r="O1" s="774"/>
      <c r="P1" s="743"/>
      <c r="Q1" s="743"/>
      <c r="R1" s="743"/>
      <c r="S1" s="744"/>
      <c r="T1" s="775" t="s">
        <v>10</v>
      </c>
      <c r="U1" s="746"/>
    </row>
    <row r="2" spans="1:25" s="747" customFormat="1" ht="15.75" customHeight="1" x14ac:dyDescent="0.3">
      <c r="A2" s="767"/>
      <c r="B2" s="768"/>
      <c r="C2" s="768"/>
      <c r="D2" s="769"/>
      <c r="E2" s="770"/>
      <c r="F2" s="770"/>
      <c r="G2" s="770"/>
      <c r="H2" s="770"/>
      <c r="I2" s="770"/>
      <c r="J2" s="770"/>
      <c r="K2" s="770"/>
      <c r="L2" s="771"/>
      <c r="M2" s="772"/>
      <c r="N2" s="773"/>
      <c r="O2" s="774"/>
      <c r="P2" s="743"/>
      <c r="Q2" s="743"/>
      <c r="R2" s="743"/>
      <c r="S2" s="744"/>
      <c r="T2" s="776" t="s">
        <v>6</v>
      </c>
      <c r="U2" s="746"/>
    </row>
    <row r="3" spans="1:25" s="747" customFormat="1" ht="15.75" customHeight="1" x14ac:dyDescent="0.3">
      <c r="A3" s="777"/>
      <c r="B3" s="768"/>
      <c r="C3" s="778"/>
      <c r="D3" s="769"/>
      <c r="E3" s="770"/>
      <c r="F3" s="770"/>
      <c r="G3" s="770"/>
      <c r="H3" s="770"/>
      <c r="I3" s="770"/>
      <c r="J3" s="770"/>
      <c r="K3" s="770"/>
      <c r="L3" s="771"/>
      <c r="M3" s="779"/>
      <c r="N3" s="780"/>
      <c r="O3" s="781"/>
      <c r="P3" s="743"/>
      <c r="Q3" s="743"/>
      <c r="R3" s="743"/>
      <c r="S3" s="744"/>
      <c r="T3" s="756"/>
      <c r="U3" s="746"/>
    </row>
    <row r="4" spans="1:25" s="747" customFormat="1" x14ac:dyDescent="0.25">
      <c r="A4" s="782" t="s">
        <v>7</v>
      </c>
      <c r="B4" s="783"/>
      <c r="C4" s="784"/>
      <c r="D4" s="735"/>
      <c r="E4" s="755"/>
      <c r="F4" s="785"/>
      <c r="G4" s="784"/>
      <c r="H4" s="784"/>
      <c r="I4" s="784"/>
      <c r="J4" s="784"/>
      <c r="K4" s="784"/>
      <c r="L4" s="786"/>
      <c r="M4" s="787"/>
      <c r="N4" s="741"/>
      <c r="O4" s="788"/>
      <c r="P4" s="743"/>
      <c r="Q4" s="743"/>
      <c r="R4" s="743"/>
      <c r="S4" s="744"/>
      <c r="T4" s="789" t="s">
        <v>9</v>
      </c>
      <c r="U4" s="746"/>
    </row>
    <row r="5" spans="1:25" s="747" customFormat="1" x14ac:dyDescent="0.3">
      <c r="A5" s="790"/>
      <c r="B5" s="733"/>
      <c r="C5" s="791"/>
      <c r="D5" s="735"/>
      <c r="E5" s="737"/>
      <c r="F5" s="737"/>
      <c r="G5" s="792"/>
      <c r="H5" s="792"/>
      <c r="I5" s="792"/>
      <c r="J5" s="792"/>
      <c r="K5" s="792"/>
      <c r="L5" s="793"/>
      <c r="M5" s="794"/>
      <c r="N5" s="795"/>
      <c r="O5" s="796"/>
      <c r="P5" s="743"/>
      <c r="Q5" s="743"/>
      <c r="R5" s="743"/>
      <c r="S5" s="744"/>
      <c r="T5" s="797"/>
      <c r="U5" s="746"/>
    </row>
    <row r="6" spans="1:25" s="747" customFormat="1" x14ac:dyDescent="0.25">
      <c r="A6" s="790"/>
      <c r="B6" s="733"/>
      <c r="C6" s="791"/>
      <c r="D6" s="735"/>
      <c r="E6" s="737"/>
      <c r="F6" s="737"/>
      <c r="G6" s="792"/>
      <c r="H6" s="792"/>
      <c r="I6" s="792"/>
      <c r="J6" s="792"/>
      <c r="K6" s="792"/>
      <c r="L6" s="793"/>
      <c r="M6" s="794"/>
      <c r="N6" s="795"/>
      <c r="O6" s="796"/>
      <c r="P6" s="743"/>
      <c r="Q6" s="743"/>
      <c r="R6" s="743"/>
      <c r="S6" s="744"/>
      <c r="T6" s="798"/>
      <c r="U6" s="746"/>
    </row>
    <row r="7" spans="1:25" s="747" customFormat="1" ht="18.75" hidden="1" customHeight="1" outlineLevel="1" x14ac:dyDescent="0.25">
      <c r="A7" s="732" t="s">
        <v>8</v>
      </c>
      <c r="B7" s="733" t="s">
        <v>8</v>
      </c>
      <c r="C7" s="734"/>
      <c r="D7" s="735"/>
      <c r="E7" s="736"/>
      <c r="F7" s="737"/>
      <c r="G7" s="738"/>
      <c r="H7" s="738"/>
      <c r="I7" s="738"/>
      <c r="J7" s="738"/>
      <c r="K7" s="738"/>
      <c r="L7" s="739"/>
      <c r="M7" s="740"/>
      <c r="N7" s="741"/>
      <c r="O7" s="742"/>
      <c r="P7" s="743"/>
      <c r="Q7" s="743"/>
      <c r="R7" s="743"/>
      <c r="S7" s="744"/>
      <c r="T7" s="745" t="s">
        <v>559</v>
      </c>
      <c r="U7" s="746"/>
    </row>
    <row r="8" spans="1:25" s="747" customFormat="1" hidden="1" outlineLevel="1" x14ac:dyDescent="0.25">
      <c r="A8" s="748"/>
      <c r="B8" s="733"/>
      <c r="C8" s="749"/>
      <c r="D8" s="735"/>
      <c r="E8" s="736"/>
      <c r="F8" s="737"/>
      <c r="G8" s="738"/>
      <c r="H8" s="738"/>
      <c r="I8" s="738"/>
      <c r="J8" s="738"/>
      <c r="K8" s="738"/>
      <c r="L8" s="739"/>
      <c r="M8" s="740"/>
      <c r="N8" s="741"/>
      <c r="O8" s="742"/>
      <c r="P8" s="750"/>
      <c r="Q8" s="750"/>
      <c r="R8" s="750"/>
      <c r="S8" s="751"/>
      <c r="T8" s="750"/>
      <c r="U8" s="746"/>
    </row>
    <row r="9" spans="1:25" s="747" customFormat="1" hidden="1" outlineLevel="1" x14ac:dyDescent="0.25">
      <c r="B9" s="985"/>
      <c r="C9" s="985"/>
      <c r="D9" s="985"/>
      <c r="E9" s="985"/>
      <c r="F9" s="985"/>
      <c r="G9" s="985"/>
      <c r="H9" s="985"/>
      <c r="I9" s="985"/>
      <c r="J9" s="985"/>
      <c r="K9" s="985"/>
      <c r="L9" s="986"/>
      <c r="M9" s="985"/>
      <c r="N9" s="985"/>
      <c r="O9" s="985"/>
      <c r="P9" s="985"/>
      <c r="Q9" s="985"/>
      <c r="R9" s="755"/>
      <c r="S9" s="752"/>
      <c r="T9" s="743"/>
      <c r="U9" s="746"/>
    </row>
    <row r="10" spans="1:25" s="747" customFormat="1" hidden="1" outlineLevel="1" x14ac:dyDescent="0.3">
      <c r="A10" s="753"/>
      <c r="B10" s="987" t="s">
        <v>4517</v>
      </c>
      <c r="C10" s="988"/>
      <c r="D10" s="988"/>
      <c r="E10" s="988"/>
      <c r="F10" s="988"/>
      <c r="G10" s="988"/>
      <c r="H10" s="988"/>
      <c r="I10" s="988"/>
      <c r="J10" s="988"/>
      <c r="K10" s="988"/>
      <c r="L10" s="989"/>
      <c r="M10" s="988"/>
      <c r="N10" s="988"/>
      <c r="O10" s="988"/>
      <c r="P10" s="988"/>
      <c r="Q10" s="988"/>
      <c r="R10" s="988"/>
      <c r="S10" s="988"/>
      <c r="T10" s="988"/>
      <c r="U10" s="746"/>
    </row>
    <row r="11" spans="1:25" s="747" customFormat="1" ht="25.5" hidden="1" customHeight="1" outlineLevel="1" x14ac:dyDescent="0.3">
      <c r="B11" s="987" t="s">
        <v>3091</v>
      </c>
      <c r="C11" s="988"/>
      <c r="D11" s="988"/>
      <c r="E11" s="988"/>
      <c r="F11" s="988"/>
      <c r="G11" s="988"/>
      <c r="H11" s="988"/>
      <c r="I11" s="988"/>
      <c r="J11" s="988"/>
      <c r="K11" s="988"/>
      <c r="L11" s="989"/>
      <c r="M11" s="988"/>
      <c r="N11" s="988"/>
      <c r="O11" s="988"/>
      <c r="P11" s="988"/>
      <c r="Q11" s="988"/>
      <c r="R11" s="988"/>
      <c r="S11" s="988"/>
      <c r="T11" s="988"/>
      <c r="U11" s="746"/>
    </row>
    <row r="12" spans="1:25" s="747" customFormat="1" ht="37.5" hidden="1" customHeight="1" outlineLevel="1" x14ac:dyDescent="0.3">
      <c r="B12" s="990" t="s">
        <v>3139</v>
      </c>
      <c r="C12" s="990"/>
      <c r="D12" s="990"/>
      <c r="E12" s="990"/>
      <c r="F12" s="990"/>
      <c r="G12" s="990"/>
      <c r="H12" s="990"/>
      <c r="I12" s="990"/>
      <c r="J12" s="990"/>
      <c r="K12" s="990"/>
      <c r="L12" s="991"/>
      <c r="M12" s="990"/>
      <c r="N12" s="990"/>
      <c r="O12" s="990"/>
      <c r="P12" s="990"/>
      <c r="Q12" s="990"/>
      <c r="R12" s="990"/>
      <c r="S12" s="990"/>
      <c r="T12" s="990"/>
      <c r="U12" s="754"/>
      <c r="V12" s="754"/>
      <c r="W12" s="754"/>
    </row>
    <row r="13" spans="1:25" s="731" customFormat="1" ht="15.75" hidden="1" customHeight="1" outlineLevel="1" x14ac:dyDescent="0.3">
      <c r="A13" s="720"/>
      <c r="B13" s="721"/>
      <c r="C13" s="722"/>
      <c r="D13" s="723"/>
      <c r="E13" s="724"/>
      <c r="F13" s="724"/>
      <c r="G13" s="724"/>
      <c r="H13" s="724"/>
      <c r="I13" s="724"/>
      <c r="J13" s="724"/>
      <c r="K13" s="724"/>
      <c r="L13" s="725"/>
      <c r="M13" s="726"/>
      <c r="N13" s="727"/>
      <c r="O13" s="992"/>
      <c r="P13" s="992"/>
      <c r="Q13" s="992"/>
      <c r="R13" s="757"/>
      <c r="S13" s="728"/>
      <c r="T13" s="729"/>
      <c r="U13" s="730"/>
    </row>
    <row r="14" spans="1:25" ht="43.5" customHeight="1" collapsed="1" x14ac:dyDescent="0.3">
      <c r="A14" s="448" t="s">
        <v>0</v>
      </c>
      <c r="B14" s="449" t="s">
        <v>1406</v>
      </c>
      <c r="C14" s="448" t="s">
        <v>3100</v>
      </c>
      <c r="D14" s="450" t="s">
        <v>1</v>
      </c>
      <c r="E14" s="448" t="s">
        <v>4</v>
      </c>
      <c r="F14" s="451" t="s">
        <v>549</v>
      </c>
      <c r="G14" s="451" t="s">
        <v>589</v>
      </c>
      <c r="H14" s="451" t="s">
        <v>587</v>
      </c>
      <c r="I14" s="451" t="s">
        <v>3098</v>
      </c>
      <c r="J14" s="451" t="s">
        <v>588</v>
      </c>
      <c r="K14" s="451" t="s">
        <v>550</v>
      </c>
      <c r="L14" s="452" t="s">
        <v>17</v>
      </c>
      <c r="M14" s="453" t="s">
        <v>5</v>
      </c>
      <c r="N14" s="453" t="s">
        <v>12</v>
      </c>
      <c r="O14" s="454" t="s">
        <v>557</v>
      </c>
      <c r="P14" s="454" t="s">
        <v>480</v>
      </c>
      <c r="Q14" s="455" t="s">
        <v>558</v>
      </c>
      <c r="R14" s="455" t="s">
        <v>481</v>
      </c>
      <c r="S14" s="717" t="s">
        <v>2076</v>
      </c>
      <c r="T14" s="455" t="s">
        <v>11</v>
      </c>
    </row>
    <row r="15" spans="1:25" x14ac:dyDescent="0.3">
      <c r="A15" s="456">
        <v>1</v>
      </c>
      <c r="B15" s="457">
        <v>1</v>
      </c>
      <c r="C15" s="456">
        <v>2</v>
      </c>
      <c r="D15" s="458">
        <v>3</v>
      </c>
      <c r="E15" s="456">
        <v>4</v>
      </c>
      <c r="F15" s="459">
        <v>5</v>
      </c>
      <c r="G15" s="459">
        <v>6</v>
      </c>
      <c r="H15" s="459">
        <v>7</v>
      </c>
      <c r="I15" s="459">
        <v>8</v>
      </c>
      <c r="J15" s="459">
        <v>9</v>
      </c>
      <c r="K15" s="459">
        <v>10</v>
      </c>
      <c r="L15" s="460">
        <v>11</v>
      </c>
      <c r="M15" s="461">
        <v>12</v>
      </c>
      <c r="N15" s="462">
        <v>13</v>
      </c>
      <c r="O15" s="459">
        <v>14</v>
      </c>
      <c r="P15" s="459">
        <v>15</v>
      </c>
      <c r="Q15" s="456">
        <v>16</v>
      </c>
      <c r="R15" s="456">
        <v>17</v>
      </c>
      <c r="S15" s="718">
        <v>18</v>
      </c>
      <c r="T15" s="456">
        <v>19</v>
      </c>
    </row>
    <row r="16" spans="1:25" s="617" customFormat="1" ht="28.5" customHeight="1" x14ac:dyDescent="0.3">
      <c r="A16" s="463"/>
      <c r="B16" s="464"/>
      <c r="C16" s="463"/>
      <c r="D16" s="465" t="s">
        <v>3143</v>
      </c>
      <c r="E16" s="466"/>
      <c r="F16" s="466"/>
      <c r="G16" s="466"/>
      <c r="H16" s="466"/>
      <c r="I16" s="466"/>
      <c r="J16" s="466"/>
      <c r="K16" s="466"/>
      <c r="L16" s="467"/>
      <c r="M16" s="467"/>
      <c r="N16" s="468"/>
      <c r="O16" s="573"/>
      <c r="P16" s="573"/>
      <c r="Q16" s="469"/>
      <c r="R16" s="469"/>
      <c r="S16" s="476"/>
      <c r="T16" s="573"/>
      <c r="U16" s="616"/>
      <c r="V16" s="616"/>
      <c r="W16" s="616"/>
      <c r="X16" s="616"/>
      <c r="Y16" s="616"/>
    </row>
    <row r="17" spans="1:25" s="619" customFormat="1" ht="28.5" customHeight="1" x14ac:dyDescent="0.3">
      <c r="A17" s="470" t="s">
        <v>14</v>
      </c>
      <c r="B17" s="471"/>
      <c r="C17" s="470"/>
      <c r="D17" s="472" t="s">
        <v>3140</v>
      </c>
      <c r="E17" s="473"/>
      <c r="F17" s="473"/>
      <c r="G17" s="473"/>
      <c r="H17" s="473"/>
      <c r="I17" s="473"/>
      <c r="J17" s="473"/>
      <c r="K17" s="473"/>
      <c r="L17" s="474"/>
      <c r="M17" s="474"/>
      <c r="N17" s="475"/>
      <c r="O17" s="574"/>
      <c r="P17" s="574"/>
      <c r="Q17" s="476"/>
      <c r="R17" s="476"/>
      <c r="S17" s="476"/>
      <c r="T17" s="574"/>
      <c r="U17" s="618"/>
      <c r="V17" s="618"/>
      <c r="W17" s="618"/>
      <c r="X17" s="618"/>
      <c r="Y17" s="618"/>
    </row>
    <row r="18" spans="1:25" s="559" customFormat="1" ht="32.25" customHeight="1" x14ac:dyDescent="0.3">
      <c r="A18" s="477" t="s">
        <v>5578</v>
      </c>
      <c r="B18" s="501" t="s">
        <v>2087</v>
      </c>
      <c r="C18" s="477" t="s">
        <v>552</v>
      </c>
      <c r="D18" s="478" t="s">
        <v>3128</v>
      </c>
      <c r="E18" s="479" t="s">
        <v>3</v>
      </c>
      <c r="F18" s="479"/>
      <c r="G18" s="479"/>
      <c r="H18" s="479"/>
      <c r="I18" s="479"/>
      <c r="J18" s="480"/>
      <c r="K18" s="481">
        <f>SUM(K19)</f>
        <v>2.6999999999999997</v>
      </c>
      <c r="L18" s="480">
        <f>K18</f>
        <v>2.6999999999999997</v>
      </c>
      <c r="M18" s="482">
        <v>1</v>
      </c>
      <c r="N18" s="483">
        <f t="shared" ref="N18:N23" si="0">ROUND(M18*L18,2)</f>
        <v>2.7</v>
      </c>
      <c r="O18" s="575"/>
      <c r="P18" s="575"/>
      <c r="Q18" s="484"/>
      <c r="R18" s="485">
        <f>ROUND(N18*P18,2)</f>
        <v>0</v>
      </c>
      <c r="S18" s="715">
        <f t="shared" ref="S18:S23" si="1">ROUND(Q18+R18,2)</f>
        <v>0</v>
      </c>
      <c r="T18" s="575" t="s">
        <v>555</v>
      </c>
      <c r="U18" s="558"/>
      <c r="V18" s="558"/>
      <c r="W18" s="558"/>
      <c r="X18" s="558"/>
      <c r="Y18" s="558"/>
    </row>
    <row r="19" spans="1:25" s="613" customFormat="1" ht="15.75" customHeight="1" x14ac:dyDescent="0.3">
      <c r="A19" s="486" t="s">
        <v>715</v>
      </c>
      <c r="B19" s="487"/>
      <c r="C19" s="486" t="s">
        <v>553</v>
      </c>
      <c r="D19" s="813" t="s">
        <v>4833</v>
      </c>
      <c r="E19" s="488" t="s">
        <v>1210</v>
      </c>
      <c r="F19" s="489"/>
      <c r="G19" s="489">
        <v>0.5</v>
      </c>
      <c r="H19" s="489">
        <v>0.25</v>
      </c>
      <c r="I19" s="489">
        <f>(G19+H19)*2</f>
        <v>1.5</v>
      </c>
      <c r="J19" s="489">
        <f>0.6*3</f>
        <v>1.7999999999999998</v>
      </c>
      <c r="K19" s="489">
        <f>I19*J19</f>
        <v>2.6999999999999997</v>
      </c>
      <c r="L19" s="490">
        <f>J19</f>
        <v>1.7999999999999998</v>
      </c>
      <c r="M19" s="490">
        <v>1.1000000000000001</v>
      </c>
      <c r="N19" s="491">
        <f t="shared" si="0"/>
        <v>1.98</v>
      </c>
      <c r="O19" s="576"/>
      <c r="P19" s="576"/>
      <c r="Q19" s="492">
        <f>ROUND(N19*O19,2)</f>
        <v>0</v>
      </c>
      <c r="R19" s="492"/>
      <c r="S19" s="715">
        <f t="shared" si="1"/>
        <v>0</v>
      </c>
      <c r="T19" s="584"/>
      <c r="U19" s="615"/>
      <c r="V19" s="615"/>
      <c r="W19" s="615"/>
      <c r="X19" s="615"/>
      <c r="Y19" s="615"/>
    </row>
    <row r="20" spans="1:25" s="559" customFormat="1" ht="15.75" customHeight="1" x14ac:dyDescent="0.3">
      <c r="A20" s="477" t="s">
        <v>3144</v>
      </c>
      <c r="B20" s="501" t="s">
        <v>5577</v>
      </c>
      <c r="C20" s="477" t="s">
        <v>552</v>
      </c>
      <c r="D20" s="508" t="s">
        <v>5576</v>
      </c>
      <c r="E20" s="479" t="s">
        <v>18</v>
      </c>
      <c r="F20" s="500">
        <f>F21</f>
        <v>3</v>
      </c>
      <c r="G20" s="479"/>
      <c r="H20" s="479"/>
      <c r="I20" s="479"/>
      <c r="J20" s="479"/>
      <c r="K20" s="479"/>
      <c r="L20" s="500">
        <f t="shared" ref="L20:L21" si="2">F20</f>
        <v>3</v>
      </c>
      <c r="M20" s="507">
        <v>1</v>
      </c>
      <c r="N20" s="483">
        <f t="shared" si="0"/>
        <v>3</v>
      </c>
      <c r="O20" s="575"/>
      <c r="P20" s="575"/>
      <c r="Q20" s="485"/>
      <c r="R20" s="485">
        <f>ROUND(N20*P20,2)</f>
        <v>0</v>
      </c>
      <c r="S20" s="715">
        <f t="shared" si="1"/>
        <v>0</v>
      </c>
      <c r="T20" s="586"/>
      <c r="U20" s="558"/>
      <c r="V20" s="558"/>
      <c r="W20" s="558"/>
      <c r="X20" s="558"/>
      <c r="Y20" s="558"/>
    </row>
    <row r="21" spans="1:25" s="613" customFormat="1" ht="34.5" customHeight="1" x14ac:dyDescent="0.3">
      <c r="A21" s="486" t="s">
        <v>837</v>
      </c>
      <c r="B21" s="487"/>
      <c r="C21" s="486" t="s">
        <v>553</v>
      </c>
      <c r="D21" s="509" t="s">
        <v>3141</v>
      </c>
      <c r="E21" s="488" t="s">
        <v>18</v>
      </c>
      <c r="F21" s="494">
        <v>3</v>
      </c>
      <c r="G21" s="492"/>
      <c r="H21" s="492"/>
      <c r="I21" s="492"/>
      <c r="J21" s="492"/>
      <c r="K21" s="492"/>
      <c r="L21" s="503">
        <f t="shared" si="2"/>
        <v>3</v>
      </c>
      <c r="M21" s="490">
        <v>1</v>
      </c>
      <c r="N21" s="491">
        <f t="shared" si="0"/>
        <v>3</v>
      </c>
      <c r="O21" s="576"/>
      <c r="P21" s="576"/>
      <c r="Q21" s="492">
        <f>ROUND(N21*O21,2)</f>
        <v>0</v>
      </c>
      <c r="R21" s="492"/>
      <c r="S21" s="715">
        <f t="shared" si="1"/>
        <v>0</v>
      </c>
      <c r="T21" s="584"/>
    </row>
    <row r="22" spans="1:25" s="559" customFormat="1" ht="15.75" customHeight="1" x14ac:dyDescent="0.3">
      <c r="A22" s="477" t="s">
        <v>840</v>
      </c>
      <c r="B22" s="501" t="s">
        <v>2307</v>
      </c>
      <c r="C22" s="477" t="s">
        <v>552</v>
      </c>
      <c r="D22" s="499" t="s">
        <v>2071</v>
      </c>
      <c r="E22" s="479" t="s">
        <v>18</v>
      </c>
      <c r="F22" s="500">
        <f>F23</f>
        <v>3</v>
      </c>
      <c r="G22" s="500"/>
      <c r="H22" s="500"/>
      <c r="I22" s="500"/>
      <c r="J22" s="500"/>
      <c r="K22" s="500"/>
      <c r="L22" s="500">
        <f>L23</f>
        <v>3</v>
      </c>
      <c r="M22" s="482">
        <v>1</v>
      </c>
      <c r="N22" s="483">
        <f t="shared" si="0"/>
        <v>3</v>
      </c>
      <c r="O22" s="575"/>
      <c r="P22" s="575"/>
      <c r="Q22" s="485"/>
      <c r="R22" s="485">
        <f>ROUND(N22*P22,2)</f>
        <v>0</v>
      </c>
      <c r="S22" s="715">
        <f t="shared" si="1"/>
        <v>0</v>
      </c>
      <c r="T22" s="587" t="s">
        <v>556</v>
      </c>
      <c r="U22" s="558"/>
      <c r="V22" s="558"/>
      <c r="W22" s="558"/>
      <c r="X22" s="558"/>
      <c r="Y22" s="558"/>
    </row>
    <row r="23" spans="1:25" s="610" customFormat="1" ht="15.75" customHeight="1" x14ac:dyDescent="0.3">
      <c r="A23" s="486" t="s">
        <v>3145</v>
      </c>
      <c r="B23" s="487"/>
      <c r="C23" s="486" t="s">
        <v>553</v>
      </c>
      <c r="D23" s="493" t="s">
        <v>3142</v>
      </c>
      <c r="E23" s="489" t="s">
        <v>18</v>
      </c>
      <c r="F23" s="494">
        <v>3</v>
      </c>
      <c r="G23" s="489"/>
      <c r="H23" s="489"/>
      <c r="I23" s="489"/>
      <c r="J23" s="489"/>
      <c r="K23" s="489"/>
      <c r="L23" s="494">
        <f t="shared" ref="L23" si="3">F23</f>
        <v>3</v>
      </c>
      <c r="M23" s="490">
        <v>1</v>
      </c>
      <c r="N23" s="491">
        <f t="shared" si="0"/>
        <v>3</v>
      </c>
      <c r="O23" s="576"/>
      <c r="P23" s="576"/>
      <c r="Q23" s="492">
        <f>ROUND(N23*O23,2)</f>
        <v>0</v>
      </c>
      <c r="R23" s="492"/>
      <c r="S23" s="715">
        <f t="shared" si="1"/>
        <v>0</v>
      </c>
      <c r="T23" s="584"/>
      <c r="U23" s="609"/>
      <c r="V23" s="609"/>
      <c r="W23" s="609"/>
      <c r="X23" s="609"/>
      <c r="Y23" s="609"/>
    </row>
    <row r="24" spans="1:25" s="617" customFormat="1" ht="22.5" customHeight="1" x14ac:dyDescent="0.3">
      <c r="A24" s="510" t="s">
        <v>15</v>
      </c>
      <c r="B24" s="511"/>
      <c r="C24" s="510"/>
      <c r="D24" s="465" t="s">
        <v>3146</v>
      </c>
      <c r="E24" s="512"/>
      <c r="F24" s="513"/>
      <c r="G24" s="512"/>
      <c r="H24" s="512"/>
      <c r="I24" s="512"/>
      <c r="J24" s="512"/>
      <c r="K24" s="512"/>
      <c r="L24" s="514"/>
      <c r="M24" s="467"/>
      <c r="N24" s="468"/>
      <c r="O24" s="579"/>
      <c r="P24" s="579"/>
      <c r="Q24" s="469"/>
      <c r="R24" s="469"/>
      <c r="S24" s="715"/>
      <c r="T24" s="579"/>
      <c r="U24" s="616"/>
      <c r="V24" s="616"/>
      <c r="W24" s="616"/>
      <c r="X24" s="616"/>
      <c r="Y24" s="616"/>
    </row>
    <row r="25" spans="1:25" s="608" customFormat="1" ht="32.25" customHeight="1" x14ac:dyDescent="0.3">
      <c r="A25" s="477" t="s">
        <v>868</v>
      </c>
      <c r="B25" s="501" t="s">
        <v>2086</v>
      </c>
      <c r="C25" s="477" t="s">
        <v>552</v>
      </c>
      <c r="D25" s="478" t="s">
        <v>3128</v>
      </c>
      <c r="E25" s="479" t="s">
        <v>3</v>
      </c>
      <c r="F25" s="500"/>
      <c r="G25" s="479"/>
      <c r="H25" s="479"/>
      <c r="I25" s="479"/>
      <c r="J25" s="480"/>
      <c r="K25" s="480">
        <f>SUM(K26:K26)</f>
        <v>7.8500000000000014E-2</v>
      </c>
      <c r="L25" s="480">
        <f>K25</f>
        <v>7.8500000000000014E-2</v>
      </c>
      <c r="M25" s="482">
        <v>1</v>
      </c>
      <c r="N25" s="483">
        <f>ROUND(M25*L25,2)</f>
        <v>0.08</v>
      </c>
      <c r="O25" s="575"/>
      <c r="P25" s="575"/>
      <c r="Q25" s="485"/>
      <c r="R25" s="485">
        <f>ROUND(N25*P25,2)</f>
        <v>0</v>
      </c>
      <c r="S25" s="715">
        <f>ROUND(Q25+R25,2)</f>
        <v>0</v>
      </c>
      <c r="T25" s="575" t="s">
        <v>555</v>
      </c>
      <c r="U25" s="607"/>
      <c r="V25" s="607"/>
      <c r="W25" s="607"/>
      <c r="X25" s="607"/>
      <c r="Y25" s="607"/>
    </row>
    <row r="26" spans="1:25" s="613" customFormat="1" ht="15.75" customHeight="1" x14ac:dyDescent="0.25">
      <c r="A26" s="486" t="s">
        <v>869</v>
      </c>
      <c r="B26" s="487"/>
      <c r="C26" s="486" t="s">
        <v>553</v>
      </c>
      <c r="D26" s="926" t="s">
        <v>4523</v>
      </c>
      <c r="E26" s="488" t="s">
        <v>1210</v>
      </c>
      <c r="F26" s="494"/>
      <c r="G26" s="489"/>
      <c r="H26" s="489"/>
      <c r="I26" s="489"/>
      <c r="J26" s="489">
        <v>0.2</v>
      </c>
      <c r="K26" s="497">
        <f>J26*0.125*3.14</f>
        <v>7.8500000000000014E-2</v>
      </c>
      <c r="L26" s="497">
        <f>J26</f>
        <v>0.2</v>
      </c>
      <c r="M26" s="490">
        <v>1</v>
      </c>
      <c r="N26" s="491">
        <f t="shared" ref="N26:N27" si="4">ROUND(M26*L26,2)</f>
        <v>0.2</v>
      </c>
      <c r="O26" s="576"/>
      <c r="P26" s="576"/>
      <c r="Q26" s="492">
        <f t="shared" ref="Q26:Q27" si="5">ROUND(N26*O26,2)</f>
        <v>0</v>
      </c>
      <c r="R26" s="492"/>
      <c r="S26" s="715">
        <f t="shared" ref="S26:S27" si="6">ROUND(Q26+R26,2)</f>
        <v>0</v>
      </c>
      <c r="T26" s="584"/>
      <c r="U26" s="615"/>
      <c r="V26" s="615"/>
      <c r="W26" s="615"/>
      <c r="X26" s="615"/>
      <c r="Y26" s="615"/>
    </row>
    <row r="27" spans="1:25" s="613" customFormat="1" ht="15.75" customHeight="1" x14ac:dyDescent="0.3">
      <c r="A27" s="486" t="s">
        <v>870</v>
      </c>
      <c r="B27" s="487"/>
      <c r="C27" s="486" t="s">
        <v>553</v>
      </c>
      <c r="D27" s="493" t="s">
        <v>705</v>
      </c>
      <c r="E27" s="488" t="s">
        <v>3</v>
      </c>
      <c r="F27" s="497">
        <v>0.02</v>
      </c>
      <c r="G27" s="489"/>
      <c r="H27" s="489"/>
      <c r="I27" s="489"/>
      <c r="J27" s="489"/>
      <c r="K27" s="489"/>
      <c r="L27" s="490">
        <f t="shared" ref="L27:L31" si="7">F27</f>
        <v>0.02</v>
      </c>
      <c r="M27" s="490">
        <v>1</v>
      </c>
      <c r="N27" s="491">
        <f t="shared" si="4"/>
        <v>0.02</v>
      </c>
      <c r="O27" s="576"/>
      <c r="P27" s="576"/>
      <c r="Q27" s="492">
        <f t="shared" si="5"/>
        <v>0</v>
      </c>
      <c r="R27" s="492"/>
      <c r="S27" s="715">
        <f t="shared" si="6"/>
        <v>0</v>
      </c>
      <c r="T27" s="584"/>
      <c r="U27" s="615"/>
    </row>
    <row r="28" spans="1:25" s="559" customFormat="1" ht="27.75" customHeight="1" x14ac:dyDescent="0.3">
      <c r="A28" s="477" t="s">
        <v>901</v>
      </c>
      <c r="B28" s="501" t="s">
        <v>4988</v>
      </c>
      <c r="C28" s="477" t="s">
        <v>552</v>
      </c>
      <c r="D28" s="508" t="s">
        <v>654</v>
      </c>
      <c r="E28" s="479" t="s">
        <v>18</v>
      </c>
      <c r="F28" s="500">
        <v>1</v>
      </c>
      <c r="G28" s="479"/>
      <c r="H28" s="479"/>
      <c r="I28" s="479"/>
      <c r="J28" s="479"/>
      <c r="K28" s="479"/>
      <c r="L28" s="500">
        <f t="shared" si="7"/>
        <v>1</v>
      </c>
      <c r="M28" s="507">
        <v>1</v>
      </c>
      <c r="N28" s="483">
        <f>ROUND(M28*L28,2)</f>
        <v>1</v>
      </c>
      <c r="O28" s="575"/>
      <c r="P28" s="575"/>
      <c r="Q28" s="485"/>
      <c r="R28" s="485">
        <f>ROUND(N28*P28,2)</f>
        <v>0</v>
      </c>
      <c r="S28" s="715">
        <f>ROUND(Q28+R28,2)</f>
        <v>0</v>
      </c>
      <c r="T28" s="586" t="s">
        <v>3048</v>
      </c>
      <c r="U28" s="558"/>
      <c r="V28" s="558"/>
      <c r="W28" s="558"/>
      <c r="X28" s="558"/>
      <c r="Y28" s="558"/>
    </row>
    <row r="29" spans="1:25" s="613" customFormat="1" ht="40.5" customHeight="1" x14ac:dyDescent="0.3">
      <c r="A29" s="486" t="s">
        <v>902</v>
      </c>
      <c r="B29" s="487"/>
      <c r="C29" s="486" t="s">
        <v>553</v>
      </c>
      <c r="D29" s="493" t="s">
        <v>3147</v>
      </c>
      <c r="E29" s="488" t="s">
        <v>18</v>
      </c>
      <c r="F29" s="494">
        <v>1</v>
      </c>
      <c r="G29" s="492"/>
      <c r="H29" s="492"/>
      <c r="I29" s="492"/>
      <c r="J29" s="492"/>
      <c r="K29" s="492"/>
      <c r="L29" s="494">
        <f t="shared" si="7"/>
        <v>1</v>
      </c>
      <c r="M29" s="490">
        <v>1</v>
      </c>
      <c r="N29" s="491">
        <f>ROUND(M29*L29,2)</f>
        <v>1</v>
      </c>
      <c r="O29" s="576"/>
      <c r="P29" s="576"/>
      <c r="Q29" s="492">
        <f>ROUND(N29*O29,2)</f>
        <v>0</v>
      </c>
      <c r="R29" s="492"/>
      <c r="S29" s="715">
        <f>ROUND(Q29+R29,2)</f>
        <v>0</v>
      </c>
      <c r="T29" s="584"/>
    </row>
    <row r="30" spans="1:25" s="559" customFormat="1" ht="22.5" customHeight="1" x14ac:dyDescent="0.3">
      <c r="A30" s="477" t="s">
        <v>903</v>
      </c>
      <c r="B30" s="501" t="s">
        <v>2088</v>
      </c>
      <c r="C30" s="477" t="s">
        <v>552</v>
      </c>
      <c r="D30" s="478" t="s">
        <v>1338</v>
      </c>
      <c r="E30" s="479" t="s">
        <v>3</v>
      </c>
      <c r="F30" s="519">
        <f>F31</f>
        <v>0.1</v>
      </c>
      <c r="G30" s="479"/>
      <c r="H30" s="479"/>
      <c r="I30" s="479"/>
      <c r="J30" s="479"/>
      <c r="K30" s="519"/>
      <c r="L30" s="519">
        <f t="shared" si="7"/>
        <v>0.1</v>
      </c>
      <c r="M30" s="482">
        <v>1</v>
      </c>
      <c r="N30" s="483">
        <f>ROUND(M30*L30,2)</f>
        <v>0.1</v>
      </c>
      <c r="O30" s="575"/>
      <c r="P30" s="575"/>
      <c r="Q30" s="484"/>
      <c r="R30" s="485">
        <f>ROUND(N30*P30,2)</f>
        <v>0</v>
      </c>
      <c r="S30" s="715">
        <f>ROUND(Q30+R30,2)</f>
        <v>0</v>
      </c>
      <c r="T30" s="587"/>
    </row>
    <row r="31" spans="1:25" s="613" customFormat="1" ht="37.5" customHeight="1" x14ac:dyDescent="0.3">
      <c r="A31" s="486" t="s">
        <v>905</v>
      </c>
      <c r="B31" s="487"/>
      <c r="C31" s="486" t="s">
        <v>553</v>
      </c>
      <c r="D31" s="493" t="s">
        <v>886</v>
      </c>
      <c r="E31" s="488" t="s">
        <v>3</v>
      </c>
      <c r="F31" s="497">
        <v>0.1</v>
      </c>
      <c r="G31" s="492"/>
      <c r="H31" s="492"/>
      <c r="I31" s="492"/>
      <c r="J31" s="492"/>
      <c r="K31" s="492"/>
      <c r="L31" s="497">
        <f t="shared" si="7"/>
        <v>0.1</v>
      </c>
      <c r="M31" s="490">
        <v>1.1000000000000001</v>
      </c>
      <c r="N31" s="491">
        <f t="shared" ref="N31:N32" si="8">ROUND(M31*L31,2)</f>
        <v>0.11</v>
      </c>
      <c r="O31" s="576"/>
      <c r="P31" s="576"/>
      <c r="Q31" s="492">
        <f t="shared" ref="Q31:Q32" si="9">ROUND(N31*O31,2)</f>
        <v>0</v>
      </c>
      <c r="R31" s="492"/>
      <c r="S31" s="715">
        <f t="shared" ref="S31:S32" si="10">ROUND(Q31+R31,2)</f>
        <v>0</v>
      </c>
      <c r="T31" s="584"/>
    </row>
    <row r="32" spans="1:25" s="610" customFormat="1" ht="25.5" customHeight="1" x14ac:dyDescent="0.3">
      <c r="A32" s="486" t="s">
        <v>3148</v>
      </c>
      <c r="B32" s="487"/>
      <c r="C32" s="486" t="s">
        <v>553</v>
      </c>
      <c r="D32" s="493" t="s">
        <v>2980</v>
      </c>
      <c r="E32" s="489" t="s">
        <v>2</v>
      </c>
      <c r="F32" s="497">
        <f>F31</f>
        <v>0.1</v>
      </c>
      <c r="G32" s="492"/>
      <c r="H32" s="492"/>
      <c r="I32" s="492"/>
      <c r="J32" s="492"/>
      <c r="K32" s="492"/>
      <c r="L32" s="492">
        <f>F32</f>
        <v>0.1</v>
      </c>
      <c r="M32" s="490">
        <v>0.7</v>
      </c>
      <c r="N32" s="491">
        <f t="shared" si="8"/>
        <v>7.0000000000000007E-2</v>
      </c>
      <c r="O32" s="576"/>
      <c r="P32" s="576"/>
      <c r="Q32" s="492">
        <f t="shared" si="9"/>
        <v>0</v>
      </c>
      <c r="R32" s="492"/>
      <c r="S32" s="715">
        <f t="shared" si="10"/>
        <v>0</v>
      </c>
      <c r="T32" s="584"/>
    </row>
    <row r="33" spans="1:25" s="617" customFormat="1" ht="22.5" customHeight="1" x14ac:dyDescent="0.3">
      <c r="A33" s="510" t="s">
        <v>16</v>
      </c>
      <c r="B33" s="511"/>
      <c r="C33" s="510"/>
      <c r="D33" s="465" t="s">
        <v>3149</v>
      </c>
      <c r="E33" s="512"/>
      <c r="F33" s="513"/>
      <c r="G33" s="512"/>
      <c r="H33" s="512"/>
      <c r="I33" s="512"/>
      <c r="J33" s="512"/>
      <c r="K33" s="512"/>
      <c r="L33" s="514"/>
      <c r="M33" s="467"/>
      <c r="N33" s="468"/>
      <c r="O33" s="579"/>
      <c r="P33" s="579"/>
      <c r="Q33" s="469"/>
      <c r="R33" s="469"/>
      <c r="S33" s="715"/>
      <c r="T33" s="579"/>
      <c r="U33" s="616"/>
      <c r="V33" s="616"/>
      <c r="W33" s="616"/>
      <c r="X33" s="616"/>
      <c r="Y33" s="616"/>
    </row>
    <row r="34" spans="1:25" s="608" customFormat="1" ht="32.25" customHeight="1" x14ac:dyDescent="0.3">
      <c r="A34" s="477" t="s">
        <v>891</v>
      </c>
      <c r="B34" s="501" t="s">
        <v>2086</v>
      </c>
      <c r="C34" s="477" t="s">
        <v>552</v>
      </c>
      <c r="D34" s="478" t="s">
        <v>3128</v>
      </c>
      <c r="E34" s="479" t="s">
        <v>3</v>
      </c>
      <c r="F34" s="500"/>
      <c r="G34" s="479"/>
      <c r="H34" s="479"/>
      <c r="I34" s="479"/>
      <c r="J34" s="480"/>
      <c r="K34" s="480">
        <f>SUM(K35:K36)</f>
        <v>0.12560000000000002</v>
      </c>
      <c r="L34" s="480">
        <f>K34</f>
        <v>0.12560000000000002</v>
      </c>
      <c r="M34" s="482">
        <v>1</v>
      </c>
      <c r="N34" s="483">
        <f>ROUND(M34*L34,2)</f>
        <v>0.13</v>
      </c>
      <c r="O34" s="575"/>
      <c r="P34" s="575"/>
      <c r="Q34" s="485"/>
      <c r="R34" s="485">
        <f>ROUND(N34*P34,2)</f>
        <v>0</v>
      </c>
      <c r="S34" s="715">
        <f>ROUND(Q34+R34,2)</f>
        <v>0</v>
      </c>
      <c r="T34" s="575" t="s">
        <v>555</v>
      </c>
      <c r="U34" s="607"/>
      <c r="V34" s="607"/>
      <c r="W34" s="607"/>
      <c r="X34" s="607"/>
      <c r="Y34" s="607"/>
    </row>
    <row r="35" spans="1:25" s="613" customFormat="1" ht="15.75" customHeight="1" x14ac:dyDescent="0.25">
      <c r="A35" s="486" t="s">
        <v>892</v>
      </c>
      <c r="B35" s="487"/>
      <c r="C35" s="486" t="s">
        <v>553</v>
      </c>
      <c r="D35" s="809" t="s">
        <v>4519</v>
      </c>
      <c r="E35" s="488" t="s">
        <v>1210</v>
      </c>
      <c r="F35" s="494"/>
      <c r="G35" s="489"/>
      <c r="H35" s="489"/>
      <c r="I35" s="489"/>
      <c r="J35" s="489">
        <v>0.2</v>
      </c>
      <c r="K35" s="515">
        <f>J35*0.1*3.14</f>
        <v>6.2800000000000009E-2</v>
      </c>
      <c r="L35" s="515">
        <f>J35</f>
        <v>0.2</v>
      </c>
      <c r="M35" s="490">
        <v>1.1000000000000001</v>
      </c>
      <c r="N35" s="491">
        <f t="shared" ref="N35:N37" si="11">ROUND(M35*L35,2)</f>
        <v>0.22</v>
      </c>
      <c r="O35" s="576"/>
      <c r="P35" s="576"/>
      <c r="Q35" s="492">
        <f t="shared" ref="Q35:Q37" si="12">ROUND(N35*O35,2)</f>
        <v>0</v>
      </c>
      <c r="R35" s="492"/>
      <c r="S35" s="715">
        <f t="shared" ref="S35:S37" si="13">ROUND(Q35+R35,2)</f>
        <v>0</v>
      </c>
      <c r="T35" s="584"/>
      <c r="U35" s="615"/>
      <c r="V35" s="615"/>
      <c r="W35" s="615"/>
      <c r="X35" s="615"/>
      <c r="Y35" s="615"/>
    </row>
    <row r="36" spans="1:25" s="613" customFormat="1" ht="15.75" customHeight="1" x14ac:dyDescent="0.25">
      <c r="A36" s="486" t="s">
        <v>893</v>
      </c>
      <c r="B36" s="487"/>
      <c r="C36" s="486" t="s">
        <v>553</v>
      </c>
      <c r="D36" s="596" t="s">
        <v>956</v>
      </c>
      <c r="E36" s="488" t="s">
        <v>1210</v>
      </c>
      <c r="F36" s="494"/>
      <c r="G36" s="489"/>
      <c r="H36" s="489"/>
      <c r="I36" s="489"/>
      <c r="J36" s="489">
        <v>0.2</v>
      </c>
      <c r="K36" s="515">
        <f>J36*0.1*3.14</f>
        <v>6.2800000000000009E-2</v>
      </c>
      <c r="L36" s="515">
        <f>J36</f>
        <v>0.2</v>
      </c>
      <c r="M36" s="490">
        <v>1.1000000000000001</v>
      </c>
      <c r="N36" s="491">
        <f t="shared" si="11"/>
        <v>0.22</v>
      </c>
      <c r="O36" s="576"/>
      <c r="P36" s="576"/>
      <c r="Q36" s="492">
        <f t="shared" si="12"/>
        <v>0</v>
      </c>
      <c r="R36" s="492"/>
      <c r="S36" s="715">
        <f t="shared" si="13"/>
        <v>0</v>
      </c>
      <c r="T36" s="584"/>
      <c r="U36" s="615"/>
      <c r="V36" s="615"/>
      <c r="W36" s="615"/>
      <c r="X36" s="615"/>
      <c r="Y36" s="615"/>
    </row>
    <row r="37" spans="1:25" s="613" customFormat="1" ht="15.75" customHeight="1" x14ac:dyDescent="0.3">
      <c r="A37" s="486" t="s">
        <v>894</v>
      </c>
      <c r="B37" s="487"/>
      <c r="C37" s="486" t="s">
        <v>553</v>
      </c>
      <c r="D37" s="502" t="s">
        <v>705</v>
      </c>
      <c r="E37" s="488" t="s">
        <v>3</v>
      </c>
      <c r="F37" s="497">
        <v>0.04</v>
      </c>
      <c r="G37" s="489"/>
      <c r="H37" s="489"/>
      <c r="I37" s="489"/>
      <c r="J37" s="489"/>
      <c r="K37" s="489"/>
      <c r="L37" s="497">
        <f>F37</f>
        <v>0.04</v>
      </c>
      <c r="M37" s="490">
        <v>1</v>
      </c>
      <c r="N37" s="491">
        <f t="shared" si="11"/>
        <v>0.04</v>
      </c>
      <c r="O37" s="576"/>
      <c r="P37" s="576"/>
      <c r="Q37" s="492">
        <f t="shared" si="12"/>
        <v>0</v>
      </c>
      <c r="R37" s="492"/>
      <c r="S37" s="715">
        <f t="shared" si="13"/>
        <v>0</v>
      </c>
      <c r="T37" s="584"/>
      <c r="U37" s="615"/>
    </row>
    <row r="38" spans="1:25" s="559" customFormat="1" ht="27.75" customHeight="1" x14ac:dyDescent="0.3">
      <c r="A38" s="477" t="s">
        <v>907</v>
      </c>
      <c r="B38" s="501" t="s">
        <v>4988</v>
      </c>
      <c r="C38" s="477" t="s">
        <v>552</v>
      </c>
      <c r="D38" s="508" t="s">
        <v>654</v>
      </c>
      <c r="E38" s="479" t="s">
        <v>18</v>
      </c>
      <c r="F38" s="500">
        <f>F39</f>
        <v>2</v>
      </c>
      <c r="G38" s="479"/>
      <c r="H38" s="479"/>
      <c r="I38" s="479"/>
      <c r="J38" s="479"/>
      <c r="K38" s="479"/>
      <c r="L38" s="500">
        <f>L39</f>
        <v>2</v>
      </c>
      <c r="M38" s="507">
        <v>1</v>
      </c>
      <c r="N38" s="483">
        <f>ROUND(M38*L38,2)</f>
        <v>2</v>
      </c>
      <c r="O38" s="575"/>
      <c r="P38" s="575"/>
      <c r="Q38" s="485"/>
      <c r="R38" s="485">
        <f>ROUND(N38*P38,2)</f>
        <v>0</v>
      </c>
      <c r="S38" s="715">
        <f>ROUND(Q38+R38,2)</f>
        <v>0</v>
      </c>
      <c r="T38" s="586"/>
      <c r="U38" s="558"/>
      <c r="V38" s="558"/>
      <c r="W38" s="558"/>
      <c r="X38" s="558"/>
      <c r="Y38" s="558"/>
    </row>
    <row r="39" spans="1:25" s="613" customFormat="1" ht="40.5" customHeight="1" x14ac:dyDescent="0.3">
      <c r="A39" s="486" t="s">
        <v>912</v>
      </c>
      <c r="B39" s="487"/>
      <c r="C39" s="486" t="s">
        <v>553</v>
      </c>
      <c r="D39" s="502" t="s">
        <v>3150</v>
      </c>
      <c r="E39" s="488" t="s">
        <v>18</v>
      </c>
      <c r="F39" s="494">
        <v>2</v>
      </c>
      <c r="G39" s="492"/>
      <c r="H39" s="492"/>
      <c r="I39" s="492"/>
      <c r="J39" s="492"/>
      <c r="K39" s="492"/>
      <c r="L39" s="494">
        <f>F39</f>
        <v>2</v>
      </c>
      <c r="M39" s="490">
        <v>1</v>
      </c>
      <c r="N39" s="491">
        <f t="shared" ref="N39" si="14">ROUND(M39*L39,2)</f>
        <v>2</v>
      </c>
      <c r="O39" s="576"/>
      <c r="P39" s="576"/>
      <c r="Q39" s="492">
        <f>ROUND(N39*O39,2)</f>
        <v>0</v>
      </c>
      <c r="R39" s="492"/>
      <c r="S39" s="715">
        <f>ROUND(Q39+R39,2)</f>
        <v>0</v>
      </c>
      <c r="T39" s="584"/>
    </row>
    <row r="40" spans="1:25" s="559" customFormat="1" ht="15.75" customHeight="1" x14ac:dyDescent="0.3">
      <c r="A40" s="477" t="s">
        <v>908</v>
      </c>
      <c r="B40" s="501" t="s">
        <v>2088</v>
      </c>
      <c r="C40" s="477" t="s">
        <v>552</v>
      </c>
      <c r="D40" s="478" t="s">
        <v>1338</v>
      </c>
      <c r="E40" s="479" t="s">
        <v>3</v>
      </c>
      <c r="F40" s="519">
        <f>F41</f>
        <v>0.2</v>
      </c>
      <c r="G40" s="479"/>
      <c r="H40" s="479"/>
      <c r="I40" s="479"/>
      <c r="J40" s="479"/>
      <c r="K40" s="519"/>
      <c r="L40" s="519">
        <f>F40</f>
        <v>0.2</v>
      </c>
      <c r="M40" s="482">
        <v>1</v>
      </c>
      <c r="N40" s="483">
        <f>ROUND(M40*L40,2)</f>
        <v>0.2</v>
      </c>
      <c r="O40" s="575"/>
      <c r="P40" s="575"/>
      <c r="Q40" s="484"/>
      <c r="R40" s="485">
        <f>ROUND(N40*P40,2)</f>
        <v>0</v>
      </c>
      <c r="S40" s="715">
        <f>ROUND(Q40+R40,2)</f>
        <v>0</v>
      </c>
      <c r="T40" s="587"/>
    </row>
    <row r="41" spans="1:25" s="610" customFormat="1" ht="37.5" customHeight="1" x14ac:dyDescent="0.3">
      <c r="A41" s="486" t="s">
        <v>911</v>
      </c>
      <c r="B41" s="487"/>
      <c r="C41" s="486" t="s">
        <v>553</v>
      </c>
      <c r="D41" s="493" t="s">
        <v>886</v>
      </c>
      <c r="E41" s="489" t="s">
        <v>3</v>
      </c>
      <c r="F41" s="497">
        <v>0.2</v>
      </c>
      <c r="G41" s="492"/>
      <c r="H41" s="492"/>
      <c r="I41" s="492"/>
      <c r="J41" s="492"/>
      <c r="K41" s="492"/>
      <c r="L41" s="497">
        <f>F41</f>
        <v>0.2</v>
      </c>
      <c r="M41" s="490">
        <v>1.1000000000000001</v>
      </c>
      <c r="N41" s="491">
        <f t="shared" ref="N41:N42" si="15">ROUND(M41*L41,2)</f>
        <v>0.22</v>
      </c>
      <c r="O41" s="576"/>
      <c r="P41" s="576"/>
      <c r="Q41" s="492">
        <f t="shared" ref="Q41:Q42" si="16">ROUND(N41*O41,2)</f>
        <v>0</v>
      </c>
      <c r="R41" s="492"/>
      <c r="S41" s="715">
        <f t="shared" ref="S41:S42" si="17">ROUND(Q41+R41,2)</f>
        <v>0</v>
      </c>
      <c r="T41" s="584"/>
    </row>
    <row r="42" spans="1:25" s="610" customFormat="1" ht="25.5" customHeight="1" x14ac:dyDescent="0.3">
      <c r="A42" s="486" t="s">
        <v>3151</v>
      </c>
      <c r="B42" s="487"/>
      <c r="C42" s="486" t="s">
        <v>553</v>
      </c>
      <c r="D42" s="493" t="s">
        <v>2980</v>
      </c>
      <c r="E42" s="489" t="s">
        <v>2</v>
      </c>
      <c r="F42" s="497">
        <f>F41</f>
        <v>0.2</v>
      </c>
      <c r="G42" s="492"/>
      <c r="H42" s="492"/>
      <c r="I42" s="492"/>
      <c r="J42" s="492"/>
      <c r="K42" s="492"/>
      <c r="L42" s="492">
        <f t="shared" ref="L42" si="18">K42</f>
        <v>0</v>
      </c>
      <c r="M42" s="490">
        <v>0.7</v>
      </c>
      <c r="N42" s="491">
        <f t="shared" si="15"/>
        <v>0</v>
      </c>
      <c r="O42" s="576"/>
      <c r="P42" s="576"/>
      <c r="Q42" s="492">
        <f t="shared" si="16"/>
        <v>0</v>
      </c>
      <c r="R42" s="492"/>
      <c r="S42" s="715">
        <f t="shared" si="17"/>
        <v>0</v>
      </c>
      <c r="T42" s="584"/>
    </row>
    <row r="43" spans="1:25" s="617" customFormat="1" ht="22.5" customHeight="1" x14ac:dyDescent="0.3">
      <c r="A43" s="510" t="s">
        <v>482</v>
      </c>
      <c r="B43" s="511"/>
      <c r="C43" s="510"/>
      <c r="D43" s="465" t="s">
        <v>3152</v>
      </c>
      <c r="E43" s="512"/>
      <c r="F43" s="539"/>
      <c r="G43" s="512"/>
      <c r="H43" s="512"/>
      <c r="I43" s="512"/>
      <c r="J43" s="512"/>
      <c r="K43" s="512"/>
      <c r="L43" s="514"/>
      <c r="M43" s="467"/>
      <c r="N43" s="468"/>
      <c r="O43" s="579"/>
      <c r="P43" s="579"/>
      <c r="Q43" s="469"/>
      <c r="R43" s="469"/>
      <c r="S43" s="715"/>
      <c r="T43" s="579"/>
      <c r="U43" s="616"/>
      <c r="V43" s="616"/>
      <c r="W43" s="616"/>
      <c r="X43" s="616"/>
      <c r="Y43" s="616"/>
    </row>
    <row r="44" spans="1:25" s="608" customFormat="1" ht="32.25" customHeight="1" x14ac:dyDescent="0.3">
      <c r="A44" s="477" t="s">
        <v>935</v>
      </c>
      <c r="B44" s="501" t="s">
        <v>2086</v>
      </c>
      <c r="C44" s="477" t="s">
        <v>552</v>
      </c>
      <c r="D44" s="478" t="s">
        <v>3128</v>
      </c>
      <c r="E44" s="479" t="s">
        <v>3</v>
      </c>
      <c r="F44" s="500"/>
      <c r="G44" s="479"/>
      <c r="H44" s="479"/>
      <c r="I44" s="479"/>
      <c r="J44" s="480"/>
      <c r="K44" s="480">
        <f>SUM(K45:K57)</f>
        <v>18.856284020853476</v>
      </c>
      <c r="L44" s="480">
        <f>K44</f>
        <v>18.856284020853476</v>
      </c>
      <c r="M44" s="482">
        <v>1</v>
      </c>
      <c r="N44" s="483">
        <f>ROUND(M44*L44,2)</f>
        <v>18.86</v>
      </c>
      <c r="O44" s="575"/>
      <c r="P44" s="575"/>
      <c r="Q44" s="485"/>
      <c r="R44" s="485">
        <f>ROUND(N44*P44,2)</f>
        <v>0</v>
      </c>
      <c r="S44" s="715">
        <f>ROUND(Q44+R44,2)</f>
        <v>0</v>
      </c>
      <c r="T44" s="575" t="s">
        <v>555</v>
      </c>
      <c r="U44" s="607"/>
      <c r="V44" s="607"/>
      <c r="W44" s="607"/>
      <c r="X44" s="607"/>
      <c r="Y44" s="607"/>
    </row>
    <row r="45" spans="1:25" s="610" customFormat="1" ht="24" customHeight="1" x14ac:dyDescent="0.25">
      <c r="A45" s="486" t="s">
        <v>941</v>
      </c>
      <c r="B45" s="487"/>
      <c r="C45" s="516" t="s">
        <v>553</v>
      </c>
      <c r="D45" s="799" t="s">
        <v>4523</v>
      </c>
      <c r="E45" s="489" t="s">
        <v>1210</v>
      </c>
      <c r="F45" s="517"/>
      <c r="G45" s="496"/>
      <c r="H45" s="496"/>
      <c r="I45" s="496"/>
      <c r="J45" s="594">
        <v>13.5</v>
      </c>
      <c r="K45" s="518">
        <f>J45*0.125*3.14</f>
        <v>5.2987500000000001</v>
      </c>
      <c r="L45" s="490">
        <f>J45</f>
        <v>13.5</v>
      </c>
      <c r="M45" s="490">
        <v>1.1000000000000001</v>
      </c>
      <c r="N45" s="491">
        <f t="shared" ref="N45:N65" si="19">ROUND(M45*L45,2)</f>
        <v>14.85</v>
      </c>
      <c r="O45" s="577"/>
      <c r="P45" s="577"/>
      <c r="Q45" s="492">
        <f t="shared" ref="Q45:Q58" si="20">ROUND(N45*O45,2)</f>
        <v>0</v>
      </c>
      <c r="R45" s="492"/>
      <c r="S45" s="715">
        <f t="shared" ref="S45:S58" si="21">ROUND(Q45+R45,2)</f>
        <v>0</v>
      </c>
      <c r="T45" s="577"/>
      <c r="U45" s="609"/>
      <c r="V45" s="609"/>
      <c r="W45" s="609"/>
      <c r="X45" s="609"/>
      <c r="Y45" s="609"/>
    </row>
    <row r="46" spans="1:25" s="613" customFormat="1" ht="15.75" customHeight="1" x14ac:dyDescent="0.25">
      <c r="A46" s="486" t="s">
        <v>942</v>
      </c>
      <c r="B46" s="487"/>
      <c r="C46" s="516" t="s">
        <v>553</v>
      </c>
      <c r="D46" s="799" t="s">
        <v>4523</v>
      </c>
      <c r="E46" s="488" t="s">
        <v>1210</v>
      </c>
      <c r="F46" s="494"/>
      <c r="G46" s="489"/>
      <c r="H46" s="489"/>
      <c r="I46" s="489"/>
      <c r="J46" s="594">
        <v>1.6</v>
      </c>
      <c r="K46" s="518">
        <f t="shared" ref="K46:K47" si="22">J46*0.125*3.14</f>
        <v>0.62800000000000011</v>
      </c>
      <c r="L46" s="490">
        <f t="shared" ref="L46" si="23">J46</f>
        <v>1.6</v>
      </c>
      <c r="M46" s="490">
        <v>1.1000000000000001</v>
      </c>
      <c r="N46" s="491">
        <f t="shared" si="19"/>
        <v>1.76</v>
      </c>
      <c r="O46" s="576"/>
      <c r="P46" s="576"/>
      <c r="Q46" s="492">
        <f t="shared" si="20"/>
        <v>0</v>
      </c>
      <c r="R46" s="492"/>
      <c r="S46" s="715">
        <f t="shared" si="21"/>
        <v>0</v>
      </c>
      <c r="T46" s="584"/>
      <c r="U46" s="615"/>
      <c r="V46" s="615"/>
      <c r="W46" s="615"/>
      <c r="X46" s="615"/>
      <c r="Y46" s="615"/>
    </row>
    <row r="47" spans="1:25" s="613" customFormat="1" ht="15.75" customHeight="1" x14ac:dyDescent="0.25">
      <c r="A47" s="486" t="s">
        <v>944</v>
      </c>
      <c r="B47" s="487"/>
      <c r="C47" s="516" t="s">
        <v>553</v>
      </c>
      <c r="D47" s="596" t="s">
        <v>1421</v>
      </c>
      <c r="E47" s="488" t="s">
        <v>1210</v>
      </c>
      <c r="F47" s="494"/>
      <c r="G47" s="489"/>
      <c r="H47" s="489"/>
      <c r="I47" s="489"/>
      <c r="J47" s="594">
        <v>20.399999999999999</v>
      </c>
      <c r="K47" s="518">
        <f t="shared" si="22"/>
        <v>8.0069999999999997</v>
      </c>
      <c r="L47" s="490">
        <f>J47</f>
        <v>20.399999999999999</v>
      </c>
      <c r="M47" s="490">
        <v>1.1000000000000001</v>
      </c>
      <c r="N47" s="491">
        <f t="shared" si="19"/>
        <v>22.44</v>
      </c>
      <c r="O47" s="576"/>
      <c r="P47" s="576"/>
      <c r="Q47" s="492">
        <f t="shared" si="20"/>
        <v>0</v>
      </c>
      <c r="R47" s="492"/>
      <c r="S47" s="715">
        <f t="shared" si="21"/>
        <v>0</v>
      </c>
      <c r="T47" s="584"/>
      <c r="U47" s="615"/>
      <c r="V47" s="615"/>
      <c r="W47" s="615"/>
      <c r="X47" s="615"/>
      <c r="Y47" s="615"/>
    </row>
    <row r="48" spans="1:25" s="613" customFormat="1" ht="15.75" customHeight="1" x14ac:dyDescent="0.25">
      <c r="A48" s="486" t="s">
        <v>945</v>
      </c>
      <c r="B48" s="487"/>
      <c r="C48" s="516" t="s">
        <v>553</v>
      </c>
      <c r="D48" s="823" t="s">
        <v>4955</v>
      </c>
      <c r="E48" s="488" t="s">
        <v>1210</v>
      </c>
      <c r="F48" s="494"/>
      <c r="G48" s="489"/>
      <c r="H48" s="489"/>
      <c r="I48" s="489"/>
      <c r="J48" s="594">
        <v>4.8</v>
      </c>
      <c r="K48" s="518">
        <f>J48*0.16*3.14</f>
        <v>2.4115200000000003</v>
      </c>
      <c r="L48" s="490">
        <f>J48</f>
        <v>4.8</v>
      </c>
      <c r="M48" s="490">
        <v>1.1000000000000001</v>
      </c>
      <c r="N48" s="491">
        <f t="shared" si="19"/>
        <v>5.28</v>
      </c>
      <c r="O48" s="576"/>
      <c r="P48" s="576"/>
      <c r="Q48" s="492">
        <f t="shared" si="20"/>
        <v>0</v>
      </c>
      <c r="R48" s="492"/>
      <c r="S48" s="715">
        <f t="shared" si="21"/>
        <v>0</v>
      </c>
      <c r="T48" s="584"/>
      <c r="U48" s="615"/>
      <c r="V48" s="615"/>
      <c r="W48" s="615"/>
      <c r="X48" s="615"/>
      <c r="Y48" s="615"/>
    </row>
    <row r="49" spans="1:25" s="613" customFormat="1" ht="15.75" customHeight="1" x14ac:dyDescent="0.25">
      <c r="A49" s="486" t="s">
        <v>946</v>
      </c>
      <c r="B49" s="487"/>
      <c r="C49" s="516" t="s">
        <v>553</v>
      </c>
      <c r="D49" s="596" t="s">
        <v>3155</v>
      </c>
      <c r="E49" s="488" t="s">
        <v>18</v>
      </c>
      <c r="F49" s="595" t="s">
        <v>14</v>
      </c>
      <c r="G49" s="489"/>
      <c r="H49" s="489"/>
      <c r="I49" s="489"/>
      <c r="J49" s="594"/>
      <c r="K49" s="648">
        <v>5.2120955567124178E-2</v>
      </c>
      <c r="L49" s="490" t="str">
        <f>F49</f>
        <v>1</v>
      </c>
      <c r="M49" s="490">
        <v>1</v>
      </c>
      <c r="N49" s="491">
        <f t="shared" si="19"/>
        <v>1</v>
      </c>
      <c r="O49" s="576"/>
      <c r="P49" s="576"/>
      <c r="Q49" s="492">
        <f t="shared" si="20"/>
        <v>0</v>
      </c>
      <c r="R49" s="492"/>
      <c r="S49" s="715">
        <f t="shared" si="21"/>
        <v>0</v>
      </c>
      <c r="T49" s="584"/>
      <c r="U49" s="615"/>
      <c r="V49" s="615"/>
      <c r="W49" s="615"/>
      <c r="X49" s="615"/>
      <c r="Y49" s="615"/>
    </row>
    <row r="50" spans="1:25" s="613" customFormat="1" ht="15.75" customHeight="1" x14ac:dyDescent="0.25">
      <c r="A50" s="486" t="s">
        <v>943</v>
      </c>
      <c r="B50" s="487"/>
      <c r="C50" s="516" t="s">
        <v>553</v>
      </c>
      <c r="D50" s="596" t="s">
        <v>3156</v>
      </c>
      <c r="E50" s="488" t="s">
        <v>18</v>
      </c>
      <c r="F50" s="595" t="s">
        <v>16</v>
      </c>
      <c r="G50" s="489"/>
      <c r="H50" s="489"/>
      <c r="I50" s="489"/>
      <c r="J50" s="594"/>
      <c r="K50" s="648">
        <v>0.23346915108488314</v>
      </c>
      <c r="L50" s="490" t="str">
        <f t="shared" ref="L50:L57" si="24">F50</f>
        <v>3</v>
      </c>
      <c r="M50" s="490">
        <v>1</v>
      </c>
      <c r="N50" s="491">
        <f t="shared" si="19"/>
        <v>3</v>
      </c>
      <c r="O50" s="576"/>
      <c r="P50" s="576"/>
      <c r="Q50" s="492">
        <f t="shared" si="20"/>
        <v>0</v>
      </c>
      <c r="R50" s="492"/>
      <c r="S50" s="715">
        <f t="shared" si="21"/>
        <v>0</v>
      </c>
      <c r="T50" s="584"/>
      <c r="U50" s="615"/>
      <c r="V50" s="615"/>
      <c r="W50" s="615"/>
      <c r="X50" s="615"/>
      <c r="Y50" s="615"/>
    </row>
    <row r="51" spans="1:25" s="613" customFormat="1" ht="15.75" customHeight="1" x14ac:dyDescent="0.25">
      <c r="A51" s="486" t="s">
        <v>3211</v>
      </c>
      <c r="B51" s="487"/>
      <c r="C51" s="516" t="s">
        <v>553</v>
      </c>
      <c r="D51" s="596" t="s">
        <v>1638</v>
      </c>
      <c r="E51" s="488" t="s">
        <v>18</v>
      </c>
      <c r="F51" s="595" t="s">
        <v>16</v>
      </c>
      <c r="G51" s="489"/>
      <c r="H51" s="489"/>
      <c r="I51" s="489"/>
      <c r="J51" s="594"/>
      <c r="K51" s="648">
        <v>0.23346915108488314</v>
      </c>
      <c r="L51" s="490" t="str">
        <f t="shared" si="24"/>
        <v>3</v>
      </c>
      <c r="M51" s="490">
        <v>1</v>
      </c>
      <c r="N51" s="491">
        <f t="shared" si="19"/>
        <v>3</v>
      </c>
      <c r="O51" s="576"/>
      <c r="P51" s="576"/>
      <c r="Q51" s="492">
        <f t="shared" si="20"/>
        <v>0</v>
      </c>
      <c r="R51" s="492"/>
      <c r="S51" s="715">
        <f t="shared" si="21"/>
        <v>0</v>
      </c>
      <c r="T51" s="584"/>
      <c r="U51" s="615"/>
      <c r="V51" s="615"/>
      <c r="W51" s="615"/>
      <c r="X51" s="615"/>
      <c r="Y51" s="615"/>
    </row>
    <row r="52" spans="1:25" s="613" customFormat="1" ht="15.75" customHeight="1" x14ac:dyDescent="0.25">
      <c r="A52" s="486" t="s">
        <v>3212</v>
      </c>
      <c r="B52" s="487"/>
      <c r="C52" s="516" t="s">
        <v>553</v>
      </c>
      <c r="D52" s="596" t="s">
        <v>1521</v>
      </c>
      <c r="E52" s="488" t="s">
        <v>18</v>
      </c>
      <c r="F52" s="595" t="s">
        <v>15</v>
      </c>
      <c r="G52" s="489"/>
      <c r="H52" s="489"/>
      <c r="I52" s="489"/>
      <c r="J52" s="594"/>
      <c r="K52" s="648">
        <v>0.23275238510676602</v>
      </c>
      <c r="L52" s="490" t="str">
        <f t="shared" si="24"/>
        <v>2</v>
      </c>
      <c r="M52" s="490">
        <v>1</v>
      </c>
      <c r="N52" s="491">
        <f t="shared" si="19"/>
        <v>2</v>
      </c>
      <c r="O52" s="576"/>
      <c r="P52" s="576"/>
      <c r="Q52" s="492">
        <f t="shared" si="20"/>
        <v>0</v>
      </c>
      <c r="R52" s="492"/>
      <c r="S52" s="715">
        <f t="shared" si="21"/>
        <v>0</v>
      </c>
      <c r="T52" s="584"/>
      <c r="U52" s="615"/>
      <c r="V52" s="615"/>
      <c r="W52" s="615"/>
      <c r="X52" s="615"/>
      <c r="Y52" s="615"/>
    </row>
    <row r="53" spans="1:25" s="613" customFormat="1" ht="15.75" customHeight="1" x14ac:dyDescent="0.25">
      <c r="A53" s="486" t="s">
        <v>3213</v>
      </c>
      <c r="B53" s="487"/>
      <c r="C53" s="516" t="s">
        <v>553</v>
      </c>
      <c r="D53" s="596" t="s">
        <v>922</v>
      </c>
      <c r="E53" s="488" t="s">
        <v>18</v>
      </c>
      <c r="F53" s="595" t="s">
        <v>14</v>
      </c>
      <c r="G53" s="489"/>
      <c r="H53" s="489"/>
      <c r="I53" s="489"/>
      <c r="J53" s="594"/>
      <c r="K53" s="648">
        <v>0.11637619255338301</v>
      </c>
      <c r="L53" s="490" t="str">
        <f t="shared" si="24"/>
        <v>1</v>
      </c>
      <c r="M53" s="490">
        <v>1</v>
      </c>
      <c r="N53" s="491">
        <f t="shared" si="19"/>
        <v>1</v>
      </c>
      <c r="O53" s="576"/>
      <c r="P53" s="576"/>
      <c r="Q53" s="492">
        <f t="shared" si="20"/>
        <v>0</v>
      </c>
      <c r="R53" s="492"/>
      <c r="S53" s="715">
        <f t="shared" si="21"/>
        <v>0</v>
      </c>
      <c r="T53" s="584"/>
      <c r="U53" s="615"/>
      <c r="V53" s="615"/>
      <c r="W53" s="615"/>
      <c r="X53" s="615"/>
      <c r="Y53" s="615"/>
    </row>
    <row r="54" spans="1:25" s="613" customFormat="1" ht="15.75" customHeight="1" x14ac:dyDescent="0.25">
      <c r="A54" s="486" t="s">
        <v>3214</v>
      </c>
      <c r="B54" s="487"/>
      <c r="C54" s="516" t="s">
        <v>553</v>
      </c>
      <c r="D54" s="596" t="s">
        <v>1432</v>
      </c>
      <c r="E54" s="488" t="s">
        <v>18</v>
      </c>
      <c r="F54" s="595" t="s">
        <v>485</v>
      </c>
      <c r="G54" s="489"/>
      <c r="H54" s="489"/>
      <c r="I54" s="489"/>
      <c r="J54" s="594"/>
      <c r="K54" s="648">
        <v>0.81463334787368102</v>
      </c>
      <c r="L54" s="490" t="str">
        <f>F54</f>
        <v>7</v>
      </c>
      <c r="M54" s="490">
        <v>1</v>
      </c>
      <c r="N54" s="491">
        <f t="shared" si="19"/>
        <v>7</v>
      </c>
      <c r="O54" s="576"/>
      <c r="P54" s="576"/>
      <c r="Q54" s="492">
        <f t="shared" si="20"/>
        <v>0</v>
      </c>
      <c r="R54" s="492"/>
      <c r="S54" s="715">
        <f t="shared" si="21"/>
        <v>0</v>
      </c>
      <c r="T54" s="584"/>
      <c r="U54" s="615"/>
      <c r="V54" s="615"/>
      <c r="W54" s="615"/>
      <c r="X54" s="615"/>
      <c r="Y54" s="615"/>
    </row>
    <row r="55" spans="1:25" s="613" customFormat="1" ht="15.75" customHeight="1" x14ac:dyDescent="0.25">
      <c r="A55" s="486" t="s">
        <v>3215</v>
      </c>
      <c r="B55" s="487"/>
      <c r="C55" s="516" t="s">
        <v>553</v>
      </c>
      <c r="D55" s="596" t="s">
        <v>923</v>
      </c>
      <c r="E55" s="488" t="s">
        <v>18</v>
      </c>
      <c r="F55" s="595" t="s">
        <v>15</v>
      </c>
      <c r="G55" s="489"/>
      <c r="H55" s="489"/>
      <c r="I55" s="489"/>
      <c r="J55" s="594"/>
      <c r="K55" s="648">
        <v>0.35319283758276099</v>
      </c>
      <c r="L55" s="490" t="str">
        <f t="shared" si="24"/>
        <v>2</v>
      </c>
      <c r="M55" s="490">
        <v>1</v>
      </c>
      <c r="N55" s="491">
        <f t="shared" si="19"/>
        <v>2</v>
      </c>
      <c r="O55" s="576"/>
      <c r="P55" s="576"/>
      <c r="Q55" s="492">
        <f t="shared" si="20"/>
        <v>0</v>
      </c>
      <c r="R55" s="492"/>
      <c r="S55" s="715">
        <f t="shared" si="21"/>
        <v>0</v>
      </c>
      <c r="T55" s="584"/>
      <c r="U55" s="615"/>
      <c r="V55" s="615"/>
      <c r="W55" s="615"/>
      <c r="X55" s="615"/>
      <c r="Y55" s="615"/>
    </row>
    <row r="56" spans="1:25" s="613" customFormat="1" ht="15.75" customHeight="1" x14ac:dyDescent="0.25">
      <c r="A56" s="486" t="s">
        <v>3216</v>
      </c>
      <c r="B56" s="487"/>
      <c r="C56" s="516" t="s">
        <v>553</v>
      </c>
      <c r="D56" s="596" t="s">
        <v>1521</v>
      </c>
      <c r="E56" s="488" t="s">
        <v>18</v>
      </c>
      <c r="F56" s="595">
        <v>1</v>
      </c>
      <c r="G56" s="489"/>
      <c r="H56" s="489"/>
      <c r="I56" s="489"/>
      <c r="J56" s="594"/>
      <c r="K56" s="648">
        <v>0.115</v>
      </c>
      <c r="L56" s="490">
        <f t="shared" ref="L56" si="25">F56</f>
        <v>1</v>
      </c>
      <c r="M56" s="490">
        <v>1</v>
      </c>
      <c r="N56" s="491">
        <f t="shared" si="19"/>
        <v>1</v>
      </c>
      <c r="O56" s="576"/>
      <c r="P56" s="576"/>
      <c r="Q56" s="492">
        <f t="shared" si="20"/>
        <v>0</v>
      </c>
      <c r="R56" s="492"/>
      <c r="S56" s="715">
        <f t="shared" si="21"/>
        <v>0</v>
      </c>
      <c r="T56" s="584"/>
      <c r="U56" s="615"/>
      <c r="V56" s="615"/>
      <c r="W56" s="615"/>
      <c r="X56" s="615"/>
      <c r="Y56" s="615"/>
    </row>
    <row r="57" spans="1:25" s="613" customFormat="1" ht="15.75" customHeight="1" x14ac:dyDescent="0.25">
      <c r="A57" s="486" t="s">
        <v>3217</v>
      </c>
      <c r="B57" s="487"/>
      <c r="C57" s="516" t="s">
        <v>553</v>
      </c>
      <c r="D57" s="596" t="s">
        <v>925</v>
      </c>
      <c r="E57" s="488" t="s">
        <v>18</v>
      </c>
      <c r="F57" s="595" t="s">
        <v>15</v>
      </c>
      <c r="G57" s="489"/>
      <c r="H57" s="489"/>
      <c r="I57" s="489"/>
      <c r="J57" s="594"/>
      <c r="K57" s="598">
        <v>0.36</v>
      </c>
      <c r="L57" s="490" t="str">
        <f t="shared" si="24"/>
        <v>2</v>
      </c>
      <c r="M57" s="490">
        <v>1</v>
      </c>
      <c r="N57" s="491">
        <f t="shared" si="19"/>
        <v>2</v>
      </c>
      <c r="O57" s="576"/>
      <c r="P57" s="576"/>
      <c r="Q57" s="492">
        <f t="shared" si="20"/>
        <v>0</v>
      </c>
      <c r="R57" s="492"/>
      <c r="S57" s="715">
        <f t="shared" si="21"/>
        <v>0</v>
      </c>
      <c r="T57" s="584"/>
      <c r="U57" s="615"/>
      <c r="V57" s="615"/>
      <c r="W57" s="615"/>
      <c r="X57" s="615"/>
      <c r="Y57" s="615"/>
    </row>
    <row r="58" spans="1:25" s="613" customFormat="1" ht="15.75" customHeight="1" x14ac:dyDescent="0.3">
      <c r="A58" s="486" t="s">
        <v>3218</v>
      </c>
      <c r="B58" s="487"/>
      <c r="C58" s="516" t="s">
        <v>553</v>
      </c>
      <c r="D58" s="502" t="s">
        <v>705</v>
      </c>
      <c r="E58" s="488" t="s">
        <v>3</v>
      </c>
      <c r="F58" s="497">
        <v>0.06</v>
      </c>
      <c r="G58" s="489"/>
      <c r="H58" s="489"/>
      <c r="I58" s="489"/>
      <c r="J58" s="489"/>
      <c r="K58" s="489"/>
      <c r="L58" s="490">
        <f t="shared" ref="L58:L60" si="26">F58</f>
        <v>0.06</v>
      </c>
      <c r="M58" s="490">
        <v>1</v>
      </c>
      <c r="N58" s="491">
        <f t="shared" si="19"/>
        <v>0.06</v>
      </c>
      <c r="O58" s="576"/>
      <c r="P58" s="576"/>
      <c r="Q58" s="492">
        <f t="shared" si="20"/>
        <v>0</v>
      </c>
      <c r="R58" s="492"/>
      <c r="S58" s="715">
        <f t="shared" si="21"/>
        <v>0</v>
      </c>
      <c r="T58" s="584"/>
      <c r="U58" s="615"/>
      <c r="V58" s="615"/>
      <c r="W58" s="615"/>
      <c r="X58" s="615"/>
      <c r="Y58" s="615"/>
    </row>
    <row r="59" spans="1:25" s="608" customFormat="1" ht="15.75" customHeight="1" x14ac:dyDescent="0.3">
      <c r="A59" s="477" t="s">
        <v>947</v>
      </c>
      <c r="B59" s="501" t="s">
        <v>2975</v>
      </c>
      <c r="C59" s="504" t="s">
        <v>552</v>
      </c>
      <c r="D59" s="478" t="s">
        <v>3153</v>
      </c>
      <c r="E59" s="479" t="s">
        <v>1685</v>
      </c>
      <c r="F59" s="506">
        <f>F60</f>
        <v>1</v>
      </c>
      <c r="G59" s="505"/>
      <c r="H59" s="505"/>
      <c r="I59" s="505"/>
      <c r="J59" s="505"/>
      <c r="K59" s="479"/>
      <c r="L59" s="500">
        <f t="shared" si="26"/>
        <v>1</v>
      </c>
      <c r="M59" s="482">
        <v>1</v>
      </c>
      <c r="N59" s="483">
        <f>ROUND(M59*L59,2)</f>
        <v>1</v>
      </c>
      <c r="O59" s="578"/>
      <c r="P59" s="578"/>
      <c r="Q59" s="485"/>
      <c r="R59" s="485">
        <f>ROUND(N59*P59,2)</f>
        <v>0</v>
      </c>
      <c r="S59" s="715">
        <f>ROUND(Q59+R59,2)</f>
        <v>0</v>
      </c>
      <c r="T59" s="586"/>
      <c r="U59" s="607"/>
      <c r="V59" s="607"/>
      <c r="W59" s="607"/>
      <c r="X59" s="607"/>
      <c r="Y59" s="607"/>
    </row>
    <row r="60" spans="1:25" s="703" customFormat="1" ht="15.75" customHeight="1" x14ac:dyDescent="0.25">
      <c r="A60" s="546" t="s">
        <v>948</v>
      </c>
      <c r="B60" s="547"/>
      <c r="C60" s="546" t="s">
        <v>553</v>
      </c>
      <c r="D60" s="602" t="s">
        <v>3154</v>
      </c>
      <c r="E60" s="548" t="s">
        <v>1685</v>
      </c>
      <c r="F60" s="561">
        <v>1</v>
      </c>
      <c r="G60" s="564"/>
      <c r="H60" s="564"/>
      <c r="I60" s="564"/>
      <c r="J60" s="564"/>
      <c r="K60" s="564"/>
      <c r="L60" s="561">
        <f t="shared" si="26"/>
        <v>1</v>
      </c>
      <c r="M60" s="699">
        <v>1</v>
      </c>
      <c r="N60" s="491">
        <f t="shared" si="19"/>
        <v>1</v>
      </c>
      <c r="O60" s="700"/>
      <c r="P60" s="700"/>
      <c r="Q60" s="492">
        <f>ROUND(N60*O60,2)</f>
        <v>0</v>
      </c>
      <c r="R60" s="492"/>
      <c r="S60" s="715">
        <f>ROUND(Q60+R60,2)</f>
        <v>0</v>
      </c>
      <c r="T60" s="701" t="s">
        <v>3121</v>
      </c>
      <c r="U60" s="702"/>
    </row>
    <row r="61" spans="1:25" s="559" customFormat="1" ht="27.75" customHeight="1" x14ac:dyDescent="0.3">
      <c r="A61" s="477" t="s">
        <v>949</v>
      </c>
      <c r="B61" s="501" t="s">
        <v>4988</v>
      </c>
      <c r="C61" s="477" t="s">
        <v>552</v>
      </c>
      <c r="D61" s="508" t="s">
        <v>654</v>
      </c>
      <c r="E61" s="479" t="s">
        <v>18</v>
      </c>
      <c r="F61" s="500">
        <f>F62</f>
        <v>2</v>
      </c>
      <c r="G61" s="479"/>
      <c r="H61" s="479"/>
      <c r="I61" s="479"/>
      <c r="J61" s="479"/>
      <c r="K61" s="479"/>
      <c r="L61" s="500">
        <f>F61</f>
        <v>2</v>
      </c>
      <c r="M61" s="507">
        <v>1</v>
      </c>
      <c r="N61" s="483">
        <f>ROUND(M61*L61,2)</f>
        <v>2</v>
      </c>
      <c r="O61" s="575"/>
      <c r="P61" s="575"/>
      <c r="Q61" s="485"/>
      <c r="R61" s="485">
        <f>ROUND(N61*P61,2)</f>
        <v>0</v>
      </c>
      <c r="S61" s="715">
        <f>ROUND(Q61+R61,2)</f>
        <v>0</v>
      </c>
      <c r="T61" s="586"/>
      <c r="U61" s="558"/>
      <c r="V61" s="558"/>
      <c r="W61" s="558"/>
      <c r="X61" s="558"/>
      <c r="Y61" s="558"/>
    </row>
    <row r="62" spans="1:25" s="613" customFormat="1" ht="28.5" customHeight="1" x14ac:dyDescent="0.3">
      <c r="A62" s="486" t="s">
        <v>950</v>
      </c>
      <c r="B62" s="487"/>
      <c r="C62" s="486" t="s">
        <v>553</v>
      </c>
      <c r="D62" s="523" t="s">
        <v>3157</v>
      </c>
      <c r="E62" s="488" t="s">
        <v>18</v>
      </c>
      <c r="F62" s="494">
        <v>2</v>
      </c>
      <c r="G62" s="489"/>
      <c r="H62" s="489"/>
      <c r="I62" s="489"/>
      <c r="J62" s="489"/>
      <c r="K62" s="489"/>
      <c r="L62" s="494">
        <f t="shared" ref="L62" si="27">F62</f>
        <v>2</v>
      </c>
      <c r="M62" s="490">
        <v>1</v>
      </c>
      <c r="N62" s="491">
        <f t="shared" si="19"/>
        <v>2</v>
      </c>
      <c r="O62" s="576"/>
      <c r="P62" s="576"/>
      <c r="Q62" s="492">
        <f>ROUND(N62*O62,2)</f>
        <v>0</v>
      </c>
      <c r="R62" s="492"/>
      <c r="S62" s="715">
        <f>ROUND(Q62+R62,2)</f>
        <v>0</v>
      </c>
      <c r="T62" s="584"/>
      <c r="U62" s="615"/>
    </row>
    <row r="63" spans="1:25" s="608" customFormat="1" ht="15.75" customHeight="1" x14ac:dyDescent="0.3">
      <c r="A63" s="504" t="s">
        <v>951</v>
      </c>
      <c r="B63" s="501" t="s">
        <v>2088</v>
      </c>
      <c r="C63" s="477" t="s">
        <v>552</v>
      </c>
      <c r="D63" s="478" t="s">
        <v>1338</v>
      </c>
      <c r="E63" s="479" t="s">
        <v>3</v>
      </c>
      <c r="F63" s="519">
        <f>F64</f>
        <v>11.355</v>
      </c>
      <c r="G63" s="519"/>
      <c r="H63" s="519"/>
      <c r="I63" s="519"/>
      <c r="J63" s="519"/>
      <c r="K63" s="519">
        <f>F63</f>
        <v>11.355</v>
      </c>
      <c r="L63" s="519">
        <f>K63</f>
        <v>11.355</v>
      </c>
      <c r="M63" s="507">
        <v>1</v>
      </c>
      <c r="N63" s="483">
        <f>ROUND(M63*L63,2)</f>
        <v>11.36</v>
      </c>
      <c r="O63" s="575"/>
      <c r="P63" s="575"/>
      <c r="Q63" s="485"/>
      <c r="R63" s="485">
        <f>ROUND(N63*P63,2)</f>
        <v>0</v>
      </c>
      <c r="S63" s="715">
        <f>ROUND(Q63+R63,2)</f>
        <v>0</v>
      </c>
      <c r="T63" s="587"/>
    </row>
    <row r="64" spans="1:25" s="613" customFormat="1" ht="38.25" customHeight="1" x14ac:dyDescent="0.3">
      <c r="A64" s="486" t="s">
        <v>952</v>
      </c>
      <c r="B64" s="487"/>
      <c r="C64" s="486" t="s">
        <v>553</v>
      </c>
      <c r="D64" s="493" t="s">
        <v>886</v>
      </c>
      <c r="E64" s="488" t="s">
        <v>3</v>
      </c>
      <c r="F64" s="497">
        <f>11.355</f>
        <v>11.355</v>
      </c>
      <c r="G64" s="497"/>
      <c r="H64" s="497"/>
      <c r="I64" s="497"/>
      <c r="J64" s="497"/>
      <c r="K64" s="497">
        <f>F64</f>
        <v>11.355</v>
      </c>
      <c r="L64" s="497">
        <f>K64</f>
        <v>11.355</v>
      </c>
      <c r="M64" s="490">
        <v>1.1000000000000001</v>
      </c>
      <c r="N64" s="491">
        <f t="shared" si="19"/>
        <v>12.49</v>
      </c>
      <c r="O64" s="576"/>
      <c r="P64" s="576"/>
      <c r="Q64" s="492">
        <f t="shared" ref="Q64:Q65" si="28">ROUND(N64*O64,2)</f>
        <v>0</v>
      </c>
      <c r="R64" s="492"/>
      <c r="S64" s="715">
        <f t="shared" ref="S64:S65" si="29">ROUND(Q64+R64,2)</f>
        <v>0</v>
      </c>
      <c r="T64" s="584"/>
      <c r="U64" s="615"/>
    </row>
    <row r="65" spans="1:25" s="610" customFormat="1" ht="25.5" customHeight="1" x14ac:dyDescent="0.3">
      <c r="A65" s="486" t="s">
        <v>2982</v>
      </c>
      <c r="B65" s="487"/>
      <c r="C65" s="486" t="s">
        <v>553</v>
      </c>
      <c r="D65" s="493" t="s">
        <v>2980</v>
      </c>
      <c r="E65" s="489" t="s">
        <v>2</v>
      </c>
      <c r="F65" s="497">
        <f>F64</f>
        <v>11.355</v>
      </c>
      <c r="G65" s="492"/>
      <c r="H65" s="492"/>
      <c r="I65" s="492"/>
      <c r="J65" s="492"/>
      <c r="K65" s="492">
        <f>F65</f>
        <v>11.355</v>
      </c>
      <c r="L65" s="497">
        <f t="shared" ref="L65" si="30">K65</f>
        <v>11.355</v>
      </c>
      <c r="M65" s="490">
        <v>0.7</v>
      </c>
      <c r="N65" s="491">
        <f t="shared" si="19"/>
        <v>7.95</v>
      </c>
      <c r="O65" s="576"/>
      <c r="P65" s="576"/>
      <c r="Q65" s="492">
        <f t="shared" si="28"/>
        <v>0</v>
      </c>
      <c r="R65" s="492"/>
      <c r="S65" s="715">
        <f t="shared" si="29"/>
        <v>0</v>
      </c>
      <c r="T65" s="584"/>
    </row>
    <row r="66" spans="1:25" s="617" customFormat="1" ht="22.5" customHeight="1" x14ac:dyDescent="0.3">
      <c r="A66" s="510" t="s">
        <v>483</v>
      </c>
      <c r="B66" s="511"/>
      <c r="C66" s="510"/>
      <c r="D66" s="465" t="s">
        <v>3848</v>
      </c>
      <c r="E66" s="512"/>
      <c r="F66" s="513"/>
      <c r="G66" s="512"/>
      <c r="H66" s="512"/>
      <c r="I66" s="512"/>
      <c r="J66" s="512"/>
      <c r="K66" s="512"/>
      <c r="L66" s="514"/>
      <c r="M66" s="467"/>
      <c r="N66" s="468"/>
      <c r="O66" s="579"/>
      <c r="P66" s="579"/>
      <c r="Q66" s="469"/>
      <c r="R66" s="469"/>
      <c r="S66" s="715"/>
      <c r="T66" s="579"/>
      <c r="U66" s="616"/>
      <c r="V66" s="616"/>
      <c r="W66" s="616"/>
      <c r="X66" s="616"/>
      <c r="Y66" s="616"/>
    </row>
    <row r="67" spans="1:25" s="608" customFormat="1" ht="32.25" customHeight="1" x14ac:dyDescent="0.3">
      <c r="A67" s="477" t="s">
        <v>967</v>
      </c>
      <c r="B67" s="501" t="s">
        <v>2086</v>
      </c>
      <c r="C67" s="477" t="s">
        <v>552</v>
      </c>
      <c r="D67" s="478" t="s">
        <v>3128</v>
      </c>
      <c r="E67" s="479" t="s">
        <v>3</v>
      </c>
      <c r="F67" s="500"/>
      <c r="G67" s="479"/>
      <c r="H67" s="479"/>
      <c r="I67" s="479"/>
      <c r="J67" s="480"/>
      <c r="K67" s="480">
        <f>SUM(K68:K95)</f>
        <v>102.52300500654677</v>
      </c>
      <c r="L67" s="480">
        <f>K67</f>
        <v>102.52300500654677</v>
      </c>
      <c r="M67" s="482">
        <v>1</v>
      </c>
      <c r="N67" s="483">
        <f>ROUND(M67*L67,2)</f>
        <v>102.52</v>
      </c>
      <c r="O67" s="575"/>
      <c r="P67" s="575"/>
      <c r="Q67" s="485"/>
      <c r="R67" s="485">
        <f>ROUND(N67*P67,2)</f>
        <v>0</v>
      </c>
      <c r="S67" s="715">
        <f>ROUND(Q67+R67,2)</f>
        <v>0</v>
      </c>
      <c r="T67" s="575" t="s">
        <v>555</v>
      </c>
      <c r="U67" s="607"/>
      <c r="V67" s="607"/>
      <c r="W67" s="607"/>
      <c r="X67" s="607"/>
      <c r="Y67" s="607"/>
    </row>
    <row r="68" spans="1:25" s="610" customFormat="1" ht="24" customHeight="1" x14ac:dyDescent="0.25">
      <c r="A68" s="486" t="s">
        <v>968</v>
      </c>
      <c r="B68" s="487"/>
      <c r="C68" s="516" t="s">
        <v>553</v>
      </c>
      <c r="D68" s="596" t="s">
        <v>3158</v>
      </c>
      <c r="E68" s="489" t="s">
        <v>1210</v>
      </c>
      <c r="F68" s="517"/>
      <c r="G68" s="496">
        <v>0.45</v>
      </c>
      <c r="H68" s="496">
        <v>0.25</v>
      </c>
      <c r="I68" s="489">
        <f>(G68+H68)*2</f>
        <v>1.4</v>
      </c>
      <c r="J68" s="496">
        <v>3</v>
      </c>
      <c r="K68" s="518">
        <f>J68*I68</f>
        <v>4.1999999999999993</v>
      </c>
      <c r="L68" s="515">
        <f>J68</f>
        <v>3</v>
      </c>
      <c r="M68" s="490">
        <v>1.1000000000000001</v>
      </c>
      <c r="N68" s="491">
        <f t="shared" ref="N68:N96" si="31">ROUND(M68*L68,2)</f>
        <v>3.3</v>
      </c>
      <c r="O68" s="577"/>
      <c r="P68" s="577"/>
      <c r="Q68" s="492">
        <f t="shared" ref="Q68:Q96" si="32">ROUND(N68*O68,2)</f>
        <v>0</v>
      </c>
      <c r="R68" s="492"/>
      <c r="S68" s="715">
        <f t="shared" ref="S68:S96" si="33">ROUND(Q68+R68,2)</f>
        <v>0</v>
      </c>
      <c r="T68" s="577"/>
      <c r="U68" s="609"/>
      <c r="V68" s="609"/>
      <c r="W68" s="609"/>
      <c r="X68" s="609"/>
      <c r="Y68" s="609"/>
    </row>
    <row r="69" spans="1:25" s="610" customFormat="1" ht="24" customHeight="1" x14ac:dyDescent="0.25">
      <c r="A69" s="486" t="s">
        <v>969</v>
      </c>
      <c r="B69" s="487"/>
      <c r="C69" s="516" t="s">
        <v>553</v>
      </c>
      <c r="D69" s="596" t="s">
        <v>3159</v>
      </c>
      <c r="E69" s="489" t="s">
        <v>1210</v>
      </c>
      <c r="F69" s="517"/>
      <c r="G69" s="496">
        <v>0.5</v>
      </c>
      <c r="H69" s="496">
        <v>0.45</v>
      </c>
      <c r="I69" s="489">
        <f t="shared" ref="I69:I75" si="34">(G69+H69)*2</f>
        <v>1.9</v>
      </c>
      <c r="J69" s="496">
        <v>3.9</v>
      </c>
      <c r="K69" s="518">
        <f>J69*I69</f>
        <v>7.4099999999999993</v>
      </c>
      <c r="L69" s="515">
        <f t="shared" ref="L69:L75" si="35">J69</f>
        <v>3.9</v>
      </c>
      <c r="M69" s="490">
        <v>1.1000000000000001</v>
      </c>
      <c r="N69" s="491">
        <f t="shared" si="31"/>
        <v>4.29</v>
      </c>
      <c r="O69" s="577"/>
      <c r="P69" s="577"/>
      <c r="Q69" s="492">
        <f t="shared" si="32"/>
        <v>0</v>
      </c>
      <c r="R69" s="492"/>
      <c r="S69" s="715">
        <f t="shared" si="33"/>
        <v>0</v>
      </c>
      <c r="T69" s="577"/>
      <c r="U69" s="609"/>
      <c r="V69" s="609"/>
      <c r="W69" s="609"/>
      <c r="X69" s="609"/>
      <c r="Y69" s="609"/>
    </row>
    <row r="70" spans="1:25" s="610" customFormat="1" ht="24" customHeight="1" x14ac:dyDescent="0.25">
      <c r="A70" s="486" t="s">
        <v>970</v>
      </c>
      <c r="B70" s="487"/>
      <c r="C70" s="516" t="s">
        <v>553</v>
      </c>
      <c r="D70" s="596" t="s">
        <v>3160</v>
      </c>
      <c r="E70" s="489" t="s">
        <v>1210</v>
      </c>
      <c r="F70" s="517"/>
      <c r="G70" s="496">
        <v>0.6</v>
      </c>
      <c r="H70" s="496">
        <v>0.3</v>
      </c>
      <c r="I70" s="489">
        <f t="shared" si="34"/>
        <v>1.7999999999999998</v>
      </c>
      <c r="J70" s="496">
        <v>0.7</v>
      </c>
      <c r="K70" s="518">
        <f t="shared" ref="K70:K75" si="36">J70*I70</f>
        <v>1.2599999999999998</v>
      </c>
      <c r="L70" s="515">
        <f t="shared" si="35"/>
        <v>0.7</v>
      </c>
      <c r="M70" s="490">
        <v>1.1000000000000001</v>
      </c>
      <c r="N70" s="491">
        <f t="shared" si="31"/>
        <v>0.77</v>
      </c>
      <c r="O70" s="577"/>
      <c r="P70" s="577"/>
      <c r="Q70" s="492">
        <f t="shared" si="32"/>
        <v>0</v>
      </c>
      <c r="R70" s="492"/>
      <c r="S70" s="715">
        <f t="shared" si="33"/>
        <v>0</v>
      </c>
      <c r="T70" s="577"/>
      <c r="U70" s="609"/>
      <c r="V70" s="609"/>
      <c r="W70" s="609"/>
      <c r="X70" s="609"/>
      <c r="Y70" s="609"/>
    </row>
    <row r="71" spans="1:25" s="610" customFormat="1" ht="24" customHeight="1" x14ac:dyDescent="0.25">
      <c r="A71" s="486" t="s">
        <v>971</v>
      </c>
      <c r="B71" s="487"/>
      <c r="C71" s="516" t="s">
        <v>553</v>
      </c>
      <c r="D71" s="596" t="s">
        <v>3161</v>
      </c>
      <c r="E71" s="489" t="s">
        <v>1210</v>
      </c>
      <c r="F71" s="517"/>
      <c r="G71" s="496">
        <v>0.6</v>
      </c>
      <c r="H71" s="496">
        <v>0.3</v>
      </c>
      <c r="I71" s="489">
        <f>(G71+H71)*2</f>
        <v>1.7999999999999998</v>
      </c>
      <c r="J71" s="496">
        <v>6</v>
      </c>
      <c r="K71" s="518">
        <f t="shared" si="36"/>
        <v>10.799999999999999</v>
      </c>
      <c r="L71" s="515">
        <f t="shared" si="35"/>
        <v>6</v>
      </c>
      <c r="M71" s="490">
        <v>1.1000000000000001</v>
      </c>
      <c r="N71" s="491">
        <f t="shared" si="31"/>
        <v>6.6</v>
      </c>
      <c r="O71" s="577"/>
      <c r="P71" s="577"/>
      <c r="Q71" s="492">
        <f t="shared" si="32"/>
        <v>0</v>
      </c>
      <c r="R71" s="492"/>
      <c r="S71" s="715">
        <f t="shared" si="33"/>
        <v>0</v>
      </c>
      <c r="T71" s="577"/>
      <c r="U71" s="609"/>
      <c r="V71" s="609"/>
      <c r="W71" s="609"/>
      <c r="X71" s="609"/>
      <c r="Y71" s="609"/>
    </row>
    <row r="72" spans="1:25" s="610" customFormat="1" ht="24" customHeight="1" x14ac:dyDescent="0.25">
      <c r="A72" s="486" t="s">
        <v>972</v>
      </c>
      <c r="B72" s="487"/>
      <c r="C72" s="516" t="s">
        <v>553</v>
      </c>
      <c r="D72" s="596" t="s">
        <v>3162</v>
      </c>
      <c r="E72" s="489" t="s">
        <v>1210</v>
      </c>
      <c r="F72" s="517"/>
      <c r="G72" s="496">
        <v>0.6</v>
      </c>
      <c r="H72" s="496">
        <v>0.3</v>
      </c>
      <c r="I72" s="489">
        <f t="shared" si="34"/>
        <v>1.7999999999999998</v>
      </c>
      <c r="J72" s="496">
        <v>15.4</v>
      </c>
      <c r="K72" s="518">
        <f t="shared" si="36"/>
        <v>27.72</v>
      </c>
      <c r="L72" s="515">
        <f t="shared" si="35"/>
        <v>15.4</v>
      </c>
      <c r="M72" s="490">
        <v>1.1000000000000001</v>
      </c>
      <c r="N72" s="491">
        <f t="shared" si="31"/>
        <v>16.940000000000001</v>
      </c>
      <c r="O72" s="577"/>
      <c r="P72" s="577"/>
      <c r="Q72" s="492">
        <f t="shared" si="32"/>
        <v>0</v>
      </c>
      <c r="R72" s="492"/>
      <c r="S72" s="715">
        <f t="shared" si="33"/>
        <v>0</v>
      </c>
      <c r="T72" s="577"/>
      <c r="U72" s="609"/>
      <c r="V72" s="609"/>
      <c r="W72" s="609"/>
      <c r="X72" s="609"/>
      <c r="Y72" s="609"/>
    </row>
    <row r="73" spans="1:25" s="610" customFormat="1" ht="24" customHeight="1" x14ac:dyDescent="0.25">
      <c r="A73" s="486" t="s">
        <v>973</v>
      </c>
      <c r="B73" s="487"/>
      <c r="C73" s="516" t="s">
        <v>553</v>
      </c>
      <c r="D73" s="596" t="s">
        <v>3163</v>
      </c>
      <c r="E73" s="489" t="s">
        <v>1210</v>
      </c>
      <c r="F73" s="517"/>
      <c r="G73" s="496">
        <v>0.6</v>
      </c>
      <c r="H73" s="496">
        <v>0.45</v>
      </c>
      <c r="I73" s="489">
        <f t="shared" si="34"/>
        <v>2.1</v>
      </c>
      <c r="J73" s="496">
        <v>1</v>
      </c>
      <c r="K73" s="518">
        <f t="shared" si="36"/>
        <v>2.1</v>
      </c>
      <c r="L73" s="515">
        <f t="shared" si="35"/>
        <v>1</v>
      </c>
      <c r="M73" s="490">
        <v>1.1000000000000001</v>
      </c>
      <c r="N73" s="491">
        <f t="shared" si="31"/>
        <v>1.1000000000000001</v>
      </c>
      <c r="O73" s="577"/>
      <c r="P73" s="577"/>
      <c r="Q73" s="492">
        <f t="shared" si="32"/>
        <v>0</v>
      </c>
      <c r="R73" s="492"/>
      <c r="S73" s="715">
        <f t="shared" si="33"/>
        <v>0</v>
      </c>
      <c r="T73" s="577"/>
      <c r="U73" s="609"/>
      <c r="V73" s="609"/>
      <c r="W73" s="609"/>
      <c r="X73" s="609"/>
      <c r="Y73" s="609"/>
    </row>
    <row r="74" spans="1:25" s="610" customFormat="1" ht="24" customHeight="1" x14ac:dyDescent="0.25">
      <c r="A74" s="486" t="s">
        <v>3219</v>
      </c>
      <c r="B74" s="487"/>
      <c r="C74" s="516" t="s">
        <v>553</v>
      </c>
      <c r="D74" s="596" t="s">
        <v>3164</v>
      </c>
      <c r="E74" s="489" t="s">
        <v>1210</v>
      </c>
      <c r="F74" s="517"/>
      <c r="G74" s="496">
        <v>0.6</v>
      </c>
      <c r="H74" s="496">
        <v>0.45</v>
      </c>
      <c r="I74" s="489">
        <f t="shared" si="34"/>
        <v>2.1</v>
      </c>
      <c r="J74" s="496">
        <v>8.3000000000000007</v>
      </c>
      <c r="K74" s="518">
        <f t="shared" si="36"/>
        <v>17.430000000000003</v>
      </c>
      <c r="L74" s="515">
        <f t="shared" si="35"/>
        <v>8.3000000000000007</v>
      </c>
      <c r="M74" s="490">
        <v>1.1000000000000001</v>
      </c>
      <c r="N74" s="491">
        <f t="shared" si="31"/>
        <v>9.1300000000000008</v>
      </c>
      <c r="O74" s="577"/>
      <c r="P74" s="577"/>
      <c r="Q74" s="492">
        <f t="shared" si="32"/>
        <v>0</v>
      </c>
      <c r="R74" s="492"/>
      <c r="S74" s="715">
        <f t="shared" si="33"/>
        <v>0</v>
      </c>
      <c r="T74" s="577"/>
      <c r="U74" s="609"/>
      <c r="V74" s="609"/>
      <c r="W74" s="609"/>
      <c r="X74" s="609"/>
      <c r="Y74" s="609"/>
    </row>
    <row r="75" spans="1:25" s="610" customFormat="1" ht="24" customHeight="1" x14ac:dyDescent="0.25">
      <c r="A75" s="486" t="s">
        <v>3220</v>
      </c>
      <c r="B75" s="487"/>
      <c r="C75" s="516" t="s">
        <v>553</v>
      </c>
      <c r="D75" s="596" t="s">
        <v>3165</v>
      </c>
      <c r="E75" s="489" t="s">
        <v>1210</v>
      </c>
      <c r="F75" s="517"/>
      <c r="G75" s="496">
        <v>0.6</v>
      </c>
      <c r="H75" s="496">
        <v>0.45</v>
      </c>
      <c r="I75" s="489">
        <f t="shared" si="34"/>
        <v>2.1</v>
      </c>
      <c r="J75" s="496">
        <v>0.7</v>
      </c>
      <c r="K75" s="518">
        <f t="shared" si="36"/>
        <v>1.47</v>
      </c>
      <c r="L75" s="515">
        <f t="shared" si="35"/>
        <v>0.7</v>
      </c>
      <c r="M75" s="490">
        <v>1.1000000000000001</v>
      </c>
      <c r="N75" s="491">
        <f t="shared" si="31"/>
        <v>0.77</v>
      </c>
      <c r="O75" s="577"/>
      <c r="P75" s="577"/>
      <c r="Q75" s="492">
        <f t="shared" si="32"/>
        <v>0</v>
      </c>
      <c r="R75" s="492"/>
      <c r="S75" s="715">
        <f t="shared" si="33"/>
        <v>0</v>
      </c>
      <c r="T75" s="577"/>
      <c r="U75" s="609"/>
      <c r="V75" s="609"/>
      <c r="W75" s="609"/>
      <c r="X75" s="609"/>
      <c r="Y75" s="609"/>
    </row>
    <row r="76" spans="1:25" s="610" customFormat="1" ht="24" customHeight="1" x14ac:dyDescent="0.25">
      <c r="A76" s="486" t="s">
        <v>3221</v>
      </c>
      <c r="B76" s="487"/>
      <c r="C76" s="486" t="s">
        <v>553</v>
      </c>
      <c r="D76" s="596" t="s">
        <v>3166</v>
      </c>
      <c r="E76" s="489" t="s">
        <v>18</v>
      </c>
      <c r="F76" s="594" t="s">
        <v>14</v>
      </c>
      <c r="G76" s="496"/>
      <c r="H76" s="496"/>
      <c r="I76" s="496"/>
      <c r="J76" s="496"/>
      <c r="K76" s="593">
        <v>0.42919112928274239</v>
      </c>
      <c r="L76" s="515" t="str">
        <f>F76</f>
        <v>1</v>
      </c>
      <c r="M76" s="490">
        <v>1</v>
      </c>
      <c r="N76" s="491">
        <f t="shared" si="31"/>
        <v>1</v>
      </c>
      <c r="O76" s="577"/>
      <c r="P76" s="577"/>
      <c r="Q76" s="492">
        <f t="shared" si="32"/>
        <v>0</v>
      </c>
      <c r="R76" s="492"/>
      <c r="S76" s="715">
        <f t="shared" si="33"/>
        <v>0</v>
      </c>
      <c r="T76" s="577"/>
      <c r="U76" s="609"/>
      <c r="V76" s="609"/>
      <c r="W76" s="609"/>
      <c r="X76" s="609"/>
      <c r="Y76" s="609"/>
    </row>
    <row r="77" spans="1:25" s="610" customFormat="1" ht="24" customHeight="1" x14ac:dyDescent="0.25">
      <c r="A77" s="486" t="s">
        <v>3222</v>
      </c>
      <c r="B77" s="487"/>
      <c r="C77" s="486" t="s">
        <v>553</v>
      </c>
      <c r="D77" s="596" t="s">
        <v>3167</v>
      </c>
      <c r="E77" s="489" t="s">
        <v>18</v>
      </c>
      <c r="F77" s="594" t="s">
        <v>14</v>
      </c>
      <c r="G77" s="496"/>
      <c r="H77" s="496"/>
      <c r="I77" s="496"/>
      <c r="J77" s="496"/>
      <c r="K77" s="593">
        <v>0.45331856086231198</v>
      </c>
      <c r="L77" s="515" t="str">
        <f t="shared" ref="L77:L94" si="37">F77</f>
        <v>1</v>
      </c>
      <c r="M77" s="490">
        <v>1</v>
      </c>
      <c r="N77" s="491">
        <f t="shared" si="31"/>
        <v>1</v>
      </c>
      <c r="O77" s="577"/>
      <c r="P77" s="577"/>
      <c r="Q77" s="492">
        <f t="shared" si="32"/>
        <v>0</v>
      </c>
      <c r="R77" s="492"/>
      <c r="S77" s="715">
        <f t="shared" si="33"/>
        <v>0</v>
      </c>
      <c r="T77" s="577"/>
      <c r="U77" s="609"/>
      <c r="V77" s="609"/>
      <c r="W77" s="609"/>
      <c r="X77" s="609"/>
      <c r="Y77" s="609"/>
    </row>
    <row r="78" spans="1:25" s="610" customFormat="1" ht="24" customHeight="1" x14ac:dyDescent="0.25">
      <c r="A78" s="486" t="s">
        <v>3223</v>
      </c>
      <c r="B78" s="487"/>
      <c r="C78" s="486" t="s">
        <v>553</v>
      </c>
      <c r="D78" s="596" t="s">
        <v>3168</v>
      </c>
      <c r="E78" s="489" t="s">
        <v>18</v>
      </c>
      <c r="F78" s="594" t="s">
        <v>14</v>
      </c>
      <c r="G78" s="496"/>
      <c r="H78" s="496"/>
      <c r="I78" s="496"/>
      <c r="J78" s="496"/>
      <c r="K78" s="593">
        <v>0.45331856086231198</v>
      </c>
      <c r="L78" s="515" t="str">
        <f t="shared" si="37"/>
        <v>1</v>
      </c>
      <c r="M78" s="490">
        <v>1</v>
      </c>
      <c r="N78" s="491">
        <f t="shared" si="31"/>
        <v>1</v>
      </c>
      <c r="O78" s="577"/>
      <c r="P78" s="577"/>
      <c r="Q78" s="492">
        <f t="shared" si="32"/>
        <v>0</v>
      </c>
      <c r="R78" s="492"/>
      <c r="S78" s="715">
        <f t="shared" si="33"/>
        <v>0</v>
      </c>
      <c r="T78" s="577"/>
      <c r="U78" s="609"/>
      <c r="V78" s="609"/>
      <c r="W78" s="609"/>
      <c r="X78" s="609"/>
      <c r="Y78" s="609"/>
    </row>
    <row r="79" spans="1:25" s="610" customFormat="1" ht="24" customHeight="1" x14ac:dyDescent="0.25">
      <c r="A79" s="942" t="s">
        <v>3224</v>
      </c>
      <c r="B79" s="943"/>
      <c r="C79" s="942" t="s">
        <v>553</v>
      </c>
      <c r="D79" s="944" t="s">
        <v>3169</v>
      </c>
      <c r="E79" s="945" t="s">
        <v>18</v>
      </c>
      <c r="F79" s="946" t="s">
        <v>15</v>
      </c>
      <c r="G79" s="947"/>
      <c r="H79" s="947"/>
      <c r="I79" s="947"/>
      <c r="J79" s="947"/>
      <c r="K79" s="948">
        <v>1.21</v>
      </c>
      <c r="L79" s="515" t="str">
        <f t="shared" si="37"/>
        <v>2</v>
      </c>
      <c r="M79" s="490">
        <v>1</v>
      </c>
      <c r="N79" s="491">
        <f t="shared" si="31"/>
        <v>2</v>
      </c>
      <c r="O79" s="577"/>
      <c r="P79" s="577"/>
      <c r="Q79" s="492">
        <f t="shared" si="32"/>
        <v>0</v>
      </c>
      <c r="R79" s="492"/>
      <c r="S79" s="715">
        <f t="shared" si="33"/>
        <v>0</v>
      </c>
      <c r="T79" s="577"/>
      <c r="U79" s="609"/>
      <c r="V79" s="609"/>
      <c r="W79" s="609"/>
      <c r="X79" s="609"/>
      <c r="Y79" s="609"/>
    </row>
    <row r="80" spans="1:25" s="610" customFormat="1" ht="24" customHeight="1" x14ac:dyDescent="0.25">
      <c r="A80" s="486" t="s">
        <v>3225</v>
      </c>
      <c r="B80" s="487"/>
      <c r="C80" s="486" t="s">
        <v>553</v>
      </c>
      <c r="D80" s="596" t="s">
        <v>3170</v>
      </c>
      <c r="E80" s="489" t="s">
        <v>18</v>
      </c>
      <c r="F80" s="594" t="s">
        <v>15</v>
      </c>
      <c r="G80" s="496"/>
      <c r="H80" s="496"/>
      <c r="I80" s="496"/>
      <c r="J80" s="496"/>
      <c r="K80" s="593">
        <v>1.9044025288211772</v>
      </c>
      <c r="L80" s="515" t="str">
        <f t="shared" si="37"/>
        <v>2</v>
      </c>
      <c r="M80" s="490">
        <v>1</v>
      </c>
      <c r="N80" s="491">
        <f t="shared" si="31"/>
        <v>2</v>
      </c>
      <c r="O80" s="577"/>
      <c r="P80" s="577"/>
      <c r="Q80" s="492">
        <f t="shared" si="32"/>
        <v>0</v>
      </c>
      <c r="R80" s="492"/>
      <c r="S80" s="715">
        <f t="shared" si="33"/>
        <v>0</v>
      </c>
      <c r="T80" s="577"/>
      <c r="U80" s="609"/>
      <c r="V80" s="609"/>
      <c r="W80" s="609"/>
      <c r="X80" s="609"/>
      <c r="Y80" s="609"/>
    </row>
    <row r="81" spans="1:25" s="610" customFormat="1" ht="24" customHeight="1" x14ac:dyDescent="0.25">
      <c r="A81" s="942" t="s">
        <v>3226</v>
      </c>
      <c r="B81" s="943"/>
      <c r="C81" s="942" t="s">
        <v>553</v>
      </c>
      <c r="D81" s="944" t="s">
        <v>3171</v>
      </c>
      <c r="E81" s="945" t="s">
        <v>18</v>
      </c>
      <c r="F81" s="946" t="s">
        <v>482</v>
      </c>
      <c r="G81" s="947"/>
      <c r="H81" s="947"/>
      <c r="I81" s="947"/>
      <c r="J81" s="947"/>
      <c r="K81" s="948">
        <v>3.81</v>
      </c>
      <c r="L81" s="515" t="str">
        <f t="shared" si="37"/>
        <v>4</v>
      </c>
      <c r="M81" s="490">
        <v>1</v>
      </c>
      <c r="N81" s="491">
        <f t="shared" si="31"/>
        <v>4</v>
      </c>
      <c r="O81" s="577"/>
      <c r="P81" s="577"/>
      <c r="Q81" s="492">
        <f t="shared" si="32"/>
        <v>0</v>
      </c>
      <c r="R81" s="492"/>
      <c r="S81" s="715">
        <f t="shared" si="33"/>
        <v>0</v>
      </c>
      <c r="T81" s="577"/>
      <c r="U81" s="609"/>
      <c r="V81" s="609"/>
      <c r="W81" s="609"/>
      <c r="X81" s="609"/>
      <c r="Y81" s="609"/>
    </row>
    <row r="82" spans="1:25" s="610" customFormat="1" ht="24" customHeight="1" x14ac:dyDescent="0.25">
      <c r="A82" s="486" t="s">
        <v>3227</v>
      </c>
      <c r="B82" s="487"/>
      <c r="C82" s="486" t="s">
        <v>553</v>
      </c>
      <c r="D82" s="596" t="s">
        <v>3172</v>
      </c>
      <c r="E82" s="489" t="s">
        <v>18</v>
      </c>
      <c r="F82" s="594" t="s">
        <v>14</v>
      </c>
      <c r="G82" s="496"/>
      <c r="H82" s="496"/>
      <c r="I82" s="496"/>
      <c r="J82" s="496"/>
      <c r="K82" s="593">
        <v>0.88685834705770339</v>
      </c>
      <c r="L82" s="515" t="str">
        <f t="shared" si="37"/>
        <v>1</v>
      </c>
      <c r="M82" s="490">
        <v>1</v>
      </c>
      <c r="N82" s="491">
        <f t="shared" si="31"/>
        <v>1</v>
      </c>
      <c r="O82" s="577"/>
      <c r="P82" s="577"/>
      <c r="Q82" s="492">
        <f t="shared" si="32"/>
        <v>0</v>
      </c>
      <c r="R82" s="492"/>
      <c r="S82" s="715">
        <f t="shared" si="33"/>
        <v>0</v>
      </c>
      <c r="T82" s="577"/>
      <c r="U82" s="609"/>
      <c r="V82" s="609"/>
      <c r="W82" s="609"/>
      <c r="X82" s="609"/>
      <c r="Y82" s="609"/>
    </row>
    <row r="83" spans="1:25" s="610" customFormat="1" ht="24" customHeight="1" x14ac:dyDescent="0.25">
      <c r="A83" s="486" t="s">
        <v>3228</v>
      </c>
      <c r="B83" s="487"/>
      <c r="C83" s="486" t="s">
        <v>553</v>
      </c>
      <c r="D83" s="596" t="s">
        <v>3173</v>
      </c>
      <c r="E83" s="489" t="s">
        <v>18</v>
      </c>
      <c r="F83" s="594" t="s">
        <v>15</v>
      </c>
      <c r="G83" s="496"/>
      <c r="H83" s="496"/>
      <c r="I83" s="496"/>
      <c r="J83" s="496"/>
      <c r="K83" s="593">
        <v>2.0564600329384879</v>
      </c>
      <c r="L83" s="515" t="str">
        <f t="shared" si="37"/>
        <v>2</v>
      </c>
      <c r="M83" s="490">
        <v>1</v>
      </c>
      <c r="N83" s="491">
        <f t="shared" si="31"/>
        <v>2</v>
      </c>
      <c r="O83" s="577"/>
      <c r="P83" s="577"/>
      <c r="Q83" s="492">
        <f t="shared" si="32"/>
        <v>0</v>
      </c>
      <c r="R83" s="492"/>
      <c r="S83" s="715">
        <f t="shared" si="33"/>
        <v>0</v>
      </c>
      <c r="T83" s="577"/>
      <c r="U83" s="609"/>
      <c r="V83" s="609"/>
      <c r="W83" s="609"/>
      <c r="X83" s="609"/>
      <c r="Y83" s="609"/>
    </row>
    <row r="84" spans="1:25" s="610" customFormat="1" ht="24" customHeight="1" x14ac:dyDescent="0.25">
      <c r="A84" s="486" t="s">
        <v>3229</v>
      </c>
      <c r="B84" s="487"/>
      <c r="C84" s="486" t="s">
        <v>553</v>
      </c>
      <c r="D84" s="596" t="s">
        <v>3174</v>
      </c>
      <c r="E84" s="489" t="s">
        <v>18</v>
      </c>
      <c r="F84" s="594" t="s">
        <v>14</v>
      </c>
      <c r="G84" s="496"/>
      <c r="H84" s="496"/>
      <c r="I84" s="496"/>
      <c r="J84" s="496"/>
      <c r="K84" s="593">
        <v>1.876460032938488</v>
      </c>
      <c r="L84" s="515" t="str">
        <f t="shared" si="37"/>
        <v>1</v>
      </c>
      <c r="M84" s="490">
        <v>1</v>
      </c>
      <c r="N84" s="491">
        <f t="shared" si="31"/>
        <v>1</v>
      </c>
      <c r="O84" s="577"/>
      <c r="P84" s="577"/>
      <c r="Q84" s="492">
        <f t="shared" si="32"/>
        <v>0</v>
      </c>
      <c r="R84" s="492"/>
      <c r="S84" s="715">
        <f t="shared" si="33"/>
        <v>0</v>
      </c>
      <c r="T84" s="577"/>
      <c r="U84" s="609"/>
      <c r="V84" s="609"/>
      <c r="W84" s="609"/>
      <c r="X84" s="609"/>
      <c r="Y84" s="609"/>
    </row>
    <row r="85" spans="1:25" s="610" customFormat="1" ht="24" customHeight="1" x14ac:dyDescent="0.25">
      <c r="A85" s="486" t="s">
        <v>3230</v>
      </c>
      <c r="B85" s="487"/>
      <c r="C85" s="486" t="s">
        <v>553</v>
      </c>
      <c r="D85" s="596" t="s">
        <v>3175</v>
      </c>
      <c r="E85" s="489" t="s">
        <v>18</v>
      </c>
      <c r="F85" s="594" t="s">
        <v>14</v>
      </c>
      <c r="G85" s="496"/>
      <c r="H85" s="496"/>
      <c r="I85" s="496"/>
      <c r="J85" s="496"/>
      <c r="K85" s="593">
        <v>1.876460032938488</v>
      </c>
      <c r="L85" s="515" t="str">
        <f t="shared" si="37"/>
        <v>1</v>
      </c>
      <c r="M85" s="490">
        <v>1</v>
      </c>
      <c r="N85" s="491">
        <f t="shared" si="31"/>
        <v>1</v>
      </c>
      <c r="O85" s="577"/>
      <c r="P85" s="577"/>
      <c r="Q85" s="492">
        <f t="shared" si="32"/>
        <v>0</v>
      </c>
      <c r="R85" s="492"/>
      <c r="S85" s="715">
        <f t="shared" si="33"/>
        <v>0</v>
      </c>
      <c r="T85" s="577"/>
      <c r="U85" s="609"/>
      <c r="V85" s="609"/>
      <c r="W85" s="609"/>
      <c r="X85" s="609"/>
      <c r="Y85" s="609"/>
    </row>
    <row r="86" spans="1:25" s="610" customFormat="1" ht="24" customHeight="1" x14ac:dyDescent="0.25">
      <c r="A86" s="942" t="s">
        <v>3231</v>
      </c>
      <c r="B86" s="943"/>
      <c r="C86" s="942" t="s">
        <v>553</v>
      </c>
      <c r="D86" s="944" t="s">
        <v>3176</v>
      </c>
      <c r="E86" s="945" t="s">
        <v>18</v>
      </c>
      <c r="F86" s="946" t="s">
        <v>14</v>
      </c>
      <c r="G86" s="947"/>
      <c r="H86" s="947"/>
      <c r="I86" s="947"/>
      <c r="J86" s="947"/>
      <c r="K86" s="948">
        <v>1.88</v>
      </c>
      <c r="L86" s="515" t="str">
        <f t="shared" si="37"/>
        <v>1</v>
      </c>
      <c r="M86" s="490">
        <v>1</v>
      </c>
      <c r="N86" s="491">
        <f t="shared" si="31"/>
        <v>1</v>
      </c>
      <c r="O86" s="577"/>
      <c r="P86" s="577"/>
      <c r="Q86" s="492">
        <f t="shared" si="32"/>
        <v>0</v>
      </c>
      <c r="R86" s="492"/>
      <c r="S86" s="715">
        <f t="shared" si="33"/>
        <v>0</v>
      </c>
      <c r="T86" s="577"/>
      <c r="U86" s="609"/>
      <c r="V86" s="609"/>
      <c r="W86" s="609"/>
      <c r="X86" s="609"/>
      <c r="Y86" s="609"/>
    </row>
    <row r="87" spans="1:25" s="610" customFormat="1" ht="24" customHeight="1" x14ac:dyDescent="0.25">
      <c r="A87" s="486" t="s">
        <v>3232</v>
      </c>
      <c r="B87" s="487"/>
      <c r="C87" s="486" t="s">
        <v>553</v>
      </c>
      <c r="D87" s="596" t="s">
        <v>3177</v>
      </c>
      <c r="E87" s="489" t="s">
        <v>18</v>
      </c>
      <c r="F87" s="594" t="s">
        <v>14</v>
      </c>
      <c r="G87" s="496"/>
      <c r="H87" s="496"/>
      <c r="I87" s="496"/>
      <c r="J87" s="496"/>
      <c r="K87" s="518">
        <v>2.1892033717615695</v>
      </c>
      <c r="L87" s="515" t="str">
        <f>F87</f>
        <v>1</v>
      </c>
      <c r="M87" s="490">
        <v>1</v>
      </c>
      <c r="N87" s="491">
        <f t="shared" si="31"/>
        <v>1</v>
      </c>
      <c r="O87" s="577"/>
      <c r="P87" s="577"/>
      <c r="Q87" s="492">
        <f t="shared" si="32"/>
        <v>0</v>
      </c>
      <c r="R87" s="492"/>
      <c r="S87" s="715">
        <f t="shared" si="33"/>
        <v>0</v>
      </c>
      <c r="T87" s="577"/>
      <c r="U87" s="609"/>
      <c r="V87" s="609"/>
      <c r="W87" s="609"/>
      <c r="X87" s="609"/>
      <c r="Y87" s="609"/>
    </row>
    <row r="88" spans="1:25" s="610" customFormat="1" ht="15.75" customHeight="1" x14ac:dyDescent="0.25">
      <c r="A88" s="486" t="s">
        <v>3233</v>
      </c>
      <c r="B88" s="487"/>
      <c r="C88" s="486" t="s">
        <v>553</v>
      </c>
      <c r="D88" s="596" t="s">
        <v>3178</v>
      </c>
      <c r="E88" s="489" t="s">
        <v>18</v>
      </c>
      <c r="F88" s="594" t="s">
        <v>15</v>
      </c>
      <c r="G88" s="489"/>
      <c r="H88" s="489"/>
      <c r="I88" s="489"/>
      <c r="J88" s="489"/>
      <c r="K88" s="515">
        <v>4.3784067435231391</v>
      </c>
      <c r="L88" s="515" t="str">
        <f t="shared" si="37"/>
        <v>2</v>
      </c>
      <c r="M88" s="490">
        <v>1</v>
      </c>
      <c r="N88" s="491">
        <f t="shared" si="31"/>
        <v>2</v>
      </c>
      <c r="O88" s="576"/>
      <c r="P88" s="576"/>
      <c r="Q88" s="492">
        <f t="shared" si="32"/>
        <v>0</v>
      </c>
      <c r="R88" s="492"/>
      <c r="S88" s="715">
        <f t="shared" si="33"/>
        <v>0</v>
      </c>
      <c r="T88" s="584"/>
      <c r="U88" s="609"/>
      <c r="V88" s="609"/>
      <c r="W88" s="609"/>
      <c r="X88" s="609"/>
      <c r="Y88" s="609"/>
    </row>
    <row r="89" spans="1:25" s="610" customFormat="1" ht="24.75" customHeight="1" x14ac:dyDescent="0.25">
      <c r="A89" s="486" t="s">
        <v>3234</v>
      </c>
      <c r="B89" s="487"/>
      <c r="C89" s="486" t="s">
        <v>553</v>
      </c>
      <c r="D89" s="596" t="s">
        <v>3179</v>
      </c>
      <c r="E89" s="489" t="s">
        <v>18</v>
      </c>
      <c r="F89" s="594" t="s">
        <v>15</v>
      </c>
      <c r="G89" s="489"/>
      <c r="H89" s="489"/>
      <c r="I89" s="489"/>
      <c r="J89" s="489"/>
      <c r="K89" s="515">
        <v>1.0350000000000001</v>
      </c>
      <c r="L89" s="515" t="str">
        <f t="shared" si="37"/>
        <v>2</v>
      </c>
      <c r="M89" s="490">
        <v>1</v>
      </c>
      <c r="N89" s="491">
        <f t="shared" si="31"/>
        <v>2</v>
      </c>
      <c r="O89" s="576"/>
      <c r="P89" s="576"/>
      <c r="Q89" s="492">
        <f t="shared" si="32"/>
        <v>0</v>
      </c>
      <c r="R89" s="492"/>
      <c r="S89" s="715">
        <f t="shared" si="33"/>
        <v>0</v>
      </c>
      <c r="T89" s="584"/>
      <c r="U89" s="609"/>
      <c r="V89" s="609"/>
      <c r="W89" s="609"/>
      <c r="X89" s="609"/>
      <c r="Y89" s="609"/>
    </row>
    <row r="90" spans="1:25" s="610" customFormat="1" ht="24.75" customHeight="1" x14ac:dyDescent="0.25">
      <c r="A90" s="486" t="s">
        <v>3235</v>
      </c>
      <c r="B90" s="487"/>
      <c r="C90" s="486" t="s">
        <v>553</v>
      </c>
      <c r="D90" s="596" t="s">
        <v>3180</v>
      </c>
      <c r="E90" s="489" t="s">
        <v>18</v>
      </c>
      <c r="F90" s="594" t="s">
        <v>14</v>
      </c>
      <c r="G90" s="489"/>
      <c r="H90" s="489"/>
      <c r="I90" s="489"/>
      <c r="J90" s="489"/>
      <c r="K90" s="515">
        <v>0.54</v>
      </c>
      <c r="L90" s="515" t="str">
        <f t="shared" si="37"/>
        <v>1</v>
      </c>
      <c r="M90" s="490">
        <v>1</v>
      </c>
      <c r="N90" s="491">
        <f t="shared" si="31"/>
        <v>1</v>
      </c>
      <c r="O90" s="576"/>
      <c r="P90" s="576"/>
      <c r="Q90" s="492">
        <f t="shared" si="32"/>
        <v>0</v>
      </c>
      <c r="R90" s="492"/>
      <c r="S90" s="715">
        <f t="shared" si="33"/>
        <v>0</v>
      </c>
      <c r="T90" s="584"/>
      <c r="U90" s="609"/>
      <c r="V90" s="609"/>
      <c r="W90" s="609"/>
      <c r="X90" s="609"/>
      <c r="Y90" s="609"/>
    </row>
    <row r="91" spans="1:25" s="610" customFormat="1" ht="24.75" customHeight="1" x14ac:dyDescent="0.25">
      <c r="A91" s="486" t="s">
        <v>3236</v>
      </c>
      <c r="B91" s="487"/>
      <c r="C91" s="486" t="s">
        <v>553</v>
      </c>
      <c r="D91" s="596" t="s">
        <v>3181</v>
      </c>
      <c r="E91" s="489" t="s">
        <v>18</v>
      </c>
      <c r="F91" s="594" t="s">
        <v>15</v>
      </c>
      <c r="G91" s="489"/>
      <c r="H91" s="489"/>
      <c r="I91" s="489"/>
      <c r="J91" s="489"/>
      <c r="K91" s="515">
        <v>1.2074486277268397</v>
      </c>
      <c r="L91" s="515" t="str">
        <f t="shared" si="37"/>
        <v>2</v>
      </c>
      <c r="M91" s="490">
        <v>1</v>
      </c>
      <c r="N91" s="491">
        <f t="shared" si="31"/>
        <v>2</v>
      </c>
      <c r="O91" s="576"/>
      <c r="P91" s="576"/>
      <c r="Q91" s="492">
        <f t="shared" si="32"/>
        <v>0</v>
      </c>
      <c r="R91" s="492"/>
      <c r="S91" s="715">
        <f t="shared" si="33"/>
        <v>0</v>
      </c>
      <c r="T91" s="584"/>
      <c r="U91" s="609"/>
      <c r="V91" s="609"/>
      <c r="W91" s="609"/>
      <c r="X91" s="609"/>
      <c r="Y91" s="609"/>
    </row>
    <row r="92" spans="1:25" s="610" customFormat="1" ht="24.75" customHeight="1" x14ac:dyDescent="0.25">
      <c r="A92" s="486" t="s">
        <v>3237</v>
      </c>
      <c r="B92" s="487"/>
      <c r="C92" s="486" t="s">
        <v>553</v>
      </c>
      <c r="D92" s="596" t="s">
        <v>3182</v>
      </c>
      <c r="E92" s="489" t="s">
        <v>18</v>
      </c>
      <c r="F92" s="594" t="s">
        <v>14</v>
      </c>
      <c r="G92" s="489"/>
      <c r="H92" s="489"/>
      <c r="I92" s="489"/>
      <c r="J92" s="489"/>
      <c r="K92" s="515">
        <v>0.59607950630558948</v>
      </c>
      <c r="L92" s="515" t="str">
        <f t="shared" si="37"/>
        <v>1</v>
      </c>
      <c r="M92" s="490">
        <v>1</v>
      </c>
      <c r="N92" s="491">
        <f t="shared" si="31"/>
        <v>1</v>
      </c>
      <c r="O92" s="576"/>
      <c r="P92" s="576"/>
      <c r="Q92" s="492">
        <f t="shared" si="32"/>
        <v>0</v>
      </c>
      <c r="R92" s="492"/>
      <c r="S92" s="715">
        <f t="shared" si="33"/>
        <v>0</v>
      </c>
      <c r="T92" s="584"/>
      <c r="U92" s="609"/>
      <c r="V92" s="609"/>
      <c r="W92" s="609"/>
      <c r="X92" s="609"/>
      <c r="Y92" s="609"/>
    </row>
    <row r="93" spans="1:25" s="610" customFormat="1" ht="24.75" customHeight="1" x14ac:dyDescent="0.25">
      <c r="A93" s="486" t="s">
        <v>3238</v>
      </c>
      <c r="B93" s="487"/>
      <c r="C93" s="486" t="s">
        <v>553</v>
      </c>
      <c r="D93" s="596" t="s">
        <v>3183</v>
      </c>
      <c r="E93" s="489" t="s">
        <v>18</v>
      </c>
      <c r="F93" s="594" t="s">
        <v>482</v>
      </c>
      <c r="G93" s="489"/>
      <c r="H93" s="489"/>
      <c r="I93" s="489"/>
      <c r="J93" s="489"/>
      <c r="K93" s="515">
        <v>2.3843180252223579</v>
      </c>
      <c r="L93" s="515" t="str">
        <f t="shared" si="37"/>
        <v>4</v>
      </c>
      <c r="M93" s="490">
        <v>1</v>
      </c>
      <c r="N93" s="491">
        <f t="shared" si="31"/>
        <v>4</v>
      </c>
      <c r="O93" s="576"/>
      <c r="P93" s="576"/>
      <c r="Q93" s="492">
        <f t="shared" si="32"/>
        <v>0</v>
      </c>
      <c r="R93" s="492"/>
      <c r="S93" s="715">
        <f t="shared" si="33"/>
        <v>0</v>
      </c>
      <c r="T93" s="584"/>
      <c r="U93" s="609"/>
      <c r="V93" s="609"/>
      <c r="W93" s="609"/>
      <c r="X93" s="609"/>
      <c r="Y93" s="609"/>
    </row>
    <row r="94" spans="1:25" s="610" customFormat="1" ht="24.75" customHeight="1" x14ac:dyDescent="0.25">
      <c r="A94" s="486" t="s">
        <v>3239</v>
      </c>
      <c r="B94" s="487"/>
      <c r="C94" s="486" t="s">
        <v>553</v>
      </c>
      <c r="D94" s="596" t="s">
        <v>3184</v>
      </c>
      <c r="E94" s="489" t="s">
        <v>18</v>
      </c>
      <c r="F94" s="594" t="s">
        <v>14</v>
      </c>
      <c r="G94" s="489"/>
      <c r="H94" s="489"/>
      <c r="I94" s="489"/>
      <c r="J94" s="489"/>
      <c r="K94" s="515">
        <v>0.59607950630558948</v>
      </c>
      <c r="L94" s="515" t="str">
        <f t="shared" si="37"/>
        <v>1</v>
      </c>
      <c r="M94" s="490">
        <v>1</v>
      </c>
      <c r="N94" s="491">
        <f t="shared" si="31"/>
        <v>1</v>
      </c>
      <c r="O94" s="576"/>
      <c r="P94" s="576"/>
      <c r="Q94" s="492">
        <f t="shared" si="32"/>
        <v>0</v>
      </c>
      <c r="R94" s="492"/>
      <c r="S94" s="715">
        <f t="shared" si="33"/>
        <v>0</v>
      </c>
      <c r="T94" s="584"/>
      <c r="U94" s="609"/>
      <c r="V94" s="609"/>
      <c r="W94" s="609"/>
      <c r="X94" s="609"/>
      <c r="Y94" s="609"/>
    </row>
    <row r="95" spans="1:25" s="610" customFormat="1" ht="24.75" customHeight="1" x14ac:dyDescent="0.25">
      <c r="A95" s="486" t="s">
        <v>3240</v>
      </c>
      <c r="B95" s="487"/>
      <c r="C95" s="486" t="s">
        <v>553</v>
      </c>
      <c r="D95" s="596" t="s">
        <v>3189</v>
      </c>
      <c r="E95" s="489" t="s">
        <v>18</v>
      </c>
      <c r="F95" s="594">
        <v>2</v>
      </c>
      <c r="G95" s="489"/>
      <c r="H95" s="489"/>
      <c r="I95" s="489"/>
      <c r="J95" s="489"/>
      <c r="K95" s="515">
        <v>0.37</v>
      </c>
      <c r="L95" s="494">
        <f t="shared" ref="L95" si="38">F95</f>
        <v>2</v>
      </c>
      <c r="M95" s="490">
        <v>1</v>
      </c>
      <c r="N95" s="491">
        <f t="shared" si="31"/>
        <v>2</v>
      </c>
      <c r="O95" s="576"/>
      <c r="P95" s="576"/>
      <c r="Q95" s="492">
        <f t="shared" si="32"/>
        <v>0</v>
      </c>
      <c r="R95" s="492"/>
      <c r="S95" s="715">
        <f t="shared" si="33"/>
        <v>0</v>
      </c>
      <c r="T95" s="584"/>
      <c r="U95" s="609"/>
      <c r="V95" s="609"/>
      <c r="W95" s="609"/>
      <c r="X95" s="609"/>
      <c r="Y95" s="609"/>
    </row>
    <row r="96" spans="1:25" s="613" customFormat="1" ht="15.75" customHeight="1" x14ac:dyDescent="0.3">
      <c r="A96" s="486" t="s">
        <v>3241</v>
      </c>
      <c r="B96" s="487"/>
      <c r="C96" s="516" t="s">
        <v>553</v>
      </c>
      <c r="D96" s="502" t="s">
        <v>705</v>
      </c>
      <c r="E96" s="488" t="s">
        <v>3</v>
      </c>
      <c r="F96" s="497">
        <v>0.36</v>
      </c>
      <c r="G96" s="489"/>
      <c r="H96" s="489"/>
      <c r="I96" s="489"/>
      <c r="J96" s="489"/>
      <c r="K96" s="489"/>
      <c r="L96" s="497">
        <f>F96</f>
        <v>0.36</v>
      </c>
      <c r="M96" s="490">
        <v>1</v>
      </c>
      <c r="N96" s="491">
        <f t="shared" si="31"/>
        <v>0.36</v>
      </c>
      <c r="O96" s="576"/>
      <c r="P96" s="576"/>
      <c r="Q96" s="492">
        <f t="shared" si="32"/>
        <v>0</v>
      </c>
      <c r="R96" s="492"/>
      <c r="S96" s="715">
        <f t="shared" si="33"/>
        <v>0</v>
      </c>
      <c r="T96" s="584"/>
      <c r="U96" s="615"/>
      <c r="V96" s="615"/>
      <c r="W96" s="615"/>
      <c r="X96" s="615"/>
      <c r="Y96" s="615"/>
    </row>
    <row r="97" spans="1:25" s="559" customFormat="1" ht="15.75" customHeight="1" x14ac:dyDescent="0.3">
      <c r="A97" s="477" t="s">
        <v>974</v>
      </c>
      <c r="B97" s="501" t="s">
        <v>2307</v>
      </c>
      <c r="C97" s="477" t="s">
        <v>552</v>
      </c>
      <c r="D97" s="499" t="s">
        <v>2071</v>
      </c>
      <c r="E97" s="479" t="s">
        <v>18</v>
      </c>
      <c r="F97" s="500">
        <f>F98</f>
        <v>6</v>
      </c>
      <c r="G97" s="500"/>
      <c r="H97" s="500"/>
      <c r="I97" s="500"/>
      <c r="J97" s="500"/>
      <c r="K97" s="500"/>
      <c r="L97" s="500">
        <f>L98</f>
        <v>6</v>
      </c>
      <c r="M97" s="482">
        <v>1</v>
      </c>
      <c r="N97" s="483">
        <f>ROUND(M97*L97,2)</f>
        <v>6</v>
      </c>
      <c r="O97" s="575"/>
      <c r="P97" s="575"/>
      <c r="Q97" s="485"/>
      <c r="R97" s="485">
        <f>ROUND(N97*P97,2)</f>
        <v>0</v>
      </c>
      <c r="S97" s="715">
        <f>ROUND(Q97+R97,2)</f>
        <v>0</v>
      </c>
      <c r="T97" s="587" t="s">
        <v>556</v>
      </c>
      <c r="U97" s="558"/>
      <c r="V97" s="558"/>
      <c r="W97" s="558"/>
      <c r="X97" s="558"/>
      <c r="Y97" s="558"/>
    </row>
    <row r="98" spans="1:25" s="610" customFormat="1" ht="15.75" customHeight="1" x14ac:dyDescent="0.3">
      <c r="A98" s="486" t="s">
        <v>975</v>
      </c>
      <c r="B98" s="487"/>
      <c r="C98" s="486" t="s">
        <v>553</v>
      </c>
      <c r="D98" s="493" t="s">
        <v>3188</v>
      </c>
      <c r="E98" s="489" t="s">
        <v>18</v>
      </c>
      <c r="F98" s="494">
        <v>6</v>
      </c>
      <c r="G98" s="489"/>
      <c r="H98" s="489"/>
      <c r="I98" s="489"/>
      <c r="J98" s="489"/>
      <c r="K98" s="489"/>
      <c r="L98" s="494">
        <f t="shared" ref="L98" si="39">F98</f>
        <v>6</v>
      </c>
      <c r="M98" s="490">
        <v>1</v>
      </c>
      <c r="N98" s="491">
        <f t="shared" ref="N98" si="40">ROUND(M98*L98,2)</f>
        <v>6</v>
      </c>
      <c r="O98" s="576"/>
      <c r="P98" s="576"/>
      <c r="Q98" s="492">
        <f>ROUND(N98*O98,2)</f>
        <v>0</v>
      </c>
      <c r="R98" s="492"/>
      <c r="S98" s="715">
        <f>ROUND(Q98+R98,2)</f>
        <v>0</v>
      </c>
      <c r="T98" s="584"/>
      <c r="U98" s="609"/>
      <c r="V98" s="609"/>
      <c r="W98" s="609"/>
      <c r="X98" s="609"/>
      <c r="Y98" s="609"/>
    </row>
    <row r="99" spans="1:25" s="608" customFormat="1" ht="15.75" customHeight="1" x14ac:dyDescent="0.3">
      <c r="A99" s="477" t="s">
        <v>976</v>
      </c>
      <c r="B99" s="501" t="s">
        <v>3126</v>
      </c>
      <c r="C99" s="504" t="s">
        <v>552</v>
      </c>
      <c r="D99" s="478" t="s">
        <v>3153</v>
      </c>
      <c r="E99" s="479" t="s">
        <v>1685</v>
      </c>
      <c r="F99" s="506">
        <f>F100</f>
        <v>1</v>
      </c>
      <c r="G99" s="505"/>
      <c r="H99" s="505"/>
      <c r="I99" s="505"/>
      <c r="J99" s="505"/>
      <c r="K99" s="505"/>
      <c r="L99" s="506">
        <f t="shared" ref="L99:L100" si="41">F99</f>
        <v>1</v>
      </c>
      <c r="M99" s="507">
        <v>1</v>
      </c>
      <c r="N99" s="483">
        <f>ROUND(M99*L99,2)</f>
        <v>1</v>
      </c>
      <c r="O99" s="578"/>
      <c r="P99" s="578"/>
      <c r="Q99" s="485"/>
      <c r="R99" s="485">
        <f>ROUND(N99*P99,2)</f>
        <v>0</v>
      </c>
      <c r="S99" s="715">
        <f>ROUND(Q99+R99,2)</f>
        <v>0</v>
      </c>
      <c r="T99" s="586"/>
      <c r="U99" s="607"/>
      <c r="V99" s="607"/>
      <c r="W99" s="607"/>
      <c r="X99" s="607"/>
      <c r="Y99" s="607"/>
    </row>
    <row r="100" spans="1:25" s="613" customFormat="1" ht="15.75" customHeight="1" x14ac:dyDescent="0.25">
      <c r="A100" s="546" t="s">
        <v>977</v>
      </c>
      <c r="B100" s="547"/>
      <c r="C100" s="546" t="s">
        <v>553</v>
      </c>
      <c r="D100" s="602" t="s">
        <v>3187</v>
      </c>
      <c r="E100" s="548" t="s">
        <v>1685</v>
      </c>
      <c r="F100" s="494">
        <v>1</v>
      </c>
      <c r="G100" s="489"/>
      <c r="H100" s="489"/>
      <c r="I100" s="489"/>
      <c r="J100" s="489"/>
      <c r="K100" s="489"/>
      <c r="L100" s="494">
        <f t="shared" si="41"/>
        <v>1</v>
      </c>
      <c r="M100" s="490">
        <v>1</v>
      </c>
      <c r="N100" s="491">
        <f t="shared" ref="N100:N106" si="42">ROUND(M100*L100,2)</f>
        <v>1</v>
      </c>
      <c r="O100" s="576"/>
      <c r="P100" s="576"/>
      <c r="Q100" s="492">
        <f>ROUND(N100*O100,2)</f>
        <v>0</v>
      </c>
      <c r="R100" s="492"/>
      <c r="S100" s="715">
        <f>ROUND(Q100+R100,2)</f>
        <v>0</v>
      </c>
      <c r="T100" s="701" t="s">
        <v>3121</v>
      </c>
      <c r="U100" s="615"/>
    </row>
    <row r="101" spans="1:25" s="559" customFormat="1" ht="27.75" customHeight="1" x14ac:dyDescent="0.3">
      <c r="A101" s="477" t="s">
        <v>978</v>
      </c>
      <c r="B101" s="501" t="s">
        <v>4988</v>
      </c>
      <c r="C101" s="477" t="s">
        <v>552</v>
      </c>
      <c r="D101" s="508" t="s">
        <v>654</v>
      </c>
      <c r="E101" s="479" t="s">
        <v>18</v>
      </c>
      <c r="F101" s="500">
        <f>F102+F103</f>
        <v>2</v>
      </c>
      <c r="G101" s="479"/>
      <c r="H101" s="479"/>
      <c r="I101" s="479"/>
      <c r="J101" s="479"/>
      <c r="K101" s="479"/>
      <c r="L101" s="500">
        <f>F101</f>
        <v>2</v>
      </c>
      <c r="M101" s="507">
        <v>1</v>
      </c>
      <c r="N101" s="483">
        <f>ROUND(M101*L101,2)</f>
        <v>2</v>
      </c>
      <c r="O101" s="575"/>
      <c r="P101" s="575"/>
      <c r="Q101" s="485"/>
      <c r="R101" s="485">
        <f>ROUND(N101*P101,2)</f>
        <v>0</v>
      </c>
      <c r="S101" s="715">
        <f>ROUND(Q101+R101,2)</f>
        <v>0</v>
      </c>
      <c r="T101" s="586"/>
      <c r="U101" s="558"/>
      <c r="V101" s="558"/>
      <c r="W101" s="558"/>
      <c r="X101" s="558"/>
      <c r="Y101" s="558"/>
    </row>
    <row r="102" spans="1:25" s="613" customFormat="1" ht="27.6" x14ac:dyDescent="0.25">
      <c r="A102" s="486" t="s">
        <v>979</v>
      </c>
      <c r="B102" s="487"/>
      <c r="C102" s="486" t="s">
        <v>553</v>
      </c>
      <c r="D102" s="596" t="s">
        <v>3185</v>
      </c>
      <c r="E102" s="488" t="s">
        <v>18</v>
      </c>
      <c r="F102" s="494">
        <v>1</v>
      </c>
      <c r="G102" s="489"/>
      <c r="H102" s="489"/>
      <c r="I102" s="489"/>
      <c r="J102" s="489"/>
      <c r="K102" s="489"/>
      <c r="L102" s="494">
        <f t="shared" ref="L102" si="43">F102</f>
        <v>1</v>
      </c>
      <c r="M102" s="490">
        <v>1</v>
      </c>
      <c r="N102" s="491">
        <f t="shared" si="42"/>
        <v>1</v>
      </c>
      <c r="O102" s="576"/>
      <c r="P102" s="576"/>
      <c r="Q102" s="492">
        <f t="shared" ref="Q102:Q103" si="44">ROUND(N102*O102,2)</f>
        <v>0</v>
      </c>
      <c r="R102" s="492"/>
      <c r="S102" s="715">
        <f t="shared" ref="S102:S106" si="45">ROUND(Q102+R102,2)</f>
        <v>0</v>
      </c>
      <c r="T102" s="584"/>
      <c r="U102" s="615"/>
    </row>
    <row r="103" spans="1:25" s="613" customFormat="1" ht="27.6" x14ac:dyDescent="0.25">
      <c r="A103" s="486" t="s">
        <v>2986</v>
      </c>
      <c r="B103" s="487"/>
      <c r="C103" s="486" t="s">
        <v>553</v>
      </c>
      <c r="D103" s="597" t="s">
        <v>3186</v>
      </c>
      <c r="E103" s="488" t="s">
        <v>18</v>
      </c>
      <c r="F103" s="494">
        <v>1</v>
      </c>
      <c r="G103" s="489"/>
      <c r="H103" s="489"/>
      <c r="I103" s="489"/>
      <c r="J103" s="489"/>
      <c r="K103" s="489"/>
      <c r="L103" s="494">
        <f t="shared" ref="L103" si="46">F103</f>
        <v>1</v>
      </c>
      <c r="M103" s="490">
        <v>1</v>
      </c>
      <c r="N103" s="491">
        <f t="shared" si="42"/>
        <v>1</v>
      </c>
      <c r="O103" s="576"/>
      <c r="P103" s="576"/>
      <c r="Q103" s="492">
        <f t="shared" si="44"/>
        <v>0</v>
      </c>
      <c r="R103" s="492"/>
      <c r="S103" s="715">
        <f t="shared" si="45"/>
        <v>0</v>
      </c>
      <c r="T103" s="584"/>
      <c r="U103" s="615"/>
    </row>
    <row r="104" spans="1:25" s="608" customFormat="1" ht="27" customHeight="1" x14ac:dyDescent="0.3">
      <c r="A104" s="477" t="s">
        <v>3242</v>
      </c>
      <c r="B104" s="501" t="s">
        <v>2088</v>
      </c>
      <c r="C104" s="477" t="s">
        <v>552</v>
      </c>
      <c r="D104" s="478" t="s">
        <v>1338</v>
      </c>
      <c r="E104" s="479" t="s">
        <v>3</v>
      </c>
      <c r="F104" s="519">
        <f>F105</f>
        <v>30.064</v>
      </c>
      <c r="G104" s="519"/>
      <c r="H104" s="519"/>
      <c r="I104" s="519"/>
      <c r="J104" s="519"/>
      <c r="K104" s="519">
        <f>F104</f>
        <v>30.064</v>
      </c>
      <c r="L104" s="482">
        <f>K104</f>
        <v>30.064</v>
      </c>
      <c r="M104" s="507">
        <v>1</v>
      </c>
      <c r="N104" s="483">
        <f>ROUND(M104*L104,2)</f>
        <v>30.06</v>
      </c>
      <c r="O104" s="575"/>
      <c r="P104" s="575"/>
      <c r="Q104" s="485"/>
      <c r="R104" s="485">
        <f>ROUND(N104*P104,2)</f>
        <v>0</v>
      </c>
      <c r="S104" s="715">
        <f>ROUND(Q104+R104,2)</f>
        <v>0</v>
      </c>
      <c r="T104" s="587"/>
    </row>
    <row r="105" spans="1:25" s="613" customFormat="1" ht="38.25" customHeight="1" x14ac:dyDescent="0.3">
      <c r="A105" s="486" t="s">
        <v>3243</v>
      </c>
      <c r="B105" s="487"/>
      <c r="C105" s="486" t="s">
        <v>553</v>
      </c>
      <c r="D105" s="493" t="s">
        <v>886</v>
      </c>
      <c r="E105" s="488" t="s">
        <v>3</v>
      </c>
      <c r="F105" s="497">
        <v>30.064</v>
      </c>
      <c r="G105" s="497"/>
      <c r="H105" s="497"/>
      <c r="I105" s="497"/>
      <c r="J105" s="497"/>
      <c r="K105" s="497">
        <f>F105</f>
        <v>30.064</v>
      </c>
      <c r="L105" s="490">
        <f>K105</f>
        <v>30.064</v>
      </c>
      <c r="M105" s="490">
        <v>1.1000000000000001</v>
      </c>
      <c r="N105" s="491">
        <f t="shared" si="42"/>
        <v>33.07</v>
      </c>
      <c r="O105" s="576"/>
      <c r="P105" s="576"/>
      <c r="Q105" s="492">
        <f t="shared" ref="Q105:Q106" si="47">ROUND(N105*O105,2)</f>
        <v>0</v>
      </c>
      <c r="R105" s="492"/>
      <c r="S105" s="715">
        <f t="shared" si="45"/>
        <v>0</v>
      </c>
      <c r="T105" s="584"/>
      <c r="U105" s="615"/>
    </row>
    <row r="106" spans="1:25" s="610" customFormat="1" ht="25.5" customHeight="1" x14ac:dyDescent="0.3">
      <c r="A106" s="486" t="s">
        <v>3244</v>
      </c>
      <c r="B106" s="487"/>
      <c r="C106" s="486" t="s">
        <v>553</v>
      </c>
      <c r="D106" s="493" t="s">
        <v>2980</v>
      </c>
      <c r="E106" s="489" t="s">
        <v>2</v>
      </c>
      <c r="F106" s="497">
        <f>F105</f>
        <v>30.064</v>
      </c>
      <c r="G106" s="497"/>
      <c r="H106" s="497"/>
      <c r="I106" s="497"/>
      <c r="J106" s="497"/>
      <c r="K106" s="497">
        <f>F106</f>
        <v>30.064</v>
      </c>
      <c r="L106" s="497">
        <f t="shared" ref="L106" si="48">K106</f>
        <v>30.064</v>
      </c>
      <c r="M106" s="490">
        <v>0.7</v>
      </c>
      <c r="N106" s="491">
        <f t="shared" si="42"/>
        <v>21.04</v>
      </c>
      <c r="O106" s="576"/>
      <c r="P106" s="576"/>
      <c r="Q106" s="492">
        <f t="shared" si="47"/>
        <v>0</v>
      </c>
      <c r="R106" s="492"/>
      <c r="S106" s="715">
        <f t="shared" si="45"/>
        <v>0</v>
      </c>
      <c r="T106" s="584"/>
    </row>
    <row r="107" spans="1:25" s="617" customFormat="1" ht="22.5" customHeight="1" x14ac:dyDescent="0.3">
      <c r="A107" s="510" t="s">
        <v>484</v>
      </c>
      <c r="B107" s="511"/>
      <c r="C107" s="510"/>
      <c r="D107" s="465" t="s">
        <v>3190</v>
      </c>
      <c r="E107" s="512"/>
      <c r="F107" s="513"/>
      <c r="G107" s="512"/>
      <c r="H107" s="512"/>
      <c r="I107" s="512"/>
      <c r="J107" s="512"/>
      <c r="K107" s="512"/>
      <c r="L107" s="514"/>
      <c r="M107" s="467"/>
      <c r="N107" s="468"/>
      <c r="O107" s="579"/>
      <c r="P107" s="579"/>
      <c r="Q107" s="469"/>
      <c r="R107" s="469"/>
      <c r="S107" s="715"/>
      <c r="T107" s="579"/>
      <c r="U107" s="616"/>
      <c r="V107" s="616"/>
      <c r="W107" s="616"/>
      <c r="X107" s="616"/>
      <c r="Y107" s="616"/>
    </row>
    <row r="108" spans="1:25" s="608" customFormat="1" ht="32.25" customHeight="1" x14ac:dyDescent="0.3">
      <c r="A108" s="477" t="s">
        <v>980</v>
      </c>
      <c r="B108" s="501" t="s">
        <v>2086</v>
      </c>
      <c r="C108" s="477" t="s">
        <v>552</v>
      </c>
      <c r="D108" s="478" t="s">
        <v>3128</v>
      </c>
      <c r="E108" s="479" t="s">
        <v>3</v>
      </c>
      <c r="F108" s="500"/>
      <c r="G108" s="479"/>
      <c r="H108" s="479"/>
      <c r="I108" s="479"/>
      <c r="J108" s="480"/>
      <c r="K108" s="480">
        <f>SUM(K109:K124)</f>
        <v>26.970000000000002</v>
      </c>
      <c r="L108" s="480">
        <f>K108</f>
        <v>26.970000000000002</v>
      </c>
      <c r="M108" s="482">
        <v>1</v>
      </c>
      <c r="N108" s="483">
        <f>ROUND(M108*L108,2)</f>
        <v>26.97</v>
      </c>
      <c r="O108" s="575"/>
      <c r="P108" s="575"/>
      <c r="Q108" s="485"/>
      <c r="R108" s="485">
        <f>ROUND(N108*P108,2)</f>
        <v>0</v>
      </c>
      <c r="S108" s="715">
        <f>ROUND(Q108+R108,2)</f>
        <v>0</v>
      </c>
      <c r="T108" s="575" t="s">
        <v>555</v>
      </c>
      <c r="U108" s="607"/>
      <c r="V108" s="607"/>
      <c r="W108" s="607"/>
      <c r="X108" s="607"/>
      <c r="Y108" s="607"/>
    </row>
    <row r="109" spans="1:25" s="613" customFormat="1" ht="24" customHeight="1" x14ac:dyDescent="0.25">
      <c r="A109" s="486" t="s">
        <v>981</v>
      </c>
      <c r="B109" s="487"/>
      <c r="C109" s="516" t="s">
        <v>553</v>
      </c>
      <c r="D109" s="813" t="s">
        <v>4604</v>
      </c>
      <c r="E109" s="520" t="s">
        <v>1210</v>
      </c>
      <c r="F109" s="517"/>
      <c r="G109" s="496">
        <v>0.2</v>
      </c>
      <c r="H109" s="496">
        <v>0.1</v>
      </c>
      <c r="I109" s="489">
        <f t="shared" ref="I109:I114" si="49">(G109+H109)*2</f>
        <v>0.60000000000000009</v>
      </c>
      <c r="J109" s="595">
        <v>5.7</v>
      </c>
      <c r="K109" s="489">
        <f>I109*J109</f>
        <v>3.4200000000000008</v>
      </c>
      <c r="L109" s="490">
        <f>J109</f>
        <v>5.7</v>
      </c>
      <c r="M109" s="490">
        <v>1.1000000000000001</v>
      </c>
      <c r="N109" s="491">
        <f t="shared" ref="N109:N125" si="50">ROUND(M109*L109,2)</f>
        <v>6.27</v>
      </c>
      <c r="O109" s="577"/>
      <c r="P109" s="577"/>
      <c r="Q109" s="492">
        <f t="shared" ref="Q109:Q125" si="51">ROUND(N109*O109,2)</f>
        <v>0</v>
      </c>
      <c r="R109" s="492"/>
      <c r="S109" s="715">
        <f t="shared" ref="S109:S125" si="52">ROUND(Q109+R109,2)</f>
        <v>0</v>
      </c>
      <c r="T109" s="577"/>
      <c r="U109" s="615"/>
      <c r="V109" s="615"/>
      <c r="W109" s="615"/>
      <c r="X109" s="615"/>
      <c r="Y109" s="615"/>
    </row>
    <row r="110" spans="1:25" s="613" customFormat="1" ht="15.75" customHeight="1" x14ac:dyDescent="0.25">
      <c r="A110" s="486" t="s">
        <v>982</v>
      </c>
      <c r="B110" s="487"/>
      <c r="C110" s="486" t="s">
        <v>553</v>
      </c>
      <c r="D110" s="813" t="s">
        <v>4625</v>
      </c>
      <c r="E110" s="520" t="s">
        <v>1210</v>
      </c>
      <c r="F110" s="494"/>
      <c r="G110" s="489">
        <v>0.5</v>
      </c>
      <c r="H110" s="489">
        <v>0.3</v>
      </c>
      <c r="I110" s="489">
        <f t="shared" si="49"/>
        <v>1.6</v>
      </c>
      <c r="J110" s="595">
        <v>4.9000000000000004</v>
      </c>
      <c r="K110" s="489">
        <f t="shared" ref="K110:K114" si="53">I110*J110</f>
        <v>7.8400000000000007</v>
      </c>
      <c r="L110" s="490">
        <f t="shared" ref="L110:L112" si="54">J110</f>
        <v>4.9000000000000004</v>
      </c>
      <c r="M110" s="490">
        <v>1.1000000000000001</v>
      </c>
      <c r="N110" s="491">
        <f t="shared" si="50"/>
        <v>5.39</v>
      </c>
      <c r="O110" s="576"/>
      <c r="P110" s="576"/>
      <c r="Q110" s="492">
        <f t="shared" si="51"/>
        <v>0</v>
      </c>
      <c r="R110" s="492"/>
      <c r="S110" s="715">
        <f t="shared" si="52"/>
        <v>0</v>
      </c>
      <c r="T110" s="584"/>
      <c r="U110" s="615"/>
      <c r="V110" s="615"/>
      <c r="W110" s="615"/>
      <c r="X110" s="615"/>
      <c r="Y110" s="615"/>
    </row>
    <row r="111" spans="1:25" s="613" customFormat="1" ht="15.75" customHeight="1" x14ac:dyDescent="0.25">
      <c r="A111" s="486" t="s">
        <v>983</v>
      </c>
      <c r="B111" s="487"/>
      <c r="C111" s="486" t="s">
        <v>553</v>
      </c>
      <c r="D111" s="596" t="s">
        <v>3191</v>
      </c>
      <c r="E111" s="520" t="s">
        <v>1210</v>
      </c>
      <c r="F111" s="494"/>
      <c r="G111" s="489">
        <v>0.5</v>
      </c>
      <c r="H111" s="489">
        <v>0.3</v>
      </c>
      <c r="I111" s="489">
        <f t="shared" si="49"/>
        <v>1.6</v>
      </c>
      <c r="J111" s="595">
        <v>1.7</v>
      </c>
      <c r="K111" s="489">
        <f t="shared" si="53"/>
        <v>2.72</v>
      </c>
      <c r="L111" s="490">
        <f t="shared" si="54"/>
        <v>1.7</v>
      </c>
      <c r="M111" s="490">
        <v>1.1000000000000001</v>
      </c>
      <c r="N111" s="491">
        <f t="shared" si="50"/>
        <v>1.87</v>
      </c>
      <c r="O111" s="576"/>
      <c r="P111" s="576"/>
      <c r="Q111" s="492">
        <f t="shared" si="51"/>
        <v>0</v>
      </c>
      <c r="R111" s="492"/>
      <c r="S111" s="715">
        <f t="shared" si="52"/>
        <v>0</v>
      </c>
      <c r="T111" s="584"/>
      <c r="U111" s="615"/>
      <c r="V111" s="615"/>
      <c r="W111" s="615"/>
      <c r="X111" s="615"/>
      <c r="Y111" s="615"/>
    </row>
    <row r="112" spans="1:25" s="613" customFormat="1" ht="15.75" customHeight="1" x14ac:dyDescent="0.25">
      <c r="A112" s="486" t="s">
        <v>984</v>
      </c>
      <c r="B112" s="487"/>
      <c r="C112" s="486" t="s">
        <v>553</v>
      </c>
      <c r="D112" s="596" t="s">
        <v>3192</v>
      </c>
      <c r="E112" s="520" t="s">
        <v>1210</v>
      </c>
      <c r="F112" s="494"/>
      <c r="G112" s="489">
        <v>0.55000000000000004</v>
      </c>
      <c r="H112" s="489">
        <v>0.2</v>
      </c>
      <c r="I112" s="489">
        <f t="shared" si="49"/>
        <v>1.5</v>
      </c>
      <c r="J112" s="595">
        <v>1.6</v>
      </c>
      <c r="K112" s="489">
        <f t="shared" si="53"/>
        <v>2.4000000000000004</v>
      </c>
      <c r="L112" s="490">
        <f t="shared" si="54"/>
        <v>1.6</v>
      </c>
      <c r="M112" s="490">
        <v>1.1000000000000001</v>
      </c>
      <c r="N112" s="491">
        <f t="shared" si="50"/>
        <v>1.76</v>
      </c>
      <c r="O112" s="576"/>
      <c r="P112" s="576"/>
      <c r="Q112" s="492">
        <f t="shared" si="51"/>
        <v>0</v>
      </c>
      <c r="R112" s="492"/>
      <c r="S112" s="715">
        <f t="shared" si="52"/>
        <v>0</v>
      </c>
      <c r="T112" s="584"/>
      <c r="U112" s="615"/>
      <c r="V112" s="615"/>
      <c r="W112" s="615"/>
      <c r="X112" s="615"/>
      <c r="Y112" s="615"/>
    </row>
    <row r="113" spans="1:25" s="613" customFormat="1" ht="15.75" customHeight="1" x14ac:dyDescent="0.25">
      <c r="A113" s="486" t="s">
        <v>985</v>
      </c>
      <c r="B113" s="487"/>
      <c r="C113" s="486" t="s">
        <v>553</v>
      </c>
      <c r="D113" s="596" t="s">
        <v>3193</v>
      </c>
      <c r="E113" s="520" t="s">
        <v>1210</v>
      </c>
      <c r="F113" s="521"/>
      <c r="G113" s="489">
        <v>0.7</v>
      </c>
      <c r="H113" s="489">
        <v>0.3</v>
      </c>
      <c r="I113" s="489">
        <f t="shared" si="49"/>
        <v>2</v>
      </c>
      <c r="J113" s="595">
        <v>0.6</v>
      </c>
      <c r="K113" s="489">
        <f t="shared" si="53"/>
        <v>1.2</v>
      </c>
      <c r="L113" s="490">
        <f t="shared" ref="L113:L114" si="55">J113</f>
        <v>0.6</v>
      </c>
      <c r="M113" s="490">
        <v>1.1000000000000001</v>
      </c>
      <c r="N113" s="491">
        <f t="shared" si="50"/>
        <v>0.66</v>
      </c>
      <c r="O113" s="576"/>
      <c r="P113" s="576"/>
      <c r="Q113" s="492">
        <f t="shared" si="51"/>
        <v>0</v>
      </c>
      <c r="R113" s="492"/>
      <c r="S113" s="715">
        <f t="shared" si="52"/>
        <v>0</v>
      </c>
      <c r="T113" s="584"/>
      <c r="U113" s="615"/>
      <c r="V113" s="615"/>
      <c r="W113" s="615"/>
      <c r="X113" s="615"/>
      <c r="Y113" s="615"/>
    </row>
    <row r="114" spans="1:25" s="613" customFormat="1" ht="15.75" customHeight="1" x14ac:dyDescent="0.25">
      <c r="A114" s="486" t="s">
        <v>986</v>
      </c>
      <c r="B114" s="487"/>
      <c r="C114" s="486" t="s">
        <v>553</v>
      </c>
      <c r="D114" s="813" t="s">
        <v>4775</v>
      </c>
      <c r="E114" s="520" t="s">
        <v>1210</v>
      </c>
      <c r="F114" s="521"/>
      <c r="G114" s="489">
        <v>0.7</v>
      </c>
      <c r="H114" s="489">
        <v>0.4</v>
      </c>
      <c r="I114" s="489">
        <f t="shared" si="49"/>
        <v>2.2000000000000002</v>
      </c>
      <c r="J114" s="595">
        <v>0.1</v>
      </c>
      <c r="K114" s="489">
        <f t="shared" si="53"/>
        <v>0.22000000000000003</v>
      </c>
      <c r="L114" s="490">
        <f t="shared" si="55"/>
        <v>0.1</v>
      </c>
      <c r="M114" s="490">
        <v>1.1000000000000001</v>
      </c>
      <c r="N114" s="491">
        <f t="shared" si="50"/>
        <v>0.11</v>
      </c>
      <c r="O114" s="576"/>
      <c r="P114" s="576"/>
      <c r="Q114" s="492">
        <f t="shared" si="51"/>
        <v>0</v>
      </c>
      <c r="R114" s="492"/>
      <c r="S114" s="715">
        <f t="shared" si="52"/>
        <v>0</v>
      </c>
      <c r="T114" s="584"/>
      <c r="U114" s="615"/>
      <c r="V114" s="615"/>
      <c r="W114" s="615"/>
      <c r="X114" s="615"/>
      <c r="Y114" s="615"/>
    </row>
    <row r="115" spans="1:25" s="613" customFormat="1" ht="15.75" customHeight="1" x14ac:dyDescent="0.25">
      <c r="A115" s="486" t="s">
        <v>987</v>
      </c>
      <c r="B115" s="487"/>
      <c r="C115" s="486" t="s">
        <v>553</v>
      </c>
      <c r="D115" s="596" t="s">
        <v>3194</v>
      </c>
      <c r="E115" s="488" t="s">
        <v>18</v>
      </c>
      <c r="F115" s="595" t="s">
        <v>14</v>
      </c>
      <c r="G115" s="489"/>
      <c r="H115" s="489"/>
      <c r="I115" s="489"/>
      <c r="J115" s="489"/>
      <c r="K115" s="600">
        <v>0.5</v>
      </c>
      <c r="L115" s="494" t="str">
        <f t="shared" ref="L115:L129" si="56">F115</f>
        <v>1</v>
      </c>
      <c r="M115" s="490">
        <v>1</v>
      </c>
      <c r="N115" s="491">
        <f t="shared" si="50"/>
        <v>1</v>
      </c>
      <c r="O115" s="576"/>
      <c r="P115" s="576"/>
      <c r="Q115" s="492">
        <f t="shared" si="51"/>
        <v>0</v>
      </c>
      <c r="R115" s="492"/>
      <c r="S115" s="715">
        <f t="shared" si="52"/>
        <v>0</v>
      </c>
      <c r="T115" s="584"/>
      <c r="U115" s="615"/>
      <c r="V115" s="615"/>
      <c r="W115" s="615"/>
      <c r="X115" s="615"/>
      <c r="Y115" s="615"/>
    </row>
    <row r="116" spans="1:25" s="613" customFormat="1" ht="15.75" customHeight="1" x14ac:dyDescent="0.25">
      <c r="A116" s="486" t="s">
        <v>988</v>
      </c>
      <c r="B116" s="487"/>
      <c r="C116" s="486" t="s">
        <v>553</v>
      </c>
      <c r="D116" s="596" t="s">
        <v>3195</v>
      </c>
      <c r="E116" s="488" t="s">
        <v>18</v>
      </c>
      <c r="F116" s="595" t="s">
        <v>14</v>
      </c>
      <c r="G116" s="489"/>
      <c r="H116" s="489"/>
      <c r="I116" s="489"/>
      <c r="J116" s="489"/>
      <c r="K116" s="600">
        <v>0.88</v>
      </c>
      <c r="L116" s="494" t="str">
        <f t="shared" si="56"/>
        <v>1</v>
      </c>
      <c r="M116" s="490">
        <v>1</v>
      </c>
      <c r="N116" s="491">
        <f t="shared" si="50"/>
        <v>1</v>
      </c>
      <c r="O116" s="576"/>
      <c r="P116" s="576"/>
      <c r="Q116" s="492">
        <f t="shared" si="51"/>
        <v>0</v>
      </c>
      <c r="R116" s="492"/>
      <c r="S116" s="715">
        <f t="shared" si="52"/>
        <v>0</v>
      </c>
      <c r="T116" s="584"/>
      <c r="U116" s="615"/>
      <c r="V116" s="615"/>
      <c r="W116" s="615"/>
      <c r="X116" s="615"/>
      <c r="Y116" s="615"/>
    </row>
    <row r="117" spans="1:25" s="613" customFormat="1" ht="15.75" customHeight="1" x14ac:dyDescent="0.25">
      <c r="A117" s="486" t="s">
        <v>989</v>
      </c>
      <c r="B117" s="487"/>
      <c r="C117" s="486" t="s">
        <v>553</v>
      </c>
      <c r="D117" s="596" t="s">
        <v>3196</v>
      </c>
      <c r="E117" s="488" t="s">
        <v>18</v>
      </c>
      <c r="F117" s="595" t="s">
        <v>14</v>
      </c>
      <c r="G117" s="489"/>
      <c r="H117" s="489"/>
      <c r="I117" s="489"/>
      <c r="J117" s="489"/>
      <c r="K117" s="600">
        <v>0.31</v>
      </c>
      <c r="L117" s="494" t="str">
        <f t="shared" si="56"/>
        <v>1</v>
      </c>
      <c r="M117" s="490">
        <v>1</v>
      </c>
      <c r="N117" s="491">
        <f t="shared" si="50"/>
        <v>1</v>
      </c>
      <c r="O117" s="576"/>
      <c r="P117" s="576"/>
      <c r="Q117" s="492">
        <f t="shared" si="51"/>
        <v>0</v>
      </c>
      <c r="R117" s="492"/>
      <c r="S117" s="715">
        <f t="shared" si="52"/>
        <v>0</v>
      </c>
      <c r="T117" s="584"/>
      <c r="U117" s="615"/>
      <c r="V117" s="615"/>
      <c r="W117" s="615"/>
      <c r="X117" s="615"/>
      <c r="Y117" s="615"/>
    </row>
    <row r="118" spans="1:25" s="613" customFormat="1" ht="15.75" customHeight="1" x14ac:dyDescent="0.25">
      <c r="A118" s="486" t="s">
        <v>990</v>
      </c>
      <c r="B118" s="487"/>
      <c r="C118" s="486" t="s">
        <v>553</v>
      </c>
      <c r="D118" s="596" t="s">
        <v>3197</v>
      </c>
      <c r="E118" s="488" t="s">
        <v>18</v>
      </c>
      <c r="F118" s="595" t="s">
        <v>14</v>
      </c>
      <c r="G118" s="489"/>
      <c r="H118" s="489"/>
      <c r="I118" s="489"/>
      <c r="J118" s="497"/>
      <c r="K118" s="600">
        <v>0.62</v>
      </c>
      <c r="L118" s="494" t="str">
        <f t="shared" si="56"/>
        <v>1</v>
      </c>
      <c r="M118" s="490">
        <v>1</v>
      </c>
      <c r="N118" s="491">
        <f t="shared" si="50"/>
        <v>1</v>
      </c>
      <c r="O118" s="576"/>
      <c r="P118" s="576"/>
      <c r="Q118" s="492">
        <f t="shared" si="51"/>
        <v>0</v>
      </c>
      <c r="R118" s="492"/>
      <c r="S118" s="715">
        <f t="shared" si="52"/>
        <v>0</v>
      </c>
      <c r="T118" s="584"/>
      <c r="U118" s="615"/>
      <c r="V118" s="615"/>
      <c r="W118" s="615"/>
      <c r="X118" s="615"/>
      <c r="Y118" s="615"/>
    </row>
    <row r="119" spans="1:25" s="613" customFormat="1" ht="15.75" customHeight="1" x14ac:dyDescent="0.25">
      <c r="A119" s="486" t="s">
        <v>991</v>
      </c>
      <c r="B119" s="487"/>
      <c r="C119" s="486" t="s">
        <v>553</v>
      </c>
      <c r="D119" s="596" t="s">
        <v>3198</v>
      </c>
      <c r="E119" s="488" t="s">
        <v>18</v>
      </c>
      <c r="F119" s="595" t="s">
        <v>14</v>
      </c>
      <c r="G119" s="489"/>
      <c r="H119" s="489"/>
      <c r="I119" s="489"/>
      <c r="J119" s="497"/>
      <c r="K119" s="599">
        <v>0.91</v>
      </c>
      <c r="L119" s="494" t="str">
        <f t="shared" ref="L119:L124" si="57">F119</f>
        <v>1</v>
      </c>
      <c r="M119" s="490">
        <v>1</v>
      </c>
      <c r="N119" s="491">
        <f t="shared" si="50"/>
        <v>1</v>
      </c>
      <c r="O119" s="576"/>
      <c r="P119" s="576"/>
      <c r="Q119" s="492">
        <f t="shared" si="51"/>
        <v>0</v>
      </c>
      <c r="R119" s="492"/>
      <c r="S119" s="715">
        <f t="shared" si="52"/>
        <v>0</v>
      </c>
      <c r="T119" s="584"/>
      <c r="U119" s="615"/>
      <c r="V119" s="615"/>
      <c r="W119" s="615"/>
      <c r="X119" s="615"/>
      <c r="Y119" s="615"/>
    </row>
    <row r="120" spans="1:25" s="613" customFormat="1" ht="15.75" customHeight="1" x14ac:dyDescent="0.25">
      <c r="A120" s="486" t="s">
        <v>3245</v>
      </c>
      <c r="B120" s="487"/>
      <c r="C120" s="486" t="s">
        <v>553</v>
      </c>
      <c r="D120" s="596" t="s">
        <v>3199</v>
      </c>
      <c r="E120" s="488" t="s">
        <v>18</v>
      </c>
      <c r="F120" s="595" t="s">
        <v>15</v>
      </c>
      <c r="G120" s="489"/>
      <c r="H120" s="489"/>
      <c r="I120" s="489"/>
      <c r="J120" s="497"/>
      <c r="K120" s="599">
        <v>2.83</v>
      </c>
      <c r="L120" s="494" t="str">
        <f>F120</f>
        <v>2</v>
      </c>
      <c r="M120" s="490">
        <v>1</v>
      </c>
      <c r="N120" s="491">
        <f t="shared" si="50"/>
        <v>2</v>
      </c>
      <c r="O120" s="576"/>
      <c r="P120" s="576"/>
      <c r="Q120" s="492">
        <f t="shared" si="51"/>
        <v>0</v>
      </c>
      <c r="R120" s="492"/>
      <c r="S120" s="715">
        <f t="shared" si="52"/>
        <v>0</v>
      </c>
      <c r="T120" s="584"/>
      <c r="U120" s="615"/>
      <c r="V120" s="615"/>
      <c r="W120" s="615"/>
      <c r="X120" s="615"/>
      <c r="Y120" s="615"/>
    </row>
    <row r="121" spans="1:25" s="613" customFormat="1" ht="15.75" customHeight="1" x14ac:dyDescent="0.25">
      <c r="A121" s="486" t="s">
        <v>3246</v>
      </c>
      <c r="B121" s="487"/>
      <c r="C121" s="486" t="s">
        <v>553</v>
      </c>
      <c r="D121" s="596" t="s">
        <v>3200</v>
      </c>
      <c r="E121" s="488" t="s">
        <v>18</v>
      </c>
      <c r="F121" s="595" t="s">
        <v>14</v>
      </c>
      <c r="G121" s="489"/>
      <c r="H121" s="489"/>
      <c r="I121" s="489"/>
      <c r="J121" s="497"/>
      <c r="K121" s="599">
        <v>1.42</v>
      </c>
      <c r="L121" s="494" t="str">
        <f t="shared" si="57"/>
        <v>1</v>
      </c>
      <c r="M121" s="490">
        <v>1</v>
      </c>
      <c r="N121" s="491">
        <f t="shared" si="50"/>
        <v>1</v>
      </c>
      <c r="O121" s="576"/>
      <c r="P121" s="576"/>
      <c r="Q121" s="492">
        <f t="shared" si="51"/>
        <v>0</v>
      </c>
      <c r="R121" s="492"/>
      <c r="S121" s="715">
        <f t="shared" si="52"/>
        <v>0</v>
      </c>
      <c r="T121" s="584"/>
      <c r="U121" s="615"/>
      <c r="V121" s="615"/>
      <c r="W121" s="615"/>
      <c r="X121" s="615"/>
      <c r="Y121" s="615"/>
    </row>
    <row r="122" spans="1:25" s="613" customFormat="1" ht="15.75" customHeight="1" x14ac:dyDescent="0.25">
      <c r="A122" s="486" t="s">
        <v>3247</v>
      </c>
      <c r="B122" s="487"/>
      <c r="C122" s="486" t="s">
        <v>553</v>
      </c>
      <c r="D122" s="596" t="s">
        <v>3201</v>
      </c>
      <c r="E122" s="488" t="s">
        <v>18</v>
      </c>
      <c r="F122" s="595" t="s">
        <v>14</v>
      </c>
      <c r="G122" s="489"/>
      <c r="H122" s="489"/>
      <c r="I122" s="489"/>
      <c r="J122" s="497"/>
      <c r="K122" s="599">
        <v>0.47</v>
      </c>
      <c r="L122" s="494" t="str">
        <f t="shared" si="57"/>
        <v>1</v>
      </c>
      <c r="M122" s="490">
        <v>1</v>
      </c>
      <c r="N122" s="491">
        <f t="shared" si="50"/>
        <v>1</v>
      </c>
      <c r="O122" s="576"/>
      <c r="P122" s="576"/>
      <c r="Q122" s="492">
        <f t="shared" si="51"/>
        <v>0</v>
      </c>
      <c r="R122" s="492"/>
      <c r="S122" s="715">
        <f t="shared" si="52"/>
        <v>0</v>
      </c>
      <c r="T122" s="584"/>
      <c r="U122" s="615"/>
      <c r="V122" s="615"/>
      <c r="W122" s="615"/>
      <c r="X122" s="615"/>
      <c r="Y122" s="615"/>
    </row>
    <row r="123" spans="1:25" s="613" customFormat="1" ht="15.75" customHeight="1" x14ac:dyDescent="0.25">
      <c r="A123" s="486" t="s">
        <v>3248</v>
      </c>
      <c r="B123" s="487"/>
      <c r="C123" s="486" t="s">
        <v>553</v>
      </c>
      <c r="D123" s="596" t="s">
        <v>3202</v>
      </c>
      <c r="E123" s="488" t="s">
        <v>18</v>
      </c>
      <c r="F123" s="595" t="s">
        <v>14</v>
      </c>
      <c r="G123" s="489"/>
      <c r="H123" s="489"/>
      <c r="I123" s="489"/>
      <c r="J123" s="497"/>
      <c r="K123" s="599">
        <v>0.59</v>
      </c>
      <c r="L123" s="494" t="str">
        <f t="shared" si="57"/>
        <v>1</v>
      </c>
      <c r="M123" s="490">
        <v>1</v>
      </c>
      <c r="N123" s="491">
        <f t="shared" si="50"/>
        <v>1</v>
      </c>
      <c r="O123" s="576"/>
      <c r="P123" s="576"/>
      <c r="Q123" s="492">
        <f t="shared" si="51"/>
        <v>0</v>
      </c>
      <c r="R123" s="492"/>
      <c r="S123" s="715">
        <f t="shared" si="52"/>
        <v>0</v>
      </c>
      <c r="T123" s="584"/>
      <c r="U123" s="615"/>
      <c r="V123" s="615"/>
      <c r="W123" s="615"/>
      <c r="X123" s="615"/>
      <c r="Y123" s="615"/>
    </row>
    <row r="124" spans="1:25" s="613" customFormat="1" ht="15.75" customHeight="1" x14ac:dyDescent="0.25">
      <c r="A124" s="486" t="s">
        <v>3249</v>
      </c>
      <c r="B124" s="487"/>
      <c r="C124" s="486" t="s">
        <v>553</v>
      </c>
      <c r="D124" s="596" t="s">
        <v>3203</v>
      </c>
      <c r="E124" s="488" t="s">
        <v>18</v>
      </c>
      <c r="F124" s="595" t="s">
        <v>14</v>
      </c>
      <c r="G124" s="489"/>
      <c r="H124" s="489"/>
      <c r="I124" s="489"/>
      <c r="J124" s="497"/>
      <c r="K124" s="599">
        <v>0.64</v>
      </c>
      <c r="L124" s="494" t="str">
        <f t="shared" si="57"/>
        <v>1</v>
      </c>
      <c r="M124" s="490">
        <v>1</v>
      </c>
      <c r="N124" s="491">
        <f t="shared" si="50"/>
        <v>1</v>
      </c>
      <c r="O124" s="576"/>
      <c r="P124" s="576"/>
      <c r="Q124" s="492">
        <f t="shared" si="51"/>
        <v>0</v>
      </c>
      <c r="R124" s="492"/>
      <c r="S124" s="715">
        <f t="shared" si="52"/>
        <v>0</v>
      </c>
      <c r="T124" s="584"/>
      <c r="U124" s="615"/>
      <c r="V124" s="615"/>
      <c r="W124" s="615"/>
      <c r="X124" s="615"/>
      <c r="Y124" s="615"/>
    </row>
    <row r="125" spans="1:25" s="613" customFormat="1" ht="15.75" customHeight="1" x14ac:dyDescent="0.3">
      <c r="A125" s="486" t="s">
        <v>3250</v>
      </c>
      <c r="B125" s="487"/>
      <c r="C125" s="516" t="s">
        <v>553</v>
      </c>
      <c r="D125" s="493" t="s">
        <v>705</v>
      </c>
      <c r="E125" s="520" t="s">
        <v>3</v>
      </c>
      <c r="F125" s="521">
        <v>0.82</v>
      </c>
      <c r="G125" s="489"/>
      <c r="H125" s="489"/>
      <c r="I125" s="489"/>
      <c r="J125" s="489"/>
      <c r="K125" s="489"/>
      <c r="L125" s="490">
        <f t="shared" ref="L125" si="58">F125</f>
        <v>0.82</v>
      </c>
      <c r="M125" s="490">
        <v>1</v>
      </c>
      <c r="N125" s="491">
        <f t="shared" si="50"/>
        <v>0.82</v>
      </c>
      <c r="O125" s="576"/>
      <c r="P125" s="576"/>
      <c r="Q125" s="492">
        <f t="shared" si="51"/>
        <v>0</v>
      </c>
      <c r="R125" s="492"/>
      <c r="S125" s="715">
        <f t="shared" si="52"/>
        <v>0</v>
      </c>
      <c r="T125" s="584"/>
      <c r="U125" s="615"/>
      <c r="V125" s="615"/>
      <c r="W125" s="615"/>
      <c r="X125" s="615"/>
      <c r="Y125" s="615"/>
    </row>
    <row r="126" spans="1:25" s="559" customFormat="1" ht="15.75" customHeight="1" x14ac:dyDescent="0.3">
      <c r="A126" s="477" t="s">
        <v>992</v>
      </c>
      <c r="B126" s="501" t="s">
        <v>2307</v>
      </c>
      <c r="C126" s="477" t="s">
        <v>552</v>
      </c>
      <c r="D126" s="499" t="s">
        <v>2071</v>
      </c>
      <c r="E126" s="479" t="s">
        <v>18</v>
      </c>
      <c r="F126" s="500">
        <f>F127</f>
        <v>27</v>
      </c>
      <c r="G126" s="500"/>
      <c r="H126" s="500"/>
      <c r="I126" s="500"/>
      <c r="J126" s="500"/>
      <c r="K126" s="500"/>
      <c r="L126" s="500">
        <f>L127</f>
        <v>27</v>
      </c>
      <c r="M126" s="482">
        <v>1</v>
      </c>
      <c r="N126" s="483">
        <f>ROUND(M126*L126,2)</f>
        <v>27</v>
      </c>
      <c r="O126" s="575"/>
      <c r="P126" s="575"/>
      <c r="Q126" s="485"/>
      <c r="R126" s="485">
        <f>ROUND(N126*P126,2)</f>
        <v>0</v>
      </c>
      <c r="S126" s="715">
        <f>ROUND(Q126+R126,2)</f>
        <v>0</v>
      </c>
      <c r="T126" s="587" t="s">
        <v>556</v>
      </c>
      <c r="U126" s="558"/>
      <c r="V126" s="558"/>
      <c r="W126" s="558"/>
      <c r="X126" s="558"/>
      <c r="Y126" s="558"/>
    </row>
    <row r="127" spans="1:25" s="610" customFormat="1" ht="15.75" customHeight="1" x14ac:dyDescent="0.3">
      <c r="A127" s="486" t="s">
        <v>993</v>
      </c>
      <c r="B127" s="487"/>
      <c r="C127" s="486" t="s">
        <v>553</v>
      </c>
      <c r="D127" s="493" t="s">
        <v>3209</v>
      </c>
      <c r="E127" s="489" t="s">
        <v>18</v>
      </c>
      <c r="F127" s="494">
        <v>27</v>
      </c>
      <c r="G127" s="489"/>
      <c r="H127" s="489"/>
      <c r="I127" s="489"/>
      <c r="J127" s="489"/>
      <c r="K127" s="489"/>
      <c r="L127" s="494">
        <f t="shared" ref="L127" si="59">F127</f>
        <v>27</v>
      </c>
      <c r="M127" s="490">
        <v>1</v>
      </c>
      <c r="N127" s="491">
        <f t="shared" ref="N127" si="60">ROUND(M127*L127,2)</f>
        <v>27</v>
      </c>
      <c r="O127" s="576"/>
      <c r="P127" s="576"/>
      <c r="Q127" s="492">
        <f>ROUND(N127*O127,2)</f>
        <v>0</v>
      </c>
      <c r="R127" s="492"/>
      <c r="S127" s="715">
        <f>ROUND(Q127+R127,2)</f>
        <v>0</v>
      </c>
      <c r="T127" s="584"/>
      <c r="U127" s="609"/>
      <c r="V127" s="609"/>
      <c r="W127" s="609"/>
      <c r="X127" s="609"/>
      <c r="Y127" s="609"/>
    </row>
    <row r="128" spans="1:25" s="608" customFormat="1" ht="15.75" customHeight="1" x14ac:dyDescent="0.3">
      <c r="A128" s="477" t="s">
        <v>994</v>
      </c>
      <c r="B128" s="501" t="s">
        <v>2977</v>
      </c>
      <c r="C128" s="504" t="s">
        <v>552</v>
      </c>
      <c r="D128" s="478" t="s">
        <v>3204</v>
      </c>
      <c r="E128" s="479" t="s">
        <v>1685</v>
      </c>
      <c r="F128" s="506">
        <f>F129</f>
        <v>1</v>
      </c>
      <c r="G128" s="505"/>
      <c r="H128" s="505"/>
      <c r="I128" s="505"/>
      <c r="J128" s="505"/>
      <c r="K128" s="505"/>
      <c r="L128" s="506">
        <f t="shared" si="56"/>
        <v>1</v>
      </c>
      <c r="M128" s="507">
        <v>1</v>
      </c>
      <c r="N128" s="483">
        <f>ROUND(M128*L128,2)</f>
        <v>1</v>
      </c>
      <c r="O128" s="578"/>
      <c r="P128" s="578"/>
      <c r="Q128" s="485"/>
      <c r="R128" s="485">
        <f>ROUND(N128*P128,2)</f>
        <v>0</v>
      </c>
      <c r="S128" s="715">
        <f>ROUND(Q128+R128,2)</f>
        <v>0</v>
      </c>
      <c r="T128" s="586"/>
      <c r="U128" s="607"/>
      <c r="V128" s="607"/>
      <c r="W128" s="607"/>
      <c r="X128" s="607"/>
      <c r="Y128" s="607"/>
    </row>
    <row r="129" spans="1:25" s="613" customFormat="1" ht="15.75" customHeight="1" x14ac:dyDescent="0.25">
      <c r="A129" s="546" t="s">
        <v>995</v>
      </c>
      <c r="B129" s="547"/>
      <c r="C129" s="546" t="s">
        <v>553</v>
      </c>
      <c r="D129" s="602" t="s">
        <v>3205</v>
      </c>
      <c r="E129" s="548" t="s">
        <v>1685</v>
      </c>
      <c r="F129" s="494">
        <v>1</v>
      </c>
      <c r="G129" s="489"/>
      <c r="H129" s="489"/>
      <c r="I129" s="489"/>
      <c r="J129" s="489"/>
      <c r="K129" s="489"/>
      <c r="L129" s="494">
        <f t="shared" si="56"/>
        <v>1</v>
      </c>
      <c r="M129" s="490">
        <v>1</v>
      </c>
      <c r="N129" s="491">
        <f t="shared" ref="N129:N139" si="61">ROUND(M129*L129,2)</f>
        <v>1</v>
      </c>
      <c r="O129" s="576"/>
      <c r="P129" s="576"/>
      <c r="Q129" s="492">
        <f>ROUND(N129*O129,2)</f>
        <v>0</v>
      </c>
      <c r="R129" s="492"/>
      <c r="S129" s="715">
        <f>ROUND(Q129+R129,2)</f>
        <v>0</v>
      </c>
      <c r="T129" s="701" t="s">
        <v>3121</v>
      </c>
      <c r="U129" s="615"/>
    </row>
    <row r="130" spans="1:25" s="559" customFormat="1" ht="27.75" customHeight="1" x14ac:dyDescent="0.3">
      <c r="A130" s="477" t="s">
        <v>996</v>
      </c>
      <c r="B130" s="501" t="s">
        <v>4988</v>
      </c>
      <c r="C130" s="477" t="s">
        <v>552</v>
      </c>
      <c r="D130" s="508" t="s">
        <v>654</v>
      </c>
      <c r="E130" s="479" t="s">
        <v>18</v>
      </c>
      <c r="F130" s="500">
        <f>F131+F132</f>
        <v>29</v>
      </c>
      <c r="G130" s="479"/>
      <c r="H130" s="479"/>
      <c r="I130" s="479"/>
      <c r="J130" s="479"/>
      <c r="K130" s="479"/>
      <c r="L130" s="500">
        <f>F130</f>
        <v>29</v>
      </c>
      <c r="M130" s="507">
        <v>1</v>
      </c>
      <c r="N130" s="483">
        <f>ROUND(M130*L130,2)</f>
        <v>29</v>
      </c>
      <c r="O130" s="575"/>
      <c r="P130" s="575"/>
      <c r="Q130" s="485"/>
      <c r="R130" s="485">
        <f>ROUND(N130*P130,2)</f>
        <v>0</v>
      </c>
      <c r="S130" s="715">
        <f>ROUND(Q130+R130,2)</f>
        <v>0</v>
      </c>
      <c r="T130" s="586"/>
      <c r="U130" s="558"/>
      <c r="V130" s="558"/>
      <c r="W130" s="558"/>
      <c r="X130" s="558"/>
      <c r="Y130" s="558"/>
    </row>
    <row r="131" spans="1:25" s="613" customFormat="1" ht="27.6" x14ac:dyDescent="0.25">
      <c r="A131" s="486" t="s">
        <v>997</v>
      </c>
      <c r="B131" s="487"/>
      <c r="C131" s="486" t="s">
        <v>553</v>
      </c>
      <c r="D131" s="596" t="s">
        <v>3206</v>
      </c>
      <c r="E131" s="488" t="s">
        <v>18</v>
      </c>
      <c r="F131" s="494">
        <v>27</v>
      </c>
      <c r="G131" s="489"/>
      <c r="H131" s="489"/>
      <c r="I131" s="489"/>
      <c r="J131" s="489"/>
      <c r="K131" s="489"/>
      <c r="L131" s="494">
        <f t="shared" ref="L131" si="62">F131</f>
        <v>27</v>
      </c>
      <c r="M131" s="490">
        <v>1</v>
      </c>
      <c r="N131" s="491">
        <f t="shared" si="61"/>
        <v>27</v>
      </c>
      <c r="O131" s="576"/>
      <c r="P131" s="576"/>
      <c r="Q131" s="492">
        <f t="shared" ref="Q131:Q132" si="63">ROUND(N131*O131,2)</f>
        <v>0</v>
      </c>
      <c r="R131" s="492"/>
      <c r="S131" s="715">
        <f t="shared" ref="S131:S139" si="64">ROUND(Q131+R131,2)</f>
        <v>0</v>
      </c>
      <c r="T131" s="584"/>
      <c r="U131" s="615"/>
    </row>
    <row r="132" spans="1:25" s="613" customFormat="1" ht="27.6" x14ac:dyDescent="0.25">
      <c r="A132" s="486" t="s">
        <v>2984</v>
      </c>
      <c r="B132" s="487"/>
      <c r="C132" s="486" t="s">
        <v>553</v>
      </c>
      <c r="D132" s="596" t="s">
        <v>3207</v>
      </c>
      <c r="E132" s="488" t="s">
        <v>18</v>
      </c>
      <c r="F132" s="494">
        <v>2</v>
      </c>
      <c r="G132" s="489"/>
      <c r="H132" s="489"/>
      <c r="I132" s="489"/>
      <c r="J132" s="489"/>
      <c r="K132" s="489"/>
      <c r="L132" s="494">
        <v>1</v>
      </c>
      <c r="M132" s="490">
        <v>1</v>
      </c>
      <c r="N132" s="491">
        <f t="shared" si="61"/>
        <v>1</v>
      </c>
      <c r="O132" s="576"/>
      <c r="P132" s="576"/>
      <c r="Q132" s="492">
        <f t="shared" si="63"/>
        <v>0</v>
      </c>
      <c r="R132" s="492"/>
      <c r="S132" s="715">
        <f t="shared" si="64"/>
        <v>0</v>
      </c>
      <c r="T132" s="584"/>
      <c r="U132" s="615"/>
    </row>
    <row r="133" spans="1:25" s="608" customFormat="1" ht="27" customHeight="1" x14ac:dyDescent="0.3">
      <c r="A133" s="477" t="s">
        <v>3251</v>
      </c>
      <c r="B133" s="501" t="s">
        <v>2088</v>
      </c>
      <c r="C133" s="477" t="s">
        <v>552</v>
      </c>
      <c r="D133" s="478" t="s">
        <v>1338</v>
      </c>
      <c r="E133" s="479" t="s">
        <v>3</v>
      </c>
      <c r="F133" s="519">
        <f>F134+F136+F138</f>
        <v>26.509999999999998</v>
      </c>
      <c r="G133" s="479"/>
      <c r="H133" s="479"/>
      <c r="I133" s="479"/>
      <c r="J133" s="479"/>
      <c r="K133" s="519">
        <f>F133</f>
        <v>26.509999999999998</v>
      </c>
      <c r="L133" s="482">
        <f>K133</f>
        <v>26.509999999999998</v>
      </c>
      <c r="M133" s="507">
        <v>1</v>
      </c>
      <c r="N133" s="483">
        <f>ROUND(M133*L133,2)</f>
        <v>26.51</v>
      </c>
      <c r="O133" s="575"/>
      <c r="P133" s="575"/>
      <c r="Q133" s="485"/>
      <c r="R133" s="485">
        <f>ROUND(N133*P133,2)</f>
        <v>0</v>
      </c>
      <c r="S133" s="715">
        <f>ROUND(Q133+R133,2)</f>
        <v>0</v>
      </c>
      <c r="T133" s="587"/>
    </row>
    <row r="134" spans="1:25" s="613" customFormat="1" ht="38.25" customHeight="1" x14ac:dyDescent="0.3">
      <c r="A134" s="486" t="s">
        <v>3252</v>
      </c>
      <c r="B134" s="487"/>
      <c r="C134" s="486" t="s">
        <v>553</v>
      </c>
      <c r="D134" s="493" t="s">
        <v>886</v>
      </c>
      <c r="E134" s="488" t="s">
        <v>3</v>
      </c>
      <c r="F134" s="497">
        <v>4.5599999999999996</v>
      </c>
      <c r="G134" s="489"/>
      <c r="H134" s="489"/>
      <c r="I134" s="489"/>
      <c r="J134" s="489"/>
      <c r="K134" s="497">
        <f>F134</f>
        <v>4.5599999999999996</v>
      </c>
      <c r="L134" s="490">
        <f>K134</f>
        <v>4.5599999999999996</v>
      </c>
      <c r="M134" s="490">
        <v>1.1000000000000001</v>
      </c>
      <c r="N134" s="491">
        <f t="shared" si="61"/>
        <v>5.0199999999999996</v>
      </c>
      <c r="O134" s="576"/>
      <c r="P134" s="576"/>
      <c r="Q134" s="492">
        <f t="shared" ref="Q134:Q139" si="65">ROUND(N134*O134,2)</f>
        <v>0</v>
      </c>
      <c r="R134" s="492"/>
      <c r="S134" s="715">
        <f t="shared" si="64"/>
        <v>0</v>
      </c>
      <c r="T134" s="584"/>
      <c r="U134" s="615"/>
    </row>
    <row r="135" spans="1:25" s="610" customFormat="1" ht="25.5" customHeight="1" x14ac:dyDescent="0.3">
      <c r="A135" s="486" t="s">
        <v>3253</v>
      </c>
      <c r="B135" s="487"/>
      <c r="C135" s="486" t="s">
        <v>553</v>
      </c>
      <c r="D135" s="493" t="s">
        <v>2980</v>
      </c>
      <c r="E135" s="489" t="s">
        <v>2</v>
      </c>
      <c r="F135" s="497">
        <f>F134</f>
        <v>4.5599999999999996</v>
      </c>
      <c r="G135" s="497"/>
      <c r="H135" s="497"/>
      <c r="I135" s="497"/>
      <c r="J135" s="497"/>
      <c r="K135" s="497">
        <f>F135</f>
        <v>4.5599999999999996</v>
      </c>
      <c r="L135" s="497">
        <f t="shared" ref="L135" si="66">K135</f>
        <v>4.5599999999999996</v>
      </c>
      <c r="M135" s="490">
        <v>0.7</v>
      </c>
      <c r="N135" s="491">
        <f t="shared" si="61"/>
        <v>3.19</v>
      </c>
      <c r="O135" s="576"/>
      <c r="P135" s="576"/>
      <c r="Q135" s="492">
        <f t="shared" si="65"/>
        <v>0</v>
      </c>
      <c r="R135" s="492"/>
      <c r="S135" s="715">
        <f t="shared" si="64"/>
        <v>0</v>
      </c>
      <c r="T135" s="584"/>
    </row>
    <row r="136" spans="1:25" s="610" customFormat="1" ht="36" customHeight="1" x14ac:dyDescent="0.25">
      <c r="A136" s="486" t="s">
        <v>3254</v>
      </c>
      <c r="B136" s="487"/>
      <c r="C136" s="486" t="s">
        <v>553</v>
      </c>
      <c r="D136" s="596" t="s">
        <v>3208</v>
      </c>
      <c r="E136" s="488" t="s">
        <v>3</v>
      </c>
      <c r="F136" s="497">
        <v>3</v>
      </c>
      <c r="G136" s="497"/>
      <c r="H136" s="497"/>
      <c r="I136" s="497"/>
      <c r="J136" s="497"/>
      <c r="K136" s="497">
        <f t="shared" ref="K136" si="67">F136</f>
        <v>3</v>
      </c>
      <c r="L136" s="497">
        <f t="shared" ref="L136" si="68">K136</f>
        <v>3</v>
      </c>
      <c r="M136" s="490">
        <v>1.1000000000000001</v>
      </c>
      <c r="N136" s="491">
        <f t="shared" si="61"/>
        <v>3.3</v>
      </c>
      <c r="O136" s="576"/>
      <c r="P136" s="576"/>
      <c r="Q136" s="492">
        <f t="shared" si="65"/>
        <v>0</v>
      </c>
      <c r="R136" s="492"/>
      <c r="S136" s="715">
        <f t="shared" si="64"/>
        <v>0</v>
      </c>
      <c r="T136" s="584"/>
    </row>
    <row r="137" spans="1:25" s="610" customFormat="1" ht="25.5" customHeight="1" x14ac:dyDescent="0.3">
      <c r="A137" s="486" t="s">
        <v>3255</v>
      </c>
      <c r="B137" s="487"/>
      <c r="C137" s="486" t="s">
        <v>553</v>
      </c>
      <c r="D137" s="493" t="s">
        <v>2978</v>
      </c>
      <c r="E137" s="489" t="s">
        <v>2</v>
      </c>
      <c r="F137" s="497">
        <f>F136</f>
        <v>3</v>
      </c>
      <c r="G137" s="497"/>
      <c r="H137" s="497"/>
      <c r="I137" s="497"/>
      <c r="J137" s="497"/>
      <c r="K137" s="497">
        <f>F137</f>
        <v>3</v>
      </c>
      <c r="L137" s="497">
        <f>K137</f>
        <v>3</v>
      </c>
      <c r="M137" s="490">
        <v>1</v>
      </c>
      <c r="N137" s="491">
        <f t="shared" si="61"/>
        <v>3</v>
      </c>
      <c r="O137" s="576"/>
      <c r="P137" s="576"/>
      <c r="Q137" s="492">
        <f t="shared" si="65"/>
        <v>0</v>
      </c>
      <c r="R137" s="492"/>
      <c r="S137" s="715">
        <f t="shared" si="64"/>
        <v>0</v>
      </c>
      <c r="T137" s="584"/>
    </row>
    <row r="138" spans="1:25" s="610" customFormat="1" ht="56.25" customHeight="1" x14ac:dyDescent="0.25">
      <c r="A138" s="486" t="s">
        <v>3256</v>
      </c>
      <c r="B138" s="487"/>
      <c r="C138" s="486" t="s">
        <v>553</v>
      </c>
      <c r="D138" s="597" t="s">
        <v>4550</v>
      </c>
      <c r="E138" s="488" t="s">
        <v>3</v>
      </c>
      <c r="F138" s="497">
        <v>18.95</v>
      </c>
      <c r="G138" s="497"/>
      <c r="H138" s="497"/>
      <c r="I138" s="497"/>
      <c r="J138" s="497"/>
      <c r="K138" s="497">
        <f t="shared" ref="K138:K139" si="69">F138</f>
        <v>18.95</v>
      </c>
      <c r="L138" s="497">
        <f t="shared" ref="L138:L139" si="70">K138</f>
        <v>18.95</v>
      </c>
      <c r="M138" s="490">
        <v>1.1000000000000001</v>
      </c>
      <c r="N138" s="491">
        <f t="shared" si="61"/>
        <v>20.85</v>
      </c>
      <c r="O138" s="576"/>
      <c r="P138" s="576"/>
      <c r="Q138" s="492">
        <f t="shared" si="65"/>
        <v>0</v>
      </c>
      <c r="R138" s="492"/>
      <c r="S138" s="715">
        <f t="shared" si="64"/>
        <v>0</v>
      </c>
      <c r="T138" s="584"/>
    </row>
    <row r="139" spans="1:25" s="610" customFormat="1" ht="27.75" customHeight="1" x14ac:dyDescent="0.3">
      <c r="A139" s="486" t="s">
        <v>3257</v>
      </c>
      <c r="B139" s="487"/>
      <c r="C139" s="486" t="s">
        <v>553</v>
      </c>
      <c r="D139" s="493" t="s">
        <v>2979</v>
      </c>
      <c r="E139" s="489" t="s">
        <v>2</v>
      </c>
      <c r="F139" s="497">
        <f>F138</f>
        <v>18.95</v>
      </c>
      <c r="G139" s="497"/>
      <c r="H139" s="497"/>
      <c r="I139" s="497"/>
      <c r="J139" s="497"/>
      <c r="K139" s="497">
        <f t="shared" si="69"/>
        <v>18.95</v>
      </c>
      <c r="L139" s="497">
        <f t="shared" si="70"/>
        <v>18.95</v>
      </c>
      <c r="M139" s="490">
        <v>2</v>
      </c>
      <c r="N139" s="491">
        <f t="shared" si="61"/>
        <v>37.9</v>
      </c>
      <c r="O139" s="576"/>
      <c r="P139" s="576"/>
      <c r="Q139" s="492">
        <f t="shared" si="65"/>
        <v>0</v>
      </c>
      <c r="R139" s="492"/>
      <c r="S139" s="715">
        <f t="shared" si="64"/>
        <v>0</v>
      </c>
      <c r="T139" s="584"/>
    </row>
    <row r="140" spans="1:25" s="559" customFormat="1" ht="27.75" customHeight="1" x14ac:dyDescent="0.3">
      <c r="A140" s="477" t="s">
        <v>3258</v>
      </c>
      <c r="B140" s="501" t="s">
        <v>2089</v>
      </c>
      <c r="C140" s="477" t="s">
        <v>552</v>
      </c>
      <c r="D140" s="499" t="s">
        <v>655</v>
      </c>
      <c r="E140" s="479" t="s">
        <v>18</v>
      </c>
      <c r="F140" s="500">
        <f>F141</f>
        <v>1</v>
      </c>
      <c r="G140" s="479"/>
      <c r="H140" s="479"/>
      <c r="I140" s="479"/>
      <c r="J140" s="479"/>
      <c r="K140" s="479"/>
      <c r="L140" s="500">
        <f>F140</f>
        <v>1</v>
      </c>
      <c r="M140" s="507">
        <v>1</v>
      </c>
      <c r="N140" s="483">
        <f>ROUND(M140*L140,2)</f>
        <v>1</v>
      </c>
      <c r="O140" s="575"/>
      <c r="P140" s="575"/>
      <c r="Q140" s="485"/>
      <c r="R140" s="485">
        <f>ROUND(N140*P140,2)</f>
        <v>0</v>
      </c>
      <c r="S140" s="715">
        <f>ROUND(Q140+R140,2)</f>
        <v>0</v>
      </c>
      <c r="T140" s="586"/>
      <c r="U140" s="558"/>
      <c r="V140" s="558"/>
      <c r="W140" s="558"/>
      <c r="X140" s="558"/>
      <c r="Y140" s="558"/>
    </row>
    <row r="141" spans="1:25" s="613" customFormat="1" x14ac:dyDescent="0.25">
      <c r="A141" s="486" t="s">
        <v>3259</v>
      </c>
      <c r="B141" s="487"/>
      <c r="C141" s="486" t="s">
        <v>553</v>
      </c>
      <c r="D141" s="596" t="s">
        <v>3210</v>
      </c>
      <c r="E141" s="488" t="s">
        <v>18</v>
      </c>
      <c r="F141" s="494">
        <v>1</v>
      </c>
      <c r="G141" s="489"/>
      <c r="H141" s="489"/>
      <c r="I141" s="489"/>
      <c r="J141" s="489"/>
      <c r="K141" s="489"/>
      <c r="L141" s="494">
        <f t="shared" ref="L141" si="71">F141</f>
        <v>1</v>
      </c>
      <c r="M141" s="490">
        <v>1</v>
      </c>
      <c r="N141" s="491">
        <f t="shared" ref="N141" si="72">ROUND(M141*L141,2)</f>
        <v>1</v>
      </c>
      <c r="O141" s="576"/>
      <c r="P141" s="576"/>
      <c r="Q141" s="492">
        <f>ROUND(N141*O141,2)</f>
        <v>0</v>
      </c>
      <c r="R141" s="492"/>
      <c r="S141" s="715">
        <f>ROUND(Q141+R141,2)</f>
        <v>0</v>
      </c>
      <c r="T141" s="584"/>
      <c r="U141" s="615"/>
    </row>
    <row r="142" spans="1:25" s="617" customFormat="1" ht="22.5" customHeight="1" x14ac:dyDescent="0.3">
      <c r="A142" s="510" t="s">
        <v>485</v>
      </c>
      <c r="B142" s="511"/>
      <c r="C142" s="510"/>
      <c r="D142" s="465" t="s">
        <v>3260</v>
      </c>
      <c r="E142" s="512"/>
      <c r="F142" s="513"/>
      <c r="G142" s="512"/>
      <c r="H142" s="512"/>
      <c r="I142" s="512"/>
      <c r="J142" s="512"/>
      <c r="K142" s="512"/>
      <c r="L142" s="514"/>
      <c r="M142" s="467"/>
      <c r="N142" s="468"/>
      <c r="O142" s="579"/>
      <c r="P142" s="579"/>
      <c r="Q142" s="469"/>
      <c r="R142" s="469"/>
      <c r="S142" s="715"/>
      <c r="T142" s="579"/>
      <c r="U142" s="616"/>
      <c r="V142" s="616"/>
      <c r="W142" s="616"/>
      <c r="X142" s="616"/>
      <c r="Y142" s="616"/>
    </row>
    <row r="143" spans="1:25" s="608" customFormat="1" ht="32.25" customHeight="1" x14ac:dyDescent="0.3">
      <c r="A143" s="477" t="s">
        <v>999</v>
      </c>
      <c r="B143" s="501" t="s">
        <v>2086</v>
      </c>
      <c r="C143" s="477" t="s">
        <v>552</v>
      </c>
      <c r="D143" s="478" t="s">
        <v>3128</v>
      </c>
      <c r="E143" s="479" t="s">
        <v>3</v>
      </c>
      <c r="F143" s="500">
        <f>F144+F145</f>
        <v>0</v>
      </c>
      <c r="G143" s="479"/>
      <c r="H143" s="479"/>
      <c r="I143" s="479"/>
      <c r="J143" s="480"/>
      <c r="K143" s="480">
        <f>SUM(K144:K150)</f>
        <v>16.913320000000002</v>
      </c>
      <c r="L143" s="522">
        <f>K143</f>
        <v>16.913320000000002</v>
      </c>
      <c r="M143" s="482">
        <v>1</v>
      </c>
      <c r="N143" s="483">
        <f>ROUND(M143*L143,2)</f>
        <v>16.91</v>
      </c>
      <c r="O143" s="575"/>
      <c r="P143" s="575"/>
      <c r="Q143" s="485"/>
      <c r="R143" s="485">
        <f>ROUND(N143*P143,2)</f>
        <v>0</v>
      </c>
      <c r="S143" s="715">
        <f>ROUND(Q143+R143,2)</f>
        <v>0</v>
      </c>
      <c r="T143" s="575" t="s">
        <v>555</v>
      </c>
      <c r="U143" s="607"/>
      <c r="V143" s="607"/>
      <c r="W143" s="607"/>
      <c r="X143" s="607"/>
      <c r="Y143" s="607"/>
    </row>
    <row r="144" spans="1:25" s="613" customFormat="1" ht="24" customHeight="1" x14ac:dyDescent="0.25">
      <c r="A144" s="486" t="s">
        <v>1003</v>
      </c>
      <c r="B144" s="487"/>
      <c r="C144" s="516" t="s">
        <v>553</v>
      </c>
      <c r="D144" s="813" t="s">
        <v>4604</v>
      </c>
      <c r="E144" s="520" t="s">
        <v>1210</v>
      </c>
      <c r="F144" s="517"/>
      <c r="G144" s="496">
        <v>0.2</v>
      </c>
      <c r="H144" s="496">
        <v>0.1</v>
      </c>
      <c r="I144" s="489">
        <f t="shared" ref="I144" si="73">(G144+H144)*2</f>
        <v>0.60000000000000009</v>
      </c>
      <c r="J144" s="595">
        <v>11.2</v>
      </c>
      <c r="K144" s="497">
        <f>I144*J144</f>
        <v>6.7200000000000006</v>
      </c>
      <c r="L144" s="490">
        <f>J144</f>
        <v>11.2</v>
      </c>
      <c r="M144" s="490">
        <v>1.1000000000000001</v>
      </c>
      <c r="N144" s="491">
        <f t="shared" ref="N144:N151" si="74">ROUND(M144*L144,2)</f>
        <v>12.32</v>
      </c>
      <c r="O144" s="577"/>
      <c r="P144" s="577"/>
      <c r="Q144" s="492">
        <f t="shared" ref="Q144:Q151" si="75">ROUND(N144*O144,2)</f>
        <v>0</v>
      </c>
      <c r="R144" s="492"/>
      <c r="S144" s="715">
        <f t="shared" ref="S144:S151" si="76">ROUND(Q144+R144,2)</f>
        <v>0</v>
      </c>
      <c r="T144" s="577"/>
      <c r="U144" s="615"/>
      <c r="V144" s="615"/>
      <c r="W144" s="615"/>
      <c r="X144" s="615"/>
      <c r="Y144" s="615"/>
    </row>
    <row r="145" spans="1:25" s="613" customFormat="1" ht="15.75" customHeight="1" x14ac:dyDescent="0.25">
      <c r="A145" s="486" t="s">
        <v>1004</v>
      </c>
      <c r="B145" s="487"/>
      <c r="C145" s="516" t="s">
        <v>553</v>
      </c>
      <c r="D145" s="819" t="s">
        <v>4553</v>
      </c>
      <c r="E145" s="520" t="s">
        <v>1210</v>
      </c>
      <c r="F145" s="494"/>
      <c r="G145" s="489"/>
      <c r="H145" s="489"/>
      <c r="I145" s="489"/>
      <c r="J145" s="595">
        <v>4.0999999999999996</v>
      </c>
      <c r="K145" s="497">
        <f>J145*0.315*3.14</f>
        <v>4.0553099999999995</v>
      </c>
      <c r="L145" s="490">
        <f>J145</f>
        <v>4.0999999999999996</v>
      </c>
      <c r="M145" s="490">
        <v>1.1000000000000001</v>
      </c>
      <c r="N145" s="491">
        <f t="shared" si="74"/>
        <v>4.51</v>
      </c>
      <c r="O145" s="576"/>
      <c r="P145" s="576"/>
      <c r="Q145" s="492">
        <f t="shared" si="75"/>
        <v>0</v>
      </c>
      <c r="R145" s="492"/>
      <c r="S145" s="715">
        <f t="shared" si="76"/>
        <v>0</v>
      </c>
      <c r="T145" s="584"/>
      <c r="U145" s="615"/>
      <c r="V145" s="615"/>
      <c r="W145" s="615"/>
      <c r="X145" s="615"/>
      <c r="Y145" s="615"/>
    </row>
    <row r="146" spans="1:25" s="613" customFormat="1" ht="15.75" customHeight="1" x14ac:dyDescent="0.25">
      <c r="A146" s="486" t="s">
        <v>1005</v>
      </c>
      <c r="B146" s="487"/>
      <c r="C146" s="516" t="s">
        <v>553</v>
      </c>
      <c r="D146" s="596" t="s">
        <v>1992</v>
      </c>
      <c r="E146" s="520" t="s">
        <v>1210</v>
      </c>
      <c r="F146" s="494"/>
      <c r="G146" s="489"/>
      <c r="H146" s="489"/>
      <c r="I146" s="489"/>
      <c r="J146" s="595">
        <v>1.1000000000000001</v>
      </c>
      <c r="K146" s="497">
        <f>J146*0.315*3.14</f>
        <v>1.0880100000000001</v>
      </c>
      <c r="L146" s="490">
        <f>J146</f>
        <v>1.1000000000000001</v>
      </c>
      <c r="M146" s="490">
        <v>1.1000000000000001</v>
      </c>
      <c r="N146" s="491">
        <f t="shared" si="74"/>
        <v>1.21</v>
      </c>
      <c r="O146" s="576"/>
      <c r="P146" s="576"/>
      <c r="Q146" s="492">
        <f t="shared" si="75"/>
        <v>0</v>
      </c>
      <c r="R146" s="492"/>
      <c r="S146" s="715">
        <f t="shared" si="76"/>
        <v>0</v>
      </c>
      <c r="T146" s="584"/>
      <c r="U146" s="615"/>
      <c r="V146" s="615"/>
      <c r="W146" s="615"/>
      <c r="X146" s="615"/>
      <c r="Y146" s="615"/>
    </row>
    <row r="147" spans="1:25" s="613" customFormat="1" ht="15.75" customHeight="1" x14ac:dyDescent="0.25">
      <c r="A147" s="486" t="s">
        <v>1006</v>
      </c>
      <c r="B147" s="487"/>
      <c r="C147" s="516" t="s">
        <v>553</v>
      </c>
      <c r="D147" s="596" t="s">
        <v>1998</v>
      </c>
      <c r="E147" s="488" t="s">
        <v>18</v>
      </c>
      <c r="F147" s="595" t="s">
        <v>14</v>
      </c>
      <c r="G147" s="489"/>
      <c r="H147" s="489"/>
      <c r="I147" s="489"/>
      <c r="J147" s="489"/>
      <c r="K147" s="548">
        <v>0.34</v>
      </c>
      <c r="L147" s="494" t="str">
        <f t="shared" ref="L147:L148" si="77">F147</f>
        <v>1</v>
      </c>
      <c r="M147" s="490">
        <v>1</v>
      </c>
      <c r="N147" s="491">
        <f t="shared" si="74"/>
        <v>1</v>
      </c>
      <c r="O147" s="576"/>
      <c r="P147" s="576"/>
      <c r="Q147" s="492">
        <f t="shared" si="75"/>
        <v>0</v>
      </c>
      <c r="R147" s="492"/>
      <c r="S147" s="715">
        <f t="shared" si="76"/>
        <v>0</v>
      </c>
      <c r="T147" s="584"/>
      <c r="U147" s="615"/>
      <c r="V147" s="615"/>
      <c r="W147" s="615"/>
      <c r="X147" s="615"/>
      <c r="Y147" s="615"/>
    </row>
    <row r="148" spans="1:25" s="613" customFormat="1" ht="15.75" customHeight="1" x14ac:dyDescent="0.25">
      <c r="A148" s="942" t="s">
        <v>1007</v>
      </c>
      <c r="B148" s="943"/>
      <c r="C148" s="950" t="s">
        <v>553</v>
      </c>
      <c r="D148" s="944" t="s">
        <v>2001</v>
      </c>
      <c r="E148" s="945" t="s">
        <v>18</v>
      </c>
      <c r="F148" s="946" t="s">
        <v>483</v>
      </c>
      <c r="G148" s="945"/>
      <c r="H148" s="945"/>
      <c r="I148" s="945"/>
      <c r="J148" s="945"/>
      <c r="K148" s="945">
        <v>2.94</v>
      </c>
      <c r="L148" s="494" t="str">
        <f t="shared" si="77"/>
        <v>5</v>
      </c>
      <c r="M148" s="490">
        <v>1</v>
      </c>
      <c r="N148" s="491">
        <f t="shared" si="74"/>
        <v>5</v>
      </c>
      <c r="O148" s="576"/>
      <c r="P148" s="576"/>
      <c r="Q148" s="492">
        <f t="shared" si="75"/>
        <v>0</v>
      </c>
      <c r="R148" s="492"/>
      <c r="S148" s="715">
        <f t="shared" si="76"/>
        <v>0</v>
      </c>
      <c r="T148" s="584"/>
      <c r="U148" s="615"/>
      <c r="V148" s="615"/>
      <c r="W148" s="615"/>
      <c r="X148" s="615"/>
      <c r="Y148" s="615"/>
    </row>
    <row r="149" spans="1:25" s="613" customFormat="1" ht="15.75" customHeight="1" x14ac:dyDescent="0.25">
      <c r="A149" s="486" t="s">
        <v>3264</v>
      </c>
      <c r="B149" s="487"/>
      <c r="C149" s="516" t="s">
        <v>553</v>
      </c>
      <c r="D149" s="596" t="s">
        <v>2002</v>
      </c>
      <c r="E149" s="488" t="s">
        <v>18</v>
      </c>
      <c r="F149" s="595" t="s">
        <v>16</v>
      </c>
      <c r="G149" s="489"/>
      <c r="H149" s="489"/>
      <c r="I149" s="489"/>
      <c r="J149" s="489"/>
      <c r="K149" s="548">
        <v>1.77</v>
      </c>
      <c r="L149" s="494" t="str">
        <f>F149</f>
        <v>3</v>
      </c>
      <c r="M149" s="490">
        <v>1</v>
      </c>
      <c r="N149" s="491">
        <f t="shared" si="74"/>
        <v>3</v>
      </c>
      <c r="O149" s="576"/>
      <c r="P149" s="576"/>
      <c r="Q149" s="492">
        <f t="shared" si="75"/>
        <v>0</v>
      </c>
      <c r="R149" s="492"/>
      <c r="S149" s="715">
        <f t="shared" si="76"/>
        <v>0</v>
      </c>
      <c r="T149" s="584"/>
      <c r="U149" s="615"/>
      <c r="V149" s="615"/>
      <c r="W149" s="615"/>
      <c r="X149" s="615"/>
      <c r="Y149" s="615"/>
    </row>
    <row r="150" spans="1:25" s="613" customFormat="1" ht="15.75" customHeight="1" x14ac:dyDescent="0.3">
      <c r="A150" s="486" t="s">
        <v>3265</v>
      </c>
      <c r="B150" s="487"/>
      <c r="C150" s="516" t="s">
        <v>553</v>
      </c>
      <c r="D150" s="523" t="s">
        <v>3261</v>
      </c>
      <c r="E150" s="488" t="s">
        <v>18</v>
      </c>
      <c r="F150" s="521">
        <v>1</v>
      </c>
      <c r="G150" s="489"/>
      <c r="H150" s="489"/>
      <c r="I150" s="489"/>
      <c r="J150" s="489"/>
      <c r="K150" s="548"/>
      <c r="L150" s="494">
        <f>F150</f>
        <v>1</v>
      </c>
      <c r="M150" s="490">
        <v>1</v>
      </c>
      <c r="N150" s="491">
        <f t="shared" si="74"/>
        <v>1</v>
      </c>
      <c r="O150" s="576"/>
      <c r="P150" s="576"/>
      <c r="Q150" s="492">
        <f t="shared" si="75"/>
        <v>0</v>
      </c>
      <c r="R150" s="492"/>
      <c r="S150" s="715">
        <f t="shared" si="76"/>
        <v>0</v>
      </c>
      <c r="T150" s="584"/>
      <c r="U150" s="615"/>
      <c r="V150" s="615"/>
      <c r="W150" s="615"/>
      <c r="X150" s="615"/>
      <c r="Y150" s="615"/>
    </row>
    <row r="151" spans="1:25" s="613" customFormat="1" ht="15.75" customHeight="1" x14ac:dyDescent="0.3">
      <c r="A151" s="486" t="s">
        <v>3266</v>
      </c>
      <c r="B151" s="487"/>
      <c r="C151" s="516" t="s">
        <v>553</v>
      </c>
      <c r="D151" s="502" t="s">
        <v>705</v>
      </c>
      <c r="E151" s="520" t="s">
        <v>3</v>
      </c>
      <c r="F151" s="521">
        <v>0.72</v>
      </c>
      <c r="G151" s="489"/>
      <c r="H151" s="489"/>
      <c r="I151" s="489"/>
      <c r="J151" s="489"/>
      <c r="K151" s="489">
        <f>F151</f>
        <v>0.72</v>
      </c>
      <c r="L151" s="490">
        <f t="shared" ref="L151:L153" si="78">F151</f>
        <v>0.72</v>
      </c>
      <c r="M151" s="490">
        <v>1</v>
      </c>
      <c r="N151" s="491">
        <f t="shared" si="74"/>
        <v>0.72</v>
      </c>
      <c r="O151" s="576"/>
      <c r="P151" s="576"/>
      <c r="Q151" s="492">
        <f t="shared" si="75"/>
        <v>0</v>
      </c>
      <c r="R151" s="492"/>
      <c r="S151" s="715">
        <f t="shared" si="76"/>
        <v>0</v>
      </c>
      <c r="T151" s="584"/>
      <c r="U151" s="615"/>
      <c r="V151" s="615"/>
      <c r="W151" s="615"/>
      <c r="X151" s="615"/>
      <c r="Y151" s="615"/>
    </row>
    <row r="152" spans="1:25" s="608" customFormat="1" ht="15.75" customHeight="1" x14ac:dyDescent="0.3">
      <c r="A152" s="477" t="s">
        <v>1000</v>
      </c>
      <c r="B152" s="501" t="s">
        <v>2977</v>
      </c>
      <c r="C152" s="504" t="s">
        <v>552</v>
      </c>
      <c r="D152" s="478" t="s">
        <v>3204</v>
      </c>
      <c r="E152" s="479" t="s">
        <v>1685</v>
      </c>
      <c r="F152" s="506">
        <f>F153</f>
        <v>1</v>
      </c>
      <c r="G152" s="505"/>
      <c r="H152" s="505"/>
      <c r="I152" s="505"/>
      <c r="J152" s="505"/>
      <c r="K152" s="505"/>
      <c r="L152" s="506">
        <f t="shared" si="78"/>
        <v>1</v>
      </c>
      <c r="M152" s="507">
        <v>1</v>
      </c>
      <c r="N152" s="483">
        <f>ROUND(M152*L152,2)</f>
        <v>1</v>
      </c>
      <c r="O152" s="578"/>
      <c r="P152" s="578"/>
      <c r="Q152" s="485"/>
      <c r="R152" s="485">
        <f>ROUND(N152*P152,2)</f>
        <v>0</v>
      </c>
      <c r="S152" s="715">
        <f>ROUND(Q152+R152,2)</f>
        <v>0</v>
      </c>
      <c r="T152" s="586"/>
      <c r="U152" s="607"/>
      <c r="V152" s="607"/>
      <c r="W152" s="607"/>
      <c r="X152" s="607"/>
      <c r="Y152" s="607"/>
    </row>
    <row r="153" spans="1:25" s="613" customFormat="1" ht="15.75" customHeight="1" x14ac:dyDescent="0.25">
      <c r="A153" s="546" t="s">
        <v>1001</v>
      </c>
      <c r="B153" s="547"/>
      <c r="C153" s="546" t="s">
        <v>553</v>
      </c>
      <c r="D153" s="536" t="s">
        <v>3262</v>
      </c>
      <c r="E153" s="548" t="s">
        <v>1685</v>
      </c>
      <c r="F153" s="494">
        <v>1</v>
      </c>
      <c r="G153" s="489"/>
      <c r="H153" s="489"/>
      <c r="I153" s="489"/>
      <c r="J153" s="489"/>
      <c r="K153" s="489"/>
      <c r="L153" s="494">
        <f t="shared" si="78"/>
        <v>1</v>
      </c>
      <c r="M153" s="490">
        <v>1</v>
      </c>
      <c r="N153" s="491">
        <f t="shared" ref="N153:N156" si="79">ROUND(M153*L153,2)</f>
        <v>1</v>
      </c>
      <c r="O153" s="576"/>
      <c r="P153" s="576"/>
      <c r="Q153" s="492">
        <f>ROUND(N153*O153,2)</f>
        <v>0</v>
      </c>
      <c r="R153" s="492"/>
      <c r="S153" s="715">
        <f>ROUND(Q153+R153,2)</f>
        <v>0</v>
      </c>
      <c r="T153" s="701" t="s">
        <v>3121</v>
      </c>
      <c r="U153" s="615"/>
    </row>
    <row r="154" spans="1:25" s="559" customFormat="1" ht="27.75" customHeight="1" x14ac:dyDescent="0.3">
      <c r="A154" s="477" t="s">
        <v>1008</v>
      </c>
      <c r="B154" s="501" t="s">
        <v>4988</v>
      </c>
      <c r="C154" s="477" t="s">
        <v>552</v>
      </c>
      <c r="D154" s="508" t="s">
        <v>654</v>
      </c>
      <c r="E154" s="479" t="s">
        <v>18</v>
      </c>
      <c r="F154" s="500">
        <f>F155+F156</f>
        <v>30</v>
      </c>
      <c r="G154" s="479"/>
      <c r="H154" s="479"/>
      <c r="I154" s="479"/>
      <c r="J154" s="479"/>
      <c r="K154" s="479"/>
      <c r="L154" s="500">
        <f>F154</f>
        <v>30</v>
      </c>
      <c r="M154" s="507">
        <v>1</v>
      </c>
      <c r="N154" s="483">
        <f>ROUND(M154*L154,2)</f>
        <v>30</v>
      </c>
      <c r="O154" s="575"/>
      <c r="P154" s="575"/>
      <c r="Q154" s="485"/>
      <c r="R154" s="485">
        <f>ROUND(N154*P154,2)</f>
        <v>0</v>
      </c>
      <c r="S154" s="715">
        <f>ROUND(Q154+R154,2)</f>
        <v>0</v>
      </c>
      <c r="T154" s="586"/>
      <c r="U154" s="558"/>
      <c r="V154" s="558"/>
      <c r="W154" s="558"/>
      <c r="X154" s="558"/>
      <c r="Y154" s="558"/>
    </row>
    <row r="155" spans="1:25" s="613" customFormat="1" ht="38.25" customHeight="1" x14ac:dyDescent="0.25">
      <c r="A155" s="486" t="s">
        <v>1009</v>
      </c>
      <c r="B155" s="487"/>
      <c r="C155" s="486" t="s">
        <v>553</v>
      </c>
      <c r="D155" s="596" t="s">
        <v>3206</v>
      </c>
      <c r="E155" s="488" t="s">
        <v>18</v>
      </c>
      <c r="F155" s="494">
        <v>28</v>
      </c>
      <c r="G155" s="489"/>
      <c r="H155" s="489"/>
      <c r="I155" s="489"/>
      <c r="J155" s="489"/>
      <c r="K155" s="489"/>
      <c r="L155" s="494">
        <f>F155</f>
        <v>28</v>
      </c>
      <c r="M155" s="490">
        <v>1</v>
      </c>
      <c r="N155" s="491">
        <f t="shared" si="79"/>
        <v>28</v>
      </c>
      <c r="O155" s="576"/>
      <c r="P155" s="576"/>
      <c r="Q155" s="492">
        <f t="shared" ref="Q155:Q156" si="80">ROUND(N155*O155,2)</f>
        <v>0</v>
      </c>
      <c r="R155" s="492"/>
      <c r="S155" s="715">
        <f t="shared" ref="S155:S161" si="81">ROUND(Q155+R155,2)</f>
        <v>0</v>
      </c>
      <c r="T155" s="584"/>
      <c r="U155" s="615"/>
    </row>
    <row r="156" spans="1:25" s="613" customFormat="1" ht="38.25" customHeight="1" x14ac:dyDescent="0.25">
      <c r="A156" s="486" t="s">
        <v>3267</v>
      </c>
      <c r="B156" s="487"/>
      <c r="C156" s="486" t="s">
        <v>553</v>
      </c>
      <c r="D156" s="596" t="s">
        <v>3263</v>
      </c>
      <c r="E156" s="488" t="s">
        <v>18</v>
      </c>
      <c r="F156" s="494">
        <v>2</v>
      </c>
      <c r="G156" s="489"/>
      <c r="H156" s="489"/>
      <c r="I156" s="489"/>
      <c r="J156" s="489"/>
      <c r="K156" s="489"/>
      <c r="L156" s="494">
        <f t="shared" ref="L156" si="82">F156</f>
        <v>2</v>
      </c>
      <c r="M156" s="490">
        <v>1</v>
      </c>
      <c r="N156" s="491">
        <f t="shared" si="79"/>
        <v>2</v>
      </c>
      <c r="O156" s="576"/>
      <c r="P156" s="576"/>
      <c r="Q156" s="492">
        <f t="shared" si="80"/>
        <v>0</v>
      </c>
      <c r="R156" s="492"/>
      <c r="S156" s="715">
        <f t="shared" si="81"/>
        <v>0</v>
      </c>
      <c r="T156" s="584"/>
      <c r="U156" s="615"/>
    </row>
    <row r="157" spans="1:25" s="608" customFormat="1" ht="27" customHeight="1" x14ac:dyDescent="0.3">
      <c r="A157" s="477" t="s">
        <v>1010</v>
      </c>
      <c r="B157" s="501" t="s">
        <v>2088</v>
      </c>
      <c r="C157" s="477" t="s">
        <v>552</v>
      </c>
      <c r="D157" s="478" t="s">
        <v>1338</v>
      </c>
      <c r="E157" s="479" t="s">
        <v>3</v>
      </c>
      <c r="F157" s="519">
        <f>F158+F160+F162</f>
        <v>16.78</v>
      </c>
      <c r="G157" s="479"/>
      <c r="H157" s="479"/>
      <c r="I157" s="479"/>
      <c r="J157" s="479"/>
      <c r="K157" s="519">
        <f>F157</f>
        <v>16.78</v>
      </c>
      <c r="L157" s="482">
        <f>K157</f>
        <v>16.78</v>
      </c>
      <c r="M157" s="507">
        <v>1</v>
      </c>
      <c r="N157" s="483">
        <f>ROUND(M157*L157,2)</f>
        <v>16.78</v>
      </c>
      <c r="O157" s="575"/>
      <c r="P157" s="575"/>
      <c r="Q157" s="485"/>
      <c r="R157" s="485">
        <f>ROUND(N157*P157,2)</f>
        <v>0</v>
      </c>
      <c r="S157" s="715">
        <f>ROUND(Q157+R157,2)</f>
        <v>0</v>
      </c>
      <c r="T157" s="587"/>
    </row>
    <row r="158" spans="1:25" s="613" customFormat="1" ht="38.25" customHeight="1" x14ac:dyDescent="0.3">
      <c r="A158" s="486" t="s">
        <v>1011</v>
      </c>
      <c r="B158" s="487"/>
      <c r="C158" s="486" t="s">
        <v>553</v>
      </c>
      <c r="D158" s="493" t="s">
        <v>886</v>
      </c>
      <c r="E158" s="488" t="s">
        <v>3</v>
      </c>
      <c r="F158" s="497">
        <v>2.78</v>
      </c>
      <c r="G158" s="489"/>
      <c r="H158" s="489"/>
      <c r="I158" s="489"/>
      <c r="J158" s="489"/>
      <c r="K158" s="497">
        <f>F158</f>
        <v>2.78</v>
      </c>
      <c r="L158" s="490">
        <f>K158</f>
        <v>2.78</v>
      </c>
      <c r="M158" s="490">
        <v>1.1000000000000001</v>
      </c>
      <c r="N158" s="491">
        <f t="shared" ref="N158:N161" si="83">ROUND(M158*L158,2)</f>
        <v>3.06</v>
      </c>
      <c r="O158" s="576"/>
      <c r="P158" s="576"/>
      <c r="Q158" s="492">
        <f t="shared" ref="Q158:Q161" si="84">ROUND(N158*O158,2)</f>
        <v>0</v>
      </c>
      <c r="R158" s="492"/>
      <c r="S158" s="715">
        <f t="shared" si="81"/>
        <v>0</v>
      </c>
      <c r="T158" s="584"/>
      <c r="U158" s="615"/>
    </row>
    <row r="159" spans="1:25" s="610" customFormat="1" ht="25.5" customHeight="1" x14ac:dyDescent="0.3">
      <c r="A159" s="486" t="s">
        <v>2987</v>
      </c>
      <c r="B159" s="487"/>
      <c r="C159" s="486" t="s">
        <v>553</v>
      </c>
      <c r="D159" s="493" t="s">
        <v>2980</v>
      </c>
      <c r="E159" s="489" t="s">
        <v>2</v>
      </c>
      <c r="F159" s="497">
        <f>F158</f>
        <v>2.78</v>
      </c>
      <c r="G159" s="497"/>
      <c r="H159" s="497"/>
      <c r="I159" s="497"/>
      <c r="J159" s="497"/>
      <c r="K159" s="497">
        <f>F159</f>
        <v>2.78</v>
      </c>
      <c r="L159" s="497">
        <f t="shared" ref="L159" si="85">K159</f>
        <v>2.78</v>
      </c>
      <c r="M159" s="490">
        <v>0.7</v>
      </c>
      <c r="N159" s="491">
        <f t="shared" si="83"/>
        <v>1.95</v>
      </c>
      <c r="O159" s="576"/>
      <c r="P159" s="576"/>
      <c r="Q159" s="492">
        <f t="shared" si="84"/>
        <v>0</v>
      </c>
      <c r="R159" s="492"/>
      <c r="S159" s="715">
        <f t="shared" si="81"/>
        <v>0</v>
      </c>
      <c r="T159" s="584"/>
    </row>
    <row r="160" spans="1:25" s="610" customFormat="1" ht="46.5" customHeight="1" x14ac:dyDescent="0.25">
      <c r="A160" s="486" t="s">
        <v>3269</v>
      </c>
      <c r="B160" s="487"/>
      <c r="C160" s="486" t="s">
        <v>553</v>
      </c>
      <c r="D160" s="596" t="s">
        <v>3268</v>
      </c>
      <c r="E160" s="488" t="s">
        <v>3</v>
      </c>
      <c r="F160" s="497">
        <v>5.6</v>
      </c>
      <c r="G160" s="497"/>
      <c r="H160" s="497"/>
      <c r="I160" s="497"/>
      <c r="J160" s="497"/>
      <c r="K160" s="497">
        <f t="shared" ref="K160:K163" si="86">F160</f>
        <v>5.6</v>
      </c>
      <c r="L160" s="497">
        <f>K160</f>
        <v>5.6</v>
      </c>
      <c r="M160" s="490">
        <v>1.1000000000000001</v>
      </c>
      <c r="N160" s="491">
        <f t="shared" si="83"/>
        <v>6.16</v>
      </c>
      <c r="O160" s="576"/>
      <c r="P160" s="576"/>
      <c r="Q160" s="492">
        <f t="shared" si="84"/>
        <v>0</v>
      </c>
      <c r="R160" s="492"/>
      <c r="S160" s="715">
        <f t="shared" si="81"/>
        <v>0</v>
      </c>
      <c r="T160" s="584"/>
    </row>
    <row r="161" spans="1:25" s="610" customFormat="1" ht="25.5" customHeight="1" x14ac:dyDescent="0.3">
      <c r="A161" s="486" t="s">
        <v>3270</v>
      </c>
      <c r="B161" s="487"/>
      <c r="C161" s="486" t="s">
        <v>553</v>
      </c>
      <c r="D161" s="493" t="s">
        <v>2983</v>
      </c>
      <c r="E161" s="489" t="s">
        <v>2</v>
      </c>
      <c r="F161" s="497">
        <f>F160</f>
        <v>5.6</v>
      </c>
      <c r="G161" s="497"/>
      <c r="H161" s="497"/>
      <c r="I161" s="497"/>
      <c r="J161" s="497"/>
      <c r="K161" s="497">
        <f t="shared" si="86"/>
        <v>5.6</v>
      </c>
      <c r="L161" s="497">
        <f t="shared" ref="L161:L163" si="87">K161</f>
        <v>5.6</v>
      </c>
      <c r="M161" s="490">
        <v>2</v>
      </c>
      <c r="N161" s="491">
        <f t="shared" si="83"/>
        <v>11.2</v>
      </c>
      <c r="O161" s="576"/>
      <c r="P161" s="576"/>
      <c r="Q161" s="492">
        <f t="shared" si="84"/>
        <v>0</v>
      </c>
      <c r="R161" s="492"/>
      <c r="S161" s="715">
        <f t="shared" si="81"/>
        <v>0</v>
      </c>
      <c r="T161" s="584"/>
    </row>
    <row r="162" spans="1:25" s="610" customFormat="1" ht="48.75" customHeight="1" x14ac:dyDescent="0.25">
      <c r="A162" s="486" t="s">
        <v>3271</v>
      </c>
      <c r="B162" s="487"/>
      <c r="C162" s="486" t="s">
        <v>553</v>
      </c>
      <c r="D162" s="596" t="s">
        <v>2064</v>
      </c>
      <c r="E162" s="488" t="s">
        <v>3</v>
      </c>
      <c r="F162" s="497">
        <v>8.4</v>
      </c>
      <c r="G162" s="497"/>
      <c r="H162" s="497"/>
      <c r="I162" s="497"/>
      <c r="J162" s="497"/>
      <c r="K162" s="497">
        <f t="shared" si="86"/>
        <v>8.4</v>
      </c>
      <c r="L162" s="497">
        <f t="shared" si="87"/>
        <v>8.4</v>
      </c>
      <c r="M162" s="490">
        <v>1.1000000000000001</v>
      </c>
      <c r="N162" s="491">
        <f t="shared" ref="N162:N163" si="88">ROUND(M162*L162,2)</f>
        <v>9.24</v>
      </c>
      <c r="O162" s="576"/>
      <c r="P162" s="576"/>
      <c r="Q162" s="492">
        <f t="shared" ref="Q162" si="89">ROUND(N162*O162,2)</f>
        <v>0</v>
      </c>
      <c r="R162" s="492"/>
      <c r="S162" s="715">
        <f t="shared" ref="S162" si="90">ROUND(Q162+R162,2)</f>
        <v>0</v>
      </c>
      <c r="T162" s="584"/>
    </row>
    <row r="163" spans="1:25" s="610" customFormat="1" ht="25.5" customHeight="1" x14ac:dyDescent="0.3">
      <c r="A163" s="486" t="s">
        <v>3272</v>
      </c>
      <c r="B163" s="487"/>
      <c r="C163" s="486" t="s">
        <v>553</v>
      </c>
      <c r="D163" s="493" t="s">
        <v>2983</v>
      </c>
      <c r="E163" s="489" t="s">
        <v>2</v>
      </c>
      <c r="F163" s="497">
        <f>F162</f>
        <v>8.4</v>
      </c>
      <c r="G163" s="497"/>
      <c r="H163" s="497"/>
      <c r="I163" s="497"/>
      <c r="J163" s="497"/>
      <c r="K163" s="497">
        <f t="shared" si="86"/>
        <v>8.4</v>
      </c>
      <c r="L163" s="497">
        <f t="shared" si="87"/>
        <v>8.4</v>
      </c>
      <c r="M163" s="490">
        <v>2</v>
      </c>
      <c r="N163" s="491">
        <f t="shared" si="88"/>
        <v>16.8</v>
      </c>
      <c r="O163" s="576"/>
      <c r="P163" s="576"/>
      <c r="Q163" s="492">
        <f>ROUND(N163*O163,2)</f>
        <v>0</v>
      </c>
      <c r="R163" s="492"/>
      <c r="S163" s="715">
        <f>ROUND(Q163+R163,2)</f>
        <v>0</v>
      </c>
      <c r="T163" s="584"/>
    </row>
    <row r="164" spans="1:25" s="559" customFormat="1" ht="15.75" customHeight="1" x14ac:dyDescent="0.3">
      <c r="A164" s="477" t="s">
        <v>3273</v>
      </c>
      <c r="B164" s="501" t="s">
        <v>2307</v>
      </c>
      <c r="C164" s="477" t="s">
        <v>552</v>
      </c>
      <c r="D164" s="499" t="s">
        <v>2071</v>
      </c>
      <c r="E164" s="479" t="s">
        <v>18</v>
      </c>
      <c r="F164" s="500">
        <f>F165</f>
        <v>28</v>
      </c>
      <c r="G164" s="500"/>
      <c r="H164" s="500"/>
      <c r="I164" s="500"/>
      <c r="J164" s="500"/>
      <c r="K164" s="500"/>
      <c r="L164" s="500">
        <f>L165</f>
        <v>28</v>
      </c>
      <c r="M164" s="482">
        <v>1</v>
      </c>
      <c r="N164" s="483">
        <f>ROUND(M164*L164,2)</f>
        <v>28</v>
      </c>
      <c r="O164" s="575"/>
      <c r="P164" s="575"/>
      <c r="Q164" s="485"/>
      <c r="R164" s="485">
        <f>ROUND(N164*P164,2)</f>
        <v>0</v>
      </c>
      <c r="S164" s="715">
        <f>ROUND(Q164+R164,2)</f>
        <v>0</v>
      </c>
      <c r="T164" s="587" t="s">
        <v>556</v>
      </c>
      <c r="U164" s="558"/>
      <c r="V164" s="558"/>
      <c r="W164" s="558"/>
      <c r="X164" s="558"/>
      <c r="Y164" s="558"/>
    </row>
    <row r="165" spans="1:25" s="610" customFormat="1" ht="15.75" customHeight="1" x14ac:dyDescent="0.3">
      <c r="A165" s="486" t="s">
        <v>3274</v>
      </c>
      <c r="B165" s="487"/>
      <c r="C165" s="486" t="s">
        <v>553</v>
      </c>
      <c r="D165" s="493" t="s">
        <v>3209</v>
      </c>
      <c r="E165" s="489" t="s">
        <v>18</v>
      </c>
      <c r="F165" s="494">
        <v>28</v>
      </c>
      <c r="G165" s="489"/>
      <c r="H165" s="489"/>
      <c r="I165" s="489"/>
      <c r="J165" s="489"/>
      <c r="K165" s="489"/>
      <c r="L165" s="494">
        <f t="shared" ref="L165" si="91">F165</f>
        <v>28</v>
      </c>
      <c r="M165" s="490">
        <v>1</v>
      </c>
      <c r="N165" s="491">
        <f t="shared" ref="N165" si="92">ROUND(M165*L165,2)</f>
        <v>28</v>
      </c>
      <c r="O165" s="576"/>
      <c r="P165" s="576"/>
      <c r="Q165" s="492">
        <f>ROUND(N165*O165,2)</f>
        <v>0</v>
      </c>
      <c r="R165" s="492"/>
      <c r="S165" s="715">
        <f>ROUND(Q165+R165,2)</f>
        <v>0</v>
      </c>
      <c r="T165" s="584"/>
      <c r="U165" s="609"/>
      <c r="V165" s="609"/>
      <c r="W165" s="609"/>
      <c r="X165" s="609"/>
      <c r="Y165" s="609"/>
    </row>
    <row r="166" spans="1:25" s="660" customFormat="1" ht="22.5" customHeight="1" x14ac:dyDescent="0.3">
      <c r="A166" s="649" t="s">
        <v>486</v>
      </c>
      <c r="B166" s="650"/>
      <c r="C166" s="649"/>
      <c r="D166" s="651" t="s">
        <v>3275</v>
      </c>
      <c r="E166" s="652"/>
      <c r="F166" s="653"/>
      <c r="G166" s="652"/>
      <c r="H166" s="652"/>
      <c r="I166" s="652"/>
      <c r="J166" s="652"/>
      <c r="K166" s="652"/>
      <c r="L166" s="654"/>
      <c r="M166" s="655"/>
      <c r="N166" s="656"/>
      <c r="O166" s="657"/>
      <c r="P166" s="657"/>
      <c r="Q166" s="658"/>
      <c r="R166" s="658"/>
      <c r="S166" s="715"/>
      <c r="T166" s="657"/>
      <c r="U166" s="659"/>
      <c r="V166" s="659"/>
      <c r="W166" s="659"/>
      <c r="X166" s="659"/>
      <c r="Y166" s="659"/>
    </row>
    <row r="167" spans="1:25" s="608" customFormat="1" ht="32.25" customHeight="1" x14ac:dyDescent="0.3">
      <c r="A167" s="477" t="s">
        <v>1013</v>
      </c>
      <c r="B167" s="501" t="s">
        <v>2086</v>
      </c>
      <c r="C167" s="477" t="s">
        <v>552</v>
      </c>
      <c r="D167" s="478" t="s">
        <v>3128</v>
      </c>
      <c r="E167" s="479" t="s">
        <v>3</v>
      </c>
      <c r="F167" s="500">
        <f>F168+F169</f>
        <v>0</v>
      </c>
      <c r="G167" s="479"/>
      <c r="H167" s="479"/>
      <c r="I167" s="479"/>
      <c r="J167" s="480"/>
      <c r="K167" s="480">
        <f>K168+K169+K172+K173+K174</f>
        <v>5.0942200000000009</v>
      </c>
      <c r="L167" s="522">
        <f>K167</f>
        <v>5.0942200000000009</v>
      </c>
      <c r="M167" s="482">
        <v>1</v>
      </c>
      <c r="N167" s="483">
        <f>ROUND(M167*L167,2)</f>
        <v>5.09</v>
      </c>
      <c r="O167" s="575"/>
      <c r="P167" s="575"/>
      <c r="Q167" s="485"/>
      <c r="R167" s="485">
        <f>ROUND(N167*P167,2)</f>
        <v>0</v>
      </c>
      <c r="S167" s="715">
        <f>ROUND(Q167+R167,2)</f>
        <v>0</v>
      </c>
      <c r="T167" s="575" t="s">
        <v>555</v>
      </c>
      <c r="U167" s="607"/>
      <c r="V167" s="607"/>
      <c r="W167" s="607"/>
      <c r="X167" s="607"/>
      <c r="Y167" s="607"/>
    </row>
    <row r="168" spans="1:25" s="613" customFormat="1" ht="24" customHeight="1" x14ac:dyDescent="0.3">
      <c r="A168" s="486" t="s">
        <v>1014</v>
      </c>
      <c r="B168" s="487"/>
      <c r="C168" s="486" t="s">
        <v>553</v>
      </c>
      <c r="D168" s="819" t="s">
        <v>4553</v>
      </c>
      <c r="E168" s="520" t="s">
        <v>1210</v>
      </c>
      <c r="F168" s="517"/>
      <c r="G168" s="496"/>
      <c r="H168" s="496"/>
      <c r="I168" s="496"/>
      <c r="J168" s="489" t="s">
        <v>16</v>
      </c>
      <c r="K168" s="497">
        <f>J168*0.315*3.14</f>
        <v>2.9673000000000003</v>
      </c>
      <c r="L168" s="490" t="str">
        <f>J168</f>
        <v>3</v>
      </c>
      <c r="M168" s="490">
        <v>1.1000000000000001</v>
      </c>
      <c r="N168" s="491">
        <f t="shared" ref="N168:N175" si="93">ROUND(M168*L168,2)</f>
        <v>3.3</v>
      </c>
      <c r="O168" s="577"/>
      <c r="P168" s="577"/>
      <c r="Q168" s="492">
        <f t="shared" ref="Q168:Q175" si="94">ROUND(N168*O168,2)</f>
        <v>0</v>
      </c>
      <c r="R168" s="492"/>
      <c r="S168" s="715">
        <f t="shared" ref="S168:S175" si="95">ROUND(Q168+R168,2)</f>
        <v>0</v>
      </c>
      <c r="T168" s="577"/>
      <c r="U168" s="615"/>
      <c r="V168" s="615"/>
      <c r="W168" s="615"/>
      <c r="X168" s="615"/>
      <c r="Y168" s="615"/>
    </row>
    <row r="169" spans="1:25" s="613" customFormat="1" ht="15.75" customHeight="1" x14ac:dyDescent="0.3">
      <c r="A169" s="486" t="s">
        <v>1015</v>
      </c>
      <c r="B169" s="487"/>
      <c r="C169" s="486" t="s">
        <v>553</v>
      </c>
      <c r="D169" s="523" t="s">
        <v>1992</v>
      </c>
      <c r="E169" s="520" t="s">
        <v>1210</v>
      </c>
      <c r="F169" s="494"/>
      <c r="G169" s="489"/>
      <c r="H169" s="489"/>
      <c r="I169" s="489"/>
      <c r="J169" s="489">
        <v>1.2</v>
      </c>
      <c r="K169" s="497">
        <f>J169*0.315*3.14</f>
        <v>1.18692</v>
      </c>
      <c r="L169" s="490">
        <f>J169</f>
        <v>1.2</v>
      </c>
      <c r="M169" s="490">
        <v>1.1000000000000001</v>
      </c>
      <c r="N169" s="491">
        <f t="shared" si="93"/>
        <v>1.32</v>
      </c>
      <c r="O169" s="576"/>
      <c r="P169" s="576"/>
      <c r="Q169" s="492">
        <f t="shared" si="94"/>
        <v>0</v>
      </c>
      <c r="R169" s="492"/>
      <c r="S169" s="715">
        <f t="shared" si="95"/>
        <v>0</v>
      </c>
      <c r="T169" s="584"/>
      <c r="U169" s="615"/>
      <c r="V169" s="615"/>
      <c r="W169" s="615"/>
      <c r="X169" s="615"/>
      <c r="Y169" s="615"/>
    </row>
    <row r="170" spans="1:25" s="613" customFormat="1" ht="15.75" customHeight="1" x14ac:dyDescent="0.3">
      <c r="A170" s="486" t="s">
        <v>1016</v>
      </c>
      <c r="B170" s="487"/>
      <c r="C170" s="486" t="s">
        <v>553</v>
      </c>
      <c r="D170" s="523" t="s">
        <v>3276</v>
      </c>
      <c r="E170" s="488" t="s">
        <v>18</v>
      </c>
      <c r="F170" s="494">
        <v>1</v>
      </c>
      <c r="G170" s="489"/>
      <c r="H170" s="489"/>
      <c r="I170" s="489"/>
      <c r="J170" s="489"/>
      <c r="K170" s="556">
        <v>0.35</v>
      </c>
      <c r="L170" s="494">
        <f t="shared" ref="L170:L171" si="96">F170</f>
        <v>1</v>
      </c>
      <c r="M170" s="490">
        <v>1</v>
      </c>
      <c r="N170" s="491">
        <f t="shared" si="93"/>
        <v>1</v>
      </c>
      <c r="O170" s="576"/>
      <c r="P170" s="576"/>
      <c r="Q170" s="492">
        <f t="shared" si="94"/>
        <v>0</v>
      </c>
      <c r="R170" s="492"/>
      <c r="S170" s="715">
        <f t="shared" si="95"/>
        <v>0</v>
      </c>
      <c r="T170" s="584"/>
      <c r="U170" s="615"/>
      <c r="V170" s="615"/>
      <c r="W170" s="615"/>
      <c r="X170" s="615"/>
      <c r="Y170" s="615"/>
    </row>
    <row r="171" spans="1:25" s="613" customFormat="1" ht="15.75" customHeight="1" x14ac:dyDescent="0.3">
      <c r="A171" s="486" t="s">
        <v>1017</v>
      </c>
      <c r="B171" s="487"/>
      <c r="C171" s="486" t="s">
        <v>553</v>
      </c>
      <c r="D171" s="523" t="s">
        <v>3277</v>
      </c>
      <c r="E171" s="488" t="s">
        <v>18</v>
      </c>
      <c r="F171" s="494">
        <v>1</v>
      </c>
      <c r="G171" s="489"/>
      <c r="H171" s="489"/>
      <c r="I171" s="489"/>
      <c r="J171" s="489"/>
      <c r="K171" s="556">
        <v>0.13</v>
      </c>
      <c r="L171" s="494">
        <f t="shared" si="96"/>
        <v>1</v>
      </c>
      <c r="M171" s="490">
        <v>1</v>
      </c>
      <c r="N171" s="491">
        <f t="shared" si="93"/>
        <v>1</v>
      </c>
      <c r="O171" s="576"/>
      <c r="P171" s="576"/>
      <c r="Q171" s="492">
        <f t="shared" si="94"/>
        <v>0</v>
      </c>
      <c r="R171" s="492"/>
      <c r="S171" s="715">
        <f t="shared" si="95"/>
        <v>0</v>
      </c>
      <c r="T171" s="584"/>
      <c r="U171" s="615"/>
      <c r="V171" s="615"/>
      <c r="W171" s="615"/>
      <c r="X171" s="615"/>
      <c r="Y171" s="615"/>
    </row>
    <row r="172" spans="1:25" s="613" customFormat="1" ht="15.75" customHeight="1" x14ac:dyDescent="0.3">
      <c r="A172" s="486" t="s">
        <v>1018</v>
      </c>
      <c r="B172" s="487"/>
      <c r="C172" s="486" t="s">
        <v>553</v>
      </c>
      <c r="D172" s="523" t="s">
        <v>1020</v>
      </c>
      <c r="E172" s="488" t="s">
        <v>18</v>
      </c>
      <c r="F172" s="521" t="s">
        <v>15</v>
      </c>
      <c r="G172" s="489"/>
      <c r="H172" s="489"/>
      <c r="I172" s="489"/>
      <c r="J172" s="489"/>
      <c r="K172" s="556">
        <v>0.23</v>
      </c>
      <c r="L172" s="494" t="str">
        <f>F172</f>
        <v>2</v>
      </c>
      <c r="M172" s="490">
        <v>1</v>
      </c>
      <c r="N172" s="491">
        <f t="shared" si="93"/>
        <v>2</v>
      </c>
      <c r="O172" s="576"/>
      <c r="P172" s="576"/>
      <c r="Q172" s="492">
        <f t="shared" si="94"/>
        <v>0</v>
      </c>
      <c r="R172" s="492"/>
      <c r="S172" s="715">
        <f t="shared" si="95"/>
        <v>0</v>
      </c>
      <c r="T172" s="584"/>
      <c r="U172" s="615"/>
      <c r="V172" s="615"/>
      <c r="W172" s="615"/>
      <c r="X172" s="615"/>
      <c r="Y172" s="615"/>
    </row>
    <row r="173" spans="1:25" s="613" customFormat="1" ht="15.75" customHeight="1" x14ac:dyDescent="0.3">
      <c r="A173" s="486" t="s">
        <v>1019</v>
      </c>
      <c r="B173" s="487"/>
      <c r="C173" s="486" t="s">
        <v>553</v>
      </c>
      <c r="D173" s="523" t="s">
        <v>923</v>
      </c>
      <c r="E173" s="488" t="s">
        <v>18</v>
      </c>
      <c r="F173" s="521" t="s">
        <v>16</v>
      </c>
      <c r="G173" s="489"/>
      <c r="H173" s="489"/>
      <c r="I173" s="489"/>
      <c r="J173" s="489"/>
      <c r="K173" s="556">
        <v>0.53</v>
      </c>
      <c r="L173" s="494" t="str">
        <f t="shared" ref="L173:L174" si="97">F173</f>
        <v>3</v>
      </c>
      <c r="M173" s="490">
        <v>1</v>
      </c>
      <c r="N173" s="491">
        <f t="shared" si="93"/>
        <v>3</v>
      </c>
      <c r="O173" s="576"/>
      <c r="P173" s="576"/>
      <c r="Q173" s="492">
        <f t="shared" si="94"/>
        <v>0</v>
      </c>
      <c r="R173" s="492"/>
      <c r="S173" s="715">
        <f t="shared" si="95"/>
        <v>0</v>
      </c>
      <c r="T173" s="584"/>
      <c r="U173" s="615"/>
      <c r="V173" s="615"/>
      <c r="W173" s="615"/>
      <c r="X173" s="615"/>
      <c r="Y173" s="615"/>
    </row>
    <row r="174" spans="1:25" s="613" customFormat="1" ht="15.75" customHeight="1" x14ac:dyDescent="0.3">
      <c r="A174" s="486" t="s">
        <v>3280</v>
      </c>
      <c r="B174" s="487"/>
      <c r="C174" s="486" t="s">
        <v>553</v>
      </c>
      <c r="D174" s="523" t="s">
        <v>888</v>
      </c>
      <c r="E174" s="488" t="s">
        <v>18</v>
      </c>
      <c r="F174" s="521" t="s">
        <v>14</v>
      </c>
      <c r="G174" s="489"/>
      <c r="H174" s="489"/>
      <c r="I174" s="489"/>
      <c r="J174" s="489"/>
      <c r="K174" s="556">
        <v>0.18</v>
      </c>
      <c r="L174" s="494" t="str">
        <f t="shared" si="97"/>
        <v>1</v>
      </c>
      <c r="M174" s="490">
        <v>1</v>
      </c>
      <c r="N174" s="491">
        <f t="shared" si="93"/>
        <v>1</v>
      </c>
      <c r="O174" s="576"/>
      <c r="P174" s="576"/>
      <c r="Q174" s="492">
        <f t="shared" si="94"/>
        <v>0</v>
      </c>
      <c r="R174" s="492"/>
      <c r="S174" s="715">
        <f t="shared" si="95"/>
        <v>0</v>
      </c>
      <c r="T174" s="584"/>
      <c r="U174" s="615"/>
      <c r="V174" s="615"/>
      <c r="W174" s="615"/>
      <c r="X174" s="615"/>
      <c r="Y174" s="615"/>
    </row>
    <row r="175" spans="1:25" s="613" customFormat="1" ht="15.75" customHeight="1" x14ac:dyDescent="0.3">
      <c r="A175" s="486" t="s">
        <v>3281</v>
      </c>
      <c r="B175" s="487"/>
      <c r="C175" s="486" t="s">
        <v>553</v>
      </c>
      <c r="D175" s="502" t="s">
        <v>705</v>
      </c>
      <c r="E175" s="520" t="s">
        <v>3</v>
      </c>
      <c r="F175" s="521">
        <v>0.16</v>
      </c>
      <c r="G175" s="489"/>
      <c r="H175" s="489"/>
      <c r="I175" s="489"/>
      <c r="J175" s="489"/>
      <c r="K175" s="489"/>
      <c r="L175" s="490">
        <f>F175</f>
        <v>0.16</v>
      </c>
      <c r="M175" s="490">
        <v>1</v>
      </c>
      <c r="N175" s="491">
        <f t="shared" si="93"/>
        <v>0.16</v>
      </c>
      <c r="O175" s="576"/>
      <c r="P175" s="576"/>
      <c r="Q175" s="492">
        <f t="shared" si="94"/>
        <v>0</v>
      </c>
      <c r="R175" s="492"/>
      <c r="S175" s="715">
        <f t="shared" si="95"/>
        <v>0</v>
      </c>
      <c r="T175" s="584"/>
      <c r="U175" s="615"/>
      <c r="V175" s="615"/>
      <c r="W175" s="615"/>
      <c r="X175" s="615"/>
      <c r="Y175" s="615"/>
    </row>
    <row r="176" spans="1:25" s="559" customFormat="1" ht="27.75" customHeight="1" x14ac:dyDescent="0.3">
      <c r="A176" s="477" t="s">
        <v>1022</v>
      </c>
      <c r="B176" s="501" t="s">
        <v>4988</v>
      </c>
      <c r="C176" s="477" t="s">
        <v>552</v>
      </c>
      <c r="D176" s="508" t="s">
        <v>654</v>
      </c>
      <c r="E176" s="479" t="s">
        <v>18</v>
      </c>
      <c r="F176" s="500">
        <f>F177</f>
        <v>1</v>
      </c>
      <c r="G176" s="479"/>
      <c r="H176" s="479"/>
      <c r="I176" s="479"/>
      <c r="J176" s="479"/>
      <c r="K176" s="479"/>
      <c r="L176" s="500">
        <f>F176</f>
        <v>1</v>
      </c>
      <c r="M176" s="507">
        <v>1</v>
      </c>
      <c r="N176" s="483">
        <f>ROUND(M176*L176,2)</f>
        <v>1</v>
      </c>
      <c r="O176" s="575"/>
      <c r="P176" s="575"/>
      <c r="Q176" s="485"/>
      <c r="R176" s="485">
        <f>ROUND(N176*P176,2)</f>
        <v>0</v>
      </c>
      <c r="S176" s="715">
        <f>ROUND(Q176+R176,2)</f>
        <v>0</v>
      </c>
      <c r="T176" s="586"/>
      <c r="U176" s="558"/>
      <c r="V176" s="558"/>
      <c r="W176" s="558"/>
      <c r="X176" s="558"/>
      <c r="Y176" s="558"/>
    </row>
    <row r="177" spans="1:25" s="613" customFormat="1" ht="38.25" customHeight="1" x14ac:dyDescent="0.3">
      <c r="A177" s="486" t="s">
        <v>1023</v>
      </c>
      <c r="B177" s="487"/>
      <c r="C177" s="486" t="s">
        <v>553</v>
      </c>
      <c r="D177" s="530" t="s">
        <v>3263</v>
      </c>
      <c r="E177" s="488" t="s">
        <v>18</v>
      </c>
      <c r="F177" s="494">
        <v>1</v>
      </c>
      <c r="G177" s="489"/>
      <c r="H177" s="489"/>
      <c r="I177" s="489"/>
      <c r="J177" s="489"/>
      <c r="K177" s="489"/>
      <c r="L177" s="494">
        <f t="shared" ref="L177" si="98">F177</f>
        <v>1</v>
      </c>
      <c r="M177" s="490">
        <v>1</v>
      </c>
      <c r="N177" s="491">
        <f t="shared" ref="N177" si="99">ROUND(M177*L177,2)</f>
        <v>1</v>
      </c>
      <c r="O177" s="576"/>
      <c r="P177" s="576"/>
      <c r="Q177" s="492">
        <f>ROUND(N177*O177,2)</f>
        <v>0</v>
      </c>
      <c r="R177" s="492"/>
      <c r="S177" s="715">
        <f>ROUND(Q177+R177,2)</f>
        <v>0</v>
      </c>
      <c r="T177" s="584"/>
      <c r="U177" s="615"/>
    </row>
    <row r="178" spans="1:25" s="608" customFormat="1" ht="27" customHeight="1" x14ac:dyDescent="0.3">
      <c r="A178" s="477" t="s">
        <v>1024</v>
      </c>
      <c r="B178" s="501" t="s">
        <v>2088</v>
      </c>
      <c r="C178" s="477" t="s">
        <v>552</v>
      </c>
      <c r="D178" s="478" t="s">
        <v>1338</v>
      </c>
      <c r="E178" s="479" t="s">
        <v>3</v>
      </c>
      <c r="F178" s="519">
        <f>F179+F181</f>
        <v>8.34</v>
      </c>
      <c r="G178" s="479"/>
      <c r="H178" s="479"/>
      <c r="I178" s="479"/>
      <c r="J178" s="479"/>
      <c r="K178" s="519">
        <f>F178</f>
        <v>8.34</v>
      </c>
      <c r="L178" s="482">
        <f>K178</f>
        <v>8.34</v>
      </c>
      <c r="M178" s="507">
        <v>1</v>
      </c>
      <c r="N178" s="483">
        <f>ROUND(M178*L178,2)</f>
        <v>8.34</v>
      </c>
      <c r="O178" s="575"/>
      <c r="P178" s="575"/>
      <c r="Q178" s="485"/>
      <c r="R178" s="485">
        <f>ROUND(N178*P178,2)</f>
        <v>0</v>
      </c>
      <c r="S178" s="715">
        <f>ROUND(Q178+R178,2)</f>
        <v>0</v>
      </c>
      <c r="T178" s="587"/>
    </row>
    <row r="179" spans="1:25" s="613" customFormat="1" ht="38.25" customHeight="1" x14ac:dyDescent="0.3">
      <c r="A179" s="486" t="s">
        <v>1025</v>
      </c>
      <c r="B179" s="487"/>
      <c r="C179" s="486" t="s">
        <v>553</v>
      </c>
      <c r="D179" s="493" t="s">
        <v>886</v>
      </c>
      <c r="E179" s="488" t="s">
        <v>3</v>
      </c>
      <c r="F179" s="497">
        <v>1.99</v>
      </c>
      <c r="G179" s="489"/>
      <c r="H179" s="489"/>
      <c r="I179" s="489"/>
      <c r="J179" s="489"/>
      <c r="K179" s="497">
        <f>F179</f>
        <v>1.99</v>
      </c>
      <c r="L179" s="490">
        <f>K179</f>
        <v>1.99</v>
      </c>
      <c r="M179" s="490">
        <v>1.1000000000000001</v>
      </c>
      <c r="N179" s="491">
        <f t="shared" ref="N179:N182" si="100">ROUND(M179*L179,2)</f>
        <v>2.19</v>
      </c>
      <c r="O179" s="576"/>
      <c r="P179" s="576"/>
      <c r="Q179" s="492">
        <f t="shared" ref="Q179:Q182" si="101">ROUND(N179*O179,2)</f>
        <v>0</v>
      </c>
      <c r="R179" s="492"/>
      <c r="S179" s="715">
        <f t="shared" ref="S179:S182" si="102">ROUND(Q179+R179,2)</f>
        <v>0</v>
      </c>
      <c r="T179" s="584"/>
      <c r="U179" s="615"/>
    </row>
    <row r="180" spans="1:25" s="610" customFormat="1" ht="25.5" customHeight="1" x14ac:dyDescent="0.3">
      <c r="A180" s="486" t="s">
        <v>2988</v>
      </c>
      <c r="B180" s="487"/>
      <c r="C180" s="486" t="s">
        <v>553</v>
      </c>
      <c r="D180" s="493" t="s">
        <v>2980</v>
      </c>
      <c r="E180" s="489" t="s">
        <v>2</v>
      </c>
      <c r="F180" s="497">
        <f>F179</f>
        <v>1.99</v>
      </c>
      <c r="G180" s="497"/>
      <c r="H180" s="497"/>
      <c r="I180" s="497"/>
      <c r="J180" s="497"/>
      <c r="K180" s="497">
        <f>F180</f>
        <v>1.99</v>
      </c>
      <c r="L180" s="497">
        <f t="shared" ref="L180" si="103">K180</f>
        <v>1.99</v>
      </c>
      <c r="M180" s="490">
        <v>0.7</v>
      </c>
      <c r="N180" s="491">
        <f t="shared" si="100"/>
        <v>1.39</v>
      </c>
      <c r="O180" s="576"/>
      <c r="P180" s="576"/>
      <c r="Q180" s="492">
        <f t="shared" si="101"/>
        <v>0</v>
      </c>
      <c r="R180" s="492"/>
      <c r="S180" s="715">
        <f t="shared" si="102"/>
        <v>0</v>
      </c>
      <c r="T180" s="584"/>
    </row>
    <row r="181" spans="1:25" s="610" customFormat="1" ht="45.75" customHeight="1" x14ac:dyDescent="0.25">
      <c r="A181" s="486" t="s">
        <v>3278</v>
      </c>
      <c r="B181" s="487"/>
      <c r="C181" s="486" t="s">
        <v>553</v>
      </c>
      <c r="D181" s="597" t="s">
        <v>4550</v>
      </c>
      <c r="E181" s="488" t="s">
        <v>3</v>
      </c>
      <c r="F181" s="497">
        <v>6.35</v>
      </c>
      <c r="G181" s="497"/>
      <c r="H181" s="497"/>
      <c r="I181" s="497"/>
      <c r="J181" s="497"/>
      <c r="K181" s="497">
        <f>F181</f>
        <v>6.35</v>
      </c>
      <c r="L181" s="497">
        <f>K181</f>
        <v>6.35</v>
      </c>
      <c r="M181" s="490">
        <v>1.1000000000000001</v>
      </c>
      <c r="N181" s="491">
        <f t="shared" si="100"/>
        <v>6.99</v>
      </c>
      <c r="O181" s="576"/>
      <c r="P181" s="576"/>
      <c r="Q181" s="492">
        <f t="shared" si="101"/>
        <v>0</v>
      </c>
      <c r="R181" s="492"/>
      <c r="S181" s="715">
        <f t="shared" si="102"/>
        <v>0</v>
      </c>
      <c r="T181" s="584"/>
    </row>
    <row r="182" spans="1:25" s="610" customFormat="1" ht="25.5" customHeight="1" x14ac:dyDescent="0.3">
      <c r="A182" s="486" t="s">
        <v>3279</v>
      </c>
      <c r="B182" s="487"/>
      <c r="C182" s="486" t="s">
        <v>553</v>
      </c>
      <c r="D182" s="493" t="s">
        <v>2983</v>
      </c>
      <c r="E182" s="489" t="s">
        <v>2</v>
      </c>
      <c r="F182" s="497">
        <f>F181</f>
        <v>6.35</v>
      </c>
      <c r="G182" s="497"/>
      <c r="H182" s="497"/>
      <c r="I182" s="497"/>
      <c r="J182" s="497"/>
      <c r="K182" s="497">
        <f t="shared" ref="K182" si="104">F182</f>
        <v>6.35</v>
      </c>
      <c r="L182" s="497">
        <f t="shared" ref="L182" si="105">K182</f>
        <v>6.35</v>
      </c>
      <c r="M182" s="490">
        <v>2</v>
      </c>
      <c r="N182" s="491">
        <f t="shared" si="100"/>
        <v>12.7</v>
      </c>
      <c r="O182" s="576"/>
      <c r="P182" s="576"/>
      <c r="Q182" s="492">
        <f t="shared" si="101"/>
        <v>0</v>
      </c>
      <c r="R182" s="492"/>
      <c r="S182" s="715">
        <f t="shared" si="102"/>
        <v>0</v>
      </c>
      <c r="T182" s="584"/>
    </row>
    <row r="183" spans="1:25" s="608" customFormat="1" ht="15.75" customHeight="1" x14ac:dyDescent="0.3">
      <c r="A183" s="477" t="s">
        <v>3282</v>
      </c>
      <c r="B183" s="501" t="s">
        <v>2977</v>
      </c>
      <c r="C183" s="504" t="s">
        <v>552</v>
      </c>
      <c r="D183" s="478" t="s">
        <v>3204</v>
      </c>
      <c r="E183" s="479" t="s">
        <v>1685</v>
      </c>
      <c r="F183" s="506">
        <f>F184</f>
        <v>1</v>
      </c>
      <c r="G183" s="505"/>
      <c r="H183" s="505"/>
      <c r="I183" s="505"/>
      <c r="J183" s="505"/>
      <c r="K183" s="505"/>
      <c r="L183" s="506">
        <f t="shared" ref="L183" si="106">F183</f>
        <v>1</v>
      </c>
      <c r="M183" s="507">
        <v>1</v>
      </c>
      <c r="N183" s="483">
        <f>ROUND(M183*L183,2)</f>
        <v>1</v>
      </c>
      <c r="O183" s="578"/>
      <c r="P183" s="578"/>
      <c r="Q183" s="485"/>
      <c r="R183" s="485">
        <f>ROUND(N183*P183,2)</f>
        <v>0</v>
      </c>
      <c r="S183" s="715">
        <f>ROUND(Q183+R183,2)</f>
        <v>0</v>
      </c>
      <c r="T183" s="586"/>
      <c r="U183" s="607"/>
      <c r="V183" s="607"/>
      <c r="W183" s="607"/>
      <c r="X183" s="607"/>
      <c r="Y183" s="607"/>
    </row>
    <row r="184" spans="1:25" s="613" customFormat="1" ht="15.75" customHeight="1" x14ac:dyDescent="0.25">
      <c r="A184" s="546" t="s">
        <v>3283</v>
      </c>
      <c r="B184" s="547"/>
      <c r="C184" s="546" t="s">
        <v>553</v>
      </c>
      <c r="D184" s="536" t="s">
        <v>3284</v>
      </c>
      <c r="E184" s="548" t="s">
        <v>1685</v>
      </c>
      <c r="F184" s="494">
        <v>1</v>
      </c>
      <c r="G184" s="489"/>
      <c r="H184" s="489"/>
      <c r="I184" s="489"/>
      <c r="J184" s="489"/>
      <c r="K184" s="489"/>
      <c r="L184" s="494">
        <f>F184</f>
        <v>1</v>
      </c>
      <c r="M184" s="490">
        <v>1</v>
      </c>
      <c r="N184" s="491">
        <f t="shared" ref="N184" si="107">ROUND(M184*L184,2)</f>
        <v>1</v>
      </c>
      <c r="O184" s="576"/>
      <c r="P184" s="576"/>
      <c r="Q184" s="492">
        <f>ROUND(N184*O184,2)</f>
        <v>0</v>
      </c>
      <c r="R184" s="492"/>
      <c r="S184" s="715">
        <f>ROUND(Q184+R184,2)</f>
        <v>0</v>
      </c>
      <c r="T184" s="701" t="s">
        <v>3121</v>
      </c>
      <c r="U184" s="615"/>
    </row>
    <row r="185" spans="1:25" s="912" customFormat="1" ht="22.5" customHeight="1" x14ac:dyDescent="0.3">
      <c r="A185" s="902" t="s">
        <v>487</v>
      </c>
      <c r="B185" s="914"/>
      <c r="C185" s="902"/>
      <c r="D185" s="903" t="s">
        <v>1905</v>
      </c>
      <c r="E185" s="904"/>
      <c r="F185" s="905"/>
      <c r="G185" s="904"/>
      <c r="H185" s="904"/>
      <c r="I185" s="904"/>
      <c r="J185" s="904"/>
      <c r="K185" s="904"/>
      <c r="L185" s="571"/>
      <c r="M185" s="906"/>
      <c r="N185" s="907"/>
      <c r="O185" s="908"/>
      <c r="P185" s="908"/>
      <c r="Q185" s="909"/>
      <c r="R185" s="909"/>
      <c r="S185" s="910"/>
      <c r="T185" s="908"/>
      <c r="U185" s="911"/>
      <c r="V185" s="911"/>
      <c r="W185" s="911"/>
      <c r="X185" s="911"/>
      <c r="Y185" s="911"/>
    </row>
    <row r="186" spans="1:25" s="608" customFormat="1" ht="32.25" customHeight="1" x14ac:dyDescent="0.3">
      <c r="A186" s="477" t="s">
        <v>1027</v>
      </c>
      <c r="B186" s="913" t="s">
        <v>4986</v>
      </c>
      <c r="C186" s="477" t="s">
        <v>552</v>
      </c>
      <c r="D186" s="478" t="s">
        <v>3128</v>
      </c>
      <c r="E186" s="479" t="s">
        <v>3</v>
      </c>
      <c r="F186" s="500">
        <f>F187+F188</f>
        <v>0</v>
      </c>
      <c r="G186" s="479"/>
      <c r="H186" s="479"/>
      <c r="I186" s="479"/>
      <c r="J186" s="480"/>
      <c r="K186" s="480">
        <f>SUM(K187:K234)</f>
        <v>297.63229431658976</v>
      </c>
      <c r="L186" s="480">
        <f>K186</f>
        <v>297.63229431658976</v>
      </c>
      <c r="M186" s="482">
        <v>1</v>
      </c>
      <c r="N186" s="483">
        <f>ROUND(M186*L186,2)</f>
        <v>297.63</v>
      </c>
      <c r="O186" s="575"/>
      <c r="P186" s="575"/>
      <c r="Q186" s="485"/>
      <c r="R186" s="485">
        <f>ROUND(N186*P186,2)</f>
        <v>0</v>
      </c>
      <c r="S186" s="715">
        <f>ROUND(Q186+R186,2)</f>
        <v>0</v>
      </c>
      <c r="T186" s="575" t="s">
        <v>555</v>
      </c>
      <c r="U186" s="607"/>
      <c r="V186" s="607"/>
      <c r="W186" s="607"/>
      <c r="X186" s="607"/>
      <c r="Y186" s="607"/>
    </row>
    <row r="187" spans="1:25" s="610" customFormat="1" ht="22.5" customHeight="1" x14ac:dyDescent="0.25">
      <c r="A187" s="486" t="s">
        <v>1028</v>
      </c>
      <c r="B187" s="487"/>
      <c r="C187" s="486" t="s">
        <v>553</v>
      </c>
      <c r="D187" s="596" t="s">
        <v>3285</v>
      </c>
      <c r="E187" s="489" t="s">
        <v>1210</v>
      </c>
      <c r="F187" s="494"/>
      <c r="G187" s="492">
        <v>0.25</v>
      </c>
      <c r="H187" s="492">
        <v>0.2</v>
      </c>
      <c r="I187" s="492">
        <f>(G187+H187)*2</f>
        <v>0.9</v>
      </c>
      <c r="J187" s="524">
        <v>14.3</v>
      </c>
      <c r="K187" s="492">
        <f>I187*J187</f>
        <v>12.870000000000001</v>
      </c>
      <c r="L187" s="490">
        <f>J187</f>
        <v>14.3</v>
      </c>
      <c r="M187" s="490">
        <v>1.1000000000000001</v>
      </c>
      <c r="N187" s="491">
        <f t="shared" ref="N187:N234" si="108">ROUND(M187*L187,2)</f>
        <v>15.73</v>
      </c>
      <c r="O187" s="576"/>
      <c r="P187" s="576"/>
      <c r="Q187" s="492">
        <f t="shared" ref="Q187:Q234" si="109">ROUND(N187*O187,2)</f>
        <v>0</v>
      </c>
      <c r="R187" s="492"/>
      <c r="S187" s="715">
        <f t="shared" ref="S187:S234" si="110">ROUND(Q187+R187,2)</f>
        <v>0</v>
      </c>
      <c r="T187" s="584"/>
    </row>
    <row r="188" spans="1:25" s="610" customFormat="1" ht="15.75" customHeight="1" x14ac:dyDescent="0.25">
      <c r="A188" s="486" t="s">
        <v>1029</v>
      </c>
      <c r="B188" s="487"/>
      <c r="C188" s="486" t="s">
        <v>553</v>
      </c>
      <c r="D188" s="596" t="s">
        <v>3286</v>
      </c>
      <c r="E188" s="489" t="s">
        <v>1210</v>
      </c>
      <c r="F188" s="517"/>
      <c r="G188" s="492">
        <v>0.25</v>
      </c>
      <c r="H188" s="492">
        <v>0.25</v>
      </c>
      <c r="I188" s="492">
        <f t="shared" ref="I188:I198" si="111">(G188+H188)*2</f>
        <v>1</v>
      </c>
      <c r="J188" s="524">
        <v>3.1</v>
      </c>
      <c r="K188" s="492">
        <f t="shared" ref="K188:K198" si="112">I188*J188</f>
        <v>3.1</v>
      </c>
      <c r="L188" s="490">
        <f t="shared" ref="L188:L199" si="113">J188</f>
        <v>3.1</v>
      </c>
      <c r="M188" s="490">
        <v>1.1000000000000001</v>
      </c>
      <c r="N188" s="491">
        <f t="shared" si="108"/>
        <v>3.41</v>
      </c>
      <c r="O188" s="577"/>
      <c r="P188" s="577"/>
      <c r="Q188" s="492">
        <f t="shared" si="109"/>
        <v>0</v>
      </c>
      <c r="R188" s="492"/>
      <c r="S188" s="715">
        <f t="shared" si="110"/>
        <v>0</v>
      </c>
      <c r="T188" s="585"/>
    </row>
    <row r="189" spans="1:25" s="610" customFormat="1" ht="15.75" customHeight="1" x14ac:dyDescent="0.25">
      <c r="A189" s="486" t="s">
        <v>1030</v>
      </c>
      <c r="B189" s="487"/>
      <c r="C189" s="486" t="s">
        <v>553</v>
      </c>
      <c r="D189" s="596" t="s">
        <v>3287</v>
      </c>
      <c r="E189" s="489" t="s">
        <v>1210</v>
      </c>
      <c r="F189" s="494"/>
      <c r="G189" s="489">
        <v>0.3</v>
      </c>
      <c r="H189" s="489">
        <v>0.25</v>
      </c>
      <c r="I189" s="492">
        <f t="shared" si="111"/>
        <v>1.1000000000000001</v>
      </c>
      <c r="J189" s="524">
        <v>11.4</v>
      </c>
      <c r="K189" s="492">
        <f t="shared" si="112"/>
        <v>12.540000000000001</v>
      </c>
      <c r="L189" s="490">
        <f t="shared" si="113"/>
        <v>11.4</v>
      </c>
      <c r="M189" s="490">
        <v>1.1000000000000001</v>
      </c>
      <c r="N189" s="491">
        <f t="shared" si="108"/>
        <v>12.54</v>
      </c>
      <c r="O189" s="576"/>
      <c r="P189" s="576"/>
      <c r="Q189" s="492">
        <f t="shared" si="109"/>
        <v>0</v>
      </c>
      <c r="R189" s="492"/>
      <c r="S189" s="715">
        <f t="shared" si="110"/>
        <v>0</v>
      </c>
      <c r="T189" s="584"/>
      <c r="U189" s="609"/>
      <c r="V189" s="609"/>
      <c r="W189" s="609"/>
      <c r="X189" s="609"/>
    </row>
    <row r="190" spans="1:25" s="610" customFormat="1" ht="15.75" customHeight="1" x14ac:dyDescent="0.25">
      <c r="A190" s="486" t="s">
        <v>1031</v>
      </c>
      <c r="B190" s="487"/>
      <c r="C190" s="486" t="s">
        <v>553</v>
      </c>
      <c r="D190" s="596" t="s">
        <v>3288</v>
      </c>
      <c r="E190" s="489" t="s">
        <v>1210</v>
      </c>
      <c r="F190" s="494"/>
      <c r="G190" s="489">
        <v>0.3</v>
      </c>
      <c r="H190" s="489">
        <v>0.3</v>
      </c>
      <c r="I190" s="492">
        <f t="shared" si="111"/>
        <v>1.2</v>
      </c>
      <c r="J190" s="524">
        <v>8.1999999999999993</v>
      </c>
      <c r="K190" s="492">
        <f t="shared" si="112"/>
        <v>9.8399999999999981</v>
      </c>
      <c r="L190" s="490">
        <f t="shared" si="113"/>
        <v>8.1999999999999993</v>
      </c>
      <c r="M190" s="490">
        <v>1.1000000000000001</v>
      </c>
      <c r="N190" s="491">
        <f t="shared" si="108"/>
        <v>9.02</v>
      </c>
      <c r="O190" s="576"/>
      <c r="P190" s="576"/>
      <c r="Q190" s="492">
        <f t="shared" si="109"/>
        <v>0</v>
      </c>
      <c r="R190" s="492"/>
      <c r="S190" s="715">
        <f t="shared" si="110"/>
        <v>0</v>
      </c>
      <c r="T190" s="577"/>
      <c r="U190" s="609"/>
      <c r="V190" s="609"/>
      <c r="W190" s="609"/>
      <c r="X190" s="609"/>
      <c r="Y190" s="609"/>
    </row>
    <row r="191" spans="1:25" s="610" customFormat="1" ht="22.5" customHeight="1" x14ac:dyDescent="0.25">
      <c r="A191" s="486" t="s">
        <v>1032</v>
      </c>
      <c r="B191" s="487"/>
      <c r="C191" s="486" t="s">
        <v>553</v>
      </c>
      <c r="D191" s="596" t="s">
        <v>3289</v>
      </c>
      <c r="E191" s="489" t="s">
        <v>1210</v>
      </c>
      <c r="F191" s="517"/>
      <c r="G191" s="489">
        <v>0.4</v>
      </c>
      <c r="H191" s="489">
        <v>0.25</v>
      </c>
      <c r="I191" s="492">
        <f t="shared" si="111"/>
        <v>1.3</v>
      </c>
      <c r="J191" s="524">
        <v>12.4</v>
      </c>
      <c r="K191" s="492">
        <f t="shared" si="112"/>
        <v>16.12</v>
      </c>
      <c r="L191" s="490">
        <f t="shared" si="113"/>
        <v>12.4</v>
      </c>
      <c r="M191" s="490">
        <v>1.1000000000000001</v>
      </c>
      <c r="N191" s="491">
        <f t="shared" si="108"/>
        <v>13.64</v>
      </c>
      <c r="O191" s="577"/>
      <c r="P191" s="577"/>
      <c r="Q191" s="492">
        <f t="shared" si="109"/>
        <v>0</v>
      </c>
      <c r="R191" s="492"/>
      <c r="S191" s="715">
        <f t="shared" si="110"/>
        <v>0</v>
      </c>
      <c r="T191" s="577"/>
      <c r="U191" s="609"/>
      <c r="V191" s="609"/>
      <c r="W191" s="609"/>
      <c r="X191" s="609"/>
      <c r="Y191" s="609"/>
    </row>
    <row r="192" spans="1:25" s="610" customFormat="1" ht="15.75" customHeight="1" x14ac:dyDescent="0.25">
      <c r="A192" s="486" t="s">
        <v>1033</v>
      </c>
      <c r="B192" s="487"/>
      <c r="C192" s="486" t="s">
        <v>553</v>
      </c>
      <c r="D192" s="596" t="s">
        <v>1224</v>
      </c>
      <c r="E192" s="489" t="s">
        <v>1210</v>
      </c>
      <c r="F192" s="494"/>
      <c r="G192" s="489">
        <v>0.4</v>
      </c>
      <c r="H192" s="489">
        <v>0.3</v>
      </c>
      <c r="I192" s="492">
        <f t="shared" si="111"/>
        <v>1.4</v>
      </c>
      <c r="J192" s="524">
        <v>6.8</v>
      </c>
      <c r="K192" s="492">
        <f t="shared" si="112"/>
        <v>9.52</v>
      </c>
      <c r="L192" s="490">
        <f t="shared" si="113"/>
        <v>6.8</v>
      </c>
      <c r="M192" s="490">
        <v>1.1000000000000001</v>
      </c>
      <c r="N192" s="491">
        <f t="shared" si="108"/>
        <v>7.48</v>
      </c>
      <c r="O192" s="576"/>
      <c r="P192" s="576"/>
      <c r="Q192" s="492">
        <f t="shared" si="109"/>
        <v>0</v>
      </c>
      <c r="R192" s="492"/>
      <c r="S192" s="715">
        <f t="shared" si="110"/>
        <v>0</v>
      </c>
      <c r="T192" s="584"/>
      <c r="U192" s="609"/>
      <c r="V192" s="609"/>
      <c r="W192" s="609"/>
      <c r="X192" s="609"/>
      <c r="Y192" s="609"/>
    </row>
    <row r="193" spans="1:25" s="610" customFormat="1" ht="15.75" customHeight="1" x14ac:dyDescent="0.25">
      <c r="A193" s="486" t="s">
        <v>1034</v>
      </c>
      <c r="B193" s="487"/>
      <c r="C193" s="486" t="s">
        <v>553</v>
      </c>
      <c r="D193" s="596" t="s">
        <v>3191</v>
      </c>
      <c r="E193" s="489" t="s">
        <v>1210</v>
      </c>
      <c r="F193" s="494"/>
      <c r="G193" s="489">
        <v>0.5</v>
      </c>
      <c r="H193" s="489">
        <v>0.3</v>
      </c>
      <c r="I193" s="492">
        <f t="shared" si="111"/>
        <v>1.6</v>
      </c>
      <c r="J193" s="524">
        <v>9.8000000000000007</v>
      </c>
      <c r="K193" s="492">
        <f t="shared" si="112"/>
        <v>15.680000000000001</v>
      </c>
      <c r="L193" s="490">
        <f t="shared" si="113"/>
        <v>9.8000000000000007</v>
      </c>
      <c r="M193" s="490">
        <v>1.1000000000000001</v>
      </c>
      <c r="N193" s="491">
        <f t="shared" si="108"/>
        <v>10.78</v>
      </c>
      <c r="O193" s="576"/>
      <c r="P193" s="576"/>
      <c r="Q193" s="492">
        <f t="shared" si="109"/>
        <v>0</v>
      </c>
      <c r="R193" s="492"/>
      <c r="S193" s="715">
        <f t="shared" si="110"/>
        <v>0</v>
      </c>
      <c r="T193" s="584"/>
      <c r="U193" s="609"/>
    </row>
    <row r="194" spans="1:25" s="610" customFormat="1" ht="15.75" customHeight="1" x14ac:dyDescent="0.25">
      <c r="A194" s="486" t="s">
        <v>1035</v>
      </c>
      <c r="B194" s="487"/>
      <c r="C194" s="486" t="s">
        <v>553</v>
      </c>
      <c r="D194" s="596" t="s">
        <v>3290</v>
      </c>
      <c r="E194" s="489" t="s">
        <v>1210</v>
      </c>
      <c r="F194" s="494"/>
      <c r="G194" s="492">
        <v>0.6</v>
      </c>
      <c r="H194" s="492">
        <v>0.25</v>
      </c>
      <c r="I194" s="492">
        <f t="shared" si="111"/>
        <v>1.7</v>
      </c>
      <c r="J194" s="524">
        <v>8.4</v>
      </c>
      <c r="K194" s="492">
        <f t="shared" si="112"/>
        <v>14.28</v>
      </c>
      <c r="L194" s="490">
        <f t="shared" si="113"/>
        <v>8.4</v>
      </c>
      <c r="M194" s="490">
        <v>1.1000000000000001</v>
      </c>
      <c r="N194" s="491">
        <f t="shared" si="108"/>
        <v>9.24</v>
      </c>
      <c r="O194" s="576"/>
      <c r="P194" s="576"/>
      <c r="Q194" s="492">
        <f t="shared" si="109"/>
        <v>0</v>
      </c>
      <c r="R194" s="492"/>
      <c r="S194" s="715">
        <f t="shared" si="110"/>
        <v>0</v>
      </c>
      <c r="T194" s="584"/>
      <c r="U194" s="609"/>
      <c r="V194" s="609"/>
      <c r="W194" s="609"/>
      <c r="X194" s="609"/>
      <c r="Y194" s="609"/>
    </row>
    <row r="195" spans="1:25" s="610" customFormat="1" ht="15.75" customHeight="1" x14ac:dyDescent="0.25">
      <c r="A195" s="486" t="s">
        <v>1036</v>
      </c>
      <c r="B195" s="487"/>
      <c r="C195" s="486" t="s">
        <v>553</v>
      </c>
      <c r="D195" s="596" t="s">
        <v>3291</v>
      </c>
      <c r="E195" s="489" t="s">
        <v>1210</v>
      </c>
      <c r="F195" s="494"/>
      <c r="G195" s="492">
        <v>0.65</v>
      </c>
      <c r="H195" s="492">
        <v>0.3</v>
      </c>
      <c r="I195" s="492">
        <f t="shared" si="111"/>
        <v>1.9</v>
      </c>
      <c r="J195" s="524">
        <v>7.8</v>
      </c>
      <c r="K195" s="492">
        <f t="shared" si="112"/>
        <v>14.819999999999999</v>
      </c>
      <c r="L195" s="490">
        <f t="shared" si="113"/>
        <v>7.8</v>
      </c>
      <c r="M195" s="490">
        <v>1.1000000000000001</v>
      </c>
      <c r="N195" s="491">
        <f t="shared" si="108"/>
        <v>8.58</v>
      </c>
      <c r="O195" s="576"/>
      <c r="P195" s="576"/>
      <c r="Q195" s="492">
        <f t="shared" si="109"/>
        <v>0</v>
      </c>
      <c r="R195" s="492"/>
      <c r="S195" s="715">
        <f t="shared" si="110"/>
        <v>0</v>
      </c>
      <c r="T195" s="584"/>
      <c r="U195" s="609"/>
      <c r="V195" s="609"/>
      <c r="W195" s="609"/>
      <c r="X195" s="609"/>
    </row>
    <row r="196" spans="1:25" s="610" customFormat="1" ht="15.75" customHeight="1" x14ac:dyDescent="0.25">
      <c r="A196" s="486" t="s">
        <v>1083</v>
      </c>
      <c r="B196" s="487"/>
      <c r="C196" s="486" t="s">
        <v>553</v>
      </c>
      <c r="D196" s="596" t="s">
        <v>3292</v>
      </c>
      <c r="E196" s="489" t="s">
        <v>1210</v>
      </c>
      <c r="F196" s="517"/>
      <c r="G196" s="492">
        <v>0.8</v>
      </c>
      <c r="H196" s="492">
        <v>0.3</v>
      </c>
      <c r="I196" s="492">
        <f t="shared" si="111"/>
        <v>2.2000000000000002</v>
      </c>
      <c r="J196" s="524">
        <v>14.3</v>
      </c>
      <c r="K196" s="492">
        <f t="shared" si="112"/>
        <v>31.460000000000004</v>
      </c>
      <c r="L196" s="490">
        <f t="shared" si="113"/>
        <v>14.3</v>
      </c>
      <c r="M196" s="490">
        <v>1.1000000000000001</v>
      </c>
      <c r="N196" s="491">
        <f t="shared" si="108"/>
        <v>15.73</v>
      </c>
      <c r="O196" s="577"/>
      <c r="P196" s="577"/>
      <c r="Q196" s="492">
        <f t="shared" si="109"/>
        <v>0</v>
      </c>
      <c r="R196" s="492"/>
      <c r="S196" s="715">
        <f t="shared" si="110"/>
        <v>0</v>
      </c>
      <c r="T196" s="585"/>
    </row>
    <row r="197" spans="1:25" s="610" customFormat="1" ht="15.75" customHeight="1" x14ac:dyDescent="0.25">
      <c r="A197" s="486" t="s">
        <v>1084</v>
      </c>
      <c r="B197" s="487"/>
      <c r="C197" s="486" t="s">
        <v>553</v>
      </c>
      <c r="D197" s="596" t="s">
        <v>3293</v>
      </c>
      <c r="E197" s="489" t="s">
        <v>1210</v>
      </c>
      <c r="F197" s="494"/>
      <c r="G197" s="489">
        <v>0.95</v>
      </c>
      <c r="H197" s="489">
        <v>0.45</v>
      </c>
      <c r="I197" s="492">
        <f t="shared" si="111"/>
        <v>2.8</v>
      </c>
      <c r="J197" s="524">
        <v>6.3</v>
      </c>
      <c r="K197" s="492">
        <f>I197*J197</f>
        <v>17.639999999999997</v>
      </c>
      <c r="L197" s="490">
        <f t="shared" si="113"/>
        <v>6.3</v>
      </c>
      <c r="M197" s="490">
        <v>1.1000000000000001</v>
      </c>
      <c r="N197" s="491">
        <f t="shared" si="108"/>
        <v>6.93</v>
      </c>
      <c r="O197" s="576"/>
      <c r="P197" s="576"/>
      <c r="Q197" s="492">
        <f t="shared" si="109"/>
        <v>0</v>
      </c>
      <c r="R197" s="492"/>
      <c r="S197" s="715">
        <f t="shared" si="110"/>
        <v>0</v>
      </c>
      <c r="T197" s="584"/>
      <c r="U197" s="609"/>
      <c r="V197" s="609"/>
      <c r="W197" s="609"/>
      <c r="X197" s="609"/>
      <c r="Y197" s="609"/>
    </row>
    <row r="198" spans="1:25" s="610" customFormat="1" ht="15.75" customHeight="1" x14ac:dyDescent="0.25">
      <c r="A198" s="486" t="s">
        <v>1085</v>
      </c>
      <c r="B198" s="487"/>
      <c r="C198" s="486" t="s">
        <v>553</v>
      </c>
      <c r="D198" s="596" t="s">
        <v>3294</v>
      </c>
      <c r="E198" s="489" t="s">
        <v>1210</v>
      </c>
      <c r="F198" s="494"/>
      <c r="G198" s="489">
        <v>1.05</v>
      </c>
      <c r="H198" s="489">
        <v>0.45</v>
      </c>
      <c r="I198" s="492">
        <f t="shared" si="111"/>
        <v>3</v>
      </c>
      <c r="J198" s="524">
        <v>11</v>
      </c>
      <c r="K198" s="492">
        <f t="shared" si="112"/>
        <v>33</v>
      </c>
      <c r="L198" s="490">
        <f t="shared" si="113"/>
        <v>11</v>
      </c>
      <c r="M198" s="490">
        <v>1.1000000000000001</v>
      </c>
      <c r="N198" s="491">
        <f t="shared" si="108"/>
        <v>12.1</v>
      </c>
      <c r="O198" s="576"/>
      <c r="P198" s="576"/>
      <c r="Q198" s="492">
        <f t="shared" si="109"/>
        <v>0</v>
      </c>
      <c r="R198" s="492"/>
      <c r="S198" s="715">
        <f t="shared" si="110"/>
        <v>0</v>
      </c>
      <c r="T198" s="577"/>
      <c r="U198" s="609"/>
      <c r="V198" s="609"/>
      <c r="W198" s="609"/>
      <c r="X198" s="609"/>
      <c r="Y198" s="609"/>
    </row>
    <row r="199" spans="1:25" s="610" customFormat="1" ht="21" customHeight="1" x14ac:dyDescent="0.3">
      <c r="A199" s="486" t="s">
        <v>1086</v>
      </c>
      <c r="B199" s="487"/>
      <c r="C199" s="486" t="s">
        <v>553</v>
      </c>
      <c r="D199" s="813" t="s">
        <v>4579</v>
      </c>
      <c r="E199" s="489" t="s">
        <v>1210</v>
      </c>
      <c r="F199" s="517"/>
      <c r="G199" s="489">
        <v>1.1499999999999999</v>
      </c>
      <c r="H199" s="489">
        <v>0.45</v>
      </c>
      <c r="I199" s="492">
        <f>(G199+H199)*2</f>
        <v>3.1999999999999997</v>
      </c>
      <c r="J199" s="524">
        <v>22</v>
      </c>
      <c r="K199" s="492">
        <f>I199*J199</f>
        <v>70.399999999999991</v>
      </c>
      <c r="L199" s="490">
        <f t="shared" si="113"/>
        <v>22</v>
      </c>
      <c r="M199" s="490">
        <v>1.1000000000000001</v>
      </c>
      <c r="N199" s="491">
        <f t="shared" si="108"/>
        <v>24.2</v>
      </c>
      <c r="O199" s="577"/>
      <c r="P199" s="577"/>
      <c r="Q199" s="492">
        <f t="shared" si="109"/>
        <v>0</v>
      </c>
      <c r="R199" s="492"/>
      <c r="S199" s="715">
        <f t="shared" si="110"/>
        <v>0</v>
      </c>
      <c r="T199" s="577"/>
      <c r="U199" s="609"/>
      <c r="V199" s="609"/>
      <c r="W199" s="609"/>
      <c r="X199" s="609"/>
      <c r="Y199" s="609"/>
    </row>
    <row r="200" spans="1:25" s="610" customFormat="1" ht="15.75" customHeight="1" x14ac:dyDescent="0.25">
      <c r="A200" s="486" t="s">
        <v>1087</v>
      </c>
      <c r="B200" s="487"/>
      <c r="C200" s="486" t="s">
        <v>553</v>
      </c>
      <c r="D200" s="596" t="s">
        <v>3295</v>
      </c>
      <c r="E200" s="520" t="s">
        <v>18</v>
      </c>
      <c r="F200" s="525" t="s">
        <v>15</v>
      </c>
      <c r="G200" s="492"/>
      <c r="H200" s="492"/>
      <c r="I200" s="492"/>
      <c r="J200" s="526"/>
      <c r="K200" s="492">
        <v>0.54</v>
      </c>
      <c r="L200" s="494" t="str">
        <f>F200</f>
        <v>2</v>
      </c>
      <c r="M200" s="490">
        <v>1</v>
      </c>
      <c r="N200" s="491">
        <f t="shared" si="108"/>
        <v>2</v>
      </c>
      <c r="O200" s="576"/>
      <c r="P200" s="576"/>
      <c r="Q200" s="492">
        <f t="shared" si="109"/>
        <v>0</v>
      </c>
      <c r="R200" s="492"/>
      <c r="S200" s="715">
        <f t="shared" si="110"/>
        <v>0</v>
      </c>
      <c r="T200" s="584"/>
    </row>
    <row r="201" spans="1:25" s="610" customFormat="1" ht="15.75" customHeight="1" x14ac:dyDescent="0.25">
      <c r="A201" s="486" t="s">
        <v>1088</v>
      </c>
      <c r="B201" s="487"/>
      <c r="C201" s="486" t="s">
        <v>553</v>
      </c>
      <c r="D201" s="596" t="s">
        <v>3296</v>
      </c>
      <c r="E201" s="520" t="s">
        <v>18</v>
      </c>
      <c r="F201" s="525" t="s">
        <v>15</v>
      </c>
      <c r="G201" s="492"/>
      <c r="H201" s="492"/>
      <c r="I201" s="492"/>
      <c r="J201" s="526"/>
      <c r="K201" s="492">
        <v>0.6</v>
      </c>
      <c r="L201" s="494" t="str">
        <f t="shared" ref="L201:L234" si="114">F201</f>
        <v>2</v>
      </c>
      <c r="M201" s="490">
        <v>1</v>
      </c>
      <c r="N201" s="491">
        <f t="shared" si="108"/>
        <v>2</v>
      </c>
      <c r="O201" s="576"/>
      <c r="P201" s="576"/>
      <c r="Q201" s="492">
        <f t="shared" si="109"/>
        <v>0</v>
      </c>
      <c r="R201" s="492"/>
      <c r="S201" s="715">
        <f t="shared" si="110"/>
        <v>0</v>
      </c>
      <c r="T201" s="584"/>
    </row>
    <row r="202" spans="1:25" s="610" customFormat="1" ht="15.75" customHeight="1" x14ac:dyDescent="0.25">
      <c r="A202" s="486" t="s">
        <v>1089</v>
      </c>
      <c r="B202" s="487"/>
      <c r="C202" s="486" t="s">
        <v>553</v>
      </c>
      <c r="D202" s="596" t="s">
        <v>3297</v>
      </c>
      <c r="E202" s="520" t="s">
        <v>18</v>
      </c>
      <c r="F202" s="525" t="s">
        <v>14</v>
      </c>
      <c r="G202" s="492"/>
      <c r="H202" s="492"/>
      <c r="I202" s="492"/>
      <c r="J202" s="526"/>
      <c r="K202" s="492">
        <v>0.33</v>
      </c>
      <c r="L202" s="494" t="str">
        <f t="shared" si="114"/>
        <v>1</v>
      </c>
      <c r="M202" s="490">
        <v>1</v>
      </c>
      <c r="N202" s="491">
        <f t="shared" si="108"/>
        <v>1</v>
      </c>
      <c r="O202" s="576"/>
      <c r="P202" s="576"/>
      <c r="Q202" s="492">
        <f t="shared" si="109"/>
        <v>0</v>
      </c>
      <c r="R202" s="492"/>
      <c r="S202" s="715">
        <f t="shared" si="110"/>
        <v>0</v>
      </c>
      <c r="T202" s="584"/>
    </row>
    <row r="203" spans="1:25" s="610" customFormat="1" ht="15.75" customHeight="1" x14ac:dyDescent="0.25">
      <c r="A203" s="486" t="s">
        <v>1090</v>
      </c>
      <c r="B203" s="487"/>
      <c r="C203" s="486" t="s">
        <v>553</v>
      </c>
      <c r="D203" s="596" t="s">
        <v>3298</v>
      </c>
      <c r="E203" s="520" t="s">
        <v>18</v>
      </c>
      <c r="F203" s="525" t="s">
        <v>14</v>
      </c>
      <c r="G203" s="492"/>
      <c r="H203" s="492"/>
      <c r="I203" s="492"/>
      <c r="J203" s="526"/>
      <c r="K203" s="492">
        <v>0.36</v>
      </c>
      <c r="L203" s="494" t="str">
        <f t="shared" si="114"/>
        <v>1</v>
      </c>
      <c r="M203" s="490">
        <v>1</v>
      </c>
      <c r="N203" s="491">
        <f t="shared" si="108"/>
        <v>1</v>
      </c>
      <c r="O203" s="576"/>
      <c r="P203" s="576"/>
      <c r="Q203" s="492">
        <f t="shared" si="109"/>
        <v>0</v>
      </c>
      <c r="R203" s="492"/>
      <c r="S203" s="715">
        <f t="shared" si="110"/>
        <v>0</v>
      </c>
      <c r="T203" s="584"/>
    </row>
    <row r="204" spans="1:25" s="610" customFormat="1" ht="15.75" customHeight="1" x14ac:dyDescent="0.25">
      <c r="A204" s="486" t="s">
        <v>1091</v>
      </c>
      <c r="B204" s="487"/>
      <c r="C204" s="486" t="s">
        <v>553</v>
      </c>
      <c r="D204" s="596" t="s">
        <v>3299</v>
      </c>
      <c r="E204" s="520" t="s">
        <v>18</v>
      </c>
      <c r="F204" s="525" t="s">
        <v>15</v>
      </c>
      <c r="G204" s="495"/>
      <c r="H204" s="495"/>
      <c r="I204" s="495"/>
      <c r="J204" s="526"/>
      <c r="K204" s="492">
        <v>0.78</v>
      </c>
      <c r="L204" s="494" t="str">
        <f t="shared" si="114"/>
        <v>2</v>
      </c>
      <c r="M204" s="490">
        <v>1</v>
      </c>
      <c r="N204" s="491">
        <f t="shared" si="108"/>
        <v>2</v>
      </c>
      <c r="O204" s="577"/>
      <c r="P204" s="577"/>
      <c r="Q204" s="492">
        <f t="shared" si="109"/>
        <v>0</v>
      </c>
      <c r="R204" s="492"/>
      <c r="S204" s="715">
        <f t="shared" si="110"/>
        <v>0</v>
      </c>
      <c r="T204" s="585"/>
    </row>
    <row r="205" spans="1:25" s="610" customFormat="1" ht="15.75" customHeight="1" x14ac:dyDescent="0.25">
      <c r="A205" s="486" t="s">
        <v>1092</v>
      </c>
      <c r="B205" s="487"/>
      <c r="C205" s="486" t="s">
        <v>553</v>
      </c>
      <c r="D205" s="596" t="s">
        <v>3300</v>
      </c>
      <c r="E205" s="520" t="s">
        <v>18</v>
      </c>
      <c r="F205" s="525" t="s">
        <v>14</v>
      </c>
      <c r="G205" s="489"/>
      <c r="H205" s="489"/>
      <c r="I205" s="489"/>
      <c r="J205" s="526"/>
      <c r="K205" s="489">
        <v>0.42</v>
      </c>
      <c r="L205" s="494" t="str">
        <f t="shared" si="114"/>
        <v>1</v>
      </c>
      <c r="M205" s="490">
        <v>1</v>
      </c>
      <c r="N205" s="491">
        <f t="shared" si="108"/>
        <v>1</v>
      </c>
      <c r="O205" s="576"/>
      <c r="P205" s="576"/>
      <c r="Q205" s="492">
        <f t="shared" si="109"/>
        <v>0</v>
      </c>
      <c r="R205" s="492"/>
      <c r="S205" s="715">
        <f t="shared" si="110"/>
        <v>0</v>
      </c>
      <c r="T205" s="584"/>
    </row>
    <row r="206" spans="1:25" s="610" customFormat="1" ht="15.75" customHeight="1" x14ac:dyDescent="0.25">
      <c r="A206" s="486" t="s">
        <v>1093</v>
      </c>
      <c r="B206" s="487"/>
      <c r="C206" s="486" t="s">
        <v>553</v>
      </c>
      <c r="D206" s="596" t="s">
        <v>3301</v>
      </c>
      <c r="E206" s="520" t="s">
        <v>18</v>
      </c>
      <c r="F206" s="525" t="s">
        <v>14</v>
      </c>
      <c r="G206" s="489"/>
      <c r="H206" s="489"/>
      <c r="I206" s="489"/>
      <c r="J206" s="526"/>
      <c r="K206" s="489">
        <v>0.48</v>
      </c>
      <c r="L206" s="494" t="str">
        <f t="shared" si="114"/>
        <v>1</v>
      </c>
      <c r="M206" s="490">
        <v>1</v>
      </c>
      <c r="N206" s="491">
        <f t="shared" si="108"/>
        <v>1</v>
      </c>
      <c r="O206" s="576"/>
      <c r="P206" s="576"/>
      <c r="Q206" s="492">
        <f t="shared" si="109"/>
        <v>0</v>
      </c>
      <c r="R206" s="492"/>
      <c r="S206" s="715">
        <f t="shared" si="110"/>
        <v>0</v>
      </c>
      <c r="T206" s="584"/>
    </row>
    <row r="207" spans="1:25" s="610" customFormat="1" ht="20.25" customHeight="1" x14ac:dyDescent="0.25">
      <c r="A207" s="486" t="s">
        <v>1094</v>
      </c>
      <c r="B207" s="487"/>
      <c r="C207" s="486" t="s">
        <v>553</v>
      </c>
      <c r="D207" s="596" t="s">
        <v>3302</v>
      </c>
      <c r="E207" s="520" t="s">
        <v>18</v>
      </c>
      <c r="F207" s="525" t="s">
        <v>15</v>
      </c>
      <c r="G207" s="496"/>
      <c r="H207" s="496"/>
      <c r="I207" s="496"/>
      <c r="J207" s="526"/>
      <c r="K207" s="496">
        <v>1.02</v>
      </c>
      <c r="L207" s="494" t="str">
        <f t="shared" si="114"/>
        <v>2</v>
      </c>
      <c r="M207" s="490">
        <v>1</v>
      </c>
      <c r="N207" s="491">
        <f t="shared" si="108"/>
        <v>2</v>
      </c>
      <c r="O207" s="577"/>
      <c r="P207" s="577"/>
      <c r="Q207" s="492">
        <f t="shared" si="109"/>
        <v>0</v>
      </c>
      <c r="R207" s="492"/>
      <c r="S207" s="715">
        <f t="shared" si="110"/>
        <v>0</v>
      </c>
      <c r="T207" s="577"/>
      <c r="U207" s="609"/>
      <c r="V207" s="609"/>
      <c r="W207" s="609"/>
      <c r="X207" s="609"/>
      <c r="Y207" s="609"/>
    </row>
    <row r="208" spans="1:25" s="610" customFormat="1" ht="15.75" customHeight="1" x14ac:dyDescent="0.25">
      <c r="A208" s="486" t="s">
        <v>1095</v>
      </c>
      <c r="B208" s="487"/>
      <c r="C208" s="486" t="s">
        <v>553</v>
      </c>
      <c r="D208" s="596" t="s">
        <v>3303</v>
      </c>
      <c r="E208" s="520" t="s">
        <v>18</v>
      </c>
      <c r="F208" s="525" t="s">
        <v>15</v>
      </c>
      <c r="G208" s="489"/>
      <c r="H208" s="489"/>
      <c r="I208" s="489"/>
      <c r="J208" s="526"/>
      <c r="K208" s="489">
        <v>1.1399999999999999</v>
      </c>
      <c r="L208" s="494" t="str">
        <f t="shared" si="114"/>
        <v>2</v>
      </c>
      <c r="M208" s="490">
        <v>1</v>
      </c>
      <c r="N208" s="491">
        <f t="shared" si="108"/>
        <v>2</v>
      </c>
      <c r="O208" s="576"/>
      <c r="P208" s="576"/>
      <c r="Q208" s="492">
        <f t="shared" si="109"/>
        <v>0</v>
      </c>
      <c r="R208" s="492"/>
      <c r="S208" s="715">
        <f t="shared" si="110"/>
        <v>0</v>
      </c>
      <c r="T208" s="584"/>
      <c r="U208" s="609"/>
    </row>
    <row r="209" spans="1:25" s="610" customFormat="1" ht="24.75" customHeight="1" x14ac:dyDescent="0.25">
      <c r="A209" s="486" t="s">
        <v>1096</v>
      </c>
      <c r="B209" s="487"/>
      <c r="C209" s="486" t="s">
        <v>553</v>
      </c>
      <c r="D209" s="596" t="s">
        <v>3304</v>
      </c>
      <c r="E209" s="520" t="s">
        <v>18</v>
      </c>
      <c r="F209" s="525" t="s">
        <v>15</v>
      </c>
      <c r="G209" s="492"/>
      <c r="H209" s="492"/>
      <c r="I209" s="492"/>
      <c r="J209" s="526"/>
      <c r="K209" s="492">
        <v>1.32</v>
      </c>
      <c r="L209" s="494" t="str">
        <f t="shared" si="114"/>
        <v>2</v>
      </c>
      <c r="M209" s="490">
        <v>1</v>
      </c>
      <c r="N209" s="491">
        <f t="shared" si="108"/>
        <v>2</v>
      </c>
      <c r="O209" s="576"/>
      <c r="P209" s="576"/>
      <c r="Q209" s="492">
        <f t="shared" si="109"/>
        <v>0</v>
      </c>
      <c r="R209" s="492"/>
      <c r="S209" s="715">
        <f t="shared" si="110"/>
        <v>0</v>
      </c>
      <c r="T209" s="584"/>
    </row>
    <row r="210" spans="1:25" s="610" customFormat="1" ht="24.75" customHeight="1" x14ac:dyDescent="0.25">
      <c r="A210" s="486" t="s">
        <v>1097</v>
      </c>
      <c r="B210" s="487"/>
      <c r="C210" s="486" t="s">
        <v>553</v>
      </c>
      <c r="D210" s="596" t="s">
        <v>3305</v>
      </c>
      <c r="E210" s="520" t="s">
        <v>18</v>
      </c>
      <c r="F210" s="525" t="s">
        <v>15</v>
      </c>
      <c r="G210" s="492"/>
      <c r="H210" s="492"/>
      <c r="I210" s="492"/>
      <c r="J210" s="526"/>
      <c r="K210" s="492">
        <v>1.68</v>
      </c>
      <c r="L210" s="494" t="str">
        <f t="shared" si="114"/>
        <v>2</v>
      </c>
      <c r="M210" s="490">
        <v>1</v>
      </c>
      <c r="N210" s="491">
        <f t="shared" si="108"/>
        <v>2</v>
      </c>
      <c r="O210" s="576"/>
      <c r="P210" s="576"/>
      <c r="Q210" s="492">
        <f t="shared" si="109"/>
        <v>0</v>
      </c>
      <c r="R210" s="492"/>
      <c r="S210" s="715">
        <f t="shared" si="110"/>
        <v>0</v>
      </c>
      <c r="T210" s="584"/>
    </row>
    <row r="211" spans="1:25" s="610" customFormat="1" ht="15.75" customHeight="1" x14ac:dyDescent="0.25">
      <c r="A211" s="486" t="s">
        <v>1098</v>
      </c>
      <c r="B211" s="487"/>
      <c r="C211" s="486" t="s">
        <v>553</v>
      </c>
      <c r="D211" s="596" t="s">
        <v>3306</v>
      </c>
      <c r="E211" s="520" t="s">
        <v>18</v>
      </c>
      <c r="F211" s="525" t="s">
        <v>15</v>
      </c>
      <c r="G211" s="489"/>
      <c r="H211" s="489"/>
      <c r="I211" s="489"/>
      <c r="J211" s="489"/>
      <c r="K211" s="489">
        <v>1.8</v>
      </c>
      <c r="L211" s="494" t="str">
        <f t="shared" si="114"/>
        <v>2</v>
      </c>
      <c r="M211" s="490">
        <v>1</v>
      </c>
      <c r="N211" s="491">
        <f t="shared" si="108"/>
        <v>2</v>
      </c>
      <c r="O211" s="576"/>
      <c r="P211" s="576"/>
      <c r="Q211" s="492">
        <f t="shared" si="109"/>
        <v>0</v>
      </c>
      <c r="R211" s="492"/>
      <c r="S211" s="715">
        <f t="shared" si="110"/>
        <v>0</v>
      </c>
      <c r="T211" s="584"/>
      <c r="U211" s="609"/>
      <c r="V211" s="609"/>
      <c r="W211" s="609"/>
      <c r="X211" s="609"/>
      <c r="Y211" s="609"/>
    </row>
    <row r="212" spans="1:25" s="610" customFormat="1" ht="15.75" customHeight="1" x14ac:dyDescent="0.25">
      <c r="A212" s="486" t="s">
        <v>1099</v>
      </c>
      <c r="B212" s="487"/>
      <c r="C212" s="486" t="s">
        <v>553</v>
      </c>
      <c r="D212" s="596" t="s">
        <v>3307</v>
      </c>
      <c r="E212" s="520" t="s">
        <v>18</v>
      </c>
      <c r="F212" s="525" t="s">
        <v>15</v>
      </c>
      <c r="G212" s="496"/>
      <c r="H212" s="496"/>
      <c r="I212" s="496"/>
      <c r="J212" s="496"/>
      <c r="K212" s="529">
        <v>1.92</v>
      </c>
      <c r="L212" s="494" t="str">
        <f t="shared" si="114"/>
        <v>2</v>
      </c>
      <c r="M212" s="490">
        <v>1</v>
      </c>
      <c r="N212" s="491">
        <f t="shared" si="108"/>
        <v>2</v>
      </c>
      <c r="O212" s="577"/>
      <c r="P212" s="577"/>
      <c r="Q212" s="492">
        <f t="shared" si="109"/>
        <v>0</v>
      </c>
      <c r="R212" s="492"/>
      <c r="S212" s="715">
        <f t="shared" si="110"/>
        <v>0</v>
      </c>
      <c r="T212" s="585"/>
    </row>
    <row r="213" spans="1:25" s="610" customFormat="1" ht="15.75" customHeight="1" x14ac:dyDescent="0.25">
      <c r="A213" s="486" t="s">
        <v>1100</v>
      </c>
      <c r="B213" s="487"/>
      <c r="C213" s="486" t="s">
        <v>553</v>
      </c>
      <c r="D213" s="596" t="s">
        <v>3308</v>
      </c>
      <c r="E213" s="520" t="s">
        <v>18</v>
      </c>
      <c r="F213" s="525" t="s">
        <v>14</v>
      </c>
      <c r="G213" s="489"/>
      <c r="H213" s="489"/>
      <c r="I213" s="489"/>
      <c r="J213" s="489"/>
      <c r="K213" s="489">
        <v>0.84</v>
      </c>
      <c r="L213" s="494" t="str">
        <f t="shared" si="114"/>
        <v>1</v>
      </c>
      <c r="M213" s="490">
        <v>1</v>
      </c>
      <c r="N213" s="491">
        <f t="shared" si="108"/>
        <v>1</v>
      </c>
      <c r="O213" s="576"/>
      <c r="P213" s="576"/>
      <c r="Q213" s="492">
        <f t="shared" si="109"/>
        <v>0</v>
      </c>
      <c r="R213" s="492"/>
      <c r="S213" s="715">
        <f t="shared" si="110"/>
        <v>0</v>
      </c>
      <c r="T213" s="584"/>
    </row>
    <row r="214" spans="1:25" s="610" customFormat="1" ht="15.75" customHeight="1" x14ac:dyDescent="0.25">
      <c r="A214" s="486" t="s">
        <v>1101</v>
      </c>
      <c r="B214" s="487"/>
      <c r="C214" s="486" t="s">
        <v>553</v>
      </c>
      <c r="D214" s="596" t="s">
        <v>3309</v>
      </c>
      <c r="E214" s="520" t="s">
        <v>18</v>
      </c>
      <c r="F214" s="525" t="s">
        <v>14</v>
      </c>
      <c r="G214" s="489"/>
      <c r="H214" s="489"/>
      <c r="I214" s="489"/>
      <c r="J214" s="489"/>
      <c r="K214" s="489">
        <v>0.84</v>
      </c>
      <c r="L214" s="494" t="str">
        <f>F214</f>
        <v>1</v>
      </c>
      <c r="M214" s="490">
        <v>1</v>
      </c>
      <c r="N214" s="491">
        <f t="shared" si="108"/>
        <v>1</v>
      </c>
      <c r="O214" s="576"/>
      <c r="P214" s="576"/>
      <c r="Q214" s="492">
        <f t="shared" si="109"/>
        <v>0</v>
      </c>
      <c r="R214" s="492"/>
      <c r="S214" s="715">
        <f t="shared" si="110"/>
        <v>0</v>
      </c>
      <c r="T214" s="584"/>
    </row>
    <row r="215" spans="1:25" s="610" customFormat="1" ht="15.75" customHeight="1" x14ac:dyDescent="0.25">
      <c r="A215" s="486" t="s">
        <v>1102</v>
      </c>
      <c r="B215" s="487"/>
      <c r="C215" s="486" t="s">
        <v>553</v>
      </c>
      <c r="D215" s="596" t="s">
        <v>3310</v>
      </c>
      <c r="E215" s="489" t="s">
        <v>18</v>
      </c>
      <c r="F215" s="494" t="s">
        <v>14</v>
      </c>
      <c r="G215" s="489"/>
      <c r="H215" s="489"/>
      <c r="I215" s="489"/>
      <c r="J215" s="489"/>
      <c r="K215" s="489">
        <v>9.5000000000000001E-2</v>
      </c>
      <c r="L215" s="494" t="str">
        <f t="shared" si="114"/>
        <v>1</v>
      </c>
      <c r="M215" s="490">
        <v>1</v>
      </c>
      <c r="N215" s="491">
        <f t="shared" si="108"/>
        <v>1</v>
      </c>
      <c r="O215" s="576"/>
      <c r="P215" s="576"/>
      <c r="Q215" s="492">
        <f t="shared" si="109"/>
        <v>0</v>
      </c>
      <c r="R215" s="492"/>
      <c r="S215" s="715">
        <f t="shared" si="110"/>
        <v>0</v>
      </c>
      <c r="T215" s="577"/>
      <c r="U215" s="609"/>
      <c r="V215" s="609"/>
      <c r="W215" s="609"/>
      <c r="X215" s="609"/>
      <c r="Y215" s="609"/>
    </row>
    <row r="216" spans="1:25" s="610" customFormat="1" ht="15.75" customHeight="1" x14ac:dyDescent="0.25">
      <c r="A216" s="486" t="s">
        <v>1103</v>
      </c>
      <c r="B216" s="487"/>
      <c r="C216" s="486" t="s">
        <v>553</v>
      </c>
      <c r="D216" s="596" t="s">
        <v>3311</v>
      </c>
      <c r="E216" s="489" t="s">
        <v>18</v>
      </c>
      <c r="F216" s="525" t="s">
        <v>14</v>
      </c>
      <c r="G216" s="489"/>
      <c r="H216" s="489"/>
      <c r="I216" s="489"/>
      <c r="J216" s="489"/>
      <c r="K216" s="497">
        <v>0.1125</v>
      </c>
      <c r="L216" s="494" t="str">
        <f t="shared" si="114"/>
        <v>1</v>
      </c>
      <c r="M216" s="490">
        <v>1</v>
      </c>
      <c r="N216" s="491">
        <f t="shared" si="108"/>
        <v>1</v>
      </c>
      <c r="O216" s="576"/>
      <c r="P216" s="576"/>
      <c r="Q216" s="492">
        <f t="shared" si="109"/>
        <v>0</v>
      </c>
      <c r="R216" s="492"/>
      <c r="S216" s="715">
        <f t="shared" si="110"/>
        <v>0</v>
      </c>
      <c r="T216" s="584"/>
      <c r="U216" s="609"/>
      <c r="V216" s="609"/>
      <c r="W216" s="609"/>
      <c r="X216" s="609"/>
      <c r="Y216" s="609"/>
    </row>
    <row r="217" spans="1:25" s="610" customFormat="1" ht="22.5" customHeight="1" x14ac:dyDescent="0.25">
      <c r="A217" s="486" t="s">
        <v>1104</v>
      </c>
      <c r="B217" s="487"/>
      <c r="C217" s="486" t="s">
        <v>553</v>
      </c>
      <c r="D217" s="596" t="s">
        <v>3312</v>
      </c>
      <c r="E217" s="489" t="s">
        <v>18</v>
      </c>
      <c r="F217" s="525" t="s">
        <v>14</v>
      </c>
      <c r="G217" s="489"/>
      <c r="H217" s="489"/>
      <c r="I217" s="489"/>
      <c r="J217" s="489"/>
      <c r="K217" s="497">
        <v>0.5675</v>
      </c>
      <c r="L217" s="494" t="str">
        <f t="shared" si="114"/>
        <v>1</v>
      </c>
      <c r="M217" s="490">
        <v>1</v>
      </c>
      <c r="N217" s="491">
        <f t="shared" si="108"/>
        <v>1</v>
      </c>
      <c r="O217" s="576"/>
      <c r="P217" s="576"/>
      <c r="Q217" s="492">
        <f t="shared" si="109"/>
        <v>0</v>
      </c>
      <c r="R217" s="492"/>
      <c r="S217" s="715">
        <f t="shared" si="110"/>
        <v>0</v>
      </c>
      <c r="T217" s="584"/>
      <c r="U217" s="609"/>
      <c r="V217" s="609"/>
      <c r="W217" s="609"/>
      <c r="X217" s="609"/>
      <c r="Y217" s="609"/>
    </row>
    <row r="218" spans="1:25" s="610" customFormat="1" ht="30" customHeight="1" x14ac:dyDescent="0.25">
      <c r="A218" s="486" t="s">
        <v>1105</v>
      </c>
      <c r="B218" s="487"/>
      <c r="C218" s="486" t="s">
        <v>553</v>
      </c>
      <c r="D218" s="596" t="s">
        <v>3313</v>
      </c>
      <c r="E218" s="489" t="s">
        <v>18</v>
      </c>
      <c r="F218" s="525" t="s">
        <v>14</v>
      </c>
      <c r="G218" s="489"/>
      <c r="H218" s="489"/>
      <c r="I218" s="489"/>
      <c r="J218" s="489"/>
      <c r="K218" s="497">
        <v>0.30849555921538757</v>
      </c>
      <c r="L218" s="494" t="str">
        <f t="shared" si="114"/>
        <v>1</v>
      </c>
      <c r="M218" s="490">
        <v>1</v>
      </c>
      <c r="N218" s="491">
        <f t="shared" si="108"/>
        <v>1</v>
      </c>
      <c r="O218" s="576"/>
      <c r="P218" s="576"/>
      <c r="Q218" s="492">
        <f t="shared" si="109"/>
        <v>0</v>
      </c>
      <c r="R218" s="492"/>
      <c r="S218" s="715">
        <f t="shared" si="110"/>
        <v>0</v>
      </c>
      <c r="T218" s="584"/>
      <c r="U218" s="609"/>
      <c r="V218" s="609"/>
      <c r="W218" s="609"/>
      <c r="X218" s="609"/>
      <c r="Y218" s="609"/>
    </row>
    <row r="219" spans="1:25" s="610" customFormat="1" ht="38.25" customHeight="1" x14ac:dyDescent="0.25">
      <c r="A219" s="486" t="s">
        <v>1106</v>
      </c>
      <c r="B219" s="487"/>
      <c r="C219" s="486" t="s">
        <v>553</v>
      </c>
      <c r="D219" s="596" t="s">
        <v>3314</v>
      </c>
      <c r="E219" s="489" t="s">
        <v>18</v>
      </c>
      <c r="F219" s="525" t="s">
        <v>482</v>
      </c>
      <c r="G219" s="489"/>
      <c r="H219" s="489"/>
      <c r="I219" s="489"/>
      <c r="J219" s="489"/>
      <c r="K219" s="497">
        <v>2.550707812546182</v>
      </c>
      <c r="L219" s="494" t="str">
        <f t="shared" si="114"/>
        <v>4</v>
      </c>
      <c r="M219" s="490">
        <v>1</v>
      </c>
      <c r="N219" s="491">
        <f t="shared" si="108"/>
        <v>4</v>
      </c>
      <c r="O219" s="576"/>
      <c r="P219" s="576"/>
      <c r="Q219" s="492">
        <f t="shared" si="109"/>
        <v>0</v>
      </c>
      <c r="R219" s="492"/>
      <c r="S219" s="715">
        <f t="shared" si="110"/>
        <v>0</v>
      </c>
      <c r="T219" s="584"/>
      <c r="U219" s="609"/>
      <c r="V219" s="609"/>
      <c r="W219" s="609"/>
      <c r="X219" s="609"/>
    </row>
    <row r="220" spans="1:25" s="610" customFormat="1" ht="28.5" customHeight="1" x14ac:dyDescent="0.25">
      <c r="A220" s="486" t="s">
        <v>1107</v>
      </c>
      <c r="B220" s="487"/>
      <c r="C220" s="486" t="s">
        <v>553</v>
      </c>
      <c r="D220" s="596" t="s">
        <v>3315</v>
      </c>
      <c r="E220" s="489" t="s">
        <v>18</v>
      </c>
      <c r="F220" s="525" t="s">
        <v>15</v>
      </c>
      <c r="G220" s="489"/>
      <c r="H220" s="489"/>
      <c r="I220" s="489"/>
      <c r="J220" s="489"/>
      <c r="K220" s="497">
        <v>1.5766370614359173</v>
      </c>
      <c r="L220" s="494" t="str">
        <f t="shared" si="114"/>
        <v>2</v>
      </c>
      <c r="M220" s="490">
        <v>1</v>
      </c>
      <c r="N220" s="491">
        <f t="shared" si="108"/>
        <v>2</v>
      </c>
      <c r="O220" s="576"/>
      <c r="P220" s="576"/>
      <c r="Q220" s="492">
        <f t="shared" si="109"/>
        <v>0</v>
      </c>
      <c r="R220" s="492"/>
      <c r="S220" s="715">
        <f t="shared" si="110"/>
        <v>0</v>
      </c>
      <c r="T220" s="584"/>
      <c r="U220" s="609"/>
      <c r="V220" s="609"/>
      <c r="W220" s="609"/>
      <c r="X220" s="609"/>
      <c r="Y220" s="609"/>
    </row>
    <row r="221" spans="1:25" s="610" customFormat="1" ht="28.5" customHeight="1" x14ac:dyDescent="0.25">
      <c r="A221" s="486" t="s">
        <v>1108</v>
      </c>
      <c r="B221" s="487"/>
      <c r="C221" s="486" t="s">
        <v>553</v>
      </c>
      <c r="D221" s="596" t="s">
        <v>3316</v>
      </c>
      <c r="E221" s="489" t="s">
        <v>18</v>
      </c>
      <c r="F221" s="525" t="s">
        <v>14</v>
      </c>
      <c r="G221" s="489"/>
      <c r="H221" s="489"/>
      <c r="I221" s="489"/>
      <c r="J221" s="489"/>
      <c r="K221" s="497">
        <v>0.32561944901923451</v>
      </c>
      <c r="L221" s="494" t="str">
        <f t="shared" si="114"/>
        <v>1</v>
      </c>
      <c r="M221" s="490">
        <v>1</v>
      </c>
      <c r="N221" s="491">
        <f t="shared" si="108"/>
        <v>1</v>
      </c>
      <c r="O221" s="576"/>
      <c r="P221" s="576"/>
      <c r="Q221" s="492">
        <f t="shared" si="109"/>
        <v>0</v>
      </c>
      <c r="R221" s="492"/>
      <c r="S221" s="715">
        <f t="shared" si="110"/>
        <v>0</v>
      </c>
      <c r="T221" s="584"/>
      <c r="U221" s="609"/>
      <c r="V221" s="609"/>
      <c r="W221" s="609"/>
      <c r="X221" s="609"/>
      <c r="Y221" s="609"/>
    </row>
    <row r="222" spans="1:25" s="610" customFormat="1" ht="28.5" customHeight="1" x14ac:dyDescent="0.25">
      <c r="A222" s="486" t="s">
        <v>1109</v>
      </c>
      <c r="B222" s="487"/>
      <c r="C222" s="486" t="s">
        <v>553</v>
      </c>
      <c r="D222" s="596" t="s">
        <v>3317</v>
      </c>
      <c r="E222" s="489" t="s">
        <v>18</v>
      </c>
      <c r="F222" s="525" t="s">
        <v>14</v>
      </c>
      <c r="G222" s="489"/>
      <c r="H222" s="489"/>
      <c r="I222" s="489"/>
      <c r="J222" s="489"/>
      <c r="K222" s="497">
        <v>0.94681408993334626</v>
      </c>
      <c r="L222" s="494" t="str">
        <f>F222</f>
        <v>1</v>
      </c>
      <c r="M222" s="490">
        <v>1</v>
      </c>
      <c r="N222" s="491">
        <f t="shared" si="108"/>
        <v>1</v>
      </c>
      <c r="O222" s="576"/>
      <c r="P222" s="576"/>
      <c r="Q222" s="492">
        <f t="shared" si="109"/>
        <v>0</v>
      </c>
      <c r="R222" s="492"/>
      <c r="S222" s="715">
        <f t="shared" si="110"/>
        <v>0</v>
      </c>
      <c r="T222" s="584"/>
      <c r="U222" s="609"/>
      <c r="V222" s="609"/>
      <c r="W222" s="609"/>
      <c r="X222" s="609"/>
      <c r="Y222" s="609"/>
    </row>
    <row r="223" spans="1:25" s="622" customFormat="1" ht="28.5" customHeight="1" x14ac:dyDescent="0.25">
      <c r="A223" s="942" t="s">
        <v>1110</v>
      </c>
      <c r="B223" s="943"/>
      <c r="C223" s="942" t="s">
        <v>553</v>
      </c>
      <c r="D223" s="944" t="s">
        <v>3318</v>
      </c>
      <c r="E223" s="945" t="s">
        <v>18</v>
      </c>
      <c r="F223" s="966" t="s">
        <v>14</v>
      </c>
      <c r="G223" s="945"/>
      <c r="H223" s="945"/>
      <c r="I223" s="945"/>
      <c r="J223" s="945"/>
      <c r="K223" s="965">
        <v>3.0946015351590184</v>
      </c>
      <c r="L223" s="964" t="str">
        <f t="shared" ref="L223:L224" si="115">F223</f>
        <v>1</v>
      </c>
      <c r="M223" s="959">
        <v>1</v>
      </c>
      <c r="N223" s="960">
        <f t="shared" si="108"/>
        <v>1</v>
      </c>
      <c r="O223" s="967"/>
      <c r="P223" s="967"/>
      <c r="Q223" s="953">
        <f t="shared" si="109"/>
        <v>0</v>
      </c>
      <c r="R223" s="953"/>
      <c r="S223" s="962">
        <f t="shared" si="110"/>
        <v>0</v>
      </c>
      <c r="T223" s="968"/>
      <c r="U223" s="621"/>
      <c r="V223" s="621"/>
      <c r="W223" s="621"/>
      <c r="X223" s="621"/>
      <c r="Y223" s="621"/>
    </row>
    <row r="224" spans="1:25" s="622" customFormat="1" ht="28.5" customHeight="1" x14ac:dyDescent="0.25">
      <c r="A224" s="942" t="s">
        <v>1111</v>
      </c>
      <c r="B224" s="943"/>
      <c r="C224" s="942" t="s">
        <v>553</v>
      </c>
      <c r="D224" s="944" t="s">
        <v>3319</v>
      </c>
      <c r="E224" s="945" t="s">
        <v>18</v>
      </c>
      <c r="F224" s="966" t="s">
        <v>14</v>
      </c>
      <c r="G224" s="945"/>
      <c r="H224" s="945"/>
      <c r="I224" s="945"/>
      <c r="J224" s="945"/>
      <c r="K224" s="965">
        <v>6.2605304826052182</v>
      </c>
      <c r="L224" s="964" t="str">
        <f t="shared" si="115"/>
        <v>1</v>
      </c>
      <c r="M224" s="959">
        <v>1</v>
      </c>
      <c r="N224" s="960">
        <f t="shared" si="108"/>
        <v>1</v>
      </c>
      <c r="O224" s="967"/>
      <c r="P224" s="967"/>
      <c r="Q224" s="953">
        <f t="shared" si="109"/>
        <v>0</v>
      </c>
      <c r="R224" s="953"/>
      <c r="S224" s="962">
        <f t="shared" si="110"/>
        <v>0</v>
      </c>
      <c r="T224" s="968"/>
      <c r="U224" s="621"/>
      <c r="V224" s="621"/>
      <c r="W224" s="621"/>
      <c r="X224" s="621"/>
      <c r="Y224" s="621"/>
    </row>
    <row r="225" spans="1:25" s="610" customFormat="1" ht="28.5" customHeight="1" x14ac:dyDescent="0.25">
      <c r="A225" s="486" t="s">
        <v>1112</v>
      </c>
      <c r="B225" s="487"/>
      <c r="C225" s="486" t="s">
        <v>553</v>
      </c>
      <c r="D225" s="596" t="s">
        <v>3320</v>
      </c>
      <c r="E225" s="489" t="s">
        <v>18</v>
      </c>
      <c r="F225" s="525" t="s">
        <v>14</v>
      </c>
      <c r="G225" s="492"/>
      <c r="H225" s="492"/>
      <c r="I225" s="492"/>
      <c r="J225" s="492"/>
      <c r="K225" s="497">
        <v>0.34562391868188447</v>
      </c>
      <c r="L225" s="494" t="str">
        <f t="shared" si="114"/>
        <v>1</v>
      </c>
      <c r="M225" s="490">
        <v>1</v>
      </c>
      <c r="N225" s="491">
        <f t="shared" si="108"/>
        <v>1</v>
      </c>
      <c r="O225" s="576"/>
      <c r="P225" s="576"/>
      <c r="Q225" s="492">
        <f t="shared" si="109"/>
        <v>0</v>
      </c>
      <c r="R225" s="492"/>
      <c r="S225" s="715">
        <f t="shared" si="110"/>
        <v>0</v>
      </c>
      <c r="T225" s="584"/>
    </row>
    <row r="226" spans="1:25" s="610" customFormat="1" ht="28.5" customHeight="1" x14ac:dyDescent="0.25">
      <c r="A226" s="486" t="s">
        <v>1113</v>
      </c>
      <c r="B226" s="487"/>
      <c r="C226" s="486" t="s">
        <v>553</v>
      </c>
      <c r="D226" s="596" t="s">
        <v>3321</v>
      </c>
      <c r="E226" s="489" t="s">
        <v>18</v>
      </c>
      <c r="F226" s="525" t="s">
        <v>14</v>
      </c>
      <c r="G226" s="492"/>
      <c r="H226" s="492"/>
      <c r="I226" s="492"/>
      <c r="J226" s="492"/>
      <c r="K226" s="497">
        <v>0.34961646096066229</v>
      </c>
      <c r="L226" s="494" t="str">
        <f t="shared" si="114"/>
        <v>1</v>
      </c>
      <c r="M226" s="490">
        <v>1</v>
      </c>
      <c r="N226" s="491">
        <f t="shared" si="108"/>
        <v>1</v>
      </c>
      <c r="O226" s="576"/>
      <c r="P226" s="576"/>
      <c r="Q226" s="492">
        <f t="shared" si="109"/>
        <v>0</v>
      </c>
      <c r="R226" s="492"/>
      <c r="S226" s="715">
        <f t="shared" si="110"/>
        <v>0</v>
      </c>
      <c r="T226" s="584"/>
    </row>
    <row r="227" spans="1:25" s="610" customFormat="1" ht="28.5" customHeight="1" x14ac:dyDescent="0.25">
      <c r="A227" s="486" t="s">
        <v>1114</v>
      </c>
      <c r="B227" s="487"/>
      <c r="C227" s="486" t="s">
        <v>553</v>
      </c>
      <c r="D227" s="596" t="s">
        <v>3322</v>
      </c>
      <c r="E227" s="489" t="s">
        <v>18</v>
      </c>
      <c r="F227" s="525" t="s">
        <v>14</v>
      </c>
      <c r="G227" s="492"/>
      <c r="H227" s="492"/>
      <c r="I227" s="492"/>
      <c r="J227" s="492"/>
      <c r="K227" s="492">
        <v>0.39248287590894659</v>
      </c>
      <c r="L227" s="494" t="str">
        <f t="shared" si="114"/>
        <v>1</v>
      </c>
      <c r="M227" s="490">
        <v>1</v>
      </c>
      <c r="N227" s="491">
        <f t="shared" si="108"/>
        <v>1</v>
      </c>
      <c r="O227" s="576"/>
      <c r="P227" s="576"/>
      <c r="Q227" s="492">
        <f t="shared" si="109"/>
        <v>0</v>
      </c>
      <c r="R227" s="492"/>
      <c r="S227" s="715">
        <f t="shared" si="110"/>
        <v>0</v>
      </c>
      <c r="T227" s="584"/>
      <c r="U227" s="609"/>
      <c r="V227" s="609"/>
      <c r="W227" s="609"/>
      <c r="X227" s="609"/>
    </row>
    <row r="228" spans="1:25" s="622" customFormat="1" ht="29.25" customHeight="1" x14ac:dyDescent="0.25">
      <c r="A228" s="486" t="s">
        <v>1115</v>
      </c>
      <c r="B228" s="487"/>
      <c r="C228" s="486" t="s">
        <v>553</v>
      </c>
      <c r="D228" s="596" t="s">
        <v>3323</v>
      </c>
      <c r="E228" s="489" t="s">
        <v>18</v>
      </c>
      <c r="F228" s="528" t="s">
        <v>14</v>
      </c>
      <c r="G228" s="492"/>
      <c r="H228" s="492"/>
      <c r="I228" s="492"/>
      <c r="J228" s="492"/>
      <c r="K228" s="549">
        <v>0.45248287590894659</v>
      </c>
      <c r="L228" s="494" t="str">
        <f t="shared" si="114"/>
        <v>1</v>
      </c>
      <c r="M228" s="490">
        <v>1</v>
      </c>
      <c r="N228" s="491">
        <f t="shared" si="108"/>
        <v>1</v>
      </c>
      <c r="O228" s="576"/>
      <c r="P228" s="576"/>
      <c r="Q228" s="492">
        <f t="shared" si="109"/>
        <v>0</v>
      </c>
      <c r="R228" s="492"/>
      <c r="S228" s="715">
        <f t="shared" si="110"/>
        <v>0</v>
      </c>
      <c r="T228" s="584"/>
      <c r="U228" s="621"/>
      <c r="V228" s="621"/>
      <c r="W228" s="621"/>
      <c r="X228" s="621"/>
      <c r="Y228" s="621"/>
    </row>
    <row r="229" spans="1:25" s="622" customFormat="1" ht="29.25" customHeight="1" x14ac:dyDescent="0.25">
      <c r="A229" s="486" t="s">
        <v>1116</v>
      </c>
      <c r="B229" s="487"/>
      <c r="C229" s="486" t="s">
        <v>553</v>
      </c>
      <c r="D229" s="596" t="s">
        <v>3324</v>
      </c>
      <c r="E229" s="489" t="s">
        <v>18</v>
      </c>
      <c r="F229" s="528" t="s">
        <v>14</v>
      </c>
      <c r="G229" s="492"/>
      <c r="H229" s="492"/>
      <c r="I229" s="492"/>
      <c r="J229" s="492"/>
      <c r="K229" s="549">
        <v>0.45811388300841893</v>
      </c>
      <c r="L229" s="494" t="str">
        <f t="shared" si="114"/>
        <v>1</v>
      </c>
      <c r="M229" s="490">
        <v>1</v>
      </c>
      <c r="N229" s="491">
        <f t="shared" si="108"/>
        <v>1</v>
      </c>
      <c r="O229" s="576"/>
      <c r="P229" s="576"/>
      <c r="Q229" s="492">
        <f t="shared" si="109"/>
        <v>0</v>
      </c>
      <c r="R229" s="492"/>
      <c r="S229" s="715">
        <f t="shared" si="110"/>
        <v>0</v>
      </c>
      <c r="T229" s="584"/>
      <c r="U229" s="621"/>
      <c r="V229" s="621"/>
      <c r="W229" s="621"/>
      <c r="X229" s="621"/>
      <c r="Y229" s="621"/>
    </row>
    <row r="230" spans="1:25" s="622" customFormat="1" ht="29.25" customHeight="1" x14ac:dyDescent="0.25">
      <c r="A230" s="486" t="s">
        <v>1117</v>
      </c>
      <c r="B230" s="487"/>
      <c r="C230" s="486" t="s">
        <v>553</v>
      </c>
      <c r="D230" s="596" t="s">
        <v>3325</v>
      </c>
      <c r="E230" s="489" t="s">
        <v>18</v>
      </c>
      <c r="F230" s="552" t="s">
        <v>14</v>
      </c>
      <c r="G230" s="492"/>
      <c r="H230" s="492"/>
      <c r="I230" s="492"/>
      <c r="J230" s="492"/>
      <c r="K230" s="549">
        <v>0.53053975315279467</v>
      </c>
      <c r="L230" s="494" t="str">
        <f t="shared" si="114"/>
        <v>1</v>
      </c>
      <c r="M230" s="490">
        <v>1</v>
      </c>
      <c r="N230" s="491">
        <f t="shared" si="108"/>
        <v>1</v>
      </c>
      <c r="O230" s="576"/>
      <c r="P230" s="576"/>
      <c r="Q230" s="492">
        <f t="shared" si="109"/>
        <v>0</v>
      </c>
      <c r="R230" s="492"/>
      <c r="S230" s="715">
        <f t="shared" si="110"/>
        <v>0</v>
      </c>
      <c r="T230" s="584"/>
      <c r="U230" s="621"/>
      <c r="V230" s="621"/>
      <c r="W230" s="621"/>
      <c r="X230" s="621"/>
      <c r="Y230" s="621"/>
    </row>
    <row r="231" spans="1:25" s="622" customFormat="1" ht="29.25" customHeight="1" x14ac:dyDescent="0.25">
      <c r="A231" s="486" t="s">
        <v>1118</v>
      </c>
      <c r="B231" s="487"/>
      <c r="C231" s="486" t="s">
        <v>553</v>
      </c>
      <c r="D231" s="596" t="s">
        <v>3326</v>
      </c>
      <c r="E231" s="489" t="s">
        <v>18</v>
      </c>
      <c r="F231" s="528" t="s">
        <v>14</v>
      </c>
      <c r="G231" s="492"/>
      <c r="H231" s="492"/>
      <c r="I231" s="492"/>
      <c r="J231" s="492"/>
      <c r="K231" s="549">
        <v>0.62053975315279475</v>
      </c>
      <c r="L231" s="494" t="str">
        <f t="shared" si="114"/>
        <v>1</v>
      </c>
      <c r="M231" s="490">
        <v>1</v>
      </c>
      <c r="N231" s="491">
        <f t="shared" si="108"/>
        <v>1</v>
      </c>
      <c r="O231" s="576"/>
      <c r="P231" s="576"/>
      <c r="Q231" s="492">
        <f t="shared" si="109"/>
        <v>0</v>
      </c>
      <c r="R231" s="492"/>
      <c r="S231" s="715">
        <f t="shared" si="110"/>
        <v>0</v>
      </c>
      <c r="T231" s="584"/>
      <c r="U231" s="621"/>
      <c r="V231" s="621"/>
      <c r="W231" s="621"/>
      <c r="X231" s="621"/>
      <c r="Y231" s="621"/>
    </row>
    <row r="232" spans="1:25" s="622" customFormat="1" ht="29.25" customHeight="1" x14ac:dyDescent="0.25">
      <c r="A232" s="486" t="s">
        <v>1119</v>
      </c>
      <c r="B232" s="487"/>
      <c r="C232" s="486" t="s">
        <v>553</v>
      </c>
      <c r="D232" s="596" t="s">
        <v>3327</v>
      </c>
      <c r="E232" s="489" t="s">
        <v>18</v>
      </c>
      <c r="F232" s="528" t="s">
        <v>14</v>
      </c>
      <c r="G232" s="492"/>
      <c r="H232" s="492"/>
      <c r="I232" s="492"/>
      <c r="J232" s="492"/>
      <c r="K232" s="549">
        <v>1.45224440295044</v>
      </c>
      <c r="L232" s="494" t="str">
        <f t="shared" si="114"/>
        <v>1</v>
      </c>
      <c r="M232" s="490">
        <v>1</v>
      </c>
      <c r="N232" s="491">
        <f t="shared" si="108"/>
        <v>1</v>
      </c>
      <c r="O232" s="576"/>
      <c r="P232" s="576"/>
      <c r="Q232" s="492">
        <f t="shared" si="109"/>
        <v>0</v>
      </c>
      <c r="R232" s="492"/>
      <c r="S232" s="715">
        <f t="shared" si="110"/>
        <v>0</v>
      </c>
      <c r="T232" s="584"/>
      <c r="U232" s="621"/>
      <c r="V232" s="621"/>
      <c r="W232" s="621"/>
      <c r="X232" s="621"/>
      <c r="Y232" s="621"/>
    </row>
    <row r="233" spans="1:25" s="613" customFormat="1" ht="29.25" customHeight="1" x14ac:dyDescent="0.25">
      <c r="A233" s="486" t="s">
        <v>1120</v>
      </c>
      <c r="B233" s="487"/>
      <c r="C233" s="486" t="s">
        <v>553</v>
      </c>
      <c r="D233" s="596" t="s">
        <v>3328</v>
      </c>
      <c r="E233" s="489" t="s">
        <v>18</v>
      </c>
      <c r="F233" s="528" t="s">
        <v>14</v>
      </c>
      <c r="G233" s="492"/>
      <c r="H233" s="492"/>
      <c r="I233" s="492"/>
      <c r="J233" s="492"/>
      <c r="K233" s="549">
        <v>1.5522444029504401</v>
      </c>
      <c r="L233" s="494" t="str">
        <f t="shared" si="114"/>
        <v>1</v>
      </c>
      <c r="M233" s="490">
        <v>1</v>
      </c>
      <c r="N233" s="491">
        <f t="shared" si="108"/>
        <v>1</v>
      </c>
      <c r="O233" s="576"/>
      <c r="P233" s="576"/>
      <c r="Q233" s="492">
        <f t="shared" si="109"/>
        <v>0</v>
      </c>
      <c r="R233" s="492"/>
      <c r="S233" s="715">
        <f t="shared" si="110"/>
        <v>0</v>
      </c>
      <c r="T233" s="584"/>
      <c r="U233" s="615"/>
      <c r="V233" s="615"/>
      <c r="W233" s="615"/>
      <c r="X233" s="615"/>
    </row>
    <row r="234" spans="1:25" s="613" customFormat="1" ht="29.25" customHeight="1" x14ac:dyDescent="0.25">
      <c r="A234" s="486" t="s">
        <v>1121</v>
      </c>
      <c r="B234" s="487"/>
      <c r="C234" s="486" t="s">
        <v>553</v>
      </c>
      <c r="D234" s="596" t="s">
        <v>3329</v>
      </c>
      <c r="E234" s="489" t="s">
        <v>18</v>
      </c>
      <c r="F234" s="528" t="s">
        <v>14</v>
      </c>
      <c r="G234" s="492"/>
      <c r="H234" s="492"/>
      <c r="I234" s="492"/>
      <c r="J234" s="492"/>
      <c r="K234" s="549">
        <v>0.3</v>
      </c>
      <c r="L234" s="494" t="str">
        <f t="shared" si="114"/>
        <v>1</v>
      </c>
      <c r="M234" s="490">
        <v>1</v>
      </c>
      <c r="N234" s="491">
        <f t="shared" si="108"/>
        <v>1</v>
      </c>
      <c r="O234" s="576"/>
      <c r="P234" s="576"/>
      <c r="Q234" s="492">
        <f t="shared" si="109"/>
        <v>0</v>
      </c>
      <c r="R234" s="492"/>
      <c r="S234" s="715">
        <f t="shared" si="110"/>
        <v>0</v>
      </c>
      <c r="T234" s="584"/>
    </row>
    <row r="235" spans="1:25" s="559" customFormat="1" ht="15.75" customHeight="1" x14ac:dyDescent="0.3">
      <c r="A235" s="477" t="s">
        <v>1199</v>
      </c>
      <c r="B235" s="501" t="s">
        <v>2089</v>
      </c>
      <c r="C235" s="477" t="s">
        <v>552</v>
      </c>
      <c r="D235" s="499" t="s">
        <v>655</v>
      </c>
      <c r="E235" s="479" t="s">
        <v>18</v>
      </c>
      <c r="F235" s="603">
        <f>F236+F237+F238</f>
        <v>24</v>
      </c>
      <c r="G235" s="603"/>
      <c r="H235" s="603"/>
      <c r="I235" s="603"/>
      <c r="J235" s="603"/>
      <c r="K235" s="603"/>
      <c r="L235" s="500">
        <f>F235</f>
        <v>24</v>
      </c>
      <c r="M235" s="482">
        <v>1</v>
      </c>
      <c r="N235" s="483">
        <f>ROUND(M235*L235,2)</f>
        <v>24</v>
      </c>
      <c r="O235" s="575"/>
      <c r="P235" s="575"/>
      <c r="Q235" s="485"/>
      <c r="R235" s="485">
        <f>ROUND(N235*P235,2)</f>
        <v>0</v>
      </c>
      <c r="S235" s="715">
        <f>ROUND(Q235+R235,2)</f>
        <v>0</v>
      </c>
      <c r="T235" s="586"/>
      <c r="U235" s="623"/>
      <c r="V235" s="623"/>
      <c r="W235" s="623"/>
      <c r="X235" s="623"/>
      <c r="Y235" s="623"/>
    </row>
    <row r="236" spans="1:25" x14ac:dyDescent="0.3">
      <c r="A236" s="486" t="s">
        <v>1200</v>
      </c>
      <c r="B236" s="487"/>
      <c r="C236" s="532" t="s">
        <v>553</v>
      </c>
      <c r="D236" s="523" t="s">
        <v>3331</v>
      </c>
      <c r="E236" s="532" t="s">
        <v>18</v>
      </c>
      <c r="F236" s="531">
        <v>22</v>
      </c>
      <c r="J236" s="531"/>
      <c r="K236" s="531"/>
      <c r="L236" s="533">
        <f>F236</f>
        <v>22</v>
      </c>
      <c r="M236" s="534">
        <v>1</v>
      </c>
      <c r="N236" s="491">
        <f t="shared" ref="N236:N238" si="116">ROUND(M236*L236,2)</f>
        <v>22</v>
      </c>
      <c r="O236" s="580"/>
      <c r="P236" s="580"/>
      <c r="Q236" s="492">
        <f t="shared" ref="Q236:Q238" si="117">ROUND(N236*O236,2)</f>
        <v>0</v>
      </c>
      <c r="R236" s="492"/>
      <c r="S236" s="715">
        <f t="shared" ref="S236:S238" si="118">ROUND(Q236+R236,2)</f>
        <v>0</v>
      </c>
      <c r="T236" s="589"/>
    </row>
    <row r="237" spans="1:25" x14ac:dyDescent="0.3">
      <c r="A237" s="486"/>
      <c r="B237" s="487"/>
      <c r="C237" s="532" t="s">
        <v>553</v>
      </c>
      <c r="D237" s="523" t="s">
        <v>3332</v>
      </c>
      <c r="E237" s="532" t="s">
        <v>18</v>
      </c>
      <c r="F237" s="531">
        <v>1</v>
      </c>
      <c r="J237" s="531"/>
      <c r="K237" s="531"/>
      <c r="L237" s="533">
        <f t="shared" ref="L237:L238" si="119">F237</f>
        <v>1</v>
      </c>
      <c r="M237" s="534">
        <v>1</v>
      </c>
      <c r="N237" s="491">
        <f t="shared" si="116"/>
        <v>1</v>
      </c>
      <c r="O237" s="580"/>
      <c r="P237" s="580"/>
      <c r="Q237" s="492">
        <f t="shared" si="117"/>
        <v>0</v>
      </c>
      <c r="R237" s="492"/>
      <c r="S237" s="715">
        <f t="shared" si="118"/>
        <v>0</v>
      </c>
      <c r="T237" s="589"/>
    </row>
    <row r="238" spans="1:25" x14ac:dyDescent="0.3">
      <c r="A238" s="486"/>
      <c r="B238" s="487"/>
      <c r="C238" s="532" t="s">
        <v>553</v>
      </c>
      <c r="D238" s="523" t="s">
        <v>3333</v>
      </c>
      <c r="E238" s="532" t="s">
        <v>18</v>
      </c>
      <c r="F238" s="531">
        <v>1</v>
      </c>
      <c r="J238" s="531"/>
      <c r="K238" s="531"/>
      <c r="L238" s="533">
        <f t="shared" si="119"/>
        <v>1</v>
      </c>
      <c r="M238" s="534">
        <v>1</v>
      </c>
      <c r="N238" s="491">
        <f t="shared" si="116"/>
        <v>1</v>
      </c>
      <c r="O238" s="580"/>
      <c r="P238" s="580"/>
      <c r="Q238" s="492">
        <f t="shared" si="117"/>
        <v>0</v>
      </c>
      <c r="R238" s="492"/>
      <c r="S238" s="715">
        <f t="shared" si="118"/>
        <v>0</v>
      </c>
      <c r="T238" s="589"/>
    </row>
    <row r="239" spans="1:25" s="559" customFormat="1" ht="27.75" customHeight="1" x14ac:dyDescent="0.3">
      <c r="A239" s="477" t="s">
        <v>2078</v>
      </c>
      <c r="B239" s="501" t="s">
        <v>2307</v>
      </c>
      <c r="C239" s="504" t="s">
        <v>552</v>
      </c>
      <c r="D239" s="499" t="s">
        <v>2071</v>
      </c>
      <c r="E239" s="479" t="s">
        <v>18</v>
      </c>
      <c r="F239" s="500">
        <f>F240</f>
        <v>22</v>
      </c>
      <c r="G239" s="479"/>
      <c r="H239" s="479"/>
      <c r="I239" s="479"/>
      <c r="J239" s="479"/>
      <c r="K239" s="479"/>
      <c r="L239" s="500">
        <f>F239</f>
        <v>22</v>
      </c>
      <c r="M239" s="507">
        <v>1</v>
      </c>
      <c r="N239" s="483">
        <f>ROUND(M239*L239,2)</f>
        <v>22</v>
      </c>
      <c r="O239" s="575"/>
      <c r="P239" s="575"/>
      <c r="Q239" s="485"/>
      <c r="R239" s="485">
        <f>ROUND(N239*P239,2)</f>
        <v>0</v>
      </c>
      <c r="S239" s="715">
        <f>ROUND(Q239+R239,2)</f>
        <v>0</v>
      </c>
      <c r="T239" s="587" t="s">
        <v>556</v>
      </c>
      <c r="U239" s="558"/>
      <c r="V239" s="558"/>
      <c r="W239" s="558"/>
      <c r="X239" s="558"/>
      <c r="Y239" s="558"/>
    </row>
    <row r="240" spans="1:25" s="610" customFormat="1" ht="15.75" customHeight="1" x14ac:dyDescent="0.3">
      <c r="A240" s="486" t="s">
        <v>2079</v>
      </c>
      <c r="B240" s="487"/>
      <c r="C240" s="486" t="s">
        <v>553</v>
      </c>
      <c r="D240" s="523" t="s">
        <v>3330</v>
      </c>
      <c r="E240" s="489" t="s">
        <v>18</v>
      </c>
      <c r="F240" s="592">
        <v>22</v>
      </c>
      <c r="G240" s="495"/>
      <c r="H240" s="495"/>
      <c r="I240" s="495"/>
      <c r="J240" s="495"/>
      <c r="K240" s="495"/>
      <c r="L240" s="517">
        <f>F240</f>
        <v>22</v>
      </c>
      <c r="M240" s="490">
        <v>1</v>
      </c>
      <c r="N240" s="491">
        <f t="shared" ref="N240" si="120">ROUND(M240*L240,2)</f>
        <v>22</v>
      </c>
      <c r="O240" s="577"/>
      <c r="P240" s="577"/>
      <c r="Q240" s="492">
        <f>ROUND(N240*O240,2)</f>
        <v>0</v>
      </c>
      <c r="R240" s="492"/>
      <c r="S240" s="715">
        <f>ROUND(Q240+R240,2)</f>
        <v>0</v>
      </c>
      <c r="T240" s="585"/>
    </row>
    <row r="241" spans="1:25" s="608" customFormat="1" ht="27" customHeight="1" x14ac:dyDescent="0.3">
      <c r="A241" s="477" t="s">
        <v>3132</v>
      </c>
      <c r="B241" s="538" t="s">
        <v>2088</v>
      </c>
      <c r="C241" s="477" t="s">
        <v>552</v>
      </c>
      <c r="D241" s="478" t="s">
        <v>1338</v>
      </c>
      <c r="E241" s="479" t="s">
        <v>3</v>
      </c>
      <c r="F241" s="519">
        <f>F242</f>
        <v>244.71</v>
      </c>
      <c r="G241" s="479"/>
      <c r="H241" s="479"/>
      <c r="I241" s="479"/>
      <c r="J241" s="479"/>
      <c r="K241" s="519">
        <f>F241</f>
        <v>244.71</v>
      </c>
      <c r="L241" s="519">
        <f>K241</f>
        <v>244.71</v>
      </c>
      <c r="M241" s="507">
        <v>1</v>
      </c>
      <c r="N241" s="483">
        <f>ROUND(M241*L241,2)</f>
        <v>244.71</v>
      </c>
      <c r="O241" s="575"/>
      <c r="P241" s="575"/>
      <c r="Q241" s="485"/>
      <c r="R241" s="485">
        <f>ROUND(N241*P241,2)</f>
        <v>0</v>
      </c>
      <c r="S241" s="715">
        <f>ROUND(Q241+R241,2)</f>
        <v>0</v>
      </c>
      <c r="T241" s="587"/>
    </row>
    <row r="242" spans="1:25" s="613" customFormat="1" ht="60" customHeight="1" x14ac:dyDescent="0.3">
      <c r="A242" s="486" t="s">
        <v>3133</v>
      </c>
      <c r="B242" s="487"/>
      <c r="C242" s="486" t="s">
        <v>553</v>
      </c>
      <c r="D242" s="523" t="s">
        <v>3334</v>
      </c>
      <c r="E242" s="489" t="s">
        <v>3</v>
      </c>
      <c r="F242" s="489">
        <v>244.71</v>
      </c>
      <c r="G242" s="489"/>
      <c r="H242" s="489"/>
      <c r="I242" s="489"/>
      <c r="J242" s="489"/>
      <c r="K242" s="497">
        <f>F242</f>
        <v>244.71</v>
      </c>
      <c r="L242" s="497">
        <f>K242</f>
        <v>244.71</v>
      </c>
      <c r="M242" s="490">
        <v>1.1000000000000001</v>
      </c>
      <c r="N242" s="491">
        <f t="shared" ref="N242:N243" si="121">ROUND(M242*L242,2)</f>
        <v>269.18</v>
      </c>
      <c r="O242" s="576"/>
      <c r="P242" s="576"/>
      <c r="Q242" s="492">
        <f t="shared" ref="Q242:Q243" si="122">ROUND(N242*O242,2)</f>
        <v>0</v>
      </c>
      <c r="R242" s="492"/>
      <c r="S242" s="715">
        <f t="shared" ref="S242:S243" si="123">ROUND(Q242+R242,2)</f>
        <v>0</v>
      </c>
      <c r="T242" s="584"/>
    </row>
    <row r="243" spans="1:25" s="610" customFormat="1" ht="25.5" customHeight="1" x14ac:dyDescent="0.3">
      <c r="A243" s="486" t="s">
        <v>3134</v>
      </c>
      <c r="B243" s="487"/>
      <c r="C243" s="486" t="s">
        <v>553</v>
      </c>
      <c r="D243" s="493" t="s">
        <v>2980</v>
      </c>
      <c r="E243" s="489" t="s">
        <v>2</v>
      </c>
      <c r="F243" s="497">
        <f>F242</f>
        <v>244.71</v>
      </c>
      <c r="G243" s="497"/>
      <c r="H243" s="497"/>
      <c r="I243" s="497"/>
      <c r="J243" s="497"/>
      <c r="K243" s="497">
        <f>F243</f>
        <v>244.71</v>
      </c>
      <c r="L243" s="497">
        <f>K243</f>
        <v>244.71</v>
      </c>
      <c r="M243" s="490">
        <v>0.7</v>
      </c>
      <c r="N243" s="491">
        <f t="shared" si="121"/>
        <v>171.3</v>
      </c>
      <c r="O243" s="576"/>
      <c r="P243" s="576"/>
      <c r="Q243" s="492">
        <f t="shared" si="122"/>
        <v>0</v>
      </c>
      <c r="R243" s="492"/>
      <c r="S243" s="715">
        <f t="shared" si="123"/>
        <v>0</v>
      </c>
      <c r="T243" s="584"/>
    </row>
    <row r="244" spans="1:25" s="617" customFormat="1" ht="22.5" customHeight="1" x14ac:dyDescent="0.3">
      <c r="A244" s="510" t="s">
        <v>488</v>
      </c>
      <c r="B244" s="511"/>
      <c r="C244" s="510"/>
      <c r="D244" s="465" t="s">
        <v>1682</v>
      </c>
      <c r="E244" s="512"/>
      <c r="F244" s="513"/>
      <c r="G244" s="512"/>
      <c r="H244" s="512"/>
      <c r="I244" s="512"/>
      <c r="J244" s="512"/>
      <c r="K244" s="512"/>
      <c r="L244" s="514"/>
      <c r="M244" s="467"/>
      <c r="N244" s="468"/>
      <c r="O244" s="579"/>
      <c r="P244" s="579"/>
      <c r="Q244" s="469"/>
      <c r="R244" s="469"/>
      <c r="S244" s="715"/>
      <c r="T244" s="579"/>
      <c r="U244" s="616"/>
      <c r="V244" s="616"/>
      <c r="W244" s="616"/>
      <c r="X244" s="616"/>
      <c r="Y244" s="616"/>
    </row>
    <row r="245" spans="1:25" s="608" customFormat="1" ht="32.25" customHeight="1" x14ac:dyDescent="0.3">
      <c r="A245" s="477" t="s">
        <v>1211</v>
      </c>
      <c r="B245" s="501" t="s">
        <v>2086</v>
      </c>
      <c r="C245" s="477" t="s">
        <v>552</v>
      </c>
      <c r="D245" s="478" t="s">
        <v>3128</v>
      </c>
      <c r="E245" s="479" t="s">
        <v>3</v>
      </c>
      <c r="F245" s="500">
        <f>F246+F247</f>
        <v>0</v>
      </c>
      <c r="G245" s="479"/>
      <c r="H245" s="479"/>
      <c r="I245" s="479"/>
      <c r="J245" s="480"/>
      <c r="K245" s="480">
        <f>SUM(K246:K254)</f>
        <v>343.85455274611314</v>
      </c>
      <c r="L245" s="480">
        <f>K245</f>
        <v>343.85455274611314</v>
      </c>
      <c r="M245" s="482">
        <v>1</v>
      </c>
      <c r="N245" s="483">
        <f>ROUND(M245*L245,2)</f>
        <v>343.85</v>
      </c>
      <c r="O245" s="575"/>
      <c r="P245" s="575"/>
      <c r="Q245" s="485"/>
      <c r="R245" s="485">
        <f>ROUND(N245*P245,2)</f>
        <v>0</v>
      </c>
      <c r="S245" s="715">
        <f>ROUND(Q245+R245,2)</f>
        <v>0</v>
      </c>
      <c r="T245" s="575" t="s">
        <v>555</v>
      </c>
      <c r="U245" s="607"/>
      <c r="V245" s="607"/>
      <c r="W245" s="607"/>
      <c r="X245" s="607"/>
      <c r="Y245" s="607"/>
    </row>
    <row r="246" spans="1:25" s="610" customFormat="1" ht="18.75" customHeight="1" x14ac:dyDescent="0.3">
      <c r="A246" s="486" t="s">
        <v>1249</v>
      </c>
      <c r="B246" s="487"/>
      <c r="C246" s="486" t="s">
        <v>553</v>
      </c>
      <c r="D246" s="523" t="s">
        <v>1701</v>
      </c>
      <c r="E246" s="489" t="s">
        <v>1210</v>
      </c>
      <c r="F246" s="492"/>
      <c r="G246" s="492">
        <v>1</v>
      </c>
      <c r="H246" s="492">
        <v>0.4</v>
      </c>
      <c r="I246" s="492">
        <f>(G246+H246)*2</f>
        <v>2.8</v>
      </c>
      <c r="J246" s="492">
        <v>1</v>
      </c>
      <c r="K246" s="492">
        <f>I246*J246</f>
        <v>2.8</v>
      </c>
      <c r="L246" s="492">
        <f>J246</f>
        <v>1</v>
      </c>
      <c r="M246" s="490">
        <v>1.1000000000000001</v>
      </c>
      <c r="N246" s="491">
        <f t="shared" ref="N246:N255" si="124">ROUND(M246*L246,2)</f>
        <v>1.1000000000000001</v>
      </c>
      <c r="O246" s="576"/>
      <c r="P246" s="576"/>
      <c r="Q246" s="492">
        <f t="shared" ref="Q246:Q255" si="125">ROUND(N246*O246,2)</f>
        <v>0</v>
      </c>
      <c r="R246" s="492"/>
      <c r="S246" s="715">
        <f t="shared" ref="S246:S255" si="126">ROUND(Q246+R246,2)</f>
        <v>0</v>
      </c>
      <c r="T246" s="584"/>
      <c r="U246" s="609"/>
      <c r="V246" s="609"/>
      <c r="W246" s="609"/>
      <c r="X246" s="609"/>
      <c r="Y246" s="609"/>
    </row>
    <row r="247" spans="1:25" s="610" customFormat="1" ht="18.75" customHeight="1" x14ac:dyDescent="0.3">
      <c r="A247" s="486" t="s">
        <v>1250</v>
      </c>
      <c r="B247" s="487"/>
      <c r="C247" s="486" t="s">
        <v>553</v>
      </c>
      <c r="D247" s="523" t="s">
        <v>1702</v>
      </c>
      <c r="E247" s="489" t="s">
        <v>1210</v>
      </c>
      <c r="F247" s="492"/>
      <c r="G247" s="492">
        <v>1</v>
      </c>
      <c r="H247" s="492">
        <v>0.4</v>
      </c>
      <c r="I247" s="492">
        <f t="shared" ref="I247" si="127">(G247+H247)*2</f>
        <v>2.8</v>
      </c>
      <c r="J247" s="492">
        <v>111.1</v>
      </c>
      <c r="K247" s="492">
        <f t="shared" ref="K247" si="128">I247*J247</f>
        <v>311.08</v>
      </c>
      <c r="L247" s="492">
        <f t="shared" ref="L247" si="129">J247</f>
        <v>111.1</v>
      </c>
      <c r="M247" s="490">
        <v>1.1000000000000001</v>
      </c>
      <c r="N247" s="491">
        <f t="shared" si="124"/>
        <v>122.21</v>
      </c>
      <c r="O247" s="576"/>
      <c r="P247" s="576"/>
      <c r="Q247" s="492">
        <f t="shared" si="125"/>
        <v>0</v>
      </c>
      <c r="R247" s="492"/>
      <c r="S247" s="715">
        <f t="shared" si="126"/>
        <v>0</v>
      </c>
      <c r="T247" s="584"/>
    </row>
    <row r="248" spans="1:25" s="610" customFormat="1" ht="18.75" customHeight="1" x14ac:dyDescent="0.3">
      <c r="A248" s="486" t="s">
        <v>1251</v>
      </c>
      <c r="B248" s="487"/>
      <c r="C248" s="486" t="s">
        <v>553</v>
      </c>
      <c r="D248" s="523" t="s">
        <v>1225</v>
      </c>
      <c r="E248" s="489" t="s">
        <v>1210</v>
      </c>
      <c r="F248" s="492"/>
      <c r="G248" s="492"/>
      <c r="H248" s="492"/>
      <c r="I248" s="492">
        <f>(G248+H248)*2</f>
        <v>0</v>
      </c>
      <c r="J248" s="492">
        <v>0.81</v>
      </c>
      <c r="K248" s="492">
        <f>J248*0.63*3.14</f>
        <v>1.6023420000000004</v>
      </c>
      <c r="L248" s="492">
        <f>J248</f>
        <v>0.81</v>
      </c>
      <c r="M248" s="490">
        <v>1.1000000000000001</v>
      </c>
      <c r="N248" s="491">
        <f t="shared" si="124"/>
        <v>0.89</v>
      </c>
      <c r="O248" s="576"/>
      <c r="P248" s="576"/>
      <c r="Q248" s="492">
        <f t="shared" si="125"/>
        <v>0</v>
      </c>
      <c r="R248" s="492"/>
      <c r="S248" s="715">
        <f t="shared" si="126"/>
        <v>0</v>
      </c>
      <c r="T248" s="584"/>
      <c r="U248" s="609"/>
      <c r="V248" s="609"/>
      <c r="W248" s="609"/>
      <c r="X248" s="609"/>
      <c r="Y248" s="609"/>
    </row>
    <row r="249" spans="1:25" s="610" customFormat="1" ht="26.25" customHeight="1" x14ac:dyDescent="0.3">
      <c r="A249" s="486" t="s">
        <v>1252</v>
      </c>
      <c r="B249" s="487"/>
      <c r="C249" s="486" t="s">
        <v>553</v>
      </c>
      <c r="D249" s="523" t="s">
        <v>1703</v>
      </c>
      <c r="E249" s="489" t="s">
        <v>18</v>
      </c>
      <c r="F249" s="525">
        <v>3</v>
      </c>
      <c r="G249" s="495"/>
      <c r="H249" s="495"/>
      <c r="I249" s="495"/>
      <c r="J249" s="495"/>
      <c r="K249" s="495">
        <v>3.78</v>
      </c>
      <c r="L249" s="494">
        <f t="shared" ref="L249:L257" si="130">F249</f>
        <v>3</v>
      </c>
      <c r="M249" s="490">
        <v>1</v>
      </c>
      <c r="N249" s="491">
        <f t="shared" si="124"/>
        <v>3</v>
      </c>
      <c r="O249" s="577"/>
      <c r="P249" s="577"/>
      <c r="Q249" s="492">
        <f t="shared" si="125"/>
        <v>0</v>
      </c>
      <c r="R249" s="492"/>
      <c r="S249" s="715">
        <f t="shared" si="126"/>
        <v>0</v>
      </c>
      <c r="T249" s="585"/>
    </row>
    <row r="250" spans="1:25" s="610" customFormat="1" ht="27" customHeight="1" x14ac:dyDescent="0.3">
      <c r="A250" s="942" t="s">
        <v>1253</v>
      </c>
      <c r="B250" s="943"/>
      <c r="C250" s="942" t="s">
        <v>553</v>
      </c>
      <c r="D250" s="969" t="s">
        <v>1704</v>
      </c>
      <c r="E250" s="945" t="s">
        <v>18</v>
      </c>
      <c r="F250" s="966">
        <v>2</v>
      </c>
      <c r="G250" s="945"/>
      <c r="H250" s="945"/>
      <c r="I250" s="945"/>
      <c r="J250" s="945"/>
      <c r="K250" s="945">
        <v>1.08</v>
      </c>
      <c r="L250" s="964">
        <f>F250</f>
        <v>2</v>
      </c>
      <c r="M250" s="959">
        <v>1</v>
      </c>
      <c r="N250" s="491">
        <f t="shared" si="124"/>
        <v>2</v>
      </c>
      <c r="O250" s="576"/>
      <c r="P250" s="576"/>
      <c r="Q250" s="492">
        <f t="shared" si="125"/>
        <v>0</v>
      </c>
      <c r="R250" s="492"/>
      <c r="S250" s="715">
        <f t="shared" si="126"/>
        <v>0</v>
      </c>
      <c r="T250" s="584"/>
    </row>
    <row r="251" spans="1:25" s="610" customFormat="1" ht="36" customHeight="1" x14ac:dyDescent="0.3">
      <c r="A251" s="486" t="s">
        <v>1254</v>
      </c>
      <c r="B251" s="487"/>
      <c r="C251" s="486" t="s">
        <v>553</v>
      </c>
      <c r="D251" s="523" t="s">
        <v>1705</v>
      </c>
      <c r="E251" s="489" t="s">
        <v>18</v>
      </c>
      <c r="F251" s="525">
        <v>2</v>
      </c>
      <c r="G251" s="495"/>
      <c r="H251" s="495"/>
      <c r="I251" s="495"/>
      <c r="J251" s="495"/>
      <c r="K251" s="495">
        <v>5.2382297150257102</v>
      </c>
      <c r="L251" s="494">
        <f t="shared" si="130"/>
        <v>2</v>
      </c>
      <c r="M251" s="490">
        <v>1</v>
      </c>
      <c r="N251" s="491">
        <f t="shared" si="124"/>
        <v>2</v>
      </c>
      <c r="O251" s="577"/>
      <c r="P251" s="577"/>
      <c r="Q251" s="492">
        <f t="shared" si="125"/>
        <v>0</v>
      </c>
      <c r="R251" s="492"/>
      <c r="S251" s="715">
        <f t="shared" si="126"/>
        <v>0</v>
      </c>
      <c r="T251" s="585"/>
    </row>
    <row r="252" spans="1:25" s="610" customFormat="1" ht="36" customHeight="1" x14ac:dyDescent="0.3">
      <c r="A252" s="486" t="s">
        <v>1255</v>
      </c>
      <c r="B252" s="487"/>
      <c r="C252" s="486" t="s">
        <v>553</v>
      </c>
      <c r="D252" s="523" t="s">
        <v>1706</v>
      </c>
      <c r="E252" s="489" t="s">
        <v>18</v>
      </c>
      <c r="F252" s="525">
        <v>6</v>
      </c>
      <c r="G252" s="489"/>
      <c r="H252" s="489"/>
      <c r="I252" s="489"/>
      <c r="J252" s="489"/>
      <c r="K252" s="492">
        <v>12.235751316061705</v>
      </c>
      <c r="L252" s="494">
        <f t="shared" si="130"/>
        <v>6</v>
      </c>
      <c r="M252" s="490">
        <v>1</v>
      </c>
      <c r="N252" s="491">
        <f t="shared" si="124"/>
        <v>6</v>
      </c>
      <c r="O252" s="576"/>
      <c r="P252" s="576"/>
      <c r="Q252" s="492">
        <f t="shared" si="125"/>
        <v>0</v>
      </c>
      <c r="R252" s="492"/>
      <c r="S252" s="715">
        <f t="shared" si="126"/>
        <v>0</v>
      </c>
      <c r="T252" s="584"/>
    </row>
    <row r="253" spans="1:25" s="610" customFormat="1" ht="36" customHeight="1" x14ac:dyDescent="0.3">
      <c r="A253" s="486" t="s">
        <v>1256</v>
      </c>
      <c r="B253" s="487"/>
      <c r="C253" s="486" t="s">
        <v>553</v>
      </c>
      <c r="D253" s="523" t="s">
        <v>1707</v>
      </c>
      <c r="E253" s="489" t="s">
        <v>18</v>
      </c>
      <c r="F253" s="525">
        <v>1</v>
      </c>
      <c r="G253" s="489"/>
      <c r="H253" s="489"/>
      <c r="I253" s="489"/>
      <c r="J253" s="489"/>
      <c r="K253" s="492">
        <v>4.8182297150257103</v>
      </c>
      <c r="L253" s="494">
        <f t="shared" si="130"/>
        <v>1</v>
      </c>
      <c r="M253" s="490">
        <v>1</v>
      </c>
      <c r="N253" s="491">
        <f t="shared" si="124"/>
        <v>1</v>
      </c>
      <c r="O253" s="576"/>
      <c r="P253" s="576"/>
      <c r="Q253" s="492">
        <f t="shared" si="125"/>
        <v>0</v>
      </c>
      <c r="R253" s="492"/>
      <c r="S253" s="715">
        <f t="shared" si="126"/>
        <v>0</v>
      </c>
      <c r="T253" s="584"/>
    </row>
    <row r="254" spans="1:25" s="610" customFormat="1" ht="36" customHeight="1" x14ac:dyDescent="0.3">
      <c r="A254" s="486" t="s">
        <v>1257</v>
      </c>
      <c r="B254" s="487"/>
      <c r="C254" s="486" t="s">
        <v>553</v>
      </c>
      <c r="D254" s="523" t="s">
        <v>1708</v>
      </c>
      <c r="E254" s="489" t="s">
        <v>18</v>
      </c>
      <c r="F254" s="525">
        <v>1</v>
      </c>
      <c r="G254" s="489"/>
      <c r="H254" s="489"/>
      <c r="I254" s="489"/>
      <c r="J254" s="489"/>
      <c r="K254" s="489">
        <v>1.22</v>
      </c>
      <c r="L254" s="494">
        <f t="shared" si="130"/>
        <v>1</v>
      </c>
      <c r="M254" s="490">
        <v>1</v>
      </c>
      <c r="N254" s="491">
        <f t="shared" si="124"/>
        <v>1</v>
      </c>
      <c r="O254" s="576"/>
      <c r="P254" s="576"/>
      <c r="Q254" s="492">
        <f t="shared" si="125"/>
        <v>0</v>
      </c>
      <c r="R254" s="492"/>
      <c r="S254" s="715">
        <f t="shared" si="126"/>
        <v>0</v>
      </c>
      <c r="T254" s="584"/>
    </row>
    <row r="255" spans="1:25" s="610" customFormat="1" ht="15.75" customHeight="1" x14ac:dyDescent="0.3">
      <c r="A255" s="486" t="s">
        <v>1258</v>
      </c>
      <c r="B255" s="487"/>
      <c r="C255" s="486" t="s">
        <v>553</v>
      </c>
      <c r="D255" s="502" t="s">
        <v>705</v>
      </c>
      <c r="E255" s="489" t="s">
        <v>3</v>
      </c>
      <c r="F255" s="521">
        <v>0.8</v>
      </c>
      <c r="G255" s="496"/>
      <c r="H255" s="496"/>
      <c r="I255" s="496"/>
      <c r="J255" s="496"/>
      <c r="K255" s="496"/>
      <c r="L255" s="494">
        <f t="shared" si="130"/>
        <v>0.8</v>
      </c>
      <c r="M255" s="490">
        <v>1</v>
      </c>
      <c r="N255" s="491">
        <f t="shared" si="124"/>
        <v>0.8</v>
      </c>
      <c r="O255" s="577"/>
      <c r="P255" s="577"/>
      <c r="Q255" s="492">
        <f t="shared" si="125"/>
        <v>0</v>
      </c>
      <c r="R255" s="492"/>
      <c r="S255" s="715">
        <f t="shared" si="126"/>
        <v>0</v>
      </c>
      <c r="T255" s="585"/>
      <c r="U255" s="609"/>
      <c r="V255" s="609"/>
      <c r="W255" s="609"/>
      <c r="X255" s="609"/>
    </row>
    <row r="256" spans="1:25" s="559" customFormat="1" ht="15.75" customHeight="1" x14ac:dyDescent="0.3">
      <c r="A256" s="477" t="s">
        <v>1294</v>
      </c>
      <c r="B256" s="501" t="s">
        <v>2089</v>
      </c>
      <c r="C256" s="477" t="s">
        <v>552</v>
      </c>
      <c r="D256" s="499" t="s">
        <v>1695</v>
      </c>
      <c r="E256" s="479" t="s">
        <v>18</v>
      </c>
      <c r="F256" s="500">
        <v>1</v>
      </c>
      <c r="G256" s="479"/>
      <c r="H256" s="479"/>
      <c r="I256" s="479"/>
      <c r="J256" s="479"/>
      <c r="K256" s="479"/>
      <c r="L256" s="506">
        <f t="shared" si="130"/>
        <v>1</v>
      </c>
      <c r="M256" s="507">
        <v>1</v>
      </c>
      <c r="N256" s="483">
        <f>ROUND(M256*L256,2)</f>
        <v>1</v>
      </c>
      <c r="O256" s="575"/>
      <c r="P256" s="575"/>
      <c r="Q256" s="485"/>
      <c r="R256" s="485">
        <f>ROUND(N256*P256,2)</f>
        <v>0</v>
      </c>
      <c r="S256" s="715">
        <f>ROUND(Q256+R256,2)</f>
        <v>0</v>
      </c>
      <c r="T256" s="586"/>
      <c r="U256" s="558"/>
      <c r="V256" s="558"/>
      <c r="W256" s="558"/>
      <c r="X256" s="558"/>
      <c r="Y256" s="558"/>
    </row>
    <row r="257" spans="1:25" s="613" customFormat="1" ht="17.25" customHeight="1" x14ac:dyDescent="0.3">
      <c r="A257" s="486" t="s">
        <v>1295</v>
      </c>
      <c r="B257" s="487"/>
      <c r="C257" s="486" t="s">
        <v>553</v>
      </c>
      <c r="D257" s="523" t="s">
        <v>1709</v>
      </c>
      <c r="E257" s="488" t="s">
        <v>18</v>
      </c>
      <c r="F257" s="494">
        <v>1</v>
      </c>
      <c r="G257" s="489"/>
      <c r="H257" s="489"/>
      <c r="I257" s="489"/>
      <c r="J257" s="489"/>
      <c r="K257" s="489"/>
      <c r="L257" s="503">
        <f t="shared" si="130"/>
        <v>1</v>
      </c>
      <c r="M257" s="490">
        <v>1</v>
      </c>
      <c r="N257" s="491">
        <f t="shared" ref="N257" si="131">ROUND(M257*L257,2)</f>
        <v>1</v>
      </c>
      <c r="O257" s="576"/>
      <c r="P257" s="576"/>
      <c r="Q257" s="492">
        <f>ROUND(N257*O257,2)</f>
        <v>0</v>
      </c>
      <c r="R257" s="492"/>
      <c r="S257" s="715">
        <f>ROUND(Q257+R257,2)</f>
        <v>0</v>
      </c>
      <c r="T257" s="584"/>
      <c r="U257" s="615"/>
      <c r="V257" s="615"/>
      <c r="W257" s="615"/>
      <c r="X257" s="615"/>
      <c r="Y257" s="615"/>
    </row>
    <row r="258" spans="1:25" s="559" customFormat="1" ht="15.75" customHeight="1" x14ac:dyDescent="0.3">
      <c r="A258" s="477" t="s">
        <v>1296</v>
      </c>
      <c r="B258" s="538" t="s">
        <v>2974</v>
      </c>
      <c r="C258" s="477" t="s">
        <v>552</v>
      </c>
      <c r="D258" s="499" t="s">
        <v>1313</v>
      </c>
      <c r="E258" s="479" t="s">
        <v>1685</v>
      </c>
      <c r="F258" s="479">
        <f>F259</f>
        <v>1</v>
      </c>
      <c r="G258" s="479"/>
      <c r="H258" s="479"/>
      <c r="I258" s="479"/>
      <c r="J258" s="479"/>
      <c r="K258" s="479"/>
      <c r="L258" s="500">
        <v>1</v>
      </c>
      <c r="M258" s="482">
        <v>1</v>
      </c>
      <c r="N258" s="483">
        <f>ROUND(M258*L258,2)</f>
        <v>1</v>
      </c>
      <c r="O258" s="575"/>
      <c r="P258" s="575"/>
      <c r="Q258" s="485"/>
      <c r="R258" s="485">
        <f>ROUND(N258*P258,2)</f>
        <v>0</v>
      </c>
      <c r="S258" s="715">
        <f>ROUND(Q258+R258,2)</f>
        <v>0</v>
      </c>
      <c r="T258" s="586"/>
      <c r="U258" s="558"/>
      <c r="V258" s="558"/>
      <c r="W258" s="558"/>
      <c r="X258" s="558"/>
      <c r="Y258" s="558"/>
    </row>
    <row r="259" spans="1:25" s="629" customFormat="1" ht="17.25" customHeight="1" x14ac:dyDescent="0.25">
      <c r="A259" s="546" t="s">
        <v>1297</v>
      </c>
      <c r="B259" s="547"/>
      <c r="C259" s="546" t="s">
        <v>553</v>
      </c>
      <c r="D259" s="536" t="s">
        <v>1710</v>
      </c>
      <c r="E259" s="548" t="s">
        <v>1685</v>
      </c>
      <c r="F259" s="489">
        <v>1</v>
      </c>
      <c r="G259" s="489"/>
      <c r="H259" s="489"/>
      <c r="I259" s="489"/>
      <c r="J259" s="489"/>
      <c r="K259" s="489"/>
      <c r="L259" s="540">
        <f>F259</f>
        <v>1</v>
      </c>
      <c r="M259" s="534">
        <v>1</v>
      </c>
      <c r="N259" s="491">
        <f t="shared" ref="N259:N260" si="132">ROUND(M259*L259,2)</f>
        <v>1</v>
      </c>
      <c r="O259" s="581"/>
      <c r="P259" s="581"/>
      <c r="Q259" s="492">
        <f t="shared" ref="Q259:Q260" si="133">ROUND(N259*O259,2)</f>
        <v>0</v>
      </c>
      <c r="R259" s="492"/>
      <c r="S259" s="715">
        <f t="shared" ref="S259:S260" si="134">ROUND(Q259+R259,2)</f>
        <v>0</v>
      </c>
      <c r="T259" s="620" t="s">
        <v>3137</v>
      </c>
      <c r="U259" s="615"/>
      <c r="V259" s="613"/>
      <c r="W259" s="613"/>
      <c r="X259" s="613"/>
      <c r="Y259" s="613"/>
    </row>
    <row r="260" spans="1:25" s="610" customFormat="1" ht="15.75" customHeight="1" x14ac:dyDescent="0.3">
      <c r="A260" s="486" t="s">
        <v>3851</v>
      </c>
      <c r="B260" s="487"/>
      <c r="C260" s="486" t="s">
        <v>553</v>
      </c>
      <c r="D260" s="523" t="s">
        <v>1684</v>
      </c>
      <c r="E260" s="489" t="s">
        <v>1685</v>
      </c>
      <c r="F260" s="525">
        <v>1</v>
      </c>
      <c r="G260" s="489"/>
      <c r="H260" s="489"/>
      <c r="I260" s="489"/>
      <c r="J260" s="489"/>
      <c r="K260" s="489"/>
      <c r="L260" s="494">
        <f t="shared" ref="L260" si="135">F260</f>
        <v>1</v>
      </c>
      <c r="M260" s="490">
        <v>1</v>
      </c>
      <c r="N260" s="491">
        <f t="shared" si="132"/>
        <v>1</v>
      </c>
      <c r="O260" s="576"/>
      <c r="P260" s="576"/>
      <c r="Q260" s="492">
        <f t="shared" si="133"/>
        <v>0</v>
      </c>
      <c r="R260" s="492"/>
      <c r="S260" s="715">
        <f t="shared" si="134"/>
        <v>0</v>
      </c>
      <c r="T260" s="584"/>
      <c r="U260" s="609"/>
      <c r="V260" s="609"/>
      <c r="W260" s="609"/>
      <c r="X260" s="609"/>
      <c r="Y260" s="609"/>
    </row>
    <row r="261" spans="1:25" s="559" customFormat="1" ht="27.75" customHeight="1" x14ac:dyDescent="0.3">
      <c r="A261" s="477" t="s">
        <v>1298</v>
      </c>
      <c r="B261" s="501" t="s">
        <v>4988</v>
      </c>
      <c r="C261" s="504" t="s">
        <v>552</v>
      </c>
      <c r="D261" s="508" t="s">
        <v>654</v>
      </c>
      <c r="E261" s="479" t="s">
        <v>18</v>
      </c>
      <c r="F261" s="500">
        <f>F262+F263</f>
        <v>2</v>
      </c>
      <c r="G261" s="500"/>
      <c r="H261" s="500"/>
      <c r="I261" s="500"/>
      <c r="J261" s="500"/>
      <c r="K261" s="500"/>
      <c r="L261" s="500">
        <f t="shared" ref="L261" si="136">L262+L263</f>
        <v>2</v>
      </c>
      <c r="M261" s="507">
        <v>1</v>
      </c>
      <c r="N261" s="483">
        <f>ROUND(M261*L261,2)</f>
        <v>2</v>
      </c>
      <c r="O261" s="575"/>
      <c r="P261" s="575"/>
      <c r="Q261" s="485"/>
      <c r="R261" s="485">
        <f>ROUND(N261*P261,2)</f>
        <v>0</v>
      </c>
      <c r="S261" s="715">
        <f>ROUND(Q261+R261,2)</f>
        <v>0</v>
      </c>
      <c r="T261" s="586"/>
      <c r="U261" s="558"/>
      <c r="V261" s="558"/>
      <c r="W261" s="558"/>
      <c r="X261" s="558"/>
      <c r="Y261" s="558"/>
    </row>
    <row r="262" spans="1:25" s="613" customFormat="1" ht="39" customHeight="1" x14ac:dyDescent="0.3">
      <c r="A262" s="486" t="s">
        <v>1299</v>
      </c>
      <c r="B262" s="487"/>
      <c r="C262" s="486" t="s">
        <v>553</v>
      </c>
      <c r="D262" s="523" t="s">
        <v>1711</v>
      </c>
      <c r="E262" s="488" t="s">
        <v>18</v>
      </c>
      <c r="F262" s="528">
        <v>1</v>
      </c>
      <c r="G262" s="489"/>
      <c r="H262" s="489"/>
      <c r="I262" s="489"/>
      <c r="J262" s="489"/>
      <c r="K262" s="489"/>
      <c r="L262" s="517">
        <f>F262</f>
        <v>1</v>
      </c>
      <c r="M262" s="490">
        <v>1</v>
      </c>
      <c r="N262" s="491">
        <f t="shared" ref="N262:N263" si="137">ROUND(M262*L262,2)</f>
        <v>1</v>
      </c>
      <c r="O262" s="576"/>
      <c r="P262" s="576"/>
      <c r="Q262" s="492">
        <f t="shared" ref="Q262:Q263" si="138">ROUND(N262*O262,2)</f>
        <v>0</v>
      </c>
      <c r="R262" s="492"/>
      <c r="S262" s="715">
        <f t="shared" ref="S262:S263" si="139">ROUND(Q262+R262,2)</f>
        <v>0</v>
      </c>
      <c r="T262" s="584"/>
      <c r="U262" s="615"/>
    </row>
    <row r="263" spans="1:25" ht="27.6" x14ac:dyDescent="0.3">
      <c r="A263" s="486" t="s">
        <v>3852</v>
      </c>
      <c r="B263" s="487"/>
      <c r="C263" s="486" t="s">
        <v>553</v>
      </c>
      <c r="D263" s="523" t="s">
        <v>1712</v>
      </c>
      <c r="E263" s="488" t="s">
        <v>18</v>
      </c>
      <c r="F263" s="528">
        <v>1</v>
      </c>
      <c r="J263" s="531"/>
      <c r="K263" s="531"/>
      <c r="L263" s="517">
        <f t="shared" ref="L263" si="140">F263</f>
        <v>1</v>
      </c>
      <c r="M263" s="490">
        <v>1</v>
      </c>
      <c r="N263" s="491">
        <f t="shared" si="137"/>
        <v>1</v>
      </c>
      <c r="O263" s="580"/>
      <c r="P263" s="580"/>
      <c r="Q263" s="492">
        <f t="shared" si="138"/>
        <v>0</v>
      </c>
      <c r="R263" s="492"/>
      <c r="S263" s="715">
        <f t="shared" si="139"/>
        <v>0</v>
      </c>
      <c r="T263" s="589"/>
    </row>
    <row r="264" spans="1:25" s="559" customFormat="1" ht="15.75" customHeight="1" x14ac:dyDescent="0.3">
      <c r="A264" s="477" t="s">
        <v>1300</v>
      </c>
      <c r="B264" s="538"/>
      <c r="C264" s="477" t="s">
        <v>552</v>
      </c>
      <c r="D264" s="478" t="s">
        <v>1307</v>
      </c>
      <c r="E264" s="505" t="s">
        <v>18</v>
      </c>
      <c r="F264" s="479">
        <f>F265</f>
        <v>1</v>
      </c>
      <c r="G264" s="479"/>
      <c r="H264" s="479"/>
      <c r="I264" s="479"/>
      <c r="J264" s="479"/>
      <c r="K264" s="479"/>
      <c r="L264" s="500">
        <f>F264</f>
        <v>1</v>
      </c>
      <c r="M264" s="507">
        <v>1</v>
      </c>
      <c r="N264" s="483">
        <f>ROUND(M264*L264,2)</f>
        <v>1</v>
      </c>
      <c r="O264" s="575"/>
      <c r="P264" s="575"/>
      <c r="Q264" s="485"/>
      <c r="R264" s="485">
        <f>ROUND(N264*P264,2)</f>
        <v>0</v>
      </c>
      <c r="S264" s="715">
        <f>ROUND(Q264+R264,2)</f>
        <v>0</v>
      </c>
      <c r="T264" s="575"/>
      <c r="U264" s="558"/>
      <c r="V264" s="558"/>
      <c r="W264" s="558"/>
      <c r="X264" s="558"/>
      <c r="Y264" s="558"/>
    </row>
    <row r="265" spans="1:25" s="613" customFormat="1" ht="21.75" customHeight="1" x14ac:dyDescent="0.3">
      <c r="A265" s="486" t="s">
        <v>1301</v>
      </c>
      <c r="B265" s="487"/>
      <c r="C265" s="516" t="s">
        <v>553</v>
      </c>
      <c r="D265" s="523" t="s">
        <v>1683</v>
      </c>
      <c r="E265" s="488" t="s">
        <v>18</v>
      </c>
      <c r="F265" s="496">
        <v>1</v>
      </c>
      <c r="G265" s="496"/>
      <c r="H265" s="496"/>
      <c r="I265" s="496"/>
      <c r="J265" s="496"/>
      <c r="K265" s="496"/>
      <c r="L265" s="517">
        <f t="shared" ref="L265" si="141">F265</f>
        <v>1</v>
      </c>
      <c r="M265" s="490">
        <v>1</v>
      </c>
      <c r="N265" s="491">
        <f t="shared" ref="N265" si="142">ROUND(M265*L265,2)</f>
        <v>1</v>
      </c>
      <c r="O265" s="577"/>
      <c r="P265" s="577"/>
      <c r="Q265" s="492">
        <f>ROUND(N265*O265,2)</f>
        <v>0</v>
      </c>
      <c r="R265" s="492"/>
      <c r="S265" s="715">
        <f>ROUND(Q265+R265,2)</f>
        <v>0</v>
      </c>
      <c r="T265" s="577"/>
      <c r="U265" s="615"/>
      <c r="V265" s="615"/>
      <c r="W265" s="615"/>
      <c r="X265" s="615"/>
      <c r="Y265" s="615"/>
    </row>
    <row r="266" spans="1:25" s="608" customFormat="1" ht="27" customHeight="1" x14ac:dyDescent="0.3">
      <c r="A266" s="477" t="s">
        <v>1302</v>
      </c>
      <c r="B266" s="501" t="s">
        <v>2088</v>
      </c>
      <c r="C266" s="477" t="s">
        <v>552</v>
      </c>
      <c r="D266" s="478" t="s">
        <v>1338</v>
      </c>
      <c r="E266" s="479" t="s">
        <v>3</v>
      </c>
      <c r="F266" s="519">
        <f>F267+F269</f>
        <v>329.28199999999998</v>
      </c>
      <c r="G266" s="479"/>
      <c r="H266" s="479"/>
      <c r="I266" s="479"/>
      <c r="J266" s="479"/>
      <c r="K266" s="519">
        <f>F266</f>
        <v>329.28199999999998</v>
      </c>
      <c r="L266" s="519">
        <f>K266</f>
        <v>329.28199999999998</v>
      </c>
      <c r="M266" s="507">
        <v>1</v>
      </c>
      <c r="N266" s="483">
        <f>ROUND(M266*L266,2)</f>
        <v>329.28</v>
      </c>
      <c r="O266" s="575"/>
      <c r="P266" s="575"/>
      <c r="Q266" s="485"/>
      <c r="R266" s="485">
        <f>ROUND(N266*P266,2)</f>
        <v>0</v>
      </c>
      <c r="S266" s="715">
        <f>ROUND(Q266+R266,2)</f>
        <v>0</v>
      </c>
      <c r="T266" s="587"/>
    </row>
    <row r="267" spans="1:25" s="613" customFormat="1" ht="38.25" customHeight="1" x14ac:dyDescent="0.3">
      <c r="A267" s="486" t="s">
        <v>1303</v>
      </c>
      <c r="B267" s="487"/>
      <c r="C267" s="486" t="s">
        <v>553</v>
      </c>
      <c r="D267" s="493" t="s">
        <v>886</v>
      </c>
      <c r="E267" s="488" t="s">
        <v>3</v>
      </c>
      <c r="F267" s="497">
        <v>318.69499999999999</v>
      </c>
      <c r="G267" s="489"/>
      <c r="H267" s="489"/>
      <c r="I267" s="489"/>
      <c r="J267" s="489"/>
      <c r="K267" s="497">
        <f>F267</f>
        <v>318.69499999999999</v>
      </c>
      <c r="L267" s="497">
        <f>K267</f>
        <v>318.69499999999999</v>
      </c>
      <c r="M267" s="490">
        <v>1.1000000000000001</v>
      </c>
      <c r="N267" s="491">
        <f t="shared" ref="N267:N270" si="143">ROUND(M267*L267,2)</f>
        <v>350.56</v>
      </c>
      <c r="O267" s="576"/>
      <c r="P267" s="576"/>
      <c r="Q267" s="492">
        <f t="shared" ref="Q267:Q270" si="144">ROUND(N267*O267,2)</f>
        <v>0</v>
      </c>
      <c r="R267" s="492"/>
      <c r="S267" s="715">
        <f t="shared" ref="S267:S270" si="145">ROUND(Q267+R267,2)</f>
        <v>0</v>
      </c>
      <c r="T267" s="584"/>
      <c r="U267" s="615"/>
    </row>
    <row r="268" spans="1:25" s="610" customFormat="1" ht="25.5" customHeight="1" x14ac:dyDescent="0.3">
      <c r="A268" s="486" t="s">
        <v>1320</v>
      </c>
      <c r="B268" s="487"/>
      <c r="C268" s="486" t="s">
        <v>553</v>
      </c>
      <c r="D268" s="493" t="s">
        <v>2980</v>
      </c>
      <c r="E268" s="489" t="s">
        <v>2</v>
      </c>
      <c r="F268" s="497">
        <f>F267</f>
        <v>318.69499999999999</v>
      </c>
      <c r="G268" s="497"/>
      <c r="H268" s="497"/>
      <c r="I268" s="497"/>
      <c r="J268" s="497"/>
      <c r="K268" s="497">
        <f>F268</f>
        <v>318.69499999999999</v>
      </c>
      <c r="L268" s="497">
        <f>K268</f>
        <v>318.69499999999999</v>
      </c>
      <c r="M268" s="490">
        <v>0.7</v>
      </c>
      <c r="N268" s="491">
        <f t="shared" si="143"/>
        <v>223.09</v>
      </c>
      <c r="O268" s="576"/>
      <c r="P268" s="576"/>
      <c r="Q268" s="492">
        <f t="shared" si="144"/>
        <v>0</v>
      </c>
      <c r="R268" s="492"/>
      <c r="S268" s="715">
        <f t="shared" si="145"/>
        <v>0</v>
      </c>
      <c r="T268" s="584"/>
    </row>
    <row r="269" spans="1:25" s="613" customFormat="1" ht="46.5" customHeight="1" x14ac:dyDescent="0.3">
      <c r="A269" s="486" t="s">
        <v>1321</v>
      </c>
      <c r="B269" s="487"/>
      <c r="C269" s="486" t="s">
        <v>553</v>
      </c>
      <c r="D269" s="523" t="s">
        <v>1323</v>
      </c>
      <c r="E269" s="488" t="s">
        <v>3</v>
      </c>
      <c r="F269" s="489">
        <v>10.587</v>
      </c>
      <c r="G269" s="489"/>
      <c r="H269" s="489"/>
      <c r="I269" s="489"/>
      <c r="J269" s="489"/>
      <c r="K269" s="497">
        <f t="shared" ref="K269" si="146">F269</f>
        <v>10.587</v>
      </c>
      <c r="L269" s="497">
        <f t="shared" ref="L269" si="147">K269</f>
        <v>10.587</v>
      </c>
      <c r="M269" s="490">
        <v>1.1000000000000001</v>
      </c>
      <c r="N269" s="491">
        <f t="shared" si="143"/>
        <v>11.65</v>
      </c>
      <c r="O269" s="576"/>
      <c r="P269" s="576"/>
      <c r="Q269" s="492">
        <f t="shared" si="144"/>
        <v>0</v>
      </c>
      <c r="R269" s="492"/>
      <c r="S269" s="715">
        <f t="shared" si="145"/>
        <v>0</v>
      </c>
      <c r="T269" s="584"/>
    </row>
    <row r="270" spans="1:25" s="610" customFormat="1" ht="25.5" customHeight="1" x14ac:dyDescent="0.3">
      <c r="A270" s="486" t="s">
        <v>1322</v>
      </c>
      <c r="B270" s="487"/>
      <c r="C270" s="486" t="s">
        <v>553</v>
      </c>
      <c r="D270" s="493" t="s">
        <v>2978</v>
      </c>
      <c r="E270" s="489" t="s">
        <v>2</v>
      </c>
      <c r="F270" s="497">
        <f>F269</f>
        <v>10.587</v>
      </c>
      <c r="G270" s="497"/>
      <c r="H270" s="497"/>
      <c r="I270" s="497"/>
      <c r="J270" s="497"/>
      <c r="K270" s="497">
        <f>F270</f>
        <v>10.587</v>
      </c>
      <c r="L270" s="497">
        <f>K270</f>
        <v>10.587</v>
      </c>
      <c r="M270" s="490">
        <v>1</v>
      </c>
      <c r="N270" s="491">
        <f t="shared" si="143"/>
        <v>10.59</v>
      </c>
      <c r="O270" s="576"/>
      <c r="P270" s="576"/>
      <c r="Q270" s="492">
        <f t="shared" si="144"/>
        <v>0</v>
      </c>
      <c r="R270" s="492"/>
      <c r="S270" s="715">
        <f t="shared" si="145"/>
        <v>0</v>
      </c>
      <c r="T270" s="584"/>
    </row>
    <row r="271" spans="1:25" s="712" customFormat="1" ht="20.25" customHeight="1" x14ac:dyDescent="0.3">
      <c r="A271" s="704"/>
      <c r="B271" s="704"/>
      <c r="C271" s="704"/>
      <c r="D271" s="705" t="s">
        <v>2316</v>
      </c>
      <c r="E271" s="706"/>
      <c r="F271" s="707"/>
      <c r="G271" s="706"/>
      <c r="H271" s="706"/>
      <c r="I271" s="706"/>
      <c r="J271" s="706"/>
      <c r="K271" s="706"/>
      <c r="L271" s="708"/>
      <c r="M271" s="709"/>
      <c r="N271" s="708"/>
      <c r="O271" s="710"/>
      <c r="P271" s="710"/>
      <c r="Q271" s="711"/>
      <c r="R271" s="711"/>
      <c r="S271" s="719"/>
      <c r="T271" s="710"/>
    </row>
    <row r="272" spans="1:25" s="617" customFormat="1" ht="22.5" customHeight="1" x14ac:dyDescent="0.3">
      <c r="A272" s="510" t="s">
        <v>489</v>
      </c>
      <c r="B272" s="511"/>
      <c r="C272" s="510"/>
      <c r="D272" s="465" t="s">
        <v>3335</v>
      </c>
      <c r="E272" s="512"/>
      <c r="F272" s="513"/>
      <c r="G272" s="512"/>
      <c r="H272" s="512"/>
      <c r="I272" s="512"/>
      <c r="J272" s="512"/>
      <c r="K272" s="512"/>
      <c r="L272" s="514"/>
      <c r="M272" s="467"/>
      <c r="N272" s="468"/>
      <c r="O272" s="579"/>
      <c r="P272" s="579"/>
      <c r="Q272" s="469"/>
      <c r="R272" s="469"/>
      <c r="S272" s="715"/>
      <c r="T272" s="579"/>
      <c r="U272" s="616"/>
      <c r="V272" s="616"/>
      <c r="W272" s="616"/>
      <c r="X272" s="616"/>
      <c r="Y272" s="616"/>
    </row>
    <row r="273" spans="1:25" s="608" customFormat="1" ht="32.25" customHeight="1" x14ac:dyDescent="0.3">
      <c r="A273" s="477" t="s">
        <v>1352</v>
      </c>
      <c r="B273" s="501" t="s">
        <v>2086</v>
      </c>
      <c r="C273" s="477" t="s">
        <v>552</v>
      </c>
      <c r="D273" s="478" t="s">
        <v>3128</v>
      </c>
      <c r="E273" s="479" t="s">
        <v>3</v>
      </c>
      <c r="F273" s="500"/>
      <c r="G273" s="479"/>
      <c r="H273" s="479"/>
      <c r="I273" s="479"/>
      <c r="J273" s="480"/>
      <c r="K273" s="480">
        <f>SUM(K274:K279)</f>
        <v>20.083600000000001</v>
      </c>
      <c r="L273" s="480">
        <f>K273</f>
        <v>20.083600000000001</v>
      </c>
      <c r="M273" s="482">
        <v>1</v>
      </c>
      <c r="N273" s="483">
        <f>ROUND(M273*L273,2)</f>
        <v>20.079999999999998</v>
      </c>
      <c r="O273" s="575"/>
      <c r="P273" s="575"/>
      <c r="Q273" s="485"/>
      <c r="R273" s="485">
        <f>ROUND(N273*P273,2)</f>
        <v>0</v>
      </c>
      <c r="S273" s="715">
        <f>ROUND(Q273+R273,2)</f>
        <v>0</v>
      </c>
      <c r="T273" s="575" t="s">
        <v>555</v>
      </c>
      <c r="U273" s="607"/>
      <c r="V273" s="607"/>
      <c r="W273" s="607"/>
      <c r="X273" s="607"/>
      <c r="Y273" s="607"/>
    </row>
    <row r="274" spans="1:25" s="608" customFormat="1" ht="22.5" customHeight="1" x14ac:dyDescent="0.3">
      <c r="A274" s="486" t="s">
        <v>1353</v>
      </c>
      <c r="B274" s="543"/>
      <c r="C274" s="516" t="s">
        <v>553</v>
      </c>
      <c r="D274" s="819" t="s">
        <v>4725</v>
      </c>
      <c r="E274" s="496" t="s">
        <v>1210</v>
      </c>
      <c r="F274" s="517"/>
      <c r="G274" s="496">
        <v>0.55000000000000004</v>
      </c>
      <c r="H274" s="496">
        <v>0.4</v>
      </c>
      <c r="I274" s="492">
        <f>(G274+H274)*2</f>
        <v>1.9000000000000001</v>
      </c>
      <c r="J274" s="524">
        <v>5.0999999999999996</v>
      </c>
      <c r="K274" s="492">
        <f>I274*J274</f>
        <v>9.69</v>
      </c>
      <c r="L274" s="492">
        <f>J274</f>
        <v>5.0999999999999996</v>
      </c>
      <c r="M274" s="490">
        <v>1.1000000000000001</v>
      </c>
      <c r="N274" s="491">
        <f t="shared" ref="N274:N280" si="148">ROUND(M274*L274,2)</f>
        <v>5.61</v>
      </c>
      <c r="O274" s="577"/>
      <c r="P274" s="577"/>
      <c r="Q274" s="492">
        <f t="shared" ref="Q274:Q280" si="149">ROUND(N274*O274,2)</f>
        <v>0</v>
      </c>
      <c r="R274" s="492"/>
      <c r="S274" s="715">
        <f t="shared" ref="S274:S280" si="150">ROUND(Q274+R274,2)</f>
        <v>0</v>
      </c>
      <c r="T274" s="575"/>
      <c r="U274" s="607"/>
      <c r="V274" s="607"/>
      <c r="W274" s="607"/>
      <c r="X274" s="607"/>
      <c r="Y274" s="607"/>
    </row>
    <row r="275" spans="1:25" s="608" customFormat="1" ht="22.5" customHeight="1" x14ac:dyDescent="0.25">
      <c r="A275" s="486" t="s">
        <v>1354</v>
      </c>
      <c r="B275" s="543"/>
      <c r="C275" s="516" t="s">
        <v>553</v>
      </c>
      <c r="D275" s="596" t="s">
        <v>1826</v>
      </c>
      <c r="E275" s="496" t="s">
        <v>1210</v>
      </c>
      <c r="F275" s="517"/>
      <c r="G275" s="496"/>
      <c r="H275" s="496"/>
      <c r="I275" s="492"/>
      <c r="J275" s="524">
        <v>3.1</v>
      </c>
      <c r="K275" s="492">
        <f>J275*0.4*3.14</f>
        <v>3.8936000000000006</v>
      </c>
      <c r="L275" s="492">
        <f t="shared" ref="L275" si="151">J275</f>
        <v>3.1</v>
      </c>
      <c r="M275" s="490">
        <v>1.1000000000000001</v>
      </c>
      <c r="N275" s="491">
        <f t="shared" si="148"/>
        <v>3.41</v>
      </c>
      <c r="O275" s="577"/>
      <c r="P275" s="577"/>
      <c r="Q275" s="492">
        <f t="shared" si="149"/>
        <v>0</v>
      </c>
      <c r="R275" s="492"/>
      <c r="S275" s="715">
        <f t="shared" si="150"/>
        <v>0</v>
      </c>
      <c r="T275" s="575"/>
      <c r="U275" s="607"/>
      <c r="V275" s="607"/>
      <c r="W275" s="607"/>
      <c r="X275" s="607"/>
      <c r="Y275" s="607"/>
    </row>
    <row r="276" spans="1:25" s="613" customFormat="1" x14ac:dyDescent="0.25">
      <c r="A276" s="486" t="s">
        <v>1355</v>
      </c>
      <c r="B276" s="487"/>
      <c r="C276" s="516" t="s">
        <v>553</v>
      </c>
      <c r="D276" s="596" t="s">
        <v>3336</v>
      </c>
      <c r="E276" s="489" t="s">
        <v>18</v>
      </c>
      <c r="F276" s="525">
        <v>1</v>
      </c>
      <c r="G276" s="492"/>
      <c r="H276" s="492"/>
      <c r="I276" s="492"/>
      <c r="J276" s="526"/>
      <c r="K276" s="549">
        <v>0.92</v>
      </c>
      <c r="L276" s="494">
        <f t="shared" ref="L276:L280" si="152">F276</f>
        <v>1</v>
      </c>
      <c r="M276" s="490">
        <v>1</v>
      </c>
      <c r="N276" s="491">
        <f t="shared" si="148"/>
        <v>1</v>
      </c>
      <c r="O276" s="576"/>
      <c r="P276" s="576"/>
      <c r="Q276" s="492">
        <f t="shared" si="149"/>
        <v>0</v>
      </c>
      <c r="R276" s="492"/>
      <c r="S276" s="715">
        <f t="shared" si="150"/>
        <v>0</v>
      </c>
      <c r="T276" s="584"/>
    </row>
    <row r="277" spans="1:25" s="613" customFormat="1" x14ac:dyDescent="0.25">
      <c r="A277" s="486" t="s">
        <v>1356</v>
      </c>
      <c r="B277" s="487"/>
      <c r="C277" s="516" t="s">
        <v>553</v>
      </c>
      <c r="D277" s="596" t="s">
        <v>3337</v>
      </c>
      <c r="E277" s="489" t="s">
        <v>18</v>
      </c>
      <c r="F277" s="525">
        <v>1</v>
      </c>
      <c r="G277" s="492"/>
      <c r="H277" s="492"/>
      <c r="I277" s="492"/>
      <c r="J277" s="526"/>
      <c r="K277" s="549">
        <v>1.38</v>
      </c>
      <c r="L277" s="494">
        <f t="shared" si="152"/>
        <v>1</v>
      </c>
      <c r="M277" s="490">
        <v>1</v>
      </c>
      <c r="N277" s="491">
        <f t="shared" si="148"/>
        <v>1</v>
      </c>
      <c r="O277" s="576"/>
      <c r="P277" s="576"/>
      <c r="Q277" s="492">
        <f t="shared" si="149"/>
        <v>0</v>
      </c>
      <c r="R277" s="492"/>
      <c r="S277" s="715">
        <f t="shared" si="150"/>
        <v>0</v>
      </c>
      <c r="T277" s="584"/>
    </row>
    <row r="278" spans="1:25" s="613" customFormat="1" x14ac:dyDescent="0.25">
      <c r="A278" s="486" t="s">
        <v>1357</v>
      </c>
      <c r="B278" s="487"/>
      <c r="C278" s="516" t="s">
        <v>553</v>
      </c>
      <c r="D278" s="596" t="s">
        <v>3338</v>
      </c>
      <c r="E278" s="489" t="s">
        <v>18</v>
      </c>
      <c r="F278" s="525">
        <v>2</v>
      </c>
      <c r="G278" s="492"/>
      <c r="H278" s="492"/>
      <c r="I278" s="492"/>
      <c r="J278" s="526"/>
      <c r="K278" s="549">
        <v>3.66</v>
      </c>
      <c r="L278" s="494">
        <f t="shared" si="152"/>
        <v>2</v>
      </c>
      <c r="M278" s="490">
        <v>1</v>
      </c>
      <c r="N278" s="491">
        <f t="shared" si="148"/>
        <v>2</v>
      </c>
      <c r="O278" s="576"/>
      <c r="P278" s="576"/>
      <c r="Q278" s="492">
        <f t="shared" si="149"/>
        <v>0</v>
      </c>
      <c r="R278" s="492"/>
      <c r="S278" s="715">
        <f t="shared" si="150"/>
        <v>0</v>
      </c>
      <c r="T278" s="584"/>
    </row>
    <row r="279" spans="1:25" s="613" customFormat="1" ht="37.5" customHeight="1" x14ac:dyDescent="0.25">
      <c r="A279" s="486" t="s">
        <v>1358</v>
      </c>
      <c r="B279" s="487"/>
      <c r="C279" s="516" t="s">
        <v>553</v>
      </c>
      <c r="D279" s="596" t="s">
        <v>3339</v>
      </c>
      <c r="E279" s="489" t="s">
        <v>18</v>
      </c>
      <c r="F279" s="525">
        <v>1</v>
      </c>
      <c r="G279" s="492"/>
      <c r="H279" s="492"/>
      <c r="I279" s="492"/>
      <c r="J279" s="526"/>
      <c r="K279" s="549">
        <v>0.54</v>
      </c>
      <c r="L279" s="494">
        <f t="shared" si="152"/>
        <v>1</v>
      </c>
      <c r="M279" s="490">
        <v>1</v>
      </c>
      <c r="N279" s="491">
        <f t="shared" si="148"/>
        <v>1</v>
      </c>
      <c r="O279" s="576"/>
      <c r="P279" s="576"/>
      <c r="Q279" s="492">
        <f t="shared" si="149"/>
        <v>0</v>
      </c>
      <c r="R279" s="492"/>
      <c r="S279" s="715">
        <f t="shared" si="150"/>
        <v>0</v>
      </c>
      <c r="T279" s="584"/>
    </row>
    <row r="280" spans="1:25" s="613" customFormat="1" ht="15.75" customHeight="1" x14ac:dyDescent="0.3">
      <c r="A280" s="486" t="s">
        <v>1359</v>
      </c>
      <c r="B280" s="487"/>
      <c r="C280" s="516" t="s">
        <v>553</v>
      </c>
      <c r="D280" s="502" t="s">
        <v>705</v>
      </c>
      <c r="E280" s="489" t="s">
        <v>3</v>
      </c>
      <c r="F280" s="545">
        <v>0.13</v>
      </c>
      <c r="G280" s="492"/>
      <c r="H280" s="492"/>
      <c r="I280" s="492"/>
      <c r="J280" s="526"/>
      <c r="K280" s="492"/>
      <c r="L280" s="497">
        <f t="shared" si="152"/>
        <v>0.13</v>
      </c>
      <c r="M280" s="490">
        <v>1</v>
      </c>
      <c r="N280" s="491">
        <f t="shared" si="148"/>
        <v>0.13</v>
      </c>
      <c r="O280" s="576"/>
      <c r="P280" s="576"/>
      <c r="Q280" s="492">
        <f t="shared" si="149"/>
        <v>0</v>
      </c>
      <c r="R280" s="492"/>
      <c r="S280" s="715">
        <f t="shared" si="150"/>
        <v>0</v>
      </c>
      <c r="T280" s="584"/>
    </row>
    <row r="281" spans="1:25" s="559" customFormat="1" ht="15.75" customHeight="1" x14ac:dyDescent="0.3">
      <c r="A281" s="477" t="s">
        <v>1399</v>
      </c>
      <c r="B281" s="538" t="s">
        <v>2974</v>
      </c>
      <c r="C281" s="477" t="s">
        <v>552</v>
      </c>
      <c r="D281" s="499" t="s">
        <v>1313</v>
      </c>
      <c r="E281" s="479" t="s">
        <v>1685</v>
      </c>
      <c r="F281" s="479">
        <f>F282</f>
        <v>1</v>
      </c>
      <c r="G281" s="479"/>
      <c r="H281" s="479"/>
      <c r="I281" s="479"/>
      <c r="J281" s="479"/>
      <c r="K281" s="479"/>
      <c r="L281" s="500">
        <v>1</v>
      </c>
      <c r="M281" s="482">
        <v>1</v>
      </c>
      <c r="N281" s="483">
        <f>ROUND(M281*L281,2)</f>
        <v>1</v>
      </c>
      <c r="O281" s="575"/>
      <c r="P281" s="575"/>
      <c r="Q281" s="485"/>
      <c r="R281" s="485">
        <f>ROUND(N281*P281,2)</f>
        <v>0</v>
      </c>
      <c r="S281" s="715">
        <f>ROUND(Q281+R281,2)</f>
        <v>0</v>
      </c>
      <c r="T281" s="586"/>
      <c r="U281" s="558"/>
      <c r="V281" s="558"/>
      <c r="W281" s="558"/>
      <c r="X281" s="558"/>
      <c r="Y281" s="558"/>
    </row>
    <row r="282" spans="1:25" s="629" customFormat="1" ht="17.25" customHeight="1" x14ac:dyDescent="0.25">
      <c r="A282" s="546" t="s">
        <v>1400</v>
      </c>
      <c r="B282" s="547"/>
      <c r="C282" s="546" t="s">
        <v>553</v>
      </c>
      <c r="D282" s="536" t="s">
        <v>3340</v>
      </c>
      <c r="E282" s="548" t="s">
        <v>1685</v>
      </c>
      <c r="F282" s="489">
        <v>1</v>
      </c>
      <c r="G282" s="489"/>
      <c r="H282" s="489"/>
      <c r="I282" s="489"/>
      <c r="J282" s="489"/>
      <c r="K282" s="489"/>
      <c r="L282" s="540">
        <f>F282</f>
        <v>1</v>
      </c>
      <c r="M282" s="534">
        <v>1</v>
      </c>
      <c r="N282" s="491">
        <f t="shared" ref="N282" si="153">ROUND(M282*L282,2)</f>
        <v>1</v>
      </c>
      <c r="O282" s="581"/>
      <c r="P282" s="581"/>
      <c r="Q282" s="492">
        <f>ROUND(N282*O282,2)</f>
        <v>0</v>
      </c>
      <c r="R282" s="492"/>
      <c r="S282" s="715">
        <f>ROUND(Q282+R282,2)</f>
        <v>0</v>
      </c>
      <c r="T282" s="620" t="s">
        <v>3137</v>
      </c>
      <c r="U282" s="615"/>
      <c r="V282" s="613"/>
      <c r="W282" s="613"/>
      <c r="X282" s="613"/>
      <c r="Y282" s="613"/>
    </row>
    <row r="283" spans="1:25" s="559" customFormat="1" ht="27.75" customHeight="1" x14ac:dyDescent="0.3">
      <c r="A283" s="477" t="s">
        <v>1401</v>
      </c>
      <c r="B283" s="501" t="s">
        <v>4988</v>
      </c>
      <c r="C283" s="504" t="s">
        <v>552</v>
      </c>
      <c r="D283" s="508" t="s">
        <v>654</v>
      </c>
      <c r="E283" s="479" t="s">
        <v>18</v>
      </c>
      <c r="F283" s="500">
        <f>F284+F285</f>
        <v>2</v>
      </c>
      <c r="G283" s="500"/>
      <c r="H283" s="500"/>
      <c r="I283" s="500"/>
      <c r="J283" s="500"/>
      <c r="K283" s="500"/>
      <c r="L283" s="500">
        <f>F283</f>
        <v>2</v>
      </c>
      <c r="M283" s="507">
        <v>1</v>
      </c>
      <c r="N283" s="483">
        <f>ROUND(M283*L283,2)</f>
        <v>2</v>
      </c>
      <c r="O283" s="575"/>
      <c r="P283" s="575"/>
      <c r="Q283" s="485"/>
      <c r="R283" s="485">
        <f>ROUND(N283*P283,2)</f>
        <v>0</v>
      </c>
      <c r="S283" s="715">
        <f>ROUND(Q283+R283,2)</f>
        <v>0</v>
      </c>
      <c r="T283" s="586"/>
      <c r="U283" s="558"/>
      <c r="V283" s="558"/>
      <c r="W283" s="558"/>
      <c r="X283" s="558"/>
      <c r="Y283" s="558"/>
    </row>
    <row r="284" spans="1:25" s="626" customFormat="1" ht="27.75" customHeight="1" x14ac:dyDescent="0.25">
      <c r="A284" s="516" t="s">
        <v>1402</v>
      </c>
      <c r="B284" s="572"/>
      <c r="C284" s="486" t="s">
        <v>553</v>
      </c>
      <c r="D284" s="596" t="s">
        <v>3341</v>
      </c>
      <c r="E284" s="489" t="s">
        <v>18</v>
      </c>
      <c r="F284" s="517">
        <v>1</v>
      </c>
      <c r="G284" s="517"/>
      <c r="H284" s="517"/>
      <c r="I284" s="517"/>
      <c r="J284" s="517"/>
      <c r="K284" s="517"/>
      <c r="L284" s="517">
        <f>F284</f>
        <v>1</v>
      </c>
      <c r="M284" s="490">
        <v>1</v>
      </c>
      <c r="N284" s="535">
        <f>M284*L284</f>
        <v>1</v>
      </c>
      <c r="O284" s="577"/>
      <c r="P284" s="577"/>
      <c r="Q284" s="492">
        <f>ROUND(N284*O284,2)</f>
        <v>0</v>
      </c>
      <c r="R284" s="492"/>
      <c r="S284" s="715">
        <f t="shared" ref="S284:S288" si="154">ROUND(Q284+R284,2)</f>
        <v>0</v>
      </c>
      <c r="T284" s="584"/>
      <c r="U284" s="625"/>
      <c r="V284" s="625"/>
      <c r="W284" s="625"/>
      <c r="X284" s="625"/>
      <c r="Y284" s="625"/>
    </row>
    <row r="285" spans="1:25" s="626" customFormat="1" ht="27.75" customHeight="1" x14ac:dyDescent="0.25">
      <c r="A285" s="516" t="s">
        <v>1403</v>
      </c>
      <c r="B285" s="572"/>
      <c r="C285" s="486" t="s">
        <v>553</v>
      </c>
      <c r="D285" s="596" t="s">
        <v>3342</v>
      </c>
      <c r="E285" s="489" t="s">
        <v>18</v>
      </c>
      <c r="F285" s="517">
        <v>1</v>
      </c>
      <c r="G285" s="517"/>
      <c r="H285" s="517"/>
      <c r="I285" s="517"/>
      <c r="J285" s="517"/>
      <c r="K285" s="517"/>
      <c r="L285" s="517">
        <f>F285</f>
        <v>1</v>
      </c>
      <c r="M285" s="490">
        <v>1</v>
      </c>
      <c r="N285" s="535">
        <f>M285*L285</f>
        <v>1</v>
      </c>
      <c r="O285" s="577"/>
      <c r="P285" s="577"/>
      <c r="Q285" s="492">
        <f>ROUND(N285*O285,2)</f>
        <v>0</v>
      </c>
      <c r="R285" s="492"/>
      <c r="S285" s="715">
        <f t="shared" si="154"/>
        <v>0</v>
      </c>
      <c r="T285" s="584"/>
      <c r="U285" s="625"/>
      <c r="V285" s="625"/>
      <c r="W285" s="625"/>
      <c r="X285" s="625"/>
      <c r="Y285" s="625"/>
    </row>
    <row r="286" spans="1:25" s="608" customFormat="1" ht="27" customHeight="1" x14ac:dyDescent="0.3">
      <c r="A286" s="477" t="s">
        <v>1444</v>
      </c>
      <c r="B286" s="501" t="s">
        <v>2088</v>
      </c>
      <c r="C286" s="477" t="s">
        <v>552</v>
      </c>
      <c r="D286" s="478" t="s">
        <v>1338</v>
      </c>
      <c r="E286" s="479" t="s">
        <v>3</v>
      </c>
      <c r="F286" s="519">
        <f>F287</f>
        <v>19.989999999999998</v>
      </c>
      <c r="G286" s="479"/>
      <c r="H286" s="479"/>
      <c r="I286" s="479"/>
      <c r="J286" s="479"/>
      <c r="K286" s="519">
        <f t="shared" ref="K286:K288" si="155">F286</f>
        <v>19.989999999999998</v>
      </c>
      <c r="L286" s="519">
        <f t="shared" ref="L286:L288" si="156">K286</f>
        <v>19.989999999999998</v>
      </c>
      <c r="M286" s="507">
        <v>1</v>
      </c>
      <c r="N286" s="483">
        <f>ROUND(M286*L286,2)</f>
        <v>19.989999999999998</v>
      </c>
      <c r="O286" s="575"/>
      <c r="P286" s="575"/>
      <c r="Q286" s="485"/>
      <c r="R286" s="485">
        <f>ROUND(N286*P286,2)</f>
        <v>0</v>
      </c>
      <c r="S286" s="715">
        <f>ROUND(Q286+R286,2)</f>
        <v>0</v>
      </c>
      <c r="T286" s="587"/>
    </row>
    <row r="287" spans="1:25" s="610" customFormat="1" ht="54" customHeight="1" x14ac:dyDescent="0.3">
      <c r="A287" s="486" t="s">
        <v>1445</v>
      </c>
      <c r="B287" s="487"/>
      <c r="C287" s="486" t="s">
        <v>553</v>
      </c>
      <c r="D287" s="530" t="s">
        <v>3343</v>
      </c>
      <c r="E287" s="489" t="s">
        <v>3</v>
      </c>
      <c r="F287" s="497">
        <v>19.989999999999998</v>
      </c>
      <c r="G287" s="489"/>
      <c r="H287" s="489"/>
      <c r="I287" s="489"/>
      <c r="J287" s="489"/>
      <c r="K287" s="497">
        <f t="shared" si="155"/>
        <v>19.989999999999998</v>
      </c>
      <c r="L287" s="497">
        <f t="shared" si="156"/>
        <v>19.989999999999998</v>
      </c>
      <c r="M287" s="490">
        <v>1.1000000000000001</v>
      </c>
      <c r="N287" s="491">
        <f t="shared" ref="N287:N290" si="157">ROUND(M287*L287,2)</f>
        <v>21.99</v>
      </c>
      <c r="O287" s="576"/>
      <c r="P287" s="576"/>
      <c r="Q287" s="492">
        <f t="shared" ref="Q287:Q288" si="158">ROUND(N287*O287,2)</f>
        <v>0</v>
      </c>
      <c r="R287" s="492"/>
      <c r="S287" s="715">
        <f t="shared" si="154"/>
        <v>0</v>
      </c>
      <c r="T287" s="584"/>
      <c r="U287" s="609"/>
    </row>
    <row r="288" spans="1:25" s="610" customFormat="1" ht="25.5" customHeight="1" x14ac:dyDescent="0.3">
      <c r="A288" s="486" t="s">
        <v>1446</v>
      </c>
      <c r="B288" s="487"/>
      <c r="C288" s="486" t="s">
        <v>553</v>
      </c>
      <c r="D288" s="493" t="s">
        <v>2980</v>
      </c>
      <c r="E288" s="489" t="s">
        <v>2</v>
      </c>
      <c r="F288" s="497">
        <f>F287</f>
        <v>19.989999999999998</v>
      </c>
      <c r="G288" s="497"/>
      <c r="H288" s="497"/>
      <c r="I288" s="497"/>
      <c r="J288" s="497"/>
      <c r="K288" s="497">
        <f t="shared" si="155"/>
        <v>19.989999999999998</v>
      </c>
      <c r="L288" s="497">
        <f t="shared" si="156"/>
        <v>19.989999999999998</v>
      </c>
      <c r="M288" s="490">
        <v>0.7</v>
      </c>
      <c r="N288" s="491">
        <f t="shared" si="157"/>
        <v>13.99</v>
      </c>
      <c r="O288" s="576"/>
      <c r="P288" s="576"/>
      <c r="Q288" s="492">
        <f t="shared" si="158"/>
        <v>0</v>
      </c>
      <c r="R288" s="492"/>
      <c r="S288" s="715">
        <f t="shared" si="154"/>
        <v>0</v>
      </c>
      <c r="T288" s="584"/>
    </row>
    <row r="289" spans="1:25" s="608" customFormat="1" ht="27" customHeight="1" x14ac:dyDescent="0.3">
      <c r="A289" s="477" t="s">
        <v>1447</v>
      </c>
      <c r="B289" s="501" t="s">
        <v>4987</v>
      </c>
      <c r="C289" s="477" t="s">
        <v>552</v>
      </c>
      <c r="D289" s="478" t="s">
        <v>3058</v>
      </c>
      <c r="E289" s="479" t="s">
        <v>18</v>
      </c>
      <c r="F289" s="519">
        <f>F290</f>
        <v>1</v>
      </c>
      <c r="G289" s="479"/>
      <c r="H289" s="479"/>
      <c r="I289" s="479"/>
      <c r="J289" s="479"/>
      <c r="K289" s="500"/>
      <c r="L289" s="500">
        <f>F289</f>
        <v>1</v>
      </c>
      <c r="M289" s="507">
        <v>1</v>
      </c>
      <c r="N289" s="483">
        <f>ROUND(M289*L289,2)</f>
        <v>1</v>
      </c>
      <c r="O289" s="575"/>
      <c r="P289" s="575"/>
      <c r="Q289" s="485"/>
      <c r="R289" s="485">
        <f>ROUND(N289*P289,2)</f>
        <v>0</v>
      </c>
      <c r="S289" s="715">
        <f>ROUND(Q289+R289,2)</f>
        <v>0</v>
      </c>
      <c r="T289" s="587"/>
    </row>
    <row r="290" spans="1:25" s="610" customFormat="1" ht="21" customHeight="1" x14ac:dyDescent="0.3">
      <c r="A290" s="486" t="s">
        <v>1448</v>
      </c>
      <c r="B290" s="487"/>
      <c r="C290" s="516" t="s">
        <v>553</v>
      </c>
      <c r="D290" s="523" t="s">
        <v>3344</v>
      </c>
      <c r="E290" s="489" t="s">
        <v>18</v>
      </c>
      <c r="F290" s="525">
        <v>1</v>
      </c>
      <c r="G290" s="492"/>
      <c r="H290" s="492"/>
      <c r="I290" s="492"/>
      <c r="J290" s="526"/>
      <c r="K290" s="492"/>
      <c r="L290" s="494">
        <f>F290</f>
        <v>1</v>
      </c>
      <c r="M290" s="490">
        <v>1</v>
      </c>
      <c r="N290" s="491">
        <f t="shared" si="157"/>
        <v>1</v>
      </c>
      <c r="O290" s="576"/>
      <c r="P290" s="576"/>
      <c r="Q290" s="492">
        <f>ROUND(N290*O290,2)</f>
        <v>0</v>
      </c>
      <c r="R290" s="492"/>
      <c r="S290" s="715">
        <f>ROUND(Q290+R290,2)</f>
        <v>0</v>
      </c>
      <c r="T290" s="584"/>
    </row>
    <row r="291" spans="1:25" s="617" customFormat="1" ht="22.5" customHeight="1" x14ac:dyDescent="0.3">
      <c r="A291" s="510" t="s">
        <v>490</v>
      </c>
      <c r="B291" s="511"/>
      <c r="C291" s="510"/>
      <c r="D291" s="465" t="s">
        <v>3345</v>
      </c>
      <c r="E291" s="512"/>
      <c r="F291" s="513"/>
      <c r="G291" s="512"/>
      <c r="H291" s="512"/>
      <c r="I291" s="512"/>
      <c r="J291" s="512"/>
      <c r="K291" s="512"/>
      <c r="L291" s="514"/>
      <c r="M291" s="467"/>
      <c r="N291" s="468"/>
      <c r="O291" s="579"/>
      <c r="P291" s="579"/>
      <c r="Q291" s="469"/>
      <c r="R291" s="469"/>
      <c r="S291" s="715"/>
      <c r="T291" s="579"/>
      <c r="U291" s="616"/>
      <c r="V291" s="616"/>
      <c r="W291" s="616"/>
      <c r="X291" s="616"/>
      <c r="Y291" s="616"/>
    </row>
    <row r="292" spans="1:25" s="608" customFormat="1" ht="32.25" customHeight="1" x14ac:dyDescent="0.3">
      <c r="A292" s="477" t="s">
        <v>1450</v>
      </c>
      <c r="B292" s="501" t="s">
        <v>2086</v>
      </c>
      <c r="C292" s="477" t="s">
        <v>552</v>
      </c>
      <c r="D292" s="478" t="s">
        <v>3128</v>
      </c>
      <c r="E292" s="479" t="s">
        <v>3</v>
      </c>
      <c r="F292" s="500"/>
      <c r="G292" s="479"/>
      <c r="H292" s="479"/>
      <c r="I292" s="479"/>
      <c r="J292" s="480"/>
      <c r="K292" s="480">
        <f>SUM(K293:K293)</f>
        <v>0.22000000000000003</v>
      </c>
      <c r="L292" s="480">
        <f>K292</f>
        <v>0.22000000000000003</v>
      </c>
      <c r="M292" s="482">
        <v>1</v>
      </c>
      <c r="N292" s="483">
        <f>ROUND(M292*L292,2)</f>
        <v>0.22</v>
      </c>
      <c r="O292" s="575"/>
      <c r="P292" s="575"/>
      <c r="Q292" s="485"/>
      <c r="R292" s="485">
        <f>ROUND(N292*P292,2)</f>
        <v>0</v>
      </c>
      <c r="S292" s="715">
        <f>ROUND(Q292+R292,2)</f>
        <v>0</v>
      </c>
      <c r="T292" s="575" t="s">
        <v>555</v>
      </c>
      <c r="U292" s="607"/>
      <c r="V292" s="607"/>
      <c r="W292" s="607"/>
      <c r="X292" s="607"/>
      <c r="Y292" s="607"/>
    </row>
    <row r="293" spans="1:25" s="610" customFormat="1" ht="22.5" customHeight="1" x14ac:dyDescent="0.25">
      <c r="A293" s="486" t="s">
        <v>1451</v>
      </c>
      <c r="B293" s="543"/>
      <c r="C293" s="516" t="s">
        <v>553</v>
      </c>
      <c r="D293" s="596" t="s">
        <v>3346</v>
      </c>
      <c r="E293" s="496" t="s">
        <v>1210</v>
      </c>
      <c r="F293" s="517"/>
      <c r="G293" s="496">
        <v>0.55000000000000004</v>
      </c>
      <c r="H293" s="496">
        <v>0.55000000000000004</v>
      </c>
      <c r="I293" s="492">
        <f>(G293+H293)*2</f>
        <v>2.2000000000000002</v>
      </c>
      <c r="J293" s="524">
        <v>0.1</v>
      </c>
      <c r="K293" s="492">
        <f>I293*J293</f>
        <v>0.22000000000000003</v>
      </c>
      <c r="L293" s="492">
        <f>J293</f>
        <v>0.1</v>
      </c>
      <c r="M293" s="490">
        <v>1.1000000000000001</v>
      </c>
      <c r="N293" s="491">
        <f t="shared" ref="N293" si="159">ROUND(M293*L293,2)</f>
        <v>0.11</v>
      </c>
      <c r="O293" s="577"/>
      <c r="P293" s="577"/>
      <c r="Q293" s="492">
        <f>ROUND(N293*O293,2)</f>
        <v>0</v>
      </c>
      <c r="R293" s="492"/>
      <c r="S293" s="715">
        <f>ROUND(Q293+R293,2)</f>
        <v>0</v>
      </c>
      <c r="T293" s="577"/>
      <c r="U293" s="609"/>
      <c r="V293" s="609"/>
      <c r="W293" s="609"/>
      <c r="X293" s="609"/>
      <c r="Y293" s="609"/>
    </row>
    <row r="294" spans="1:25" s="608" customFormat="1" ht="27" customHeight="1" x14ac:dyDescent="0.3">
      <c r="A294" s="477" t="s">
        <v>1485</v>
      </c>
      <c r="B294" s="501" t="s">
        <v>2088</v>
      </c>
      <c r="C294" s="477" t="s">
        <v>552</v>
      </c>
      <c r="D294" s="478" t="s">
        <v>1338</v>
      </c>
      <c r="E294" s="479" t="s">
        <v>3</v>
      </c>
      <c r="F294" s="519">
        <f>F295</f>
        <v>0.1</v>
      </c>
      <c r="G294" s="479"/>
      <c r="H294" s="479"/>
      <c r="I294" s="479"/>
      <c r="J294" s="479"/>
      <c r="K294" s="519">
        <f>F294</f>
        <v>0.1</v>
      </c>
      <c r="L294" s="519">
        <f>K294</f>
        <v>0.1</v>
      </c>
      <c r="M294" s="507">
        <v>1</v>
      </c>
      <c r="N294" s="483">
        <f>ROUND(M294*L294,2)</f>
        <v>0.1</v>
      </c>
      <c r="O294" s="575"/>
      <c r="P294" s="575"/>
      <c r="Q294" s="485"/>
      <c r="R294" s="485">
        <f>ROUND(N294*P294,2)</f>
        <v>0</v>
      </c>
      <c r="S294" s="715">
        <f>ROUND(Q294+R294,2)</f>
        <v>0</v>
      </c>
      <c r="T294" s="587"/>
    </row>
    <row r="295" spans="1:25" s="610" customFormat="1" ht="38.25" customHeight="1" x14ac:dyDescent="0.25">
      <c r="A295" s="486" t="s">
        <v>1486</v>
      </c>
      <c r="B295" s="487"/>
      <c r="C295" s="486" t="s">
        <v>553</v>
      </c>
      <c r="D295" s="596" t="s">
        <v>3349</v>
      </c>
      <c r="E295" s="489" t="s">
        <v>3</v>
      </c>
      <c r="F295" s="497">
        <v>0.1</v>
      </c>
      <c r="G295" s="489"/>
      <c r="H295" s="489"/>
      <c r="I295" s="489"/>
      <c r="J295" s="489"/>
      <c r="K295" s="497">
        <f>F295</f>
        <v>0.1</v>
      </c>
      <c r="L295" s="490">
        <f>K295</f>
        <v>0.1</v>
      </c>
      <c r="M295" s="490">
        <v>1.1000000000000001</v>
      </c>
      <c r="N295" s="491">
        <f t="shared" ref="N295:N296" si="160">ROUND(M295*L295,2)</f>
        <v>0.11</v>
      </c>
      <c r="O295" s="576"/>
      <c r="P295" s="576"/>
      <c r="Q295" s="492">
        <f t="shared" ref="Q295:Q296" si="161">ROUND(N295*O295,2)</f>
        <v>0</v>
      </c>
      <c r="R295" s="492"/>
      <c r="S295" s="715">
        <f t="shared" ref="S295:S296" si="162">ROUND(Q295+R295,2)</f>
        <v>0</v>
      </c>
      <c r="T295" s="584"/>
      <c r="U295" s="609"/>
    </row>
    <row r="296" spans="1:25" s="610" customFormat="1" ht="18.75" customHeight="1" x14ac:dyDescent="0.3">
      <c r="A296" s="486" t="s">
        <v>1487</v>
      </c>
      <c r="B296" s="487"/>
      <c r="C296" s="486" t="s">
        <v>553</v>
      </c>
      <c r="D296" s="493" t="s">
        <v>2980</v>
      </c>
      <c r="E296" s="489" t="s">
        <v>2</v>
      </c>
      <c r="F296" s="497">
        <f>F295</f>
        <v>0.1</v>
      </c>
      <c r="G296" s="497"/>
      <c r="H296" s="497"/>
      <c r="I296" s="497"/>
      <c r="J296" s="497"/>
      <c r="K296" s="497">
        <f>F296</f>
        <v>0.1</v>
      </c>
      <c r="L296" s="497">
        <f>K296</f>
        <v>0.1</v>
      </c>
      <c r="M296" s="490">
        <v>0.7</v>
      </c>
      <c r="N296" s="491">
        <f t="shared" si="160"/>
        <v>7.0000000000000007E-2</v>
      </c>
      <c r="O296" s="576"/>
      <c r="P296" s="576"/>
      <c r="Q296" s="492">
        <f t="shared" si="161"/>
        <v>0</v>
      </c>
      <c r="R296" s="492"/>
      <c r="S296" s="715">
        <f t="shared" si="162"/>
        <v>0</v>
      </c>
      <c r="T296" s="584"/>
    </row>
    <row r="297" spans="1:25" s="608" customFormat="1" ht="27" customHeight="1" x14ac:dyDescent="0.3">
      <c r="A297" s="477" t="s">
        <v>1489</v>
      </c>
      <c r="B297" s="501" t="s">
        <v>2089</v>
      </c>
      <c r="C297" s="477" t="s">
        <v>552</v>
      </c>
      <c r="D297" s="499" t="s">
        <v>1127</v>
      </c>
      <c r="E297" s="479" t="s">
        <v>18</v>
      </c>
      <c r="F297" s="500">
        <f>F298</f>
        <v>1</v>
      </c>
      <c r="G297" s="479"/>
      <c r="H297" s="479"/>
      <c r="I297" s="479"/>
      <c r="J297" s="479"/>
      <c r="K297" s="500">
        <f>F297</f>
        <v>1</v>
      </c>
      <c r="L297" s="500">
        <f>K297</f>
        <v>1</v>
      </c>
      <c r="M297" s="507">
        <v>1</v>
      </c>
      <c r="N297" s="483">
        <f>ROUND(M297*L297,2)</f>
        <v>1</v>
      </c>
      <c r="O297" s="575"/>
      <c r="P297" s="575"/>
      <c r="Q297" s="485"/>
      <c r="R297" s="485">
        <f>ROUND(N297*P297,2)</f>
        <v>0</v>
      </c>
      <c r="S297" s="715">
        <f>ROUND(Q297+R297,2)</f>
        <v>0</v>
      </c>
      <c r="T297" s="587"/>
    </row>
    <row r="298" spans="1:25" s="610" customFormat="1" ht="19.5" customHeight="1" x14ac:dyDescent="0.3">
      <c r="A298" s="486" t="s">
        <v>1494</v>
      </c>
      <c r="B298" s="487"/>
      <c r="C298" s="486" t="s">
        <v>553</v>
      </c>
      <c r="D298" s="530" t="s">
        <v>3347</v>
      </c>
      <c r="E298" s="489" t="s">
        <v>18</v>
      </c>
      <c r="F298" s="494">
        <v>1</v>
      </c>
      <c r="G298" s="489"/>
      <c r="H298" s="489"/>
      <c r="I298" s="489"/>
      <c r="J298" s="489"/>
      <c r="K298" s="494">
        <f>F298</f>
        <v>1</v>
      </c>
      <c r="L298" s="494">
        <f>K298</f>
        <v>1</v>
      </c>
      <c r="M298" s="490">
        <v>1</v>
      </c>
      <c r="N298" s="491">
        <f t="shared" ref="N298" si="163">ROUND(M298*L298,2)</f>
        <v>1</v>
      </c>
      <c r="O298" s="576"/>
      <c r="P298" s="576"/>
      <c r="Q298" s="492">
        <f>ROUND(N298*O298,2)</f>
        <v>0</v>
      </c>
      <c r="R298" s="492"/>
      <c r="S298" s="715">
        <f>ROUND(Q298+R298,2)</f>
        <v>0</v>
      </c>
      <c r="T298" s="584"/>
      <c r="U298" s="609"/>
    </row>
    <row r="299" spans="1:25" s="559" customFormat="1" ht="15.75" customHeight="1" x14ac:dyDescent="0.3">
      <c r="A299" s="477" t="s">
        <v>1497</v>
      </c>
      <c r="B299" s="538" t="s">
        <v>2974</v>
      </c>
      <c r="C299" s="477" t="s">
        <v>552</v>
      </c>
      <c r="D299" s="499" t="s">
        <v>1313</v>
      </c>
      <c r="E299" s="479" t="s">
        <v>1685</v>
      </c>
      <c r="F299" s="479">
        <f>F300</f>
        <v>1</v>
      </c>
      <c r="G299" s="479"/>
      <c r="H299" s="479"/>
      <c r="I299" s="479"/>
      <c r="J299" s="479"/>
      <c r="K299" s="479"/>
      <c r="L299" s="500">
        <v>1</v>
      </c>
      <c r="M299" s="482">
        <v>1</v>
      </c>
      <c r="N299" s="483">
        <f>ROUND(M299*L299,2)</f>
        <v>1</v>
      </c>
      <c r="O299" s="575"/>
      <c r="P299" s="575"/>
      <c r="Q299" s="485"/>
      <c r="R299" s="485">
        <f>ROUND(N299*P299,2)</f>
        <v>0</v>
      </c>
      <c r="S299" s="715">
        <f>ROUND(Q299+R299,2)</f>
        <v>0</v>
      </c>
      <c r="T299" s="586"/>
      <c r="U299" s="558"/>
      <c r="V299" s="558"/>
      <c r="W299" s="558"/>
      <c r="X299" s="558"/>
      <c r="Y299" s="558"/>
    </row>
    <row r="300" spans="1:25" s="610" customFormat="1" ht="17.25" customHeight="1" x14ac:dyDescent="0.25">
      <c r="A300" s="486" t="s">
        <v>1498</v>
      </c>
      <c r="B300" s="487"/>
      <c r="C300" s="486" t="s">
        <v>553</v>
      </c>
      <c r="D300" s="523" t="s">
        <v>3348</v>
      </c>
      <c r="E300" s="489" t="s">
        <v>1685</v>
      </c>
      <c r="F300" s="489">
        <v>1</v>
      </c>
      <c r="G300" s="489"/>
      <c r="H300" s="489"/>
      <c r="I300" s="489"/>
      <c r="J300" s="489"/>
      <c r="K300" s="489"/>
      <c r="L300" s="540">
        <f>F300</f>
        <v>1</v>
      </c>
      <c r="M300" s="462">
        <v>1</v>
      </c>
      <c r="N300" s="491">
        <f t="shared" ref="N300:N304" si="164">ROUND(M300*L300,2)</f>
        <v>1</v>
      </c>
      <c r="O300" s="576"/>
      <c r="P300" s="576"/>
      <c r="Q300" s="492">
        <f t="shared" ref="Q300:Q304" si="165">ROUND(N300*O300,2)</f>
        <v>0</v>
      </c>
      <c r="R300" s="492"/>
      <c r="S300" s="715">
        <f t="shared" ref="S300:S304" si="166">ROUND(Q300+R300,2)</f>
        <v>0</v>
      </c>
      <c r="T300" s="661" t="s">
        <v>3137</v>
      </c>
      <c r="U300" s="609"/>
    </row>
    <row r="301" spans="1:25" s="610" customFormat="1" ht="23.25" customHeight="1" x14ac:dyDescent="0.3">
      <c r="A301" s="486" t="s">
        <v>2992</v>
      </c>
      <c r="B301" s="487"/>
      <c r="C301" s="486" t="s">
        <v>553</v>
      </c>
      <c r="D301" s="523" t="s">
        <v>3351</v>
      </c>
      <c r="E301" s="489" t="s">
        <v>18</v>
      </c>
      <c r="F301" s="520">
        <v>1</v>
      </c>
      <c r="G301" s="489"/>
      <c r="H301" s="489"/>
      <c r="I301" s="489"/>
      <c r="J301" s="489"/>
      <c r="K301" s="494"/>
      <c r="L301" s="494">
        <f t="shared" ref="L301" si="167">F301</f>
        <v>1</v>
      </c>
      <c r="M301" s="490">
        <v>1</v>
      </c>
      <c r="N301" s="491">
        <f t="shared" si="164"/>
        <v>1</v>
      </c>
      <c r="O301" s="576"/>
      <c r="P301" s="576"/>
      <c r="Q301" s="492">
        <f t="shared" si="165"/>
        <v>0</v>
      </c>
      <c r="R301" s="492"/>
      <c r="S301" s="715">
        <f t="shared" si="166"/>
        <v>0</v>
      </c>
      <c r="T301" s="584"/>
      <c r="U301" s="609"/>
    </row>
    <row r="302" spans="1:25" s="610" customFormat="1" ht="23.25" customHeight="1" x14ac:dyDescent="0.3">
      <c r="A302" s="486" t="s">
        <v>3853</v>
      </c>
      <c r="B302" s="487"/>
      <c r="C302" s="486" t="s">
        <v>553</v>
      </c>
      <c r="D302" s="523" t="s">
        <v>3352</v>
      </c>
      <c r="E302" s="489" t="s">
        <v>18</v>
      </c>
      <c r="F302" s="520">
        <v>1</v>
      </c>
      <c r="G302" s="489"/>
      <c r="H302" s="489"/>
      <c r="I302" s="489"/>
      <c r="J302" s="489"/>
      <c r="K302" s="494"/>
      <c r="L302" s="494">
        <f>F302</f>
        <v>1</v>
      </c>
      <c r="M302" s="490">
        <v>1</v>
      </c>
      <c r="N302" s="491">
        <f t="shared" si="164"/>
        <v>1</v>
      </c>
      <c r="O302" s="576"/>
      <c r="P302" s="576"/>
      <c r="Q302" s="492">
        <f t="shared" si="165"/>
        <v>0</v>
      </c>
      <c r="R302" s="492"/>
      <c r="S302" s="715">
        <f t="shared" si="166"/>
        <v>0</v>
      </c>
      <c r="T302" s="584"/>
      <c r="U302" s="609"/>
    </row>
    <row r="303" spans="1:25" s="610" customFormat="1" ht="23.25" customHeight="1" x14ac:dyDescent="0.3">
      <c r="A303" s="486" t="s">
        <v>3854</v>
      </c>
      <c r="B303" s="487"/>
      <c r="C303" s="486" t="s">
        <v>553</v>
      </c>
      <c r="D303" s="523" t="s">
        <v>3353</v>
      </c>
      <c r="E303" s="489" t="s">
        <v>18</v>
      </c>
      <c r="F303" s="520">
        <v>1</v>
      </c>
      <c r="G303" s="489"/>
      <c r="H303" s="489"/>
      <c r="I303" s="489"/>
      <c r="J303" s="489"/>
      <c r="K303" s="494"/>
      <c r="L303" s="494">
        <f>F303</f>
        <v>1</v>
      </c>
      <c r="M303" s="490">
        <v>1</v>
      </c>
      <c r="N303" s="491">
        <f t="shared" si="164"/>
        <v>1</v>
      </c>
      <c r="O303" s="576"/>
      <c r="P303" s="576"/>
      <c r="Q303" s="492">
        <f t="shared" si="165"/>
        <v>0</v>
      </c>
      <c r="R303" s="492"/>
      <c r="S303" s="715">
        <f t="shared" si="166"/>
        <v>0</v>
      </c>
      <c r="T303" s="584"/>
      <c r="U303" s="609"/>
    </row>
    <row r="304" spans="1:25" s="610" customFormat="1" ht="23.25" customHeight="1" x14ac:dyDescent="0.3">
      <c r="A304" s="486" t="s">
        <v>3855</v>
      </c>
      <c r="B304" s="487"/>
      <c r="C304" s="486" t="s">
        <v>553</v>
      </c>
      <c r="D304" s="523" t="s">
        <v>3354</v>
      </c>
      <c r="E304" s="489" t="s">
        <v>18</v>
      </c>
      <c r="F304" s="520">
        <v>1</v>
      </c>
      <c r="G304" s="489"/>
      <c r="H304" s="489"/>
      <c r="I304" s="489"/>
      <c r="J304" s="489"/>
      <c r="K304" s="494"/>
      <c r="L304" s="494">
        <f>F304</f>
        <v>1</v>
      </c>
      <c r="M304" s="490">
        <v>1</v>
      </c>
      <c r="N304" s="491">
        <f t="shared" si="164"/>
        <v>1</v>
      </c>
      <c r="O304" s="576"/>
      <c r="P304" s="576"/>
      <c r="Q304" s="492">
        <f t="shared" si="165"/>
        <v>0</v>
      </c>
      <c r="R304" s="492"/>
      <c r="S304" s="715">
        <f t="shared" si="166"/>
        <v>0</v>
      </c>
      <c r="T304" s="584"/>
      <c r="U304" s="609"/>
    </row>
    <row r="305" spans="1:25" s="559" customFormat="1" ht="27.75" customHeight="1" x14ac:dyDescent="0.3">
      <c r="A305" s="477" t="s">
        <v>3856</v>
      </c>
      <c r="B305" s="501" t="s">
        <v>5577</v>
      </c>
      <c r="C305" s="504" t="s">
        <v>552</v>
      </c>
      <c r="D305" s="508" t="s">
        <v>5576</v>
      </c>
      <c r="E305" s="479" t="s">
        <v>18</v>
      </c>
      <c r="F305" s="500">
        <f>F306</f>
        <v>1</v>
      </c>
      <c r="G305" s="500"/>
      <c r="H305" s="500"/>
      <c r="I305" s="500"/>
      <c r="J305" s="500"/>
      <c r="K305" s="500"/>
      <c r="L305" s="506">
        <f t="shared" ref="L305:L306" si="168">F305</f>
        <v>1</v>
      </c>
      <c r="M305" s="507">
        <v>1</v>
      </c>
      <c r="N305" s="483">
        <f>ROUND(M305*L305,2)</f>
        <v>1</v>
      </c>
      <c r="O305" s="575"/>
      <c r="P305" s="575"/>
      <c r="Q305" s="485"/>
      <c r="R305" s="485">
        <f>ROUND(N305*P305,2)</f>
        <v>0</v>
      </c>
      <c r="S305" s="715">
        <f>ROUND(Q305+R305,2)</f>
        <v>0</v>
      </c>
      <c r="T305" s="586"/>
      <c r="U305" s="558"/>
      <c r="V305" s="558"/>
      <c r="W305" s="558"/>
      <c r="X305" s="558"/>
      <c r="Y305" s="558"/>
    </row>
    <row r="306" spans="1:25" s="626" customFormat="1" ht="27.75" customHeight="1" x14ac:dyDescent="0.25">
      <c r="A306" s="516" t="s">
        <v>3857</v>
      </c>
      <c r="B306" s="543"/>
      <c r="C306" s="486" t="s">
        <v>553</v>
      </c>
      <c r="D306" s="597" t="s">
        <v>3350</v>
      </c>
      <c r="E306" s="496" t="s">
        <v>18</v>
      </c>
      <c r="F306" s="517">
        <v>1</v>
      </c>
      <c r="G306" s="517"/>
      <c r="H306" s="517"/>
      <c r="I306" s="517"/>
      <c r="J306" s="517"/>
      <c r="K306" s="517"/>
      <c r="L306" s="494">
        <f t="shared" si="168"/>
        <v>1</v>
      </c>
      <c r="M306" s="490">
        <v>1</v>
      </c>
      <c r="N306" s="491">
        <f t="shared" ref="N306" si="169">ROUND(M306*L306,2)</f>
        <v>1</v>
      </c>
      <c r="O306" s="577"/>
      <c r="P306" s="577"/>
      <c r="Q306" s="492">
        <f>ROUND(N306*O306,2)</f>
        <v>0</v>
      </c>
      <c r="R306" s="492"/>
      <c r="S306" s="715">
        <f>ROUND(Q306+R306,2)</f>
        <v>0</v>
      </c>
      <c r="T306" s="584"/>
      <c r="U306" s="625"/>
      <c r="V306" s="625"/>
      <c r="W306" s="625"/>
      <c r="X306" s="625"/>
      <c r="Y306" s="625"/>
    </row>
    <row r="307" spans="1:25" s="617" customFormat="1" ht="22.5" customHeight="1" x14ac:dyDescent="0.3">
      <c r="A307" s="510" t="s">
        <v>491</v>
      </c>
      <c r="B307" s="511"/>
      <c r="C307" s="510"/>
      <c r="D307" s="465" t="s">
        <v>3355</v>
      </c>
      <c r="E307" s="512"/>
      <c r="F307" s="513"/>
      <c r="G307" s="512"/>
      <c r="H307" s="512"/>
      <c r="I307" s="512"/>
      <c r="J307" s="512"/>
      <c r="K307" s="512"/>
      <c r="L307" s="514"/>
      <c r="M307" s="467"/>
      <c r="N307" s="468"/>
      <c r="O307" s="579"/>
      <c r="P307" s="579"/>
      <c r="Q307" s="469"/>
      <c r="R307" s="469"/>
      <c r="S307" s="715"/>
      <c r="T307" s="579"/>
      <c r="U307" s="616"/>
      <c r="V307" s="616"/>
      <c r="W307" s="616"/>
      <c r="X307" s="616"/>
      <c r="Y307" s="616"/>
    </row>
    <row r="308" spans="1:25" s="608" customFormat="1" ht="32.25" customHeight="1" x14ac:dyDescent="0.3">
      <c r="A308" s="477" t="s">
        <v>1502</v>
      </c>
      <c r="B308" s="501" t="s">
        <v>2086</v>
      </c>
      <c r="C308" s="477" t="s">
        <v>552</v>
      </c>
      <c r="D308" s="478" t="s">
        <v>3128</v>
      </c>
      <c r="E308" s="479" t="s">
        <v>3</v>
      </c>
      <c r="F308" s="500"/>
      <c r="G308" s="479"/>
      <c r="H308" s="479"/>
      <c r="I308" s="480"/>
      <c r="J308" s="480"/>
      <c r="K308" s="480">
        <f>SUM(K309:K322)</f>
        <v>192.19453218711359</v>
      </c>
      <c r="L308" s="480">
        <f>K308</f>
        <v>192.19453218711359</v>
      </c>
      <c r="M308" s="482">
        <v>1</v>
      </c>
      <c r="N308" s="483">
        <f>ROUND(M308*L308,2)</f>
        <v>192.19</v>
      </c>
      <c r="O308" s="575"/>
      <c r="P308" s="575"/>
      <c r="Q308" s="485"/>
      <c r="R308" s="485">
        <f>ROUND(N308*P308,2)</f>
        <v>0</v>
      </c>
      <c r="S308" s="715">
        <f>ROUND(Q308+R308,2)</f>
        <v>0</v>
      </c>
      <c r="T308" s="575" t="s">
        <v>555</v>
      </c>
      <c r="U308" s="607"/>
      <c r="V308" s="607"/>
      <c r="W308" s="607"/>
      <c r="X308" s="607"/>
      <c r="Y308" s="607"/>
    </row>
    <row r="309" spans="1:25" s="610" customFormat="1" ht="22.5" customHeight="1" x14ac:dyDescent="0.25">
      <c r="A309" s="486" t="s">
        <v>1503</v>
      </c>
      <c r="B309" s="543"/>
      <c r="C309" s="516" t="s">
        <v>553</v>
      </c>
      <c r="D309" s="596" t="s">
        <v>3356</v>
      </c>
      <c r="E309" s="496" t="s">
        <v>1210</v>
      </c>
      <c r="F309" s="517"/>
      <c r="G309" s="496">
        <v>0.65</v>
      </c>
      <c r="H309" s="496">
        <v>0.35</v>
      </c>
      <c r="I309" s="492">
        <f>(G309+H309)*2</f>
        <v>2</v>
      </c>
      <c r="J309" s="524">
        <v>63.2</v>
      </c>
      <c r="K309" s="492">
        <f>I309*J309</f>
        <v>126.4</v>
      </c>
      <c r="L309" s="492">
        <f>J309</f>
        <v>63.2</v>
      </c>
      <c r="M309" s="490">
        <v>1.1000000000000001</v>
      </c>
      <c r="N309" s="491">
        <f t="shared" ref="N309:N323" si="170">ROUND(M309*L309,2)</f>
        <v>69.52</v>
      </c>
      <c r="O309" s="577"/>
      <c r="P309" s="577"/>
      <c r="Q309" s="492">
        <f t="shared" ref="Q309:Q323" si="171">ROUND(N309*O309,2)</f>
        <v>0</v>
      </c>
      <c r="R309" s="492"/>
      <c r="S309" s="715">
        <f t="shared" ref="S309:S323" si="172">ROUND(Q309+R309,2)</f>
        <v>0</v>
      </c>
      <c r="T309" s="577"/>
      <c r="U309" s="609"/>
      <c r="V309" s="609"/>
      <c r="W309" s="609"/>
      <c r="X309" s="609"/>
      <c r="Y309" s="609"/>
    </row>
    <row r="310" spans="1:25" s="610" customFormat="1" ht="22.5" customHeight="1" x14ac:dyDescent="0.3">
      <c r="A310" s="486" t="s">
        <v>1504</v>
      </c>
      <c r="B310" s="543"/>
      <c r="C310" s="516" t="s">
        <v>553</v>
      </c>
      <c r="D310" s="813" t="s">
        <v>4755</v>
      </c>
      <c r="E310" s="496" t="s">
        <v>1210</v>
      </c>
      <c r="F310" s="517"/>
      <c r="G310" s="496">
        <v>0.9</v>
      </c>
      <c r="H310" s="496">
        <v>0.35</v>
      </c>
      <c r="I310" s="492">
        <f t="shared" ref="I310" si="173">(G310+H310)*2</f>
        <v>2.5</v>
      </c>
      <c r="J310" s="524">
        <v>11.9</v>
      </c>
      <c r="K310" s="492">
        <f t="shared" ref="K310" si="174">I310*J310</f>
        <v>29.75</v>
      </c>
      <c r="L310" s="492">
        <f t="shared" ref="L310:L311" si="175">J310</f>
        <v>11.9</v>
      </c>
      <c r="M310" s="490">
        <v>1.1000000000000001</v>
      </c>
      <c r="N310" s="491">
        <f t="shared" si="170"/>
        <v>13.09</v>
      </c>
      <c r="O310" s="577"/>
      <c r="P310" s="577"/>
      <c r="Q310" s="492">
        <f t="shared" si="171"/>
        <v>0</v>
      </c>
      <c r="R310" s="492"/>
      <c r="S310" s="715">
        <f t="shared" si="172"/>
        <v>0</v>
      </c>
      <c r="T310" s="577"/>
      <c r="U310" s="609"/>
      <c r="V310" s="609"/>
      <c r="W310" s="609"/>
      <c r="X310" s="609"/>
      <c r="Y310" s="609"/>
    </row>
    <row r="311" spans="1:25" s="610" customFormat="1" ht="22.5" customHeight="1" x14ac:dyDescent="0.3">
      <c r="A311" s="486" t="s">
        <v>1505</v>
      </c>
      <c r="B311" s="543"/>
      <c r="C311" s="516" t="s">
        <v>553</v>
      </c>
      <c r="D311" s="813" t="s">
        <v>4734</v>
      </c>
      <c r="E311" s="496" t="s">
        <v>1210</v>
      </c>
      <c r="F311" s="517"/>
      <c r="G311" s="496"/>
      <c r="H311" s="496"/>
      <c r="I311" s="492"/>
      <c r="J311" s="524">
        <v>3.4</v>
      </c>
      <c r="K311" s="492">
        <f>J311*0.5*3.14</f>
        <v>5.3380000000000001</v>
      </c>
      <c r="L311" s="492">
        <f t="shared" si="175"/>
        <v>3.4</v>
      </c>
      <c r="M311" s="490">
        <v>1.1000000000000001</v>
      </c>
      <c r="N311" s="491">
        <f t="shared" si="170"/>
        <v>3.74</v>
      </c>
      <c r="O311" s="577"/>
      <c r="P311" s="577"/>
      <c r="Q311" s="492">
        <f t="shared" si="171"/>
        <v>0</v>
      </c>
      <c r="R311" s="492"/>
      <c r="S311" s="715">
        <f t="shared" si="172"/>
        <v>0</v>
      </c>
      <c r="T311" s="577"/>
      <c r="U311" s="609"/>
      <c r="V311" s="609"/>
      <c r="W311" s="609"/>
      <c r="X311" s="609"/>
      <c r="Y311" s="609"/>
    </row>
    <row r="312" spans="1:25" s="610" customFormat="1" ht="22.5" customHeight="1" x14ac:dyDescent="0.25">
      <c r="A312" s="486" t="s">
        <v>1506</v>
      </c>
      <c r="B312" s="543"/>
      <c r="C312" s="516" t="s">
        <v>553</v>
      </c>
      <c r="D312" s="596" t="s">
        <v>3357</v>
      </c>
      <c r="E312" s="489" t="s">
        <v>18</v>
      </c>
      <c r="F312" s="494">
        <v>1</v>
      </c>
      <c r="G312" s="496"/>
      <c r="H312" s="496"/>
      <c r="I312" s="492"/>
      <c r="J312" s="524"/>
      <c r="K312" s="492">
        <v>0.33</v>
      </c>
      <c r="L312" s="494">
        <f t="shared" ref="L312" si="176">F312</f>
        <v>1</v>
      </c>
      <c r="M312" s="490">
        <v>1</v>
      </c>
      <c r="N312" s="491">
        <f t="shared" si="170"/>
        <v>1</v>
      </c>
      <c r="O312" s="577"/>
      <c r="P312" s="577"/>
      <c r="Q312" s="492">
        <f t="shared" si="171"/>
        <v>0</v>
      </c>
      <c r="R312" s="492"/>
      <c r="S312" s="715">
        <f t="shared" si="172"/>
        <v>0</v>
      </c>
      <c r="T312" s="577"/>
      <c r="U312" s="609"/>
      <c r="V312" s="609"/>
      <c r="W312" s="609"/>
      <c r="X312" s="609"/>
      <c r="Y312" s="609"/>
    </row>
    <row r="313" spans="1:25" s="610" customFormat="1" ht="30.75" customHeight="1" x14ac:dyDescent="0.25">
      <c r="A313" s="486" t="s">
        <v>3858</v>
      </c>
      <c r="B313" s="543"/>
      <c r="C313" s="516" t="s">
        <v>553</v>
      </c>
      <c r="D313" s="596" t="s">
        <v>3358</v>
      </c>
      <c r="E313" s="489" t="s">
        <v>18</v>
      </c>
      <c r="F313" s="494" t="s">
        <v>16</v>
      </c>
      <c r="G313" s="496"/>
      <c r="H313" s="496"/>
      <c r="I313" s="492"/>
      <c r="J313" s="524"/>
      <c r="K313" s="492">
        <v>4.17</v>
      </c>
      <c r="L313" s="492" t="str">
        <f t="shared" ref="L313:L322" si="177">F313</f>
        <v>3</v>
      </c>
      <c r="M313" s="490">
        <v>1</v>
      </c>
      <c r="N313" s="491">
        <f t="shared" si="170"/>
        <v>3</v>
      </c>
      <c r="O313" s="577"/>
      <c r="P313" s="577"/>
      <c r="Q313" s="492">
        <f t="shared" si="171"/>
        <v>0</v>
      </c>
      <c r="R313" s="492"/>
      <c r="S313" s="715">
        <f t="shared" si="172"/>
        <v>0</v>
      </c>
      <c r="T313" s="577"/>
      <c r="U313" s="609"/>
      <c r="V313" s="609"/>
      <c r="W313" s="609"/>
      <c r="X313" s="609"/>
      <c r="Y313" s="609"/>
    </row>
    <row r="314" spans="1:25" s="610" customFormat="1" ht="30.75" customHeight="1" x14ac:dyDescent="0.25">
      <c r="A314" s="486" t="s">
        <v>3859</v>
      </c>
      <c r="B314" s="543"/>
      <c r="C314" s="516" t="s">
        <v>553</v>
      </c>
      <c r="D314" s="596" t="s">
        <v>3359</v>
      </c>
      <c r="E314" s="489" t="s">
        <v>18</v>
      </c>
      <c r="F314" s="494" t="s">
        <v>14</v>
      </c>
      <c r="G314" s="496"/>
      <c r="H314" s="496"/>
      <c r="I314" s="492"/>
      <c r="J314" s="524"/>
      <c r="K314" s="492">
        <v>0.64033920413889422</v>
      </c>
      <c r="L314" s="492" t="str">
        <f t="shared" si="177"/>
        <v>1</v>
      </c>
      <c r="M314" s="490">
        <v>1</v>
      </c>
      <c r="N314" s="491">
        <f t="shared" si="170"/>
        <v>1</v>
      </c>
      <c r="O314" s="577"/>
      <c r="P314" s="577"/>
      <c r="Q314" s="492">
        <f t="shared" si="171"/>
        <v>0</v>
      </c>
      <c r="R314" s="492"/>
      <c r="S314" s="715">
        <f t="shared" si="172"/>
        <v>0</v>
      </c>
      <c r="T314" s="577"/>
      <c r="U314" s="609"/>
      <c r="V314" s="609"/>
      <c r="W314" s="609"/>
      <c r="X314" s="609"/>
      <c r="Y314" s="609"/>
    </row>
    <row r="315" spans="1:25" s="610" customFormat="1" ht="30.75" customHeight="1" x14ac:dyDescent="0.25">
      <c r="A315" s="486" t="s">
        <v>3860</v>
      </c>
      <c r="B315" s="543"/>
      <c r="C315" s="516" t="s">
        <v>553</v>
      </c>
      <c r="D315" s="596" t="s">
        <v>3360</v>
      </c>
      <c r="E315" s="489" t="s">
        <v>18</v>
      </c>
      <c r="F315" s="494" t="s">
        <v>14</v>
      </c>
      <c r="G315" s="496"/>
      <c r="H315" s="496"/>
      <c r="I315" s="492"/>
      <c r="J315" s="524"/>
      <c r="K315" s="492">
        <v>0.96404862254808621</v>
      </c>
      <c r="L315" s="492" t="str">
        <f t="shared" si="177"/>
        <v>1</v>
      </c>
      <c r="M315" s="490">
        <v>1</v>
      </c>
      <c r="N315" s="491">
        <f t="shared" si="170"/>
        <v>1</v>
      </c>
      <c r="O315" s="577"/>
      <c r="P315" s="577"/>
      <c r="Q315" s="492">
        <f t="shared" si="171"/>
        <v>0</v>
      </c>
      <c r="R315" s="492"/>
      <c r="S315" s="715">
        <f t="shared" si="172"/>
        <v>0</v>
      </c>
      <c r="T315" s="577"/>
      <c r="U315" s="609"/>
      <c r="V315" s="609"/>
      <c r="W315" s="609"/>
      <c r="X315" s="609"/>
      <c r="Y315" s="609"/>
    </row>
    <row r="316" spans="1:25" s="610" customFormat="1" ht="30.75" customHeight="1" x14ac:dyDescent="0.25">
      <c r="A316" s="486" t="s">
        <v>3861</v>
      </c>
      <c r="B316" s="543"/>
      <c r="C316" s="516" t="s">
        <v>553</v>
      </c>
      <c r="D316" s="596" t="s">
        <v>3361</v>
      </c>
      <c r="E316" s="489" t="s">
        <v>18</v>
      </c>
      <c r="F316" s="494" t="s">
        <v>482</v>
      </c>
      <c r="G316" s="496"/>
      <c r="H316" s="496"/>
      <c r="I316" s="492"/>
      <c r="J316" s="524"/>
      <c r="K316" s="492">
        <v>2.999114857512855</v>
      </c>
      <c r="L316" s="492" t="str">
        <f t="shared" si="177"/>
        <v>4</v>
      </c>
      <c r="M316" s="490">
        <v>1</v>
      </c>
      <c r="N316" s="491">
        <f t="shared" si="170"/>
        <v>4</v>
      </c>
      <c r="O316" s="577"/>
      <c r="P316" s="577"/>
      <c r="Q316" s="492">
        <f t="shared" si="171"/>
        <v>0</v>
      </c>
      <c r="R316" s="492"/>
      <c r="S316" s="715">
        <f t="shared" si="172"/>
        <v>0</v>
      </c>
      <c r="T316" s="577"/>
      <c r="U316" s="609"/>
      <c r="V316" s="609"/>
      <c r="W316" s="609"/>
      <c r="X316" s="609"/>
      <c r="Y316" s="609"/>
    </row>
    <row r="317" spans="1:25" s="610" customFormat="1" ht="30.75" customHeight="1" x14ac:dyDescent="0.25">
      <c r="A317" s="486" t="s">
        <v>3862</v>
      </c>
      <c r="B317" s="543"/>
      <c r="C317" s="516" t="s">
        <v>553</v>
      </c>
      <c r="D317" s="596" t="s">
        <v>3362</v>
      </c>
      <c r="E317" s="489" t="s">
        <v>18</v>
      </c>
      <c r="F317" s="494" t="s">
        <v>15</v>
      </c>
      <c r="G317" s="496"/>
      <c r="H317" s="496"/>
      <c r="I317" s="492"/>
      <c r="J317" s="524"/>
      <c r="K317" s="492">
        <v>1.8744467859455343</v>
      </c>
      <c r="L317" s="492" t="str">
        <f t="shared" si="177"/>
        <v>2</v>
      </c>
      <c r="M317" s="490">
        <v>1</v>
      </c>
      <c r="N317" s="491">
        <f t="shared" si="170"/>
        <v>2</v>
      </c>
      <c r="O317" s="577"/>
      <c r="P317" s="577"/>
      <c r="Q317" s="492">
        <f t="shared" si="171"/>
        <v>0</v>
      </c>
      <c r="R317" s="492"/>
      <c r="S317" s="715">
        <f t="shared" si="172"/>
        <v>0</v>
      </c>
      <c r="T317" s="577"/>
      <c r="U317" s="609"/>
      <c r="V317" s="609"/>
      <c r="W317" s="609"/>
      <c r="X317" s="609"/>
      <c r="Y317" s="609"/>
    </row>
    <row r="318" spans="1:25" s="610" customFormat="1" ht="30.75" customHeight="1" x14ac:dyDescent="0.25">
      <c r="A318" s="486" t="s">
        <v>3863</v>
      </c>
      <c r="B318" s="543"/>
      <c r="C318" s="516" t="s">
        <v>553</v>
      </c>
      <c r="D318" s="596" t="s">
        <v>3363</v>
      </c>
      <c r="E318" s="489" t="s">
        <v>18</v>
      </c>
      <c r="F318" s="494" t="s">
        <v>15</v>
      </c>
      <c r="G318" s="496"/>
      <c r="H318" s="496"/>
      <c r="I318" s="492"/>
      <c r="J318" s="524"/>
      <c r="K318" s="492">
        <v>2.5991148575128546</v>
      </c>
      <c r="L318" s="492" t="str">
        <f t="shared" si="177"/>
        <v>2</v>
      </c>
      <c r="M318" s="490">
        <v>1</v>
      </c>
      <c r="N318" s="491">
        <f t="shared" si="170"/>
        <v>2</v>
      </c>
      <c r="O318" s="577"/>
      <c r="P318" s="577"/>
      <c r="Q318" s="492">
        <f t="shared" si="171"/>
        <v>0</v>
      </c>
      <c r="R318" s="492"/>
      <c r="S318" s="715">
        <f t="shared" si="172"/>
        <v>0</v>
      </c>
      <c r="T318" s="577"/>
      <c r="U318" s="609"/>
      <c r="V318" s="609"/>
      <c r="W318" s="609"/>
      <c r="X318" s="609"/>
      <c r="Y318" s="609"/>
    </row>
    <row r="319" spans="1:25" s="610" customFormat="1" ht="30.75" customHeight="1" x14ac:dyDescent="0.25">
      <c r="A319" s="486" t="s">
        <v>3864</v>
      </c>
      <c r="B319" s="543"/>
      <c r="C319" s="516" t="s">
        <v>553</v>
      </c>
      <c r="D319" s="596" t="s">
        <v>3364</v>
      </c>
      <c r="E319" s="489" t="s">
        <v>18</v>
      </c>
      <c r="F319" s="494" t="s">
        <v>483</v>
      </c>
      <c r="G319" s="496"/>
      <c r="H319" s="496"/>
      <c r="I319" s="492"/>
      <c r="J319" s="524"/>
      <c r="K319" s="492">
        <v>11.710176124166829</v>
      </c>
      <c r="L319" s="492" t="str">
        <f t="shared" si="177"/>
        <v>5</v>
      </c>
      <c r="M319" s="490">
        <v>1</v>
      </c>
      <c r="N319" s="491">
        <f t="shared" si="170"/>
        <v>5</v>
      </c>
      <c r="O319" s="577"/>
      <c r="P319" s="577"/>
      <c r="Q319" s="492">
        <f t="shared" si="171"/>
        <v>0</v>
      </c>
      <c r="R319" s="492"/>
      <c r="S319" s="715">
        <f t="shared" si="172"/>
        <v>0</v>
      </c>
      <c r="T319" s="577"/>
      <c r="U319" s="609"/>
      <c r="V319" s="609"/>
      <c r="W319" s="609"/>
      <c r="X319" s="609"/>
      <c r="Y319" s="609"/>
    </row>
    <row r="320" spans="1:25" s="610" customFormat="1" ht="30.75" customHeight="1" x14ac:dyDescent="0.25">
      <c r="A320" s="486" t="s">
        <v>3865</v>
      </c>
      <c r="B320" s="543"/>
      <c r="C320" s="516" t="s">
        <v>553</v>
      </c>
      <c r="D320" s="596" t="s">
        <v>3365</v>
      </c>
      <c r="E320" s="489" t="s">
        <v>18</v>
      </c>
      <c r="F320" s="494" t="s">
        <v>14</v>
      </c>
      <c r="G320" s="496"/>
      <c r="H320" s="496"/>
      <c r="I320" s="492"/>
      <c r="J320" s="524"/>
      <c r="K320" s="492">
        <v>3.9092917352885173</v>
      </c>
      <c r="L320" s="492" t="str">
        <f>F320</f>
        <v>1</v>
      </c>
      <c r="M320" s="490">
        <v>1</v>
      </c>
      <c r="N320" s="491">
        <f t="shared" si="170"/>
        <v>1</v>
      </c>
      <c r="O320" s="577"/>
      <c r="P320" s="577"/>
      <c r="Q320" s="492">
        <f t="shared" si="171"/>
        <v>0</v>
      </c>
      <c r="R320" s="492"/>
      <c r="S320" s="715">
        <f t="shared" si="172"/>
        <v>0</v>
      </c>
      <c r="T320" s="577"/>
      <c r="U320" s="609"/>
      <c r="V320" s="609"/>
      <c r="W320" s="609"/>
      <c r="X320" s="609"/>
      <c r="Y320" s="609"/>
    </row>
    <row r="321" spans="1:25" s="610" customFormat="1" ht="30.75" customHeight="1" x14ac:dyDescent="0.25">
      <c r="A321" s="486" t="s">
        <v>3866</v>
      </c>
      <c r="B321" s="543"/>
      <c r="C321" s="516" t="s">
        <v>553</v>
      </c>
      <c r="D321" s="596" t="s">
        <v>3366</v>
      </c>
      <c r="E321" s="489" t="s">
        <v>18</v>
      </c>
      <c r="F321" s="494" t="s">
        <v>14</v>
      </c>
      <c r="G321" s="496"/>
      <c r="H321" s="496"/>
      <c r="I321" s="492"/>
      <c r="J321" s="524"/>
      <c r="K321" s="492">
        <v>0.65</v>
      </c>
      <c r="L321" s="492" t="str">
        <f t="shared" si="177"/>
        <v>1</v>
      </c>
      <c r="M321" s="490">
        <v>1</v>
      </c>
      <c r="N321" s="491">
        <f t="shared" si="170"/>
        <v>1</v>
      </c>
      <c r="O321" s="577"/>
      <c r="P321" s="577"/>
      <c r="Q321" s="492">
        <f t="shared" si="171"/>
        <v>0</v>
      </c>
      <c r="R321" s="492"/>
      <c r="S321" s="715">
        <f t="shared" si="172"/>
        <v>0</v>
      </c>
      <c r="T321" s="577"/>
      <c r="U321" s="609"/>
      <c r="V321" s="609"/>
      <c r="W321" s="609"/>
      <c r="X321" s="609"/>
      <c r="Y321" s="609"/>
    </row>
    <row r="322" spans="1:25" s="610" customFormat="1" ht="30.75" customHeight="1" x14ac:dyDescent="0.25">
      <c r="A322" s="486" t="s">
        <v>3867</v>
      </c>
      <c r="B322" s="543"/>
      <c r="C322" s="516" t="s">
        <v>553</v>
      </c>
      <c r="D322" s="596" t="s">
        <v>3367</v>
      </c>
      <c r="E322" s="489" t="s">
        <v>18</v>
      </c>
      <c r="F322" s="494" t="s">
        <v>14</v>
      </c>
      <c r="G322" s="496"/>
      <c r="H322" s="496"/>
      <c r="I322" s="492"/>
      <c r="J322" s="524"/>
      <c r="K322" s="492">
        <v>0.86</v>
      </c>
      <c r="L322" s="492" t="str">
        <f t="shared" si="177"/>
        <v>1</v>
      </c>
      <c r="M322" s="490">
        <v>1</v>
      </c>
      <c r="N322" s="491">
        <f t="shared" si="170"/>
        <v>1</v>
      </c>
      <c r="O322" s="577"/>
      <c r="P322" s="577"/>
      <c r="Q322" s="492">
        <f t="shared" si="171"/>
        <v>0</v>
      </c>
      <c r="R322" s="492"/>
      <c r="S322" s="715">
        <f t="shared" si="172"/>
        <v>0</v>
      </c>
      <c r="T322" s="577"/>
      <c r="U322" s="609"/>
      <c r="V322" s="609"/>
      <c r="W322" s="609"/>
      <c r="X322" s="609"/>
      <c r="Y322" s="609"/>
    </row>
    <row r="323" spans="1:25" s="610" customFormat="1" ht="15.75" customHeight="1" x14ac:dyDescent="0.3">
      <c r="A323" s="486" t="s">
        <v>3868</v>
      </c>
      <c r="B323" s="487"/>
      <c r="C323" s="516" t="s">
        <v>553</v>
      </c>
      <c r="D323" s="502" t="s">
        <v>705</v>
      </c>
      <c r="E323" s="489" t="s">
        <v>3</v>
      </c>
      <c r="F323" s="521">
        <v>0.2</v>
      </c>
      <c r="G323" s="496"/>
      <c r="H323" s="496"/>
      <c r="I323" s="496"/>
      <c r="J323" s="496"/>
      <c r="K323" s="496"/>
      <c r="L323" s="497">
        <f t="shared" ref="L323" si="178">F323</f>
        <v>0.2</v>
      </c>
      <c r="M323" s="490">
        <v>1</v>
      </c>
      <c r="N323" s="491">
        <f t="shared" si="170"/>
        <v>0.2</v>
      </c>
      <c r="O323" s="577"/>
      <c r="P323" s="577"/>
      <c r="Q323" s="492">
        <f t="shared" si="171"/>
        <v>0</v>
      </c>
      <c r="R323" s="492"/>
      <c r="S323" s="715">
        <f t="shared" si="172"/>
        <v>0</v>
      </c>
      <c r="T323" s="585"/>
      <c r="U323" s="609"/>
      <c r="V323" s="609"/>
      <c r="W323" s="609"/>
      <c r="X323" s="609"/>
    </row>
    <row r="324" spans="1:25" s="559" customFormat="1" ht="27.75" customHeight="1" x14ac:dyDescent="0.3">
      <c r="A324" s="477" t="s">
        <v>1507</v>
      </c>
      <c r="B324" s="501" t="s">
        <v>4988</v>
      </c>
      <c r="C324" s="504" t="s">
        <v>552</v>
      </c>
      <c r="D324" s="508" t="s">
        <v>654</v>
      </c>
      <c r="E324" s="479" t="s">
        <v>18</v>
      </c>
      <c r="F324" s="500">
        <f>F325+F326</f>
        <v>2</v>
      </c>
      <c r="G324" s="500"/>
      <c r="H324" s="500"/>
      <c r="I324" s="500"/>
      <c r="J324" s="500"/>
      <c r="K324" s="500"/>
      <c r="L324" s="500">
        <f>F324</f>
        <v>2</v>
      </c>
      <c r="M324" s="507">
        <v>1</v>
      </c>
      <c r="N324" s="483">
        <f>ROUND(M324*L324,2)</f>
        <v>2</v>
      </c>
      <c r="O324" s="575"/>
      <c r="P324" s="575"/>
      <c r="Q324" s="485"/>
      <c r="R324" s="485">
        <f>ROUND(N324*P324,2)</f>
        <v>0</v>
      </c>
      <c r="S324" s="715">
        <f>ROUND(Q324+R324,2)</f>
        <v>0</v>
      </c>
      <c r="T324" s="586"/>
      <c r="U324" s="558"/>
      <c r="V324" s="558"/>
      <c r="W324" s="558"/>
      <c r="X324" s="558"/>
      <c r="Y324" s="558"/>
    </row>
    <row r="325" spans="1:25" s="559" customFormat="1" ht="41.25" customHeight="1" x14ac:dyDescent="0.25">
      <c r="A325" s="486" t="s">
        <v>1508</v>
      </c>
      <c r="B325" s="543"/>
      <c r="C325" s="486" t="s">
        <v>553</v>
      </c>
      <c r="D325" s="597" t="s">
        <v>3369</v>
      </c>
      <c r="E325" s="496" t="s">
        <v>18</v>
      </c>
      <c r="F325" s="517">
        <v>1</v>
      </c>
      <c r="G325" s="517"/>
      <c r="H325" s="517"/>
      <c r="I325" s="517"/>
      <c r="J325" s="517"/>
      <c r="K325" s="517"/>
      <c r="L325" s="494">
        <f t="shared" ref="L325:L326" si="179">F325</f>
        <v>1</v>
      </c>
      <c r="M325" s="490">
        <v>1</v>
      </c>
      <c r="N325" s="491">
        <f t="shared" ref="N325:N326" si="180">ROUND(M325*L325,2)</f>
        <v>1</v>
      </c>
      <c r="O325" s="577"/>
      <c r="P325" s="577"/>
      <c r="Q325" s="492">
        <f t="shared" ref="Q325:Q326" si="181">ROUND(N325*O325,2)</f>
        <v>0</v>
      </c>
      <c r="R325" s="492"/>
      <c r="S325" s="715">
        <f t="shared" ref="S325:S326" si="182">ROUND(Q325+R325,2)</f>
        <v>0</v>
      </c>
      <c r="T325" s="586"/>
      <c r="U325" s="558"/>
      <c r="V325" s="558"/>
      <c r="W325" s="558"/>
      <c r="X325" s="558"/>
      <c r="Y325" s="558"/>
    </row>
    <row r="326" spans="1:25" s="626" customFormat="1" ht="41.25" customHeight="1" x14ac:dyDescent="0.25">
      <c r="A326" s="486" t="s">
        <v>2993</v>
      </c>
      <c r="B326" s="543"/>
      <c r="C326" s="486" t="s">
        <v>553</v>
      </c>
      <c r="D326" s="596" t="s">
        <v>3370</v>
      </c>
      <c r="E326" s="496" t="s">
        <v>18</v>
      </c>
      <c r="F326" s="517">
        <v>1</v>
      </c>
      <c r="G326" s="517"/>
      <c r="H326" s="517"/>
      <c r="I326" s="517"/>
      <c r="J326" s="517"/>
      <c r="K326" s="517"/>
      <c r="L326" s="494">
        <f t="shared" si="179"/>
        <v>1</v>
      </c>
      <c r="M326" s="490">
        <v>1</v>
      </c>
      <c r="N326" s="491">
        <f t="shared" si="180"/>
        <v>1</v>
      </c>
      <c r="O326" s="577"/>
      <c r="P326" s="577"/>
      <c r="Q326" s="492">
        <f t="shared" si="181"/>
        <v>0</v>
      </c>
      <c r="R326" s="492"/>
      <c r="S326" s="715">
        <f t="shared" si="182"/>
        <v>0</v>
      </c>
      <c r="T326" s="584"/>
      <c r="U326" s="625"/>
      <c r="V326" s="625"/>
      <c r="W326" s="625"/>
      <c r="X326" s="625"/>
      <c r="Y326" s="625"/>
    </row>
    <row r="327" spans="1:25" s="608" customFormat="1" ht="27" customHeight="1" x14ac:dyDescent="0.3">
      <c r="A327" s="477" t="s">
        <v>1509</v>
      </c>
      <c r="B327" s="501" t="s">
        <v>2088</v>
      </c>
      <c r="C327" s="477" t="s">
        <v>552</v>
      </c>
      <c r="D327" s="478" t="s">
        <v>1338</v>
      </c>
      <c r="E327" s="479" t="s">
        <v>3</v>
      </c>
      <c r="F327" s="519">
        <f>F328</f>
        <v>188.52</v>
      </c>
      <c r="G327" s="479"/>
      <c r="H327" s="479"/>
      <c r="I327" s="479"/>
      <c r="J327" s="479"/>
      <c r="K327" s="519">
        <f t="shared" ref="K327:K329" si="183">F327</f>
        <v>188.52</v>
      </c>
      <c r="L327" s="519">
        <f>K327</f>
        <v>188.52</v>
      </c>
      <c r="M327" s="507">
        <v>1</v>
      </c>
      <c r="N327" s="483">
        <f>ROUND(M327*L327,2)</f>
        <v>188.52</v>
      </c>
      <c r="O327" s="575"/>
      <c r="P327" s="575"/>
      <c r="Q327" s="485"/>
      <c r="R327" s="485">
        <f>ROUND(N327*P327,2)</f>
        <v>0</v>
      </c>
      <c r="S327" s="715">
        <f>ROUND(Q327+R327,2)</f>
        <v>0</v>
      </c>
      <c r="T327" s="587"/>
    </row>
    <row r="328" spans="1:25" s="610" customFormat="1" ht="54" customHeight="1" x14ac:dyDescent="0.3">
      <c r="A328" s="486" t="s">
        <v>1510</v>
      </c>
      <c r="B328" s="487"/>
      <c r="C328" s="486" t="s">
        <v>553</v>
      </c>
      <c r="D328" s="523" t="s">
        <v>3368</v>
      </c>
      <c r="E328" s="489" t="s">
        <v>3</v>
      </c>
      <c r="F328" s="497">
        <v>188.52</v>
      </c>
      <c r="G328" s="489"/>
      <c r="H328" s="489"/>
      <c r="I328" s="489"/>
      <c r="J328" s="489"/>
      <c r="K328" s="497">
        <f t="shared" si="183"/>
        <v>188.52</v>
      </c>
      <c r="L328" s="497">
        <f>K328</f>
        <v>188.52</v>
      </c>
      <c r="M328" s="490">
        <v>1.1000000000000001</v>
      </c>
      <c r="N328" s="491">
        <f t="shared" ref="N328:N331" si="184">ROUND(M328*L328,2)</f>
        <v>207.37</v>
      </c>
      <c r="O328" s="576"/>
      <c r="P328" s="576"/>
      <c r="Q328" s="492">
        <f t="shared" ref="Q328:Q329" si="185">ROUND(N328*O328,2)</f>
        <v>0</v>
      </c>
      <c r="R328" s="492"/>
      <c r="S328" s="715">
        <f t="shared" ref="S328:S329" si="186">ROUND(Q328+R328,2)</f>
        <v>0</v>
      </c>
      <c r="T328" s="584"/>
      <c r="U328" s="609"/>
    </row>
    <row r="329" spans="1:25" s="610" customFormat="1" ht="25.5" customHeight="1" x14ac:dyDescent="0.3">
      <c r="A329" s="486" t="s">
        <v>3869</v>
      </c>
      <c r="B329" s="487"/>
      <c r="C329" s="486" t="s">
        <v>553</v>
      </c>
      <c r="D329" s="493" t="s">
        <v>3022</v>
      </c>
      <c r="E329" s="489" t="s">
        <v>2</v>
      </c>
      <c r="F329" s="497">
        <f>F328</f>
        <v>188.52</v>
      </c>
      <c r="G329" s="497"/>
      <c r="H329" s="497"/>
      <c r="I329" s="497"/>
      <c r="J329" s="497"/>
      <c r="K329" s="497">
        <f t="shared" si="183"/>
        <v>188.52</v>
      </c>
      <c r="L329" s="497">
        <f>K329</f>
        <v>188.52</v>
      </c>
      <c r="M329" s="490">
        <v>1.2</v>
      </c>
      <c r="N329" s="491">
        <f t="shared" si="184"/>
        <v>226.22</v>
      </c>
      <c r="O329" s="576"/>
      <c r="P329" s="576"/>
      <c r="Q329" s="492">
        <f t="shared" si="185"/>
        <v>0</v>
      </c>
      <c r="R329" s="492"/>
      <c r="S329" s="715">
        <f t="shared" si="186"/>
        <v>0</v>
      </c>
      <c r="T329" s="584"/>
    </row>
    <row r="330" spans="1:25" s="608" customFormat="1" ht="27" customHeight="1" x14ac:dyDescent="0.3">
      <c r="A330" s="477" t="s">
        <v>3870</v>
      </c>
      <c r="B330" s="501" t="s">
        <v>2307</v>
      </c>
      <c r="C330" s="477" t="s">
        <v>552</v>
      </c>
      <c r="D330" s="499" t="s">
        <v>2071</v>
      </c>
      <c r="E330" s="479" t="s">
        <v>18</v>
      </c>
      <c r="F330" s="519">
        <f>F331</f>
        <v>1</v>
      </c>
      <c r="G330" s="519"/>
      <c r="H330" s="519"/>
      <c r="I330" s="519"/>
      <c r="J330" s="519"/>
      <c r="K330" s="519"/>
      <c r="L330" s="500">
        <f>L331</f>
        <v>1</v>
      </c>
      <c r="M330" s="507">
        <v>1</v>
      </c>
      <c r="N330" s="483">
        <f>ROUND(M330*L330,2)</f>
        <v>1</v>
      </c>
      <c r="O330" s="575"/>
      <c r="P330" s="575"/>
      <c r="Q330" s="485"/>
      <c r="R330" s="485">
        <f>ROUND(N330*P330,2)</f>
        <v>0</v>
      </c>
      <c r="S330" s="715">
        <f t="shared" ref="S330:S335" si="187">ROUND(Q330+R330,2)</f>
        <v>0</v>
      </c>
      <c r="T330" s="587" t="s">
        <v>556</v>
      </c>
    </row>
    <row r="331" spans="1:25" s="610" customFormat="1" ht="22.5" customHeight="1" x14ac:dyDescent="0.25">
      <c r="A331" s="486" t="s">
        <v>3871</v>
      </c>
      <c r="B331" s="543"/>
      <c r="C331" s="516" t="s">
        <v>553</v>
      </c>
      <c r="D331" s="523" t="s">
        <v>3371</v>
      </c>
      <c r="E331" s="489" t="s">
        <v>18</v>
      </c>
      <c r="F331" s="606">
        <v>1</v>
      </c>
      <c r="G331" s="560"/>
      <c r="H331" s="496"/>
      <c r="I331" s="492"/>
      <c r="J331" s="526"/>
      <c r="K331" s="492"/>
      <c r="L331" s="494">
        <f>F331</f>
        <v>1</v>
      </c>
      <c r="M331" s="490">
        <v>1</v>
      </c>
      <c r="N331" s="491">
        <f t="shared" si="184"/>
        <v>1</v>
      </c>
      <c r="O331" s="577"/>
      <c r="P331" s="577"/>
      <c r="Q331" s="492">
        <f>ROUND(N331*O331,2)</f>
        <v>0</v>
      </c>
      <c r="R331" s="492"/>
      <c r="S331" s="715">
        <f t="shared" si="187"/>
        <v>0</v>
      </c>
      <c r="T331" s="577"/>
      <c r="U331" s="609"/>
      <c r="V331" s="609"/>
      <c r="W331" s="609"/>
      <c r="X331" s="609"/>
      <c r="Y331" s="609"/>
    </row>
    <row r="332" spans="1:25" s="559" customFormat="1" ht="15.75" customHeight="1" x14ac:dyDescent="0.3">
      <c r="A332" s="477" t="s">
        <v>3872</v>
      </c>
      <c r="B332" s="501" t="s">
        <v>4987</v>
      </c>
      <c r="C332" s="477" t="s">
        <v>552</v>
      </c>
      <c r="D332" s="499" t="s">
        <v>3058</v>
      </c>
      <c r="E332" s="479" t="s">
        <v>18</v>
      </c>
      <c r="F332" s="500">
        <f>F333</f>
        <v>1</v>
      </c>
      <c r="G332" s="479"/>
      <c r="H332" s="479"/>
      <c r="I332" s="479"/>
      <c r="J332" s="479"/>
      <c r="K332" s="479"/>
      <c r="L332" s="500">
        <f>F332</f>
        <v>1</v>
      </c>
      <c r="M332" s="482">
        <v>1</v>
      </c>
      <c r="N332" s="483">
        <f>ROUND(M332*L332,2)</f>
        <v>1</v>
      </c>
      <c r="O332" s="575"/>
      <c r="P332" s="575"/>
      <c r="Q332" s="485"/>
      <c r="R332" s="485">
        <f>ROUND(N332*P332,2)</f>
        <v>0</v>
      </c>
      <c r="S332" s="715">
        <f t="shared" si="187"/>
        <v>0</v>
      </c>
      <c r="T332" s="587" t="s">
        <v>556</v>
      </c>
      <c r="U332" s="558"/>
      <c r="V332" s="558"/>
      <c r="W332" s="558"/>
      <c r="X332" s="558"/>
      <c r="Y332" s="558"/>
    </row>
    <row r="333" spans="1:25" s="610" customFormat="1" ht="22.5" customHeight="1" x14ac:dyDescent="0.25">
      <c r="A333" s="486" t="s">
        <v>3873</v>
      </c>
      <c r="B333" s="543"/>
      <c r="C333" s="516" t="s">
        <v>553</v>
      </c>
      <c r="D333" s="523" t="s">
        <v>1893</v>
      </c>
      <c r="E333" s="489" t="s">
        <v>18</v>
      </c>
      <c r="F333" s="606">
        <v>1</v>
      </c>
      <c r="G333" s="560"/>
      <c r="H333" s="496"/>
      <c r="I333" s="492"/>
      <c r="J333" s="526"/>
      <c r="K333" s="492"/>
      <c r="L333" s="494">
        <f t="shared" ref="L333:L335" si="188">F333</f>
        <v>1</v>
      </c>
      <c r="M333" s="490">
        <v>1</v>
      </c>
      <c r="N333" s="491">
        <f t="shared" ref="N333" si="189">ROUND(M333*L333,2)</f>
        <v>1</v>
      </c>
      <c r="O333" s="577"/>
      <c r="P333" s="577"/>
      <c r="Q333" s="492">
        <f>ROUND(N333*O333,2)</f>
        <v>0</v>
      </c>
      <c r="R333" s="492"/>
      <c r="S333" s="715">
        <f t="shared" si="187"/>
        <v>0</v>
      </c>
      <c r="T333" s="577"/>
      <c r="U333" s="609"/>
      <c r="V333" s="609"/>
      <c r="W333" s="609"/>
      <c r="X333" s="609"/>
      <c r="Y333" s="609"/>
    </row>
    <row r="334" spans="1:25" s="608" customFormat="1" ht="32.25" customHeight="1" x14ac:dyDescent="0.3">
      <c r="A334" s="477" t="s">
        <v>3874</v>
      </c>
      <c r="B334" s="538" t="s">
        <v>2974</v>
      </c>
      <c r="C334" s="477" t="s">
        <v>552</v>
      </c>
      <c r="D334" s="499" t="s">
        <v>1313</v>
      </c>
      <c r="E334" s="479" t="s">
        <v>1685</v>
      </c>
      <c r="F334" s="567">
        <v>1</v>
      </c>
      <c r="G334" s="479"/>
      <c r="H334" s="479"/>
      <c r="I334" s="480"/>
      <c r="J334" s="480"/>
      <c r="K334" s="480"/>
      <c r="L334" s="506">
        <f t="shared" si="188"/>
        <v>1</v>
      </c>
      <c r="M334" s="507">
        <v>1</v>
      </c>
      <c r="N334" s="483">
        <f>ROUND(M334*L334,2)</f>
        <v>1</v>
      </c>
      <c r="O334" s="575"/>
      <c r="P334" s="575"/>
      <c r="Q334" s="485"/>
      <c r="R334" s="485">
        <f>ROUND(N334*P334,2)</f>
        <v>0</v>
      </c>
      <c r="S334" s="715">
        <f t="shared" si="187"/>
        <v>0</v>
      </c>
      <c r="T334" s="575"/>
      <c r="U334" s="607"/>
      <c r="V334" s="607"/>
      <c r="W334" s="607"/>
      <c r="X334" s="607"/>
      <c r="Y334" s="607"/>
    </row>
    <row r="335" spans="1:25" s="629" customFormat="1" x14ac:dyDescent="0.25">
      <c r="A335" s="546" t="s">
        <v>3875</v>
      </c>
      <c r="B335" s="554"/>
      <c r="C335" s="551" t="s">
        <v>553</v>
      </c>
      <c r="D335" s="536" t="s">
        <v>4516</v>
      </c>
      <c r="E335" s="548" t="s">
        <v>1685</v>
      </c>
      <c r="F335" s="713">
        <v>1</v>
      </c>
      <c r="G335" s="555"/>
      <c r="H335" s="555"/>
      <c r="I335" s="714"/>
      <c r="J335" s="714"/>
      <c r="K335" s="714"/>
      <c r="L335" s="553">
        <f t="shared" si="188"/>
        <v>1</v>
      </c>
      <c r="M335" s="550">
        <v>1</v>
      </c>
      <c r="N335" s="491">
        <f t="shared" ref="N335" si="190">ROUND(M335*L335,2)</f>
        <v>1</v>
      </c>
      <c r="O335" s="582"/>
      <c r="P335" s="582"/>
      <c r="Q335" s="492">
        <f>ROUND(N335*O335,2)</f>
        <v>0</v>
      </c>
      <c r="R335" s="492"/>
      <c r="S335" s="715">
        <f t="shared" si="187"/>
        <v>0</v>
      </c>
      <c r="T335" s="620" t="s">
        <v>3137</v>
      </c>
      <c r="U335" s="628"/>
      <c r="V335" s="628"/>
      <c r="W335" s="628"/>
      <c r="X335" s="628"/>
      <c r="Y335" s="628"/>
    </row>
    <row r="336" spans="1:25" s="617" customFormat="1" ht="20.25" customHeight="1" x14ac:dyDescent="0.3">
      <c r="A336" s="510" t="s">
        <v>492</v>
      </c>
      <c r="B336" s="511"/>
      <c r="C336" s="510"/>
      <c r="D336" s="465" t="s">
        <v>3372</v>
      </c>
      <c r="E336" s="512"/>
      <c r="F336" s="513"/>
      <c r="G336" s="512"/>
      <c r="H336" s="512"/>
      <c r="I336" s="512"/>
      <c r="J336" s="512"/>
      <c r="K336" s="512"/>
      <c r="L336" s="514"/>
      <c r="M336" s="467"/>
      <c r="N336" s="468"/>
      <c r="O336" s="579"/>
      <c r="P336" s="579"/>
      <c r="Q336" s="469"/>
      <c r="R336" s="469"/>
      <c r="S336" s="715"/>
      <c r="T336" s="579"/>
      <c r="U336" s="616"/>
      <c r="V336" s="616"/>
      <c r="W336" s="616"/>
      <c r="X336" s="616"/>
      <c r="Y336" s="616"/>
    </row>
    <row r="337" spans="1:25" s="608" customFormat="1" ht="32.25" customHeight="1" x14ac:dyDescent="0.3">
      <c r="A337" s="477" t="s">
        <v>1511</v>
      </c>
      <c r="B337" s="501" t="s">
        <v>2086</v>
      </c>
      <c r="C337" s="477" t="s">
        <v>552</v>
      </c>
      <c r="D337" s="478" t="s">
        <v>3128</v>
      </c>
      <c r="E337" s="479" t="s">
        <v>3</v>
      </c>
      <c r="F337" s="500"/>
      <c r="G337" s="479"/>
      <c r="H337" s="479"/>
      <c r="I337" s="480"/>
      <c r="J337" s="480"/>
      <c r="K337" s="480">
        <f>K338</f>
        <v>0.22000000000000003</v>
      </c>
      <c r="L337" s="480">
        <f>K337</f>
        <v>0.22000000000000003</v>
      </c>
      <c r="M337" s="482">
        <v>1</v>
      </c>
      <c r="N337" s="483">
        <f>ROUND(M337*L337,2)</f>
        <v>0.22</v>
      </c>
      <c r="O337" s="575"/>
      <c r="P337" s="575"/>
      <c r="Q337" s="485"/>
      <c r="R337" s="485">
        <f>ROUND(N337*P337,2)</f>
        <v>0</v>
      </c>
      <c r="S337" s="715">
        <f>ROUND(Q337+R337,2)</f>
        <v>0</v>
      </c>
      <c r="T337" s="575" t="s">
        <v>555</v>
      </c>
      <c r="U337" s="607"/>
      <c r="V337" s="607"/>
      <c r="W337" s="607"/>
      <c r="X337" s="607"/>
      <c r="Y337" s="607"/>
    </row>
    <row r="338" spans="1:25" s="610" customFormat="1" ht="22.5" customHeight="1" x14ac:dyDescent="0.25">
      <c r="A338" s="516" t="s">
        <v>1512</v>
      </c>
      <c r="B338" s="543"/>
      <c r="C338" s="516" t="s">
        <v>553</v>
      </c>
      <c r="D338" s="596" t="s">
        <v>3346</v>
      </c>
      <c r="E338" s="496"/>
      <c r="F338" s="517"/>
      <c r="G338" s="496">
        <v>0.55000000000000004</v>
      </c>
      <c r="H338" s="496">
        <v>0.55000000000000004</v>
      </c>
      <c r="I338" s="496">
        <f>(G338+H338)*2</f>
        <v>2.2000000000000002</v>
      </c>
      <c r="J338" s="496">
        <v>0.1</v>
      </c>
      <c r="K338" s="496">
        <f>I338*J338</f>
        <v>0.22000000000000003</v>
      </c>
      <c r="L338" s="542">
        <f>J338</f>
        <v>0.1</v>
      </c>
      <c r="M338" s="490">
        <v>1.1000000000000001</v>
      </c>
      <c r="N338" s="491">
        <f>L338*M338</f>
        <v>0.11000000000000001</v>
      </c>
      <c r="O338" s="577"/>
      <c r="P338" s="577"/>
      <c r="Q338" s="492">
        <f t="shared" ref="Q338" si="191">ROUND(N338*O338,2)</f>
        <v>0</v>
      </c>
      <c r="R338" s="492"/>
      <c r="S338" s="715">
        <f t="shared" ref="S338" si="192">ROUND(Q338+R338,2)</f>
        <v>0</v>
      </c>
      <c r="T338" s="577"/>
      <c r="U338" s="609"/>
      <c r="V338" s="609"/>
      <c r="W338" s="609"/>
      <c r="X338" s="609"/>
      <c r="Y338" s="609"/>
    </row>
    <row r="339" spans="1:25" s="559" customFormat="1" ht="27.75" customHeight="1" x14ac:dyDescent="0.3">
      <c r="A339" s="477" t="s">
        <v>1516</v>
      </c>
      <c r="B339" s="501" t="s">
        <v>5577</v>
      </c>
      <c r="C339" s="504" t="s">
        <v>552</v>
      </c>
      <c r="D339" s="508" t="s">
        <v>5576</v>
      </c>
      <c r="E339" s="479" t="s">
        <v>18</v>
      </c>
      <c r="F339" s="500">
        <f>F340</f>
        <v>1</v>
      </c>
      <c r="G339" s="500"/>
      <c r="H339" s="500"/>
      <c r="I339" s="500"/>
      <c r="J339" s="500"/>
      <c r="K339" s="500"/>
      <c r="L339" s="506">
        <f t="shared" ref="L339:L340" si="193">F339</f>
        <v>1</v>
      </c>
      <c r="M339" s="507">
        <v>1</v>
      </c>
      <c r="N339" s="483">
        <f>ROUND(M339*L339,2)</f>
        <v>1</v>
      </c>
      <c r="O339" s="575"/>
      <c r="P339" s="575"/>
      <c r="Q339" s="485"/>
      <c r="R339" s="485">
        <f>ROUND(N339*P339,2)</f>
        <v>0</v>
      </c>
      <c r="S339" s="715">
        <f>ROUND(Q339+R339,2)</f>
        <v>0</v>
      </c>
      <c r="T339" s="586"/>
      <c r="U339" s="558"/>
      <c r="V339" s="558"/>
      <c r="W339" s="558"/>
      <c r="X339" s="558"/>
      <c r="Y339" s="558"/>
    </row>
    <row r="340" spans="1:25" s="610" customFormat="1" ht="41.25" customHeight="1" x14ac:dyDescent="0.25">
      <c r="A340" s="516" t="s">
        <v>1517</v>
      </c>
      <c r="B340" s="487"/>
      <c r="C340" s="486" t="s">
        <v>553</v>
      </c>
      <c r="D340" s="596" t="s">
        <v>3350</v>
      </c>
      <c r="E340" s="489" t="s">
        <v>18</v>
      </c>
      <c r="F340" s="520">
        <v>1</v>
      </c>
      <c r="G340" s="489"/>
      <c r="H340" s="489"/>
      <c r="I340" s="489"/>
      <c r="J340" s="489"/>
      <c r="K340" s="494"/>
      <c r="L340" s="494">
        <f t="shared" si="193"/>
        <v>1</v>
      </c>
      <c r="M340" s="490">
        <v>1</v>
      </c>
      <c r="N340" s="491">
        <f t="shared" ref="N340" si="194">ROUND(M340*L340,2)</f>
        <v>1</v>
      </c>
      <c r="O340" s="576"/>
      <c r="P340" s="576"/>
      <c r="Q340" s="492">
        <f>ROUND(N340*O340,2)</f>
        <v>0</v>
      </c>
      <c r="R340" s="492"/>
      <c r="S340" s="715">
        <f>ROUND(Q340+R340,2)</f>
        <v>0</v>
      </c>
      <c r="T340" s="584"/>
      <c r="U340" s="609"/>
    </row>
    <row r="341" spans="1:25" s="608" customFormat="1" ht="27" customHeight="1" x14ac:dyDescent="0.3">
      <c r="A341" s="477" t="s">
        <v>1518</v>
      </c>
      <c r="B341" s="501" t="s">
        <v>2089</v>
      </c>
      <c r="C341" s="477" t="s">
        <v>552</v>
      </c>
      <c r="D341" s="499" t="s">
        <v>1127</v>
      </c>
      <c r="E341" s="479" t="s">
        <v>18</v>
      </c>
      <c r="F341" s="519">
        <f>F342</f>
        <v>1</v>
      </c>
      <c r="G341" s="479"/>
      <c r="H341" s="479"/>
      <c r="I341" s="479"/>
      <c r="J341" s="479"/>
      <c r="K341" s="500">
        <f>F341</f>
        <v>1</v>
      </c>
      <c r="L341" s="500">
        <f>K341</f>
        <v>1</v>
      </c>
      <c r="M341" s="507">
        <v>1</v>
      </c>
      <c r="N341" s="483">
        <f>ROUND(M341*L341,2)</f>
        <v>1</v>
      </c>
      <c r="O341" s="575"/>
      <c r="P341" s="575"/>
      <c r="Q341" s="485"/>
      <c r="R341" s="485">
        <f>ROUND(N341*P341,2)</f>
        <v>0</v>
      </c>
      <c r="S341" s="715">
        <f>ROUND(Q341+R341,2)</f>
        <v>0</v>
      </c>
      <c r="T341" s="587"/>
    </row>
    <row r="342" spans="1:25" s="610" customFormat="1" ht="23.25" customHeight="1" x14ac:dyDescent="0.3">
      <c r="A342" s="486" t="s">
        <v>1519</v>
      </c>
      <c r="B342" s="487"/>
      <c r="C342" s="486" t="s">
        <v>553</v>
      </c>
      <c r="D342" s="530" t="s">
        <v>3374</v>
      </c>
      <c r="E342" s="489" t="s">
        <v>18</v>
      </c>
      <c r="F342" s="497">
        <v>1</v>
      </c>
      <c r="G342" s="489"/>
      <c r="H342" s="489"/>
      <c r="I342" s="489"/>
      <c r="J342" s="489"/>
      <c r="K342" s="494">
        <f>F342</f>
        <v>1</v>
      </c>
      <c r="L342" s="494">
        <f>K342</f>
        <v>1</v>
      </c>
      <c r="M342" s="490">
        <v>1</v>
      </c>
      <c r="N342" s="491">
        <f t="shared" ref="N342" si="195">ROUND(M342*L342,2)</f>
        <v>1</v>
      </c>
      <c r="O342" s="576"/>
      <c r="P342" s="576"/>
      <c r="Q342" s="492">
        <f>ROUND(N342*O342,2)</f>
        <v>0</v>
      </c>
      <c r="R342" s="492"/>
      <c r="S342" s="715">
        <f>ROUND(Q342+R342,2)</f>
        <v>0</v>
      </c>
      <c r="T342" s="584"/>
      <c r="U342" s="609"/>
    </row>
    <row r="343" spans="1:25" s="608" customFormat="1" ht="27" customHeight="1" x14ac:dyDescent="0.3">
      <c r="A343" s="477" t="s">
        <v>3876</v>
      </c>
      <c r="B343" s="501" t="s">
        <v>2088</v>
      </c>
      <c r="C343" s="477" t="s">
        <v>552</v>
      </c>
      <c r="D343" s="478" t="s">
        <v>1338</v>
      </c>
      <c r="E343" s="479" t="s">
        <v>3</v>
      </c>
      <c r="F343" s="519">
        <f>F344</f>
        <v>0.2</v>
      </c>
      <c r="G343" s="479"/>
      <c r="H343" s="479"/>
      <c r="I343" s="479"/>
      <c r="J343" s="479"/>
      <c r="K343" s="519">
        <f t="shared" ref="K343:K345" si="196">F343</f>
        <v>0.2</v>
      </c>
      <c r="L343" s="519">
        <f>K343</f>
        <v>0.2</v>
      </c>
      <c r="M343" s="507">
        <v>1</v>
      </c>
      <c r="N343" s="483">
        <f>ROUND(M343*L343,2)</f>
        <v>0.2</v>
      </c>
      <c r="O343" s="575"/>
      <c r="P343" s="575"/>
      <c r="Q343" s="485"/>
      <c r="R343" s="485">
        <f>ROUND(N343*P343,2)</f>
        <v>0</v>
      </c>
      <c r="S343" s="715">
        <f>ROUND(Q343+R343,2)</f>
        <v>0</v>
      </c>
      <c r="T343" s="587"/>
    </row>
    <row r="344" spans="1:25" s="610" customFormat="1" ht="54" customHeight="1" x14ac:dyDescent="0.3">
      <c r="A344" s="486" t="s">
        <v>3877</v>
      </c>
      <c r="B344" s="487"/>
      <c r="C344" s="486" t="s">
        <v>553</v>
      </c>
      <c r="D344" s="523" t="s">
        <v>3368</v>
      </c>
      <c r="E344" s="489" t="s">
        <v>3</v>
      </c>
      <c r="F344" s="497">
        <v>0.2</v>
      </c>
      <c r="G344" s="489"/>
      <c r="H344" s="489"/>
      <c r="I344" s="489"/>
      <c r="J344" s="489"/>
      <c r="K344" s="497">
        <f t="shared" si="196"/>
        <v>0.2</v>
      </c>
      <c r="L344" s="497">
        <f>K344</f>
        <v>0.2</v>
      </c>
      <c r="M344" s="490">
        <v>1.1000000000000001</v>
      </c>
      <c r="N344" s="491">
        <f t="shared" ref="N344:N345" si="197">ROUND(M344*L344,2)</f>
        <v>0.22</v>
      </c>
      <c r="O344" s="576"/>
      <c r="P344" s="576"/>
      <c r="Q344" s="492">
        <f t="shared" ref="Q344:Q345" si="198">ROUND(N344*O344,2)</f>
        <v>0</v>
      </c>
      <c r="R344" s="492"/>
      <c r="S344" s="715">
        <f t="shared" ref="S344:S345" si="199">ROUND(Q344+R344,2)</f>
        <v>0</v>
      </c>
      <c r="T344" s="584"/>
      <c r="U344" s="609"/>
    </row>
    <row r="345" spans="1:25" s="610" customFormat="1" ht="25.5" customHeight="1" x14ac:dyDescent="0.3">
      <c r="A345" s="486" t="s">
        <v>3878</v>
      </c>
      <c r="B345" s="487"/>
      <c r="C345" s="486" t="s">
        <v>553</v>
      </c>
      <c r="D345" s="493" t="s">
        <v>3022</v>
      </c>
      <c r="E345" s="489" t="s">
        <v>2</v>
      </c>
      <c r="F345" s="497">
        <f>F344</f>
        <v>0.2</v>
      </c>
      <c r="G345" s="497"/>
      <c r="H345" s="497"/>
      <c r="I345" s="497"/>
      <c r="J345" s="497"/>
      <c r="K345" s="497">
        <f t="shared" si="196"/>
        <v>0.2</v>
      </c>
      <c r="L345" s="497">
        <f>K345</f>
        <v>0.2</v>
      </c>
      <c r="M345" s="490">
        <v>1.2</v>
      </c>
      <c r="N345" s="491">
        <f t="shared" si="197"/>
        <v>0.24</v>
      </c>
      <c r="O345" s="576"/>
      <c r="P345" s="576"/>
      <c r="Q345" s="492">
        <f t="shared" si="198"/>
        <v>0</v>
      </c>
      <c r="R345" s="492"/>
      <c r="S345" s="715">
        <f t="shared" si="199"/>
        <v>0</v>
      </c>
      <c r="T345" s="584"/>
    </row>
    <row r="346" spans="1:25" s="608" customFormat="1" ht="32.25" customHeight="1" x14ac:dyDescent="0.3">
      <c r="A346" s="477" t="s">
        <v>3879</v>
      </c>
      <c r="B346" s="538" t="s">
        <v>2974</v>
      </c>
      <c r="C346" s="477" t="s">
        <v>552</v>
      </c>
      <c r="D346" s="499" t="s">
        <v>1313</v>
      </c>
      <c r="E346" s="479" t="s">
        <v>1685</v>
      </c>
      <c r="F346" s="567">
        <v>1</v>
      </c>
      <c r="G346" s="479"/>
      <c r="H346" s="479"/>
      <c r="I346" s="480"/>
      <c r="J346" s="480"/>
      <c r="K346" s="480"/>
      <c r="L346" s="506">
        <f t="shared" ref="L346:L348" si="200">F346</f>
        <v>1</v>
      </c>
      <c r="M346" s="507">
        <v>1</v>
      </c>
      <c r="N346" s="483">
        <f>ROUND(M346*L346,2)</f>
        <v>1</v>
      </c>
      <c r="O346" s="575"/>
      <c r="P346" s="575"/>
      <c r="Q346" s="485"/>
      <c r="R346" s="485">
        <f>ROUND(N346*P346,2)</f>
        <v>0</v>
      </c>
      <c r="S346" s="715">
        <f>ROUND(Q346+R346,2)</f>
        <v>0</v>
      </c>
      <c r="T346" s="575"/>
      <c r="U346" s="607"/>
      <c r="V346" s="607"/>
      <c r="W346" s="607"/>
      <c r="X346" s="607"/>
      <c r="Y346" s="607"/>
    </row>
    <row r="347" spans="1:25" s="629" customFormat="1" ht="32.25" customHeight="1" x14ac:dyDescent="0.25">
      <c r="A347" s="546" t="s">
        <v>3880</v>
      </c>
      <c r="B347" s="554"/>
      <c r="C347" s="551" t="s">
        <v>553</v>
      </c>
      <c r="D347" s="536" t="s">
        <v>3373</v>
      </c>
      <c r="E347" s="548" t="s">
        <v>1685</v>
      </c>
      <c r="F347" s="713">
        <v>1</v>
      </c>
      <c r="G347" s="555"/>
      <c r="H347" s="555"/>
      <c r="I347" s="714"/>
      <c r="J347" s="714"/>
      <c r="K347" s="714"/>
      <c r="L347" s="553">
        <f t="shared" si="200"/>
        <v>1</v>
      </c>
      <c r="M347" s="550">
        <v>1</v>
      </c>
      <c r="N347" s="491">
        <f t="shared" ref="N347:N351" si="201">ROUND(M347*L347,2)</f>
        <v>1</v>
      </c>
      <c r="O347" s="582"/>
      <c r="P347" s="582"/>
      <c r="Q347" s="492">
        <f t="shared" ref="Q347:Q351" si="202">ROUND(N347*O347,2)</f>
        <v>0</v>
      </c>
      <c r="R347" s="492"/>
      <c r="S347" s="715">
        <f t="shared" ref="S347:S351" si="203">ROUND(Q347+R347,2)</f>
        <v>0</v>
      </c>
      <c r="T347" s="620" t="s">
        <v>3137</v>
      </c>
      <c r="U347" s="628"/>
      <c r="V347" s="628"/>
      <c r="W347" s="628"/>
      <c r="X347" s="628"/>
      <c r="Y347" s="628"/>
    </row>
    <row r="348" spans="1:25" s="610" customFormat="1" ht="23.25" customHeight="1" x14ac:dyDescent="0.3">
      <c r="A348" s="486" t="s">
        <v>3881</v>
      </c>
      <c r="B348" s="487"/>
      <c r="C348" s="486" t="s">
        <v>553</v>
      </c>
      <c r="D348" s="523" t="s">
        <v>3351</v>
      </c>
      <c r="E348" s="489" t="s">
        <v>18</v>
      </c>
      <c r="F348" s="520">
        <v>1</v>
      </c>
      <c r="G348" s="489"/>
      <c r="H348" s="489"/>
      <c r="I348" s="489"/>
      <c r="J348" s="489"/>
      <c r="K348" s="494"/>
      <c r="L348" s="494">
        <f t="shared" si="200"/>
        <v>1</v>
      </c>
      <c r="M348" s="490">
        <v>1</v>
      </c>
      <c r="N348" s="491">
        <f t="shared" si="201"/>
        <v>1</v>
      </c>
      <c r="O348" s="576"/>
      <c r="P348" s="576"/>
      <c r="Q348" s="492">
        <f t="shared" si="202"/>
        <v>0</v>
      </c>
      <c r="R348" s="492"/>
      <c r="S348" s="715">
        <f t="shared" si="203"/>
        <v>0</v>
      </c>
      <c r="T348" s="584"/>
      <c r="U348" s="609"/>
    </row>
    <row r="349" spans="1:25" s="610" customFormat="1" ht="23.25" customHeight="1" x14ac:dyDescent="0.3">
      <c r="A349" s="486" t="s">
        <v>3882</v>
      </c>
      <c r="B349" s="487"/>
      <c r="C349" s="486" t="s">
        <v>553</v>
      </c>
      <c r="D349" s="523" t="s">
        <v>3352</v>
      </c>
      <c r="E349" s="489" t="s">
        <v>18</v>
      </c>
      <c r="F349" s="520">
        <v>1</v>
      </c>
      <c r="G349" s="489"/>
      <c r="H349" s="489"/>
      <c r="I349" s="489"/>
      <c r="J349" s="489"/>
      <c r="K349" s="494"/>
      <c r="L349" s="494">
        <f>F349</f>
        <v>1</v>
      </c>
      <c r="M349" s="490">
        <v>1</v>
      </c>
      <c r="N349" s="491">
        <f t="shared" si="201"/>
        <v>1</v>
      </c>
      <c r="O349" s="576"/>
      <c r="P349" s="576"/>
      <c r="Q349" s="492">
        <f t="shared" si="202"/>
        <v>0</v>
      </c>
      <c r="R349" s="492"/>
      <c r="S349" s="715">
        <f t="shared" si="203"/>
        <v>0</v>
      </c>
      <c r="T349" s="584"/>
      <c r="U349" s="609"/>
    </row>
    <row r="350" spans="1:25" s="610" customFormat="1" ht="23.25" customHeight="1" x14ac:dyDescent="0.3">
      <c r="A350" s="486" t="s">
        <v>3883</v>
      </c>
      <c r="B350" s="487"/>
      <c r="C350" s="486" t="s">
        <v>553</v>
      </c>
      <c r="D350" s="523" t="s">
        <v>3353</v>
      </c>
      <c r="E350" s="489" t="s">
        <v>18</v>
      </c>
      <c r="F350" s="520">
        <v>1</v>
      </c>
      <c r="G350" s="489"/>
      <c r="H350" s="489"/>
      <c r="I350" s="489"/>
      <c r="J350" s="489"/>
      <c r="K350" s="494"/>
      <c r="L350" s="494">
        <f>F350</f>
        <v>1</v>
      </c>
      <c r="M350" s="490">
        <v>1</v>
      </c>
      <c r="N350" s="491">
        <f t="shared" si="201"/>
        <v>1</v>
      </c>
      <c r="O350" s="576"/>
      <c r="P350" s="576"/>
      <c r="Q350" s="492">
        <f t="shared" si="202"/>
        <v>0</v>
      </c>
      <c r="R350" s="492"/>
      <c r="S350" s="715">
        <f t="shared" si="203"/>
        <v>0</v>
      </c>
      <c r="T350" s="584"/>
      <c r="U350" s="609"/>
    </row>
    <row r="351" spans="1:25" s="610" customFormat="1" ht="23.25" customHeight="1" x14ac:dyDescent="0.3">
      <c r="A351" s="486" t="s">
        <v>3884</v>
      </c>
      <c r="B351" s="487"/>
      <c r="C351" s="486" t="s">
        <v>553</v>
      </c>
      <c r="D351" s="523" t="s">
        <v>3354</v>
      </c>
      <c r="E351" s="489" t="s">
        <v>18</v>
      </c>
      <c r="F351" s="520">
        <v>1</v>
      </c>
      <c r="G351" s="489"/>
      <c r="H351" s="489"/>
      <c r="I351" s="489"/>
      <c r="J351" s="489"/>
      <c r="K351" s="494"/>
      <c r="L351" s="494">
        <f>F351</f>
        <v>1</v>
      </c>
      <c r="M351" s="490">
        <v>1</v>
      </c>
      <c r="N351" s="491">
        <f t="shared" si="201"/>
        <v>1</v>
      </c>
      <c r="O351" s="576"/>
      <c r="P351" s="576"/>
      <c r="Q351" s="492">
        <f t="shared" si="202"/>
        <v>0</v>
      </c>
      <c r="R351" s="492"/>
      <c r="S351" s="715">
        <f t="shared" si="203"/>
        <v>0</v>
      </c>
      <c r="T351" s="584"/>
      <c r="U351" s="609"/>
    </row>
    <row r="352" spans="1:25" s="617" customFormat="1" ht="22.5" customHeight="1" x14ac:dyDescent="0.3">
      <c r="A352" s="510" t="s">
        <v>493</v>
      </c>
      <c r="B352" s="511"/>
      <c r="C352" s="510"/>
      <c r="D352" s="465" t="s">
        <v>3375</v>
      </c>
      <c r="E352" s="512"/>
      <c r="F352" s="513"/>
      <c r="G352" s="512"/>
      <c r="H352" s="512"/>
      <c r="I352" s="512"/>
      <c r="J352" s="512"/>
      <c r="K352" s="512"/>
      <c r="L352" s="514"/>
      <c r="M352" s="467"/>
      <c r="N352" s="468"/>
      <c r="O352" s="579"/>
      <c r="P352" s="579"/>
      <c r="Q352" s="469"/>
      <c r="R352" s="469"/>
      <c r="S352" s="715"/>
      <c r="T352" s="579"/>
      <c r="U352" s="616"/>
      <c r="V352" s="616"/>
      <c r="W352" s="616"/>
      <c r="X352" s="616"/>
      <c r="Y352" s="616"/>
    </row>
    <row r="353" spans="1:25" s="608" customFormat="1" ht="32.25" customHeight="1" x14ac:dyDescent="0.3">
      <c r="A353" s="477" t="s">
        <v>1525</v>
      </c>
      <c r="B353" s="501" t="s">
        <v>2086</v>
      </c>
      <c r="C353" s="477" t="s">
        <v>552</v>
      </c>
      <c r="D353" s="478" t="s">
        <v>3128</v>
      </c>
      <c r="E353" s="479" t="s">
        <v>3</v>
      </c>
      <c r="F353" s="500"/>
      <c r="G353" s="479"/>
      <c r="H353" s="479"/>
      <c r="I353" s="480"/>
      <c r="J353" s="480"/>
      <c r="K353" s="480">
        <f>SUM(K354:K371)</f>
        <v>166.29340538702724</v>
      </c>
      <c r="L353" s="480">
        <f>K353</f>
        <v>166.29340538702724</v>
      </c>
      <c r="M353" s="482">
        <v>1</v>
      </c>
      <c r="N353" s="483">
        <f>ROUND(M353*L353,2)</f>
        <v>166.29</v>
      </c>
      <c r="O353" s="575"/>
      <c r="P353" s="575"/>
      <c r="Q353" s="485"/>
      <c r="R353" s="485">
        <f>ROUND(N353*P353,2)</f>
        <v>0</v>
      </c>
      <c r="S353" s="715">
        <f>ROUND(Q353+R353,2)</f>
        <v>0</v>
      </c>
      <c r="T353" s="575" t="s">
        <v>555</v>
      </c>
      <c r="U353" s="607"/>
      <c r="V353" s="607"/>
      <c r="W353" s="607"/>
      <c r="X353" s="607"/>
      <c r="Y353" s="607"/>
    </row>
    <row r="354" spans="1:25" s="610" customFormat="1" ht="22.5" customHeight="1" x14ac:dyDescent="0.25">
      <c r="A354" s="486" t="s">
        <v>3885</v>
      </c>
      <c r="B354" s="543"/>
      <c r="C354" s="516" t="s">
        <v>553</v>
      </c>
      <c r="D354" s="596" t="s">
        <v>3356</v>
      </c>
      <c r="E354" s="496" t="s">
        <v>1210</v>
      </c>
      <c r="F354" s="517"/>
      <c r="G354" s="489">
        <v>0.65</v>
      </c>
      <c r="H354" s="489">
        <v>0.35</v>
      </c>
      <c r="I354" s="492">
        <f>(G354+H354)*2</f>
        <v>2</v>
      </c>
      <c r="J354" s="524">
        <v>50.6</v>
      </c>
      <c r="K354" s="492">
        <f>I354*J354</f>
        <v>101.2</v>
      </c>
      <c r="L354" s="492">
        <f>J354</f>
        <v>50.6</v>
      </c>
      <c r="M354" s="490">
        <v>1.1000000000000001</v>
      </c>
      <c r="N354" s="491">
        <f t="shared" ref="N354:N372" si="204">ROUND(M354*L354,2)</f>
        <v>55.66</v>
      </c>
      <c r="O354" s="577"/>
      <c r="P354" s="577"/>
      <c r="Q354" s="492">
        <f t="shared" ref="Q354:Q372" si="205">ROUND(N354*O354,2)</f>
        <v>0</v>
      </c>
      <c r="R354" s="492"/>
      <c r="S354" s="715">
        <f t="shared" ref="S354:S372" si="206">ROUND(Q354+R354,2)</f>
        <v>0</v>
      </c>
      <c r="T354" s="577"/>
      <c r="U354" s="609"/>
      <c r="V354" s="609"/>
      <c r="W354" s="609"/>
      <c r="X354" s="609"/>
      <c r="Y354" s="609"/>
    </row>
    <row r="355" spans="1:25" s="610" customFormat="1" ht="22.5" customHeight="1" x14ac:dyDescent="0.3">
      <c r="A355" s="486" t="s">
        <v>3886</v>
      </c>
      <c r="B355" s="543"/>
      <c r="C355" s="516" t="s">
        <v>553</v>
      </c>
      <c r="D355" s="813" t="s">
        <v>4729</v>
      </c>
      <c r="E355" s="496" t="s">
        <v>1210</v>
      </c>
      <c r="F355" s="517"/>
      <c r="G355" s="489">
        <v>0.85</v>
      </c>
      <c r="H355" s="489">
        <v>0.25</v>
      </c>
      <c r="I355" s="492">
        <f t="shared" ref="I355" si="207">(G355+H355)*2</f>
        <v>2.2000000000000002</v>
      </c>
      <c r="J355" s="524">
        <v>12.8</v>
      </c>
      <c r="K355" s="492">
        <f>I355*J355</f>
        <v>28.160000000000004</v>
      </c>
      <c r="L355" s="492">
        <f t="shared" ref="L355" si="208">J355</f>
        <v>12.8</v>
      </c>
      <c r="M355" s="490">
        <v>1.1000000000000001</v>
      </c>
      <c r="N355" s="491">
        <f t="shared" si="204"/>
        <v>14.08</v>
      </c>
      <c r="O355" s="577"/>
      <c r="P355" s="577"/>
      <c r="Q355" s="492">
        <f t="shared" si="205"/>
        <v>0</v>
      </c>
      <c r="R355" s="492"/>
      <c r="S355" s="715">
        <f t="shared" si="206"/>
        <v>0</v>
      </c>
      <c r="T355" s="577"/>
      <c r="U355" s="609"/>
      <c r="V355" s="609"/>
      <c r="W355" s="609"/>
      <c r="X355" s="609"/>
      <c r="Y355" s="609"/>
    </row>
    <row r="356" spans="1:25" s="610" customFormat="1" ht="22.5" customHeight="1" x14ac:dyDescent="0.3">
      <c r="A356" s="942" t="s">
        <v>3887</v>
      </c>
      <c r="B356" s="949"/>
      <c r="C356" s="950" t="s">
        <v>553</v>
      </c>
      <c r="D356" s="951" t="s">
        <v>4755</v>
      </c>
      <c r="E356" s="947" t="s">
        <v>1210</v>
      </c>
      <c r="F356" s="952"/>
      <c r="G356" s="945">
        <v>0.9</v>
      </c>
      <c r="H356" s="945">
        <v>0.35</v>
      </c>
      <c r="I356" s="953">
        <f>(G356+H356)*2</f>
        <v>2.5</v>
      </c>
      <c r="J356" s="954">
        <v>0.3</v>
      </c>
      <c r="K356" s="953">
        <f>I356*J356</f>
        <v>0.75</v>
      </c>
      <c r="L356" s="492">
        <f>J356</f>
        <v>0.3</v>
      </c>
      <c r="M356" s="490">
        <v>1.1000000000000001</v>
      </c>
      <c r="N356" s="491">
        <f t="shared" si="204"/>
        <v>0.33</v>
      </c>
      <c r="O356" s="577"/>
      <c r="P356" s="577"/>
      <c r="Q356" s="492">
        <f t="shared" si="205"/>
        <v>0</v>
      </c>
      <c r="R356" s="492"/>
      <c r="S356" s="715">
        <f t="shared" si="206"/>
        <v>0</v>
      </c>
      <c r="T356" s="577"/>
      <c r="U356" s="609"/>
      <c r="V356" s="609"/>
      <c r="W356" s="609"/>
      <c r="X356" s="609"/>
      <c r="Y356" s="609"/>
    </row>
    <row r="357" spans="1:25" s="610" customFormat="1" ht="22.5" customHeight="1" x14ac:dyDescent="0.3">
      <c r="A357" s="486" t="s">
        <v>3888</v>
      </c>
      <c r="B357" s="543"/>
      <c r="C357" s="516" t="s">
        <v>553</v>
      </c>
      <c r="D357" s="813" t="s">
        <v>4734</v>
      </c>
      <c r="E357" s="489" t="s">
        <v>1210</v>
      </c>
      <c r="F357" s="517"/>
      <c r="G357" s="496"/>
      <c r="H357" s="496"/>
      <c r="I357" s="492"/>
      <c r="J357" s="524">
        <v>2</v>
      </c>
      <c r="K357" s="492">
        <f>J357*3.14*0.5</f>
        <v>3.14</v>
      </c>
      <c r="L357" s="492">
        <f>J357</f>
        <v>2</v>
      </c>
      <c r="M357" s="490">
        <v>1.1000000000000001</v>
      </c>
      <c r="N357" s="491">
        <f t="shared" si="204"/>
        <v>2.2000000000000002</v>
      </c>
      <c r="O357" s="577"/>
      <c r="P357" s="577"/>
      <c r="Q357" s="492">
        <f t="shared" si="205"/>
        <v>0</v>
      </c>
      <c r="R357" s="492"/>
      <c r="S357" s="715">
        <f t="shared" si="206"/>
        <v>0</v>
      </c>
      <c r="T357" s="577"/>
      <c r="U357" s="609"/>
      <c r="V357" s="609"/>
      <c r="W357" s="609"/>
      <c r="X357" s="609"/>
      <c r="Y357" s="609"/>
    </row>
    <row r="358" spans="1:25" s="610" customFormat="1" ht="22.5" customHeight="1" x14ac:dyDescent="0.25">
      <c r="A358" s="486" t="s">
        <v>3889</v>
      </c>
      <c r="B358" s="543"/>
      <c r="C358" s="516" t="s">
        <v>553</v>
      </c>
      <c r="D358" s="596" t="s">
        <v>3376</v>
      </c>
      <c r="E358" s="489" t="s">
        <v>18</v>
      </c>
      <c r="F358" s="606" t="s">
        <v>14</v>
      </c>
      <c r="G358" s="560"/>
      <c r="H358" s="496"/>
      <c r="I358" s="492"/>
      <c r="J358" s="526"/>
      <c r="K358" s="492">
        <v>0.6</v>
      </c>
      <c r="L358" s="494" t="str">
        <f>F358</f>
        <v>1</v>
      </c>
      <c r="M358" s="490">
        <v>1</v>
      </c>
      <c r="N358" s="491">
        <f t="shared" si="204"/>
        <v>1</v>
      </c>
      <c r="O358" s="577"/>
      <c r="P358" s="577"/>
      <c r="Q358" s="492">
        <f t="shared" si="205"/>
        <v>0</v>
      </c>
      <c r="R358" s="492"/>
      <c r="S358" s="715">
        <f t="shared" si="206"/>
        <v>0</v>
      </c>
      <c r="T358" s="577"/>
      <c r="U358" s="609"/>
      <c r="V358" s="609"/>
      <c r="W358" s="609"/>
      <c r="X358" s="609"/>
      <c r="Y358" s="609"/>
    </row>
    <row r="359" spans="1:25" s="610" customFormat="1" ht="22.5" customHeight="1" x14ac:dyDescent="0.25">
      <c r="A359" s="486" t="s">
        <v>3890</v>
      </c>
      <c r="B359" s="543"/>
      <c r="C359" s="516" t="s">
        <v>553</v>
      </c>
      <c r="D359" s="596" t="s">
        <v>3377</v>
      </c>
      <c r="E359" s="489" t="s">
        <v>18</v>
      </c>
      <c r="F359" s="606" t="s">
        <v>14</v>
      </c>
      <c r="G359" s="560"/>
      <c r="H359" s="496"/>
      <c r="I359" s="492"/>
      <c r="J359" s="526"/>
      <c r="K359" s="492">
        <v>0.55000000000000004</v>
      </c>
      <c r="L359" s="494" t="str">
        <f t="shared" ref="L359:L365" si="209">F359</f>
        <v>1</v>
      </c>
      <c r="M359" s="490">
        <v>1</v>
      </c>
      <c r="N359" s="491">
        <f t="shared" si="204"/>
        <v>1</v>
      </c>
      <c r="O359" s="577"/>
      <c r="P359" s="577"/>
      <c r="Q359" s="492">
        <f t="shared" si="205"/>
        <v>0</v>
      </c>
      <c r="R359" s="492"/>
      <c r="S359" s="715">
        <f t="shared" si="206"/>
        <v>0</v>
      </c>
      <c r="T359" s="577"/>
      <c r="U359" s="609"/>
      <c r="V359" s="609"/>
      <c r="W359" s="609"/>
      <c r="X359" s="609"/>
      <c r="Y359" s="609"/>
    </row>
    <row r="360" spans="1:25" s="610" customFormat="1" ht="22.5" customHeight="1" x14ac:dyDescent="0.25">
      <c r="A360" s="486" t="s">
        <v>3891</v>
      </c>
      <c r="B360" s="543"/>
      <c r="C360" s="516" t="s">
        <v>553</v>
      </c>
      <c r="D360" s="596" t="s">
        <v>3378</v>
      </c>
      <c r="E360" s="489" t="s">
        <v>18</v>
      </c>
      <c r="F360" s="606" t="s">
        <v>14</v>
      </c>
      <c r="G360" s="560"/>
      <c r="H360" s="496"/>
      <c r="I360" s="492"/>
      <c r="J360" s="526"/>
      <c r="K360" s="492">
        <v>0.6</v>
      </c>
      <c r="L360" s="494" t="str">
        <f t="shared" si="209"/>
        <v>1</v>
      </c>
      <c r="M360" s="490">
        <v>1</v>
      </c>
      <c r="N360" s="491">
        <f t="shared" si="204"/>
        <v>1</v>
      </c>
      <c r="O360" s="577"/>
      <c r="P360" s="577"/>
      <c r="Q360" s="492">
        <f t="shared" si="205"/>
        <v>0</v>
      </c>
      <c r="R360" s="492"/>
      <c r="S360" s="715">
        <f t="shared" si="206"/>
        <v>0</v>
      </c>
      <c r="T360" s="577"/>
      <c r="U360" s="609"/>
      <c r="V360" s="609"/>
      <c r="W360" s="609"/>
      <c r="X360" s="609"/>
      <c r="Y360" s="609"/>
    </row>
    <row r="361" spans="1:25" s="610" customFormat="1" ht="22.5" customHeight="1" x14ac:dyDescent="0.25">
      <c r="A361" s="486" t="s">
        <v>3892</v>
      </c>
      <c r="B361" s="543"/>
      <c r="C361" s="516" t="s">
        <v>553</v>
      </c>
      <c r="D361" s="596" t="s">
        <v>3379</v>
      </c>
      <c r="E361" s="489" t="s">
        <v>18</v>
      </c>
      <c r="F361" s="606" t="s">
        <v>14</v>
      </c>
      <c r="G361" s="560"/>
      <c r="H361" s="496"/>
      <c r="I361" s="492"/>
      <c r="J361" s="526"/>
      <c r="K361" s="492">
        <v>0.27</v>
      </c>
      <c r="L361" s="494" t="str">
        <f t="shared" si="209"/>
        <v>1</v>
      </c>
      <c r="M361" s="490">
        <v>1</v>
      </c>
      <c r="N361" s="491">
        <f t="shared" si="204"/>
        <v>1</v>
      </c>
      <c r="O361" s="577"/>
      <c r="P361" s="577"/>
      <c r="Q361" s="492">
        <f t="shared" si="205"/>
        <v>0</v>
      </c>
      <c r="R361" s="492"/>
      <c r="S361" s="715">
        <f t="shared" si="206"/>
        <v>0</v>
      </c>
      <c r="T361" s="577"/>
      <c r="U361" s="609"/>
      <c r="V361" s="609"/>
      <c r="W361" s="609"/>
      <c r="X361" s="609"/>
      <c r="Y361" s="609"/>
    </row>
    <row r="362" spans="1:25" s="610" customFormat="1" ht="22.5" customHeight="1" x14ac:dyDescent="0.25">
      <c r="A362" s="942" t="s">
        <v>3893</v>
      </c>
      <c r="B362" s="949"/>
      <c r="C362" s="950" t="s">
        <v>553</v>
      </c>
      <c r="D362" s="944" t="s">
        <v>3357</v>
      </c>
      <c r="E362" s="945" t="s">
        <v>18</v>
      </c>
      <c r="F362" s="955" t="s">
        <v>15</v>
      </c>
      <c r="G362" s="956"/>
      <c r="H362" s="947"/>
      <c r="I362" s="953"/>
      <c r="J362" s="957"/>
      <c r="K362" s="953">
        <v>0.66</v>
      </c>
      <c r="L362" s="494" t="str">
        <f t="shared" si="209"/>
        <v>2</v>
      </c>
      <c r="M362" s="490">
        <v>1</v>
      </c>
      <c r="N362" s="491">
        <f t="shared" si="204"/>
        <v>2</v>
      </c>
      <c r="O362" s="577"/>
      <c r="P362" s="577"/>
      <c r="Q362" s="492">
        <f t="shared" si="205"/>
        <v>0</v>
      </c>
      <c r="R362" s="492"/>
      <c r="S362" s="715">
        <f t="shared" si="206"/>
        <v>0</v>
      </c>
      <c r="T362" s="577"/>
      <c r="U362" s="609"/>
      <c r="V362" s="609"/>
      <c r="W362" s="609"/>
      <c r="X362" s="609"/>
      <c r="Y362" s="609"/>
    </row>
    <row r="363" spans="1:25" s="610" customFormat="1" ht="33.75" customHeight="1" x14ac:dyDescent="0.25">
      <c r="A363" s="486" t="s">
        <v>3894</v>
      </c>
      <c r="B363" s="543"/>
      <c r="C363" s="516" t="s">
        <v>553</v>
      </c>
      <c r="D363" s="596" t="s">
        <v>3358</v>
      </c>
      <c r="E363" s="489" t="s">
        <v>18</v>
      </c>
      <c r="F363" s="606" t="s">
        <v>16</v>
      </c>
      <c r="G363" s="560"/>
      <c r="H363" s="496"/>
      <c r="I363" s="492"/>
      <c r="J363" s="526"/>
      <c r="K363" s="492">
        <v>4.17</v>
      </c>
      <c r="L363" s="494" t="str">
        <f t="shared" si="209"/>
        <v>3</v>
      </c>
      <c r="M363" s="490">
        <v>1</v>
      </c>
      <c r="N363" s="491">
        <f t="shared" si="204"/>
        <v>3</v>
      </c>
      <c r="O363" s="577"/>
      <c r="P363" s="577"/>
      <c r="Q363" s="492">
        <f t="shared" si="205"/>
        <v>0</v>
      </c>
      <c r="R363" s="492"/>
      <c r="S363" s="715">
        <f t="shared" si="206"/>
        <v>0</v>
      </c>
      <c r="T363" s="577"/>
      <c r="U363" s="609"/>
      <c r="V363" s="609"/>
      <c r="W363" s="609"/>
      <c r="X363" s="609"/>
      <c r="Y363" s="609"/>
    </row>
    <row r="364" spans="1:25" s="610" customFormat="1" ht="33.75" customHeight="1" x14ac:dyDescent="0.25">
      <c r="A364" s="486" t="s">
        <v>3895</v>
      </c>
      <c r="B364" s="543"/>
      <c r="C364" s="516" t="s">
        <v>553</v>
      </c>
      <c r="D364" s="596" t="s">
        <v>3380</v>
      </c>
      <c r="E364" s="489" t="s">
        <v>18</v>
      </c>
      <c r="F364" s="606" t="s">
        <v>15</v>
      </c>
      <c r="G364" s="560"/>
      <c r="H364" s="496"/>
      <c r="I364" s="492"/>
      <c r="J364" s="526"/>
      <c r="K364" s="492">
        <v>1.3039379797371933</v>
      </c>
      <c r="L364" s="494" t="str">
        <f t="shared" si="209"/>
        <v>2</v>
      </c>
      <c r="M364" s="490">
        <v>1</v>
      </c>
      <c r="N364" s="491">
        <f t="shared" si="204"/>
        <v>2</v>
      </c>
      <c r="O364" s="577"/>
      <c r="P364" s="577"/>
      <c r="Q364" s="492">
        <f t="shared" si="205"/>
        <v>0</v>
      </c>
      <c r="R364" s="492"/>
      <c r="S364" s="715">
        <f t="shared" si="206"/>
        <v>0</v>
      </c>
      <c r="T364" s="577"/>
      <c r="U364" s="609"/>
      <c r="V364" s="609"/>
      <c r="W364" s="609"/>
      <c r="X364" s="609"/>
      <c r="Y364" s="609"/>
    </row>
    <row r="365" spans="1:25" s="610" customFormat="1" ht="33.75" customHeight="1" x14ac:dyDescent="0.25">
      <c r="A365" s="486" t="s">
        <v>3896</v>
      </c>
      <c r="B365" s="543"/>
      <c r="C365" s="516" t="s">
        <v>553</v>
      </c>
      <c r="D365" s="596" t="s">
        <v>3361</v>
      </c>
      <c r="E365" s="489" t="s">
        <v>18</v>
      </c>
      <c r="F365" s="606" t="s">
        <v>482</v>
      </c>
      <c r="G365" s="560"/>
      <c r="H365" s="496"/>
      <c r="I365" s="492"/>
      <c r="J365" s="526"/>
      <c r="K365" s="492">
        <v>2.999114857512855</v>
      </c>
      <c r="L365" s="494" t="str">
        <f t="shared" si="209"/>
        <v>4</v>
      </c>
      <c r="M365" s="490">
        <v>1</v>
      </c>
      <c r="N365" s="491">
        <f t="shared" si="204"/>
        <v>4</v>
      </c>
      <c r="O365" s="577"/>
      <c r="P365" s="577"/>
      <c r="Q365" s="492">
        <f t="shared" si="205"/>
        <v>0</v>
      </c>
      <c r="R365" s="492"/>
      <c r="S365" s="715">
        <f t="shared" si="206"/>
        <v>0</v>
      </c>
      <c r="T365" s="577"/>
      <c r="U365" s="609"/>
      <c r="V365" s="609"/>
      <c r="W365" s="609"/>
      <c r="X365" s="609"/>
      <c r="Y365" s="609"/>
    </row>
    <row r="366" spans="1:25" s="610" customFormat="1" ht="33.75" customHeight="1" x14ac:dyDescent="0.25">
      <c r="A366" s="486" t="s">
        <v>3897</v>
      </c>
      <c r="B366" s="543"/>
      <c r="C366" s="516" t="s">
        <v>553</v>
      </c>
      <c r="D366" s="596" t="s">
        <v>3381</v>
      </c>
      <c r="E366" s="489" t="s">
        <v>18</v>
      </c>
      <c r="F366" s="606" t="s">
        <v>15</v>
      </c>
      <c r="G366" s="560"/>
      <c r="H366" s="496"/>
      <c r="I366" s="492"/>
      <c r="J366" s="526"/>
      <c r="K366" s="492">
        <v>2.1678759594743866</v>
      </c>
      <c r="L366" s="494" t="str">
        <f t="shared" ref="L366:L372" si="210">F366</f>
        <v>2</v>
      </c>
      <c r="M366" s="490">
        <v>1</v>
      </c>
      <c r="N366" s="491">
        <f t="shared" si="204"/>
        <v>2</v>
      </c>
      <c r="O366" s="577"/>
      <c r="P366" s="577"/>
      <c r="Q366" s="492">
        <f t="shared" si="205"/>
        <v>0</v>
      </c>
      <c r="R366" s="492"/>
      <c r="S366" s="715">
        <f t="shared" si="206"/>
        <v>0</v>
      </c>
      <c r="T366" s="577"/>
      <c r="U366" s="609"/>
      <c r="V366" s="609"/>
      <c r="W366" s="609"/>
      <c r="X366" s="609"/>
      <c r="Y366" s="609"/>
    </row>
    <row r="367" spans="1:25" s="610" customFormat="1" ht="33.75" customHeight="1" x14ac:dyDescent="0.25">
      <c r="A367" s="486" t="s">
        <v>3898</v>
      </c>
      <c r="B367" s="543"/>
      <c r="C367" s="516" t="s">
        <v>553</v>
      </c>
      <c r="D367" s="596" t="s">
        <v>3363</v>
      </c>
      <c r="E367" s="489" t="s">
        <v>18</v>
      </c>
      <c r="F367" s="606" t="s">
        <v>14</v>
      </c>
      <c r="G367" s="560"/>
      <c r="H367" s="496"/>
      <c r="I367" s="492"/>
      <c r="J367" s="526"/>
      <c r="K367" s="492">
        <v>1.2995574287564273</v>
      </c>
      <c r="L367" s="494" t="str">
        <f t="shared" si="210"/>
        <v>1</v>
      </c>
      <c r="M367" s="490">
        <v>1</v>
      </c>
      <c r="N367" s="491">
        <f t="shared" si="204"/>
        <v>1</v>
      </c>
      <c r="O367" s="577"/>
      <c r="P367" s="577"/>
      <c r="Q367" s="492">
        <f t="shared" si="205"/>
        <v>0</v>
      </c>
      <c r="R367" s="492"/>
      <c r="S367" s="715">
        <f t="shared" si="206"/>
        <v>0</v>
      </c>
      <c r="T367" s="577"/>
      <c r="U367" s="609"/>
      <c r="V367" s="609"/>
      <c r="W367" s="609"/>
      <c r="X367" s="609"/>
      <c r="Y367" s="609"/>
    </row>
    <row r="368" spans="1:25" s="610" customFormat="1" ht="30.75" customHeight="1" x14ac:dyDescent="0.25">
      <c r="A368" s="486" t="s">
        <v>3899</v>
      </c>
      <c r="B368" s="543"/>
      <c r="C368" s="516" t="s">
        <v>553</v>
      </c>
      <c r="D368" s="596" t="s">
        <v>3364</v>
      </c>
      <c r="E368" s="489" t="s">
        <v>18</v>
      </c>
      <c r="F368" s="606" t="s">
        <v>482</v>
      </c>
      <c r="G368" s="560"/>
      <c r="H368" s="496"/>
      <c r="I368" s="492"/>
      <c r="J368" s="526"/>
      <c r="K368" s="492">
        <v>9.3681408993334632</v>
      </c>
      <c r="L368" s="494" t="str">
        <f t="shared" si="210"/>
        <v>4</v>
      </c>
      <c r="M368" s="490">
        <v>1</v>
      </c>
      <c r="N368" s="491">
        <f t="shared" si="204"/>
        <v>4</v>
      </c>
      <c r="O368" s="577"/>
      <c r="P368" s="577"/>
      <c r="Q368" s="492">
        <f t="shared" si="205"/>
        <v>0</v>
      </c>
      <c r="R368" s="492"/>
      <c r="S368" s="715">
        <f t="shared" si="206"/>
        <v>0</v>
      </c>
      <c r="T368" s="577"/>
      <c r="U368" s="609"/>
      <c r="V368" s="609"/>
      <c r="W368" s="609"/>
      <c r="X368" s="609"/>
      <c r="Y368" s="609"/>
    </row>
    <row r="369" spans="1:25" s="610" customFormat="1" ht="30.75" customHeight="1" x14ac:dyDescent="0.25">
      <c r="A369" s="486" t="s">
        <v>3900</v>
      </c>
      <c r="B369" s="543"/>
      <c r="C369" s="516" t="s">
        <v>553</v>
      </c>
      <c r="D369" s="596" t="s">
        <v>3382</v>
      </c>
      <c r="E369" s="489" t="s">
        <v>18</v>
      </c>
      <c r="F369" s="606" t="s">
        <v>15</v>
      </c>
      <c r="G369" s="560"/>
      <c r="H369" s="496"/>
      <c r="I369" s="492"/>
      <c r="J369" s="526"/>
      <c r="K369" s="492">
        <v>6.5347782622129129</v>
      </c>
      <c r="L369" s="494" t="str">
        <f t="shared" si="210"/>
        <v>2</v>
      </c>
      <c r="M369" s="490">
        <v>1</v>
      </c>
      <c r="N369" s="491">
        <f t="shared" si="204"/>
        <v>2</v>
      </c>
      <c r="O369" s="577"/>
      <c r="P369" s="577"/>
      <c r="Q369" s="492">
        <f t="shared" si="205"/>
        <v>0</v>
      </c>
      <c r="R369" s="492"/>
      <c r="S369" s="715">
        <f t="shared" si="206"/>
        <v>0</v>
      </c>
      <c r="T369" s="577"/>
      <c r="U369" s="609"/>
      <c r="V369" s="609"/>
      <c r="W369" s="609"/>
      <c r="X369" s="609"/>
      <c r="Y369" s="609"/>
    </row>
    <row r="370" spans="1:25" s="610" customFormat="1" x14ac:dyDescent="0.25">
      <c r="A370" s="486" t="s">
        <v>3901</v>
      </c>
      <c r="B370" s="543"/>
      <c r="C370" s="516" t="s">
        <v>553</v>
      </c>
      <c r="D370" s="596" t="s">
        <v>3383</v>
      </c>
      <c r="E370" s="489" t="s">
        <v>18</v>
      </c>
      <c r="F370" s="606" t="s">
        <v>15</v>
      </c>
      <c r="G370" s="560"/>
      <c r="H370" s="496"/>
      <c r="I370" s="492"/>
      <c r="J370" s="526"/>
      <c r="K370" s="492">
        <v>1.57</v>
      </c>
      <c r="L370" s="494" t="str">
        <f t="shared" si="210"/>
        <v>2</v>
      </c>
      <c r="M370" s="490">
        <v>1</v>
      </c>
      <c r="N370" s="491">
        <f t="shared" si="204"/>
        <v>2</v>
      </c>
      <c r="O370" s="577"/>
      <c r="P370" s="577"/>
      <c r="Q370" s="492">
        <f t="shared" si="205"/>
        <v>0</v>
      </c>
      <c r="R370" s="492"/>
      <c r="S370" s="715">
        <f t="shared" si="206"/>
        <v>0</v>
      </c>
      <c r="T370" s="577"/>
      <c r="U370" s="609"/>
      <c r="V370" s="609"/>
      <c r="W370" s="609"/>
      <c r="X370" s="609"/>
      <c r="Y370" s="609"/>
    </row>
    <row r="371" spans="1:25" s="610" customFormat="1" x14ac:dyDescent="0.25">
      <c r="A371" s="486" t="s">
        <v>3902</v>
      </c>
      <c r="B371" s="543"/>
      <c r="C371" s="516" t="s">
        <v>553</v>
      </c>
      <c r="D371" s="596" t="s">
        <v>3367</v>
      </c>
      <c r="E371" s="489" t="s">
        <v>18</v>
      </c>
      <c r="F371" s="606" t="s">
        <v>14</v>
      </c>
      <c r="G371" s="560"/>
      <c r="H371" s="496"/>
      <c r="I371" s="492"/>
      <c r="J371" s="526"/>
      <c r="K371" s="492">
        <v>0.95</v>
      </c>
      <c r="L371" s="494" t="str">
        <f t="shared" si="210"/>
        <v>1</v>
      </c>
      <c r="M371" s="490">
        <v>1</v>
      </c>
      <c r="N371" s="491">
        <f t="shared" si="204"/>
        <v>1</v>
      </c>
      <c r="O371" s="577"/>
      <c r="P371" s="577"/>
      <c r="Q371" s="492">
        <f t="shared" si="205"/>
        <v>0</v>
      </c>
      <c r="R371" s="492"/>
      <c r="S371" s="715">
        <f t="shared" si="206"/>
        <v>0</v>
      </c>
      <c r="T371" s="577"/>
      <c r="U371" s="609"/>
      <c r="V371" s="609"/>
      <c r="W371" s="609"/>
      <c r="X371" s="609"/>
      <c r="Y371" s="609"/>
    </row>
    <row r="372" spans="1:25" s="610" customFormat="1" x14ac:dyDescent="0.25">
      <c r="A372" s="486" t="s">
        <v>3903</v>
      </c>
      <c r="B372" s="543"/>
      <c r="C372" s="516" t="s">
        <v>553</v>
      </c>
      <c r="D372" s="502" t="s">
        <v>705</v>
      </c>
      <c r="E372" s="489" t="s">
        <v>3</v>
      </c>
      <c r="F372" s="630">
        <v>0.2</v>
      </c>
      <c r="G372" s="560"/>
      <c r="H372" s="496"/>
      <c r="I372" s="492"/>
      <c r="J372" s="526"/>
      <c r="K372" s="492"/>
      <c r="L372" s="498">
        <f t="shared" si="210"/>
        <v>0.2</v>
      </c>
      <c r="M372" s="490">
        <v>1</v>
      </c>
      <c r="N372" s="491">
        <f t="shared" si="204"/>
        <v>0.2</v>
      </c>
      <c r="O372" s="577"/>
      <c r="P372" s="577"/>
      <c r="Q372" s="492">
        <f t="shared" si="205"/>
        <v>0</v>
      </c>
      <c r="R372" s="492"/>
      <c r="S372" s="715">
        <f t="shared" si="206"/>
        <v>0</v>
      </c>
      <c r="T372" s="577"/>
      <c r="U372" s="609"/>
      <c r="V372" s="609"/>
      <c r="W372" s="609"/>
      <c r="X372" s="609"/>
      <c r="Y372" s="609"/>
    </row>
    <row r="373" spans="1:25" s="559" customFormat="1" ht="27.75" customHeight="1" x14ac:dyDescent="0.3">
      <c r="A373" s="477" t="s">
        <v>1527</v>
      </c>
      <c r="B373" s="501" t="s">
        <v>4988</v>
      </c>
      <c r="C373" s="504" t="s">
        <v>552</v>
      </c>
      <c r="D373" s="508" t="s">
        <v>654</v>
      </c>
      <c r="E373" s="479" t="s">
        <v>18</v>
      </c>
      <c r="F373" s="500">
        <f>F374+F375</f>
        <v>2</v>
      </c>
      <c r="G373" s="500"/>
      <c r="H373" s="500"/>
      <c r="I373" s="500"/>
      <c r="J373" s="500"/>
      <c r="K373" s="500"/>
      <c r="L373" s="506">
        <f>F373</f>
        <v>2</v>
      </c>
      <c r="M373" s="507">
        <v>1</v>
      </c>
      <c r="N373" s="483">
        <f>ROUND(M373*L373,2)</f>
        <v>2</v>
      </c>
      <c r="O373" s="575"/>
      <c r="P373" s="575"/>
      <c r="Q373" s="485"/>
      <c r="R373" s="485">
        <f>ROUND(N373*P373,2)</f>
        <v>0</v>
      </c>
      <c r="S373" s="715">
        <f>ROUND(Q373+R373,2)</f>
        <v>0</v>
      </c>
      <c r="T373" s="586"/>
      <c r="U373" s="558"/>
      <c r="V373" s="558"/>
      <c r="W373" s="558"/>
      <c r="X373" s="558"/>
      <c r="Y373" s="558"/>
    </row>
    <row r="374" spans="1:25" s="626" customFormat="1" ht="27.75" customHeight="1" x14ac:dyDescent="0.25">
      <c r="A374" s="486" t="s">
        <v>1528</v>
      </c>
      <c r="B374" s="543"/>
      <c r="C374" s="486" t="s">
        <v>553</v>
      </c>
      <c r="D374" s="596" t="s">
        <v>3369</v>
      </c>
      <c r="E374" s="496" t="s">
        <v>18</v>
      </c>
      <c r="F374" s="517">
        <v>1</v>
      </c>
      <c r="G374" s="517"/>
      <c r="H374" s="517"/>
      <c r="I374" s="517"/>
      <c r="J374" s="517"/>
      <c r="K374" s="517"/>
      <c r="L374" s="494">
        <f t="shared" ref="L374:L375" si="211">F374</f>
        <v>1</v>
      </c>
      <c r="M374" s="490">
        <v>1</v>
      </c>
      <c r="N374" s="491">
        <f t="shared" ref="N374:N375" si="212">ROUND(M374*L374,2)</f>
        <v>1</v>
      </c>
      <c r="O374" s="577"/>
      <c r="P374" s="577"/>
      <c r="Q374" s="492">
        <f t="shared" ref="Q374:Q375" si="213">ROUND(N374*O374,2)</f>
        <v>0</v>
      </c>
      <c r="R374" s="492"/>
      <c r="S374" s="715">
        <f t="shared" ref="S374:S375" si="214">ROUND(Q374+R374,2)</f>
        <v>0</v>
      </c>
      <c r="T374" s="584"/>
      <c r="U374" s="625"/>
      <c r="V374" s="625"/>
      <c r="W374" s="625"/>
      <c r="X374" s="625"/>
      <c r="Y374" s="625"/>
    </row>
    <row r="375" spans="1:25" s="626" customFormat="1" ht="27.75" customHeight="1" x14ac:dyDescent="0.25">
      <c r="A375" s="486" t="s">
        <v>2995</v>
      </c>
      <c r="B375" s="543"/>
      <c r="C375" s="486" t="s">
        <v>553</v>
      </c>
      <c r="D375" s="596" t="s">
        <v>3370</v>
      </c>
      <c r="E375" s="496" t="s">
        <v>18</v>
      </c>
      <c r="F375" s="517">
        <v>1</v>
      </c>
      <c r="G375" s="517"/>
      <c r="H375" s="517"/>
      <c r="I375" s="517"/>
      <c r="J375" s="517"/>
      <c r="K375" s="517"/>
      <c r="L375" s="494">
        <f t="shared" si="211"/>
        <v>1</v>
      </c>
      <c r="M375" s="490">
        <v>1</v>
      </c>
      <c r="N375" s="491">
        <f t="shared" si="212"/>
        <v>1</v>
      </c>
      <c r="O375" s="577"/>
      <c r="P375" s="577"/>
      <c r="Q375" s="492">
        <f t="shared" si="213"/>
        <v>0</v>
      </c>
      <c r="R375" s="492"/>
      <c r="S375" s="715">
        <f t="shared" si="214"/>
        <v>0</v>
      </c>
      <c r="T375" s="584"/>
      <c r="U375" s="625"/>
      <c r="V375" s="625"/>
      <c r="W375" s="625"/>
      <c r="X375" s="625"/>
      <c r="Y375" s="625"/>
    </row>
    <row r="376" spans="1:25" s="608" customFormat="1" ht="27" customHeight="1" x14ac:dyDescent="0.3">
      <c r="A376" s="477" t="s">
        <v>1529</v>
      </c>
      <c r="B376" s="501" t="s">
        <v>2088</v>
      </c>
      <c r="C376" s="477" t="s">
        <v>552</v>
      </c>
      <c r="D376" s="478" t="s">
        <v>1338</v>
      </c>
      <c r="E376" s="479" t="s">
        <v>3</v>
      </c>
      <c r="F376" s="519">
        <f>F377</f>
        <v>159.84</v>
      </c>
      <c r="G376" s="479"/>
      <c r="H376" s="479"/>
      <c r="I376" s="479"/>
      <c r="J376" s="479"/>
      <c r="K376" s="519">
        <f>F376</f>
        <v>159.84</v>
      </c>
      <c r="L376" s="482">
        <f>K376</f>
        <v>159.84</v>
      </c>
      <c r="M376" s="507">
        <v>1</v>
      </c>
      <c r="N376" s="483">
        <f>ROUND(M376*L376,2)</f>
        <v>159.84</v>
      </c>
      <c r="O376" s="575"/>
      <c r="P376" s="575"/>
      <c r="Q376" s="485"/>
      <c r="R376" s="485">
        <f>ROUND(N376*P376,2)</f>
        <v>0</v>
      </c>
      <c r="S376" s="715">
        <f>ROUND(Q376+R376,2)</f>
        <v>0</v>
      </c>
      <c r="T376" s="587"/>
    </row>
    <row r="377" spans="1:25" s="610" customFormat="1" ht="38.25" customHeight="1" x14ac:dyDescent="0.3">
      <c r="A377" s="486" t="s">
        <v>1530</v>
      </c>
      <c r="B377" s="487"/>
      <c r="C377" s="486" t="s">
        <v>553</v>
      </c>
      <c r="D377" s="523" t="s">
        <v>1747</v>
      </c>
      <c r="E377" s="489" t="s">
        <v>3</v>
      </c>
      <c r="F377" s="497">
        <v>159.84</v>
      </c>
      <c r="G377" s="489"/>
      <c r="H377" s="489"/>
      <c r="I377" s="489"/>
      <c r="J377" s="489"/>
      <c r="K377" s="497">
        <f>F377</f>
        <v>159.84</v>
      </c>
      <c r="L377" s="490">
        <f>K377</f>
        <v>159.84</v>
      </c>
      <c r="M377" s="490">
        <v>1.1000000000000001</v>
      </c>
      <c r="N377" s="491">
        <f t="shared" ref="N377:N378" si="215">ROUND(M377*L377,2)</f>
        <v>175.82</v>
      </c>
      <c r="O377" s="576"/>
      <c r="P377" s="576"/>
      <c r="Q377" s="492">
        <f t="shared" ref="Q377:Q378" si="216">ROUND(N377*O377,2)</f>
        <v>0</v>
      </c>
      <c r="R377" s="492"/>
      <c r="S377" s="715">
        <f t="shared" ref="S377:S378" si="217">ROUND(Q377+R377,2)</f>
        <v>0</v>
      </c>
      <c r="T377" s="584"/>
      <c r="U377" s="609"/>
    </row>
    <row r="378" spans="1:25" s="610" customFormat="1" ht="25.5" customHeight="1" x14ac:dyDescent="0.3">
      <c r="A378" s="486" t="s">
        <v>3904</v>
      </c>
      <c r="B378" s="487"/>
      <c r="C378" s="486" t="s">
        <v>553</v>
      </c>
      <c r="D378" s="493" t="s">
        <v>3022</v>
      </c>
      <c r="E378" s="489" t="s">
        <v>2</v>
      </c>
      <c r="F378" s="497">
        <f>F377</f>
        <v>159.84</v>
      </c>
      <c r="G378" s="497"/>
      <c r="H378" s="497"/>
      <c r="I378" s="497"/>
      <c r="J378" s="497"/>
      <c r="K378" s="497">
        <f>F378</f>
        <v>159.84</v>
      </c>
      <c r="L378" s="497">
        <f>K378</f>
        <v>159.84</v>
      </c>
      <c r="M378" s="490">
        <v>1.2</v>
      </c>
      <c r="N378" s="491">
        <f t="shared" si="215"/>
        <v>191.81</v>
      </c>
      <c r="O378" s="576"/>
      <c r="P378" s="576"/>
      <c r="Q378" s="492">
        <f t="shared" si="216"/>
        <v>0</v>
      </c>
      <c r="R378" s="492"/>
      <c r="S378" s="715">
        <f t="shared" si="217"/>
        <v>0</v>
      </c>
      <c r="T378" s="584"/>
    </row>
    <row r="379" spans="1:25" s="559" customFormat="1" ht="15.75" customHeight="1" x14ac:dyDescent="0.3">
      <c r="A379" s="477" t="s">
        <v>3905</v>
      </c>
      <c r="B379" s="538" t="s">
        <v>2974</v>
      </c>
      <c r="C379" s="477" t="s">
        <v>552</v>
      </c>
      <c r="D379" s="499" t="s">
        <v>1313</v>
      </c>
      <c r="E379" s="479" t="s">
        <v>1685</v>
      </c>
      <c r="F379" s="479">
        <f>F380</f>
        <v>1</v>
      </c>
      <c r="G379" s="479"/>
      <c r="H379" s="479"/>
      <c r="I379" s="479"/>
      <c r="J379" s="479"/>
      <c r="K379" s="479"/>
      <c r="L379" s="500">
        <v>1</v>
      </c>
      <c r="M379" s="482">
        <v>1</v>
      </c>
      <c r="N379" s="483">
        <f>ROUND(M379*L379,2)</f>
        <v>1</v>
      </c>
      <c r="O379" s="575"/>
      <c r="P379" s="575"/>
      <c r="Q379" s="485"/>
      <c r="R379" s="485">
        <f>ROUND(N379*P379,2)</f>
        <v>0</v>
      </c>
      <c r="S379" s="715">
        <f t="shared" ref="S379:S384" si="218">ROUND(Q379+R379,2)</f>
        <v>0</v>
      </c>
      <c r="T379" s="586"/>
      <c r="U379" s="558"/>
      <c r="V379" s="558"/>
      <c r="W379" s="558"/>
      <c r="X379" s="558"/>
      <c r="Y379" s="558"/>
    </row>
    <row r="380" spans="1:25" s="629" customFormat="1" ht="17.25" customHeight="1" x14ac:dyDescent="0.25">
      <c r="A380" s="546" t="s">
        <v>3906</v>
      </c>
      <c r="B380" s="547"/>
      <c r="C380" s="546" t="s">
        <v>553</v>
      </c>
      <c r="D380" s="536" t="s">
        <v>4516</v>
      </c>
      <c r="E380" s="548" t="s">
        <v>1685</v>
      </c>
      <c r="F380" s="489">
        <v>1</v>
      </c>
      <c r="G380" s="489"/>
      <c r="H380" s="489"/>
      <c r="I380" s="489"/>
      <c r="J380" s="489"/>
      <c r="K380" s="489"/>
      <c r="L380" s="533">
        <f>F380</f>
        <v>1</v>
      </c>
      <c r="M380" s="534">
        <v>1</v>
      </c>
      <c r="N380" s="491">
        <f t="shared" ref="N380" si="219">ROUND(M380*L380,2)</f>
        <v>1</v>
      </c>
      <c r="O380" s="581"/>
      <c r="P380" s="581"/>
      <c r="Q380" s="492">
        <f>ROUND(N380*O380,2)</f>
        <v>0</v>
      </c>
      <c r="R380" s="492"/>
      <c r="S380" s="715">
        <f t="shared" si="218"/>
        <v>0</v>
      </c>
      <c r="T380" s="620" t="s">
        <v>3137</v>
      </c>
      <c r="U380" s="615"/>
      <c r="V380" s="613"/>
      <c r="W380" s="613"/>
      <c r="X380" s="613"/>
      <c r="Y380" s="613"/>
    </row>
    <row r="381" spans="1:25" s="559" customFormat="1" ht="15.75" customHeight="1" x14ac:dyDescent="0.3">
      <c r="A381" s="477" t="s">
        <v>3907</v>
      </c>
      <c r="B381" s="501" t="s">
        <v>2307</v>
      </c>
      <c r="C381" s="477" t="s">
        <v>552</v>
      </c>
      <c r="D381" s="499" t="s">
        <v>2071</v>
      </c>
      <c r="E381" s="479" t="s">
        <v>18</v>
      </c>
      <c r="F381" s="500">
        <f>F382</f>
        <v>1</v>
      </c>
      <c r="G381" s="479"/>
      <c r="H381" s="479"/>
      <c r="I381" s="479"/>
      <c r="J381" s="479"/>
      <c r="K381" s="479"/>
      <c r="L381" s="500">
        <f>L382</f>
        <v>1</v>
      </c>
      <c r="M381" s="482">
        <v>1</v>
      </c>
      <c r="N381" s="483">
        <f>ROUND(M381*L381,2)</f>
        <v>1</v>
      </c>
      <c r="O381" s="575"/>
      <c r="P381" s="575"/>
      <c r="Q381" s="485"/>
      <c r="R381" s="485">
        <f>ROUND(N381*P381,2)</f>
        <v>0</v>
      </c>
      <c r="S381" s="715">
        <f t="shared" si="218"/>
        <v>0</v>
      </c>
      <c r="T381" s="587" t="s">
        <v>556</v>
      </c>
      <c r="U381" s="558"/>
      <c r="V381" s="558"/>
      <c r="W381" s="558"/>
      <c r="X381" s="558"/>
      <c r="Y381" s="558"/>
    </row>
    <row r="382" spans="1:25" s="626" customFormat="1" ht="27.75" customHeight="1" x14ac:dyDescent="0.3">
      <c r="A382" s="486" t="s">
        <v>3908</v>
      </c>
      <c r="B382" s="543"/>
      <c r="C382" s="516" t="s">
        <v>553</v>
      </c>
      <c r="D382" s="523" t="s">
        <v>3371</v>
      </c>
      <c r="E382" s="496" t="s">
        <v>18</v>
      </c>
      <c r="F382" s="517">
        <v>1</v>
      </c>
      <c r="G382" s="517"/>
      <c r="H382" s="517"/>
      <c r="I382" s="517"/>
      <c r="J382" s="517"/>
      <c r="K382" s="517"/>
      <c r="L382" s="517">
        <f>F382</f>
        <v>1</v>
      </c>
      <c r="M382" s="490">
        <v>1</v>
      </c>
      <c r="N382" s="491">
        <f t="shared" ref="N382" si="220">ROUND(M382*L382,2)</f>
        <v>1</v>
      </c>
      <c r="O382" s="577"/>
      <c r="P382" s="577"/>
      <c r="Q382" s="492">
        <f>ROUND(N382*O382,2)</f>
        <v>0</v>
      </c>
      <c r="R382" s="492"/>
      <c r="S382" s="715">
        <f t="shared" si="218"/>
        <v>0</v>
      </c>
      <c r="T382" s="584"/>
      <c r="U382" s="625"/>
      <c r="V382" s="625"/>
      <c r="W382" s="625"/>
      <c r="X382" s="625"/>
      <c r="Y382" s="625"/>
    </row>
    <row r="383" spans="1:25" s="559" customFormat="1" ht="15.75" customHeight="1" x14ac:dyDescent="0.3">
      <c r="A383" s="477" t="s">
        <v>3909</v>
      </c>
      <c r="B383" s="501" t="s">
        <v>4987</v>
      </c>
      <c r="C383" s="477" t="s">
        <v>552</v>
      </c>
      <c r="D383" s="499" t="s">
        <v>3058</v>
      </c>
      <c r="E383" s="479" t="s">
        <v>18</v>
      </c>
      <c r="F383" s="500">
        <f>F384</f>
        <v>1</v>
      </c>
      <c r="G383" s="479"/>
      <c r="H383" s="479"/>
      <c r="I383" s="479"/>
      <c r="J383" s="479"/>
      <c r="K383" s="479"/>
      <c r="L383" s="500">
        <f>F383</f>
        <v>1</v>
      </c>
      <c r="M383" s="482">
        <v>1</v>
      </c>
      <c r="N383" s="483">
        <f>ROUND(M383*L383,2)</f>
        <v>1</v>
      </c>
      <c r="O383" s="575"/>
      <c r="P383" s="575"/>
      <c r="Q383" s="485"/>
      <c r="R383" s="485">
        <f>ROUND(N383*P383,2)</f>
        <v>0</v>
      </c>
      <c r="S383" s="715">
        <f t="shared" si="218"/>
        <v>0</v>
      </c>
      <c r="T383" s="587" t="s">
        <v>556</v>
      </c>
      <c r="U383" s="558"/>
      <c r="V383" s="558"/>
      <c r="W383" s="558"/>
      <c r="X383" s="558"/>
      <c r="Y383" s="558"/>
    </row>
    <row r="384" spans="1:25" s="610" customFormat="1" ht="22.5" customHeight="1" x14ac:dyDescent="0.25">
      <c r="A384" s="486" t="s">
        <v>3910</v>
      </c>
      <c r="B384" s="543"/>
      <c r="C384" s="516" t="s">
        <v>553</v>
      </c>
      <c r="D384" s="523" t="s">
        <v>1893</v>
      </c>
      <c r="E384" s="489" t="s">
        <v>18</v>
      </c>
      <c r="F384" s="606">
        <v>1</v>
      </c>
      <c r="G384" s="560"/>
      <c r="H384" s="496"/>
      <c r="I384" s="492"/>
      <c r="J384" s="526"/>
      <c r="K384" s="492"/>
      <c r="L384" s="494">
        <f t="shared" ref="L384" si="221">F384</f>
        <v>1</v>
      </c>
      <c r="M384" s="490">
        <v>1</v>
      </c>
      <c r="N384" s="491">
        <f t="shared" ref="N384" si="222">ROUND(M384*L384,2)</f>
        <v>1</v>
      </c>
      <c r="O384" s="577"/>
      <c r="P384" s="577"/>
      <c r="Q384" s="492">
        <f>ROUND(N384*O384,2)</f>
        <v>0</v>
      </c>
      <c r="R384" s="492"/>
      <c r="S384" s="715">
        <f t="shared" si="218"/>
        <v>0</v>
      </c>
      <c r="T384" s="577"/>
      <c r="U384" s="609"/>
      <c r="V384" s="609"/>
      <c r="W384" s="609"/>
      <c r="X384" s="609"/>
      <c r="Y384" s="609"/>
    </row>
    <row r="385" spans="1:25" s="617" customFormat="1" ht="22.5" customHeight="1" x14ac:dyDescent="0.3">
      <c r="A385" s="510" t="s">
        <v>494</v>
      </c>
      <c r="B385" s="511"/>
      <c r="C385" s="510"/>
      <c r="D385" s="465" t="s">
        <v>3384</v>
      </c>
      <c r="E385" s="512"/>
      <c r="F385" s="513"/>
      <c r="G385" s="512"/>
      <c r="H385" s="512"/>
      <c r="I385" s="512"/>
      <c r="J385" s="512"/>
      <c r="K385" s="512"/>
      <c r="L385" s="514"/>
      <c r="M385" s="467"/>
      <c r="N385" s="468"/>
      <c r="O385" s="579"/>
      <c r="P385" s="579"/>
      <c r="Q385" s="469"/>
      <c r="R385" s="469"/>
      <c r="S385" s="715"/>
      <c r="T385" s="579"/>
      <c r="U385" s="616"/>
      <c r="V385" s="616"/>
      <c r="W385" s="616"/>
      <c r="X385" s="616"/>
      <c r="Y385" s="616"/>
    </row>
    <row r="386" spans="1:25" s="608" customFormat="1" ht="32.25" customHeight="1" x14ac:dyDescent="0.3">
      <c r="A386" s="477" t="s">
        <v>1531</v>
      </c>
      <c r="B386" s="501" t="s">
        <v>2086</v>
      </c>
      <c r="C386" s="477" t="s">
        <v>552</v>
      </c>
      <c r="D386" s="478" t="s">
        <v>3128</v>
      </c>
      <c r="E386" s="479" t="s">
        <v>3</v>
      </c>
      <c r="F386" s="500"/>
      <c r="G386" s="479"/>
      <c r="H386" s="479"/>
      <c r="I386" s="480"/>
      <c r="J386" s="480"/>
      <c r="K386" s="480">
        <f>K387</f>
        <v>0.22000000000000003</v>
      </c>
      <c r="L386" s="480">
        <f>K386</f>
        <v>0.22000000000000003</v>
      </c>
      <c r="M386" s="482">
        <v>1</v>
      </c>
      <c r="N386" s="483">
        <f>ROUND(M386*L386,2)</f>
        <v>0.22</v>
      </c>
      <c r="O386" s="575"/>
      <c r="P386" s="575"/>
      <c r="Q386" s="485"/>
      <c r="R386" s="485">
        <f>ROUND(N386*P386,2)</f>
        <v>0</v>
      </c>
      <c r="S386" s="715">
        <f>ROUND(Q386+R386,2)</f>
        <v>0</v>
      </c>
      <c r="T386" s="575" t="s">
        <v>555</v>
      </c>
      <c r="U386" s="607"/>
      <c r="V386" s="607"/>
      <c r="W386" s="607"/>
      <c r="X386" s="607"/>
      <c r="Y386" s="607"/>
    </row>
    <row r="387" spans="1:25" s="610" customFormat="1" ht="22.5" customHeight="1" x14ac:dyDescent="0.25">
      <c r="A387" s="516" t="s">
        <v>3911</v>
      </c>
      <c r="B387" s="543"/>
      <c r="C387" s="516" t="s">
        <v>553</v>
      </c>
      <c r="D387" s="596" t="s">
        <v>3346</v>
      </c>
      <c r="E387" s="496" t="s">
        <v>1210</v>
      </c>
      <c r="F387" s="517"/>
      <c r="G387" s="496">
        <v>0.55000000000000004</v>
      </c>
      <c r="H387" s="496">
        <v>0.55000000000000004</v>
      </c>
      <c r="I387" s="496">
        <f>(G387+H387)*2</f>
        <v>2.2000000000000002</v>
      </c>
      <c r="J387" s="496">
        <v>0.1</v>
      </c>
      <c r="K387" s="496">
        <f>I387*J387</f>
        <v>0.22000000000000003</v>
      </c>
      <c r="L387" s="542">
        <f>J387</f>
        <v>0.1</v>
      </c>
      <c r="M387" s="490">
        <v>1.1000000000000001</v>
      </c>
      <c r="N387" s="491">
        <f>L387*M387</f>
        <v>0.11000000000000001</v>
      </c>
      <c r="O387" s="577"/>
      <c r="P387" s="577"/>
      <c r="Q387" s="492">
        <f>ROUND(N387*O387,2)</f>
        <v>0</v>
      </c>
      <c r="R387" s="492"/>
      <c r="S387" s="715">
        <f t="shared" ref="S387" si="223">ROUND(Q387+R387,2)</f>
        <v>0</v>
      </c>
      <c r="T387" s="577"/>
      <c r="U387" s="609"/>
      <c r="V387" s="609"/>
      <c r="W387" s="609"/>
      <c r="X387" s="609"/>
      <c r="Y387" s="609"/>
    </row>
    <row r="388" spans="1:25" s="608" customFormat="1" ht="27" customHeight="1" x14ac:dyDescent="0.3">
      <c r="A388" s="477" t="s">
        <v>1533</v>
      </c>
      <c r="B388" s="501" t="s">
        <v>2089</v>
      </c>
      <c r="C388" s="477" t="s">
        <v>552</v>
      </c>
      <c r="D388" s="499" t="s">
        <v>1127</v>
      </c>
      <c r="E388" s="479" t="s">
        <v>18</v>
      </c>
      <c r="F388" s="500">
        <f>F389</f>
        <v>1</v>
      </c>
      <c r="G388" s="479"/>
      <c r="H388" s="479"/>
      <c r="I388" s="479"/>
      <c r="J388" s="479"/>
      <c r="K388" s="500">
        <f>F388</f>
        <v>1</v>
      </c>
      <c r="L388" s="500">
        <f>K388</f>
        <v>1</v>
      </c>
      <c r="M388" s="507">
        <v>1</v>
      </c>
      <c r="N388" s="483">
        <f>ROUND(M388*L388,2)</f>
        <v>1</v>
      </c>
      <c r="O388" s="575"/>
      <c r="P388" s="575"/>
      <c r="Q388" s="485"/>
      <c r="R388" s="485">
        <f>ROUND(N388*P388,2)</f>
        <v>0</v>
      </c>
      <c r="S388" s="715">
        <f>ROUND(Q388+R388,2)</f>
        <v>0</v>
      </c>
      <c r="T388" s="587"/>
    </row>
    <row r="389" spans="1:25" s="610" customFormat="1" ht="23.25" customHeight="1" x14ac:dyDescent="0.3">
      <c r="A389" s="486" t="s">
        <v>1534</v>
      </c>
      <c r="B389" s="487"/>
      <c r="C389" s="486" t="s">
        <v>553</v>
      </c>
      <c r="D389" s="530" t="s">
        <v>3347</v>
      </c>
      <c r="E389" s="489" t="s">
        <v>18</v>
      </c>
      <c r="F389" s="494">
        <v>1</v>
      </c>
      <c r="G389" s="489"/>
      <c r="H389" s="489"/>
      <c r="I389" s="489"/>
      <c r="J389" s="489"/>
      <c r="K389" s="494">
        <f>F389</f>
        <v>1</v>
      </c>
      <c r="L389" s="494">
        <f>K389</f>
        <v>1</v>
      </c>
      <c r="M389" s="490">
        <v>1</v>
      </c>
      <c r="N389" s="491">
        <f t="shared" ref="N389" si="224">ROUND(M389*L389,2)</f>
        <v>1</v>
      </c>
      <c r="O389" s="576"/>
      <c r="P389" s="576"/>
      <c r="Q389" s="492">
        <f>ROUND(N389*O389,2)</f>
        <v>0</v>
      </c>
      <c r="R389" s="492"/>
      <c r="S389" s="715">
        <f>ROUND(Q389+R389,2)</f>
        <v>0</v>
      </c>
      <c r="T389" s="584"/>
      <c r="U389" s="609"/>
    </row>
    <row r="390" spans="1:25" s="608" customFormat="1" ht="27" customHeight="1" x14ac:dyDescent="0.3">
      <c r="A390" s="477" t="s">
        <v>1535</v>
      </c>
      <c r="B390" s="501" t="s">
        <v>2088</v>
      </c>
      <c r="C390" s="477" t="s">
        <v>552</v>
      </c>
      <c r="D390" s="478" t="s">
        <v>1338</v>
      </c>
      <c r="E390" s="479" t="s">
        <v>3</v>
      </c>
      <c r="F390" s="519">
        <f>F391</f>
        <v>0.2</v>
      </c>
      <c r="G390" s="479"/>
      <c r="H390" s="479"/>
      <c r="I390" s="479"/>
      <c r="J390" s="479"/>
      <c r="K390" s="519">
        <f t="shared" ref="K390:K391" si="225">F390</f>
        <v>0.2</v>
      </c>
      <c r="L390" s="519">
        <f>K390</f>
        <v>0.2</v>
      </c>
      <c r="M390" s="507">
        <v>1</v>
      </c>
      <c r="N390" s="483">
        <f>ROUND(M390*L390,2)</f>
        <v>0.2</v>
      </c>
      <c r="O390" s="575"/>
      <c r="P390" s="575"/>
      <c r="Q390" s="485"/>
      <c r="R390" s="485">
        <f>ROUND(N390*P390,2)</f>
        <v>0</v>
      </c>
      <c r="S390" s="715">
        <f>ROUND(Q390+R390,2)</f>
        <v>0</v>
      </c>
      <c r="T390" s="587"/>
    </row>
    <row r="391" spans="1:25" s="610" customFormat="1" ht="54" customHeight="1" x14ac:dyDescent="0.3">
      <c r="A391" s="486" t="s">
        <v>1536</v>
      </c>
      <c r="B391" s="487"/>
      <c r="C391" s="486" t="s">
        <v>553</v>
      </c>
      <c r="D391" s="523" t="s">
        <v>3368</v>
      </c>
      <c r="E391" s="489" t="s">
        <v>3</v>
      </c>
      <c r="F391" s="497">
        <v>0.2</v>
      </c>
      <c r="G391" s="489"/>
      <c r="H391" s="489"/>
      <c r="I391" s="489"/>
      <c r="J391" s="489"/>
      <c r="K391" s="497">
        <f t="shared" si="225"/>
        <v>0.2</v>
      </c>
      <c r="L391" s="497">
        <f>K391</f>
        <v>0.2</v>
      </c>
      <c r="M391" s="490">
        <v>1.1000000000000001</v>
      </c>
      <c r="N391" s="491">
        <f t="shared" ref="N391:N392" si="226">ROUND(M391*L391,2)</f>
        <v>0.22</v>
      </c>
      <c r="O391" s="576"/>
      <c r="P391" s="576"/>
      <c r="Q391" s="492">
        <f t="shared" ref="Q391:Q392" si="227">ROUND(N391*O391,2)</f>
        <v>0</v>
      </c>
      <c r="R391" s="492"/>
      <c r="S391" s="715">
        <f t="shared" ref="S391:S392" si="228">ROUND(Q391+R391,2)</f>
        <v>0</v>
      </c>
      <c r="T391" s="584"/>
      <c r="U391" s="609"/>
    </row>
    <row r="392" spans="1:25" s="610" customFormat="1" ht="22.5" customHeight="1" x14ac:dyDescent="0.3">
      <c r="A392" s="516" t="s">
        <v>3912</v>
      </c>
      <c r="B392" s="543"/>
      <c r="C392" s="486" t="s">
        <v>553</v>
      </c>
      <c r="D392" s="493" t="s">
        <v>3022</v>
      </c>
      <c r="E392" s="496" t="s">
        <v>2</v>
      </c>
      <c r="F392" s="541">
        <f>F391</f>
        <v>0.2</v>
      </c>
      <c r="G392" s="496"/>
      <c r="H392" s="496"/>
      <c r="I392" s="496"/>
      <c r="J392" s="496"/>
      <c r="K392" s="497">
        <f>F392</f>
        <v>0.2</v>
      </c>
      <c r="L392" s="497">
        <f t="shared" ref="L392" si="229">K392</f>
        <v>0.2</v>
      </c>
      <c r="M392" s="490">
        <v>1.2</v>
      </c>
      <c r="N392" s="491">
        <f t="shared" si="226"/>
        <v>0.24</v>
      </c>
      <c r="O392" s="577"/>
      <c r="P392" s="577"/>
      <c r="Q392" s="492">
        <f t="shared" si="227"/>
        <v>0</v>
      </c>
      <c r="R392" s="492"/>
      <c r="S392" s="715">
        <f t="shared" si="228"/>
        <v>0</v>
      </c>
      <c r="T392" s="577"/>
      <c r="U392" s="609"/>
      <c r="V392" s="609"/>
      <c r="W392" s="609"/>
      <c r="X392" s="609"/>
      <c r="Y392" s="609"/>
    </row>
    <row r="393" spans="1:25" s="608" customFormat="1" ht="32.25" customHeight="1" x14ac:dyDescent="0.3">
      <c r="A393" s="477" t="s">
        <v>3913</v>
      </c>
      <c r="B393" s="538" t="s">
        <v>2974</v>
      </c>
      <c r="C393" s="477" t="s">
        <v>552</v>
      </c>
      <c r="D393" s="499" t="s">
        <v>1313</v>
      </c>
      <c r="E393" s="479" t="s">
        <v>1685</v>
      </c>
      <c r="F393" s="567">
        <v>1</v>
      </c>
      <c r="G393" s="479"/>
      <c r="H393" s="479"/>
      <c r="I393" s="480"/>
      <c r="J393" s="480"/>
      <c r="K393" s="480"/>
      <c r="L393" s="506">
        <f t="shared" ref="L393:L395" si="230">F393</f>
        <v>1</v>
      </c>
      <c r="M393" s="507">
        <v>1</v>
      </c>
      <c r="N393" s="483">
        <f>ROUND(M393*L393,2)</f>
        <v>1</v>
      </c>
      <c r="O393" s="575"/>
      <c r="P393" s="575"/>
      <c r="Q393" s="485"/>
      <c r="R393" s="485">
        <f>ROUND(N393*P393,2)</f>
        <v>0</v>
      </c>
      <c r="S393" s="715">
        <f>ROUND(Q393+R393,2)</f>
        <v>0</v>
      </c>
      <c r="T393" s="575" t="s">
        <v>3048</v>
      </c>
      <c r="U393" s="607"/>
      <c r="V393" s="607"/>
      <c r="W393" s="607"/>
      <c r="X393" s="607"/>
      <c r="Y393" s="607"/>
    </row>
    <row r="394" spans="1:25" s="629" customFormat="1" ht="32.25" customHeight="1" x14ac:dyDescent="0.25">
      <c r="A394" s="546" t="s">
        <v>3914</v>
      </c>
      <c r="B394" s="554"/>
      <c r="C394" s="551" t="s">
        <v>553</v>
      </c>
      <c r="D394" s="536" t="s">
        <v>3373</v>
      </c>
      <c r="E394" s="548" t="s">
        <v>1685</v>
      </c>
      <c r="F394" s="713">
        <v>1</v>
      </c>
      <c r="G394" s="555"/>
      <c r="H394" s="555"/>
      <c r="I394" s="714"/>
      <c r="J394" s="714"/>
      <c r="K394" s="714"/>
      <c r="L394" s="553">
        <f t="shared" si="230"/>
        <v>1</v>
      </c>
      <c r="M394" s="550">
        <v>1</v>
      </c>
      <c r="N394" s="491">
        <f t="shared" ref="N394:N398" si="231">ROUND(M394*L394,2)</f>
        <v>1</v>
      </c>
      <c r="O394" s="582"/>
      <c r="P394" s="582"/>
      <c r="Q394" s="492">
        <f t="shared" ref="Q394:Q398" si="232">ROUND(N394*O394,2)</f>
        <v>0</v>
      </c>
      <c r="R394" s="492"/>
      <c r="S394" s="715">
        <f t="shared" ref="S394:S398" si="233">ROUND(Q394+R394,2)</f>
        <v>0</v>
      </c>
      <c r="T394" s="620" t="s">
        <v>3137</v>
      </c>
      <c r="U394" s="628"/>
      <c r="V394" s="628"/>
      <c r="W394" s="628"/>
      <c r="X394" s="628"/>
      <c r="Y394" s="628"/>
    </row>
    <row r="395" spans="1:25" s="610" customFormat="1" x14ac:dyDescent="0.3">
      <c r="A395" s="486" t="s">
        <v>3915</v>
      </c>
      <c r="B395" s="487"/>
      <c r="C395" s="486" t="s">
        <v>553</v>
      </c>
      <c r="D395" s="523" t="s">
        <v>3351</v>
      </c>
      <c r="E395" s="489" t="s">
        <v>18</v>
      </c>
      <c r="F395" s="520">
        <v>1</v>
      </c>
      <c r="G395" s="489"/>
      <c r="H395" s="489"/>
      <c r="I395" s="489"/>
      <c r="J395" s="489"/>
      <c r="K395" s="494"/>
      <c r="L395" s="494">
        <f t="shared" si="230"/>
        <v>1</v>
      </c>
      <c r="M395" s="490">
        <v>1</v>
      </c>
      <c r="N395" s="491">
        <f t="shared" si="231"/>
        <v>1</v>
      </c>
      <c r="O395" s="576"/>
      <c r="P395" s="576"/>
      <c r="Q395" s="492">
        <f t="shared" si="232"/>
        <v>0</v>
      </c>
      <c r="R395" s="492"/>
      <c r="S395" s="715">
        <f t="shared" si="233"/>
        <v>0</v>
      </c>
      <c r="T395" s="584"/>
      <c r="U395" s="609"/>
    </row>
    <row r="396" spans="1:25" s="610" customFormat="1" x14ac:dyDescent="0.3">
      <c r="A396" s="486" t="s">
        <v>3916</v>
      </c>
      <c r="B396" s="487"/>
      <c r="C396" s="486" t="s">
        <v>553</v>
      </c>
      <c r="D396" s="523" t="s">
        <v>3352</v>
      </c>
      <c r="E396" s="489" t="s">
        <v>18</v>
      </c>
      <c r="F396" s="520">
        <v>1</v>
      </c>
      <c r="G396" s="489"/>
      <c r="H396" s="489"/>
      <c r="I396" s="489"/>
      <c r="J396" s="489"/>
      <c r="K396" s="494"/>
      <c r="L396" s="494">
        <f>F396</f>
        <v>1</v>
      </c>
      <c r="M396" s="490">
        <v>1</v>
      </c>
      <c r="N396" s="491">
        <f t="shared" si="231"/>
        <v>1</v>
      </c>
      <c r="O396" s="576"/>
      <c r="P396" s="576"/>
      <c r="Q396" s="492">
        <f t="shared" si="232"/>
        <v>0</v>
      </c>
      <c r="R396" s="492"/>
      <c r="S396" s="715">
        <f t="shared" si="233"/>
        <v>0</v>
      </c>
      <c r="T396" s="584"/>
      <c r="U396" s="609"/>
    </row>
    <row r="397" spans="1:25" s="610" customFormat="1" x14ac:dyDescent="0.3">
      <c r="A397" s="486" t="s">
        <v>3917</v>
      </c>
      <c r="B397" s="487"/>
      <c r="C397" s="486" t="s">
        <v>553</v>
      </c>
      <c r="D397" s="523" t="s">
        <v>3353</v>
      </c>
      <c r="E397" s="489" t="s">
        <v>18</v>
      </c>
      <c r="F397" s="520">
        <v>1</v>
      </c>
      <c r="G397" s="489"/>
      <c r="H397" s="489"/>
      <c r="I397" s="489"/>
      <c r="J397" s="489"/>
      <c r="K397" s="494"/>
      <c r="L397" s="494">
        <f>F397</f>
        <v>1</v>
      </c>
      <c r="M397" s="490">
        <v>1</v>
      </c>
      <c r="N397" s="491">
        <f t="shared" si="231"/>
        <v>1</v>
      </c>
      <c r="O397" s="576"/>
      <c r="P397" s="576"/>
      <c r="Q397" s="492">
        <f t="shared" si="232"/>
        <v>0</v>
      </c>
      <c r="R397" s="492"/>
      <c r="S397" s="715">
        <f t="shared" si="233"/>
        <v>0</v>
      </c>
      <c r="T397" s="584"/>
      <c r="U397" s="609"/>
    </row>
    <row r="398" spans="1:25" s="610" customFormat="1" x14ac:dyDescent="0.3">
      <c r="A398" s="486" t="s">
        <v>3918</v>
      </c>
      <c r="B398" s="487"/>
      <c r="C398" s="486" t="s">
        <v>553</v>
      </c>
      <c r="D398" s="523" t="s">
        <v>3354</v>
      </c>
      <c r="E398" s="489" t="s">
        <v>18</v>
      </c>
      <c r="F398" s="520">
        <v>1</v>
      </c>
      <c r="G398" s="489"/>
      <c r="H398" s="489"/>
      <c r="I398" s="489"/>
      <c r="J398" s="489"/>
      <c r="K398" s="494"/>
      <c r="L398" s="494">
        <f>F398</f>
        <v>1</v>
      </c>
      <c r="M398" s="490">
        <v>1</v>
      </c>
      <c r="N398" s="491">
        <f t="shared" si="231"/>
        <v>1</v>
      </c>
      <c r="O398" s="576"/>
      <c r="P398" s="576"/>
      <c r="Q398" s="492">
        <f t="shared" si="232"/>
        <v>0</v>
      </c>
      <c r="R398" s="492"/>
      <c r="S398" s="715">
        <f t="shared" si="233"/>
        <v>0</v>
      </c>
      <c r="T398" s="584"/>
      <c r="U398" s="609"/>
    </row>
    <row r="399" spans="1:25" s="559" customFormat="1" ht="27.75" customHeight="1" x14ac:dyDescent="0.3">
      <c r="A399" s="477" t="s">
        <v>3919</v>
      </c>
      <c r="B399" s="501" t="s">
        <v>5577</v>
      </c>
      <c r="C399" s="504" t="s">
        <v>552</v>
      </c>
      <c r="D399" s="508" t="s">
        <v>5576</v>
      </c>
      <c r="E399" s="479" t="s">
        <v>18</v>
      </c>
      <c r="F399" s="500">
        <f>F400</f>
        <v>1</v>
      </c>
      <c r="G399" s="500"/>
      <c r="H399" s="500"/>
      <c r="I399" s="500"/>
      <c r="J399" s="500"/>
      <c r="K399" s="500"/>
      <c r="L399" s="506">
        <f t="shared" ref="L399:L400" si="234">F399</f>
        <v>1</v>
      </c>
      <c r="M399" s="507">
        <v>1</v>
      </c>
      <c r="N399" s="483">
        <f>ROUND(M399*L399,2)</f>
        <v>1</v>
      </c>
      <c r="O399" s="575"/>
      <c r="P399" s="575"/>
      <c r="Q399" s="485"/>
      <c r="R399" s="485">
        <f>ROUND(N399*P399,2)</f>
        <v>0</v>
      </c>
      <c r="S399" s="715">
        <f>ROUND(Q399+R399,2)</f>
        <v>0</v>
      </c>
      <c r="T399" s="586"/>
      <c r="U399" s="558"/>
      <c r="V399" s="558"/>
      <c r="W399" s="558"/>
      <c r="X399" s="558"/>
      <c r="Y399" s="558"/>
    </row>
    <row r="400" spans="1:25" s="610" customFormat="1" ht="27.6" x14ac:dyDescent="0.25">
      <c r="A400" s="516" t="s">
        <v>3921</v>
      </c>
      <c r="B400" s="487"/>
      <c r="C400" s="486" t="s">
        <v>553</v>
      </c>
      <c r="D400" s="596" t="s">
        <v>3350</v>
      </c>
      <c r="E400" s="489" t="s">
        <v>18</v>
      </c>
      <c r="F400" s="520">
        <v>1</v>
      </c>
      <c r="G400" s="489"/>
      <c r="H400" s="489"/>
      <c r="I400" s="489"/>
      <c r="J400" s="489"/>
      <c r="K400" s="494"/>
      <c r="L400" s="494">
        <f t="shared" si="234"/>
        <v>1</v>
      </c>
      <c r="M400" s="490">
        <v>1</v>
      </c>
      <c r="N400" s="491">
        <f t="shared" ref="N400" si="235">ROUND(M400*L400,2)</f>
        <v>1</v>
      </c>
      <c r="O400" s="576"/>
      <c r="P400" s="576"/>
      <c r="Q400" s="492">
        <f>ROUND(N400*O400,2)</f>
        <v>0</v>
      </c>
      <c r="R400" s="492"/>
      <c r="S400" s="715">
        <f>ROUND(Q400+R400,2)</f>
        <v>0</v>
      </c>
      <c r="T400" s="584"/>
      <c r="U400" s="609"/>
    </row>
    <row r="401" spans="1:25" s="617" customFormat="1" ht="22.5" customHeight="1" x14ac:dyDescent="0.3">
      <c r="A401" s="510" t="s">
        <v>495</v>
      </c>
      <c r="B401" s="511"/>
      <c r="C401" s="510"/>
      <c r="D401" s="465" t="s">
        <v>3385</v>
      </c>
      <c r="E401" s="512"/>
      <c r="F401" s="513"/>
      <c r="G401" s="512"/>
      <c r="H401" s="512"/>
      <c r="I401" s="512"/>
      <c r="J401" s="512"/>
      <c r="K401" s="512"/>
      <c r="L401" s="514"/>
      <c r="M401" s="467"/>
      <c r="N401" s="468"/>
      <c r="O401" s="579"/>
      <c r="P401" s="579"/>
      <c r="Q401" s="469"/>
      <c r="R401" s="469"/>
      <c r="S401" s="715"/>
      <c r="T401" s="579"/>
      <c r="U401" s="616"/>
      <c r="V401" s="616"/>
      <c r="W401" s="616"/>
      <c r="X401" s="616"/>
      <c r="Y401" s="616"/>
    </row>
    <row r="402" spans="1:25" s="608" customFormat="1" ht="32.25" customHeight="1" x14ac:dyDescent="0.3">
      <c r="A402" s="477" t="s">
        <v>1538</v>
      </c>
      <c r="B402" s="501" t="s">
        <v>2086</v>
      </c>
      <c r="C402" s="477" t="s">
        <v>552</v>
      </c>
      <c r="D402" s="478" t="s">
        <v>3128</v>
      </c>
      <c r="E402" s="479" t="s">
        <v>3</v>
      </c>
      <c r="F402" s="500"/>
      <c r="G402" s="479"/>
      <c r="H402" s="479"/>
      <c r="I402" s="480"/>
      <c r="J402" s="480"/>
      <c r="K402" s="480">
        <f>SUM(K403:K418)</f>
        <v>131.80652345626609</v>
      </c>
      <c r="L402" s="480">
        <f>K402</f>
        <v>131.80652345626609</v>
      </c>
      <c r="M402" s="482">
        <v>1</v>
      </c>
      <c r="N402" s="483">
        <f>ROUND(M402*L402,2)</f>
        <v>131.81</v>
      </c>
      <c r="O402" s="575"/>
      <c r="P402" s="575"/>
      <c r="Q402" s="485"/>
      <c r="R402" s="485">
        <f>ROUND(N402*P402,2)</f>
        <v>0</v>
      </c>
      <c r="S402" s="715">
        <f>ROUND(Q402+R402,2)</f>
        <v>0</v>
      </c>
      <c r="T402" s="575" t="s">
        <v>555</v>
      </c>
      <c r="U402" s="607"/>
      <c r="V402" s="607"/>
      <c r="W402" s="607"/>
      <c r="X402" s="607"/>
      <c r="Y402" s="607"/>
    </row>
    <row r="403" spans="1:25" s="610" customFormat="1" ht="22.5" customHeight="1" x14ac:dyDescent="0.25">
      <c r="A403" s="486" t="s">
        <v>1539</v>
      </c>
      <c r="B403" s="543"/>
      <c r="C403" s="516" t="s">
        <v>553</v>
      </c>
      <c r="D403" s="596" t="s">
        <v>3356</v>
      </c>
      <c r="E403" s="496" t="s">
        <v>1210</v>
      </c>
      <c r="F403" s="517"/>
      <c r="G403" s="496">
        <v>0.65</v>
      </c>
      <c r="H403" s="496">
        <v>0.35</v>
      </c>
      <c r="I403" s="492">
        <f>(G403+H403)*2</f>
        <v>2</v>
      </c>
      <c r="J403" s="524">
        <v>33.9</v>
      </c>
      <c r="K403" s="492">
        <f>I403*J403</f>
        <v>67.8</v>
      </c>
      <c r="L403" s="492">
        <f>J403</f>
        <v>33.9</v>
      </c>
      <c r="M403" s="490">
        <v>1.1000000000000001</v>
      </c>
      <c r="N403" s="491">
        <f t="shared" ref="N403:N419" si="236">ROUND(M403*L403,2)</f>
        <v>37.29</v>
      </c>
      <c r="O403" s="577"/>
      <c r="P403" s="577"/>
      <c r="Q403" s="492">
        <f t="shared" ref="Q403:Q419" si="237">ROUND(N403*O403,2)</f>
        <v>0</v>
      </c>
      <c r="R403" s="492"/>
      <c r="S403" s="715">
        <f t="shared" ref="S403:S419" si="238">ROUND(Q403+R403,2)</f>
        <v>0</v>
      </c>
      <c r="T403" s="577"/>
      <c r="U403" s="609"/>
      <c r="V403" s="609"/>
      <c r="W403" s="609"/>
      <c r="X403" s="609"/>
      <c r="Y403" s="609"/>
    </row>
    <row r="404" spans="1:25" s="610" customFormat="1" ht="22.5" customHeight="1" x14ac:dyDescent="0.3">
      <c r="A404" s="486" t="s">
        <v>1540</v>
      </c>
      <c r="B404" s="543"/>
      <c r="C404" s="516" t="s">
        <v>553</v>
      </c>
      <c r="D404" s="813" t="s">
        <v>4729</v>
      </c>
      <c r="E404" s="496" t="s">
        <v>1210</v>
      </c>
      <c r="F404" s="517"/>
      <c r="G404" s="496">
        <v>0.85</v>
      </c>
      <c r="H404" s="496">
        <v>0.25</v>
      </c>
      <c r="I404" s="492">
        <f t="shared" ref="I404:I405" si="239">(G404+H404)*2</f>
        <v>2.2000000000000002</v>
      </c>
      <c r="J404" s="524">
        <v>12.5</v>
      </c>
      <c r="K404" s="492">
        <f>I404*J404</f>
        <v>27.500000000000004</v>
      </c>
      <c r="L404" s="492">
        <f t="shared" ref="L404:L405" si="240">J404</f>
        <v>12.5</v>
      </c>
      <c r="M404" s="490">
        <v>1.1000000000000001</v>
      </c>
      <c r="N404" s="491">
        <f t="shared" si="236"/>
        <v>13.75</v>
      </c>
      <c r="O404" s="577"/>
      <c r="P404" s="577"/>
      <c r="Q404" s="492">
        <f t="shared" si="237"/>
        <v>0</v>
      </c>
      <c r="R404" s="492"/>
      <c r="S404" s="715">
        <f t="shared" si="238"/>
        <v>0</v>
      </c>
      <c r="T404" s="577"/>
      <c r="U404" s="609"/>
      <c r="V404" s="609"/>
      <c r="W404" s="609"/>
      <c r="X404" s="609"/>
      <c r="Y404" s="609"/>
    </row>
    <row r="405" spans="1:25" s="610" customFormat="1" ht="22.5" customHeight="1" x14ac:dyDescent="0.3">
      <c r="A405" s="486" t="s">
        <v>1541</v>
      </c>
      <c r="B405" s="543"/>
      <c r="C405" s="516" t="s">
        <v>553</v>
      </c>
      <c r="D405" s="813" t="s">
        <v>4755</v>
      </c>
      <c r="E405" s="496" t="s">
        <v>1210</v>
      </c>
      <c r="F405" s="517"/>
      <c r="G405" s="496">
        <v>0.9</v>
      </c>
      <c r="H405" s="496">
        <v>0.35</v>
      </c>
      <c r="I405" s="492">
        <f t="shared" si="239"/>
        <v>2.5</v>
      </c>
      <c r="J405" s="524">
        <v>0.9</v>
      </c>
      <c r="K405" s="492">
        <f>I405*J405</f>
        <v>2.25</v>
      </c>
      <c r="L405" s="492">
        <f t="shared" si="240"/>
        <v>0.9</v>
      </c>
      <c r="M405" s="490">
        <v>1.1000000000000001</v>
      </c>
      <c r="N405" s="491">
        <f t="shared" si="236"/>
        <v>0.99</v>
      </c>
      <c r="O405" s="577"/>
      <c r="P405" s="577"/>
      <c r="Q405" s="492">
        <f t="shared" si="237"/>
        <v>0</v>
      </c>
      <c r="R405" s="492"/>
      <c r="S405" s="715">
        <f t="shared" si="238"/>
        <v>0</v>
      </c>
      <c r="T405" s="577"/>
      <c r="U405" s="609"/>
      <c r="V405" s="609"/>
      <c r="W405" s="609"/>
      <c r="X405" s="609"/>
      <c r="Y405" s="609"/>
    </row>
    <row r="406" spans="1:25" s="610" customFormat="1" ht="22.5" customHeight="1" x14ac:dyDescent="0.3">
      <c r="A406" s="486" t="s">
        <v>1542</v>
      </c>
      <c r="B406" s="543"/>
      <c r="C406" s="516" t="s">
        <v>553</v>
      </c>
      <c r="D406" s="813" t="s">
        <v>4734</v>
      </c>
      <c r="E406" s="496" t="s">
        <v>1210</v>
      </c>
      <c r="F406" s="517"/>
      <c r="G406" s="496"/>
      <c r="H406" s="496"/>
      <c r="I406" s="492"/>
      <c r="J406" s="524">
        <v>1.4</v>
      </c>
      <c r="K406" s="492">
        <f>J406*3.14*0.5</f>
        <v>2.198</v>
      </c>
      <c r="L406" s="492">
        <f t="shared" ref="L406" si="241">J406</f>
        <v>1.4</v>
      </c>
      <c r="M406" s="490">
        <v>1.1000000000000001</v>
      </c>
      <c r="N406" s="491">
        <f t="shared" si="236"/>
        <v>1.54</v>
      </c>
      <c r="O406" s="577"/>
      <c r="P406" s="577"/>
      <c r="Q406" s="492">
        <f t="shared" si="237"/>
        <v>0</v>
      </c>
      <c r="R406" s="492"/>
      <c r="S406" s="715">
        <f t="shared" si="238"/>
        <v>0</v>
      </c>
      <c r="T406" s="577"/>
      <c r="U406" s="609"/>
      <c r="V406" s="609"/>
      <c r="W406" s="609"/>
      <c r="X406" s="609"/>
      <c r="Y406" s="609"/>
    </row>
    <row r="407" spans="1:25" s="610" customFormat="1" ht="22.5" customHeight="1" x14ac:dyDescent="0.25">
      <c r="A407" s="486" t="s">
        <v>1544</v>
      </c>
      <c r="B407" s="543"/>
      <c r="C407" s="516" t="s">
        <v>553</v>
      </c>
      <c r="D407" s="596" t="s">
        <v>3376</v>
      </c>
      <c r="E407" s="489" t="s">
        <v>18</v>
      </c>
      <c r="F407" s="594" t="s">
        <v>14</v>
      </c>
      <c r="G407" s="560"/>
      <c r="H407" s="496"/>
      <c r="I407" s="492"/>
      <c r="J407" s="526"/>
      <c r="K407" s="492">
        <v>0.6</v>
      </c>
      <c r="L407" s="494" t="str">
        <f>F407</f>
        <v>1</v>
      </c>
      <c r="M407" s="490">
        <v>1</v>
      </c>
      <c r="N407" s="491">
        <f t="shared" si="236"/>
        <v>1</v>
      </c>
      <c r="O407" s="577"/>
      <c r="P407" s="577"/>
      <c r="Q407" s="492">
        <f t="shared" si="237"/>
        <v>0</v>
      </c>
      <c r="R407" s="492"/>
      <c r="S407" s="715">
        <f t="shared" si="238"/>
        <v>0</v>
      </c>
      <c r="T407" s="577"/>
      <c r="U407" s="609"/>
      <c r="V407" s="609"/>
      <c r="W407" s="609"/>
      <c r="X407" s="609"/>
      <c r="Y407" s="609"/>
    </row>
    <row r="408" spans="1:25" s="610" customFormat="1" ht="22.5" customHeight="1" x14ac:dyDescent="0.25">
      <c r="A408" s="486" t="s">
        <v>1545</v>
      </c>
      <c r="B408" s="543"/>
      <c r="C408" s="516" t="s">
        <v>553</v>
      </c>
      <c r="D408" s="596" t="s">
        <v>3386</v>
      </c>
      <c r="E408" s="489" t="s">
        <v>18</v>
      </c>
      <c r="F408" s="594" t="s">
        <v>14</v>
      </c>
      <c r="G408" s="560"/>
      <c r="H408" s="496"/>
      <c r="I408" s="492"/>
      <c r="J408" s="526"/>
      <c r="K408" s="492">
        <v>0.75</v>
      </c>
      <c r="L408" s="494" t="str">
        <f t="shared" ref="L408:L422" si="242">F408</f>
        <v>1</v>
      </c>
      <c r="M408" s="490">
        <v>1</v>
      </c>
      <c r="N408" s="491">
        <f t="shared" si="236"/>
        <v>1</v>
      </c>
      <c r="O408" s="577"/>
      <c r="P408" s="577"/>
      <c r="Q408" s="492">
        <f t="shared" si="237"/>
        <v>0</v>
      </c>
      <c r="R408" s="492"/>
      <c r="S408" s="715">
        <f t="shared" si="238"/>
        <v>0</v>
      </c>
      <c r="T408" s="577"/>
      <c r="U408" s="609"/>
      <c r="V408" s="609"/>
      <c r="W408" s="609"/>
      <c r="X408" s="609"/>
      <c r="Y408" s="609"/>
    </row>
    <row r="409" spans="1:25" s="610" customFormat="1" ht="22.5" customHeight="1" x14ac:dyDescent="0.25">
      <c r="A409" s="486" t="s">
        <v>3922</v>
      </c>
      <c r="B409" s="543"/>
      <c r="C409" s="516" t="s">
        <v>553</v>
      </c>
      <c r="D409" s="596" t="s">
        <v>3357</v>
      </c>
      <c r="E409" s="489" t="s">
        <v>18</v>
      </c>
      <c r="F409" s="594" t="s">
        <v>15</v>
      </c>
      <c r="G409" s="560"/>
      <c r="H409" s="496"/>
      <c r="I409" s="492"/>
      <c r="J409" s="526"/>
      <c r="K409" s="492">
        <v>0.66</v>
      </c>
      <c r="L409" s="494" t="str">
        <f t="shared" si="242"/>
        <v>2</v>
      </c>
      <c r="M409" s="490">
        <v>1</v>
      </c>
      <c r="N409" s="491">
        <f t="shared" si="236"/>
        <v>2</v>
      </c>
      <c r="O409" s="577"/>
      <c r="P409" s="577"/>
      <c r="Q409" s="492">
        <f t="shared" si="237"/>
        <v>0</v>
      </c>
      <c r="R409" s="492"/>
      <c r="S409" s="715">
        <f t="shared" si="238"/>
        <v>0</v>
      </c>
      <c r="T409" s="577"/>
      <c r="U409" s="609"/>
      <c r="V409" s="609"/>
      <c r="W409" s="609"/>
      <c r="X409" s="609"/>
      <c r="Y409" s="609"/>
    </row>
    <row r="410" spans="1:25" s="610" customFormat="1" ht="22.5" customHeight="1" x14ac:dyDescent="0.25">
      <c r="A410" s="486" t="s">
        <v>3923</v>
      </c>
      <c r="B410" s="543"/>
      <c r="C410" s="516" t="s">
        <v>553</v>
      </c>
      <c r="D410" s="596" t="s">
        <v>3358</v>
      </c>
      <c r="E410" s="489" t="s">
        <v>18</v>
      </c>
      <c r="F410" s="570" t="s">
        <v>482</v>
      </c>
      <c r="G410" s="560"/>
      <c r="H410" s="496"/>
      <c r="I410" s="492"/>
      <c r="J410" s="526"/>
      <c r="K410" s="492">
        <v>5.56</v>
      </c>
      <c r="L410" s="494" t="str">
        <f t="shared" si="242"/>
        <v>4</v>
      </c>
      <c r="M410" s="490">
        <v>1</v>
      </c>
      <c r="N410" s="491">
        <f t="shared" si="236"/>
        <v>4</v>
      </c>
      <c r="O410" s="577"/>
      <c r="P410" s="577"/>
      <c r="Q410" s="492">
        <f t="shared" si="237"/>
        <v>0</v>
      </c>
      <c r="R410" s="492"/>
      <c r="S410" s="715">
        <f t="shared" si="238"/>
        <v>0</v>
      </c>
      <c r="T410" s="577"/>
      <c r="U410" s="609"/>
      <c r="V410" s="609"/>
      <c r="W410" s="609"/>
      <c r="X410" s="609"/>
      <c r="Y410" s="609"/>
    </row>
    <row r="411" spans="1:25" s="610" customFormat="1" x14ac:dyDescent="0.25">
      <c r="A411" s="486" t="s">
        <v>3924</v>
      </c>
      <c r="B411" s="543"/>
      <c r="C411" s="516" t="s">
        <v>553</v>
      </c>
      <c r="D411" s="596" t="s">
        <v>3387</v>
      </c>
      <c r="E411" s="489" t="s">
        <v>18</v>
      </c>
      <c r="F411" s="570" t="s">
        <v>15</v>
      </c>
      <c r="G411" s="560"/>
      <c r="H411" s="496"/>
      <c r="I411" s="492"/>
      <c r="J411" s="526"/>
      <c r="K411" s="492">
        <v>1.9613568165555773</v>
      </c>
      <c r="L411" s="494" t="str">
        <f t="shared" si="242"/>
        <v>2</v>
      </c>
      <c r="M411" s="490">
        <v>1</v>
      </c>
      <c r="N411" s="491">
        <f t="shared" si="236"/>
        <v>2</v>
      </c>
      <c r="O411" s="577"/>
      <c r="P411" s="577"/>
      <c r="Q411" s="492">
        <f t="shared" si="237"/>
        <v>0</v>
      </c>
      <c r="R411" s="492"/>
      <c r="S411" s="715">
        <f t="shared" si="238"/>
        <v>0</v>
      </c>
      <c r="T411" s="577"/>
      <c r="U411" s="609"/>
      <c r="V411" s="609"/>
      <c r="W411" s="609"/>
      <c r="X411" s="609"/>
      <c r="Y411" s="609"/>
    </row>
    <row r="412" spans="1:25" s="610" customFormat="1" x14ac:dyDescent="0.25">
      <c r="A412" s="486" t="s">
        <v>3925</v>
      </c>
      <c r="B412" s="543"/>
      <c r="C412" s="516" t="s">
        <v>553</v>
      </c>
      <c r="D412" s="596" t="s">
        <v>3380</v>
      </c>
      <c r="E412" s="489" t="s">
        <v>18</v>
      </c>
      <c r="F412" s="570" t="s">
        <v>15</v>
      </c>
      <c r="G412" s="560"/>
      <c r="H412" s="496"/>
      <c r="I412" s="492"/>
      <c r="J412" s="526"/>
      <c r="K412" s="492">
        <v>1.3039379797371933</v>
      </c>
      <c r="L412" s="494" t="str">
        <f t="shared" si="242"/>
        <v>2</v>
      </c>
      <c r="M412" s="490">
        <v>1</v>
      </c>
      <c r="N412" s="491">
        <f t="shared" si="236"/>
        <v>2</v>
      </c>
      <c r="O412" s="577"/>
      <c r="P412" s="577"/>
      <c r="Q412" s="492">
        <f t="shared" si="237"/>
        <v>0</v>
      </c>
      <c r="R412" s="492"/>
      <c r="S412" s="715">
        <f t="shared" si="238"/>
        <v>0</v>
      </c>
      <c r="T412" s="577"/>
      <c r="U412" s="609"/>
      <c r="V412" s="609"/>
      <c r="W412" s="609"/>
      <c r="X412" s="609"/>
      <c r="Y412" s="609"/>
    </row>
    <row r="413" spans="1:25" s="610" customFormat="1" x14ac:dyDescent="0.25">
      <c r="A413" s="486" t="s">
        <v>3926</v>
      </c>
      <c r="B413" s="543"/>
      <c r="C413" s="516" t="s">
        <v>553</v>
      </c>
      <c r="D413" s="596" t="s">
        <v>3361</v>
      </c>
      <c r="E413" s="489" t="s">
        <v>18</v>
      </c>
      <c r="F413" s="570" t="s">
        <v>482</v>
      </c>
      <c r="G413" s="560"/>
      <c r="H413" s="496"/>
      <c r="I413" s="492"/>
      <c r="J413" s="526"/>
      <c r="K413" s="492">
        <v>2.999114857512855</v>
      </c>
      <c r="L413" s="494" t="str">
        <f t="shared" si="242"/>
        <v>4</v>
      </c>
      <c r="M413" s="490">
        <v>1</v>
      </c>
      <c r="N413" s="491">
        <f t="shared" si="236"/>
        <v>4</v>
      </c>
      <c r="O413" s="577"/>
      <c r="P413" s="577"/>
      <c r="Q413" s="492">
        <f t="shared" si="237"/>
        <v>0</v>
      </c>
      <c r="R413" s="492"/>
      <c r="S413" s="715">
        <f t="shared" si="238"/>
        <v>0</v>
      </c>
      <c r="T413" s="577"/>
      <c r="U413" s="609"/>
      <c r="V413" s="609"/>
      <c r="W413" s="609"/>
      <c r="X413" s="609"/>
      <c r="Y413" s="609"/>
    </row>
    <row r="414" spans="1:25" s="610" customFormat="1" ht="18" customHeight="1" x14ac:dyDescent="0.25">
      <c r="A414" s="486" t="s">
        <v>3927</v>
      </c>
      <c r="B414" s="543"/>
      <c r="C414" s="516" t="s">
        <v>553</v>
      </c>
      <c r="D414" s="596" t="s">
        <v>3388</v>
      </c>
      <c r="E414" s="489" t="s">
        <v>18</v>
      </c>
      <c r="F414" s="570" t="s">
        <v>14</v>
      </c>
      <c r="G414" s="560"/>
      <c r="H414" s="496"/>
      <c r="I414" s="492"/>
      <c r="J414" s="526"/>
      <c r="K414" s="492">
        <v>3.2673891311064565</v>
      </c>
      <c r="L414" s="494" t="str">
        <f t="shared" si="242"/>
        <v>1</v>
      </c>
      <c r="M414" s="490">
        <v>1</v>
      </c>
      <c r="N414" s="491">
        <f t="shared" si="236"/>
        <v>1</v>
      </c>
      <c r="O414" s="577"/>
      <c r="P414" s="577"/>
      <c r="Q414" s="492">
        <f t="shared" si="237"/>
        <v>0</v>
      </c>
      <c r="R414" s="492"/>
      <c r="S414" s="715">
        <f t="shared" si="238"/>
        <v>0</v>
      </c>
      <c r="T414" s="577"/>
      <c r="U414" s="609"/>
      <c r="V414" s="609"/>
      <c r="W414" s="609"/>
      <c r="X414" s="609"/>
      <c r="Y414" s="609"/>
    </row>
    <row r="415" spans="1:25" s="610" customFormat="1" x14ac:dyDescent="0.25">
      <c r="A415" s="486" t="s">
        <v>3928</v>
      </c>
      <c r="B415" s="543"/>
      <c r="C415" s="516" t="s">
        <v>553</v>
      </c>
      <c r="D415" s="596" t="s">
        <v>3381</v>
      </c>
      <c r="E415" s="489" t="s">
        <v>18</v>
      </c>
      <c r="F415" s="570" t="s">
        <v>15</v>
      </c>
      <c r="G415" s="560"/>
      <c r="H415" s="496"/>
      <c r="I415" s="492"/>
      <c r="J415" s="526"/>
      <c r="K415" s="492">
        <v>2.1678759594743866</v>
      </c>
      <c r="L415" s="494" t="str">
        <f t="shared" si="242"/>
        <v>2</v>
      </c>
      <c r="M415" s="490">
        <v>1</v>
      </c>
      <c r="N415" s="491">
        <f t="shared" si="236"/>
        <v>2</v>
      </c>
      <c r="O415" s="577"/>
      <c r="P415" s="577"/>
      <c r="Q415" s="492">
        <f t="shared" si="237"/>
        <v>0</v>
      </c>
      <c r="R415" s="492"/>
      <c r="S415" s="715">
        <f t="shared" si="238"/>
        <v>0</v>
      </c>
      <c r="T415" s="577"/>
      <c r="U415" s="609"/>
      <c r="V415" s="609"/>
      <c r="W415" s="609"/>
      <c r="X415" s="609"/>
      <c r="Y415" s="609"/>
    </row>
    <row r="416" spans="1:25" s="610" customFormat="1" x14ac:dyDescent="0.25">
      <c r="A416" s="486" t="s">
        <v>3929</v>
      </c>
      <c r="B416" s="543"/>
      <c r="C416" s="516" t="s">
        <v>553</v>
      </c>
      <c r="D416" s="596" t="s">
        <v>3364</v>
      </c>
      <c r="E416" s="489" t="s">
        <v>18</v>
      </c>
      <c r="F416" s="570" t="s">
        <v>15</v>
      </c>
      <c r="G416" s="560"/>
      <c r="H416" s="496"/>
      <c r="I416" s="492"/>
      <c r="J416" s="526"/>
      <c r="K416" s="492">
        <v>4.6840704496667316</v>
      </c>
      <c r="L416" s="494" t="str">
        <f t="shared" si="242"/>
        <v>2</v>
      </c>
      <c r="M416" s="490">
        <v>1</v>
      </c>
      <c r="N416" s="491">
        <f t="shared" si="236"/>
        <v>2</v>
      </c>
      <c r="O416" s="577"/>
      <c r="P416" s="577"/>
      <c r="Q416" s="492">
        <f t="shared" si="237"/>
        <v>0</v>
      </c>
      <c r="R416" s="492"/>
      <c r="S416" s="715">
        <f t="shared" si="238"/>
        <v>0</v>
      </c>
      <c r="T416" s="577"/>
      <c r="U416" s="609"/>
      <c r="V416" s="609"/>
      <c r="W416" s="609"/>
      <c r="X416" s="609"/>
      <c r="Y416" s="609"/>
    </row>
    <row r="417" spans="1:25" s="610" customFormat="1" x14ac:dyDescent="0.25">
      <c r="A417" s="486" t="s">
        <v>3930</v>
      </c>
      <c r="B417" s="543"/>
      <c r="C417" s="516" t="s">
        <v>553</v>
      </c>
      <c r="D417" s="596" t="s">
        <v>3382</v>
      </c>
      <c r="E417" s="489" t="s">
        <v>18</v>
      </c>
      <c r="F417" s="570" t="s">
        <v>15</v>
      </c>
      <c r="G417" s="560"/>
      <c r="H417" s="496"/>
      <c r="I417" s="492"/>
      <c r="J417" s="526"/>
      <c r="K417" s="492">
        <v>6.5347782622129129</v>
      </c>
      <c r="L417" s="494" t="str">
        <f>F417</f>
        <v>2</v>
      </c>
      <c r="M417" s="490">
        <v>1</v>
      </c>
      <c r="N417" s="491">
        <f t="shared" si="236"/>
        <v>2</v>
      </c>
      <c r="O417" s="577"/>
      <c r="P417" s="577"/>
      <c r="Q417" s="492">
        <f t="shared" si="237"/>
        <v>0</v>
      </c>
      <c r="R417" s="492"/>
      <c r="S417" s="715">
        <f t="shared" si="238"/>
        <v>0</v>
      </c>
      <c r="T417" s="577"/>
      <c r="U417" s="609"/>
      <c r="V417" s="609"/>
      <c r="W417" s="609"/>
      <c r="X417" s="609"/>
      <c r="Y417" s="609"/>
    </row>
    <row r="418" spans="1:25" s="610" customFormat="1" ht="13.5" customHeight="1" x14ac:dyDescent="0.25">
      <c r="A418" s="486" t="s">
        <v>3931</v>
      </c>
      <c r="B418" s="543"/>
      <c r="C418" s="516" t="s">
        <v>553</v>
      </c>
      <c r="D418" s="596" t="s">
        <v>3389</v>
      </c>
      <c r="E418" s="489" t="s">
        <v>18</v>
      </c>
      <c r="F418" s="570" t="s">
        <v>15</v>
      </c>
      <c r="G418" s="560"/>
      <c r="H418" s="496"/>
      <c r="I418" s="492"/>
      <c r="J418" s="526"/>
      <c r="K418" s="492">
        <v>1.57</v>
      </c>
      <c r="L418" s="494" t="str">
        <f t="shared" si="242"/>
        <v>2</v>
      </c>
      <c r="M418" s="490">
        <v>1</v>
      </c>
      <c r="N418" s="491">
        <f t="shared" si="236"/>
        <v>2</v>
      </c>
      <c r="O418" s="577"/>
      <c r="P418" s="577"/>
      <c r="Q418" s="492">
        <f t="shared" si="237"/>
        <v>0</v>
      </c>
      <c r="R418" s="492"/>
      <c r="S418" s="715">
        <f t="shared" si="238"/>
        <v>0</v>
      </c>
      <c r="T418" s="577"/>
      <c r="U418" s="609"/>
      <c r="V418" s="609"/>
      <c r="W418" s="609"/>
      <c r="X418" s="609"/>
      <c r="Y418" s="609"/>
    </row>
    <row r="419" spans="1:25" s="608" customFormat="1" x14ac:dyDescent="0.25">
      <c r="A419" s="486" t="s">
        <v>3932</v>
      </c>
      <c r="B419" s="543"/>
      <c r="C419" s="516" t="s">
        <v>553</v>
      </c>
      <c r="D419" s="502" t="s">
        <v>705</v>
      </c>
      <c r="E419" s="489" t="s">
        <v>3</v>
      </c>
      <c r="F419" s="631">
        <v>0.2</v>
      </c>
      <c r="G419" s="605"/>
      <c r="H419" s="541"/>
      <c r="I419" s="498"/>
      <c r="J419" s="544"/>
      <c r="K419" s="498"/>
      <c r="L419" s="498">
        <f>F419</f>
        <v>0.2</v>
      </c>
      <c r="M419" s="490">
        <v>1</v>
      </c>
      <c r="N419" s="491">
        <f t="shared" si="236"/>
        <v>0.2</v>
      </c>
      <c r="O419" s="577"/>
      <c r="P419" s="577"/>
      <c r="Q419" s="492">
        <f t="shared" si="237"/>
        <v>0</v>
      </c>
      <c r="R419" s="492"/>
      <c r="S419" s="715">
        <f t="shared" si="238"/>
        <v>0</v>
      </c>
      <c r="T419" s="575"/>
      <c r="U419" s="607"/>
      <c r="V419" s="607"/>
      <c r="W419" s="607"/>
      <c r="X419" s="607"/>
      <c r="Y419" s="607"/>
    </row>
    <row r="420" spans="1:25" s="559" customFormat="1" ht="27.75" customHeight="1" x14ac:dyDescent="0.3">
      <c r="A420" s="477" t="s">
        <v>1546</v>
      </c>
      <c r="B420" s="501" t="s">
        <v>4988</v>
      </c>
      <c r="C420" s="504" t="s">
        <v>552</v>
      </c>
      <c r="D420" s="508" t="s">
        <v>654</v>
      </c>
      <c r="E420" s="479" t="s">
        <v>18</v>
      </c>
      <c r="F420" s="500">
        <f>F421+F422</f>
        <v>2</v>
      </c>
      <c r="G420" s="500"/>
      <c r="H420" s="500"/>
      <c r="I420" s="500"/>
      <c r="J420" s="500"/>
      <c r="K420" s="500"/>
      <c r="L420" s="506">
        <f t="shared" si="242"/>
        <v>2</v>
      </c>
      <c r="M420" s="507">
        <v>1</v>
      </c>
      <c r="N420" s="483">
        <f>ROUND(M420*L420,2)</f>
        <v>2</v>
      </c>
      <c r="O420" s="575"/>
      <c r="P420" s="575"/>
      <c r="Q420" s="485"/>
      <c r="R420" s="485">
        <f>ROUND(N420*P420,2)</f>
        <v>0</v>
      </c>
      <c r="S420" s="715">
        <f>ROUND(Q420+R420,2)</f>
        <v>0</v>
      </c>
      <c r="T420" s="586"/>
      <c r="U420" s="558"/>
      <c r="V420" s="558"/>
      <c r="W420" s="558"/>
      <c r="X420" s="558"/>
      <c r="Y420" s="558"/>
    </row>
    <row r="421" spans="1:25" s="626" customFormat="1" ht="27.75" customHeight="1" x14ac:dyDescent="0.25">
      <c r="A421" s="486" t="s">
        <v>1547</v>
      </c>
      <c r="B421" s="543"/>
      <c r="C421" s="486" t="s">
        <v>553</v>
      </c>
      <c r="D421" s="596" t="s">
        <v>3369</v>
      </c>
      <c r="E421" s="496" t="s">
        <v>18</v>
      </c>
      <c r="F421" s="517">
        <v>1</v>
      </c>
      <c r="G421" s="517"/>
      <c r="H421" s="517"/>
      <c r="I421" s="517"/>
      <c r="J421" s="517"/>
      <c r="K421" s="517"/>
      <c r="L421" s="494">
        <f t="shared" si="242"/>
        <v>1</v>
      </c>
      <c r="M421" s="490">
        <v>1</v>
      </c>
      <c r="N421" s="491">
        <f t="shared" ref="N421:N422" si="243">ROUND(M421*L421,2)</f>
        <v>1</v>
      </c>
      <c r="O421" s="577"/>
      <c r="P421" s="577"/>
      <c r="Q421" s="492">
        <f t="shared" ref="Q421:Q422" si="244">ROUND(N421*O421,2)</f>
        <v>0</v>
      </c>
      <c r="R421" s="492"/>
      <c r="S421" s="715">
        <f t="shared" ref="S421:S422" si="245">ROUND(Q421+R421,2)</f>
        <v>0</v>
      </c>
      <c r="T421" s="584"/>
      <c r="U421" s="625"/>
      <c r="V421" s="625"/>
      <c r="W421" s="625"/>
      <c r="X421" s="625"/>
      <c r="Y421" s="625"/>
    </row>
    <row r="422" spans="1:25" s="626" customFormat="1" ht="27.75" customHeight="1" x14ac:dyDescent="0.25">
      <c r="A422" s="486" t="s">
        <v>2997</v>
      </c>
      <c r="B422" s="543"/>
      <c r="C422" s="486" t="s">
        <v>553</v>
      </c>
      <c r="D422" s="596" t="s">
        <v>1738</v>
      </c>
      <c r="E422" s="496" t="s">
        <v>18</v>
      </c>
      <c r="F422" s="517">
        <v>1</v>
      </c>
      <c r="G422" s="517"/>
      <c r="H422" s="517"/>
      <c r="I422" s="517"/>
      <c r="J422" s="517"/>
      <c r="K422" s="517"/>
      <c r="L422" s="494">
        <f t="shared" si="242"/>
        <v>1</v>
      </c>
      <c r="M422" s="490">
        <v>1</v>
      </c>
      <c r="N422" s="491">
        <f t="shared" si="243"/>
        <v>1</v>
      </c>
      <c r="O422" s="577"/>
      <c r="P422" s="577"/>
      <c r="Q422" s="492">
        <f t="shared" si="244"/>
        <v>0</v>
      </c>
      <c r="R422" s="492"/>
      <c r="S422" s="715">
        <f t="shared" si="245"/>
        <v>0</v>
      </c>
      <c r="T422" s="584"/>
      <c r="U422" s="625"/>
      <c r="V422" s="625"/>
      <c r="W422" s="625"/>
      <c r="X422" s="625"/>
      <c r="Y422" s="625"/>
    </row>
    <row r="423" spans="1:25" s="608" customFormat="1" ht="27" customHeight="1" x14ac:dyDescent="0.3">
      <c r="A423" s="477" t="s">
        <v>1548</v>
      </c>
      <c r="B423" s="501" t="s">
        <v>2088</v>
      </c>
      <c r="C423" s="477" t="s">
        <v>552</v>
      </c>
      <c r="D423" s="478" t="s">
        <v>1338</v>
      </c>
      <c r="E423" s="479" t="s">
        <v>3</v>
      </c>
      <c r="F423" s="519">
        <f>F424</f>
        <v>126.26</v>
      </c>
      <c r="G423" s="479"/>
      <c r="H423" s="479"/>
      <c r="I423" s="479"/>
      <c r="J423" s="479"/>
      <c r="K423" s="519">
        <f>F423</f>
        <v>126.26</v>
      </c>
      <c r="L423" s="482">
        <f>K423</f>
        <v>126.26</v>
      </c>
      <c r="M423" s="507">
        <v>1</v>
      </c>
      <c r="N423" s="483">
        <f>ROUND(M423*L423,2)</f>
        <v>126.26</v>
      </c>
      <c r="O423" s="575"/>
      <c r="P423" s="575"/>
      <c r="Q423" s="485"/>
      <c r="R423" s="485">
        <f>ROUND(N423*P423,2)</f>
        <v>0</v>
      </c>
      <c r="S423" s="715">
        <f>ROUND(Q423+R423,2)</f>
        <v>0</v>
      </c>
      <c r="T423" s="587"/>
    </row>
    <row r="424" spans="1:25" s="610" customFormat="1" ht="38.25" customHeight="1" x14ac:dyDescent="0.3">
      <c r="A424" s="486" t="s">
        <v>1549</v>
      </c>
      <c r="B424" s="487"/>
      <c r="C424" s="486" t="s">
        <v>553</v>
      </c>
      <c r="D424" s="523" t="s">
        <v>1747</v>
      </c>
      <c r="E424" s="489" t="s">
        <v>3</v>
      </c>
      <c r="F424" s="497">
        <v>126.26</v>
      </c>
      <c r="G424" s="489"/>
      <c r="H424" s="489"/>
      <c r="I424" s="489"/>
      <c r="J424" s="489"/>
      <c r="K424" s="497">
        <f>F424</f>
        <v>126.26</v>
      </c>
      <c r="L424" s="490">
        <f>K424</f>
        <v>126.26</v>
      </c>
      <c r="M424" s="490">
        <v>1.1000000000000001</v>
      </c>
      <c r="N424" s="491">
        <f t="shared" ref="N424:N425" si="246">ROUND(M424*L424,2)</f>
        <v>138.88999999999999</v>
      </c>
      <c r="O424" s="576"/>
      <c r="P424" s="576"/>
      <c r="Q424" s="492">
        <f t="shared" ref="Q424:Q425" si="247">ROUND(N424*O424,2)</f>
        <v>0</v>
      </c>
      <c r="R424" s="492"/>
      <c r="S424" s="715">
        <f t="shared" ref="S424:S425" si="248">ROUND(Q424+R424,2)</f>
        <v>0</v>
      </c>
      <c r="T424" s="584"/>
      <c r="U424" s="609"/>
    </row>
    <row r="425" spans="1:25" s="610" customFormat="1" ht="25.5" customHeight="1" x14ac:dyDescent="0.3">
      <c r="A425" s="486" t="s">
        <v>3933</v>
      </c>
      <c r="B425" s="487"/>
      <c r="C425" s="486" t="s">
        <v>553</v>
      </c>
      <c r="D425" s="493" t="s">
        <v>3022</v>
      </c>
      <c r="E425" s="489" t="s">
        <v>2</v>
      </c>
      <c r="F425" s="497">
        <f>F424</f>
        <v>126.26</v>
      </c>
      <c r="G425" s="497"/>
      <c r="H425" s="497"/>
      <c r="I425" s="497"/>
      <c r="J425" s="497"/>
      <c r="K425" s="497">
        <f>F425</f>
        <v>126.26</v>
      </c>
      <c r="L425" s="497">
        <f>K425</f>
        <v>126.26</v>
      </c>
      <c r="M425" s="490">
        <v>1.2</v>
      </c>
      <c r="N425" s="491">
        <f t="shared" si="246"/>
        <v>151.51</v>
      </c>
      <c r="O425" s="576"/>
      <c r="P425" s="576"/>
      <c r="Q425" s="492">
        <f t="shared" si="247"/>
        <v>0</v>
      </c>
      <c r="R425" s="492"/>
      <c r="S425" s="715">
        <f t="shared" si="248"/>
        <v>0</v>
      </c>
      <c r="T425" s="584"/>
    </row>
    <row r="426" spans="1:25" s="559" customFormat="1" ht="15.75" customHeight="1" x14ac:dyDescent="0.3">
      <c r="A426" s="477" t="s">
        <v>3934</v>
      </c>
      <c r="B426" s="538" t="s">
        <v>2974</v>
      </c>
      <c r="C426" s="477" t="s">
        <v>552</v>
      </c>
      <c r="D426" s="499" t="s">
        <v>1313</v>
      </c>
      <c r="E426" s="479" t="s">
        <v>1685</v>
      </c>
      <c r="F426" s="479">
        <f>F427</f>
        <v>1</v>
      </c>
      <c r="G426" s="479"/>
      <c r="H426" s="479"/>
      <c r="I426" s="479"/>
      <c r="J426" s="479"/>
      <c r="K426" s="479"/>
      <c r="L426" s="500">
        <v>1</v>
      </c>
      <c r="M426" s="482">
        <v>1</v>
      </c>
      <c r="N426" s="483">
        <f>ROUND(M426*L426,2)</f>
        <v>1</v>
      </c>
      <c r="O426" s="575"/>
      <c r="P426" s="575"/>
      <c r="Q426" s="485"/>
      <c r="R426" s="485">
        <f>ROUND(N426*P426,2)</f>
        <v>0</v>
      </c>
      <c r="S426" s="715">
        <f t="shared" ref="S426:S431" si="249">ROUND(Q426+R426,2)</f>
        <v>0</v>
      </c>
      <c r="T426" s="586"/>
      <c r="U426" s="558"/>
      <c r="V426" s="558"/>
      <c r="W426" s="558"/>
      <c r="X426" s="558"/>
      <c r="Y426" s="558"/>
    </row>
    <row r="427" spans="1:25" s="613" customFormat="1" ht="17.25" customHeight="1" x14ac:dyDescent="0.25">
      <c r="A427" s="516" t="s">
        <v>3935</v>
      </c>
      <c r="B427" s="487"/>
      <c r="C427" s="486" t="s">
        <v>553</v>
      </c>
      <c r="D427" s="536" t="s">
        <v>4516</v>
      </c>
      <c r="E427" s="488" t="s">
        <v>1685</v>
      </c>
      <c r="F427" s="489">
        <v>1</v>
      </c>
      <c r="G427" s="489"/>
      <c r="H427" s="489"/>
      <c r="I427" s="489"/>
      <c r="J427" s="489"/>
      <c r="K427" s="489"/>
      <c r="L427" s="533">
        <f>F427</f>
        <v>1</v>
      </c>
      <c r="M427" s="534">
        <v>1</v>
      </c>
      <c r="N427" s="491">
        <f t="shared" ref="N427" si="250">ROUND(M427*L427,2)</f>
        <v>1</v>
      </c>
      <c r="O427" s="576"/>
      <c r="P427" s="576"/>
      <c r="Q427" s="492">
        <f>ROUND(N427*O427,2)</f>
        <v>0</v>
      </c>
      <c r="R427" s="492"/>
      <c r="S427" s="715">
        <f t="shared" si="249"/>
        <v>0</v>
      </c>
      <c r="T427" s="620" t="s">
        <v>3137</v>
      </c>
      <c r="U427" s="615"/>
    </row>
    <row r="428" spans="1:25" s="559" customFormat="1" ht="15.75" customHeight="1" x14ac:dyDescent="0.3">
      <c r="A428" s="477" t="s">
        <v>3936</v>
      </c>
      <c r="B428" s="501" t="s">
        <v>2307</v>
      </c>
      <c r="C428" s="477" t="s">
        <v>552</v>
      </c>
      <c r="D428" s="499" t="s">
        <v>2071</v>
      </c>
      <c r="E428" s="479" t="s">
        <v>18</v>
      </c>
      <c r="F428" s="500">
        <f>F429</f>
        <v>1</v>
      </c>
      <c r="G428" s="479"/>
      <c r="H428" s="479"/>
      <c r="I428" s="479"/>
      <c r="J428" s="479"/>
      <c r="K428" s="479"/>
      <c r="L428" s="500">
        <v>1</v>
      </c>
      <c r="M428" s="482">
        <v>1</v>
      </c>
      <c r="N428" s="483">
        <f>ROUND(M428*L428,2)</f>
        <v>1</v>
      </c>
      <c r="O428" s="575"/>
      <c r="P428" s="575"/>
      <c r="Q428" s="485"/>
      <c r="R428" s="485">
        <f>ROUND(N428*P428,2)</f>
        <v>0</v>
      </c>
      <c r="S428" s="715">
        <f t="shared" si="249"/>
        <v>0</v>
      </c>
      <c r="T428" s="587" t="s">
        <v>556</v>
      </c>
      <c r="U428" s="558"/>
      <c r="V428" s="558"/>
      <c r="W428" s="558"/>
      <c r="X428" s="558"/>
      <c r="Y428" s="558"/>
    </row>
    <row r="429" spans="1:25" s="610" customFormat="1" ht="29.25" customHeight="1" x14ac:dyDescent="0.25">
      <c r="A429" s="486" t="s">
        <v>3937</v>
      </c>
      <c r="B429" s="543"/>
      <c r="C429" s="516" t="s">
        <v>553</v>
      </c>
      <c r="D429" s="523" t="s">
        <v>3371</v>
      </c>
      <c r="E429" s="489" t="s">
        <v>18</v>
      </c>
      <c r="F429" s="570">
        <v>1</v>
      </c>
      <c r="G429" s="560"/>
      <c r="H429" s="496"/>
      <c r="I429" s="492"/>
      <c r="J429" s="526"/>
      <c r="K429" s="492"/>
      <c r="L429" s="494">
        <f t="shared" ref="L429" si="251">F429</f>
        <v>1</v>
      </c>
      <c r="M429" s="490">
        <v>1</v>
      </c>
      <c r="N429" s="491">
        <f t="shared" ref="N429" si="252">ROUND(M429*L429,2)</f>
        <v>1</v>
      </c>
      <c r="O429" s="577"/>
      <c r="P429" s="577"/>
      <c r="Q429" s="492">
        <f>ROUND(N429*O429,2)</f>
        <v>0</v>
      </c>
      <c r="R429" s="492"/>
      <c r="S429" s="715">
        <f t="shared" si="249"/>
        <v>0</v>
      </c>
      <c r="T429" s="577"/>
      <c r="U429" s="609"/>
      <c r="V429" s="609"/>
      <c r="W429" s="609"/>
      <c r="X429" s="609"/>
      <c r="Y429" s="609"/>
    </row>
    <row r="430" spans="1:25" s="559" customFormat="1" ht="15.75" customHeight="1" x14ac:dyDescent="0.3">
      <c r="A430" s="477" t="s">
        <v>3938</v>
      </c>
      <c r="B430" s="501" t="s">
        <v>4987</v>
      </c>
      <c r="C430" s="477" t="s">
        <v>552</v>
      </c>
      <c r="D430" s="499" t="s">
        <v>3058</v>
      </c>
      <c r="E430" s="479" t="s">
        <v>18</v>
      </c>
      <c r="F430" s="500">
        <f>F431</f>
        <v>1</v>
      </c>
      <c r="G430" s="479"/>
      <c r="H430" s="479"/>
      <c r="I430" s="479"/>
      <c r="J430" s="479"/>
      <c r="K430" s="479"/>
      <c r="L430" s="500">
        <f>F430</f>
        <v>1</v>
      </c>
      <c r="M430" s="482">
        <v>1</v>
      </c>
      <c r="N430" s="483">
        <f>ROUND(M430*L430,2)</f>
        <v>1</v>
      </c>
      <c r="O430" s="575"/>
      <c r="P430" s="575"/>
      <c r="Q430" s="485"/>
      <c r="R430" s="485">
        <f>ROUND(N430*P430,2)</f>
        <v>0</v>
      </c>
      <c r="S430" s="715">
        <f t="shared" si="249"/>
        <v>0</v>
      </c>
      <c r="T430" s="587" t="s">
        <v>556</v>
      </c>
      <c r="U430" s="558"/>
      <c r="V430" s="558"/>
      <c r="W430" s="558"/>
      <c r="X430" s="558"/>
      <c r="Y430" s="558"/>
    </row>
    <row r="431" spans="1:25" s="610" customFormat="1" ht="22.5" customHeight="1" x14ac:dyDescent="0.25">
      <c r="A431" s="486" t="s">
        <v>3939</v>
      </c>
      <c r="B431" s="543"/>
      <c r="C431" s="516" t="s">
        <v>553</v>
      </c>
      <c r="D431" s="523" t="s">
        <v>1893</v>
      </c>
      <c r="E431" s="489" t="s">
        <v>18</v>
      </c>
      <c r="F431" s="606">
        <v>1</v>
      </c>
      <c r="G431" s="560"/>
      <c r="H431" s="496"/>
      <c r="I431" s="492"/>
      <c r="J431" s="526"/>
      <c r="K431" s="492"/>
      <c r="L431" s="494">
        <f t="shared" ref="L431" si="253">F431</f>
        <v>1</v>
      </c>
      <c r="M431" s="490">
        <v>1</v>
      </c>
      <c r="N431" s="491">
        <f t="shared" ref="N431" si="254">ROUND(M431*L431,2)</f>
        <v>1</v>
      </c>
      <c r="O431" s="577"/>
      <c r="P431" s="577"/>
      <c r="Q431" s="492">
        <f>ROUND(N431*O431,2)</f>
        <v>0</v>
      </c>
      <c r="R431" s="492"/>
      <c r="S431" s="715">
        <f t="shared" si="249"/>
        <v>0</v>
      </c>
      <c r="T431" s="577"/>
      <c r="U431" s="609"/>
      <c r="V431" s="609"/>
      <c r="W431" s="609"/>
      <c r="X431" s="609"/>
      <c r="Y431" s="609"/>
    </row>
    <row r="432" spans="1:25" s="617" customFormat="1" ht="22.5" customHeight="1" x14ac:dyDescent="0.3">
      <c r="A432" s="510" t="s">
        <v>496</v>
      </c>
      <c r="B432" s="511"/>
      <c r="C432" s="510"/>
      <c r="D432" s="465" t="s">
        <v>3390</v>
      </c>
      <c r="E432" s="512"/>
      <c r="F432" s="513"/>
      <c r="G432" s="512"/>
      <c r="H432" s="512"/>
      <c r="I432" s="512"/>
      <c r="J432" s="512"/>
      <c r="K432" s="512"/>
      <c r="L432" s="514"/>
      <c r="M432" s="467"/>
      <c r="N432" s="468"/>
      <c r="O432" s="579"/>
      <c r="P432" s="579"/>
      <c r="Q432" s="469"/>
      <c r="R432" s="469"/>
      <c r="S432" s="715"/>
      <c r="T432" s="579"/>
      <c r="U432" s="616"/>
      <c r="V432" s="616"/>
      <c r="W432" s="616"/>
      <c r="X432" s="616"/>
      <c r="Y432" s="616"/>
    </row>
    <row r="433" spans="1:25" s="608" customFormat="1" ht="32.25" customHeight="1" x14ac:dyDescent="0.3">
      <c r="A433" s="477" t="s">
        <v>1551</v>
      </c>
      <c r="B433" s="501" t="s">
        <v>2086</v>
      </c>
      <c r="C433" s="477" t="s">
        <v>552</v>
      </c>
      <c r="D433" s="478" t="s">
        <v>3128</v>
      </c>
      <c r="E433" s="479" t="s">
        <v>3</v>
      </c>
      <c r="F433" s="500"/>
      <c r="G433" s="479"/>
      <c r="H433" s="479"/>
      <c r="I433" s="480"/>
      <c r="J433" s="480"/>
      <c r="K433" s="480">
        <f>SUM(K434:K451)</f>
        <v>13</v>
      </c>
      <c r="L433" s="480">
        <f>K433</f>
        <v>13</v>
      </c>
      <c r="M433" s="482">
        <v>1</v>
      </c>
      <c r="N433" s="483">
        <f>ROUND(M433*L433,2)</f>
        <v>13</v>
      </c>
      <c r="O433" s="575"/>
      <c r="P433" s="575"/>
      <c r="Q433" s="485"/>
      <c r="R433" s="485">
        <f>ROUND(N433*P433,2)</f>
        <v>0</v>
      </c>
      <c r="S433" s="715">
        <f>ROUND(Q433+R433,2)</f>
        <v>0</v>
      </c>
      <c r="T433" s="575" t="s">
        <v>555</v>
      </c>
      <c r="U433" s="607"/>
      <c r="V433" s="607"/>
      <c r="W433" s="607"/>
      <c r="X433" s="607"/>
      <c r="Y433" s="607"/>
    </row>
    <row r="434" spans="1:25" s="610" customFormat="1" ht="22.5" customHeight="1" x14ac:dyDescent="0.25">
      <c r="A434" s="486" t="s">
        <v>1552</v>
      </c>
      <c r="B434" s="543"/>
      <c r="C434" s="516" t="s">
        <v>553</v>
      </c>
      <c r="D434" s="596" t="s">
        <v>3346</v>
      </c>
      <c r="E434" s="496" t="s">
        <v>1210</v>
      </c>
      <c r="F434" s="517"/>
      <c r="G434" s="496">
        <v>0.55000000000000004</v>
      </c>
      <c r="H434" s="496">
        <v>0.55000000000000004</v>
      </c>
      <c r="I434" s="492">
        <f>(G434+H434)*2</f>
        <v>2.2000000000000002</v>
      </c>
      <c r="J434" s="524">
        <v>0.1</v>
      </c>
      <c r="K434" s="492">
        <f>I434*J434</f>
        <v>0.22000000000000003</v>
      </c>
      <c r="L434" s="492">
        <f>J434</f>
        <v>0.1</v>
      </c>
      <c r="M434" s="490">
        <v>1.1000000000000001</v>
      </c>
      <c r="N434" s="491">
        <f t="shared" ref="N434" si="255">ROUND(M434*L434,2)</f>
        <v>0.11</v>
      </c>
      <c r="O434" s="577"/>
      <c r="P434" s="577"/>
      <c r="Q434" s="492">
        <f>ROUND(N434*O434,2)</f>
        <v>0</v>
      </c>
      <c r="R434" s="492"/>
      <c r="S434" s="715">
        <f>ROUND(Q434+R434,2)</f>
        <v>0</v>
      </c>
      <c r="T434" s="577"/>
      <c r="U434" s="609"/>
      <c r="V434" s="609"/>
      <c r="W434" s="609"/>
      <c r="X434" s="609"/>
      <c r="Y434" s="609"/>
    </row>
    <row r="435" spans="1:25" s="608" customFormat="1" ht="27" customHeight="1" x14ac:dyDescent="0.3">
      <c r="A435" s="477" t="s">
        <v>1558</v>
      </c>
      <c r="B435" s="501" t="s">
        <v>2089</v>
      </c>
      <c r="C435" s="477" t="s">
        <v>552</v>
      </c>
      <c r="D435" s="499" t="s">
        <v>1127</v>
      </c>
      <c r="E435" s="479" t="s">
        <v>18</v>
      </c>
      <c r="F435" s="500">
        <f>F436</f>
        <v>1</v>
      </c>
      <c r="G435" s="479"/>
      <c r="H435" s="479"/>
      <c r="I435" s="479"/>
      <c r="J435" s="479"/>
      <c r="K435" s="500">
        <f>F435</f>
        <v>1</v>
      </c>
      <c r="L435" s="500">
        <f>K435</f>
        <v>1</v>
      </c>
      <c r="M435" s="507">
        <v>1</v>
      </c>
      <c r="N435" s="483">
        <f>ROUND(M435*L435,2)</f>
        <v>1</v>
      </c>
      <c r="O435" s="575"/>
      <c r="P435" s="575"/>
      <c r="Q435" s="485"/>
      <c r="R435" s="485">
        <f>ROUND(N435*P435,2)</f>
        <v>0</v>
      </c>
      <c r="S435" s="715">
        <f>ROUND(Q435+R435,2)</f>
        <v>0</v>
      </c>
      <c r="T435" s="587"/>
    </row>
    <row r="436" spans="1:25" s="610" customFormat="1" ht="23.25" customHeight="1" x14ac:dyDescent="0.3">
      <c r="A436" s="486" t="s">
        <v>1559</v>
      </c>
      <c r="B436" s="487"/>
      <c r="C436" s="486" t="s">
        <v>553</v>
      </c>
      <c r="D436" s="530" t="s">
        <v>3347</v>
      </c>
      <c r="E436" s="489" t="s">
        <v>18</v>
      </c>
      <c r="F436" s="494">
        <v>1</v>
      </c>
      <c r="G436" s="489"/>
      <c r="H436" s="489"/>
      <c r="I436" s="489"/>
      <c r="J436" s="489"/>
      <c r="K436" s="494">
        <f>F436</f>
        <v>1</v>
      </c>
      <c r="L436" s="494">
        <f>K436</f>
        <v>1</v>
      </c>
      <c r="M436" s="490">
        <v>1</v>
      </c>
      <c r="N436" s="491">
        <f t="shared" ref="N436" si="256">ROUND(M436*L436,2)</f>
        <v>1</v>
      </c>
      <c r="O436" s="576"/>
      <c r="P436" s="576"/>
      <c r="Q436" s="492">
        <f>ROUND(N436*O436,2)</f>
        <v>0</v>
      </c>
      <c r="R436" s="492"/>
      <c r="S436" s="715">
        <f>ROUND(Q436+R436,2)</f>
        <v>0</v>
      </c>
      <c r="T436" s="584"/>
      <c r="U436" s="609"/>
    </row>
    <row r="437" spans="1:25" s="559" customFormat="1" ht="32.25" customHeight="1" x14ac:dyDescent="0.3">
      <c r="A437" s="477" t="s">
        <v>1560</v>
      </c>
      <c r="B437" s="538" t="s">
        <v>2974</v>
      </c>
      <c r="C437" s="477" t="s">
        <v>552</v>
      </c>
      <c r="D437" s="499" t="s">
        <v>1313</v>
      </c>
      <c r="E437" s="479" t="s">
        <v>1685</v>
      </c>
      <c r="F437" s="562">
        <v>1</v>
      </c>
      <c r="G437" s="479"/>
      <c r="H437" s="479"/>
      <c r="I437" s="480"/>
      <c r="J437" s="480"/>
      <c r="K437" s="480"/>
      <c r="L437" s="500">
        <f t="shared" ref="L437:L439" si="257">F437</f>
        <v>1</v>
      </c>
      <c r="M437" s="482">
        <v>1</v>
      </c>
      <c r="N437" s="483">
        <f>ROUND(M437*L437,2)</f>
        <v>1</v>
      </c>
      <c r="O437" s="575"/>
      <c r="P437" s="575"/>
      <c r="Q437" s="485"/>
      <c r="R437" s="485">
        <f>ROUND(N437*P437,2)</f>
        <v>0</v>
      </c>
      <c r="S437" s="715">
        <f>ROUND(Q437+R437,2)</f>
        <v>0</v>
      </c>
      <c r="T437" s="575"/>
      <c r="U437" s="558"/>
      <c r="V437" s="558"/>
      <c r="W437" s="558"/>
      <c r="X437" s="558"/>
      <c r="Y437" s="558"/>
    </row>
    <row r="438" spans="1:25" s="629" customFormat="1" ht="26.25" customHeight="1" x14ac:dyDescent="0.25">
      <c r="A438" s="486" t="s">
        <v>1561</v>
      </c>
      <c r="B438" s="554"/>
      <c r="C438" s="551" t="s">
        <v>553</v>
      </c>
      <c r="D438" s="536" t="s">
        <v>3373</v>
      </c>
      <c r="E438" s="548" t="s">
        <v>1685</v>
      </c>
      <c r="F438" s="713">
        <v>1</v>
      </c>
      <c r="G438" s="555"/>
      <c r="H438" s="555"/>
      <c r="I438" s="714"/>
      <c r="J438" s="714"/>
      <c r="K438" s="714"/>
      <c r="L438" s="553">
        <f t="shared" si="257"/>
        <v>1</v>
      </c>
      <c r="M438" s="550">
        <v>1</v>
      </c>
      <c r="N438" s="491">
        <f t="shared" ref="N438:N442" si="258">ROUND(M438*L438,2)</f>
        <v>1</v>
      </c>
      <c r="O438" s="582"/>
      <c r="P438" s="582"/>
      <c r="Q438" s="492">
        <f t="shared" ref="Q438:Q442" si="259">ROUND(N438*O438,2)</f>
        <v>0</v>
      </c>
      <c r="R438" s="492"/>
      <c r="S438" s="715">
        <f t="shared" ref="S438:S442" si="260">ROUND(Q438+R438,2)</f>
        <v>0</v>
      </c>
      <c r="T438" s="620" t="s">
        <v>3137</v>
      </c>
      <c r="U438" s="628"/>
      <c r="V438" s="628"/>
      <c r="W438" s="628"/>
      <c r="X438" s="628"/>
      <c r="Y438" s="628"/>
    </row>
    <row r="439" spans="1:25" s="610" customFormat="1" ht="23.25" customHeight="1" x14ac:dyDescent="0.3">
      <c r="A439" s="486" t="s">
        <v>3940</v>
      </c>
      <c r="B439" s="487"/>
      <c r="C439" s="486" t="s">
        <v>553</v>
      </c>
      <c r="D439" s="523" t="s">
        <v>3351</v>
      </c>
      <c r="E439" s="489" t="s">
        <v>18</v>
      </c>
      <c r="F439" s="520">
        <v>1</v>
      </c>
      <c r="G439" s="489"/>
      <c r="H439" s="489"/>
      <c r="I439" s="489"/>
      <c r="J439" s="489"/>
      <c r="K439" s="494"/>
      <c r="L439" s="494">
        <f t="shared" si="257"/>
        <v>1</v>
      </c>
      <c r="M439" s="490">
        <v>1</v>
      </c>
      <c r="N439" s="491">
        <f t="shared" si="258"/>
        <v>1</v>
      </c>
      <c r="O439" s="576"/>
      <c r="P439" s="576"/>
      <c r="Q439" s="492">
        <f t="shared" si="259"/>
        <v>0</v>
      </c>
      <c r="R439" s="492"/>
      <c r="S439" s="715">
        <f t="shared" si="260"/>
        <v>0</v>
      </c>
      <c r="T439" s="584"/>
      <c r="U439" s="609"/>
    </row>
    <row r="440" spans="1:25" s="610" customFormat="1" ht="23.25" customHeight="1" x14ac:dyDescent="0.3">
      <c r="A440" s="486" t="s">
        <v>3941</v>
      </c>
      <c r="B440" s="487"/>
      <c r="C440" s="486" t="s">
        <v>553</v>
      </c>
      <c r="D440" s="523" t="s">
        <v>3352</v>
      </c>
      <c r="E440" s="489" t="s">
        <v>18</v>
      </c>
      <c r="F440" s="520">
        <v>1</v>
      </c>
      <c r="G440" s="489"/>
      <c r="H440" s="489"/>
      <c r="I440" s="489"/>
      <c r="J440" s="489"/>
      <c r="K440" s="494"/>
      <c r="L440" s="494">
        <f>F440</f>
        <v>1</v>
      </c>
      <c r="M440" s="490">
        <v>1</v>
      </c>
      <c r="N440" s="491">
        <f t="shared" si="258"/>
        <v>1</v>
      </c>
      <c r="O440" s="576"/>
      <c r="P440" s="576"/>
      <c r="Q440" s="492">
        <f t="shared" si="259"/>
        <v>0</v>
      </c>
      <c r="R440" s="492"/>
      <c r="S440" s="715">
        <f t="shared" si="260"/>
        <v>0</v>
      </c>
      <c r="T440" s="584"/>
      <c r="U440" s="609"/>
    </row>
    <row r="441" spans="1:25" s="610" customFormat="1" ht="23.25" customHeight="1" x14ac:dyDescent="0.3">
      <c r="A441" s="486" t="s">
        <v>3942</v>
      </c>
      <c r="B441" s="487"/>
      <c r="C441" s="486" t="s">
        <v>553</v>
      </c>
      <c r="D441" s="523" t="s">
        <v>3353</v>
      </c>
      <c r="E441" s="489" t="s">
        <v>18</v>
      </c>
      <c r="F441" s="520">
        <v>1</v>
      </c>
      <c r="G441" s="489"/>
      <c r="H441" s="489"/>
      <c r="I441" s="489"/>
      <c r="J441" s="489"/>
      <c r="K441" s="494"/>
      <c r="L441" s="494">
        <f>F441</f>
        <v>1</v>
      </c>
      <c r="M441" s="490">
        <v>1</v>
      </c>
      <c r="N441" s="491">
        <f t="shared" si="258"/>
        <v>1</v>
      </c>
      <c r="O441" s="576"/>
      <c r="P441" s="576"/>
      <c r="Q441" s="492">
        <f t="shared" si="259"/>
        <v>0</v>
      </c>
      <c r="R441" s="492"/>
      <c r="S441" s="715">
        <f t="shared" si="260"/>
        <v>0</v>
      </c>
      <c r="T441" s="584"/>
      <c r="U441" s="609"/>
    </row>
    <row r="442" spans="1:25" s="610" customFormat="1" ht="23.25" customHeight="1" x14ac:dyDescent="0.3">
      <c r="A442" s="486" t="s">
        <v>3943</v>
      </c>
      <c r="B442" s="487"/>
      <c r="C442" s="486" t="s">
        <v>553</v>
      </c>
      <c r="D442" s="523" t="s">
        <v>3354</v>
      </c>
      <c r="E442" s="489" t="s">
        <v>18</v>
      </c>
      <c r="F442" s="520">
        <v>1</v>
      </c>
      <c r="G442" s="489"/>
      <c r="H442" s="489"/>
      <c r="I442" s="489"/>
      <c r="J442" s="489"/>
      <c r="K442" s="494"/>
      <c r="L442" s="494">
        <f>F442</f>
        <v>1</v>
      </c>
      <c r="M442" s="490">
        <v>1</v>
      </c>
      <c r="N442" s="491">
        <f t="shared" si="258"/>
        <v>1</v>
      </c>
      <c r="O442" s="576"/>
      <c r="P442" s="576"/>
      <c r="Q442" s="492">
        <f t="shared" si="259"/>
        <v>0</v>
      </c>
      <c r="R442" s="492"/>
      <c r="S442" s="715">
        <f t="shared" si="260"/>
        <v>0</v>
      </c>
      <c r="T442" s="584"/>
      <c r="U442" s="609"/>
    </row>
    <row r="443" spans="1:25" s="559" customFormat="1" ht="27.75" customHeight="1" x14ac:dyDescent="0.3">
      <c r="A443" s="477" t="s">
        <v>3944</v>
      </c>
      <c r="B443" s="501" t="s">
        <v>5577</v>
      </c>
      <c r="C443" s="504" t="s">
        <v>552</v>
      </c>
      <c r="D443" s="508" t="s">
        <v>5576</v>
      </c>
      <c r="E443" s="479" t="s">
        <v>18</v>
      </c>
      <c r="F443" s="500">
        <f>F444</f>
        <v>1</v>
      </c>
      <c r="G443" s="500"/>
      <c r="H443" s="500"/>
      <c r="I443" s="500"/>
      <c r="J443" s="500"/>
      <c r="K443" s="500"/>
      <c r="L443" s="506">
        <f t="shared" ref="L443:L444" si="261">F443</f>
        <v>1</v>
      </c>
      <c r="M443" s="507">
        <v>1</v>
      </c>
      <c r="N443" s="483">
        <f>ROUND(M443*L443,2)</f>
        <v>1</v>
      </c>
      <c r="O443" s="575"/>
      <c r="P443" s="575"/>
      <c r="Q443" s="485"/>
      <c r="R443" s="485">
        <f>ROUND(N443*P443,2)</f>
        <v>0</v>
      </c>
      <c r="S443" s="715">
        <f>ROUND(Q443+R443,2)</f>
        <v>0</v>
      </c>
      <c r="T443" s="586"/>
      <c r="U443" s="558"/>
      <c r="V443" s="558"/>
      <c r="W443" s="558"/>
      <c r="X443" s="558"/>
      <c r="Y443" s="558"/>
    </row>
    <row r="444" spans="1:25" s="610" customFormat="1" ht="41.25" customHeight="1" x14ac:dyDescent="0.25">
      <c r="A444" s="516" t="s">
        <v>3945</v>
      </c>
      <c r="B444" s="487"/>
      <c r="C444" s="486" t="s">
        <v>553</v>
      </c>
      <c r="D444" s="632" t="s">
        <v>3350</v>
      </c>
      <c r="E444" s="489" t="s">
        <v>18</v>
      </c>
      <c r="F444" s="520">
        <v>1</v>
      </c>
      <c r="G444" s="489"/>
      <c r="H444" s="489"/>
      <c r="I444" s="489"/>
      <c r="J444" s="489"/>
      <c r="K444" s="494"/>
      <c r="L444" s="494">
        <f t="shared" si="261"/>
        <v>1</v>
      </c>
      <c r="M444" s="490">
        <v>1</v>
      </c>
      <c r="N444" s="491">
        <f t="shared" ref="N444" si="262">ROUND(M444*L444,2)</f>
        <v>1</v>
      </c>
      <c r="O444" s="576"/>
      <c r="P444" s="576"/>
      <c r="Q444" s="492">
        <f>ROUND(N444*O444,2)</f>
        <v>0</v>
      </c>
      <c r="R444" s="492"/>
      <c r="S444" s="715">
        <f>ROUND(Q444+R444,2)</f>
        <v>0</v>
      </c>
      <c r="T444" s="584"/>
      <c r="U444" s="609"/>
    </row>
    <row r="445" spans="1:25" s="608" customFormat="1" ht="27" customHeight="1" x14ac:dyDescent="0.3">
      <c r="A445" s="477" t="s">
        <v>3946</v>
      </c>
      <c r="B445" s="501" t="s">
        <v>2088</v>
      </c>
      <c r="C445" s="477" t="s">
        <v>552</v>
      </c>
      <c r="D445" s="478" t="s">
        <v>1338</v>
      </c>
      <c r="E445" s="479" t="s">
        <v>3</v>
      </c>
      <c r="F445" s="519">
        <f>F446</f>
        <v>0.2</v>
      </c>
      <c r="G445" s="479"/>
      <c r="H445" s="479"/>
      <c r="I445" s="479"/>
      <c r="J445" s="479"/>
      <c r="K445" s="519">
        <f>F445</f>
        <v>0.2</v>
      </c>
      <c r="L445" s="482">
        <f>K445</f>
        <v>0.2</v>
      </c>
      <c r="M445" s="507">
        <v>1</v>
      </c>
      <c r="N445" s="483">
        <f>ROUND(M445*L445,2)</f>
        <v>0.2</v>
      </c>
      <c r="O445" s="575"/>
      <c r="P445" s="575"/>
      <c r="Q445" s="485"/>
      <c r="R445" s="485">
        <f>ROUND(N445*P445,2)</f>
        <v>0</v>
      </c>
      <c r="S445" s="715">
        <f>ROUND(Q445+R445,2)</f>
        <v>0</v>
      </c>
      <c r="T445" s="587"/>
    </row>
    <row r="446" spans="1:25" s="610" customFormat="1" ht="38.25" customHeight="1" x14ac:dyDescent="0.3">
      <c r="A446" s="486" t="s">
        <v>3947</v>
      </c>
      <c r="B446" s="487"/>
      <c r="C446" s="486" t="s">
        <v>553</v>
      </c>
      <c r="D446" s="523" t="s">
        <v>1747</v>
      </c>
      <c r="E446" s="489" t="s">
        <v>3</v>
      </c>
      <c r="F446" s="497">
        <v>0.2</v>
      </c>
      <c r="G446" s="489"/>
      <c r="H446" s="489"/>
      <c r="I446" s="489"/>
      <c r="J446" s="489"/>
      <c r="K446" s="497">
        <f>F446</f>
        <v>0.2</v>
      </c>
      <c r="L446" s="490">
        <f>K446</f>
        <v>0.2</v>
      </c>
      <c r="M446" s="490">
        <v>1.1000000000000001</v>
      </c>
      <c r="N446" s="491">
        <f t="shared" ref="N446:N447" si="263">ROUND(M446*L446,2)</f>
        <v>0.22</v>
      </c>
      <c r="O446" s="576"/>
      <c r="P446" s="576"/>
      <c r="Q446" s="492">
        <f t="shared" ref="Q446:Q447" si="264">ROUND(N446*O446,2)</f>
        <v>0</v>
      </c>
      <c r="R446" s="492"/>
      <c r="S446" s="715">
        <f t="shared" ref="S446:S447" si="265">ROUND(Q446+R446,2)</f>
        <v>0</v>
      </c>
      <c r="T446" s="584"/>
      <c r="U446" s="609"/>
    </row>
    <row r="447" spans="1:25" s="610" customFormat="1" ht="25.5" customHeight="1" x14ac:dyDescent="0.3">
      <c r="A447" s="486" t="s">
        <v>3948</v>
      </c>
      <c r="B447" s="487"/>
      <c r="C447" s="486" t="s">
        <v>553</v>
      </c>
      <c r="D447" s="493" t="s">
        <v>3022</v>
      </c>
      <c r="E447" s="489" t="s">
        <v>2</v>
      </c>
      <c r="F447" s="497">
        <f>F446</f>
        <v>0.2</v>
      </c>
      <c r="G447" s="497"/>
      <c r="H447" s="497"/>
      <c r="I447" s="497"/>
      <c r="J447" s="497"/>
      <c r="K447" s="497">
        <f>F447</f>
        <v>0.2</v>
      </c>
      <c r="L447" s="497">
        <f>K447</f>
        <v>0.2</v>
      </c>
      <c r="M447" s="490">
        <v>1.2</v>
      </c>
      <c r="N447" s="491">
        <f t="shared" si="263"/>
        <v>0.24</v>
      </c>
      <c r="O447" s="576"/>
      <c r="P447" s="576"/>
      <c r="Q447" s="492">
        <f t="shared" si="264"/>
        <v>0</v>
      </c>
      <c r="R447" s="492"/>
      <c r="S447" s="715">
        <f t="shared" si="265"/>
        <v>0</v>
      </c>
      <c r="T447" s="584"/>
    </row>
    <row r="448" spans="1:25" s="617" customFormat="1" ht="22.5" customHeight="1" x14ac:dyDescent="0.3">
      <c r="A448" s="510" t="s">
        <v>497</v>
      </c>
      <c r="B448" s="511"/>
      <c r="C448" s="510"/>
      <c r="D448" s="465" t="s">
        <v>3391</v>
      </c>
      <c r="E448" s="512"/>
      <c r="F448" s="513"/>
      <c r="G448" s="512"/>
      <c r="H448" s="512"/>
      <c r="I448" s="512"/>
      <c r="J448" s="512"/>
      <c r="K448" s="512"/>
      <c r="L448" s="514"/>
      <c r="M448" s="467"/>
      <c r="N448" s="468"/>
      <c r="O448" s="579"/>
      <c r="P448" s="579"/>
      <c r="Q448" s="469"/>
      <c r="R448" s="469"/>
      <c r="S448" s="715"/>
      <c r="T448" s="579"/>
      <c r="U448" s="616"/>
      <c r="V448" s="616"/>
      <c r="W448" s="616"/>
      <c r="X448" s="616"/>
      <c r="Y448" s="616"/>
    </row>
    <row r="449" spans="1:25" s="608" customFormat="1" ht="32.25" customHeight="1" x14ac:dyDescent="0.3">
      <c r="A449" s="477" t="s">
        <v>1562</v>
      </c>
      <c r="B449" s="501" t="s">
        <v>2086</v>
      </c>
      <c r="C449" s="477" t="s">
        <v>552</v>
      </c>
      <c r="D449" s="478" t="s">
        <v>3128</v>
      </c>
      <c r="E449" s="479" t="s">
        <v>3</v>
      </c>
      <c r="F449" s="500"/>
      <c r="G449" s="479"/>
      <c r="H449" s="479"/>
      <c r="I449" s="480"/>
      <c r="J449" s="480"/>
      <c r="K449" s="480">
        <f>SUM(K450:K456)</f>
        <v>6.45</v>
      </c>
      <c r="L449" s="480">
        <f>K449</f>
        <v>6.45</v>
      </c>
      <c r="M449" s="482">
        <v>1</v>
      </c>
      <c r="N449" s="483">
        <f>ROUND(M449*L449,2)</f>
        <v>6.45</v>
      </c>
      <c r="O449" s="575"/>
      <c r="P449" s="575"/>
      <c r="Q449" s="485"/>
      <c r="R449" s="485">
        <f>ROUND(N449*P449,2)</f>
        <v>0</v>
      </c>
      <c r="S449" s="715">
        <f>ROUND(Q449+R449,2)</f>
        <v>0</v>
      </c>
      <c r="T449" s="575" t="s">
        <v>555</v>
      </c>
      <c r="U449" s="607"/>
      <c r="V449" s="607"/>
      <c r="W449" s="607"/>
      <c r="X449" s="607"/>
      <c r="Y449" s="607"/>
    </row>
    <row r="450" spans="1:25" s="610" customFormat="1" ht="22.5" customHeight="1" x14ac:dyDescent="0.25">
      <c r="A450" s="486" t="s">
        <v>1563</v>
      </c>
      <c r="B450" s="543"/>
      <c r="C450" s="516" t="s">
        <v>553</v>
      </c>
      <c r="D450" s="596" t="s">
        <v>1957</v>
      </c>
      <c r="E450" s="496" t="s">
        <v>1210</v>
      </c>
      <c r="F450" s="517"/>
      <c r="G450" s="496">
        <v>0.25</v>
      </c>
      <c r="H450" s="496">
        <v>0.1</v>
      </c>
      <c r="I450" s="492">
        <f>(G450+H450)*2</f>
        <v>0.7</v>
      </c>
      <c r="J450" s="524">
        <v>0.9</v>
      </c>
      <c r="K450" s="492">
        <f>I450*J450</f>
        <v>0.63</v>
      </c>
      <c r="L450" s="492">
        <f>J450</f>
        <v>0.9</v>
      </c>
      <c r="M450" s="490">
        <v>1.1000000000000001</v>
      </c>
      <c r="N450" s="491">
        <f t="shared" ref="N450:N457" si="266">ROUND(M450*L450,2)</f>
        <v>0.99</v>
      </c>
      <c r="O450" s="577"/>
      <c r="P450" s="577"/>
      <c r="Q450" s="492">
        <f t="shared" ref="Q450:Q457" si="267">ROUND(N450*O450,2)</f>
        <v>0</v>
      </c>
      <c r="R450" s="492"/>
      <c r="S450" s="715">
        <f t="shared" ref="S450:S457" si="268">ROUND(Q450+R450,2)</f>
        <v>0</v>
      </c>
      <c r="T450" s="577"/>
      <c r="U450" s="609"/>
      <c r="V450" s="609"/>
      <c r="W450" s="609"/>
      <c r="X450" s="609"/>
      <c r="Y450" s="609"/>
    </row>
    <row r="451" spans="1:25" s="610" customFormat="1" ht="22.5" customHeight="1" x14ac:dyDescent="0.3">
      <c r="A451" s="486" t="s">
        <v>1564</v>
      </c>
      <c r="B451" s="543"/>
      <c r="C451" s="516" t="s">
        <v>553</v>
      </c>
      <c r="D451" s="813" t="s">
        <v>4622</v>
      </c>
      <c r="E451" s="496" t="s">
        <v>1210</v>
      </c>
      <c r="F451" s="517"/>
      <c r="G451" s="496">
        <v>0.25</v>
      </c>
      <c r="H451" s="496">
        <v>0.25</v>
      </c>
      <c r="I451" s="492">
        <f>(G451+H451)*2</f>
        <v>1</v>
      </c>
      <c r="J451" s="524">
        <v>3.1</v>
      </c>
      <c r="K451" s="492">
        <f t="shared" ref="K451" si="269">I451*J451</f>
        <v>3.1</v>
      </c>
      <c r="L451" s="492">
        <f t="shared" ref="L451" si="270">J451</f>
        <v>3.1</v>
      </c>
      <c r="M451" s="490">
        <v>1.1000000000000001</v>
      </c>
      <c r="N451" s="491">
        <f t="shared" si="266"/>
        <v>3.41</v>
      </c>
      <c r="O451" s="577"/>
      <c r="P451" s="577"/>
      <c r="Q451" s="492">
        <f t="shared" si="267"/>
        <v>0</v>
      </c>
      <c r="R451" s="492"/>
      <c r="S451" s="715">
        <f t="shared" si="268"/>
        <v>0</v>
      </c>
      <c r="T451" s="577"/>
      <c r="U451" s="609"/>
      <c r="V451" s="609"/>
      <c r="W451" s="609"/>
      <c r="X451" s="609"/>
      <c r="Y451" s="609"/>
    </row>
    <row r="452" spans="1:25" s="610" customFormat="1" ht="29.25" customHeight="1" x14ac:dyDescent="0.25">
      <c r="A452" s="486" t="s">
        <v>1565</v>
      </c>
      <c r="B452" s="543"/>
      <c r="C452" s="516" t="s">
        <v>553</v>
      </c>
      <c r="D452" s="596" t="s">
        <v>3392</v>
      </c>
      <c r="E452" s="489" t="s">
        <v>18</v>
      </c>
      <c r="F452" s="606">
        <v>1</v>
      </c>
      <c r="G452" s="560"/>
      <c r="H452" s="496"/>
      <c r="I452" s="492"/>
      <c r="J452" s="526"/>
      <c r="K452" s="492">
        <v>0.3</v>
      </c>
      <c r="L452" s="494">
        <f>F452</f>
        <v>1</v>
      </c>
      <c r="M452" s="490">
        <v>1</v>
      </c>
      <c r="N452" s="491">
        <f t="shared" si="266"/>
        <v>1</v>
      </c>
      <c r="O452" s="577"/>
      <c r="P452" s="577"/>
      <c r="Q452" s="492">
        <f t="shared" si="267"/>
        <v>0</v>
      </c>
      <c r="R452" s="492"/>
      <c r="S452" s="715">
        <f t="shared" si="268"/>
        <v>0</v>
      </c>
      <c r="T452" s="577"/>
      <c r="U452" s="609"/>
      <c r="V452" s="609"/>
      <c r="W452" s="609"/>
      <c r="X452" s="609"/>
      <c r="Y452" s="609"/>
    </row>
    <row r="453" spans="1:25" s="610" customFormat="1" ht="29.25" customHeight="1" x14ac:dyDescent="0.25">
      <c r="A453" s="486" t="s">
        <v>3949</v>
      </c>
      <c r="B453" s="543"/>
      <c r="C453" s="516" t="s">
        <v>553</v>
      </c>
      <c r="D453" s="596" t="s">
        <v>1966</v>
      </c>
      <c r="E453" s="489" t="s">
        <v>18</v>
      </c>
      <c r="F453" s="570">
        <v>1</v>
      </c>
      <c r="G453" s="560"/>
      <c r="H453" s="496"/>
      <c r="I453" s="492"/>
      <c r="J453" s="526"/>
      <c r="K453" s="492">
        <v>0.06</v>
      </c>
      <c r="L453" s="494">
        <f>F453</f>
        <v>1</v>
      </c>
      <c r="M453" s="490">
        <v>1</v>
      </c>
      <c r="N453" s="491">
        <f t="shared" si="266"/>
        <v>1</v>
      </c>
      <c r="O453" s="577"/>
      <c r="P453" s="577"/>
      <c r="Q453" s="492">
        <f t="shared" si="267"/>
        <v>0</v>
      </c>
      <c r="R453" s="492"/>
      <c r="S453" s="715">
        <f t="shared" si="268"/>
        <v>0</v>
      </c>
      <c r="T453" s="577"/>
      <c r="U453" s="609"/>
      <c r="V453" s="609"/>
      <c r="W453" s="609"/>
      <c r="X453" s="609"/>
      <c r="Y453" s="609"/>
    </row>
    <row r="454" spans="1:25" s="610" customFormat="1" ht="29.25" customHeight="1" x14ac:dyDescent="0.25">
      <c r="A454" s="486" t="s">
        <v>3950</v>
      </c>
      <c r="B454" s="543"/>
      <c r="C454" s="516" t="s">
        <v>553</v>
      </c>
      <c r="D454" s="596" t="s">
        <v>3393</v>
      </c>
      <c r="E454" s="489" t="s">
        <v>18</v>
      </c>
      <c r="F454" s="570" t="s">
        <v>15</v>
      </c>
      <c r="G454" s="560"/>
      <c r="H454" s="496"/>
      <c r="I454" s="492"/>
      <c r="J454" s="526"/>
      <c r="K454" s="492">
        <v>0.59</v>
      </c>
      <c r="L454" s="494" t="str">
        <f t="shared" ref="L454:L459" si="271">F454</f>
        <v>2</v>
      </c>
      <c r="M454" s="490">
        <v>1</v>
      </c>
      <c r="N454" s="491">
        <f t="shared" si="266"/>
        <v>2</v>
      </c>
      <c r="O454" s="577"/>
      <c r="P454" s="577"/>
      <c r="Q454" s="492">
        <f t="shared" si="267"/>
        <v>0</v>
      </c>
      <c r="R454" s="492"/>
      <c r="S454" s="715">
        <f t="shared" si="268"/>
        <v>0</v>
      </c>
      <c r="T454" s="577"/>
      <c r="U454" s="609"/>
      <c r="V454" s="609"/>
      <c r="W454" s="609"/>
      <c r="X454" s="609"/>
      <c r="Y454" s="609"/>
    </row>
    <row r="455" spans="1:25" s="610" customFormat="1" ht="29.25" customHeight="1" x14ac:dyDescent="0.25">
      <c r="A455" s="486" t="s">
        <v>3951</v>
      </c>
      <c r="B455" s="543"/>
      <c r="C455" s="516" t="s">
        <v>553</v>
      </c>
      <c r="D455" s="596" t="s">
        <v>3394</v>
      </c>
      <c r="E455" s="489" t="s">
        <v>18</v>
      </c>
      <c r="F455" s="570" t="s">
        <v>16</v>
      </c>
      <c r="G455" s="560"/>
      <c r="H455" s="496"/>
      <c r="I455" s="492"/>
      <c r="J455" s="526"/>
      <c r="K455" s="492">
        <v>1.48</v>
      </c>
      <c r="L455" s="494" t="str">
        <f t="shared" si="271"/>
        <v>3</v>
      </c>
      <c r="M455" s="490">
        <v>1</v>
      </c>
      <c r="N455" s="491">
        <f t="shared" si="266"/>
        <v>3</v>
      </c>
      <c r="O455" s="577"/>
      <c r="P455" s="577"/>
      <c r="Q455" s="492">
        <f t="shared" si="267"/>
        <v>0</v>
      </c>
      <c r="R455" s="492"/>
      <c r="S455" s="715">
        <f t="shared" si="268"/>
        <v>0</v>
      </c>
      <c r="T455" s="577"/>
      <c r="U455" s="609"/>
      <c r="V455" s="609"/>
      <c r="W455" s="609"/>
      <c r="X455" s="609"/>
      <c r="Y455" s="609"/>
    </row>
    <row r="456" spans="1:25" s="610" customFormat="1" ht="29.25" customHeight="1" x14ac:dyDescent="0.25">
      <c r="A456" s="486" t="s">
        <v>1566</v>
      </c>
      <c r="B456" s="543"/>
      <c r="C456" s="516" t="s">
        <v>553</v>
      </c>
      <c r="D456" s="596" t="s">
        <v>3395</v>
      </c>
      <c r="E456" s="489" t="s">
        <v>18</v>
      </c>
      <c r="F456" s="570" t="s">
        <v>14</v>
      </c>
      <c r="G456" s="560"/>
      <c r="H456" s="496"/>
      <c r="I456" s="492"/>
      <c r="J456" s="526"/>
      <c r="K456" s="492">
        <v>0.28999999999999998</v>
      </c>
      <c r="L456" s="494" t="str">
        <f t="shared" si="271"/>
        <v>1</v>
      </c>
      <c r="M456" s="490">
        <v>1</v>
      </c>
      <c r="N456" s="491">
        <f t="shared" si="266"/>
        <v>1</v>
      </c>
      <c r="O456" s="577"/>
      <c r="P456" s="577"/>
      <c r="Q456" s="492">
        <f t="shared" si="267"/>
        <v>0</v>
      </c>
      <c r="R456" s="492"/>
      <c r="S456" s="715">
        <f t="shared" si="268"/>
        <v>0</v>
      </c>
      <c r="T456" s="577"/>
      <c r="U456" s="609"/>
      <c r="V456" s="609"/>
      <c r="W456" s="609"/>
      <c r="X456" s="609"/>
      <c r="Y456" s="609"/>
    </row>
    <row r="457" spans="1:25" s="610" customFormat="1" x14ac:dyDescent="0.25">
      <c r="A457" s="486" t="s">
        <v>3952</v>
      </c>
      <c r="B457" s="543"/>
      <c r="C457" s="516" t="s">
        <v>553</v>
      </c>
      <c r="D457" s="502" t="s">
        <v>705</v>
      </c>
      <c r="E457" s="489" t="s">
        <v>3</v>
      </c>
      <c r="F457" s="633">
        <v>0.03</v>
      </c>
      <c r="G457" s="611"/>
      <c r="H457" s="529"/>
      <c r="I457" s="497"/>
      <c r="J457" s="634"/>
      <c r="K457" s="497"/>
      <c r="L457" s="497">
        <f t="shared" si="271"/>
        <v>0.03</v>
      </c>
      <c r="M457" s="490">
        <v>1</v>
      </c>
      <c r="N457" s="491">
        <f t="shared" si="266"/>
        <v>0.03</v>
      </c>
      <c r="O457" s="577"/>
      <c r="P457" s="577"/>
      <c r="Q457" s="492">
        <f t="shared" si="267"/>
        <v>0</v>
      </c>
      <c r="R457" s="492"/>
      <c r="S457" s="715">
        <f t="shared" si="268"/>
        <v>0</v>
      </c>
      <c r="T457" s="577"/>
      <c r="U457" s="609"/>
      <c r="V457" s="609"/>
      <c r="W457" s="609"/>
      <c r="X457" s="609"/>
      <c r="Y457" s="609"/>
    </row>
    <row r="458" spans="1:25" s="559" customFormat="1" ht="27.75" customHeight="1" x14ac:dyDescent="0.3">
      <c r="A458" s="504" t="s">
        <v>1568</v>
      </c>
      <c r="B458" s="501" t="s">
        <v>4988</v>
      </c>
      <c r="C458" s="504" t="s">
        <v>552</v>
      </c>
      <c r="D458" s="508" t="s">
        <v>654</v>
      </c>
      <c r="E458" s="479" t="s">
        <v>18</v>
      </c>
      <c r="F458" s="500">
        <f>F459</f>
        <v>1</v>
      </c>
      <c r="G458" s="500"/>
      <c r="H458" s="500"/>
      <c r="I458" s="500"/>
      <c r="J458" s="500"/>
      <c r="K458" s="500"/>
      <c r="L458" s="506">
        <f t="shared" si="271"/>
        <v>1</v>
      </c>
      <c r="M458" s="507">
        <v>1</v>
      </c>
      <c r="N458" s="483">
        <f>ROUND(M458*L458,2)</f>
        <v>1</v>
      </c>
      <c r="O458" s="575"/>
      <c r="P458" s="575"/>
      <c r="Q458" s="485"/>
      <c r="R458" s="485">
        <f>ROUND(N458*P458,2)</f>
        <v>0</v>
      </c>
      <c r="S458" s="715">
        <f>ROUND(Q458+R458,2)</f>
        <v>0</v>
      </c>
      <c r="T458" s="586"/>
      <c r="U458" s="558"/>
      <c r="V458" s="558"/>
      <c r="W458" s="558"/>
      <c r="X458" s="558"/>
      <c r="Y458" s="558"/>
    </row>
    <row r="459" spans="1:25" s="626" customFormat="1" ht="27.75" customHeight="1" x14ac:dyDescent="0.25">
      <c r="A459" s="486" t="s">
        <v>1569</v>
      </c>
      <c r="B459" s="543"/>
      <c r="C459" s="486" t="s">
        <v>553</v>
      </c>
      <c r="D459" s="596" t="s">
        <v>3396</v>
      </c>
      <c r="E459" s="496" t="s">
        <v>18</v>
      </c>
      <c r="F459" s="517">
        <v>1</v>
      </c>
      <c r="G459" s="517"/>
      <c r="H459" s="517"/>
      <c r="I459" s="517"/>
      <c r="J459" s="517"/>
      <c r="K459" s="517"/>
      <c r="L459" s="494">
        <f t="shared" si="271"/>
        <v>1</v>
      </c>
      <c r="M459" s="490">
        <v>1</v>
      </c>
      <c r="N459" s="491">
        <f t="shared" ref="N459" si="272">ROUND(M459*L459,2)</f>
        <v>1</v>
      </c>
      <c r="O459" s="577"/>
      <c r="P459" s="577"/>
      <c r="Q459" s="492">
        <f>ROUND(N459*O459,2)</f>
        <v>0</v>
      </c>
      <c r="R459" s="492"/>
      <c r="S459" s="715">
        <f>ROUND(Q459+R459,2)</f>
        <v>0</v>
      </c>
      <c r="T459" s="584"/>
      <c r="U459" s="625"/>
      <c r="V459" s="625"/>
      <c r="W459" s="625"/>
      <c r="X459" s="625"/>
      <c r="Y459" s="625"/>
    </row>
    <row r="460" spans="1:25" s="608" customFormat="1" ht="27" customHeight="1" x14ac:dyDescent="0.3">
      <c r="A460" s="477" t="s">
        <v>1570</v>
      </c>
      <c r="B460" s="501" t="s">
        <v>2088</v>
      </c>
      <c r="C460" s="477" t="s">
        <v>552</v>
      </c>
      <c r="D460" s="478" t="s">
        <v>1338</v>
      </c>
      <c r="E460" s="479" t="s">
        <v>3</v>
      </c>
      <c r="F460" s="519">
        <f>F461+F463</f>
        <v>5.9799999999999995</v>
      </c>
      <c r="G460" s="479"/>
      <c r="H460" s="479"/>
      <c r="I460" s="479"/>
      <c r="J460" s="479"/>
      <c r="K460" s="519">
        <f>F460</f>
        <v>5.9799999999999995</v>
      </c>
      <c r="L460" s="482">
        <f>K460</f>
        <v>5.9799999999999995</v>
      </c>
      <c r="M460" s="507">
        <v>1</v>
      </c>
      <c r="N460" s="483">
        <f>ROUND(M460*L460,2)</f>
        <v>5.98</v>
      </c>
      <c r="O460" s="575"/>
      <c r="P460" s="575"/>
      <c r="Q460" s="485"/>
      <c r="R460" s="485">
        <f>ROUND(N460*P460,2)</f>
        <v>0</v>
      </c>
      <c r="S460" s="715">
        <f>ROUND(Q460+R460,2)</f>
        <v>0</v>
      </c>
      <c r="T460" s="587"/>
    </row>
    <row r="461" spans="1:25" s="610" customFormat="1" ht="48" customHeight="1" x14ac:dyDescent="0.25">
      <c r="A461" s="486" t="s">
        <v>1571</v>
      </c>
      <c r="B461" s="487"/>
      <c r="C461" s="486" t="s">
        <v>553</v>
      </c>
      <c r="D461" s="596" t="s">
        <v>3397</v>
      </c>
      <c r="E461" s="489" t="s">
        <v>3</v>
      </c>
      <c r="F461" s="497">
        <v>5.88</v>
      </c>
      <c r="G461" s="489"/>
      <c r="H461" s="489"/>
      <c r="I461" s="489"/>
      <c r="J461" s="489"/>
      <c r="K461" s="497">
        <f>F461</f>
        <v>5.88</v>
      </c>
      <c r="L461" s="490">
        <f>K461</f>
        <v>5.88</v>
      </c>
      <c r="M461" s="490">
        <v>1.1000000000000001</v>
      </c>
      <c r="N461" s="491">
        <f t="shared" ref="N461:N464" si="273">ROUND(M461*L461,2)</f>
        <v>6.47</v>
      </c>
      <c r="O461" s="576"/>
      <c r="P461" s="576"/>
      <c r="Q461" s="492">
        <f t="shared" ref="Q461:Q464" si="274">ROUND(N461*O461,2)</f>
        <v>0</v>
      </c>
      <c r="R461" s="492"/>
      <c r="S461" s="715">
        <f t="shared" ref="S461:S464" si="275">ROUND(Q461+R461,2)</f>
        <v>0</v>
      </c>
      <c r="T461" s="584"/>
      <c r="U461" s="609"/>
    </row>
    <row r="462" spans="1:25" s="610" customFormat="1" ht="25.5" customHeight="1" x14ac:dyDescent="0.3">
      <c r="A462" s="486" t="s">
        <v>3953</v>
      </c>
      <c r="B462" s="487"/>
      <c r="C462" s="486" t="s">
        <v>553</v>
      </c>
      <c r="D462" s="493" t="s">
        <v>2978</v>
      </c>
      <c r="E462" s="489" t="s">
        <v>2</v>
      </c>
      <c r="F462" s="497">
        <f>F461</f>
        <v>5.88</v>
      </c>
      <c r="G462" s="497"/>
      <c r="H462" s="497"/>
      <c r="I462" s="497"/>
      <c r="J462" s="497"/>
      <c r="K462" s="497">
        <f>F462</f>
        <v>5.88</v>
      </c>
      <c r="L462" s="497">
        <f>K462</f>
        <v>5.88</v>
      </c>
      <c r="M462" s="490">
        <v>1</v>
      </c>
      <c r="N462" s="491">
        <f t="shared" si="273"/>
        <v>5.88</v>
      </c>
      <c r="O462" s="576"/>
      <c r="P462" s="576"/>
      <c r="Q462" s="492">
        <f t="shared" si="274"/>
        <v>0</v>
      </c>
      <c r="R462" s="492"/>
      <c r="S462" s="715">
        <f t="shared" si="275"/>
        <v>0</v>
      </c>
      <c r="T462" s="584"/>
    </row>
    <row r="463" spans="1:25" s="610" customFormat="1" ht="55.5" customHeight="1" x14ac:dyDescent="0.25">
      <c r="A463" s="486" t="s">
        <v>3954</v>
      </c>
      <c r="B463" s="487"/>
      <c r="C463" s="486" t="s">
        <v>553</v>
      </c>
      <c r="D463" s="596" t="s">
        <v>3268</v>
      </c>
      <c r="E463" s="489" t="s">
        <v>3</v>
      </c>
      <c r="F463" s="497">
        <v>0.1</v>
      </c>
      <c r="G463" s="497"/>
      <c r="H463" s="497"/>
      <c r="I463" s="497"/>
      <c r="J463" s="497"/>
      <c r="K463" s="497">
        <f t="shared" ref="K463:K464" si="276">F463</f>
        <v>0.1</v>
      </c>
      <c r="L463" s="497">
        <f t="shared" ref="L463:L464" si="277">K463</f>
        <v>0.1</v>
      </c>
      <c r="M463" s="490">
        <v>1.1000000000000001</v>
      </c>
      <c r="N463" s="491">
        <f t="shared" si="273"/>
        <v>0.11</v>
      </c>
      <c r="O463" s="576"/>
      <c r="P463" s="576"/>
      <c r="Q463" s="492">
        <f t="shared" si="274"/>
        <v>0</v>
      </c>
      <c r="R463" s="492"/>
      <c r="S463" s="715">
        <f t="shared" si="275"/>
        <v>0</v>
      </c>
      <c r="T463" s="584"/>
    </row>
    <row r="464" spans="1:25" s="610" customFormat="1" ht="25.5" customHeight="1" x14ac:dyDescent="0.3">
      <c r="A464" s="486" t="s">
        <v>3955</v>
      </c>
      <c r="B464" s="487"/>
      <c r="C464" s="486" t="s">
        <v>553</v>
      </c>
      <c r="D464" s="493" t="s">
        <v>3398</v>
      </c>
      <c r="E464" s="489" t="s">
        <v>2</v>
      </c>
      <c r="F464" s="497">
        <f>F463</f>
        <v>0.1</v>
      </c>
      <c r="G464" s="497"/>
      <c r="H464" s="497"/>
      <c r="I464" s="497"/>
      <c r="J464" s="497"/>
      <c r="K464" s="497">
        <f t="shared" si="276"/>
        <v>0.1</v>
      </c>
      <c r="L464" s="497">
        <f t="shared" si="277"/>
        <v>0.1</v>
      </c>
      <c r="M464" s="490">
        <v>2.8</v>
      </c>
      <c r="N464" s="491">
        <f t="shared" si="273"/>
        <v>0.28000000000000003</v>
      </c>
      <c r="O464" s="576"/>
      <c r="P464" s="576"/>
      <c r="Q464" s="492">
        <f t="shared" si="274"/>
        <v>0</v>
      </c>
      <c r="R464" s="492"/>
      <c r="S464" s="715">
        <f t="shared" si="275"/>
        <v>0</v>
      </c>
      <c r="T464" s="584"/>
    </row>
    <row r="465" spans="1:25" s="608" customFormat="1" ht="27" customHeight="1" x14ac:dyDescent="0.3">
      <c r="A465" s="477" t="s">
        <v>3956</v>
      </c>
      <c r="B465" s="501" t="s">
        <v>2307</v>
      </c>
      <c r="C465" s="477" t="s">
        <v>552</v>
      </c>
      <c r="D465" s="499" t="s">
        <v>2071</v>
      </c>
      <c r="E465" s="479" t="s">
        <v>18</v>
      </c>
      <c r="F465" s="500">
        <f>F466+F467</f>
        <v>31</v>
      </c>
      <c r="G465" s="479"/>
      <c r="H465" s="479"/>
      <c r="I465" s="479"/>
      <c r="J465" s="479"/>
      <c r="K465" s="500">
        <f>F465</f>
        <v>31</v>
      </c>
      <c r="L465" s="500">
        <f>K465</f>
        <v>31</v>
      </c>
      <c r="M465" s="507">
        <v>1</v>
      </c>
      <c r="N465" s="483">
        <f>ROUND(M465*L465,2)</f>
        <v>31</v>
      </c>
      <c r="O465" s="575"/>
      <c r="P465" s="575"/>
      <c r="Q465" s="485"/>
      <c r="R465" s="485">
        <f>ROUND(N465*P465,2)</f>
        <v>0</v>
      </c>
      <c r="S465" s="715">
        <f>ROUND(Q465+R465,2)</f>
        <v>0</v>
      </c>
      <c r="T465" s="587" t="s">
        <v>556</v>
      </c>
    </row>
    <row r="466" spans="1:25" s="610" customFormat="1" x14ac:dyDescent="0.25">
      <c r="A466" s="516" t="s">
        <v>3957</v>
      </c>
      <c r="B466" s="572"/>
      <c r="C466" s="516" t="s">
        <v>553</v>
      </c>
      <c r="D466" s="597" t="s">
        <v>3399</v>
      </c>
      <c r="E466" s="496" t="s">
        <v>18</v>
      </c>
      <c r="F466" s="517">
        <v>30</v>
      </c>
      <c r="G466" s="496"/>
      <c r="H466" s="496"/>
      <c r="I466" s="496"/>
      <c r="J466" s="496"/>
      <c r="K466" s="517"/>
      <c r="L466" s="494">
        <f>F466</f>
        <v>30</v>
      </c>
      <c r="M466" s="490">
        <v>1</v>
      </c>
      <c r="N466" s="491">
        <f>L466*M466</f>
        <v>30</v>
      </c>
      <c r="O466" s="577"/>
      <c r="P466" s="577"/>
      <c r="Q466" s="492">
        <f>ROUND(N466*O466,2)</f>
        <v>0</v>
      </c>
      <c r="R466" s="492"/>
      <c r="S466" s="715">
        <f t="shared" ref="S466" si="278">ROUND(Q466+R466,2)</f>
        <v>0</v>
      </c>
      <c r="T466" s="585"/>
    </row>
    <row r="467" spans="1:25" s="610" customFormat="1" x14ac:dyDescent="0.25">
      <c r="A467" s="486" t="s">
        <v>3958</v>
      </c>
      <c r="B467" s="543"/>
      <c r="C467" s="516" t="s">
        <v>553</v>
      </c>
      <c r="D467" s="596" t="s">
        <v>3400</v>
      </c>
      <c r="E467" s="489" t="s">
        <v>18</v>
      </c>
      <c r="F467" s="570">
        <v>1</v>
      </c>
      <c r="G467" s="560"/>
      <c r="H467" s="496"/>
      <c r="I467" s="492"/>
      <c r="J467" s="526"/>
      <c r="K467" s="492"/>
      <c r="L467" s="494">
        <f>F467</f>
        <v>1</v>
      </c>
      <c r="M467" s="490">
        <v>1</v>
      </c>
      <c r="N467" s="491">
        <f t="shared" ref="N467" si="279">ROUND(M467*L467,2)</f>
        <v>1</v>
      </c>
      <c r="O467" s="577"/>
      <c r="P467" s="577"/>
      <c r="Q467" s="492">
        <f>ROUND(N467*O467,2)</f>
        <v>0</v>
      </c>
      <c r="R467" s="492"/>
      <c r="S467" s="715">
        <f>ROUND(Q467+R467,2)</f>
        <v>0</v>
      </c>
      <c r="T467" s="577"/>
      <c r="U467" s="609"/>
      <c r="V467" s="609"/>
      <c r="W467" s="609"/>
      <c r="X467" s="609"/>
      <c r="Y467" s="609"/>
    </row>
    <row r="468" spans="1:25" s="559" customFormat="1" ht="15.75" customHeight="1" x14ac:dyDescent="0.3">
      <c r="A468" s="477" t="s">
        <v>3959</v>
      </c>
      <c r="B468" s="538" t="s">
        <v>2974</v>
      </c>
      <c r="C468" s="477" t="s">
        <v>552</v>
      </c>
      <c r="D468" s="499" t="s">
        <v>1313</v>
      </c>
      <c r="E468" s="479" t="s">
        <v>1685</v>
      </c>
      <c r="F468" s="479">
        <f>F469</f>
        <v>1</v>
      </c>
      <c r="G468" s="479"/>
      <c r="H468" s="479"/>
      <c r="I468" s="479"/>
      <c r="J468" s="479"/>
      <c r="K468" s="479"/>
      <c r="L468" s="506">
        <f t="shared" ref="L468:L469" si="280">F468</f>
        <v>1</v>
      </c>
      <c r="M468" s="507">
        <v>1</v>
      </c>
      <c r="N468" s="483">
        <f>ROUND(M468*L468,2)</f>
        <v>1</v>
      </c>
      <c r="O468" s="575"/>
      <c r="P468" s="575"/>
      <c r="Q468" s="485"/>
      <c r="R468" s="485">
        <f>ROUND(N468*P468,2)</f>
        <v>0</v>
      </c>
      <c r="S468" s="715">
        <f>ROUND(Q468+R468,2)</f>
        <v>0</v>
      </c>
      <c r="T468" s="586"/>
      <c r="U468" s="558"/>
      <c r="V468" s="558"/>
      <c r="W468" s="558"/>
      <c r="X468" s="558"/>
      <c r="Y468" s="558"/>
    </row>
    <row r="469" spans="1:25" s="613" customFormat="1" ht="17.25" customHeight="1" x14ac:dyDescent="0.25">
      <c r="A469" s="486" t="s">
        <v>3960</v>
      </c>
      <c r="B469" s="487"/>
      <c r="C469" s="486" t="s">
        <v>553</v>
      </c>
      <c r="D469" s="536" t="s">
        <v>3402</v>
      </c>
      <c r="E469" s="488" t="s">
        <v>18</v>
      </c>
      <c r="F469" s="489">
        <v>1</v>
      </c>
      <c r="G469" s="489"/>
      <c r="H469" s="489"/>
      <c r="I469" s="489"/>
      <c r="J469" s="489"/>
      <c r="K469" s="489"/>
      <c r="L469" s="494">
        <f t="shared" si="280"/>
        <v>1</v>
      </c>
      <c r="M469" s="490">
        <v>1</v>
      </c>
      <c r="N469" s="491">
        <f t="shared" ref="N469" si="281">ROUND(M469*L469,2)</f>
        <v>1</v>
      </c>
      <c r="O469" s="576"/>
      <c r="P469" s="576"/>
      <c r="Q469" s="492">
        <f>ROUND(N469*O469,2)</f>
        <v>0</v>
      </c>
      <c r="R469" s="492"/>
      <c r="S469" s="715">
        <f>ROUND(Q469+R469,2)</f>
        <v>0</v>
      </c>
      <c r="T469" s="620" t="s">
        <v>3137</v>
      </c>
      <c r="U469" s="615"/>
    </row>
    <row r="470" spans="1:25" s="617" customFormat="1" ht="22.5" customHeight="1" x14ac:dyDescent="0.3">
      <c r="A470" s="510" t="s">
        <v>498</v>
      </c>
      <c r="B470" s="511"/>
      <c r="C470" s="510"/>
      <c r="D470" s="465" t="s">
        <v>3401</v>
      </c>
      <c r="E470" s="512"/>
      <c r="F470" s="513"/>
      <c r="G470" s="512"/>
      <c r="H470" s="512"/>
      <c r="I470" s="512"/>
      <c r="J470" s="512"/>
      <c r="K470" s="512"/>
      <c r="L470" s="514"/>
      <c r="M470" s="467"/>
      <c r="N470" s="468"/>
      <c r="O470" s="579"/>
      <c r="P470" s="579"/>
      <c r="Q470" s="469"/>
      <c r="R470" s="469"/>
      <c r="S470" s="715"/>
      <c r="T470" s="579"/>
      <c r="U470" s="616"/>
      <c r="V470" s="616"/>
      <c r="W470" s="616"/>
      <c r="X470" s="616"/>
      <c r="Y470" s="616"/>
    </row>
    <row r="471" spans="1:25" s="608" customFormat="1" ht="32.25" customHeight="1" x14ac:dyDescent="0.3">
      <c r="A471" s="477" t="s">
        <v>1578</v>
      </c>
      <c r="B471" s="501" t="s">
        <v>2086</v>
      </c>
      <c r="C471" s="477" t="s">
        <v>552</v>
      </c>
      <c r="D471" s="478" t="s">
        <v>3128</v>
      </c>
      <c r="E471" s="479" t="s">
        <v>3</v>
      </c>
      <c r="F471" s="500"/>
      <c r="G471" s="479"/>
      <c r="H471" s="479"/>
      <c r="I471" s="480"/>
      <c r="J471" s="480"/>
      <c r="K471" s="480">
        <f>SUM(K472:K485)</f>
        <v>169.41674044954664</v>
      </c>
      <c r="L471" s="480">
        <f>K471</f>
        <v>169.41674044954664</v>
      </c>
      <c r="M471" s="482">
        <v>1</v>
      </c>
      <c r="N471" s="483">
        <f>ROUND(M471*L471,2)</f>
        <v>169.42</v>
      </c>
      <c r="O471" s="575"/>
      <c r="P471" s="575"/>
      <c r="Q471" s="485"/>
      <c r="R471" s="485">
        <f>ROUND(N471*P471,2)</f>
        <v>0</v>
      </c>
      <c r="S471" s="715">
        <f>ROUND(Q471+R471,2)</f>
        <v>0</v>
      </c>
      <c r="T471" s="575" t="s">
        <v>555</v>
      </c>
      <c r="U471" s="607"/>
      <c r="V471" s="607"/>
      <c r="W471" s="607"/>
      <c r="X471" s="607"/>
      <c r="Y471" s="607"/>
    </row>
    <row r="472" spans="1:25" s="610" customFormat="1" ht="22.5" customHeight="1" x14ac:dyDescent="0.3">
      <c r="A472" s="486" t="s">
        <v>1579</v>
      </c>
      <c r="B472" s="543"/>
      <c r="C472" s="516" t="s">
        <v>553</v>
      </c>
      <c r="D472" s="813" t="s">
        <v>4622</v>
      </c>
      <c r="E472" s="496" t="s">
        <v>1210</v>
      </c>
      <c r="F472" s="517"/>
      <c r="G472" s="496">
        <v>0.25</v>
      </c>
      <c r="H472" s="496">
        <v>0.25</v>
      </c>
      <c r="I472" s="492">
        <f>(G472+H472)*2</f>
        <v>1</v>
      </c>
      <c r="J472" s="524">
        <v>25.6</v>
      </c>
      <c r="K472" s="492">
        <f>I472*J472</f>
        <v>25.6</v>
      </c>
      <c r="L472" s="492">
        <f>J472</f>
        <v>25.6</v>
      </c>
      <c r="M472" s="490">
        <v>1.1000000000000001</v>
      </c>
      <c r="N472" s="491">
        <f t="shared" ref="N472:N485" si="282">ROUND(M472*L472,2)</f>
        <v>28.16</v>
      </c>
      <c r="O472" s="577"/>
      <c r="P472" s="577"/>
      <c r="Q472" s="492">
        <f t="shared" ref="Q472:Q485" si="283">ROUND(N472*O472,2)</f>
        <v>0</v>
      </c>
      <c r="R472" s="492"/>
      <c r="S472" s="715">
        <f t="shared" ref="S472:S485" si="284">ROUND(Q472+R472,2)</f>
        <v>0</v>
      </c>
      <c r="T472" s="577"/>
      <c r="U472" s="609"/>
      <c r="V472" s="609"/>
      <c r="W472" s="609"/>
      <c r="X472" s="609"/>
      <c r="Y472" s="609"/>
    </row>
    <row r="473" spans="1:25" s="610" customFormat="1" ht="22.5" customHeight="1" x14ac:dyDescent="0.25">
      <c r="A473" s="486" t="s">
        <v>1580</v>
      </c>
      <c r="B473" s="543"/>
      <c r="C473" s="516" t="s">
        <v>553</v>
      </c>
      <c r="D473" s="596" t="s">
        <v>3403</v>
      </c>
      <c r="E473" s="496" t="s">
        <v>1210</v>
      </c>
      <c r="F473" s="517"/>
      <c r="G473" s="496">
        <v>0.3</v>
      </c>
      <c r="H473" s="496">
        <v>0.25</v>
      </c>
      <c r="I473" s="492">
        <f t="shared" ref="I473:I475" si="285">(G473+H473)*2</f>
        <v>1.1000000000000001</v>
      </c>
      <c r="J473" s="524">
        <v>102.9</v>
      </c>
      <c r="K473" s="492">
        <f>I473*J473</f>
        <v>113.19000000000001</v>
      </c>
      <c r="L473" s="492">
        <f t="shared" ref="L473:L475" si="286">J473</f>
        <v>102.9</v>
      </c>
      <c r="M473" s="490">
        <v>1.1000000000000001</v>
      </c>
      <c r="N473" s="491">
        <f t="shared" si="282"/>
        <v>113.19</v>
      </c>
      <c r="O473" s="577"/>
      <c r="P473" s="577"/>
      <c r="Q473" s="492">
        <f t="shared" si="283"/>
        <v>0</v>
      </c>
      <c r="R473" s="492"/>
      <c r="S473" s="715">
        <f t="shared" si="284"/>
        <v>0</v>
      </c>
      <c r="T473" s="577"/>
      <c r="U473" s="609"/>
      <c r="V473" s="609"/>
      <c r="W473" s="609"/>
      <c r="X473" s="609"/>
      <c r="Y473" s="609"/>
    </row>
    <row r="474" spans="1:25" s="610" customFormat="1" ht="22.5" customHeight="1" x14ac:dyDescent="0.3">
      <c r="A474" s="486" t="s">
        <v>1581</v>
      </c>
      <c r="B474" s="543"/>
      <c r="C474" s="516" t="s">
        <v>553</v>
      </c>
      <c r="D474" s="813" t="s">
        <v>4623</v>
      </c>
      <c r="E474" s="496" t="s">
        <v>1210</v>
      </c>
      <c r="F474" s="517"/>
      <c r="G474" s="496">
        <v>0.3</v>
      </c>
      <c r="H474" s="496">
        <v>0.25</v>
      </c>
      <c r="I474" s="492">
        <f t="shared" si="285"/>
        <v>1.1000000000000001</v>
      </c>
      <c r="J474" s="524">
        <v>9</v>
      </c>
      <c r="K474" s="492">
        <f t="shared" ref="K474" si="287">I474*J474</f>
        <v>9.9</v>
      </c>
      <c r="L474" s="492">
        <f t="shared" si="286"/>
        <v>9</v>
      </c>
      <c r="M474" s="490">
        <v>1.1000000000000001</v>
      </c>
      <c r="N474" s="491">
        <f t="shared" si="282"/>
        <v>9.9</v>
      </c>
      <c r="O474" s="577"/>
      <c r="P474" s="577"/>
      <c r="Q474" s="492">
        <f t="shared" si="283"/>
        <v>0</v>
      </c>
      <c r="R474" s="492"/>
      <c r="S474" s="715">
        <f t="shared" si="284"/>
        <v>0</v>
      </c>
      <c r="T474" s="577"/>
      <c r="U474" s="609"/>
      <c r="V474" s="609"/>
      <c r="W474" s="609"/>
      <c r="X474" s="609"/>
      <c r="Y474" s="609"/>
    </row>
    <row r="475" spans="1:25" s="610" customFormat="1" ht="22.5" customHeight="1" x14ac:dyDescent="0.25">
      <c r="A475" s="486" t="s">
        <v>1582</v>
      </c>
      <c r="B475" s="543"/>
      <c r="C475" s="516" t="s">
        <v>553</v>
      </c>
      <c r="D475" s="596" t="s">
        <v>1222</v>
      </c>
      <c r="E475" s="496" t="s">
        <v>1210</v>
      </c>
      <c r="F475" s="517"/>
      <c r="G475" s="496">
        <v>0.4</v>
      </c>
      <c r="H475" s="496">
        <v>0.2</v>
      </c>
      <c r="I475" s="492">
        <f t="shared" si="285"/>
        <v>1.2000000000000002</v>
      </c>
      <c r="J475" s="524">
        <v>0.3</v>
      </c>
      <c r="K475" s="492">
        <f>I475*J475</f>
        <v>0.36000000000000004</v>
      </c>
      <c r="L475" s="492">
        <f t="shared" si="286"/>
        <v>0.3</v>
      </c>
      <c r="M475" s="490">
        <v>1.1000000000000001</v>
      </c>
      <c r="N475" s="491">
        <f t="shared" si="282"/>
        <v>0.33</v>
      </c>
      <c r="O475" s="577"/>
      <c r="P475" s="577"/>
      <c r="Q475" s="492">
        <f t="shared" si="283"/>
        <v>0</v>
      </c>
      <c r="R475" s="492"/>
      <c r="S475" s="715">
        <f t="shared" si="284"/>
        <v>0</v>
      </c>
      <c r="T475" s="577"/>
      <c r="U475" s="609"/>
      <c r="V475" s="609"/>
      <c r="W475" s="609"/>
      <c r="X475" s="609"/>
      <c r="Y475" s="609"/>
    </row>
    <row r="476" spans="1:25" s="610" customFormat="1" x14ac:dyDescent="0.25">
      <c r="A476" s="486" t="s">
        <v>3961</v>
      </c>
      <c r="B476" s="543"/>
      <c r="C476" s="516" t="s">
        <v>553</v>
      </c>
      <c r="D476" s="596" t="s">
        <v>3404</v>
      </c>
      <c r="E476" s="489" t="s">
        <v>18</v>
      </c>
      <c r="F476" s="606" t="s">
        <v>14</v>
      </c>
      <c r="G476" s="560"/>
      <c r="H476" s="496"/>
      <c r="I476" s="492"/>
      <c r="J476" s="524"/>
      <c r="K476" s="492">
        <v>0.3</v>
      </c>
      <c r="L476" s="492" t="str">
        <f>F476</f>
        <v>1</v>
      </c>
      <c r="M476" s="490">
        <v>1</v>
      </c>
      <c r="N476" s="491">
        <f t="shared" si="282"/>
        <v>1</v>
      </c>
      <c r="O476" s="577"/>
      <c r="P476" s="577"/>
      <c r="Q476" s="492">
        <f t="shared" si="283"/>
        <v>0</v>
      </c>
      <c r="R476" s="492"/>
      <c r="S476" s="715">
        <f t="shared" si="284"/>
        <v>0</v>
      </c>
      <c r="T476" s="577"/>
      <c r="U476" s="609"/>
      <c r="V476" s="609"/>
      <c r="W476" s="609"/>
      <c r="X476" s="609"/>
      <c r="Y476" s="609"/>
    </row>
    <row r="477" spans="1:25" s="608" customFormat="1" x14ac:dyDescent="0.25">
      <c r="A477" s="486" t="s">
        <v>3962</v>
      </c>
      <c r="B477" s="543"/>
      <c r="C477" s="516" t="s">
        <v>553</v>
      </c>
      <c r="D477" s="596" t="s">
        <v>3405</v>
      </c>
      <c r="E477" s="489" t="s">
        <v>18</v>
      </c>
      <c r="F477" s="635" t="s">
        <v>14</v>
      </c>
      <c r="G477" s="560"/>
      <c r="H477" s="496"/>
      <c r="I477" s="492"/>
      <c r="J477" s="524"/>
      <c r="K477" s="549">
        <v>0.3</v>
      </c>
      <c r="L477" s="492" t="str">
        <f t="shared" ref="L477:L484" si="288">F477</f>
        <v>1</v>
      </c>
      <c r="M477" s="490">
        <v>1</v>
      </c>
      <c r="N477" s="491">
        <f t="shared" si="282"/>
        <v>1</v>
      </c>
      <c r="O477" s="577"/>
      <c r="P477" s="577"/>
      <c r="Q477" s="492">
        <f t="shared" si="283"/>
        <v>0</v>
      </c>
      <c r="R477" s="492"/>
      <c r="S477" s="715">
        <f t="shared" si="284"/>
        <v>0</v>
      </c>
      <c r="T477" s="575"/>
      <c r="U477" s="607"/>
      <c r="V477" s="607"/>
      <c r="W477" s="607"/>
      <c r="X477" s="607"/>
      <c r="Y477" s="607"/>
    </row>
    <row r="478" spans="1:25" s="608" customFormat="1" x14ac:dyDescent="0.25">
      <c r="A478" s="486" t="s">
        <v>3963</v>
      </c>
      <c r="B478" s="543"/>
      <c r="C478" s="516" t="s">
        <v>553</v>
      </c>
      <c r="D478" s="596" t="s">
        <v>3406</v>
      </c>
      <c r="E478" s="489" t="s">
        <v>18</v>
      </c>
      <c r="F478" s="566" t="s">
        <v>508</v>
      </c>
      <c r="G478" s="560"/>
      <c r="H478" s="496"/>
      <c r="I478" s="492"/>
      <c r="J478" s="524"/>
      <c r="K478" s="549">
        <v>9.9</v>
      </c>
      <c r="L478" s="492" t="str">
        <f t="shared" si="288"/>
        <v>30</v>
      </c>
      <c r="M478" s="490">
        <v>1</v>
      </c>
      <c r="N478" s="491">
        <f t="shared" si="282"/>
        <v>30</v>
      </c>
      <c r="O478" s="577"/>
      <c r="P478" s="577"/>
      <c r="Q478" s="492">
        <f t="shared" si="283"/>
        <v>0</v>
      </c>
      <c r="R478" s="492"/>
      <c r="S478" s="715">
        <f t="shared" si="284"/>
        <v>0</v>
      </c>
      <c r="T478" s="575"/>
      <c r="U478" s="607"/>
      <c r="V478" s="607"/>
      <c r="W478" s="607"/>
      <c r="X478" s="607"/>
      <c r="Y478" s="607"/>
    </row>
    <row r="479" spans="1:25" s="608" customFormat="1" x14ac:dyDescent="0.25">
      <c r="A479" s="486" t="s">
        <v>3964</v>
      </c>
      <c r="B479" s="543"/>
      <c r="C479" s="516" t="s">
        <v>553</v>
      </c>
      <c r="D479" s="597" t="s">
        <v>3407</v>
      </c>
      <c r="E479" s="489" t="s">
        <v>18</v>
      </c>
      <c r="F479" s="566" t="s">
        <v>16</v>
      </c>
      <c r="G479" s="560"/>
      <c r="H479" s="496"/>
      <c r="I479" s="492"/>
      <c r="J479" s="526"/>
      <c r="K479" s="549">
        <v>0.39</v>
      </c>
      <c r="L479" s="492" t="str">
        <f t="shared" si="288"/>
        <v>3</v>
      </c>
      <c r="M479" s="490">
        <v>1</v>
      </c>
      <c r="N479" s="491">
        <f t="shared" si="282"/>
        <v>3</v>
      </c>
      <c r="O479" s="577"/>
      <c r="P479" s="577"/>
      <c r="Q479" s="492">
        <f t="shared" si="283"/>
        <v>0</v>
      </c>
      <c r="R479" s="492"/>
      <c r="S479" s="715">
        <f t="shared" si="284"/>
        <v>0</v>
      </c>
      <c r="T479" s="575"/>
      <c r="U479" s="607"/>
      <c r="V479" s="607"/>
      <c r="W479" s="607"/>
      <c r="X479" s="607"/>
      <c r="Y479" s="607"/>
    </row>
    <row r="480" spans="1:25" s="608" customFormat="1" x14ac:dyDescent="0.25">
      <c r="A480" s="486" t="s">
        <v>3965</v>
      </c>
      <c r="B480" s="543"/>
      <c r="C480" s="516" t="s">
        <v>553</v>
      </c>
      <c r="D480" s="596" t="s">
        <v>3393</v>
      </c>
      <c r="E480" s="489" t="s">
        <v>18</v>
      </c>
      <c r="F480" s="566" t="s">
        <v>484</v>
      </c>
      <c r="G480" s="560"/>
      <c r="H480" s="496"/>
      <c r="I480" s="492"/>
      <c r="J480" s="526"/>
      <c r="K480" s="549">
        <v>1.7780972450961723</v>
      </c>
      <c r="L480" s="492" t="str">
        <f t="shared" si="288"/>
        <v>6</v>
      </c>
      <c r="M480" s="490">
        <v>1</v>
      </c>
      <c r="N480" s="491">
        <f t="shared" si="282"/>
        <v>6</v>
      </c>
      <c r="O480" s="577"/>
      <c r="P480" s="577"/>
      <c r="Q480" s="492">
        <f t="shared" si="283"/>
        <v>0</v>
      </c>
      <c r="R480" s="492"/>
      <c r="S480" s="715">
        <f t="shared" si="284"/>
        <v>0</v>
      </c>
      <c r="T480" s="575"/>
      <c r="U480" s="607"/>
      <c r="V480" s="607"/>
      <c r="W480" s="607"/>
      <c r="X480" s="607"/>
      <c r="Y480" s="607"/>
    </row>
    <row r="481" spans="1:25" s="608" customFormat="1" x14ac:dyDescent="0.25">
      <c r="A481" s="486" t="s">
        <v>3966</v>
      </c>
      <c r="B481" s="543"/>
      <c r="C481" s="516" t="s">
        <v>553</v>
      </c>
      <c r="D481" s="596" t="s">
        <v>3408</v>
      </c>
      <c r="E481" s="489" t="s">
        <v>18</v>
      </c>
      <c r="F481" s="566" t="s">
        <v>15</v>
      </c>
      <c r="G481" s="560"/>
      <c r="H481" s="496"/>
      <c r="I481" s="492"/>
      <c r="J481" s="526"/>
      <c r="K481" s="549">
        <v>0.72359877559829888</v>
      </c>
      <c r="L481" s="492" t="str">
        <f t="shared" si="288"/>
        <v>2</v>
      </c>
      <c r="M481" s="490">
        <v>1</v>
      </c>
      <c r="N481" s="491">
        <f t="shared" si="282"/>
        <v>2</v>
      </c>
      <c r="O481" s="577"/>
      <c r="P481" s="577"/>
      <c r="Q481" s="492">
        <f t="shared" si="283"/>
        <v>0</v>
      </c>
      <c r="R481" s="492"/>
      <c r="S481" s="715">
        <f t="shared" si="284"/>
        <v>0</v>
      </c>
      <c r="T481" s="575"/>
      <c r="U481" s="607"/>
      <c r="V481" s="607"/>
      <c r="W481" s="607"/>
      <c r="X481" s="607"/>
      <c r="Y481" s="607"/>
    </row>
    <row r="482" spans="1:25" s="608" customFormat="1" x14ac:dyDescent="0.25">
      <c r="A482" s="486" t="s">
        <v>3967</v>
      </c>
      <c r="B482" s="543"/>
      <c r="C482" s="516" t="s">
        <v>553</v>
      </c>
      <c r="D482" s="596" t="s">
        <v>3409</v>
      </c>
      <c r="E482" s="489" t="s">
        <v>18</v>
      </c>
      <c r="F482" s="566" t="s">
        <v>14</v>
      </c>
      <c r="G482" s="560"/>
      <c r="H482" s="496"/>
      <c r="I482" s="492"/>
      <c r="J482" s="526"/>
      <c r="K482" s="549">
        <v>0.49265544846742426</v>
      </c>
      <c r="L482" s="492" t="str">
        <f t="shared" si="288"/>
        <v>1</v>
      </c>
      <c r="M482" s="490">
        <v>1</v>
      </c>
      <c r="N482" s="491">
        <f t="shared" si="282"/>
        <v>1</v>
      </c>
      <c r="O482" s="577"/>
      <c r="P482" s="577"/>
      <c r="Q482" s="492">
        <f t="shared" si="283"/>
        <v>0</v>
      </c>
      <c r="R482" s="492"/>
      <c r="S482" s="715">
        <f t="shared" si="284"/>
        <v>0</v>
      </c>
      <c r="T482" s="575"/>
      <c r="U482" s="607"/>
      <c r="V482" s="607"/>
      <c r="W482" s="607"/>
      <c r="X482" s="607"/>
      <c r="Y482" s="607"/>
    </row>
    <row r="483" spans="1:25" s="610" customFormat="1" x14ac:dyDescent="0.25">
      <c r="A483" s="486" t="s">
        <v>3968</v>
      </c>
      <c r="B483" s="543"/>
      <c r="C483" s="516" t="s">
        <v>553</v>
      </c>
      <c r="D483" s="596" t="s">
        <v>3394</v>
      </c>
      <c r="E483" s="489" t="s">
        <v>18</v>
      </c>
      <c r="F483" s="570" t="s">
        <v>490</v>
      </c>
      <c r="G483" s="560"/>
      <c r="H483" s="496"/>
      <c r="I483" s="492"/>
      <c r="J483" s="526"/>
      <c r="K483" s="492">
        <v>5.912388980384689</v>
      </c>
      <c r="L483" s="492" t="str">
        <f t="shared" si="288"/>
        <v>12</v>
      </c>
      <c r="M483" s="490">
        <v>1</v>
      </c>
      <c r="N483" s="491">
        <f t="shared" si="282"/>
        <v>12</v>
      </c>
      <c r="O483" s="577"/>
      <c r="P483" s="577"/>
      <c r="Q483" s="492">
        <f t="shared" si="283"/>
        <v>0</v>
      </c>
      <c r="R483" s="492"/>
      <c r="S483" s="715">
        <f t="shared" si="284"/>
        <v>0</v>
      </c>
      <c r="T483" s="577"/>
      <c r="U483" s="609"/>
      <c r="V483" s="609"/>
      <c r="W483" s="609"/>
      <c r="X483" s="609"/>
      <c r="Y483" s="609"/>
    </row>
    <row r="484" spans="1:25" s="610" customFormat="1" x14ac:dyDescent="0.25">
      <c r="A484" s="486" t="s">
        <v>3969</v>
      </c>
      <c r="B484" s="543"/>
      <c r="C484" s="516" t="s">
        <v>553</v>
      </c>
      <c r="D484" s="596" t="s">
        <v>3395</v>
      </c>
      <c r="E484" s="489" t="s">
        <v>18</v>
      </c>
      <c r="F484" s="570" t="s">
        <v>15</v>
      </c>
      <c r="G484" s="560"/>
      <c r="H484" s="496"/>
      <c r="I484" s="492"/>
      <c r="J484" s="526"/>
      <c r="K484" s="492">
        <v>0.56999999999999995</v>
      </c>
      <c r="L484" s="492" t="str">
        <f t="shared" si="288"/>
        <v>2</v>
      </c>
      <c r="M484" s="490">
        <v>1</v>
      </c>
      <c r="N484" s="491">
        <f t="shared" si="282"/>
        <v>2</v>
      </c>
      <c r="O484" s="577"/>
      <c r="P484" s="577"/>
      <c r="Q484" s="492">
        <f t="shared" si="283"/>
        <v>0</v>
      </c>
      <c r="R484" s="492"/>
      <c r="S484" s="715">
        <f t="shared" si="284"/>
        <v>0</v>
      </c>
      <c r="T484" s="577"/>
      <c r="U484" s="609"/>
      <c r="V484" s="609"/>
      <c r="W484" s="609"/>
      <c r="X484" s="609"/>
      <c r="Y484" s="609"/>
    </row>
    <row r="485" spans="1:25" s="608" customFormat="1" x14ac:dyDescent="0.25">
      <c r="A485" s="486" t="s">
        <v>3970</v>
      </c>
      <c r="B485" s="543"/>
      <c r="C485" s="516" t="s">
        <v>553</v>
      </c>
      <c r="D485" s="502" t="s">
        <v>705</v>
      </c>
      <c r="E485" s="489" t="s">
        <v>3</v>
      </c>
      <c r="F485" s="612">
        <v>0.08</v>
      </c>
      <c r="G485" s="611"/>
      <c r="H485" s="529"/>
      <c r="I485" s="497"/>
      <c r="J485" s="634"/>
      <c r="K485" s="556"/>
      <c r="L485" s="497">
        <f t="shared" ref="L485:L489" si="289">F485</f>
        <v>0.08</v>
      </c>
      <c r="M485" s="490">
        <v>1</v>
      </c>
      <c r="N485" s="491">
        <f t="shared" si="282"/>
        <v>0.08</v>
      </c>
      <c r="O485" s="577"/>
      <c r="P485" s="577"/>
      <c r="Q485" s="492">
        <f t="shared" si="283"/>
        <v>0</v>
      </c>
      <c r="R485" s="492"/>
      <c r="S485" s="715">
        <f t="shared" si="284"/>
        <v>0</v>
      </c>
      <c r="T485" s="575"/>
      <c r="U485" s="607"/>
      <c r="V485" s="607"/>
      <c r="W485" s="607"/>
      <c r="X485" s="607"/>
      <c r="Y485" s="607"/>
    </row>
    <row r="486" spans="1:25" s="559" customFormat="1" ht="15.75" customHeight="1" x14ac:dyDescent="0.3">
      <c r="A486" s="477" t="s">
        <v>1583</v>
      </c>
      <c r="B486" s="538" t="s">
        <v>2974</v>
      </c>
      <c r="C486" s="477" t="s">
        <v>552</v>
      </c>
      <c r="D486" s="499" t="s">
        <v>1313</v>
      </c>
      <c r="E486" s="479" t="s">
        <v>1685</v>
      </c>
      <c r="F486" s="479">
        <f>F487</f>
        <v>1</v>
      </c>
      <c r="G486" s="479"/>
      <c r="H486" s="479"/>
      <c r="I486" s="479"/>
      <c r="J486" s="479"/>
      <c r="K486" s="479"/>
      <c r="L486" s="500">
        <v>1</v>
      </c>
      <c r="M486" s="482">
        <v>1</v>
      </c>
      <c r="N486" s="483">
        <f>ROUND(M486*L486,2)</f>
        <v>1</v>
      </c>
      <c r="O486" s="575"/>
      <c r="P486" s="575"/>
      <c r="Q486" s="485"/>
      <c r="R486" s="485">
        <f>ROUND(N486*P486,2)</f>
        <v>0</v>
      </c>
      <c r="S486" s="715">
        <f>ROUND(Q486+R486,2)</f>
        <v>0</v>
      </c>
      <c r="T486" s="586"/>
      <c r="U486" s="558"/>
      <c r="V486" s="558"/>
      <c r="W486" s="558"/>
      <c r="X486" s="558"/>
      <c r="Y486" s="558"/>
    </row>
    <row r="487" spans="1:25" s="629" customFormat="1" ht="17.25" customHeight="1" x14ac:dyDescent="0.25">
      <c r="A487" s="551" t="s">
        <v>1584</v>
      </c>
      <c r="B487" s="547"/>
      <c r="C487" s="546" t="s">
        <v>553</v>
      </c>
      <c r="D487" s="604" t="s">
        <v>3410</v>
      </c>
      <c r="E487" s="548" t="s">
        <v>18</v>
      </c>
      <c r="F487" s="548">
        <v>1</v>
      </c>
      <c r="G487" s="548"/>
      <c r="H487" s="548"/>
      <c r="I487" s="548"/>
      <c r="J487" s="548"/>
      <c r="K487" s="548"/>
      <c r="L487" s="645">
        <f>F487</f>
        <v>1</v>
      </c>
      <c r="M487" s="646">
        <v>1</v>
      </c>
      <c r="N487" s="491">
        <f t="shared" ref="N487" si="290">ROUND(M487*L487,2)</f>
        <v>1</v>
      </c>
      <c r="O487" s="581"/>
      <c r="P487" s="581"/>
      <c r="Q487" s="492">
        <f>ROUND(N487*O487,2)</f>
        <v>0</v>
      </c>
      <c r="R487" s="492"/>
      <c r="S487" s="715">
        <f>ROUND(Q487+R487,2)</f>
        <v>0</v>
      </c>
      <c r="T487" s="620" t="s">
        <v>3137</v>
      </c>
      <c r="U487" s="628"/>
    </row>
    <row r="488" spans="1:25" s="559" customFormat="1" ht="27.75" customHeight="1" x14ac:dyDescent="0.3">
      <c r="A488" s="477" t="s">
        <v>1585</v>
      </c>
      <c r="B488" s="501" t="s">
        <v>4988</v>
      </c>
      <c r="C488" s="504" t="s">
        <v>552</v>
      </c>
      <c r="D488" s="508" t="s">
        <v>654</v>
      </c>
      <c r="E488" s="479" t="s">
        <v>18</v>
      </c>
      <c r="F488" s="500">
        <f>F489</f>
        <v>1</v>
      </c>
      <c r="G488" s="500"/>
      <c r="H488" s="500"/>
      <c r="I488" s="500"/>
      <c r="J488" s="500"/>
      <c r="K488" s="500"/>
      <c r="L488" s="506">
        <f t="shared" si="289"/>
        <v>1</v>
      </c>
      <c r="M488" s="507">
        <v>1</v>
      </c>
      <c r="N488" s="483">
        <f>ROUND(M488*L488,2)</f>
        <v>1</v>
      </c>
      <c r="O488" s="575"/>
      <c r="P488" s="575"/>
      <c r="Q488" s="485"/>
      <c r="R488" s="485">
        <f>ROUND(N488*P488,2)</f>
        <v>0</v>
      </c>
      <c r="S488" s="715">
        <f>ROUND(Q488+R488,2)</f>
        <v>0</v>
      </c>
      <c r="T488" s="586"/>
      <c r="U488" s="558"/>
      <c r="V488" s="558"/>
      <c r="W488" s="558"/>
      <c r="X488" s="558"/>
      <c r="Y488" s="558"/>
    </row>
    <row r="489" spans="1:25" s="626" customFormat="1" ht="38.25" customHeight="1" x14ac:dyDescent="0.25">
      <c r="A489" s="486" t="s">
        <v>1586</v>
      </c>
      <c r="B489" s="543"/>
      <c r="C489" s="486" t="s">
        <v>553</v>
      </c>
      <c r="D489" s="596" t="s">
        <v>3411</v>
      </c>
      <c r="E489" s="496" t="s">
        <v>18</v>
      </c>
      <c r="F489" s="517">
        <v>1</v>
      </c>
      <c r="G489" s="517"/>
      <c r="H489" s="517"/>
      <c r="I489" s="517"/>
      <c r="J489" s="517"/>
      <c r="K489" s="517"/>
      <c r="L489" s="494">
        <f t="shared" si="289"/>
        <v>1</v>
      </c>
      <c r="M489" s="490">
        <v>1</v>
      </c>
      <c r="N489" s="491">
        <f t="shared" ref="N489" si="291">ROUND(M489*L489,2)</f>
        <v>1</v>
      </c>
      <c r="O489" s="577"/>
      <c r="P489" s="577"/>
      <c r="Q489" s="492">
        <f>ROUND(N489*O489,2)</f>
        <v>0</v>
      </c>
      <c r="R489" s="492"/>
      <c r="S489" s="715">
        <f>ROUND(Q489+R489,2)</f>
        <v>0</v>
      </c>
      <c r="T489" s="584"/>
      <c r="U489" s="625"/>
      <c r="V489" s="625"/>
      <c r="W489" s="625"/>
      <c r="X489" s="625"/>
      <c r="Y489" s="625"/>
    </row>
    <row r="490" spans="1:25" s="559" customFormat="1" ht="27.75" customHeight="1" x14ac:dyDescent="0.3">
      <c r="A490" s="477" t="s">
        <v>3971</v>
      </c>
      <c r="B490" s="501" t="s">
        <v>5577</v>
      </c>
      <c r="C490" s="504" t="s">
        <v>552</v>
      </c>
      <c r="D490" s="508" t="s">
        <v>5576</v>
      </c>
      <c r="E490" s="479" t="s">
        <v>18</v>
      </c>
      <c r="F490" s="500">
        <f>F491</f>
        <v>1</v>
      </c>
      <c r="G490" s="500"/>
      <c r="H490" s="500"/>
      <c r="I490" s="500"/>
      <c r="J490" s="500"/>
      <c r="K490" s="500"/>
      <c r="L490" s="506">
        <f t="shared" ref="L490:L491" si="292">F490</f>
        <v>1</v>
      </c>
      <c r="M490" s="507">
        <v>1</v>
      </c>
      <c r="N490" s="483">
        <f>ROUND(M490*L490,2)</f>
        <v>1</v>
      </c>
      <c r="O490" s="575"/>
      <c r="P490" s="575"/>
      <c r="Q490" s="485"/>
      <c r="R490" s="485">
        <f>ROUND(N490*P490,2)</f>
        <v>0</v>
      </c>
      <c r="S490" s="715">
        <f>ROUND(Q490+R490,2)</f>
        <v>0</v>
      </c>
      <c r="T490" s="586"/>
      <c r="U490" s="558"/>
      <c r="V490" s="558"/>
      <c r="W490" s="558"/>
      <c r="X490" s="558"/>
      <c r="Y490" s="558"/>
    </row>
    <row r="491" spans="1:25" s="626" customFormat="1" ht="38.25" customHeight="1" x14ac:dyDescent="0.25">
      <c r="A491" s="486" t="s">
        <v>3972</v>
      </c>
      <c r="B491" s="543"/>
      <c r="C491" s="486" t="s">
        <v>553</v>
      </c>
      <c r="D491" s="597" t="s">
        <v>3412</v>
      </c>
      <c r="E491" s="496" t="s">
        <v>18</v>
      </c>
      <c r="F491" s="517">
        <v>1</v>
      </c>
      <c r="G491" s="517"/>
      <c r="H491" s="517"/>
      <c r="I491" s="517"/>
      <c r="J491" s="517"/>
      <c r="K491" s="517"/>
      <c r="L491" s="494">
        <f t="shared" si="292"/>
        <v>1</v>
      </c>
      <c r="M491" s="490">
        <v>1</v>
      </c>
      <c r="N491" s="491">
        <f t="shared" ref="N491" si="293">M491*L491</f>
        <v>1</v>
      </c>
      <c r="O491" s="577"/>
      <c r="P491" s="577"/>
      <c r="Q491" s="492">
        <f t="shared" ref="Q491" si="294">ROUND(N491*O491,2)</f>
        <v>0</v>
      </c>
      <c r="R491" s="492"/>
      <c r="S491" s="715">
        <f t="shared" ref="S491" si="295">ROUND(Q491+R491,2)</f>
        <v>0</v>
      </c>
      <c r="T491" s="584"/>
      <c r="U491" s="625"/>
      <c r="V491" s="625"/>
      <c r="W491" s="625"/>
      <c r="X491" s="625"/>
      <c r="Y491" s="625"/>
    </row>
    <row r="492" spans="1:25" s="608" customFormat="1" ht="27" customHeight="1" x14ac:dyDescent="0.3">
      <c r="A492" s="477" t="s">
        <v>3973</v>
      </c>
      <c r="B492" s="501" t="s">
        <v>2088</v>
      </c>
      <c r="C492" s="477" t="s">
        <v>552</v>
      </c>
      <c r="D492" s="478" t="s">
        <v>1338</v>
      </c>
      <c r="E492" s="479" t="s">
        <v>3</v>
      </c>
      <c r="F492" s="519">
        <f>F493+F495</f>
        <v>171.75</v>
      </c>
      <c r="G492" s="479"/>
      <c r="H492" s="479"/>
      <c r="I492" s="479"/>
      <c r="J492" s="479"/>
      <c r="K492" s="500">
        <f t="shared" ref="K492:K494" si="296">F492</f>
        <v>171.75</v>
      </c>
      <c r="L492" s="482">
        <f t="shared" ref="L492:L494" si="297">K492</f>
        <v>171.75</v>
      </c>
      <c r="M492" s="507">
        <v>1</v>
      </c>
      <c r="N492" s="483">
        <f>ROUND(M492*L492,2)</f>
        <v>171.75</v>
      </c>
      <c r="O492" s="575"/>
      <c r="P492" s="575"/>
      <c r="Q492" s="485"/>
      <c r="R492" s="485">
        <f>ROUND(N492*P492,2)</f>
        <v>0</v>
      </c>
      <c r="S492" s="715">
        <f>ROUND(Q492+R492,2)</f>
        <v>0</v>
      </c>
      <c r="T492" s="587"/>
    </row>
    <row r="493" spans="1:25" s="610" customFormat="1" ht="34.5" customHeight="1" x14ac:dyDescent="0.25">
      <c r="A493" s="486" t="s">
        <v>3974</v>
      </c>
      <c r="B493" s="487"/>
      <c r="C493" s="486" t="s">
        <v>553</v>
      </c>
      <c r="D493" s="596" t="s">
        <v>3397</v>
      </c>
      <c r="E493" s="489" t="s">
        <v>3</v>
      </c>
      <c r="F493" s="497">
        <v>63.49</v>
      </c>
      <c r="G493" s="489"/>
      <c r="H493" s="489"/>
      <c r="I493" s="489"/>
      <c r="J493" s="489"/>
      <c r="K493" s="494">
        <f t="shared" si="296"/>
        <v>63.49</v>
      </c>
      <c r="L493" s="490">
        <f t="shared" si="297"/>
        <v>63.49</v>
      </c>
      <c r="M493" s="490">
        <v>1.1000000000000001</v>
      </c>
      <c r="N493" s="491">
        <f t="shared" ref="N493:N496" si="298">ROUND(M493*L493,2)</f>
        <v>69.84</v>
      </c>
      <c r="O493" s="576"/>
      <c r="P493" s="576"/>
      <c r="Q493" s="492">
        <f t="shared" ref="Q493:Q496" si="299">ROUND(N493*O493,2)</f>
        <v>0</v>
      </c>
      <c r="R493" s="492"/>
      <c r="S493" s="715">
        <f t="shared" ref="S493:S496" si="300">ROUND(Q493+R493,2)</f>
        <v>0</v>
      </c>
      <c r="T493" s="584"/>
      <c r="U493" s="609"/>
    </row>
    <row r="494" spans="1:25" s="610" customFormat="1" x14ac:dyDescent="0.3">
      <c r="A494" s="486" t="s">
        <v>3975</v>
      </c>
      <c r="B494" s="487"/>
      <c r="C494" s="486" t="s">
        <v>553</v>
      </c>
      <c r="D494" s="493" t="s">
        <v>2978</v>
      </c>
      <c r="E494" s="489" t="s">
        <v>2</v>
      </c>
      <c r="F494" s="497">
        <f>F493</f>
        <v>63.49</v>
      </c>
      <c r="G494" s="497"/>
      <c r="H494" s="497"/>
      <c r="I494" s="497"/>
      <c r="J494" s="497"/>
      <c r="K494" s="497">
        <f t="shared" si="296"/>
        <v>63.49</v>
      </c>
      <c r="L494" s="497">
        <f t="shared" si="297"/>
        <v>63.49</v>
      </c>
      <c r="M494" s="490">
        <v>1.2</v>
      </c>
      <c r="N494" s="491">
        <f t="shared" si="298"/>
        <v>76.19</v>
      </c>
      <c r="O494" s="576"/>
      <c r="P494" s="576"/>
      <c r="Q494" s="492">
        <f t="shared" si="299"/>
        <v>0</v>
      </c>
      <c r="R494" s="492"/>
      <c r="S494" s="715">
        <f t="shared" si="300"/>
        <v>0</v>
      </c>
      <c r="T494" s="584"/>
    </row>
    <row r="495" spans="1:25" s="610" customFormat="1" ht="41.4" x14ac:dyDescent="0.25">
      <c r="A495" s="486" t="s">
        <v>3976</v>
      </c>
      <c r="B495" s="487"/>
      <c r="C495" s="486" t="s">
        <v>553</v>
      </c>
      <c r="D495" s="596" t="s">
        <v>3268</v>
      </c>
      <c r="E495" s="489" t="s">
        <v>3</v>
      </c>
      <c r="F495" s="497">
        <v>108.26</v>
      </c>
      <c r="G495" s="497"/>
      <c r="H495" s="497"/>
      <c r="I495" s="497"/>
      <c r="J495" s="497"/>
      <c r="K495" s="497">
        <f t="shared" ref="K495:K496" si="301">F495</f>
        <v>108.26</v>
      </c>
      <c r="L495" s="497">
        <f t="shared" ref="L495:L496" si="302">K495</f>
        <v>108.26</v>
      </c>
      <c r="M495" s="490">
        <v>1.1000000000000001</v>
      </c>
      <c r="N495" s="491">
        <f t="shared" si="298"/>
        <v>119.09</v>
      </c>
      <c r="O495" s="576"/>
      <c r="P495" s="576"/>
      <c r="Q495" s="492">
        <f t="shared" si="299"/>
        <v>0</v>
      </c>
      <c r="R495" s="492"/>
      <c r="S495" s="715">
        <f t="shared" si="300"/>
        <v>0</v>
      </c>
      <c r="T495" s="584"/>
    </row>
    <row r="496" spans="1:25" s="610" customFormat="1" x14ac:dyDescent="0.3">
      <c r="A496" s="486" t="s">
        <v>3977</v>
      </c>
      <c r="B496" s="487"/>
      <c r="C496" s="486" t="s">
        <v>553</v>
      </c>
      <c r="D496" s="493" t="s">
        <v>3398</v>
      </c>
      <c r="E496" s="489" t="s">
        <v>2</v>
      </c>
      <c r="F496" s="497">
        <f>F495</f>
        <v>108.26</v>
      </c>
      <c r="G496" s="497"/>
      <c r="H496" s="497"/>
      <c r="I496" s="497"/>
      <c r="J496" s="497"/>
      <c r="K496" s="497">
        <f t="shared" si="301"/>
        <v>108.26</v>
      </c>
      <c r="L496" s="497">
        <f t="shared" si="302"/>
        <v>108.26</v>
      </c>
      <c r="M496" s="490">
        <v>2.8</v>
      </c>
      <c r="N496" s="491">
        <f t="shared" si="298"/>
        <v>303.13</v>
      </c>
      <c r="O496" s="576"/>
      <c r="P496" s="576"/>
      <c r="Q496" s="492">
        <f t="shared" si="299"/>
        <v>0</v>
      </c>
      <c r="R496" s="492"/>
      <c r="S496" s="715">
        <f t="shared" si="300"/>
        <v>0</v>
      </c>
      <c r="T496" s="584"/>
    </row>
    <row r="497" spans="1:25" s="617" customFormat="1" ht="22.5" customHeight="1" x14ac:dyDescent="0.3">
      <c r="A497" s="510" t="s">
        <v>499</v>
      </c>
      <c r="B497" s="511"/>
      <c r="C497" s="510"/>
      <c r="D497" s="465" t="s">
        <v>3413</v>
      </c>
      <c r="E497" s="512"/>
      <c r="F497" s="513"/>
      <c r="G497" s="512"/>
      <c r="H497" s="512"/>
      <c r="I497" s="512"/>
      <c r="J497" s="512"/>
      <c r="K497" s="512"/>
      <c r="L497" s="514"/>
      <c r="M497" s="467"/>
      <c r="N497" s="468"/>
      <c r="O497" s="579"/>
      <c r="P497" s="579"/>
      <c r="Q497" s="469"/>
      <c r="R497" s="469"/>
      <c r="S497" s="715"/>
      <c r="T497" s="579"/>
      <c r="U497" s="616"/>
      <c r="V497" s="616"/>
      <c r="W497" s="616"/>
      <c r="X497" s="616"/>
      <c r="Y497" s="616"/>
    </row>
    <row r="498" spans="1:25" s="608" customFormat="1" ht="32.25" customHeight="1" x14ac:dyDescent="0.3">
      <c r="A498" s="477" t="s">
        <v>1588</v>
      </c>
      <c r="B498" s="501" t="s">
        <v>2086</v>
      </c>
      <c r="C498" s="477" t="s">
        <v>552</v>
      </c>
      <c r="D498" s="478" t="s">
        <v>3128</v>
      </c>
      <c r="E498" s="479" t="s">
        <v>3</v>
      </c>
      <c r="F498" s="500"/>
      <c r="G498" s="479"/>
      <c r="H498" s="479"/>
      <c r="I498" s="480"/>
      <c r="J498" s="480"/>
      <c r="K498" s="480">
        <f>SUM(K499:K520)</f>
        <v>489.12359649843597</v>
      </c>
      <c r="L498" s="480">
        <f>K498</f>
        <v>489.12359649843597</v>
      </c>
      <c r="M498" s="482">
        <v>1</v>
      </c>
      <c r="N498" s="483">
        <f>ROUND(M498*L498,2)</f>
        <v>489.12</v>
      </c>
      <c r="O498" s="575"/>
      <c r="P498" s="575"/>
      <c r="Q498" s="485"/>
      <c r="R498" s="485">
        <f>ROUND(N498*P498,2)</f>
        <v>0</v>
      </c>
      <c r="S498" s="715">
        <f>ROUND(Q498+R498,2)</f>
        <v>0</v>
      </c>
      <c r="T498" s="575" t="s">
        <v>555</v>
      </c>
      <c r="U498" s="607"/>
      <c r="V498" s="607"/>
      <c r="W498" s="607"/>
      <c r="X498" s="607"/>
      <c r="Y498" s="607"/>
    </row>
    <row r="499" spans="1:25" s="610" customFormat="1" x14ac:dyDescent="0.3">
      <c r="A499" s="942" t="s">
        <v>1589</v>
      </c>
      <c r="B499" s="949"/>
      <c r="C499" s="950" t="s">
        <v>553</v>
      </c>
      <c r="D499" s="951" t="s">
        <v>4753</v>
      </c>
      <c r="E499" s="947" t="s">
        <v>1210</v>
      </c>
      <c r="F499" s="952"/>
      <c r="G499" s="947">
        <v>0.8</v>
      </c>
      <c r="H499" s="947">
        <v>0.4</v>
      </c>
      <c r="I499" s="953">
        <f>(G499+H499)*2</f>
        <v>2.4000000000000004</v>
      </c>
      <c r="J499" s="954">
        <v>7</v>
      </c>
      <c r="K499" s="953">
        <f>I499*J499</f>
        <v>16.800000000000004</v>
      </c>
      <c r="L499" s="492">
        <f>J499</f>
        <v>7</v>
      </c>
      <c r="M499" s="490">
        <v>1.1000000000000001</v>
      </c>
      <c r="N499" s="491">
        <f t="shared" ref="N499:N520" si="303">ROUND(M499*L499,2)</f>
        <v>7.7</v>
      </c>
      <c r="O499" s="577"/>
      <c r="P499" s="577"/>
      <c r="Q499" s="492">
        <f t="shared" ref="Q499:Q520" si="304">ROUND(N499*O499,2)</f>
        <v>0</v>
      </c>
      <c r="R499" s="492"/>
      <c r="S499" s="715">
        <f t="shared" ref="S499:S534" si="305">ROUND(Q499+R499,2)</f>
        <v>0</v>
      </c>
      <c r="T499" s="577"/>
      <c r="U499" s="609"/>
      <c r="V499" s="609"/>
      <c r="W499" s="609"/>
      <c r="X499" s="609"/>
      <c r="Y499" s="609"/>
    </row>
    <row r="500" spans="1:25" s="610" customFormat="1" x14ac:dyDescent="0.25">
      <c r="A500" s="942" t="s">
        <v>1590</v>
      </c>
      <c r="B500" s="949"/>
      <c r="C500" s="950" t="s">
        <v>553</v>
      </c>
      <c r="D500" s="944" t="s">
        <v>3414</v>
      </c>
      <c r="E500" s="947" t="s">
        <v>1210</v>
      </c>
      <c r="F500" s="952"/>
      <c r="G500" s="947">
        <v>0.95</v>
      </c>
      <c r="H500" s="947">
        <v>0.4</v>
      </c>
      <c r="I500" s="953">
        <f>(G500+H500)*2</f>
        <v>2.7</v>
      </c>
      <c r="J500" s="954">
        <v>5.6</v>
      </c>
      <c r="K500" s="953">
        <f t="shared" ref="K500" si="306">I500*J500</f>
        <v>15.12</v>
      </c>
      <c r="L500" s="492">
        <f>J500</f>
        <v>5.6</v>
      </c>
      <c r="M500" s="490">
        <v>1.1000000000000001</v>
      </c>
      <c r="N500" s="491">
        <f t="shared" si="303"/>
        <v>6.16</v>
      </c>
      <c r="O500" s="577"/>
      <c r="P500" s="577"/>
      <c r="Q500" s="492">
        <f t="shared" si="304"/>
        <v>0</v>
      </c>
      <c r="R500" s="492"/>
      <c r="S500" s="715">
        <f t="shared" si="305"/>
        <v>0</v>
      </c>
      <c r="T500" s="577"/>
      <c r="U500" s="609"/>
      <c r="V500" s="609"/>
      <c r="W500" s="609"/>
      <c r="X500" s="609"/>
      <c r="Y500" s="609"/>
    </row>
    <row r="501" spans="1:25" s="610" customFormat="1" x14ac:dyDescent="0.25">
      <c r="A501" s="942" t="s">
        <v>1591</v>
      </c>
      <c r="B501" s="949"/>
      <c r="C501" s="950" t="s">
        <v>553</v>
      </c>
      <c r="D501" s="944" t="s">
        <v>3415</v>
      </c>
      <c r="E501" s="947" t="s">
        <v>1210</v>
      </c>
      <c r="F501" s="952"/>
      <c r="G501" s="947">
        <v>0.95</v>
      </c>
      <c r="H501" s="947">
        <v>0.5</v>
      </c>
      <c r="I501" s="953">
        <f t="shared" ref="I501:I502" si="307">(G501+H501)*2</f>
        <v>2.9</v>
      </c>
      <c r="J501" s="954">
        <v>9</v>
      </c>
      <c r="K501" s="953">
        <f>I501*J501</f>
        <v>26.099999999999998</v>
      </c>
      <c r="L501" s="492">
        <f t="shared" ref="L501:L503" si="308">J501</f>
        <v>9</v>
      </c>
      <c r="M501" s="490">
        <v>1.1000000000000001</v>
      </c>
      <c r="N501" s="491">
        <f t="shared" si="303"/>
        <v>9.9</v>
      </c>
      <c r="O501" s="577"/>
      <c r="P501" s="577"/>
      <c r="Q501" s="492">
        <f t="shared" si="304"/>
        <v>0</v>
      </c>
      <c r="R501" s="492"/>
      <c r="S501" s="715">
        <f t="shared" si="305"/>
        <v>0</v>
      </c>
      <c r="T501" s="577"/>
      <c r="U501" s="609"/>
      <c r="V501" s="609"/>
      <c r="W501" s="609"/>
      <c r="X501" s="609"/>
      <c r="Y501" s="609"/>
    </row>
    <row r="502" spans="1:25" s="610" customFormat="1" x14ac:dyDescent="0.25">
      <c r="A502" s="942" t="s">
        <v>1592</v>
      </c>
      <c r="B502" s="949"/>
      <c r="C502" s="950" t="s">
        <v>553</v>
      </c>
      <c r="D502" s="944" t="s">
        <v>3416</v>
      </c>
      <c r="E502" s="947" t="s">
        <v>1210</v>
      </c>
      <c r="F502" s="952"/>
      <c r="G502" s="947">
        <v>1.05</v>
      </c>
      <c r="H502" s="947">
        <v>0.3</v>
      </c>
      <c r="I502" s="953">
        <f t="shared" si="307"/>
        <v>2.7</v>
      </c>
      <c r="J502" s="954">
        <v>129.30000000000001</v>
      </c>
      <c r="K502" s="953">
        <f>I502*J502</f>
        <v>349.11000000000007</v>
      </c>
      <c r="L502" s="492">
        <f t="shared" si="308"/>
        <v>129.30000000000001</v>
      </c>
      <c r="M502" s="490">
        <v>1.1000000000000001</v>
      </c>
      <c r="N502" s="491">
        <f t="shared" si="303"/>
        <v>142.22999999999999</v>
      </c>
      <c r="O502" s="577"/>
      <c r="P502" s="577"/>
      <c r="Q502" s="492">
        <f t="shared" si="304"/>
        <v>0</v>
      </c>
      <c r="R502" s="492"/>
      <c r="S502" s="715">
        <f t="shared" si="305"/>
        <v>0</v>
      </c>
      <c r="T502" s="577"/>
      <c r="U502" s="609"/>
      <c r="V502" s="609"/>
      <c r="W502" s="609"/>
      <c r="X502" s="609"/>
      <c r="Y502" s="609"/>
    </row>
    <row r="503" spans="1:25" s="610" customFormat="1" x14ac:dyDescent="0.25">
      <c r="A503" s="942" t="s">
        <v>3978</v>
      </c>
      <c r="B503" s="949"/>
      <c r="C503" s="950" t="s">
        <v>553</v>
      </c>
      <c r="D503" s="944" t="s">
        <v>3417</v>
      </c>
      <c r="E503" s="947" t="s">
        <v>1210</v>
      </c>
      <c r="F503" s="952"/>
      <c r="G503" s="947"/>
      <c r="H503" s="947"/>
      <c r="I503" s="953">
        <v>0.63</v>
      </c>
      <c r="J503" s="954">
        <v>1.7</v>
      </c>
      <c r="K503" s="953">
        <f>I503*3.14*J503</f>
        <v>3.36294</v>
      </c>
      <c r="L503" s="492">
        <f t="shared" si="308"/>
        <v>1.7</v>
      </c>
      <c r="M503" s="490">
        <v>1.1000000000000001</v>
      </c>
      <c r="N503" s="491">
        <f t="shared" si="303"/>
        <v>1.87</v>
      </c>
      <c r="O503" s="577"/>
      <c r="P503" s="577"/>
      <c r="Q503" s="492">
        <f t="shared" si="304"/>
        <v>0</v>
      </c>
      <c r="R503" s="492"/>
      <c r="S503" s="715">
        <f t="shared" si="305"/>
        <v>0</v>
      </c>
      <c r="T503" s="577"/>
      <c r="U503" s="609"/>
      <c r="V503" s="609"/>
      <c r="W503" s="609"/>
      <c r="X503" s="609"/>
      <c r="Y503" s="609"/>
    </row>
    <row r="504" spans="1:25" s="610" customFormat="1" x14ac:dyDescent="0.25">
      <c r="A504" s="486" t="s">
        <v>3979</v>
      </c>
      <c r="B504" s="543"/>
      <c r="C504" s="516" t="s">
        <v>553</v>
      </c>
      <c r="D504" s="596" t="s">
        <v>3418</v>
      </c>
      <c r="E504" s="489" t="s">
        <v>18</v>
      </c>
      <c r="F504" s="606" t="s">
        <v>14</v>
      </c>
      <c r="G504" s="560"/>
      <c r="H504" s="496"/>
      <c r="I504" s="492"/>
      <c r="J504" s="524"/>
      <c r="K504" s="492">
        <v>1.2966326580801519</v>
      </c>
      <c r="L504" s="494" t="str">
        <f>F504</f>
        <v>1</v>
      </c>
      <c r="M504" s="490">
        <v>1</v>
      </c>
      <c r="N504" s="491">
        <f t="shared" si="303"/>
        <v>1</v>
      </c>
      <c r="O504" s="577"/>
      <c r="P504" s="577"/>
      <c r="Q504" s="492">
        <f t="shared" si="304"/>
        <v>0</v>
      </c>
      <c r="R504" s="492"/>
      <c r="S504" s="715">
        <f t="shared" si="305"/>
        <v>0</v>
      </c>
      <c r="T504" s="577"/>
      <c r="U504" s="609"/>
      <c r="V504" s="609"/>
      <c r="W504" s="609"/>
      <c r="X504" s="609"/>
      <c r="Y504" s="609"/>
    </row>
    <row r="505" spans="1:25" s="610" customFormat="1" x14ac:dyDescent="0.25">
      <c r="A505" s="486" t="s">
        <v>3980</v>
      </c>
      <c r="B505" s="543"/>
      <c r="C505" s="516" t="s">
        <v>553</v>
      </c>
      <c r="D505" s="596" t="s">
        <v>3419</v>
      </c>
      <c r="E505" s="489" t="s">
        <v>18</v>
      </c>
      <c r="F505" s="570" t="s">
        <v>507</v>
      </c>
      <c r="G505" s="560"/>
      <c r="H505" s="496"/>
      <c r="I505" s="492"/>
      <c r="J505" s="524"/>
      <c r="K505" s="492">
        <v>34.633848172272558</v>
      </c>
      <c r="L505" s="494" t="str">
        <f>F505</f>
        <v>29</v>
      </c>
      <c r="M505" s="490">
        <v>1</v>
      </c>
      <c r="N505" s="491">
        <f t="shared" si="303"/>
        <v>29</v>
      </c>
      <c r="O505" s="577"/>
      <c r="P505" s="577"/>
      <c r="Q505" s="492">
        <f t="shared" si="304"/>
        <v>0</v>
      </c>
      <c r="R505" s="492"/>
      <c r="S505" s="715">
        <f t="shared" si="305"/>
        <v>0</v>
      </c>
      <c r="T505" s="577"/>
      <c r="U505" s="609"/>
      <c r="V505" s="609"/>
      <c r="W505" s="609"/>
      <c r="X505" s="609"/>
      <c r="Y505" s="609"/>
    </row>
    <row r="506" spans="1:25" s="610" customFormat="1" x14ac:dyDescent="0.25">
      <c r="A506" s="486" t="s">
        <v>3981</v>
      </c>
      <c r="B506" s="543"/>
      <c r="C506" s="516" t="s">
        <v>553</v>
      </c>
      <c r="D506" s="596" t="s">
        <v>3420</v>
      </c>
      <c r="E506" s="489" t="s">
        <v>18</v>
      </c>
      <c r="F506" s="570" t="s">
        <v>14</v>
      </c>
      <c r="G506" s="560"/>
      <c r="H506" s="496"/>
      <c r="I506" s="492"/>
      <c r="J506" s="524"/>
      <c r="K506" s="492">
        <v>0.79015553405258521</v>
      </c>
      <c r="L506" s="494" t="str">
        <f t="shared" ref="L506" si="309">F506</f>
        <v>1</v>
      </c>
      <c r="M506" s="490">
        <v>1</v>
      </c>
      <c r="N506" s="491">
        <f t="shared" si="303"/>
        <v>1</v>
      </c>
      <c r="O506" s="577"/>
      <c r="P506" s="577"/>
      <c r="Q506" s="492">
        <f t="shared" si="304"/>
        <v>0</v>
      </c>
      <c r="R506" s="492"/>
      <c r="S506" s="715">
        <f t="shared" si="305"/>
        <v>0</v>
      </c>
      <c r="T506" s="577"/>
      <c r="U506" s="609"/>
      <c r="V506" s="609"/>
      <c r="W506" s="609"/>
      <c r="X506" s="609"/>
      <c r="Y506" s="609"/>
    </row>
    <row r="507" spans="1:25" s="610" customFormat="1" x14ac:dyDescent="0.25">
      <c r="A507" s="486" t="s">
        <v>3982</v>
      </c>
      <c r="B507" s="543"/>
      <c r="C507" s="516" t="s">
        <v>553</v>
      </c>
      <c r="D507" s="596" t="s">
        <v>3421</v>
      </c>
      <c r="E507" s="489" t="s">
        <v>18</v>
      </c>
      <c r="F507" s="570" t="s">
        <v>14</v>
      </c>
      <c r="G507" s="560"/>
      <c r="H507" s="496"/>
      <c r="I507" s="492"/>
      <c r="J507" s="526"/>
      <c r="K507" s="492">
        <v>1.1942706266300882</v>
      </c>
      <c r="L507" s="494" t="str">
        <f>F507</f>
        <v>1</v>
      </c>
      <c r="M507" s="490">
        <v>1</v>
      </c>
      <c r="N507" s="491">
        <f t="shared" si="303"/>
        <v>1</v>
      </c>
      <c r="O507" s="577"/>
      <c r="P507" s="577"/>
      <c r="Q507" s="492">
        <f t="shared" si="304"/>
        <v>0</v>
      </c>
      <c r="R507" s="492"/>
      <c r="S507" s="715">
        <f t="shared" si="305"/>
        <v>0</v>
      </c>
      <c r="T507" s="577"/>
      <c r="U507" s="609"/>
      <c r="V507" s="609"/>
      <c r="W507" s="609"/>
      <c r="X507" s="609"/>
      <c r="Y507" s="609"/>
    </row>
    <row r="508" spans="1:25" s="610" customFormat="1" x14ac:dyDescent="0.25">
      <c r="A508" s="486" t="s">
        <v>3983</v>
      </c>
      <c r="B508" s="543"/>
      <c r="C508" s="516" t="s">
        <v>553</v>
      </c>
      <c r="D508" s="596" t="s">
        <v>3422</v>
      </c>
      <c r="E508" s="489" t="s">
        <v>18</v>
      </c>
      <c r="F508" s="570" t="s">
        <v>14</v>
      </c>
      <c r="G508" s="560"/>
      <c r="H508" s="496"/>
      <c r="I508" s="492"/>
      <c r="J508" s="526"/>
      <c r="K508" s="492">
        <v>0.52</v>
      </c>
      <c r="L508" s="494" t="str">
        <f t="shared" ref="L508:L509" si="310">F508</f>
        <v>1</v>
      </c>
      <c r="M508" s="490">
        <v>1</v>
      </c>
      <c r="N508" s="491">
        <f t="shared" si="303"/>
        <v>1</v>
      </c>
      <c r="O508" s="577"/>
      <c r="P508" s="577"/>
      <c r="Q508" s="492">
        <f t="shared" si="304"/>
        <v>0</v>
      </c>
      <c r="R508" s="492"/>
      <c r="S508" s="715">
        <f t="shared" si="305"/>
        <v>0</v>
      </c>
      <c r="T508" s="577"/>
      <c r="U508" s="609"/>
      <c r="V508" s="609"/>
      <c r="W508" s="609"/>
      <c r="X508" s="609"/>
      <c r="Y508" s="609"/>
    </row>
    <row r="509" spans="1:25" s="610" customFormat="1" x14ac:dyDescent="0.25">
      <c r="A509" s="486" t="s">
        <v>3984</v>
      </c>
      <c r="B509" s="543"/>
      <c r="C509" s="516" t="s">
        <v>553</v>
      </c>
      <c r="D509" s="596" t="s">
        <v>3423</v>
      </c>
      <c r="E509" s="489" t="s">
        <v>18</v>
      </c>
      <c r="F509" s="570" t="s">
        <v>16</v>
      </c>
      <c r="G509" s="560"/>
      <c r="H509" s="496"/>
      <c r="I509" s="492"/>
      <c r="J509" s="526"/>
      <c r="K509" s="492">
        <v>1.35</v>
      </c>
      <c r="L509" s="494" t="str">
        <f t="shared" si="310"/>
        <v>3</v>
      </c>
      <c r="M509" s="490">
        <v>1</v>
      </c>
      <c r="N509" s="491">
        <f t="shared" si="303"/>
        <v>3</v>
      </c>
      <c r="O509" s="577"/>
      <c r="P509" s="577"/>
      <c r="Q509" s="492">
        <f t="shared" si="304"/>
        <v>0</v>
      </c>
      <c r="R509" s="492"/>
      <c r="S509" s="715">
        <f t="shared" si="305"/>
        <v>0</v>
      </c>
      <c r="T509" s="577"/>
      <c r="U509" s="609"/>
      <c r="V509" s="609"/>
      <c r="W509" s="609"/>
      <c r="X509" s="609"/>
      <c r="Y509" s="609"/>
    </row>
    <row r="510" spans="1:25" s="610" customFormat="1" x14ac:dyDescent="0.25">
      <c r="A510" s="486" t="s">
        <v>3985</v>
      </c>
      <c r="B510" s="543"/>
      <c r="C510" s="516" t="s">
        <v>553</v>
      </c>
      <c r="D510" s="596" t="s">
        <v>3424</v>
      </c>
      <c r="E510" s="489" t="s">
        <v>18</v>
      </c>
      <c r="F510" s="570" t="s">
        <v>482</v>
      </c>
      <c r="G510" s="560"/>
      <c r="H510" s="496"/>
      <c r="I510" s="492"/>
      <c r="J510" s="526"/>
      <c r="K510" s="492">
        <v>3.6246900494077323</v>
      </c>
      <c r="L510" s="494" t="str">
        <f>F510</f>
        <v>4</v>
      </c>
      <c r="M510" s="490">
        <v>1</v>
      </c>
      <c r="N510" s="491">
        <f t="shared" si="303"/>
        <v>4</v>
      </c>
      <c r="O510" s="577"/>
      <c r="P510" s="577"/>
      <c r="Q510" s="492">
        <f t="shared" si="304"/>
        <v>0</v>
      </c>
      <c r="R510" s="492"/>
      <c r="S510" s="715">
        <f t="shared" si="305"/>
        <v>0</v>
      </c>
      <c r="T510" s="577"/>
      <c r="U510" s="609"/>
      <c r="V510" s="609"/>
      <c r="W510" s="609"/>
      <c r="X510" s="609"/>
      <c r="Y510" s="609"/>
    </row>
    <row r="511" spans="1:25" s="610" customFormat="1" x14ac:dyDescent="0.25">
      <c r="A511" s="486" t="s">
        <v>3986</v>
      </c>
      <c r="B511" s="543"/>
      <c r="C511" s="516" t="s">
        <v>553</v>
      </c>
      <c r="D511" s="596" t="s">
        <v>3425</v>
      </c>
      <c r="E511" s="489" t="s">
        <v>18</v>
      </c>
      <c r="F511" s="517" t="s">
        <v>15</v>
      </c>
      <c r="G511" s="496"/>
      <c r="H511" s="496"/>
      <c r="I511" s="492"/>
      <c r="J511" s="524"/>
      <c r="K511" s="492">
        <v>6.7476101152847097</v>
      </c>
      <c r="L511" s="494" t="str">
        <f t="shared" ref="L511:L519" si="311">F511</f>
        <v>2</v>
      </c>
      <c r="M511" s="490">
        <v>1</v>
      </c>
      <c r="N511" s="491">
        <f t="shared" si="303"/>
        <v>2</v>
      </c>
      <c r="O511" s="577"/>
      <c r="P511" s="577"/>
      <c r="Q511" s="492">
        <f t="shared" si="304"/>
        <v>0</v>
      </c>
      <c r="R511" s="492"/>
      <c r="S511" s="715">
        <f t="shared" si="305"/>
        <v>0</v>
      </c>
      <c r="T511" s="577"/>
      <c r="U511" s="609"/>
      <c r="V511" s="609"/>
      <c r="W511" s="609"/>
      <c r="X511" s="609"/>
      <c r="Y511" s="609"/>
    </row>
    <row r="512" spans="1:25" s="610" customFormat="1" x14ac:dyDescent="0.25">
      <c r="A512" s="486" t="s">
        <v>3987</v>
      </c>
      <c r="B512" s="543"/>
      <c r="C512" s="516" t="s">
        <v>553</v>
      </c>
      <c r="D512" s="596" t="s">
        <v>3426</v>
      </c>
      <c r="E512" s="489" t="s">
        <v>18</v>
      </c>
      <c r="F512" s="517" t="s">
        <v>14</v>
      </c>
      <c r="G512" s="496"/>
      <c r="H512" s="496"/>
      <c r="I512" s="492"/>
      <c r="J512" s="524"/>
      <c r="K512" s="492">
        <v>1.5423450247038661</v>
      </c>
      <c r="L512" s="494" t="str">
        <f t="shared" si="311"/>
        <v>1</v>
      </c>
      <c r="M512" s="490">
        <v>1</v>
      </c>
      <c r="N512" s="491">
        <f t="shared" si="303"/>
        <v>1</v>
      </c>
      <c r="O512" s="577"/>
      <c r="P512" s="577"/>
      <c r="Q512" s="492">
        <f t="shared" si="304"/>
        <v>0</v>
      </c>
      <c r="R512" s="492"/>
      <c r="S512" s="715">
        <f t="shared" si="305"/>
        <v>0</v>
      </c>
      <c r="T512" s="577"/>
      <c r="U512" s="609"/>
      <c r="V512" s="609"/>
      <c r="W512" s="609"/>
      <c r="X512" s="609"/>
      <c r="Y512" s="609"/>
    </row>
    <row r="513" spans="1:25" s="610" customFormat="1" x14ac:dyDescent="0.25">
      <c r="A513" s="486" t="s">
        <v>3988</v>
      </c>
      <c r="B513" s="543"/>
      <c r="C513" s="516" t="s">
        <v>553</v>
      </c>
      <c r="D513" s="596" t="s">
        <v>3427</v>
      </c>
      <c r="E513" s="489" t="s">
        <v>18</v>
      </c>
      <c r="F513" s="517" t="s">
        <v>15</v>
      </c>
      <c r="G513" s="496"/>
      <c r="H513" s="496"/>
      <c r="I513" s="492"/>
      <c r="J513" s="524"/>
      <c r="K513" s="492">
        <v>3.4959289474462021</v>
      </c>
      <c r="L513" s="494" t="str">
        <f t="shared" si="311"/>
        <v>2</v>
      </c>
      <c r="M513" s="490">
        <v>1</v>
      </c>
      <c r="N513" s="491">
        <f t="shared" si="303"/>
        <v>2</v>
      </c>
      <c r="O513" s="577"/>
      <c r="P513" s="577"/>
      <c r="Q513" s="492">
        <f t="shared" si="304"/>
        <v>0</v>
      </c>
      <c r="R513" s="492"/>
      <c r="S513" s="715">
        <f t="shared" si="305"/>
        <v>0</v>
      </c>
      <c r="T513" s="577"/>
      <c r="U513" s="609"/>
      <c r="V513" s="609"/>
      <c r="W513" s="609"/>
      <c r="X513" s="609"/>
      <c r="Y513" s="609"/>
    </row>
    <row r="514" spans="1:25" s="610" customFormat="1" x14ac:dyDescent="0.25">
      <c r="A514" s="486" t="s">
        <v>3989</v>
      </c>
      <c r="B514" s="543"/>
      <c r="C514" s="516" t="s">
        <v>553</v>
      </c>
      <c r="D514" s="596" t="s">
        <v>3428</v>
      </c>
      <c r="E514" s="489" t="s">
        <v>18</v>
      </c>
      <c r="F514" s="517" t="s">
        <v>14</v>
      </c>
      <c r="G514" s="496"/>
      <c r="H514" s="496"/>
      <c r="I514" s="492"/>
      <c r="J514" s="524"/>
      <c r="K514" s="492">
        <v>1.9664600329384885</v>
      </c>
      <c r="L514" s="494" t="str">
        <f t="shared" si="311"/>
        <v>1</v>
      </c>
      <c r="M514" s="490">
        <v>1</v>
      </c>
      <c r="N514" s="491">
        <f t="shared" si="303"/>
        <v>1</v>
      </c>
      <c r="O514" s="577"/>
      <c r="P514" s="577"/>
      <c r="Q514" s="492">
        <f t="shared" si="304"/>
        <v>0</v>
      </c>
      <c r="R514" s="492"/>
      <c r="S514" s="715">
        <f t="shared" si="305"/>
        <v>0</v>
      </c>
      <c r="T514" s="577"/>
      <c r="U514" s="609"/>
      <c r="V514" s="609"/>
      <c r="W514" s="609"/>
      <c r="X514" s="609"/>
      <c r="Y514" s="609"/>
    </row>
    <row r="515" spans="1:25" s="610" customFormat="1" x14ac:dyDescent="0.25">
      <c r="A515" s="486" t="s">
        <v>3990</v>
      </c>
      <c r="B515" s="543"/>
      <c r="C515" s="516" t="s">
        <v>553</v>
      </c>
      <c r="D515" s="596" t="s">
        <v>3429</v>
      </c>
      <c r="E515" s="489" t="s">
        <v>18</v>
      </c>
      <c r="F515" s="517" t="s">
        <v>14</v>
      </c>
      <c r="G515" s="496"/>
      <c r="H515" s="496"/>
      <c r="I515" s="492"/>
      <c r="J515" s="524"/>
      <c r="K515" s="492">
        <v>4.4340925782289089</v>
      </c>
      <c r="L515" s="494" t="str">
        <f t="shared" si="311"/>
        <v>1</v>
      </c>
      <c r="M515" s="490">
        <v>1</v>
      </c>
      <c r="N515" s="491">
        <f t="shared" si="303"/>
        <v>1</v>
      </c>
      <c r="O515" s="577"/>
      <c r="P515" s="577"/>
      <c r="Q515" s="492">
        <f t="shared" si="304"/>
        <v>0</v>
      </c>
      <c r="R515" s="492"/>
      <c r="S515" s="715">
        <f t="shared" si="305"/>
        <v>0</v>
      </c>
      <c r="T515" s="577"/>
      <c r="U515" s="609"/>
      <c r="V515" s="609"/>
      <c r="W515" s="609"/>
      <c r="X515" s="609"/>
      <c r="Y515" s="609"/>
    </row>
    <row r="516" spans="1:25" s="610" customFormat="1" x14ac:dyDescent="0.25">
      <c r="A516" s="486" t="s">
        <v>3991</v>
      </c>
      <c r="B516" s="543"/>
      <c r="C516" s="516" t="s">
        <v>553</v>
      </c>
      <c r="D516" s="596" t="s">
        <v>3430</v>
      </c>
      <c r="E516" s="489" t="s">
        <v>18</v>
      </c>
      <c r="F516" s="517" t="s">
        <v>16</v>
      </c>
      <c r="G516" s="496"/>
      <c r="H516" s="496"/>
      <c r="I516" s="492"/>
      <c r="J516" s="524"/>
      <c r="K516" s="492">
        <v>14.5746227593906</v>
      </c>
      <c r="L516" s="494" t="str">
        <f t="shared" si="311"/>
        <v>3</v>
      </c>
      <c r="M516" s="490">
        <v>1</v>
      </c>
      <c r="N516" s="491">
        <f t="shared" si="303"/>
        <v>3</v>
      </c>
      <c r="O516" s="577"/>
      <c r="P516" s="577"/>
      <c r="Q516" s="492">
        <f t="shared" si="304"/>
        <v>0</v>
      </c>
      <c r="R516" s="492"/>
      <c r="S516" s="715">
        <f t="shared" si="305"/>
        <v>0</v>
      </c>
      <c r="T516" s="577"/>
      <c r="U516" s="609"/>
      <c r="V516" s="609"/>
      <c r="W516" s="609"/>
      <c r="X516" s="609"/>
      <c r="Y516" s="609"/>
    </row>
    <row r="517" spans="1:25" s="610" customFormat="1" ht="27.6" x14ac:dyDescent="0.25">
      <c r="A517" s="486" t="s">
        <v>3992</v>
      </c>
      <c r="B517" s="543"/>
      <c r="C517" s="516" t="s">
        <v>553</v>
      </c>
      <c r="D517" s="596" t="s">
        <v>3431</v>
      </c>
      <c r="E517" s="489" t="s">
        <v>18</v>
      </c>
      <c r="F517" s="517" t="s">
        <v>14</v>
      </c>
      <c r="G517" s="496"/>
      <c r="H517" s="496"/>
      <c r="I517" s="492"/>
      <c r="J517" s="524"/>
      <c r="K517" s="492">
        <v>0.85</v>
      </c>
      <c r="L517" s="494" t="str">
        <f t="shared" si="311"/>
        <v>1</v>
      </c>
      <c r="M517" s="490">
        <v>1</v>
      </c>
      <c r="N517" s="491">
        <f t="shared" si="303"/>
        <v>1</v>
      </c>
      <c r="O517" s="577"/>
      <c r="P517" s="577"/>
      <c r="Q517" s="492">
        <f t="shared" si="304"/>
        <v>0</v>
      </c>
      <c r="R517" s="492"/>
      <c r="S517" s="715">
        <f t="shared" si="305"/>
        <v>0</v>
      </c>
      <c r="T517" s="577"/>
      <c r="U517" s="609"/>
      <c r="V517" s="609"/>
      <c r="W517" s="609"/>
      <c r="X517" s="609"/>
      <c r="Y517" s="609"/>
    </row>
    <row r="518" spans="1:25" s="610" customFormat="1" x14ac:dyDescent="0.25">
      <c r="A518" s="486" t="s">
        <v>3993</v>
      </c>
      <c r="B518" s="543"/>
      <c r="C518" s="516" t="s">
        <v>553</v>
      </c>
      <c r="D518" s="596" t="s">
        <v>3432</v>
      </c>
      <c r="E518" s="489" t="s">
        <v>18</v>
      </c>
      <c r="F518" s="517" t="s">
        <v>14</v>
      </c>
      <c r="G518" s="496"/>
      <c r="H518" s="496"/>
      <c r="I518" s="492"/>
      <c r="J518" s="524"/>
      <c r="K518" s="492">
        <v>0.82</v>
      </c>
      <c r="L518" s="494" t="str">
        <f t="shared" si="311"/>
        <v>1</v>
      </c>
      <c r="M518" s="490">
        <v>1</v>
      </c>
      <c r="N518" s="491">
        <f t="shared" si="303"/>
        <v>1</v>
      </c>
      <c r="O518" s="577"/>
      <c r="P518" s="577"/>
      <c r="Q518" s="492">
        <f t="shared" si="304"/>
        <v>0</v>
      </c>
      <c r="R518" s="492"/>
      <c r="S518" s="715">
        <f t="shared" si="305"/>
        <v>0</v>
      </c>
      <c r="T518" s="577"/>
      <c r="U518" s="609"/>
      <c r="V518" s="609"/>
      <c r="W518" s="609"/>
      <c r="X518" s="609"/>
      <c r="Y518" s="609"/>
    </row>
    <row r="519" spans="1:25" s="610" customFormat="1" x14ac:dyDescent="0.25">
      <c r="A519" s="486" t="s">
        <v>3994</v>
      </c>
      <c r="B519" s="543"/>
      <c r="C519" s="516" t="s">
        <v>553</v>
      </c>
      <c r="D519" s="596" t="s">
        <v>3433</v>
      </c>
      <c r="E519" s="489" t="s">
        <v>18</v>
      </c>
      <c r="F519" s="517" t="s">
        <v>14</v>
      </c>
      <c r="G519" s="496"/>
      <c r="H519" s="496"/>
      <c r="I519" s="492"/>
      <c r="J519" s="524"/>
      <c r="K519" s="492">
        <v>0.79</v>
      </c>
      <c r="L519" s="494" t="str">
        <f t="shared" si="311"/>
        <v>1</v>
      </c>
      <c r="M519" s="490">
        <v>1</v>
      </c>
      <c r="N519" s="491">
        <f t="shared" si="303"/>
        <v>1</v>
      </c>
      <c r="O519" s="577"/>
      <c r="P519" s="577"/>
      <c r="Q519" s="492">
        <f t="shared" si="304"/>
        <v>0</v>
      </c>
      <c r="R519" s="492"/>
      <c r="S519" s="715">
        <f t="shared" si="305"/>
        <v>0</v>
      </c>
      <c r="T519" s="577"/>
      <c r="U519" s="609"/>
      <c r="V519" s="609"/>
      <c r="W519" s="609"/>
      <c r="X519" s="609"/>
      <c r="Y519" s="609"/>
    </row>
    <row r="520" spans="1:25" s="610" customFormat="1" x14ac:dyDescent="0.3">
      <c r="A520" s="486" t="s">
        <v>3995</v>
      </c>
      <c r="B520" s="543"/>
      <c r="C520" s="516" t="s">
        <v>553</v>
      </c>
      <c r="D520" s="502" t="s">
        <v>705</v>
      </c>
      <c r="E520" s="489" t="s">
        <v>3</v>
      </c>
      <c r="F520" s="529">
        <v>0.62</v>
      </c>
      <c r="G520" s="496"/>
      <c r="H520" s="496"/>
      <c r="I520" s="492"/>
      <c r="J520" s="524"/>
      <c r="K520" s="492"/>
      <c r="L520" s="497">
        <f>F520</f>
        <v>0.62</v>
      </c>
      <c r="M520" s="490">
        <v>1</v>
      </c>
      <c r="N520" s="491">
        <f t="shared" si="303"/>
        <v>0.62</v>
      </c>
      <c r="O520" s="577"/>
      <c r="P520" s="577"/>
      <c r="Q520" s="492">
        <f t="shared" si="304"/>
        <v>0</v>
      </c>
      <c r="R520" s="492"/>
      <c r="S520" s="715">
        <f t="shared" si="305"/>
        <v>0</v>
      </c>
      <c r="T520" s="577"/>
      <c r="U520" s="609"/>
      <c r="V520" s="609"/>
      <c r="W520" s="609"/>
      <c r="X520" s="609"/>
      <c r="Y520" s="609"/>
    </row>
    <row r="521" spans="1:25" s="559" customFormat="1" ht="27.75" customHeight="1" x14ac:dyDescent="0.3">
      <c r="A521" s="477" t="s">
        <v>1593</v>
      </c>
      <c r="B521" s="501" t="s">
        <v>4988</v>
      </c>
      <c r="C521" s="504" t="s">
        <v>552</v>
      </c>
      <c r="D521" s="508" t="s">
        <v>654</v>
      </c>
      <c r="E521" s="479" t="s">
        <v>18</v>
      </c>
      <c r="F521" s="500">
        <f>F522+F523</f>
        <v>2</v>
      </c>
      <c r="G521" s="500"/>
      <c r="H521" s="500"/>
      <c r="I521" s="500"/>
      <c r="J521" s="500"/>
      <c r="K521" s="500"/>
      <c r="L521" s="506">
        <f>L522+L523</f>
        <v>2</v>
      </c>
      <c r="M521" s="507">
        <v>1</v>
      </c>
      <c r="N521" s="483">
        <f>ROUND(M521*L521,2)</f>
        <v>2</v>
      </c>
      <c r="O521" s="575"/>
      <c r="P521" s="575"/>
      <c r="Q521" s="485"/>
      <c r="R521" s="485">
        <f>ROUND(N521*P521,2)</f>
        <v>0</v>
      </c>
      <c r="S521" s="715">
        <f>ROUND(Q521+R521,2)</f>
        <v>0</v>
      </c>
      <c r="T521" s="586"/>
      <c r="U521" s="558"/>
      <c r="V521" s="558"/>
      <c r="W521" s="558"/>
      <c r="X521" s="558"/>
      <c r="Y521" s="558"/>
    </row>
    <row r="522" spans="1:25" s="626" customFormat="1" ht="27.75" customHeight="1" x14ac:dyDescent="0.3">
      <c r="A522" s="486" t="s">
        <v>1594</v>
      </c>
      <c r="B522" s="543"/>
      <c r="C522" s="486" t="s">
        <v>553</v>
      </c>
      <c r="D522" s="523" t="s">
        <v>1847</v>
      </c>
      <c r="E522" s="496" t="s">
        <v>18</v>
      </c>
      <c r="F522" s="517">
        <v>1</v>
      </c>
      <c r="G522" s="517"/>
      <c r="H522" s="517"/>
      <c r="I522" s="517"/>
      <c r="J522" s="517"/>
      <c r="K522" s="517"/>
      <c r="L522" s="494">
        <f t="shared" ref="L522" si="312">F522</f>
        <v>1</v>
      </c>
      <c r="M522" s="490">
        <v>1</v>
      </c>
      <c r="N522" s="491">
        <f t="shared" ref="N522:N523" si="313">ROUND(M522*L522,2)</f>
        <v>1</v>
      </c>
      <c r="O522" s="577"/>
      <c r="P522" s="577"/>
      <c r="Q522" s="492">
        <f t="shared" ref="Q522:Q523" si="314">ROUND(N522*O522,2)</f>
        <v>0</v>
      </c>
      <c r="R522" s="492"/>
      <c r="S522" s="715">
        <f t="shared" si="305"/>
        <v>0</v>
      </c>
      <c r="T522" s="584"/>
      <c r="U522" s="625"/>
      <c r="V522" s="625"/>
      <c r="W522" s="625"/>
      <c r="X522" s="625"/>
      <c r="Y522" s="625"/>
    </row>
    <row r="523" spans="1:25" s="626" customFormat="1" ht="27.75" customHeight="1" x14ac:dyDescent="0.3">
      <c r="A523" s="486" t="s">
        <v>3001</v>
      </c>
      <c r="B523" s="543"/>
      <c r="C523" s="486" t="s">
        <v>553</v>
      </c>
      <c r="D523" s="523" t="s">
        <v>3434</v>
      </c>
      <c r="E523" s="496" t="s">
        <v>18</v>
      </c>
      <c r="F523" s="517">
        <v>1</v>
      </c>
      <c r="G523" s="517"/>
      <c r="H523" s="517"/>
      <c r="I523" s="517"/>
      <c r="J523" s="517"/>
      <c r="K523" s="517"/>
      <c r="L523" s="494">
        <v>1</v>
      </c>
      <c r="M523" s="490">
        <v>1</v>
      </c>
      <c r="N523" s="491">
        <f t="shared" si="313"/>
        <v>1</v>
      </c>
      <c r="O523" s="577"/>
      <c r="P523" s="577"/>
      <c r="Q523" s="492">
        <f t="shared" si="314"/>
        <v>0</v>
      </c>
      <c r="R523" s="492"/>
      <c r="S523" s="715">
        <f t="shared" si="305"/>
        <v>0</v>
      </c>
      <c r="T523" s="584"/>
      <c r="U523" s="625"/>
      <c r="V523" s="625"/>
      <c r="W523" s="625"/>
      <c r="X523" s="625"/>
      <c r="Y523" s="625"/>
    </row>
    <row r="524" spans="1:25" s="559" customFormat="1" ht="27.75" customHeight="1" x14ac:dyDescent="0.3">
      <c r="A524" s="477" t="s">
        <v>1595</v>
      </c>
      <c r="B524" s="501" t="s">
        <v>5577</v>
      </c>
      <c r="C524" s="504" t="s">
        <v>552</v>
      </c>
      <c r="D524" s="508" t="s">
        <v>5576</v>
      </c>
      <c r="E524" s="479" t="s">
        <v>18</v>
      </c>
      <c r="F524" s="500">
        <f>F525</f>
        <v>30</v>
      </c>
      <c r="G524" s="500"/>
      <c r="H524" s="500"/>
      <c r="I524" s="500"/>
      <c r="J524" s="500"/>
      <c r="K524" s="500"/>
      <c r="L524" s="506">
        <f t="shared" ref="L524:L525" si="315">F524</f>
        <v>30</v>
      </c>
      <c r="M524" s="507">
        <v>1</v>
      </c>
      <c r="N524" s="483">
        <f>ROUND(M524*L524,2)</f>
        <v>30</v>
      </c>
      <c r="O524" s="575"/>
      <c r="P524" s="575"/>
      <c r="Q524" s="485"/>
      <c r="R524" s="485">
        <f>ROUND(N524*P524,2)</f>
        <v>0</v>
      </c>
      <c r="S524" s="715">
        <f>ROUND(Q524+R524,2)</f>
        <v>0</v>
      </c>
      <c r="T524" s="586"/>
      <c r="U524" s="558"/>
      <c r="V524" s="558"/>
      <c r="W524" s="558"/>
      <c r="X524" s="558"/>
      <c r="Y524" s="558"/>
    </row>
    <row r="525" spans="1:25" s="626" customFormat="1" ht="38.25" customHeight="1" x14ac:dyDescent="0.25">
      <c r="A525" s="486" t="s">
        <v>1596</v>
      </c>
      <c r="B525" s="543"/>
      <c r="C525" s="486" t="s">
        <v>553</v>
      </c>
      <c r="D525" s="597" t="s">
        <v>3435</v>
      </c>
      <c r="E525" s="496" t="s">
        <v>18</v>
      </c>
      <c r="F525" s="517">
        <v>30</v>
      </c>
      <c r="G525" s="517"/>
      <c r="H525" s="517"/>
      <c r="I525" s="517"/>
      <c r="J525" s="517"/>
      <c r="K525" s="517"/>
      <c r="L525" s="494">
        <f t="shared" si="315"/>
        <v>30</v>
      </c>
      <c r="M525" s="490">
        <v>1</v>
      </c>
      <c r="N525" s="491">
        <f t="shared" ref="N525" si="316">ROUND(M525*L525,2)</f>
        <v>30</v>
      </c>
      <c r="O525" s="577"/>
      <c r="P525" s="577"/>
      <c r="Q525" s="492">
        <f>ROUND(N525*O525,2)</f>
        <v>0</v>
      </c>
      <c r="R525" s="492"/>
      <c r="S525" s="715">
        <f>ROUND(Q525+R525,2)</f>
        <v>0</v>
      </c>
      <c r="T525" s="584"/>
      <c r="U525" s="625"/>
      <c r="V525" s="625"/>
      <c r="W525" s="625"/>
      <c r="X525" s="625"/>
      <c r="Y525" s="625"/>
    </row>
    <row r="526" spans="1:25" s="559" customFormat="1" ht="15.75" customHeight="1" x14ac:dyDescent="0.3">
      <c r="A526" s="477" t="s">
        <v>3996</v>
      </c>
      <c r="B526" s="538" t="s">
        <v>2974</v>
      </c>
      <c r="C526" s="477" t="s">
        <v>552</v>
      </c>
      <c r="D526" s="499" t="s">
        <v>1313</v>
      </c>
      <c r="E526" s="479" t="s">
        <v>1685</v>
      </c>
      <c r="F526" s="479">
        <f>F527</f>
        <v>1</v>
      </c>
      <c r="G526" s="479"/>
      <c r="H526" s="479"/>
      <c r="I526" s="479"/>
      <c r="J526" s="479"/>
      <c r="K526" s="479"/>
      <c r="L526" s="500">
        <v>1</v>
      </c>
      <c r="M526" s="482">
        <v>1</v>
      </c>
      <c r="N526" s="483">
        <f>ROUND(M526*L526,2)</f>
        <v>1</v>
      </c>
      <c r="O526" s="575"/>
      <c r="P526" s="575"/>
      <c r="Q526" s="485"/>
      <c r="R526" s="485">
        <f>ROUND(N526*P526,2)</f>
        <v>0</v>
      </c>
      <c r="S526" s="715">
        <f>ROUND(Q526+R526,2)</f>
        <v>0</v>
      </c>
      <c r="T526" s="586"/>
      <c r="U526" s="558"/>
      <c r="V526" s="558"/>
      <c r="W526" s="558"/>
      <c r="X526" s="558"/>
      <c r="Y526" s="558"/>
    </row>
    <row r="527" spans="1:25" s="610" customFormat="1" ht="17.25" customHeight="1" x14ac:dyDescent="0.25">
      <c r="A527" s="486" t="s">
        <v>3997</v>
      </c>
      <c r="B527" s="487"/>
      <c r="C527" s="486" t="s">
        <v>553</v>
      </c>
      <c r="D527" s="536" t="s">
        <v>3436</v>
      </c>
      <c r="E527" s="488" t="s">
        <v>1685</v>
      </c>
      <c r="F527" s="489">
        <v>1</v>
      </c>
      <c r="G527" s="489"/>
      <c r="H527" s="489"/>
      <c r="I527" s="489"/>
      <c r="J527" s="489"/>
      <c r="K527" s="489"/>
      <c r="L527" s="540">
        <f>F527</f>
        <v>1</v>
      </c>
      <c r="M527" s="462">
        <v>1</v>
      </c>
      <c r="N527" s="491">
        <f t="shared" ref="N527" si="317">ROUND(M527*L527,2)</f>
        <v>1</v>
      </c>
      <c r="O527" s="576"/>
      <c r="P527" s="576"/>
      <c r="Q527" s="492">
        <f>ROUND(N527*O527,2)</f>
        <v>0</v>
      </c>
      <c r="R527" s="492"/>
      <c r="S527" s="715">
        <f>ROUND(Q527+R527,2)</f>
        <v>0</v>
      </c>
      <c r="T527" s="620" t="s">
        <v>3137</v>
      </c>
      <c r="U527" s="609"/>
    </row>
    <row r="528" spans="1:25" s="608" customFormat="1" ht="27" customHeight="1" x14ac:dyDescent="0.3">
      <c r="A528" s="477" t="s">
        <v>3998</v>
      </c>
      <c r="B528" s="501" t="s">
        <v>2088</v>
      </c>
      <c r="C528" s="477" t="s">
        <v>552</v>
      </c>
      <c r="D528" s="478" t="s">
        <v>1338</v>
      </c>
      <c r="E528" s="479" t="s">
        <v>3</v>
      </c>
      <c r="F528" s="519">
        <f>F529+F531+F533</f>
        <v>451.21000000000004</v>
      </c>
      <c r="G528" s="479"/>
      <c r="H528" s="479"/>
      <c r="I528" s="479"/>
      <c r="J528" s="479"/>
      <c r="K528" s="519">
        <f>F528</f>
        <v>451.21000000000004</v>
      </c>
      <c r="L528" s="482">
        <f>K528</f>
        <v>451.21000000000004</v>
      </c>
      <c r="M528" s="507">
        <v>1</v>
      </c>
      <c r="N528" s="483">
        <f>ROUND(M528*L528,2)</f>
        <v>451.21</v>
      </c>
      <c r="O528" s="575"/>
      <c r="P528" s="575"/>
      <c r="Q528" s="485"/>
      <c r="R528" s="485">
        <f>ROUND(N528*P528,2)</f>
        <v>0</v>
      </c>
      <c r="S528" s="715">
        <f>ROUND(Q528+R528,2)</f>
        <v>0</v>
      </c>
      <c r="T528" s="587"/>
    </row>
    <row r="529" spans="1:25" s="610" customFormat="1" ht="42.75" customHeight="1" x14ac:dyDescent="0.25">
      <c r="A529" s="486" t="s">
        <v>3999</v>
      </c>
      <c r="B529" s="487"/>
      <c r="C529" s="486" t="s">
        <v>553</v>
      </c>
      <c r="D529" s="596" t="s">
        <v>3397</v>
      </c>
      <c r="E529" s="489" t="s">
        <v>3</v>
      </c>
      <c r="F529" s="497">
        <v>11.01</v>
      </c>
      <c r="G529" s="489"/>
      <c r="H529" s="489"/>
      <c r="I529" s="489"/>
      <c r="J529" s="489"/>
      <c r="K529" s="497">
        <f>F529</f>
        <v>11.01</v>
      </c>
      <c r="L529" s="490">
        <f>K529</f>
        <v>11.01</v>
      </c>
      <c r="M529" s="490">
        <v>1.1000000000000001</v>
      </c>
      <c r="N529" s="491">
        <f t="shared" ref="N529:N534" si="318">ROUND(M529*L529,2)</f>
        <v>12.11</v>
      </c>
      <c r="O529" s="576"/>
      <c r="P529" s="576"/>
      <c r="Q529" s="492">
        <f t="shared" ref="Q529:Q534" si="319">ROUND(N529*O529,2)</f>
        <v>0</v>
      </c>
      <c r="R529" s="492"/>
      <c r="S529" s="715">
        <f t="shared" si="305"/>
        <v>0</v>
      </c>
      <c r="T529" s="584"/>
      <c r="U529" s="609"/>
    </row>
    <row r="530" spans="1:25" s="610" customFormat="1" x14ac:dyDescent="0.3">
      <c r="A530" s="486" t="s">
        <v>4000</v>
      </c>
      <c r="B530" s="487"/>
      <c r="C530" s="486" t="s">
        <v>553</v>
      </c>
      <c r="D530" s="493" t="s">
        <v>3440</v>
      </c>
      <c r="E530" s="489" t="s">
        <v>2</v>
      </c>
      <c r="F530" s="497">
        <f>F529</f>
        <v>11.01</v>
      </c>
      <c r="G530" s="497"/>
      <c r="H530" s="497"/>
      <c r="I530" s="497"/>
      <c r="J530" s="497"/>
      <c r="K530" s="497">
        <f>F530</f>
        <v>11.01</v>
      </c>
      <c r="L530" s="497">
        <f>K530</f>
        <v>11.01</v>
      </c>
      <c r="M530" s="490">
        <v>1</v>
      </c>
      <c r="N530" s="491">
        <f t="shared" si="318"/>
        <v>11.01</v>
      </c>
      <c r="O530" s="576"/>
      <c r="P530" s="576"/>
      <c r="Q530" s="492">
        <f t="shared" si="319"/>
        <v>0</v>
      </c>
      <c r="R530" s="492"/>
      <c r="S530" s="715">
        <f t="shared" si="305"/>
        <v>0</v>
      </c>
      <c r="T530" s="584"/>
    </row>
    <row r="531" spans="1:25" s="610" customFormat="1" ht="47.25" customHeight="1" x14ac:dyDescent="0.25">
      <c r="A531" s="486" t="s">
        <v>4001</v>
      </c>
      <c r="B531" s="487"/>
      <c r="C531" s="486" t="s">
        <v>553</v>
      </c>
      <c r="D531" s="596" t="s">
        <v>3397</v>
      </c>
      <c r="E531" s="489" t="s">
        <v>3</v>
      </c>
      <c r="F531" s="497">
        <v>147.1</v>
      </c>
      <c r="G531" s="497"/>
      <c r="H531" s="497"/>
      <c r="I531" s="497"/>
      <c r="J531" s="497"/>
      <c r="K531" s="497">
        <f t="shared" ref="K531:K534" si="320">F531</f>
        <v>147.1</v>
      </c>
      <c r="L531" s="497">
        <f t="shared" ref="L531:L534" si="321">K531</f>
        <v>147.1</v>
      </c>
      <c r="M531" s="490">
        <v>1.1000000000000001</v>
      </c>
      <c r="N531" s="491">
        <f t="shared" si="318"/>
        <v>161.81</v>
      </c>
      <c r="O531" s="576"/>
      <c r="P531" s="576"/>
      <c r="Q531" s="492">
        <f t="shared" si="319"/>
        <v>0</v>
      </c>
      <c r="R531" s="492"/>
      <c r="S531" s="715">
        <f t="shared" si="305"/>
        <v>0</v>
      </c>
      <c r="T531" s="584"/>
    </row>
    <row r="532" spans="1:25" s="610" customFormat="1" ht="25.5" customHeight="1" x14ac:dyDescent="0.3">
      <c r="A532" s="486" t="s">
        <v>4002</v>
      </c>
      <c r="B532" s="487"/>
      <c r="C532" s="486" t="s">
        <v>553</v>
      </c>
      <c r="D532" s="493" t="s">
        <v>3440</v>
      </c>
      <c r="E532" s="489" t="s">
        <v>2</v>
      </c>
      <c r="F532" s="497">
        <f>F531</f>
        <v>147.1</v>
      </c>
      <c r="G532" s="497"/>
      <c r="H532" s="497"/>
      <c r="I532" s="497"/>
      <c r="J532" s="497"/>
      <c r="K532" s="497">
        <f t="shared" si="320"/>
        <v>147.1</v>
      </c>
      <c r="L532" s="497">
        <f t="shared" si="321"/>
        <v>147.1</v>
      </c>
      <c r="M532" s="490">
        <v>1</v>
      </c>
      <c r="N532" s="491">
        <f t="shared" si="318"/>
        <v>147.1</v>
      </c>
      <c r="O532" s="576"/>
      <c r="P532" s="576"/>
      <c r="Q532" s="492">
        <f t="shared" si="319"/>
        <v>0</v>
      </c>
      <c r="R532" s="492"/>
      <c r="S532" s="715">
        <f t="shared" si="305"/>
        <v>0</v>
      </c>
      <c r="T532" s="584"/>
    </row>
    <row r="533" spans="1:25" s="610" customFormat="1" ht="45.75" customHeight="1" x14ac:dyDescent="0.25">
      <c r="A533" s="486" t="s">
        <v>4003</v>
      </c>
      <c r="B533" s="487"/>
      <c r="C533" s="486" t="s">
        <v>553</v>
      </c>
      <c r="D533" s="596" t="s">
        <v>3439</v>
      </c>
      <c r="E533" s="489" t="s">
        <v>3</v>
      </c>
      <c r="F533" s="497">
        <v>293.10000000000002</v>
      </c>
      <c r="G533" s="497"/>
      <c r="H533" s="497"/>
      <c r="I533" s="497"/>
      <c r="J533" s="497"/>
      <c r="K533" s="497">
        <f t="shared" si="320"/>
        <v>293.10000000000002</v>
      </c>
      <c r="L533" s="497">
        <f t="shared" si="321"/>
        <v>293.10000000000002</v>
      </c>
      <c r="M533" s="490">
        <v>1.1000000000000001</v>
      </c>
      <c r="N533" s="491">
        <f t="shared" si="318"/>
        <v>322.41000000000003</v>
      </c>
      <c r="O533" s="576"/>
      <c r="P533" s="576"/>
      <c r="Q533" s="492">
        <f t="shared" si="319"/>
        <v>0</v>
      </c>
      <c r="R533" s="492"/>
      <c r="S533" s="715">
        <f t="shared" si="305"/>
        <v>0</v>
      </c>
      <c r="T533" s="584"/>
    </row>
    <row r="534" spans="1:25" s="610" customFormat="1" ht="25.5" customHeight="1" x14ac:dyDescent="0.3">
      <c r="A534" s="486" t="s">
        <v>4004</v>
      </c>
      <c r="B534" s="487"/>
      <c r="C534" s="486" t="s">
        <v>553</v>
      </c>
      <c r="D534" s="493" t="s">
        <v>3440</v>
      </c>
      <c r="E534" s="489" t="s">
        <v>2</v>
      </c>
      <c r="F534" s="497">
        <f>F533</f>
        <v>293.10000000000002</v>
      </c>
      <c r="G534" s="497"/>
      <c r="H534" s="497"/>
      <c r="I534" s="497"/>
      <c r="J534" s="497"/>
      <c r="K534" s="497">
        <f t="shared" si="320"/>
        <v>293.10000000000002</v>
      </c>
      <c r="L534" s="497">
        <f t="shared" si="321"/>
        <v>293.10000000000002</v>
      </c>
      <c r="M534" s="490">
        <v>2.8</v>
      </c>
      <c r="N534" s="491">
        <f t="shared" si="318"/>
        <v>820.68</v>
      </c>
      <c r="O534" s="576"/>
      <c r="P534" s="576"/>
      <c r="Q534" s="492">
        <f t="shared" si="319"/>
        <v>0</v>
      </c>
      <c r="R534" s="492"/>
      <c r="S534" s="715">
        <f t="shared" si="305"/>
        <v>0</v>
      </c>
      <c r="T534" s="584"/>
    </row>
    <row r="535" spans="1:25" s="559" customFormat="1" ht="15.75" customHeight="1" x14ac:dyDescent="0.3">
      <c r="A535" s="477" t="s">
        <v>4005</v>
      </c>
      <c r="B535" s="501" t="s">
        <v>4987</v>
      </c>
      <c r="C535" s="477" t="s">
        <v>552</v>
      </c>
      <c r="D535" s="499" t="s">
        <v>3058</v>
      </c>
      <c r="E535" s="479" t="s">
        <v>18</v>
      </c>
      <c r="F535" s="500">
        <f>F536</f>
        <v>2</v>
      </c>
      <c r="G535" s="479"/>
      <c r="H535" s="479"/>
      <c r="I535" s="479"/>
      <c r="J535" s="479"/>
      <c r="K535" s="479"/>
      <c r="L535" s="500">
        <f>F535</f>
        <v>2</v>
      </c>
      <c r="M535" s="482">
        <v>1</v>
      </c>
      <c r="N535" s="483">
        <f>ROUND(M535*L535,2)</f>
        <v>2</v>
      </c>
      <c r="O535" s="575"/>
      <c r="P535" s="575"/>
      <c r="Q535" s="485"/>
      <c r="R535" s="485">
        <f>ROUND(N535*P535,2)</f>
        <v>0</v>
      </c>
      <c r="S535" s="715">
        <f>ROUND(Q535+R535,2)</f>
        <v>0</v>
      </c>
      <c r="T535" s="587" t="s">
        <v>556</v>
      </c>
      <c r="U535" s="558"/>
      <c r="V535" s="558"/>
      <c r="W535" s="558"/>
      <c r="X535" s="558"/>
      <c r="Y535" s="558"/>
    </row>
    <row r="536" spans="1:25" s="610" customFormat="1" ht="22.5" customHeight="1" x14ac:dyDescent="0.25">
      <c r="A536" s="486" t="s">
        <v>4006</v>
      </c>
      <c r="B536" s="543"/>
      <c r="C536" s="516" t="s">
        <v>553</v>
      </c>
      <c r="D536" s="523" t="s">
        <v>1846</v>
      </c>
      <c r="E536" s="489" t="s">
        <v>18</v>
      </c>
      <c r="F536" s="606">
        <v>2</v>
      </c>
      <c r="G536" s="560"/>
      <c r="H536" s="496"/>
      <c r="I536" s="492"/>
      <c r="J536" s="526"/>
      <c r="K536" s="492"/>
      <c r="L536" s="494">
        <f t="shared" ref="L536" si="322">F536</f>
        <v>2</v>
      </c>
      <c r="M536" s="490">
        <v>1</v>
      </c>
      <c r="N536" s="491">
        <f t="shared" ref="N536" si="323">ROUND(M536*L536,2)</f>
        <v>2</v>
      </c>
      <c r="O536" s="577"/>
      <c r="P536" s="577"/>
      <c r="Q536" s="492">
        <f>ROUND(N536*O536,2)</f>
        <v>0</v>
      </c>
      <c r="R536" s="492"/>
      <c r="S536" s="715">
        <f>ROUND(Q536+R536,2)</f>
        <v>0</v>
      </c>
      <c r="T536" s="577"/>
      <c r="U536" s="609"/>
      <c r="V536" s="609"/>
      <c r="W536" s="609"/>
      <c r="X536" s="609"/>
      <c r="Y536" s="609"/>
    </row>
    <row r="537" spans="1:25" s="608" customFormat="1" ht="27" customHeight="1" x14ac:dyDescent="0.3">
      <c r="A537" s="477" t="s">
        <v>4007</v>
      </c>
      <c r="B537" s="501" t="s">
        <v>2307</v>
      </c>
      <c r="C537" s="477" t="s">
        <v>552</v>
      </c>
      <c r="D537" s="499" t="s">
        <v>2071</v>
      </c>
      <c r="E537" s="479" t="s">
        <v>18</v>
      </c>
      <c r="F537" s="500">
        <f>F538+F539</f>
        <v>30</v>
      </c>
      <c r="G537" s="479"/>
      <c r="H537" s="479"/>
      <c r="I537" s="479"/>
      <c r="J537" s="479"/>
      <c r="K537" s="500">
        <f>F537</f>
        <v>30</v>
      </c>
      <c r="L537" s="500">
        <f>K537</f>
        <v>30</v>
      </c>
      <c r="M537" s="507">
        <v>1</v>
      </c>
      <c r="N537" s="483">
        <f>ROUND(M537*L537,2)</f>
        <v>30</v>
      </c>
      <c r="O537" s="575"/>
      <c r="P537" s="575"/>
      <c r="Q537" s="485"/>
      <c r="R537" s="485">
        <f>ROUND(N537*P537,2)</f>
        <v>0</v>
      </c>
      <c r="S537" s="715">
        <f>ROUND(Q537+R537,2)</f>
        <v>0</v>
      </c>
      <c r="T537" s="587" t="s">
        <v>556</v>
      </c>
    </row>
    <row r="538" spans="1:25" s="610" customFormat="1" x14ac:dyDescent="0.25">
      <c r="A538" s="516" t="s">
        <v>4008</v>
      </c>
      <c r="B538" s="572"/>
      <c r="C538" s="516" t="s">
        <v>553</v>
      </c>
      <c r="D538" s="597" t="s">
        <v>3441</v>
      </c>
      <c r="E538" s="496" t="s">
        <v>18</v>
      </c>
      <c r="F538" s="517">
        <v>30</v>
      </c>
      <c r="G538" s="496"/>
      <c r="H538" s="496"/>
      <c r="I538" s="496"/>
      <c r="J538" s="496"/>
      <c r="K538" s="517"/>
      <c r="L538" s="494">
        <f>F538</f>
        <v>30</v>
      </c>
      <c r="M538" s="490">
        <v>1</v>
      </c>
      <c r="N538" s="491">
        <f t="shared" ref="N538" si="324">ROUND(M538*L538,2)</f>
        <v>30</v>
      </c>
      <c r="O538" s="577"/>
      <c r="P538" s="577"/>
      <c r="Q538" s="492">
        <f>ROUND(N538*O538,2)</f>
        <v>0</v>
      </c>
      <c r="R538" s="492"/>
      <c r="S538" s="715">
        <f>ROUND(Q538+R538,2)</f>
        <v>0</v>
      </c>
      <c r="T538" s="585"/>
    </row>
    <row r="539" spans="1:25" s="617" customFormat="1" ht="22.5" customHeight="1" x14ac:dyDescent="0.3">
      <c r="A539" s="510" t="s">
        <v>500</v>
      </c>
      <c r="B539" s="511"/>
      <c r="C539" s="510"/>
      <c r="D539" s="465" t="s">
        <v>3442</v>
      </c>
      <c r="E539" s="512"/>
      <c r="F539" s="513"/>
      <c r="G539" s="512"/>
      <c r="H539" s="512"/>
      <c r="I539" s="512"/>
      <c r="J539" s="512"/>
      <c r="K539" s="512"/>
      <c r="L539" s="514"/>
      <c r="M539" s="467"/>
      <c r="N539" s="468"/>
      <c r="O539" s="579"/>
      <c r="P539" s="579"/>
      <c r="Q539" s="469"/>
      <c r="R539" s="469"/>
      <c r="S539" s="715"/>
      <c r="T539" s="579"/>
      <c r="U539" s="616"/>
      <c r="V539" s="616"/>
      <c r="W539" s="616"/>
      <c r="X539" s="616"/>
      <c r="Y539" s="616"/>
    </row>
    <row r="540" spans="1:25" s="608" customFormat="1" ht="32.25" customHeight="1" x14ac:dyDescent="0.3">
      <c r="A540" s="477" t="s">
        <v>1599</v>
      </c>
      <c r="B540" s="501" t="s">
        <v>2086</v>
      </c>
      <c r="C540" s="477" t="s">
        <v>552</v>
      </c>
      <c r="D540" s="478" t="s">
        <v>3128</v>
      </c>
      <c r="E540" s="479" t="s">
        <v>3</v>
      </c>
      <c r="F540" s="500"/>
      <c r="G540" s="479"/>
      <c r="H540" s="479"/>
      <c r="I540" s="480"/>
      <c r="J540" s="480"/>
      <c r="K540" s="480">
        <f>SUM(K541:K555)</f>
        <v>325.72192745435183</v>
      </c>
      <c r="L540" s="480">
        <f>K540</f>
        <v>325.72192745435183</v>
      </c>
      <c r="M540" s="482">
        <v>1</v>
      </c>
      <c r="N540" s="483">
        <f>ROUND(M540*L540,2)</f>
        <v>325.72000000000003</v>
      </c>
      <c r="O540" s="575"/>
      <c r="P540" s="575"/>
      <c r="Q540" s="485"/>
      <c r="R540" s="485">
        <f>ROUND(N540*P540,2)</f>
        <v>0</v>
      </c>
      <c r="S540" s="715">
        <f>ROUND(Q540+R540,2)</f>
        <v>0</v>
      </c>
      <c r="T540" s="575" t="s">
        <v>555</v>
      </c>
      <c r="U540" s="607"/>
      <c r="V540" s="607"/>
      <c r="W540" s="607"/>
      <c r="X540" s="607"/>
      <c r="Y540" s="607"/>
    </row>
    <row r="541" spans="1:25" s="610" customFormat="1" ht="22.5" customHeight="1" x14ac:dyDescent="0.3">
      <c r="A541" s="486" t="s">
        <v>1600</v>
      </c>
      <c r="B541" s="543"/>
      <c r="C541" s="516" t="s">
        <v>553</v>
      </c>
      <c r="D541" s="813" t="s">
        <v>4604</v>
      </c>
      <c r="E541" s="489" t="s">
        <v>1210</v>
      </c>
      <c r="F541" s="517"/>
      <c r="G541" s="496">
        <v>0.2</v>
      </c>
      <c r="H541" s="496">
        <v>0.1</v>
      </c>
      <c r="I541" s="492">
        <f>(G541+H541)*2</f>
        <v>0.60000000000000009</v>
      </c>
      <c r="J541" s="524">
        <v>0.1</v>
      </c>
      <c r="K541" s="492">
        <f>I541*J541</f>
        <v>6.0000000000000012E-2</v>
      </c>
      <c r="L541" s="492">
        <f>J541</f>
        <v>0.1</v>
      </c>
      <c r="M541" s="490">
        <v>1.1000000000000001</v>
      </c>
      <c r="N541" s="491">
        <f t="shared" ref="N541:N555" si="325">ROUND(M541*L541,2)</f>
        <v>0.11</v>
      </c>
      <c r="O541" s="577"/>
      <c r="P541" s="577"/>
      <c r="Q541" s="492">
        <f t="shared" ref="Q541:Q555" si="326">ROUND(N541*O541,2)</f>
        <v>0</v>
      </c>
      <c r="R541" s="492"/>
      <c r="S541" s="715">
        <f t="shared" ref="S541:S555" si="327">ROUND(Q541+R541,2)</f>
        <v>0</v>
      </c>
      <c r="T541" s="577"/>
      <c r="U541" s="609"/>
      <c r="V541" s="609"/>
      <c r="W541" s="609"/>
      <c r="X541" s="609"/>
      <c r="Y541" s="609"/>
    </row>
    <row r="542" spans="1:25" s="610" customFormat="1" ht="22.5" customHeight="1" x14ac:dyDescent="0.3">
      <c r="A542" s="486" t="s">
        <v>1601</v>
      </c>
      <c r="B542" s="543"/>
      <c r="C542" s="516" t="s">
        <v>553</v>
      </c>
      <c r="D542" s="813" t="s">
        <v>4625</v>
      </c>
      <c r="E542" s="489" t="s">
        <v>1210</v>
      </c>
      <c r="F542" s="517"/>
      <c r="G542" s="496">
        <v>0.5</v>
      </c>
      <c r="H542" s="496">
        <v>0.3</v>
      </c>
      <c r="I542" s="492">
        <f t="shared" ref="I542:I544" si="328">(G542+H542)*2</f>
        <v>1.6</v>
      </c>
      <c r="J542" s="524">
        <v>0.1</v>
      </c>
      <c r="K542" s="492">
        <f t="shared" ref="K542:K544" si="329">I542*J542</f>
        <v>0.16000000000000003</v>
      </c>
      <c r="L542" s="492">
        <f t="shared" ref="L542:L544" si="330">J542</f>
        <v>0.1</v>
      </c>
      <c r="M542" s="490">
        <v>1.1000000000000001</v>
      </c>
      <c r="N542" s="491">
        <f t="shared" si="325"/>
        <v>0.11</v>
      </c>
      <c r="O542" s="577"/>
      <c r="P542" s="577"/>
      <c r="Q542" s="492">
        <f t="shared" si="326"/>
        <v>0</v>
      </c>
      <c r="R542" s="492"/>
      <c r="S542" s="715">
        <f t="shared" si="327"/>
        <v>0</v>
      </c>
      <c r="T542" s="577"/>
      <c r="U542" s="609"/>
      <c r="V542" s="609"/>
      <c r="W542" s="609"/>
      <c r="X542" s="609"/>
      <c r="Y542" s="609"/>
    </row>
    <row r="543" spans="1:25" s="610" customFormat="1" ht="22.5" customHeight="1" x14ac:dyDescent="0.25">
      <c r="A543" s="486" t="s">
        <v>1602</v>
      </c>
      <c r="B543" s="543"/>
      <c r="C543" s="516" t="s">
        <v>553</v>
      </c>
      <c r="D543" s="596" t="s">
        <v>3443</v>
      </c>
      <c r="E543" s="489" t="s">
        <v>1210</v>
      </c>
      <c r="F543" s="517"/>
      <c r="G543" s="496">
        <v>0.75</v>
      </c>
      <c r="H543" s="496">
        <v>0.4</v>
      </c>
      <c r="I543" s="492">
        <f t="shared" si="328"/>
        <v>2.2999999999999998</v>
      </c>
      <c r="J543" s="524">
        <v>5.6</v>
      </c>
      <c r="K543" s="492">
        <f t="shared" si="329"/>
        <v>12.879999999999999</v>
      </c>
      <c r="L543" s="492">
        <f t="shared" si="330"/>
        <v>5.6</v>
      </c>
      <c r="M543" s="490">
        <v>1.1000000000000001</v>
      </c>
      <c r="N543" s="491">
        <f t="shared" si="325"/>
        <v>6.16</v>
      </c>
      <c r="O543" s="577"/>
      <c r="P543" s="577"/>
      <c r="Q543" s="492">
        <f t="shared" si="326"/>
        <v>0</v>
      </c>
      <c r="R543" s="492"/>
      <c r="S543" s="715">
        <f t="shared" si="327"/>
        <v>0</v>
      </c>
      <c r="T543" s="577"/>
      <c r="U543" s="609"/>
      <c r="V543" s="609"/>
      <c r="W543" s="609"/>
      <c r="X543" s="609"/>
      <c r="Y543" s="609"/>
    </row>
    <row r="544" spans="1:25" s="610" customFormat="1" ht="22.5" customHeight="1" x14ac:dyDescent="0.25">
      <c r="A544" s="486" t="s">
        <v>1603</v>
      </c>
      <c r="B544" s="543"/>
      <c r="C544" s="516" t="s">
        <v>553</v>
      </c>
      <c r="D544" s="596" t="s">
        <v>3444</v>
      </c>
      <c r="E544" s="489" t="s">
        <v>1210</v>
      </c>
      <c r="F544" s="517"/>
      <c r="G544" s="496">
        <v>1</v>
      </c>
      <c r="H544" s="496">
        <v>0.3</v>
      </c>
      <c r="I544" s="492">
        <f t="shared" si="328"/>
        <v>2.6</v>
      </c>
      <c r="J544" s="524">
        <v>100.5</v>
      </c>
      <c r="K544" s="492">
        <f t="shared" si="329"/>
        <v>261.3</v>
      </c>
      <c r="L544" s="492">
        <f t="shared" si="330"/>
        <v>100.5</v>
      </c>
      <c r="M544" s="490">
        <v>1.1000000000000001</v>
      </c>
      <c r="N544" s="491">
        <f t="shared" si="325"/>
        <v>110.55</v>
      </c>
      <c r="O544" s="577"/>
      <c r="P544" s="577"/>
      <c r="Q544" s="492">
        <f t="shared" si="326"/>
        <v>0</v>
      </c>
      <c r="R544" s="492"/>
      <c r="S544" s="715">
        <f t="shared" si="327"/>
        <v>0</v>
      </c>
      <c r="T544" s="577"/>
      <c r="U544" s="609"/>
      <c r="V544" s="609"/>
      <c r="W544" s="609"/>
      <c r="X544" s="609"/>
      <c r="Y544" s="609"/>
    </row>
    <row r="545" spans="1:25" s="610" customFormat="1" ht="22.5" customHeight="1" x14ac:dyDescent="0.3">
      <c r="A545" s="486" t="s">
        <v>1604</v>
      </c>
      <c r="B545" s="543"/>
      <c r="C545" s="516" t="s">
        <v>553</v>
      </c>
      <c r="D545" s="813" t="s">
        <v>4734</v>
      </c>
      <c r="E545" s="489" t="s">
        <v>1210</v>
      </c>
      <c r="F545" s="517"/>
      <c r="G545" s="496"/>
      <c r="H545" s="496"/>
      <c r="I545" s="492"/>
      <c r="J545" s="524">
        <v>0.5</v>
      </c>
      <c r="K545" s="492">
        <f>J545*3.14*0.5</f>
        <v>0.78500000000000003</v>
      </c>
      <c r="L545" s="492">
        <f t="shared" ref="L545:L546" si="331">J545</f>
        <v>0.5</v>
      </c>
      <c r="M545" s="490">
        <v>1.1000000000000001</v>
      </c>
      <c r="N545" s="491">
        <f t="shared" si="325"/>
        <v>0.55000000000000004</v>
      </c>
      <c r="O545" s="577"/>
      <c r="P545" s="577"/>
      <c r="Q545" s="492">
        <f t="shared" si="326"/>
        <v>0</v>
      </c>
      <c r="R545" s="492"/>
      <c r="S545" s="715">
        <f t="shared" si="327"/>
        <v>0</v>
      </c>
      <c r="T545" s="577"/>
      <c r="U545" s="609"/>
      <c r="V545" s="609"/>
      <c r="W545" s="609"/>
      <c r="X545" s="609"/>
      <c r="Y545" s="609"/>
    </row>
    <row r="546" spans="1:25" s="610" customFormat="1" ht="22.5" customHeight="1" x14ac:dyDescent="0.25">
      <c r="A546" s="486" t="s">
        <v>4009</v>
      </c>
      <c r="B546" s="543"/>
      <c r="C546" s="516" t="s">
        <v>553</v>
      </c>
      <c r="D546" s="596" t="s">
        <v>3417</v>
      </c>
      <c r="E546" s="489" t="s">
        <v>1210</v>
      </c>
      <c r="F546" s="517"/>
      <c r="G546" s="496"/>
      <c r="H546" s="496"/>
      <c r="I546" s="492"/>
      <c r="J546" s="524">
        <v>0.5</v>
      </c>
      <c r="K546" s="492">
        <f>J546*3.14*0.63</f>
        <v>0.98910000000000009</v>
      </c>
      <c r="L546" s="492">
        <f t="shared" si="331"/>
        <v>0.5</v>
      </c>
      <c r="M546" s="490">
        <v>1.1000000000000001</v>
      </c>
      <c r="N546" s="491">
        <f t="shared" si="325"/>
        <v>0.55000000000000004</v>
      </c>
      <c r="O546" s="577"/>
      <c r="P546" s="577"/>
      <c r="Q546" s="492">
        <f t="shared" si="326"/>
        <v>0</v>
      </c>
      <c r="R546" s="492"/>
      <c r="S546" s="715">
        <f t="shared" si="327"/>
        <v>0</v>
      </c>
      <c r="T546" s="577"/>
      <c r="U546" s="609"/>
      <c r="V546" s="609"/>
      <c r="W546" s="609"/>
      <c r="X546" s="609"/>
      <c r="Y546" s="609"/>
    </row>
    <row r="547" spans="1:25" s="610" customFormat="1" ht="22.5" customHeight="1" x14ac:dyDescent="0.25">
      <c r="A547" s="486" t="s">
        <v>4010</v>
      </c>
      <c r="B547" s="543"/>
      <c r="C547" s="516" t="s">
        <v>553</v>
      </c>
      <c r="D547" s="596" t="s">
        <v>3445</v>
      </c>
      <c r="E547" s="489" t="s">
        <v>18</v>
      </c>
      <c r="F547" s="517" t="s">
        <v>505</v>
      </c>
      <c r="G547" s="496"/>
      <c r="H547" s="496"/>
      <c r="I547" s="492"/>
      <c r="J547" s="524"/>
      <c r="K547" s="492">
        <v>16.334143690307435</v>
      </c>
      <c r="L547" s="494" t="str">
        <f t="shared" ref="L547:L550" si="332">F547</f>
        <v>27</v>
      </c>
      <c r="M547" s="490">
        <v>1</v>
      </c>
      <c r="N547" s="491">
        <f t="shared" si="325"/>
        <v>27</v>
      </c>
      <c r="O547" s="577"/>
      <c r="P547" s="577"/>
      <c r="Q547" s="492">
        <f t="shared" si="326"/>
        <v>0</v>
      </c>
      <c r="R547" s="492"/>
      <c r="S547" s="715">
        <f t="shared" si="327"/>
        <v>0</v>
      </c>
      <c r="T547" s="577"/>
      <c r="U547" s="609"/>
      <c r="V547" s="609"/>
      <c r="W547" s="609"/>
      <c r="X547" s="609"/>
      <c r="Y547" s="609"/>
    </row>
    <row r="548" spans="1:25" s="610" customFormat="1" ht="22.5" customHeight="1" x14ac:dyDescent="0.25">
      <c r="A548" s="486" t="s">
        <v>4011</v>
      </c>
      <c r="B548" s="543"/>
      <c r="C548" s="516" t="s">
        <v>553</v>
      </c>
      <c r="D548" s="596" t="s">
        <v>3446</v>
      </c>
      <c r="E548" s="489" t="s">
        <v>18</v>
      </c>
      <c r="F548" s="517" t="s">
        <v>14</v>
      </c>
      <c r="G548" s="496"/>
      <c r="H548" s="496"/>
      <c r="I548" s="492"/>
      <c r="J548" s="524"/>
      <c r="K548" s="492">
        <v>0.77987787411360476</v>
      </c>
      <c r="L548" s="494" t="str">
        <f t="shared" si="332"/>
        <v>1</v>
      </c>
      <c r="M548" s="490">
        <v>1</v>
      </c>
      <c r="N548" s="491">
        <f t="shared" si="325"/>
        <v>1</v>
      </c>
      <c r="O548" s="577"/>
      <c r="P548" s="577"/>
      <c r="Q548" s="492">
        <f t="shared" si="326"/>
        <v>0</v>
      </c>
      <c r="R548" s="492"/>
      <c r="S548" s="715">
        <f t="shared" si="327"/>
        <v>0</v>
      </c>
      <c r="T548" s="577"/>
      <c r="U548" s="609"/>
      <c r="V548" s="609"/>
      <c r="W548" s="609"/>
      <c r="X548" s="609"/>
      <c r="Y548" s="609"/>
    </row>
    <row r="549" spans="1:25" s="610" customFormat="1" ht="22.5" customHeight="1" x14ac:dyDescent="0.25">
      <c r="A549" s="486" t="s">
        <v>4012</v>
      </c>
      <c r="B549" s="543"/>
      <c r="C549" s="516" t="s">
        <v>553</v>
      </c>
      <c r="D549" s="596" t="s">
        <v>3447</v>
      </c>
      <c r="E549" s="489" t="s">
        <v>18</v>
      </c>
      <c r="F549" s="517" t="s">
        <v>506</v>
      </c>
      <c r="G549" s="496"/>
      <c r="H549" s="496"/>
      <c r="I549" s="492"/>
      <c r="J549" s="524"/>
      <c r="K549" s="492">
        <v>27.173363620130697</v>
      </c>
      <c r="L549" s="494" t="str">
        <f t="shared" si="332"/>
        <v>28</v>
      </c>
      <c r="M549" s="490">
        <v>1</v>
      </c>
      <c r="N549" s="491">
        <f t="shared" si="325"/>
        <v>28</v>
      </c>
      <c r="O549" s="577"/>
      <c r="P549" s="577"/>
      <c r="Q549" s="492">
        <f t="shared" si="326"/>
        <v>0</v>
      </c>
      <c r="R549" s="492"/>
      <c r="S549" s="715">
        <f t="shared" si="327"/>
        <v>0</v>
      </c>
      <c r="T549" s="577"/>
      <c r="U549" s="609"/>
      <c r="V549" s="609"/>
      <c r="W549" s="609"/>
      <c r="X549" s="609"/>
      <c r="Y549" s="609"/>
    </row>
    <row r="550" spans="1:25" s="610" customFormat="1" ht="22.5" customHeight="1" x14ac:dyDescent="0.25">
      <c r="A550" s="942" t="s">
        <v>4013</v>
      </c>
      <c r="B550" s="949"/>
      <c r="C550" s="950" t="s">
        <v>553</v>
      </c>
      <c r="D550" s="944" t="s">
        <v>3448</v>
      </c>
      <c r="E550" s="945" t="s">
        <v>18</v>
      </c>
      <c r="F550" s="952" t="s">
        <v>14</v>
      </c>
      <c r="G550" s="947"/>
      <c r="H550" s="947"/>
      <c r="I550" s="953"/>
      <c r="J550" s="954"/>
      <c r="K550" s="953">
        <v>0.43</v>
      </c>
      <c r="L550" s="494" t="str">
        <f t="shared" si="332"/>
        <v>1</v>
      </c>
      <c r="M550" s="490">
        <v>1</v>
      </c>
      <c r="N550" s="491">
        <f t="shared" si="325"/>
        <v>1</v>
      </c>
      <c r="O550" s="577"/>
      <c r="P550" s="577"/>
      <c r="Q550" s="492">
        <f t="shared" si="326"/>
        <v>0</v>
      </c>
      <c r="R550" s="492"/>
      <c r="S550" s="715">
        <f t="shared" si="327"/>
        <v>0</v>
      </c>
      <c r="T550" s="577"/>
      <c r="U550" s="609"/>
      <c r="V550" s="609"/>
      <c r="W550" s="609"/>
      <c r="X550" s="609"/>
      <c r="Y550" s="609"/>
    </row>
    <row r="551" spans="1:25" s="610" customFormat="1" ht="22.5" customHeight="1" x14ac:dyDescent="0.25">
      <c r="A551" s="486" t="s">
        <v>4014</v>
      </c>
      <c r="B551" s="543"/>
      <c r="C551" s="516" t="s">
        <v>553</v>
      </c>
      <c r="D551" s="596" t="s">
        <v>3449</v>
      </c>
      <c r="E551" s="489" t="s">
        <v>18</v>
      </c>
      <c r="F551" s="517" t="s">
        <v>15</v>
      </c>
      <c r="G551" s="496"/>
      <c r="H551" s="496"/>
      <c r="I551" s="492"/>
      <c r="J551" s="524"/>
      <c r="K551" s="492">
        <v>1.7452211349000193</v>
      </c>
      <c r="L551" s="494" t="str">
        <f t="shared" ref="L551" si="333">F551</f>
        <v>2</v>
      </c>
      <c r="M551" s="490">
        <v>1</v>
      </c>
      <c r="N551" s="491">
        <f t="shared" si="325"/>
        <v>2</v>
      </c>
      <c r="O551" s="577"/>
      <c r="P551" s="577"/>
      <c r="Q551" s="492">
        <f t="shared" si="326"/>
        <v>0</v>
      </c>
      <c r="R551" s="492"/>
      <c r="S551" s="715">
        <f t="shared" si="327"/>
        <v>0</v>
      </c>
      <c r="T551" s="577"/>
      <c r="U551" s="609"/>
      <c r="V551" s="609"/>
      <c r="W551" s="609"/>
      <c r="X551" s="609"/>
      <c r="Y551" s="609"/>
    </row>
    <row r="552" spans="1:25" s="610" customFormat="1" ht="23.25" customHeight="1" x14ac:dyDescent="0.25">
      <c r="A552" s="486" t="s">
        <v>4015</v>
      </c>
      <c r="B552" s="543"/>
      <c r="C552" s="516" t="s">
        <v>553</v>
      </c>
      <c r="D552" s="596" t="s">
        <v>3450</v>
      </c>
      <c r="E552" s="489" t="s">
        <v>18</v>
      </c>
      <c r="F552" s="570" t="s">
        <v>14</v>
      </c>
      <c r="G552" s="560"/>
      <c r="H552" s="496"/>
      <c r="I552" s="492"/>
      <c r="J552" s="526"/>
      <c r="K552" s="492">
        <v>1.4852211349000193</v>
      </c>
      <c r="L552" s="494" t="str">
        <f t="shared" ref="L552:L557" si="334">F552</f>
        <v>1</v>
      </c>
      <c r="M552" s="490">
        <v>1</v>
      </c>
      <c r="N552" s="491">
        <f t="shared" si="325"/>
        <v>1</v>
      </c>
      <c r="O552" s="577"/>
      <c r="P552" s="577"/>
      <c r="Q552" s="492">
        <f t="shared" si="326"/>
        <v>0</v>
      </c>
      <c r="R552" s="492"/>
      <c r="S552" s="715">
        <f t="shared" si="327"/>
        <v>0</v>
      </c>
      <c r="T552" s="577"/>
      <c r="U552" s="609"/>
      <c r="V552" s="609"/>
      <c r="W552" s="609"/>
      <c r="X552" s="609"/>
      <c r="Y552" s="609"/>
    </row>
    <row r="553" spans="1:25" s="610" customFormat="1" ht="34.5" customHeight="1" x14ac:dyDescent="0.25">
      <c r="A553" s="486" t="s">
        <v>4016</v>
      </c>
      <c r="B553" s="543"/>
      <c r="C553" s="516" t="s">
        <v>553</v>
      </c>
      <c r="D553" s="596" t="s">
        <v>3451</v>
      </c>
      <c r="E553" s="489" t="s">
        <v>18</v>
      </c>
      <c r="F553" s="570" t="s">
        <v>14</v>
      </c>
      <c r="G553" s="560"/>
      <c r="H553" s="496"/>
      <c r="I553" s="492"/>
      <c r="J553" s="526"/>
      <c r="K553" s="492">
        <v>0.84</v>
      </c>
      <c r="L553" s="494" t="str">
        <f t="shared" si="334"/>
        <v>1</v>
      </c>
      <c r="M553" s="490">
        <v>1</v>
      </c>
      <c r="N553" s="491">
        <f t="shared" si="325"/>
        <v>1</v>
      </c>
      <c r="O553" s="577"/>
      <c r="P553" s="577"/>
      <c r="Q553" s="492">
        <f t="shared" si="326"/>
        <v>0</v>
      </c>
      <c r="R553" s="492"/>
      <c r="S553" s="715">
        <f t="shared" si="327"/>
        <v>0</v>
      </c>
      <c r="T553" s="577"/>
      <c r="U553" s="609"/>
      <c r="V553" s="609"/>
      <c r="W553" s="609"/>
      <c r="X553" s="609"/>
      <c r="Y553" s="609"/>
    </row>
    <row r="554" spans="1:25" s="610" customFormat="1" ht="26.25" customHeight="1" x14ac:dyDescent="0.25">
      <c r="A554" s="942" t="s">
        <v>4017</v>
      </c>
      <c r="B554" s="949"/>
      <c r="C554" s="950" t="s">
        <v>553</v>
      </c>
      <c r="D554" s="944" t="s">
        <v>3452</v>
      </c>
      <c r="E554" s="945" t="s">
        <v>18</v>
      </c>
      <c r="F554" s="958" t="s">
        <v>14</v>
      </c>
      <c r="G554" s="956"/>
      <c r="H554" s="947"/>
      <c r="I554" s="953"/>
      <c r="J554" s="957"/>
      <c r="K554" s="953">
        <v>0.76</v>
      </c>
      <c r="L554" s="494" t="str">
        <f t="shared" si="334"/>
        <v>1</v>
      </c>
      <c r="M554" s="490">
        <v>1</v>
      </c>
      <c r="N554" s="491">
        <f t="shared" si="325"/>
        <v>1</v>
      </c>
      <c r="O554" s="577"/>
      <c r="P554" s="577"/>
      <c r="Q554" s="492">
        <f t="shared" si="326"/>
        <v>0</v>
      </c>
      <c r="R554" s="492"/>
      <c r="S554" s="715">
        <f t="shared" si="327"/>
        <v>0</v>
      </c>
      <c r="T554" s="577"/>
      <c r="U554" s="609"/>
      <c r="V554" s="609"/>
      <c r="W554" s="609"/>
      <c r="X554" s="609"/>
      <c r="Y554" s="609"/>
    </row>
    <row r="555" spans="1:25" s="610" customFormat="1" x14ac:dyDescent="0.25">
      <c r="A555" s="486" t="s">
        <v>4018</v>
      </c>
      <c r="B555" s="543"/>
      <c r="C555" s="516" t="s">
        <v>553</v>
      </c>
      <c r="D555" s="502" t="s">
        <v>705</v>
      </c>
      <c r="E555" s="489" t="s">
        <v>3</v>
      </c>
      <c r="F555" s="633">
        <v>0.89</v>
      </c>
      <c r="G555" s="560"/>
      <c r="H555" s="496"/>
      <c r="I555" s="492"/>
      <c r="J555" s="526"/>
      <c r="K555" s="492"/>
      <c r="L555" s="497">
        <f t="shared" si="334"/>
        <v>0.89</v>
      </c>
      <c r="M555" s="490">
        <v>1</v>
      </c>
      <c r="N555" s="491">
        <f t="shared" si="325"/>
        <v>0.89</v>
      </c>
      <c r="O555" s="577"/>
      <c r="P555" s="577"/>
      <c r="Q555" s="492">
        <f t="shared" si="326"/>
        <v>0</v>
      </c>
      <c r="R555" s="492"/>
      <c r="S555" s="715">
        <f t="shared" si="327"/>
        <v>0</v>
      </c>
      <c r="T555" s="577"/>
      <c r="U555" s="609"/>
      <c r="V555" s="609"/>
      <c r="W555" s="609"/>
      <c r="X555" s="609"/>
      <c r="Y555" s="609"/>
    </row>
    <row r="556" spans="1:25" s="559" customFormat="1" ht="15.75" customHeight="1" x14ac:dyDescent="0.3">
      <c r="A556" s="477" t="s">
        <v>1605</v>
      </c>
      <c r="B556" s="501" t="s">
        <v>2307</v>
      </c>
      <c r="C556" s="477" t="s">
        <v>552</v>
      </c>
      <c r="D556" s="499" t="s">
        <v>2071</v>
      </c>
      <c r="E556" s="479" t="s">
        <v>18</v>
      </c>
      <c r="F556" s="500">
        <f>F557</f>
        <v>28</v>
      </c>
      <c r="G556" s="479"/>
      <c r="H556" s="479"/>
      <c r="I556" s="479"/>
      <c r="J556" s="479"/>
      <c r="K556" s="479"/>
      <c r="L556" s="500">
        <v>1</v>
      </c>
      <c r="M556" s="482">
        <v>1</v>
      </c>
      <c r="N556" s="483">
        <f>ROUND(M556*L556,2)</f>
        <v>1</v>
      </c>
      <c r="O556" s="575"/>
      <c r="P556" s="575"/>
      <c r="Q556" s="485"/>
      <c r="R556" s="485">
        <f>ROUND(N556*P556,2)</f>
        <v>0</v>
      </c>
      <c r="S556" s="715">
        <f>ROUND(Q556+R556,2)</f>
        <v>0</v>
      </c>
      <c r="T556" s="587" t="s">
        <v>556</v>
      </c>
      <c r="U556" s="558"/>
      <c r="V556" s="558"/>
      <c r="W556" s="558"/>
      <c r="X556" s="558"/>
      <c r="Y556" s="558"/>
    </row>
    <row r="557" spans="1:25" s="629" customFormat="1" ht="22.5" customHeight="1" x14ac:dyDescent="0.25">
      <c r="A557" s="486" t="s">
        <v>1606</v>
      </c>
      <c r="B557" s="543"/>
      <c r="C557" s="516" t="s">
        <v>553</v>
      </c>
      <c r="D557" s="523" t="s">
        <v>3453</v>
      </c>
      <c r="E557" s="489" t="s">
        <v>18</v>
      </c>
      <c r="F557" s="570">
        <v>28</v>
      </c>
      <c r="G557" s="560"/>
      <c r="H557" s="496"/>
      <c r="I557" s="492"/>
      <c r="J557" s="526"/>
      <c r="K557" s="492"/>
      <c r="L557" s="494">
        <f t="shared" si="334"/>
        <v>28</v>
      </c>
      <c r="M557" s="490">
        <v>1</v>
      </c>
      <c r="N557" s="491">
        <f t="shared" ref="N557" si="335">ROUND(M557*L557,2)</f>
        <v>28</v>
      </c>
      <c r="O557" s="577"/>
      <c r="P557" s="577"/>
      <c r="Q557" s="492">
        <f>ROUND(N557*O557,2)</f>
        <v>0</v>
      </c>
      <c r="R557" s="492"/>
      <c r="S557" s="715">
        <f>ROUND(Q557+R557,2)</f>
        <v>0</v>
      </c>
      <c r="T557" s="582"/>
      <c r="U557" s="628"/>
      <c r="V557" s="628"/>
      <c r="W557" s="628"/>
      <c r="X557" s="628"/>
      <c r="Y557" s="628"/>
    </row>
    <row r="558" spans="1:25" s="559" customFormat="1" ht="15.75" customHeight="1" x14ac:dyDescent="0.3">
      <c r="A558" s="504" t="s">
        <v>1490</v>
      </c>
      <c r="B558" s="538" t="s">
        <v>2974</v>
      </c>
      <c r="C558" s="477" t="s">
        <v>552</v>
      </c>
      <c r="D558" s="499" t="s">
        <v>1313</v>
      </c>
      <c r="E558" s="479" t="s">
        <v>1685</v>
      </c>
      <c r="F558" s="479">
        <f>F559</f>
        <v>1</v>
      </c>
      <c r="G558" s="479"/>
      <c r="H558" s="479"/>
      <c r="I558" s="479"/>
      <c r="J558" s="479"/>
      <c r="K558" s="479"/>
      <c r="L558" s="500">
        <v>1</v>
      </c>
      <c r="M558" s="482">
        <v>1</v>
      </c>
      <c r="N558" s="483">
        <f>ROUND(M558*L558,2)</f>
        <v>1</v>
      </c>
      <c r="O558" s="575"/>
      <c r="P558" s="575"/>
      <c r="Q558" s="485"/>
      <c r="R558" s="485">
        <f>ROUND(N558*P558,2)</f>
        <v>0</v>
      </c>
      <c r="S558" s="715">
        <f>ROUND(Q558+R558,2)</f>
        <v>0</v>
      </c>
      <c r="T558" s="586"/>
      <c r="U558" s="558"/>
      <c r="V558" s="558"/>
      <c r="W558" s="558"/>
      <c r="X558" s="558"/>
      <c r="Y558" s="558"/>
    </row>
    <row r="559" spans="1:25" s="613" customFormat="1" ht="17.25" customHeight="1" x14ac:dyDescent="0.25">
      <c r="A559" s="486" t="s">
        <v>1607</v>
      </c>
      <c r="B559" s="487"/>
      <c r="C559" s="486" t="s">
        <v>553</v>
      </c>
      <c r="D559" s="536" t="s">
        <v>3120</v>
      </c>
      <c r="E559" s="488" t="s">
        <v>1685</v>
      </c>
      <c r="F559" s="489">
        <v>1</v>
      </c>
      <c r="G559" s="489"/>
      <c r="H559" s="489"/>
      <c r="I559" s="489"/>
      <c r="J559" s="489"/>
      <c r="K559" s="489"/>
      <c r="L559" s="540">
        <f>F559</f>
        <v>1</v>
      </c>
      <c r="M559" s="534">
        <v>1</v>
      </c>
      <c r="N559" s="491">
        <f t="shared" ref="N559" si="336">ROUND(M559*L559,2)</f>
        <v>1</v>
      </c>
      <c r="O559" s="576"/>
      <c r="P559" s="576"/>
      <c r="Q559" s="492">
        <f>ROUND(N559*O559,2)</f>
        <v>0</v>
      </c>
      <c r="R559" s="492"/>
      <c r="S559" s="715">
        <f>ROUND(Q559+R559,2)</f>
        <v>0</v>
      </c>
      <c r="T559" s="620" t="s">
        <v>3137</v>
      </c>
      <c r="U559" s="615"/>
    </row>
    <row r="560" spans="1:25" s="559" customFormat="1" ht="27.75" customHeight="1" x14ac:dyDescent="0.3">
      <c r="A560" s="504" t="s">
        <v>4019</v>
      </c>
      <c r="B560" s="501" t="s">
        <v>4988</v>
      </c>
      <c r="C560" s="504" t="s">
        <v>552</v>
      </c>
      <c r="D560" s="508" t="s">
        <v>654</v>
      </c>
      <c r="E560" s="479" t="s">
        <v>18</v>
      </c>
      <c r="F560" s="500">
        <f>SUM(F561:F562)</f>
        <v>29</v>
      </c>
      <c r="G560" s="500"/>
      <c r="H560" s="500"/>
      <c r="I560" s="500"/>
      <c r="J560" s="500"/>
      <c r="K560" s="500"/>
      <c r="L560" s="506">
        <f t="shared" ref="L560:L562" si="337">F560</f>
        <v>29</v>
      </c>
      <c r="M560" s="507">
        <v>1</v>
      </c>
      <c r="N560" s="483">
        <f>ROUND(M560*L560,2)</f>
        <v>29</v>
      </c>
      <c r="O560" s="575"/>
      <c r="P560" s="575"/>
      <c r="Q560" s="485"/>
      <c r="R560" s="485">
        <f>ROUND(N560*P560,2)</f>
        <v>0</v>
      </c>
      <c r="S560" s="715">
        <f>ROUND(Q560+R560,2)</f>
        <v>0</v>
      </c>
      <c r="T560" s="586"/>
      <c r="U560" s="558"/>
      <c r="V560" s="558"/>
      <c r="W560" s="558"/>
      <c r="X560" s="558"/>
      <c r="Y560" s="558"/>
    </row>
    <row r="561" spans="1:25" s="626" customFormat="1" ht="27.6" x14ac:dyDescent="0.25">
      <c r="A561" s="486" t="s">
        <v>4020</v>
      </c>
      <c r="B561" s="543"/>
      <c r="C561" s="486" t="s">
        <v>553</v>
      </c>
      <c r="D561" s="596" t="s">
        <v>1712</v>
      </c>
      <c r="E561" s="496" t="s">
        <v>18</v>
      </c>
      <c r="F561" s="517">
        <v>1</v>
      </c>
      <c r="G561" s="517"/>
      <c r="H561" s="517"/>
      <c r="I561" s="517"/>
      <c r="J561" s="517"/>
      <c r="K561" s="517"/>
      <c r="L561" s="494">
        <f t="shared" si="337"/>
        <v>1</v>
      </c>
      <c r="M561" s="490">
        <v>1</v>
      </c>
      <c r="N561" s="491">
        <f t="shared" ref="N561:N562" si="338">ROUND(M561*L561,2)</f>
        <v>1</v>
      </c>
      <c r="O561" s="577"/>
      <c r="P561" s="577"/>
      <c r="Q561" s="492">
        <f t="shared" ref="Q561:Q562" si="339">ROUND(N561*O561,2)</f>
        <v>0</v>
      </c>
      <c r="R561" s="492"/>
      <c r="S561" s="715">
        <f t="shared" ref="S561:S562" si="340">ROUND(Q561+R561,2)</f>
        <v>0</v>
      </c>
      <c r="T561" s="584"/>
      <c r="U561" s="625"/>
      <c r="V561" s="625"/>
      <c r="W561" s="625"/>
      <c r="X561" s="625"/>
      <c r="Y561" s="625"/>
    </row>
    <row r="562" spans="1:25" s="626" customFormat="1" ht="27.6" x14ac:dyDescent="0.25">
      <c r="A562" s="486" t="s">
        <v>4021</v>
      </c>
      <c r="B562" s="543"/>
      <c r="C562" s="486" t="s">
        <v>553</v>
      </c>
      <c r="D562" s="596" t="s">
        <v>3454</v>
      </c>
      <c r="E562" s="496" t="s">
        <v>18</v>
      </c>
      <c r="F562" s="517">
        <v>28</v>
      </c>
      <c r="G562" s="517"/>
      <c r="H562" s="517"/>
      <c r="I562" s="517"/>
      <c r="J562" s="517"/>
      <c r="K562" s="517"/>
      <c r="L562" s="494">
        <f t="shared" si="337"/>
        <v>28</v>
      </c>
      <c r="M562" s="490">
        <v>1</v>
      </c>
      <c r="N562" s="491">
        <f t="shared" si="338"/>
        <v>28</v>
      </c>
      <c r="O562" s="577"/>
      <c r="P562" s="577"/>
      <c r="Q562" s="492">
        <f t="shared" si="339"/>
        <v>0</v>
      </c>
      <c r="R562" s="492"/>
      <c r="S562" s="715">
        <f t="shared" si="340"/>
        <v>0</v>
      </c>
      <c r="T562" s="584"/>
      <c r="U562" s="625"/>
      <c r="V562" s="625"/>
      <c r="W562" s="625"/>
      <c r="X562" s="625"/>
      <c r="Y562" s="625"/>
    </row>
    <row r="563" spans="1:25" s="608" customFormat="1" ht="27" customHeight="1" x14ac:dyDescent="0.3">
      <c r="A563" s="504" t="s">
        <v>4022</v>
      </c>
      <c r="B563" s="501" t="s">
        <v>2088</v>
      </c>
      <c r="C563" s="477" t="s">
        <v>552</v>
      </c>
      <c r="D563" s="478" t="s">
        <v>1338</v>
      </c>
      <c r="E563" s="479" t="s">
        <v>3</v>
      </c>
      <c r="F563" s="519">
        <f>F564+F566</f>
        <v>283.75</v>
      </c>
      <c r="G563" s="479"/>
      <c r="H563" s="479"/>
      <c r="I563" s="479"/>
      <c r="J563" s="479"/>
      <c r="K563" s="519">
        <f t="shared" ref="K563:K564" si="341">F563</f>
        <v>283.75</v>
      </c>
      <c r="L563" s="519">
        <f t="shared" ref="L563:L565" si="342">K563</f>
        <v>283.75</v>
      </c>
      <c r="M563" s="507">
        <v>1</v>
      </c>
      <c r="N563" s="483">
        <f>ROUND(M563*L563,2)</f>
        <v>283.75</v>
      </c>
      <c r="O563" s="575"/>
      <c r="P563" s="575"/>
      <c r="Q563" s="485"/>
      <c r="R563" s="485">
        <f>ROUND(N563*P563,2)</f>
        <v>0</v>
      </c>
      <c r="S563" s="715">
        <f>ROUND(Q563+R563,2)</f>
        <v>0</v>
      </c>
      <c r="T563" s="587"/>
    </row>
    <row r="564" spans="1:25" s="610" customFormat="1" ht="50.25" customHeight="1" x14ac:dyDescent="0.25">
      <c r="A564" s="486" t="s">
        <v>4023</v>
      </c>
      <c r="B564" s="487"/>
      <c r="C564" s="486" t="s">
        <v>553</v>
      </c>
      <c r="D564" s="596" t="s">
        <v>3437</v>
      </c>
      <c r="E564" s="489" t="s">
        <v>3</v>
      </c>
      <c r="F564" s="497">
        <v>8.2899999999999991</v>
      </c>
      <c r="G564" s="489"/>
      <c r="H564" s="489"/>
      <c r="I564" s="489"/>
      <c r="J564" s="489"/>
      <c r="K564" s="497">
        <f t="shared" si="341"/>
        <v>8.2899999999999991</v>
      </c>
      <c r="L564" s="497">
        <f t="shared" si="342"/>
        <v>8.2899999999999991</v>
      </c>
      <c r="M564" s="490">
        <v>1.1000000000000001</v>
      </c>
      <c r="N564" s="491">
        <f t="shared" ref="N564:N567" si="343">ROUND(M564*L564,2)</f>
        <v>9.1199999999999992</v>
      </c>
      <c r="O564" s="576"/>
      <c r="P564" s="576"/>
      <c r="Q564" s="492">
        <f t="shared" ref="Q564:Q567" si="344">ROUND(N564*O564,2)</f>
        <v>0</v>
      </c>
      <c r="R564" s="492"/>
      <c r="S564" s="715">
        <f t="shared" ref="S564:S567" si="345">ROUND(Q564+R564,2)</f>
        <v>0</v>
      </c>
      <c r="T564" s="584"/>
      <c r="U564" s="609"/>
    </row>
    <row r="565" spans="1:25" s="610" customFormat="1" x14ac:dyDescent="0.3">
      <c r="A565" s="486" t="s">
        <v>4024</v>
      </c>
      <c r="B565" s="487"/>
      <c r="C565" s="486" t="s">
        <v>553</v>
      </c>
      <c r="D565" s="493" t="s">
        <v>2978</v>
      </c>
      <c r="E565" s="489" t="s">
        <v>2</v>
      </c>
      <c r="F565" s="497">
        <f>F564</f>
        <v>8.2899999999999991</v>
      </c>
      <c r="G565" s="497"/>
      <c r="H565" s="497"/>
      <c r="I565" s="497"/>
      <c r="J565" s="497"/>
      <c r="K565" s="497">
        <f>F565</f>
        <v>8.2899999999999991</v>
      </c>
      <c r="L565" s="497">
        <f t="shared" si="342"/>
        <v>8.2899999999999991</v>
      </c>
      <c r="M565" s="490">
        <v>1</v>
      </c>
      <c r="N565" s="491">
        <f t="shared" si="343"/>
        <v>8.2899999999999991</v>
      </c>
      <c r="O565" s="576"/>
      <c r="P565" s="576"/>
      <c r="Q565" s="492">
        <f t="shared" si="344"/>
        <v>0</v>
      </c>
      <c r="R565" s="492"/>
      <c r="S565" s="715">
        <f t="shared" si="345"/>
        <v>0</v>
      </c>
      <c r="T565" s="584"/>
    </row>
    <row r="566" spans="1:25" s="610" customFormat="1" ht="27.6" x14ac:dyDescent="0.25">
      <c r="A566" s="486" t="s">
        <v>4025</v>
      </c>
      <c r="B566" s="487"/>
      <c r="C566" s="486" t="s">
        <v>553</v>
      </c>
      <c r="D566" s="596" t="s">
        <v>3397</v>
      </c>
      <c r="E566" s="489" t="s">
        <v>3</v>
      </c>
      <c r="F566" s="497">
        <v>275.45999999999998</v>
      </c>
      <c r="G566" s="497"/>
      <c r="H566" s="497"/>
      <c r="I566" s="497"/>
      <c r="J566" s="497"/>
      <c r="K566" s="497">
        <f t="shared" ref="K566:K567" si="346">F566</f>
        <v>275.45999999999998</v>
      </c>
      <c r="L566" s="497">
        <f t="shared" ref="L566:L567" si="347">K566</f>
        <v>275.45999999999998</v>
      </c>
      <c r="M566" s="490">
        <v>1.1000000000000001</v>
      </c>
      <c r="N566" s="491">
        <f t="shared" si="343"/>
        <v>303.01</v>
      </c>
      <c r="O566" s="576"/>
      <c r="P566" s="576"/>
      <c r="Q566" s="492">
        <f t="shared" si="344"/>
        <v>0</v>
      </c>
      <c r="R566" s="492"/>
      <c r="S566" s="715">
        <f t="shared" si="345"/>
        <v>0</v>
      </c>
      <c r="T566" s="584"/>
    </row>
    <row r="567" spans="1:25" s="610" customFormat="1" ht="25.5" customHeight="1" x14ac:dyDescent="0.3">
      <c r="A567" s="486" t="s">
        <v>4026</v>
      </c>
      <c r="B567" s="487"/>
      <c r="C567" s="486" t="s">
        <v>553</v>
      </c>
      <c r="D567" s="493" t="s">
        <v>2978</v>
      </c>
      <c r="E567" s="489" t="s">
        <v>2</v>
      </c>
      <c r="F567" s="497">
        <f>F566</f>
        <v>275.45999999999998</v>
      </c>
      <c r="G567" s="497"/>
      <c r="H567" s="497"/>
      <c r="I567" s="497"/>
      <c r="J567" s="497"/>
      <c r="K567" s="497">
        <f t="shared" si="346"/>
        <v>275.45999999999998</v>
      </c>
      <c r="L567" s="497">
        <f t="shared" si="347"/>
        <v>275.45999999999998</v>
      </c>
      <c r="M567" s="490">
        <v>1</v>
      </c>
      <c r="N567" s="491">
        <f t="shared" si="343"/>
        <v>275.45999999999998</v>
      </c>
      <c r="O567" s="576"/>
      <c r="P567" s="576"/>
      <c r="Q567" s="492">
        <f t="shared" si="344"/>
        <v>0</v>
      </c>
      <c r="R567" s="492"/>
      <c r="S567" s="715">
        <f t="shared" si="345"/>
        <v>0</v>
      </c>
      <c r="T567" s="584"/>
    </row>
    <row r="568" spans="1:25" s="608" customFormat="1" ht="27" customHeight="1" x14ac:dyDescent="0.3">
      <c r="A568" s="504" t="s">
        <v>4027</v>
      </c>
      <c r="B568" s="501" t="s">
        <v>4987</v>
      </c>
      <c r="C568" s="477" t="s">
        <v>552</v>
      </c>
      <c r="D568" s="499" t="s">
        <v>3058</v>
      </c>
      <c r="E568" s="479" t="s">
        <v>18</v>
      </c>
      <c r="F568" s="519">
        <f>F569</f>
        <v>1</v>
      </c>
      <c r="G568" s="479"/>
      <c r="H568" s="479"/>
      <c r="I568" s="479"/>
      <c r="J568" s="479"/>
      <c r="K568" s="500"/>
      <c r="L568" s="500">
        <f>F568</f>
        <v>1</v>
      </c>
      <c r="M568" s="507">
        <v>1</v>
      </c>
      <c r="N568" s="483">
        <f>ROUND(M568*L568,2)</f>
        <v>1</v>
      </c>
      <c r="O568" s="575"/>
      <c r="P568" s="575"/>
      <c r="Q568" s="485"/>
      <c r="R568" s="485">
        <f>ROUND(N568*P568,2)</f>
        <v>0</v>
      </c>
      <c r="S568" s="715">
        <f>ROUND(Q568+R568,2)</f>
        <v>0</v>
      </c>
      <c r="T568" s="587"/>
    </row>
    <row r="569" spans="1:25" s="610" customFormat="1" ht="22.5" customHeight="1" x14ac:dyDescent="0.25">
      <c r="A569" s="486" t="s">
        <v>4028</v>
      </c>
      <c r="B569" s="543"/>
      <c r="C569" s="516" t="s">
        <v>553</v>
      </c>
      <c r="D569" s="523" t="s">
        <v>1893</v>
      </c>
      <c r="E569" s="489" t="s">
        <v>18</v>
      </c>
      <c r="F569" s="570">
        <v>1</v>
      </c>
      <c r="G569" s="560"/>
      <c r="H569" s="496"/>
      <c r="I569" s="492"/>
      <c r="J569" s="526"/>
      <c r="K569" s="492">
        <v>1</v>
      </c>
      <c r="L569" s="494">
        <f t="shared" ref="L569" si="348">F569</f>
        <v>1</v>
      </c>
      <c r="M569" s="490">
        <v>1</v>
      </c>
      <c r="N569" s="491">
        <f t="shared" ref="N569" si="349">ROUND(M569*L569,2)</f>
        <v>1</v>
      </c>
      <c r="O569" s="577"/>
      <c r="P569" s="577"/>
      <c r="Q569" s="492">
        <f>ROUND(N569*O569,2)</f>
        <v>0</v>
      </c>
      <c r="R569" s="492"/>
      <c r="S569" s="715">
        <f>ROUND(Q569+R569,2)</f>
        <v>0</v>
      </c>
      <c r="T569" s="577"/>
      <c r="U569" s="609"/>
      <c r="V569" s="609"/>
      <c r="W569" s="609"/>
      <c r="X569" s="609"/>
      <c r="Y569" s="609"/>
    </row>
    <row r="570" spans="1:25" s="617" customFormat="1" ht="22.5" customHeight="1" x14ac:dyDescent="0.3">
      <c r="A570" s="463" t="s">
        <v>501</v>
      </c>
      <c r="B570" s="511"/>
      <c r="C570" s="510"/>
      <c r="D570" s="465" t="s">
        <v>3455</v>
      </c>
      <c r="E570" s="512"/>
      <c r="F570" s="513"/>
      <c r="G570" s="512"/>
      <c r="H570" s="512"/>
      <c r="I570" s="512"/>
      <c r="J570" s="512"/>
      <c r="K570" s="512"/>
      <c r="L570" s="514"/>
      <c r="M570" s="467"/>
      <c r="N570" s="468"/>
      <c r="O570" s="579"/>
      <c r="P570" s="579"/>
      <c r="Q570" s="469"/>
      <c r="R570" s="469"/>
      <c r="S570" s="715"/>
      <c r="T570" s="579"/>
      <c r="U570" s="616"/>
      <c r="V570" s="616"/>
      <c r="W570" s="616"/>
      <c r="X570" s="616"/>
      <c r="Y570" s="616"/>
    </row>
    <row r="571" spans="1:25" s="608" customFormat="1" ht="32.25" customHeight="1" x14ac:dyDescent="0.3">
      <c r="A571" s="504" t="s">
        <v>1608</v>
      </c>
      <c r="B571" s="501" t="s">
        <v>2086</v>
      </c>
      <c r="C571" s="477" t="s">
        <v>552</v>
      </c>
      <c r="D571" s="478" t="s">
        <v>3128</v>
      </c>
      <c r="E571" s="479" t="s">
        <v>3</v>
      </c>
      <c r="F571" s="500"/>
      <c r="G571" s="479"/>
      <c r="H571" s="479"/>
      <c r="I571" s="480"/>
      <c r="J571" s="480"/>
      <c r="K571" s="480">
        <f>SUM(K572:K587)</f>
        <v>187.94878741006207</v>
      </c>
      <c r="L571" s="480">
        <f>K571</f>
        <v>187.94878741006207</v>
      </c>
      <c r="M571" s="482">
        <v>1</v>
      </c>
      <c r="N571" s="483">
        <f>ROUND(M571*L571,2)</f>
        <v>187.95</v>
      </c>
      <c r="O571" s="575"/>
      <c r="P571" s="575"/>
      <c r="Q571" s="485"/>
      <c r="R571" s="485">
        <f>ROUND(N571*P571,2)</f>
        <v>0</v>
      </c>
      <c r="S571" s="715">
        <f>ROUND(Q571+R571,2)</f>
        <v>0</v>
      </c>
      <c r="T571" s="575" t="s">
        <v>555</v>
      </c>
      <c r="U571" s="607"/>
      <c r="V571" s="607"/>
      <c r="W571" s="607"/>
      <c r="X571" s="607"/>
      <c r="Y571" s="607"/>
    </row>
    <row r="572" spans="1:25" s="610" customFormat="1" x14ac:dyDescent="0.3">
      <c r="A572" s="486" t="s">
        <v>1609</v>
      </c>
      <c r="B572" s="543"/>
      <c r="C572" s="516" t="s">
        <v>553</v>
      </c>
      <c r="D572" s="813" t="s">
        <v>4604</v>
      </c>
      <c r="E572" s="496" t="s">
        <v>1210</v>
      </c>
      <c r="F572" s="517"/>
      <c r="G572" s="496">
        <v>0.2</v>
      </c>
      <c r="H572" s="496">
        <v>0.1</v>
      </c>
      <c r="I572" s="492">
        <f>(G572+H572)*2</f>
        <v>0.60000000000000009</v>
      </c>
      <c r="J572" s="524">
        <v>1.4</v>
      </c>
      <c r="K572" s="492">
        <f>I572*J572</f>
        <v>0.84000000000000008</v>
      </c>
      <c r="L572" s="492">
        <f>J572</f>
        <v>1.4</v>
      </c>
      <c r="M572" s="490">
        <v>1.1000000000000001</v>
      </c>
      <c r="N572" s="491">
        <f t="shared" ref="N572:N587" si="350">ROUND(M572*L572,2)</f>
        <v>1.54</v>
      </c>
      <c r="O572" s="577"/>
      <c r="P572" s="577"/>
      <c r="Q572" s="492">
        <f t="shared" ref="Q572:Q587" si="351">ROUND(N572*O572,2)</f>
        <v>0</v>
      </c>
      <c r="R572" s="492"/>
      <c r="S572" s="715">
        <f t="shared" ref="S572:S587" si="352">ROUND(Q572+R572,2)</f>
        <v>0</v>
      </c>
      <c r="T572" s="577"/>
      <c r="U572" s="609"/>
      <c r="V572" s="609"/>
      <c r="W572" s="609"/>
      <c r="X572" s="609"/>
      <c r="Y572" s="609"/>
    </row>
    <row r="573" spans="1:25" s="610" customFormat="1" x14ac:dyDescent="0.3">
      <c r="A573" s="486" t="s">
        <v>1610</v>
      </c>
      <c r="B573" s="543"/>
      <c r="C573" s="516" t="s">
        <v>553</v>
      </c>
      <c r="D573" s="813" t="s">
        <v>4752</v>
      </c>
      <c r="E573" s="496" t="s">
        <v>1210</v>
      </c>
      <c r="F573" s="517"/>
      <c r="G573" s="496">
        <v>0.8</v>
      </c>
      <c r="H573" s="496">
        <v>0.35</v>
      </c>
      <c r="I573" s="492">
        <f t="shared" ref="I573" si="353">(G573+H573)*2</f>
        <v>2.2999999999999998</v>
      </c>
      <c r="J573" s="524">
        <v>5.6</v>
      </c>
      <c r="K573" s="492">
        <f t="shared" ref="K573:K574" si="354">I573*J573</f>
        <v>12.879999999999999</v>
      </c>
      <c r="L573" s="492">
        <f>J573</f>
        <v>5.6</v>
      </c>
      <c r="M573" s="490">
        <v>1.1000000000000001</v>
      </c>
      <c r="N573" s="491">
        <f t="shared" si="350"/>
        <v>6.16</v>
      </c>
      <c r="O573" s="577"/>
      <c r="P573" s="577"/>
      <c r="Q573" s="492">
        <f t="shared" si="351"/>
        <v>0</v>
      </c>
      <c r="R573" s="492"/>
      <c r="S573" s="715">
        <f t="shared" si="352"/>
        <v>0</v>
      </c>
      <c r="T573" s="577"/>
      <c r="U573" s="609"/>
      <c r="V573" s="609"/>
      <c r="W573" s="609"/>
      <c r="X573" s="609"/>
      <c r="Y573" s="609"/>
    </row>
    <row r="574" spans="1:25" s="622" customFormat="1" x14ac:dyDescent="0.25">
      <c r="A574" s="942" t="s">
        <v>1611</v>
      </c>
      <c r="B574" s="949"/>
      <c r="C574" s="950" t="s">
        <v>553</v>
      </c>
      <c r="D574" s="944" t="s">
        <v>3414</v>
      </c>
      <c r="E574" s="947" t="s">
        <v>1210</v>
      </c>
      <c r="F574" s="958"/>
      <c r="G574" s="956">
        <v>0.95</v>
      </c>
      <c r="H574" s="947">
        <v>0.4</v>
      </c>
      <c r="I574" s="953">
        <f>(G574+H574)*2</f>
        <v>2.7</v>
      </c>
      <c r="J574" s="954">
        <v>51.6</v>
      </c>
      <c r="K574" s="492">
        <f t="shared" si="354"/>
        <v>139.32000000000002</v>
      </c>
      <c r="L574" s="492">
        <f t="shared" ref="L574:L577" si="355">J574</f>
        <v>51.6</v>
      </c>
      <c r="M574" s="959">
        <v>1.1000000000000001</v>
      </c>
      <c r="N574" s="960">
        <f t="shared" si="350"/>
        <v>56.76</v>
      </c>
      <c r="O574" s="961"/>
      <c r="P574" s="961"/>
      <c r="Q574" s="953">
        <f t="shared" si="351"/>
        <v>0</v>
      </c>
      <c r="R574" s="953"/>
      <c r="S574" s="962">
        <f t="shared" si="352"/>
        <v>0</v>
      </c>
      <c r="T574" s="961"/>
      <c r="U574" s="621"/>
      <c r="V574" s="621"/>
      <c r="W574" s="621"/>
      <c r="X574" s="621"/>
      <c r="Y574" s="621"/>
    </row>
    <row r="575" spans="1:25" s="610" customFormat="1" x14ac:dyDescent="0.25">
      <c r="A575" s="486" t="s">
        <v>1612</v>
      </c>
      <c r="B575" s="543"/>
      <c r="C575" s="516" t="s">
        <v>553</v>
      </c>
      <c r="D575" s="951" t="s">
        <v>4553</v>
      </c>
      <c r="E575" s="947" t="s">
        <v>1210</v>
      </c>
      <c r="F575" s="958"/>
      <c r="G575" s="956"/>
      <c r="H575" s="947"/>
      <c r="I575" s="970">
        <v>0.315</v>
      </c>
      <c r="J575" s="963">
        <v>0.1</v>
      </c>
      <c r="K575" s="965">
        <f>I575*J575*3.14</f>
        <v>9.8909999999999998E-2</v>
      </c>
      <c r="L575" s="492">
        <f>J575</f>
        <v>0.1</v>
      </c>
      <c r="M575" s="490">
        <v>1.1000000000000001</v>
      </c>
      <c r="N575" s="491">
        <f t="shared" si="350"/>
        <v>0.11</v>
      </c>
      <c r="O575" s="577"/>
      <c r="P575" s="577"/>
      <c r="Q575" s="492">
        <f t="shared" si="351"/>
        <v>0</v>
      </c>
      <c r="R575" s="492"/>
      <c r="S575" s="715">
        <f t="shared" si="352"/>
        <v>0</v>
      </c>
      <c r="T575" s="577"/>
      <c r="U575" s="609"/>
      <c r="V575" s="609"/>
      <c r="W575" s="609"/>
      <c r="X575" s="609"/>
      <c r="Y575" s="609"/>
    </row>
    <row r="576" spans="1:25" s="610" customFormat="1" x14ac:dyDescent="0.25">
      <c r="A576" s="486" t="s">
        <v>4029</v>
      </c>
      <c r="B576" s="543"/>
      <c r="C576" s="516" t="s">
        <v>553</v>
      </c>
      <c r="D576" s="944" t="s">
        <v>3456</v>
      </c>
      <c r="E576" s="947" t="s">
        <v>1210</v>
      </c>
      <c r="F576" s="958"/>
      <c r="G576" s="956"/>
      <c r="H576" s="947"/>
      <c r="I576" s="953">
        <v>0.45</v>
      </c>
      <c r="J576" s="963">
        <v>0.1</v>
      </c>
      <c r="K576" s="965">
        <f>I576*J576*3.14</f>
        <v>0.14130000000000001</v>
      </c>
      <c r="L576" s="492">
        <f t="shared" si="355"/>
        <v>0.1</v>
      </c>
      <c r="M576" s="490">
        <v>1.1000000000000001</v>
      </c>
      <c r="N576" s="491">
        <f t="shared" si="350"/>
        <v>0.11</v>
      </c>
      <c r="O576" s="577"/>
      <c r="P576" s="577"/>
      <c r="Q576" s="492">
        <f t="shared" si="351"/>
        <v>0</v>
      </c>
      <c r="R576" s="492"/>
      <c r="S576" s="715">
        <f t="shared" si="352"/>
        <v>0</v>
      </c>
      <c r="T576" s="577"/>
      <c r="U576" s="609"/>
      <c r="V576" s="609"/>
      <c r="W576" s="609"/>
      <c r="X576" s="609"/>
      <c r="Y576" s="609"/>
    </row>
    <row r="577" spans="1:25" s="622" customFormat="1" x14ac:dyDescent="0.25">
      <c r="A577" s="942" t="s">
        <v>4030</v>
      </c>
      <c r="B577" s="949"/>
      <c r="C577" s="950" t="s">
        <v>553</v>
      </c>
      <c r="D577" s="944" t="s">
        <v>3417</v>
      </c>
      <c r="E577" s="947" t="s">
        <v>1210</v>
      </c>
      <c r="F577" s="958"/>
      <c r="G577" s="956"/>
      <c r="H577" s="947"/>
      <c r="I577" s="953">
        <v>0.63</v>
      </c>
      <c r="J577" s="963">
        <v>0.3</v>
      </c>
      <c r="K577" s="965">
        <f>I577*J577*3.14</f>
        <v>0.59345999999999999</v>
      </c>
      <c r="L577" s="492">
        <f t="shared" si="355"/>
        <v>0.3</v>
      </c>
      <c r="M577" s="959">
        <v>1.1000000000000001</v>
      </c>
      <c r="N577" s="960">
        <f t="shared" si="350"/>
        <v>0.33</v>
      </c>
      <c r="O577" s="961"/>
      <c r="P577" s="961"/>
      <c r="Q577" s="953">
        <f t="shared" si="351"/>
        <v>0</v>
      </c>
      <c r="R577" s="953"/>
      <c r="S577" s="962">
        <f t="shared" si="352"/>
        <v>0</v>
      </c>
      <c r="T577" s="961"/>
      <c r="U577" s="621"/>
      <c r="V577" s="621"/>
      <c r="W577" s="621"/>
      <c r="X577" s="621"/>
      <c r="Y577" s="621"/>
    </row>
    <row r="578" spans="1:25" s="610" customFormat="1" x14ac:dyDescent="0.25">
      <c r="A578" s="486" t="s">
        <v>4031</v>
      </c>
      <c r="B578" s="543"/>
      <c r="C578" s="516" t="s">
        <v>553</v>
      </c>
      <c r="D578" s="596" t="s">
        <v>3457</v>
      </c>
      <c r="E578" s="489" t="s">
        <v>18</v>
      </c>
      <c r="F578" s="570" t="s">
        <v>14</v>
      </c>
      <c r="G578" s="560"/>
      <c r="H578" s="496"/>
      <c r="I578" s="492"/>
      <c r="J578" s="526"/>
      <c r="K578" s="492">
        <v>0.63</v>
      </c>
      <c r="L578" s="494" t="str">
        <f t="shared" ref="L578:L579" si="356">F578</f>
        <v>1</v>
      </c>
      <c r="M578" s="490">
        <v>1</v>
      </c>
      <c r="N578" s="491">
        <f t="shared" si="350"/>
        <v>1</v>
      </c>
      <c r="O578" s="577"/>
      <c r="P578" s="577"/>
      <c r="Q578" s="492">
        <f t="shared" si="351"/>
        <v>0</v>
      </c>
      <c r="R578" s="492"/>
      <c r="S578" s="715">
        <f t="shared" si="352"/>
        <v>0</v>
      </c>
      <c r="T578" s="577"/>
      <c r="U578" s="609"/>
      <c r="V578" s="609"/>
      <c r="W578" s="609"/>
      <c r="X578" s="609"/>
      <c r="Y578" s="609"/>
    </row>
    <row r="579" spans="1:25" s="610" customFormat="1" x14ac:dyDescent="0.25">
      <c r="A579" s="486" t="s">
        <v>4032</v>
      </c>
      <c r="B579" s="543"/>
      <c r="C579" s="516" t="s">
        <v>553</v>
      </c>
      <c r="D579" s="596" t="s">
        <v>3458</v>
      </c>
      <c r="E579" s="489" t="s">
        <v>18</v>
      </c>
      <c r="F579" s="570" t="s">
        <v>492</v>
      </c>
      <c r="G579" s="560"/>
      <c r="H579" s="496"/>
      <c r="I579" s="492"/>
      <c r="J579" s="526"/>
      <c r="K579" s="492">
        <v>9.0183650902513293</v>
      </c>
      <c r="L579" s="494" t="str">
        <f t="shared" si="356"/>
        <v>14</v>
      </c>
      <c r="M579" s="490">
        <v>1</v>
      </c>
      <c r="N579" s="491">
        <f t="shared" si="350"/>
        <v>14</v>
      </c>
      <c r="O579" s="577"/>
      <c r="P579" s="577"/>
      <c r="Q579" s="492">
        <f t="shared" si="351"/>
        <v>0</v>
      </c>
      <c r="R579" s="492"/>
      <c r="S579" s="715">
        <f t="shared" si="352"/>
        <v>0</v>
      </c>
      <c r="T579" s="577"/>
      <c r="U579" s="609"/>
      <c r="V579" s="609"/>
      <c r="W579" s="609"/>
      <c r="X579" s="609"/>
      <c r="Y579" s="609"/>
    </row>
    <row r="580" spans="1:25" s="610" customFormat="1" x14ac:dyDescent="0.25">
      <c r="A580" s="486" t="s">
        <v>4033</v>
      </c>
      <c r="B580" s="543"/>
      <c r="C580" s="516" t="s">
        <v>553</v>
      </c>
      <c r="D580" s="596" t="s">
        <v>3459</v>
      </c>
      <c r="E580" s="489" t="s">
        <v>18</v>
      </c>
      <c r="F580" s="570" t="s">
        <v>492</v>
      </c>
      <c r="G580" s="560"/>
      <c r="H580" s="496"/>
      <c r="I580" s="492"/>
      <c r="J580" s="526"/>
      <c r="K580" s="492">
        <v>13.68973967570486</v>
      </c>
      <c r="L580" s="494" t="str">
        <f>F580</f>
        <v>14</v>
      </c>
      <c r="M580" s="490">
        <v>1</v>
      </c>
      <c r="N580" s="491">
        <f t="shared" si="350"/>
        <v>14</v>
      </c>
      <c r="O580" s="577"/>
      <c r="P580" s="577"/>
      <c r="Q580" s="492">
        <f t="shared" si="351"/>
        <v>0</v>
      </c>
      <c r="R580" s="492"/>
      <c r="S580" s="715">
        <f t="shared" si="352"/>
        <v>0</v>
      </c>
      <c r="T580" s="577"/>
      <c r="U580" s="609"/>
      <c r="V580" s="609"/>
      <c r="W580" s="609"/>
      <c r="X580" s="609"/>
      <c r="Y580" s="609"/>
    </row>
    <row r="581" spans="1:25" s="610" customFormat="1" x14ac:dyDescent="0.25">
      <c r="A581" s="486" t="s">
        <v>4034</v>
      </c>
      <c r="B581" s="543"/>
      <c r="C581" s="516" t="s">
        <v>553</v>
      </c>
      <c r="D581" s="596" t="s">
        <v>3422</v>
      </c>
      <c r="E581" s="489" t="s">
        <v>18</v>
      </c>
      <c r="F581" s="570" t="s">
        <v>14</v>
      </c>
      <c r="G581" s="560"/>
      <c r="H581" s="496"/>
      <c r="I581" s="492"/>
      <c r="J581" s="526"/>
      <c r="K581" s="492">
        <v>0.52</v>
      </c>
      <c r="L581" s="494" t="str">
        <f t="shared" ref="L581" si="357">F581</f>
        <v>1</v>
      </c>
      <c r="M581" s="490">
        <v>1</v>
      </c>
      <c r="N581" s="491">
        <f t="shared" si="350"/>
        <v>1</v>
      </c>
      <c r="O581" s="577"/>
      <c r="P581" s="577"/>
      <c r="Q581" s="492">
        <f t="shared" si="351"/>
        <v>0</v>
      </c>
      <c r="R581" s="492"/>
      <c r="S581" s="715">
        <f t="shared" si="352"/>
        <v>0</v>
      </c>
      <c r="T581" s="577"/>
      <c r="U581" s="609"/>
      <c r="V581" s="609"/>
      <c r="W581" s="609"/>
      <c r="X581" s="609"/>
      <c r="Y581" s="609"/>
    </row>
    <row r="582" spans="1:25" s="610" customFormat="1" x14ac:dyDescent="0.25">
      <c r="A582" s="486" t="s">
        <v>4035</v>
      </c>
      <c r="B582" s="543"/>
      <c r="C582" s="516" t="s">
        <v>553</v>
      </c>
      <c r="D582" s="596" t="s">
        <v>3460</v>
      </c>
      <c r="E582" s="489" t="s">
        <v>18</v>
      </c>
      <c r="F582" s="570" t="s">
        <v>15</v>
      </c>
      <c r="G582" s="560"/>
      <c r="H582" s="496"/>
      <c r="I582" s="492"/>
      <c r="J582" s="526"/>
      <c r="K582" s="492">
        <v>2.2364600329384885</v>
      </c>
      <c r="L582" s="494" t="str">
        <f t="shared" ref="L582:L589" si="358">F582</f>
        <v>2</v>
      </c>
      <c r="M582" s="490">
        <v>1</v>
      </c>
      <c r="N582" s="491">
        <f t="shared" si="350"/>
        <v>2</v>
      </c>
      <c r="O582" s="577"/>
      <c r="P582" s="577"/>
      <c r="Q582" s="492">
        <f t="shared" si="351"/>
        <v>0</v>
      </c>
      <c r="R582" s="492"/>
      <c r="S582" s="715">
        <f t="shared" si="352"/>
        <v>0</v>
      </c>
      <c r="T582" s="577"/>
      <c r="U582" s="609"/>
      <c r="V582" s="609"/>
      <c r="W582" s="609"/>
      <c r="X582" s="609"/>
      <c r="Y582" s="609"/>
    </row>
    <row r="583" spans="1:25" s="610" customFormat="1" x14ac:dyDescent="0.25">
      <c r="A583" s="486" t="s">
        <v>4036</v>
      </c>
      <c r="B583" s="543"/>
      <c r="C583" s="516" t="s">
        <v>553</v>
      </c>
      <c r="D583" s="596" t="s">
        <v>3428</v>
      </c>
      <c r="E583" s="489" t="s">
        <v>18</v>
      </c>
      <c r="F583" s="570" t="s">
        <v>14</v>
      </c>
      <c r="G583" s="560"/>
      <c r="H583" s="496"/>
      <c r="I583" s="492"/>
      <c r="J583" s="526"/>
      <c r="K583" s="492">
        <v>1.9664600329384885</v>
      </c>
      <c r="L583" s="494" t="str">
        <f t="shared" si="358"/>
        <v>1</v>
      </c>
      <c r="M583" s="490">
        <v>1</v>
      </c>
      <c r="N583" s="491">
        <f t="shared" si="350"/>
        <v>1</v>
      </c>
      <c r="O583" s="577"/>
      <c r="P583" s="577"/>
      <c r="Q583" s="492">
        <f t="shared" si="351"/>
        <v>0</v>
      </c>
      <c r="R583" s="492"/>
      <c r="S583" s="715">
        <f t="shared" si="352"/>
        <v>0</v>
      </c>
      <c r="T583" s="577"/>
      <c r="U583" s="609"/>
      <c r="V583" s="609"/>
      <c r="W583" s="609"/>
      <c r="X583" s="609"/>
      <c r="Y583" s="609"/>
    </row>
    <row r="584" spans="1:25" s="610" customFormat="1" x14ac:dyDescent="0.25">
      <c r="A584" s="486" t="s">
        <v>4037</v>
      </c>
      <c r="B584" s="543"/>
      <c r="C584" s="516" t="s">
        <v>553</v>
      </c>
      <c r="D584" s="596" t="s">
        <v>3429</v>
      </c>
      <c r="E584" s="489" t="s">
        <v>18</v>
      </c>
      <c r="F584" s="570" t="s">
        <v>14</v>
      </c>
      <c r="G584" s="560"/>
      <c r="H584" s="496"/>
      <c r="I584" s="492"/>
      <c r="J584" s="526"/>
      <c r="K584" s="492">
        <v>4.4340925782289089</v>
      </c>
      <c r="L584" s="494" t="str">
        <f t="shared" si="358"/>
        <v>1</v>
      </c>
      <c r="M584" s="490">
        <v>1</v>
      </c>
      <c r="N584" s="491">
        <f t="shared" si="350"/>
        <v>1</v>
      </c>
      <c r="O584" s="577"/>
      <c r="P584" s="577"/>
      <c r="Q584" s="492">
        <f t="shared" si="351"/>
        <v>0</v>
      </c>
      <c r="R584" s="492"/>
      <c r="S584" s="715">
        <f t="shared" si="352"/>
        <v>0</v>
      </c>
      <c r="T584" s="577"/>
      <c r="U584" s="609"/>
      <c r="V584" s="609"/>
      <c r="W584" s="609"/>
      <c r="X584" s="609"/>
      <c r="Y584" s="609"/>
    </row>
    <row r="585" spans="1:25" s="610" customFormat="1" ht="27.6" x14ac:dyDescent="0.25">
      <c r="A585" s="486" t="s">
        <v>4038</v>
      </c>
      <c r="B585" s="543"/>
      <c r="C585" s="516" t="s">
        <v>553</v>
      </c>
      <c r="D585" s="596" t="s">
        <v>3461</v>
      </c>
      <c r="E585" s="489" t="s">
        <v>18</v>
      </c>
      <c r="F585" s="570" t="s">
        <v>14</v>
      </c>
      <c r="G585" s="560"/>
      <c r="H585" s="496"/>
      <c r="I585" s="492"/>
      <c r="J585" s="526"/>
      <c r="K585" s="492">
        <v>0.85</v>
      </c>
      <c r="L585" s="494" t="str">
        <f t="shared" si="358"/>
        <v>1</v>
      </c>
      <c r="M585" s="490">
        <v>1</v>
      </c>
      <c r="N585" s="491">
        <f t="shared" si="350"/>
        <v>1</v>
      </c>
      <c r="O585" s="577"/>
      <c r="P585" s="577"/>
      <c r="Q585" s="492">
        <f t="shared" si="351"/>
        <v>0</v>
      </c>
      <c r="R585" s="492"/>
      <c r="S585" s="715">
        <f t="shared" si="352"/>
        <v>0</v>
      </c>
      <c r="T585" s="577"/>
      <c r="U585" s="609"/>
      <c r="V585" s="609"/>
      <c r="W585" s="609"/>
      <c r="X585" s="609"/>
      <c r="Y585" s="609"/>
    </row>
    <row r="586" spans="1:25" s="610" customFormat="1" x14ac:dyDescent="0.25">
      <c r="A586" s="486" t="s">
        <v>4039</v>
      </c>
      <c r="B586" s="543"/>
      <c r="C586" s="516" t="s">
        <v>553</v>
      </c>
      <c r="D586" s="596" t="s">
        <v>3462</v>
      </c>
      <c r="E586" s="489" t="s">
        <v>18</v>
      </c>
      <c r="F586" s="570" t="s">
        <v>14</v>
      </c>
      <c r="G586" s="560"/>
      <c r="H586" s="496"/>
      <c r="I586" s="492"/>
      <c r="J586" s="526"/>
      <c r="K586" s="492">
        <v>0.73</v>
      </c>
      <c r="L586" s="494" t="str">
        <f t="shared" si="358"/>
        <v>1</v>
      </c>
      <c r="M586" s="490">
        <v>1</v>
      </c>
      <c r="N586" s="491">
        <f t="shared" si="350"/>
        <v>1</v>
      </c>
      <c r="O586" s="577"/>
      <c r="P586" s="577"/>
      <c r="Q586" s="492">
        <f t="shared" si="351"/>
        <v>0</v>
      </c>
      <c r="R586" s="492"/>
      <c r="S586" s="715">
        <f t="shared" si="352"/>
        <v>0</v>
      </c>
      <c r="T586" s="577"/>
      <c r="U586" s="609"/>
      <c r="V586" s="609"/>
      <c r="W586" s="609"/>
      <c r="X586" s="609"/>
      <c r="Y586" s="609"/>
    </row>
    <row r="587" spans="1:25" s="610" customFormat="1" x14ac:dyDescent="0.25">
      <c r="A587" s="486" t="s">
        <v>4040</v>
      </c>
      <c r="B587" s="543"/>
      <c r="C587" s="516" t="s">
        <v>553</v>
      </c>
      <c r="D587" s="502" t="s">
        <v>705</v>
      </c>
      <c r="E587" s="489" t="s">
        <v>3</v>
      </c>
      <c r="F587" s="633">
        <v>0.52</v>
      </c>
      <c r="G587" s="560"/>
      <c r="H587" s="496"/>
      <c r="I587" s="492"/>
      <c r="J587" s="526"/>
      <c r="K587" s="492"/>
      <c r="L587" s="494">
        <f t="shared" si="358"/>
        <v>0.52</v>
      </c>
      <c r="M587" s="490">
        <v>1</v>
      </c>
      <c r="N587" s="491">
        <f t="shared" si="350"/>
        <v>0.52</v>
      </c>
      <c r="O587" s="577"/>
      <c r="P587" s="577"/>
      <c r="Q587" s="492">
        <f t="shared" si="351"/>
        <v>0</v>
      </c>
      <c r="R587" s="492"/>
      <c r="S587" s="715">
        <f t="shared" si="352"/>
        <v>0</v>
      </c>
      <c r="T587" s="577"/>
      <c r="U587" s="609"/>
      <c r="V587" s="609"/>
      <c r="W587" s="609"/>
      <c r="X587" s="609"/>
      <c r="Y587" s="609"/>
    </row>
    <row r="588" spans="1:25" s="559" customFormat="1" ht="15.75" customHeight="1" x14ac:dyDescent="0.3">
      <c r="A588" s="504" t="s">
        <v>1613</v>
      </c>
      <c r="B588" s="501" t="s">
        <v>2307</v>
      </c>
      <c r="C588" s="477" t="s">
        <v>552</v>
      </c>
      <c r="D588" s="499" t="s">
        <v>2071</v>
      </c>
      <c r="E588" s="479" t="s">
        <v>18</v>
      </c>
      <c r="F588" s="500">
        <f>F589</f>
        <v>28</v>
      </c>
      <c r="G588" s="479"/>
      <c r="H588" s="479"/>
      <c r="I588" s="479"/>
      <c r="J588" s="479"/>
      <c r="K588" s="479"/>
      <c r="L588" s="500">
        <v>1</v>
      </c>
      <c r="M588" s="482">
        <v>1</v>
      </c>
      <c r="N588" s="483">
        <f>ROUND(M588*L588,2)</f>
        <v>1</v>
      </c>
      <c r="O588" s="575"/>
      <c r="P588" s="575"/>
      <c r="Q588" s="485"/>
      <c r="R588" s="485">
        <f>ROUND(N588*P588,2)</f>
        <v>0</v>
      </c>
      <c r="S588" s="715">
        <f>ROUND(Q588+R588,2)</f>
        <v>0</v>
      </c>
      <c r="T588" s="587" t="s">
        <v>556</v>
      </c>
      <c r="U588" s="558"/>
      <c r="V588" s="558"/>
      <c r="W588" s="558"/>
      <c r="X588" s="558"/>
      <c r="Y588" s="558"/>
    </row>
    <row r="589" spans="1:25" s="608" customFormat="1" ht="25.5" customHeight="1" x14ac:dyDescent="0.25">
      <c r="A589" s="486" t="s">
        <v>1614</v>
      </c>
      <c r="B589" s="543"/>
      <c r="C589" s="516" t="s">
        <v>553</v>
      </c>
      <c r="D589" s="530" t="s">
        <v>3463</v>
      </c>
      <c r="E589" s="489" t="s">
        <v>18</v>
      </c>
      <c r="F589" s="566">
        <v>28</v>
      </c>
      <c r="G589" s="560"/>
      <c r="H589" s="496"/>
      <c r="I589" s="492"/>
      <c r="J589" s="526"/>
      <c r="K589" s="492"/>
      <c r="L589" s="494">
        <f t="shared" si="358"/>
        <v>28</v>
      </c>
      <c r="M589" s="490">
        <v>1</v>
      </c>
      <c r="N589" s="491">
        <f t="shared" ref="N589" si="359">ROUND(M589*L589,2)</f>
        <v>28</v>
      </c>
      <c r="O589" s="577"/>
      <c r="P589" s="577"/>
      <c r="Q589" s="492">
        <f>ROUND(N589*O589,2)</f>
        <v>0</v>
      </c>
      <c r="R589" s="492"/>
      <c r="S589" s="715">
        <f>ROUND(Q589+R589,2)</f>
        <v>0</v>
      </c>
      <c r="T589" s="575"/>
      <c r="U589" s="607"/>
      <c r="V589" s="607"/>
      <c r="W589" s="607"/>
      <c r="X589" s="607"/>
      <c r="Y589" s="607"/>
    </row>
    <row r="590" spans="1:25" s="559" customFormat="1" ht="15.75" customHeight="1" x14ac:dyDescent="0.3">
      <c r="A590" s="504" t="s">
        <v>1615</v>
      </c>
      <c r="B590" s="538" t="s">
        <v>2974</v>
      </c>
      <c r="C590" s="477" t="s">
        <v>552</v>
      </c>
      <c r="D590" s="499" t="s">
        <v>1313</v>
      </c>
      <c r="E590" s="479" t="s">
        <v>1685</v>
      </c>
      <c r="F590" s="479">
        <f>F591</f>
        <v>1</v>
      </c>
      <c r="G590" s="479"/>
      <c r="H590" s="479"/>
      <c r="I590" s="479"/>
      <c r="J590" s="479"/>
      <c r="K590" s="479"/>
      <c r="L590" s="500">
        <v>1</v>
      </c>
      <c r="M590" s="482">
        <v>1</v>
      </c>
      <c r="N590" s="483">
        <f>ROUND(M590*L590,2)</f>
        <v>1</v>
      </c>
      <c r="O590" s="575"/>
      <c r="P590" s="575"/>
      <c r="Q590" s="485"/>
      <c r="R590" s="485">
        <f>ROUND(N590*P590,2)</f>
        <v>0</v>
      </c>
      <c r="S590" s="715">
        <f>ROUND(Q590+R590,2)</f>
        <v>0</v>
      </c>
      <c r="T590" s="586"/>
      <c r="U590" s="558"/>
      <c r="V590" s="558"/>
      <c r="W590" s="558"/>
      <c r="X590" s="558"/>
      <c r="Y590" s="558"/>
    </row>
    <row r="591" spans="1:25" s="613" customFormat="1" ht="17.25" customHeight="1" x14ac:dyDescent="0.25">
      <c r="A591" s="486" t="s">
        <v>1616</v>
      </c>
      <c r="B591" s="487"/>
      <c r="C591" s="486" t="s">
        <v>553</v>
      </c>
      <c r="D591" s="536" t="s">
        <v>3466</v>
      </c>
      <c r="E591" s="488" t="s">
        <v>1685</v>
      </c>
      <c r="F591" s="489">
        <v>1</v>
      </c>
      <c r="G591" s="489"/>
      <c r="H591" s="489"/>
      <c r="I591" s="489"/>
      <c r="J591" s="489"/>
      <c r="K591" s="489"/>
      <c r="L591" s="533">
        <f>F591</f>
        <v>1</v>
      </c>
      <c r="M591" s="534">
        <v>1</v>
      </c>
      <c r="N591" s="491">
        <f t="shared" ref="N591" si="360">ROUND(M591*L591,2)</f>
        <v>1</v>
      </c>
      <c r="O591" s="576"/>
      <c r="P591" s="576"/>
      <c r="Q591" s="492">
        <f>ROUND(N591*O591,2)</f>
        <v>0</v>
      </c>
      <c r="R591" s="492"/>
      <c r="S591" s="715">
        <f>ROUND(Q591+R591,2)</f>
        <v>0</v>
      </c>
      <c r="T591" s="620" t="s">
        <v>3137</v>
      </c>
      <c r="U591" s="615"/>
    </row>
    <row r="592" spans="1:25" s="559" customFormat="1" ht="27.75" customHeight="1" x14ac:dyDescent="0.3">
      <c r="A592" s="504" t="s">
        <v>4041</v>
      </c>
      <c r="B592" s="501" t="s">
        <v>4988</v>
      </c>
      <c r="C592" s="504" t="s">
        <v>552</v>
      </c>
      <c r="D592" s="508" t="s">
        <v>654</v>
      </c>
      <c r="E592" s="479" t="s">
        <v>18</v>
      </c>
      <c r="F592" s="500">
        <f>SUM(F593:F594)</f>
        <v>15</v>
      </c>
      <c r="G592" s="500"/>
      <c r="H592" s="500"/>
      <c r="I592" s="500"/>
      <c r="J592" s="500"/>
      <c r="K592" s="500"/>
      <c r="L592" s="506">
        <f t="shared" ref="L592:L594" si="361">F592</f>
        <v>15</v>
      </c>
      <c r="M592" s="507">
        <v>1</v>
      </c>
      <c r="N592" s="483">
        <f>ROUND(M592*L592,2)</f>
        <v>15</v>
      </c>
      <c r="O592" s="575"/>
      <c r="P592" s="575"/>
      <c r="Q592" s="485"/>
      <c r="R592" s="485">
        <f>ROUND(N592*P592,2)</f>
        <v>0</v>
      </c>
      <c r="S592" s="715">
        <f>ROUND(Q592+R592,2)</f>
        <v>0</v>
      </c>
      <c r="T592" s="586"/>
      <c r="U592" s="558"/>
      <c r="V592" s="558"/>
      <c r="W592" s="558"/>
      <c r="X592" s="558"/>
      <c r="Y592" s="558"/>
    </row>
    <row r="593" spans="1:25" s="626" customFormat="1" ht="43.5" customHeight="1" x14ac:dyDescent="0.3">
      <c r="A593" s="486" t="s">
        <v>4042</v>
      </c>
      <c r="B593" s="543"/>
      <c r="C593" s="486" t="s">
        <v>553</v>
      </c>
      <c r="D593" s="523" t="s">
        <v>1712</v>
      </c>
      <c r="E593" s="496" t="s">
        <v>18</v>
      </c>
      <c r="F593" s="517">
        <v>1</v>
      </c>
      <c r="G593" s="517"/>
      <c r="H593" s="517"/>
      <c r="I593" s="517"/>
      <c r="J593" s="517"/>
      <c r="K593" s="517"/>
      <c r="L593" s="494">
        <f t="shared" si="361"/>
        <v>1</v>
      </c>
      <c r="M593" s="490">
        <v>1</v>
      </c>
      <c r="N593" s="491">
        <f t="shared" ref="N593:N594" si="362">ROUND(M593*L593,2)</f>
        <v>1</v>
      </c>
      <c r="O593" s="577"/>
      <c r="P593" s="577"/>
      <c r="Q593" s="492">
        <f t="shared" ref="Q593:Q594" si="363">ROUND(N593*O593,2)</f>
        <v>0</v>
      </c>
      <c r="R593" s="492"/>
      <c r="S593" s="715">
        <f t="shared" ref="S593:S594" si="364">ROUND(Q593+R593,2)</f>
        <v>0</v>
      </c>
      <c r="T593" s="584"/>
      <c r="U593" s="625"/>
      <c r="V593" s="625"/>
      <c r="W593" s="625"/>
      <c r="X593" s="625"/>
      <c r="Y593" s="625"/>
    </row>
    <row r="594" spans="1:25" s="626" customFormat="1" ht="38.25" customHeight="1" x14ac:dyDescent="0.25">
      <c r="A594" s="486" t="s">
        <v>4043</v>
      </c>
      <c r="B594" s="543"/>
      <c r="C594" s="486" t="s">
        <v>553</v>
      </c>
      <c r="D594" s="596" t="s">
        <v>3464</v>
      </c>
      <c r="E594" s="496" t="s">
        <v>18</v>
      </c>
      <c r="F594" s="517">
        <v>14</v>
      </c>
      <c r="G594" s="517"/>
      <c r="H594" s="517"/>
      <c r="I594" s="517"/>
      <c r="J594" s="517"/>
      <c r="K594" s="517"/>
      <c r="L594" s="494">
        <f t="shared" si="361"/>
        <v>14</v>
      </c>
      <c r="M594" s="490">
        <v>1</v>
      </c>
      <c r="N594" s="491">
        <f t="shared" si="362"/>
        <v>14</v>
      </c>
      <c r="O594" s="577"/>
      <c r="P594" s="577"/>
      <c r="Q594" s="492">
        <f t="shared" si="363"/>
        <v>0</v>
      </c>
      <c r="R594" s="492"/>
      <c r="S594" s="715">
        <f t="shared" si="364"/>
        <v>0</v>
      </c>
      <c r="T594" s="584"/>
      <c r="U594" s="625"/>
      <c r="V594" s="625"/>
      <c r="W594" s="625"/>
      <c r="X594" s="625"/>
      <c r="Y594" s="625"/>
    </row>
    <row r="595" spans="1:25" s="608" customFormat="1" ht="27" customHeight="1" x14ac:dyDescent="0.3">
      <c r="A595" s="504" t="s">
        <v>4044</v>
      </c>
      <c r="B595" s="501" t="s">
        <v>2088</v>
      </c>
      <c r="C595" s="477" t="s">
        <v>552</v>
      </c>
      <c r="D595" s="478" t="s">
        <v>1338</v>
      </c>
      <c r="E595" s="479" t="s">
        <v>3</v>
      </c>
      <c r="F595" s="519">
        <f>F596+F598</f>
        <v>164.6</v>
      </c>
      <c r="G595" s="479"/>
      <c r="H595" s="479"/>
      <c r="I595" s="479"/>
      <c r="J595" s="479"/>
      <c r="K595" s="519">
        <f>F595</f>
        <v>164.6</v>
      </c>
      <c r="L595" s="519">
        <f>K595</f>
        <v>164.6</v>
      </c>
      <c r="M595" s="507">
        <v>1</v>
      </c>
      <c r="N595" s="483">
        <f>ROUND(M595*L595,2)</f>
        <v>164.6</v>
      </c>
      <c r="O595" s="575"/>
      <c r="P595" s="575"/>
      <c r="Q595" s="485"/>
      <c r="R595" s="485">
        <f>ROUND(N595*P595,2)</f>
        <v>0</v>
      </c>
      <c r="S595" s="715">
        <f>ROUND(Q595+R595,2)</f>
        <v>0</v>
      </c>
      <c r="T595" s="587"/>
    </row>
    <row r="596" spans="1:25" s="610" customFormat="1" ht="31.5" customHeight="1" x14ac:dyDescent="0.25">
      <c r="A596" s="486" t="s">
        <v>4045</v>
      </c>
      <c r="B596" s="487"/>
      <c r="C596" s="486" t="s">
        <v>553</v>
      </c>
      <c r="D596" s="596" t="s">
        <v>3397</v>
      </c>
      <c r="E596" s="489" t="s">
        <v>3</v>
      </c>
      <c r="F596" s="497">
        <v>11.09</v>
      </c>
      <c r="G596" s="489"/>
      <c r="H596" s="489"/>
      <c r="I596" s="489"/>
      <c r="J596" s="489"/>
      <c r="K596" s="497">
        <f>F596</f>
        <v>11.09</v>
      </c>
      <c r="L596" s="497">
        <f>K596</f>
        <v>11.09</v>
      </c>
      <c r="M596" s="490">
        <v>1.1000000000000001</v>
      </c>
      <c r="N596" s="491">
        <f t="shared" ref="N596:N601" si="365">ROUND(M596*L596,2)</f>
        <v>12.2</v>
      </c>
      <c r="O596" s="576"/>
      <c r="P596" s="576"/>
      <c r="Q596" s="492">
        <f t="shared" ref="Q596:Q599" si="366">ROUND(N596*O596,2)</f>
        <v>0</v>
      </c>
      <c r="R596" s="492"/>
      <c r="S596" s="715">
        <f t="shared" ref="S596:S599" si="367">ROUND(Q596+R596,2)</f>
        <v>0</v>
      </c>
      <c r="T596" s="584"/>
      <c r="U596" s="609"/>
    </row>
    <row r="597" spans="1:25" s="610" customFormat="1" ht="25.5" customHeight="1" x14ac:dyDescent="0.3">
      <c r="A597" s="486" t="s">
        <v>4046</v>
      </c>
      <c r="B597" s="487"/>
      <c r="C597" s="486" t="s">
        <v>553</v>
      </c>
      <c r="D597" s="493" t="s">
        <v>2978</v>
      </c>
      <c r="E597" s="489" t="s">
        <v>2</v>
      </c>
      <c r="F597" s="497">
        <f>F596</f>
        <v>11.09</v>
      </c>
      <c r="G597" s="497"/>
      <c r="H597" s="497"/>
      <c r="I597" s="497"/>
      <c r="J597" s="497"/>
      <c r="K597" s="497">
        <f>F597</f>
        <v>11.09</v>
      </c>
      <c r="L597" s="497">
        <f>K597</f>
        <v>11.09</v>
      </c>
      <c r="M597" s="490">
        <v>1</v>
      </c>
      <c r="N597" s="491">
        <f t="shared" si="365"/>
        <v>11.09</v>
      </c>
      <c r="O597" s="576"/>
      <c r="P597" s="576"/>
      <c r="Q597" s="492">
        <f t="shared" si="366"/>
        <v>0</v>
      </c>
      <c r="R597" s="492"/>
      <c r="S597" s="715">
        <f t="shared" si="367"/>
        <v>0</v>
      </c>
      <c r="T597" s="584"/>
    </row>
    <row r="598" spans="1:25" s="610" customFormat="1" ht="36.75" customHeight="1" x14ac:dyDescent="0.25">
      <c r="A598" s="486" t="s">
        <v>4047</v>
      </c>
      <c r="B598" s="487"/>
      <c r="C598" s="486" t="s">
        <v>553</v>
      </c>
      <c r="D598" s="596" t="s">
        <v>3397</v>
      </c>
      <c r="E598" s="489" t="s">
        <v>3</v>
      </c>
      <c r="F598" s="497">
        <v>153.51</v>
      </c>
      <c r="G598" s="489"/>
      <c r="H598" s="489"/>
      <c r="I598" s="489"/>
      <c r="J598" s="489"/>
      <c r="K598" s="497">
        <f>F598</f>
        <v>153.51</v>
      </c>
      <c r="L598" s="497">
        <f>K598</f>
        <v>153.51</v>
      </c>
      <c r="M598" s="490">
        <v>1.1000000000000001</v>
      </c>
      <c r="N598" s="491">
        <f t="shared" si="365"/>
        <v>168.86</v>
      </c>
      <c r="O598" s="576"/>
      <c r="P598" s="576"/>
      <c r="Q598" s="492">
        <f t="shared" si="366"/>
        <v>0</v>
      </c>
      <c r="R598" s="492"/>
      <c r="S598" s="715">
        <f t="shared" si="367"/>
        <v>0</v>
      </c>
      <c r="T598" s="584"/>
      <c r="U598" s="609"/>
    </row>
    <row r="599" spans="1:25" s="610" customFormat="1" ht="25.5" customHeight="1" x14ac:dyDescent="0.3">
      <c r="A599" s="486" t="s">
        <v>4048</v>
      </c>
      <c r="B599" s="487"/>
      <c r="C599" s="486" t="s">
        <v>553</v>
      </c>
      <c r="D599" s="493" t="s">
        <v>2978</v>
      </c>
      <c r="E599" s="489" t="s">
        <v>2</v>
      </c>
      <c r="F599" s="497">
        <f>F598</f>
        <v>153.51</v>
      </c>
      <c r="G599" s="497"/>
      <c r="H599" s="497"/>
      <c r="I599" s="497"/>
      <c r="J599" s="497"/>
      <c r="K599" s="497">
        <f>F599</f>
        <v>153.51</v>
      </c>
      <c r="L599" s="497">
        <f>K599</f>
        <v>153.51</v>
      </c>
      <c r="M599" s="490">
        <v>1</v>
      </c>
      <c r="N599" s="491">
        <f t="shared" si="365"/>
        <v>153.51</v>
      </c>
      <c r="O599" s="576"/>
      <c r="P599" s="576"/>
      <c r="Q599" s="492">
        <f t="shared" si="366"/>
        <v>0</v>
      </c>
      <c r="R599" s="492"/>
      <c r="S599" s="715">
        <f t="shared" si="367"/>
        <v>0</v>
      </c>
      <c r="T599" s="584"/>
    </row>
    <row r="600" spans="1:25" s="608" customFormat="1" ht="27" customHeight="1" x14ac:dyDescent="0.3">
      <c r="A600" s="504" t="s">
        <v>4049</v>
      </c>
      <c r="B600" s="501" t="s">
        <v>4987</v>
      </c>
      <c r="C600" s="477" t="s">
        <v>552</v>
      </c>
      <c r="D600" s="499" t="s">
        <v>3058</v>
      </c>
      <c r="E600" s="479" t="s">
        <v>18</v>
      </c>
      <c r="F600" s="519">
        <f>F601</f>
        <v>1</v>
      </c>
      <c r="G600" s="479"/>
      <c r="H600" s="479"/>
      <c r="I600" s="479"/>
      <c r="J600" s="479"/>
      <c r="K600" s="500"/>
      <c r="L600" s="500">
        <f>F600</f>
        <v>1</v>
      </c>
      <c r="M600" s="507">
        <v>1</v>
      </c>
      <c r="N600" s="483">
        <f>ROUND(M600*L600,2)</f>
        <v>1</v>
      </c>
      <c r="O600" s="575"/>
      <c r="P600" s="575"/>
      <c r="Q600" s="485"/>
      <c r="R600" s="485">
        <f>ROUND(N600*P600,2)</f>
        <v>0</v>
      </c>
      <c r="S600" s="715">
        <f>ROUND(Q600+R600,2)</f>
        <v>0</v>
      </c>
      <c r="T600" s="587"/>
    </row>
    <row r="601" spans="1:25" s="610" customFormat="1" ht="24.75" customHeight="1" x14ac:dyDescent="0.25">
      <c r="A601" s="486" t="s">
        <v>4050</v>
      </c>
      <c r="B601" s="543"/>
      <c r="C601" s="516" t="s">
        <v>553</v>
      </c>
      <c r="D601" s="523" t="s">
        <v>3465</v>
      </c>
      <c r="E601" s="489" t="s">
        <v>18</v>
      </c>
      <c r="F601" s="570">
        <v>1</v>
      </c>
      <c r="G601" s="560"/>
      <c r="H601" s="496"/>
      <c r="I601" s="492"/>
      <c r="J601" s="526"/>
      <c r="K601" s="492"/>
      <c r="L601" s="494">
        <f>F601</f>
        <v>1</v>
      </c>
      <c r="M601" s="490">
        <v>1</v>
      </c>
      <c r="N601" s="491">
        <f t="shared" si="365"/>
        <v>1</v>
      </c>
      <c r="O601" s="577"/>
      <c r="P601" s="577"/>
      <c r="Q601" s="492">
        <f>ROUND(N601*O601,2)</f>
        <v>0</v>
      </c>
      <c r="R601" s="492"/>
      <c r="S601" s="715">
        <f>ROUND(Q601+R601,2)</f>
        <v>0</v>
      </c>
      <c r="T601" s="577"/>
      <c r="U601" s="609"/>
      <c r="V601" s="609"/>
      <c r="W601" s="609"/>
      <c r="X601" s="609"/>
      <c r="Y601" s="609"/>
    </row>
    <row r="602" spans="1:25" s="617" customFormat="1" ht="22.5" customHeight="1" x14ac:dyDescent="0.3">
      <c r="A602" s="463" t="s">
        <v>502</v>
      </c>
      <c r="B602" s="511"/>
      <c r="C602" s="510"/>
      <c r="D602" s="465" t="s">
        <v>3467</v>
      </c>
      <c r="E602" s="512"/>
      <c r="F602" s="513"/>
      <c r="G602" s="512"/>
      <c r="H602" s="512"/>
      <c r="I602" s="512"/>
      <c r="J602" s="512"/>
      <c r="K602" s="512"/>
      <c r="L602" s="514"/>
      <c r="M602" s="467"/>
      <c r="N602" s="468"/>
      <c r="O602" s="579"/>
      <c r="P602" s="579"/>
      <c r="Q602" s="469"/>
      <c r="R602" s="469"/>
      <c r="S602" s="715"/>
      <c r="T602" s="579"/>
      <c r="U602" s="616"/>
      <c r="V602" s="616"/>
      <c r="W602" s="616"/>
      <c r="X602" s="616"/>
      <c r="Y602" s="616"/>
    </row>
    <row r="603" spans="1:25" s="608" customFormat="1" ht="32.25" customHeight="1" x14ac:dyDescent="0.3">
      <c r="A603" s="504" t="s">
        <v>1619</v>
      </c>
      <c r="B603" s="501" t="s">
        <v>2086</v>
      </c>
      <c r="C603" s="477" t="s">
        <v>552</v>
      </c>
      <c r="D603" s="478" t="s">
        <v>3128</v>
      </c>
      <c r="E603" s="479" t="s">
        <v>3</v>
      </c>
      <c r="F603" s="500"/>
      <c r="G603" s="479"/>
      <c r="H603" s="479"/>
      <c r="I603" s="480"/>
      <c r="J603" s="480"/>
      <c r="K603" s="480">
        <f>SUM(K604:K629)</f>
        <v>249.79063908189281</v>
      </c>
      <c r="L603" s="480">
        <f>K603</f>
        <v>249.79063908189281</v>
      </c>
      <c r="M603" s="482">
        <v>1</v>
      </c>
      <c r="N603" s="483">
        <f>ROUND(M603*L603,2)</f>
        <v>249.79</v>
      </c>
      <c r="O603" s="575"/>
      <c r="P603" s="575"/>
      <c r="Q603" s="485"/>
      <c r="R603" s="485">
        <f>ROUND(N603*P603,2)</f>
        <v>0</v>
      </c>
      <c r="S603" s="715">
        <f>ROUND(Q603+R603,2)</f>
        <v>0</v>
      </c>
      <c r="T603" s="575" t="s">
        <v>555</v>
      </c>
      <c r="U603" s="607"/>
      <c r="V603" s="607"/>
      <c r="W603" s="607"/>
      <c r="X603" s="607"/>
      <c r="Y603" s="607"/>
    </row>
    <row r="604" spans="1:25" s="610" customFormat="1" ht="22.5" customHeight="1" x14ac:dyDescent="0.25">
      <c r="A604" s="486" t="s">
        <v>1620</v>
      </c>
      <c r="B604" s="543"/>
      <c r="C604" s="516" t="s">
        <v>553</v>
      </c>
      <c r="D604" s="596" t="s">
        <v>3443</v>
      </c>
      <c r="E604" s="489" t="s">
        <v>1210</v>
      </c>
      <c r="F604" s="517"/>
      <c r="G604" s="496">
        <v>0.75</v>
      </c>
      <c r="H604" s="496">
        <v>0.4</v>
      </c>
      <c r="I604" s="492">
        <f>(G604+H604)*2</f>
        <v>2.2999999999999998</v>
      </c>
      <c r="J604" s="524">
        <v>0.7</v>
      </c>
      <c r="K604" s="492">
        <f>I604*J604</f>
        <v>1.6099999999999999</v>
      </c>
      <c r="L604" s="492">
        <f>J604</f>
        <v>0.7</v>
      </c>
      <c r="M604" s="490">
        <v>1.1000000000000001</v>
      </c>
      <c r="N604" s="491">
        <f t="shared" ref="N604:N640" si="368">ROUND(M604*L604,2)</f>
        <v>0.77</v>
      </c>
      <c r="O604" s="577"/>
      <c r="P604" s="577"/>
      <c r="Q604" s="492">
        <f t="shared" ref="Q604:Q640" si="369">ROUND(N604*O604,2)</f>
        <v>0</v>
      </c>
      <c r="R604" s="492"/>
      <c r="S604" s="715">
        <f t="shared" ref="S604:S640" si="370">ROUND(Q604+R604,2)</f>
        <v>0</v>
      </c>
      <c r="T604" s="577"/>
      <c r="U604" s="609"/>
      <c r="V604" s="609"/>
      <c r="W604" s="609"/>
      <c r="X604" s="609"/>
      <c r="Y604" s="609"/>
    </row>
    <row r="605" spans="1:25" s="610" customFormat="1" ht="22.5" customHeight="1" x14ac:dyDescent="0.25">
      <c r="A605" s="486" t="s">
        <v>1621</v>
      </c>
      <c r="B605" s="543"/>
      <c r="C605" s="516" t="s">
        <v>553</v>
      </c>
      <c r="D605" s="813" t="s">
        <v>4604</v>
      </c>
      <c r="E605" s="489" t="s">
        <v>1210</v>
      </c>
      <c r="F605" s="570"/>
      <c r="G605" s="560">
        <v>0.2</v>
      </c>
      <c r="H605" s="496">
        <v>0.1</v>
      </c>
      <c r="I605" s="492">
        <f t="shared" ref="I605:I612" si="371">(G605+H605)*2</f>
        <v>0.60000000000000009</v>
      </c>
      <c r="J605" s="524">
        <v>1.4</v>
      </c>
      <c r="K605" s="492">
        <f t="shared" ref="K605:K612" si="372">I605*J605</f>
        <v>0.84000000000000008</v>
      </c>
      <c r="L605" s="492">
        <f t="shared" ref="L605:L616" si="373">J605</f>
        <v>1.4</v>
      </c>
      <c r="M605" s="490">
        <v>1.1000000000000001</v>
      </c>
      <c r="N605" s="491">
        <f t="shared" si="368"/>
        <v>1.54</v>
      </c>
      <c r="O605" s="577"/>
      <c r="P605" s="577"/>
      <c r="Q605" s="492">
        <f t="shared" si="369"/>
        <v>0</v>
      </c>
      <c r="R605" s="492"/>
      <c r="S605" s="715">
        <f t="shared" si="370"/>
        <v>0</v>
      </c>
      <c r="T605" s="577"/>
      <c r="U605" s="609"/>
      <c r="V605" s="609"/>
      <c r="W605" s="609"/>
      <c r="X605" s="609"/>
      <c r="Y605" s="609"/>
    </row>
    <row r="606" spans="1:25" s="610" customFormat="1" ht="22.5" customHeight="1" x14ac:dyDescent="0.25">
      <c r="A606" s="486" t="s">
        <v>1622</v>
      </c>
      <c r="B606" s="543"/>
      <c r="C606" s="516" t="s">
        <v>553</v>
      </c>
      <c r="D606" s="813" t="s">
        <v>4727</v>
      </c>
      <c r="E606" s="489" t="s">
        <v>1210</v>
      </c>
      <c r="F606" s="570"/>
      <c r="G606" s="560">
        <v>0.75</v>
      </c>
      <c r="H606" s="496">
        <v>0.3</v>
      </c>
      <c r="I606" s="492">
        <f t="shared" si="371"/>
        <v>2.1</v>
      </c>
      <c r="J606" s="524">
        <v>6.8</v>
      </c>
      <c r="K606" s="492">
        <f t="shared" si="372"/>
        <v>14.28</v>
      </c>
      <c r="L606" s="492">
        <f t="shared" si="373"/>
        <v>6.8</v>
      </c>
      <c r="M606" s="490">
        <v>1.1000000000000001</v>
      </c>
      <c r="N606" s="491">
        <f t="shared" si="368"/>
        <v>7.48</v>
      </c>
      <c r="O606" s="577"/>
      <c r="P606" s="577"/>
      <c r="Q606" s="492">
        <f t="shared" si="369"/>
        <v>0</v>
      </c>
      <c r="R606" s="492"/>
      <c r="S606" s="715">
        <f t="shared" si="370"/>
        <v>0</v>
      </c>
      <c r="T606" s="577"/>
      <c r="U606" s="609"/>
      <c r="V606" s="609"/>
      <c r="W606" s="609"/>
      <c r="X606" s="609"/>
      <c r="Y606" s="609"/>
    </row>
    <row r="607" spans="1:25" s="610" customFormat="1" ht="22.5" customHeight="1" x14ac:dyDescent="0.25">
      <c r="A607" s="486" t="s">
        <v>1623</v>
      </c>
      <c r="B607" s="543"/>
      <c r="C607" s="516" t="s">
        <v>553</v>
      </c>
      <c r="D607" s="596" t="s">
        <v>3443</v>
      </c>
      <c r="E607" s="489" t="s">
        <v>1210</v>
      </c>
      <c r="F607" s="570"/>
      <c r="G607" s="560">
        <v>0.75600000000000001</v>
      </c>
      <c r="H607" s="496">
        <v>0.4</v>
      </c>
      <c r="I607" s="492">
        <f t="shared" si="371"/>
        <v>2.3120000000000003</v>
      </c>
      <c r="J607" s="524">
        <v>7.6</v>
      </c>
      <c r="K607" s="492">
        <f t="shared" si="372"/>
        <v>17.571200000000001</v>
      </c>
      <c r="L607" s="492">
        <f t="shared" si="373"/>
        <v>7.6</v>
      </c>
      <c r="M607" s="490">
        <v>1.1000000000000001</v>
      </c>
      <c r="N607" s="491">
        <f t="shared" si="368"/>
        <v>8.36</v>
      </c>
      <c r="O607" s="577"/>
      <c r="P607" s="577"/>
      <c r="Q607" s="492">
        <f t="shared" si="369"/>
        <v>0</v>
      </c>
      <c r="R607" s="492"/>
      <c r="S607" s="715">
        <f t="shared" si="370"/>
        <v>0</v>
      </c>
      <c r="T607" s="577"/>
      <c r="U607" s="609"/>
      <c r="V607" s="609"/>
      <c r="W607" s="609"/>
      <c r="X607" s="609"/>
      <c r="Y607" s="609"/>
    </row>
    <row r="608" spans="1:25" s="610" customFormat="1" ht="22.5" customHeight="1" x14ac:dyDescent="0.25">
      <c r="A608" s="486" t="s">
        <v>4051</v>
      </c>
      <c r="B608" s="543"/>
      <c r="C608" s="516" t="s">
        <v>553</v>
      </c>
      <c r="D608" s="813" t="s">
        <v>4728</v>
      </c>
      <c r="E608" s="489" t="s">
        <v>1210</v>
      </c>
      <c r="F608" s="570"/>
      <c r="G608" s="560">
        <v>0.75</v>
      </c>
      <c r="H608" s="496">
        <v>0.45</v>
      </c>
      <c r="I608" s="492">
        <f t="shared" si="371"/>
        <v>2.4</v>
      </c>
      <c r="J608" s="524">
        <v>0.4</v>
      </c>
      <c r="K608" s="492">
        <f t="shared" si="372"/>
        <v>0.96</v>
      </c>
      <c r="L608" s="492">
        <f t="shared" si="373"/>
        <v>0.4</v>
      </c>
      <c r="M608" s="490">
        <v>1.1000000000000001</v>
      </c>
      <c r="N608" s="491">
        <f t="shared" si="368"/>
        <v>0.44</v>
      </c>
      <c r="O608" s="577"/>
      <c r="P608" s="577"/>
      <c r="Q608" s="492">
        <f t="shared" si="369"/>
        <v>0</v>
      </c>
      <c r="R608" s="492"/>
      <c r="S608" s="715">
        <f t="shared" si="370"/>
        <v>0</v>
      </c>
      <c r="T608" s="577"/>
      <c r="U608" s="609"/>
      <c r="V608" s="609"/>
      <c r="W608" s="609"/>
      <c r="X608" s="609"/>
      <c r="Y608" s="609"/>
    </row>
    <row r="609" spans="1:25" s="610" customFormat="1" ht="22.5" customHeight="1" x14ac:dyDescent="0.25">
      <c r="A609" s="486" t="s">
        <v>4052</v>
      </c>
      <c r="B609" s="543"/>
      <c r="C609" s="516" t="s">
        <v>553</v>
      </c>
      <c r="D609" s="813" t="s">
        <v>4752</v>
      </c>
      <c r="E609" s="489" t="s">
        <v>1210</v>
      </c>
      <c r="F609" s="570"/>
      <c r="G609" s="560">
        <v>0.8</v>
      </c>
      <c r="H609" s="496">
        <v>0.35</v>
      </c>
      <c r="I609" s="492">
        <f t="shared" si="371"/>
        <v>2.2999999999999998</v>
      </c>
      <c r="J609" s="524">
        <v>5.6</v>
      </c>
      <c r="K609" s="492">
        <f t="shared" si="372"/>
        <v>12.879999999999999</v>
      </c>
      <c r="L609" s="492">
        <f t="shared" si="373"/>
        <v>5.6</v>
      </c>
      <c r="M609" s="490">
        <v>1.1000000000000001</v>
      </c>
      <c r="N609" s="491">
        <f t="shared" si="368"/>
        <v>6.16</v>
      </c>
      <c r="O609" s="577"/>
      <c r="P609" s="577"/>
      <c r="Q609" s="492">
        <f t="shared" si="369"/>
        <v>0</v>
      </c>
      <c r="R609" s="492"/>
      <c r="S609" s="715">
        <f t="shared" si="370"/>
        <v>0</v>
      </c>
      <c r="T609" s="577"/>
      <c r="U609" s="609"/>
      <c r="V609" s="609"/>
      <c r="W609" s="609"/>
      <c r="X609" s="609"/>
      <c r="Y609" s="609"/>
    </row>
    <row r="610" spans="1:25" s="610" customFormat="1" ht="22.5" customHeight="1" x14ac:dyDescent="0.25">
      <c r="A610" s="486" t="s">
        <v>4053</v>
      </c>
      <c r="B610" s="543"/>
      <c r="C610" s="516" t="s">
        <v>553</v>
      </c>
      <c r="D610" s="596" t="s">
        <v>3468</v>
      </c>
      <c r="E610" s="489" t="s">
        <v>1210</v>
      </c>
      <c r="F610" s="570"/>
      <c r="G610" s="560">
        <v>0.95</v>
      </c>
      <c r="H610" s="496">
        <v>0.3</v>
      </c>
      <c r="I610" s="492">
        <f t="shared" si="371"/>
        <v>2.5</v>
      </c>
      <c r="J610" s="524">
        <v>1.9</v>
      </c>
      <c r="K610" s="492">
        <f t="shared" si="372"/>
        <v>4.75</v>
      </c>
      <c r="L610" s="492">
        <f t="shared" si="373"/>
        <v>1.9</v>
      </c>
      <c r="M610" s="490">
        <v>1.1000000000000001</v>
      </c>
      <c r="N610" s="491">
        <f t="shared" si="368"/>
        <v>2.09</v>
      </c>
      <c r="O610" s="577"/>
      <c r="P610" s="577"/>
      <c r="Q610" s="492">
        <f t="shared" si="369"/>
        <v>0</v>
      </c>
      <c r="R610" s="492"/>
      <c r="S610" s="715">
        <f t="shared" si="370"/>
        <v>0</v>
      </c>
      <c r="T610" s="577"/>
      <c r="U610" s="609"/>
      <c r="V610" s="609"/>
      <c r="W610" s="609"/>
      <c r="X610" s="609"/>
      <c r="Y610" s="609"/>
    </row>
    <row r="611" spans="1:25" s="610" customFormat="1" ht="22.5" customHeight="1" x14ac:dyDescent="0.25">
      <c r="A611" s="486" t="s">
        <v>4054</v>
      </c>
      <c r="B611" s="543"/>
      <c r="C611" s="516" t="s">
        <v>553</v>
      </c>
      <c r="D611" s="596" t="s">
        <v>3469</v>
      </c>
      <c r="E611" s="489" t="s">
        <v>1210</v>
      </c>
      <c r="F611" s="570"/>
      <c r="G611" s="560">
        <v>0.95</v>
      </c>
      <c r="H611" s="496">
        <v>0.35</v>
      </c>
      <c r="I611" s="492">
        <f t="shared" si="371"/>
        <v>2.5999999999999996</v>
      </c>
      <c r="J611" s="524">
        <v>0.5</v>
      </c>
      <c r="K611" s="492">
        <f t="shared" si="372"/>
        <v>1.2999999999999998</v>
      </c>
      <c r="L611" s="492">
        <f t="shared" si="373"/>
        <v>0.5</v>
      </c>
      <c r="M611" s="490">
        <v>1.1000000000000001</v>
      </c>
      <c r="N611" s="491">
        <f t="shared" si="368"/>
        <v>0.55000000000000004</v>
      </c>
      <c r="O611" s="577"/>
      <c r="P611" s="577"/>
      <c r="Q611" s="492">
        <f t="shared" si="369"/>
        <v>0</v>
      </c>
      <c r="R611" s="492"/>
      <c r="S611" s="715">
        <f t="shared" si="370"/>
        <v>0</v>
      </c>
      <c r="T611" s="577"/>
      <c r="U611" s="609"/>
      <c r="V611" s="609"/>
      <c r="W611" s="609"/>
      <c r="X611" s="609"/>
      <c r="Y611" s="609"/>
    </row>
    <row r="612" spans="1:25" s="610" customFormat="1" ht="22.5" customHeight="1" x14ac:dyDescent="0.25">
      <c r="A612" s="486" t="s">
        <v>4055</v>
      </c>
      <c r="B612" s="543"/>
      <c r="C612" s="516" t="s">
        <v>553</v>
      </c>
      <c r="D612" s="596" t="s">
        <v>3414</v>
      </c>
      <c r="E612" s="489" t="s">
        <v>1210</v>
      </c>
      <c r="F612" s="570"/>
      <c r="G612" s="560">
        <v>0.95</v>
      </c>
      <c r="H612" s="496">
        <v>0.4</v>
      </c>
      <c r="I612" s="492">
        <f t="shared" si="371"/>
        <v>2.7</v>
      </c>
      <c r="J612" s="524">
        <v>59.9</v>
      </c>
      <c r="K612" s="492">
        <f t="shared" si="372"/>
        <v>161.73000000000002</v>
      </c>
      <c r="L612" s="492">
        <f t="shared" si="373"/>
        <v>59.9</v>
      </c>
      <c r="M612" s="490">
        <v>1.1000000000000001</v>
      </c>
      <c r="N612" s="491">
        <f t="shared" si="368"/>
        <v>65.89</v>
      </c>
      <c r="O612" s="577"/>
      <c r="P612" s="577"/>
      <c r="Q612" s="492">
        <f t="shared" si="369"/>
        <v>0</v>
      </c>
      <c r="R612" s="492"/>
      <c r="S612" s="715">
        <f t="shared" si="370"/>
        <v>0</v>
      </c>
      <c r="T612" s="577"/>
      <c r="U612" s="609"/>
      <c r="V612" s="609"/>
      <c r="W612" s="609"/>
      <c r="X612" s="609"/>
      <c r="Y612" s="609"/>
    </row>
    <row r="613" spans="1:25" s="610" customFormat="1" ht="22.5" customHeight="1" x14ac:dyDescent="0.25">
      <c r="A613" s="486" t="s">
        <v>4056</v>
      </c>
      <c r="B613" s="543"/>
      <c r="C613" s="516" t="s">
        <v>553</v>
      </c>
      <c r="D613" s="819" t="s">
        <v>4553</v>
      </c>
      <c r="E613" s="489" t="s">
        <v>1210</v>
      </c>
      <c r="F613" s="570"/>
      <c r="G613" s="560"/>
      <c r="H613" s="496"/>
      <c r="I613" s="492"/>
      <c r="J613" s="524">
        <v>0.1</v>
      </c>
      <c r="K613" s="492">
        <f>J613*3.14*0.315</f>
        <v>9.8910000000000012E-2</v>
      </c>
      <c r="L613" s="492">
        <f>J613</f>
        <v>0.1</v>
      </c>
      <c r="M613" s="490">
        <v>1.1000000000000001</v>
      </c>
      <c r="N613" s="491">
        <f t="shared" si="368"/>
        <v>0.11</v>
      </c>
      <c r="O613" s="577"/>
      <c r="P613" s="577"/>
      <c r="Q613" s="492">
        <f t="shared" si="369"/>
        <v>0</v>
      </c>
      <c r="R613" s="492"/>
      <c r="S613" s="715">
        <f t="shared" si="370"/>
        <v>0</v>
      </c>
      <c r="T613" s="577"/>
      <c r="U613" s="609"/>
      <c r="V613" s="609"/>
      <c r="W613" s="609"/>
      <c r="X613" s="609"/>
      <c r="Y613" s="609"/>
    </row>
    <row r="614" spans="1:25" s="610" customFormat="1" ht="22.5" customHeight="1" x14ac:dyDescent="0.25">
      <c r="A614" s="486" t="s">
        <v>4057</v>
      </c>
      <c r="B614" s="543"/>
      <c r="C614" s="516" t="s">
        <v>553</v>
      </c>
      <c r="D614" s="813" t="s">
        <v>4734</v>
      </c>
      <c r="E614" s="489" t="s">
        <v>1210</v>
      </c>
      <c r="F614" s="570"/>
      <c r="G614" s="560"/>
      <c r="H614" s="496"/>
      <c r="I614" s="492"/>
      <c r="J614" s="524">
        <v>1.9</v>
      </c>
      <c r="K614" s="492">
        <f>J614*3.14*0.5</f>
        <v>2.9830000000000001</v>
      </c>
      <c r="L614" s="492">
        <f t="shared" si="373"/>
        <v>1.9</v>
      </c>
      <c r="M614" s="490">
        <v>1.1000000000000001</v>
      </c>
      <c r="N614" s="491">
        <f t="shared" si="368"/>
        <v>2.09</v>
      </c>
      <c r="O614" s="577"/>
      <c r="P614" s="577"/>
      <c r="Q614" s="492">
        <f t="shared" si="369"/>
        <v>0</v>
      </c>
      <c r="R614" s="492"/>
      <c r="S614" s="715">
        <f t="shared" si="370"/>
        <v>0</v>
      </c>
      <c r="T614" s="577"/>
      <c r="U614" s="609"/>
      <c r="V614" s="609"/>
      <c r="W614" s="609"/>
      <c r="X614" s="609"/>
      <c r="Y614" s="609"/>
    </row>
    <row r="615" spans="1:25" s="610" customFormat="1" ht="22.5" customHeight="1" x14ac:dyDescent="0.25">
      <c r="A615" s="486" t="s">
        <v>4058</v>
      </c>
      <c r="B615" s="543"/>
      <c r="C615" s="516" t="s">
        <v>553</v>
      </c>
      <c r="D615" s="819" t="s">
        <v>4553</v>
      </c>
      <c r="E615" s="489" t="s">
        <v>1210</v>
      </c>
      <c r="F615" s="570"/>
      <c r="G615" s="560"/>
      <c r="H615" s="496"/>
      <c r="I615" s="492"/>
      <c r="J615" s="524">
        <v>0.1</v>
      </c>
      <c r="K615" s="492">
        <f>J615*3.14*0.315</f>
        <v>9.8910000000000012E-2</v>
      </c>
      <c r="L615" s="492">
        <f t="shared" si="373"/>
        <v>0.1</v>
      </c>
      <c r="M615" s="490">
        <v>1.1000000000000001</v>
      </c>
      <c r="N615" s="491">
        <f t="shared" si="368"/>
        <v>0.11</v>
      </c>
      <c r="O615" s="577"/>
      <c r="P615" s="577"/>
      <c r="Q615" s="492">
        <f t="shared" si="369"/>
        <v>0</v>
      </c>
      <c r="R615" s="492"/>
      <c r="S615" s="715">
        <f t="shared" si="370"/>
        <v>0</v>
      </c>
      <c r="T615" s="577"/>
      <c r="U615" s="609"/>
      <c r="V615" s="609"/>
      <c r="W615" s="609"/>
      <c r="X615" s="609"/>
      <c r="Y615" s="609"/>
    </row>
    <row r="616" spans="1:25" s="610" customFormat="1" ht="22.5" customHeight="1" x14ac:dyDescent="0.25">
      <c r="A616" s="486" t="s">
        <v>4059</v>
      </c>
      <c r="B616" s="543"/>
      <c r="C616" s="516" t="s">
        <v>553</v>
      </c>
      <c r="D616" s="813" t="s">
        <v>4734</v>
      </c>
      <c r="E616" s="489" t="s">
        <v>1210</v>
      </c>
      <c r="F616" s="570"/>
      <c r="G616" s="560"/>
      <c r="H616" s="496"/>
      <c r="I616" s="492"/>
      <c r="J616" s="524">
        <v>0.4</v>
      </c>
      <c r="K616" s="492">
        <f>J616*3.14*0.5</f>
        <v>0.62800000000000011</v>
      </c>
      <c r="L616" s="492">
        <f t="shared" si="373"/>
        <v>0.4</v>
      </c>
      <c r="M616" s="490">
        <v>1.1000000000000001</v>
      </c>
      <c r="N616" s="491">
        <f t="shared" si="368"/>
        <v>0.44</v>
      </c>
      <c r="O616" s="577"/>
      <c r="P616" s="577"/>
      <c r="Q616" s="492">
        <f t="shared" si="369"/>
        <v>0</v>
      </c>
      <c r="R616" s="492"/>
      <c r="S616" s="715">
        <f t="shared" si="370"/>
        <v>0</v>
      </c>
      <c r="T616" s="577"/>
      <c r="U616" s="609"/>
      <c r="V616" s="609"/>
      <c r="W616" s="609"/>
      <c r="X616" s="609"/>
      <c r="Y616" s="609"/>
    </row>
    <row r="617" spans="1:25" s="610" customFormat="1" ht="22.5" customHeight="1" x14ac:dyDescent="0.25">
      <c r="A617" s="486" t="s">
        <v>4060</v>
      </c>
      <c r="B617" s="543"/>
      <c r="C617" s="516" t="s">
        <v>553</v>
      </c>
      <c r="D617" s="596" t="s">
        <v>3470</v>
      </c>
      <c r="E617" s="489" t="s">
        <v>18</v>
      </c>
      <c r="F617" s="570">
        <v>1</v>
      </c>
      <c r="G617" s="560"/>
      <c r="H617" s="496"/>
      <c r="I617" s="492"/>
      <c r="J617" s="524"/>
      <c r="K617" s="492">
        <v>0.54</v>
      </c>
      <c r="L617" s="494">
        <f t="shared" ref="L617:L642" si="374">F617</f>
        <v>1</v>
      </c>
      <c r="M617" s="490">
        <v>1</v>
      </c>
      <c r="N617" s="491">
        <f t="shared" si="368"/>
        <v>1</v>
      </c>
      <c r="O617" s="577"/>
      <c r="P617" s="577"/>
      <c r="Q617" s="492">
        <f t="shared" si="369"/>
        <v>0</v>
      </c>
      <c r="R617" s="492"/>
      <c r="S617" s="715">
        <f t="shared" si="370"/>
        <v>0</v>
      </c>
      <c r="T617" s="577"/>
      <c r="U617" s="609"/>
      <c r="V617" s="609"/>
      <c r="W617" s="609"/>
      <c r="X617" s="609"/>
      <c r="Y617" s="609"/>
    </row>
    <row r="618" spans="1:25" s="610" customFormat="1" ht="22.5" customHeight="1" x14ac:dyDescent="0.25">
      <c r="A618" s="486" t="s">
        <v>4061</v>
      </c>
      <c r="B618" s="543"/>
      <c r="C618" s="516" t="s">
        <v>553</v>
      </c>
      <c r="D618" s="596" t="s">
        <v>3458</v>
      </c>
      <c r="E618" s="489" t="s">
        <v>18</v>
      </c>
      <c r="F618" s="570" t="s">
        <v>492</v>
      </c>
      <c r="G618" s="560"/>
      <c r="H618" s="496"/>
      <c r="I618" s="492"/>
      <c r="J618" s="524"/>
      <c r="K618" s="492">
        <v>9.0183650902513293</v>
      </c>
      <c r="L618" s="494" t="str">
        <f t="shared" si="374"/>
        <v>14</v>
      </c>
      <c r="M618" s="490">
        <v>1</v>
      </c>
      <c r="N618" s="491">
        <f t="shared" si="368"/>
        <v>14</v>
      </c>
      <c r="O618" s="577"/>
      <c r="P618" s="577"/>
      <c r="Q618" s="492">
        <f t="shared" si="369"/>
        <v>0</v>
      </c>
      <c r="R618" s="492"/>
      <c r="S618" s="715">
        <f t="shared" si="370"/>
        <v>0</v>
      </c>
      <c r="T618" s="577"/>
      <c r="U618" s="609"/>
      <c r="V618" s="609"/>
      <c r="W618" s="609"/>
      <c r="X618" s="609"/>
      <c r="Y618" s="609"/>
    </row>
    <row r="619" spans="1:25" s="610" customFormat="1" ht="22.5" customHeight="1" x14ac:dyDescent="0.25">
      <c r="A619" s="486" t="s">
        <v>4062</v>
      </c>
      <c r="B619" s="543"/>
      <c r="C619" s="516" t="s">
        <v>553</v>
      </c>
      <c r="D619" s="596" t="s">
        <v>3471</v>
      </c>
      <c r="E619" s="489" t="s">
        <v>18</v>
      </c>
      <c r="F619" s="570" t="s">
        <v>14</v>
      </c>
      <c r="G619" s="560"/>
      <c r="H619" s="496"/>
      <c r="I619" s="492"/>
      <c r="J619" s="526"/>
      <c r="K619" s="492">
        <v>0.94277829754273768</v>
      </c>
      <c r="L619" s="494" t="str">
        <f t="shared" si="374"/>
        <v>1</v>
      </c>
      <c r="M619" s="490">
        <v>1</v>
      </c>
      <c r="N619" s="491">
        <f t="shared" si="368"/>
        <v>1</v>
      </c>
      <c r="O619" s="577"/>
      <c r="P619" s="577"/>
      <c r="Q619" s="492">
        <f t="shared" si="369"/>
        <v>0</v>
      </c>
      <c r="R619" s="492"/>
      <c r="S619" s="715">
        <f t="shared" si="370"/>
        <v>0</v>
      </c>
      <c r="T619" s="577"/>
      <c r="U619" s="609"/>
      <c r="V619" s="609"/>
      <c r="W619" s="609"/>
      <c r="X619" s="609"/>
      <c r="Y619" s="609"/>
    </row>
    <row r="620" spans="1:25" s="610" customFormat="1" ht="22.5" customHeight="1" x14ac:dyDescent="0.25">
      <c r="A620" s="486" t="s">
        <v>4063</v>
      </c>
      <c r="B620" s="543"/>
      <c r="C620" s="516" t="s">
        <v>553</v>
      </c>
      <c r="D620" s="596" t="s">
        <v>3459</v>
      </c>
      <c r="E620" s="489" t="s">
        <v>18</v>
      </c>
      <c r="F620" s="570" t="s">
        <v>492</v>
      </c>
      <c r="G620" s="560"/>
      <c r="H620" s="496"/>
      <c r="I620" s="492"/>
      <c r="J620" s="526"/>
      <c r="K620" s="492">
        <v>13.68973967570486</v>
      </c>
      <c r="L620" s="494" t="str">
        <f t="shared" si="374"/>
        <v>14</v>
      </c>
      <c r="M620" s="490">
        <v>1</v>
      </c>
      <c r="N620" s="491">
        <f t="shared" si="368"/>
        <v>14</v>
      </c>
      <c r="O620" s="577"/>
      <c r="P620" s="577"/>
      <c r="Q620" s="492">
        <f t="shared" si="369"/>
        <v>0</v>
      </c>
      <c r="R620" s="492"/>
      <c r="S620" s="715">
        <f t="shared" si="370"/>
        <v>0</v>
      </c>
      <c r="T620" s="577"/>
      <c r="U620" s="609"/>
      <c r="V620" s="609"/>
      <c r="W620" s="609"/>
      <c r="X620" s="609"/>
      <c r="Y620" s="609"/>
    </row>
    <row r="621" spans="1:25" s="610" customFormat="1" ht="22.5" customHeight="1" x14ac:dyDescent="0.25">
      <c r="A621" s="486" t="s">
        <v>4064</v>
      </c>
      <c r="B621" s="543"/>
      <c r="C621" s="516" t="s">
        <v>553</v>
      </c>
      <c r="D621" s="596" t="s">
        <v>3472</v>
      </c>
      <c r="E621" s="489" t="s">
        <v>18</v>
      </c>
      <c r="F621" s="570" t="s">
        <v>14</v>
      </c>
      <c r="G621" s="560"/>
      <c r="H621" s="496"/>
      <c r="I621" s="492"/>
      <c r="J621" s="526"/>
      <c r="K621" s="492">
        <v>0.70655979670471114</v>
      </c>
      <c r="L621" s="494" t="str">
        <f t="shared" si="374"/>
        <v>1</v>
      </c>
      <c r="M621" s="490">
        <v>1</v>
      </c>
      <c r="N621" s="491">
        <f t="shared" si="368"/>
        <v>1</v>
      </c>
      <c r="O621" s="577"/>
      <c r="P621" s="577"/>
      <c r="Q621" s="492">
        <f t="shared" si="369"/>
        <v>0</v>
      </c>
      <c r="R621" s="492"/>
      <c r="S621" s="715">
        <f t="shared" si="370"/>
        <v>0</v>
      </c>
      <c r="T621" s="577"/>
      <c r="U621" s="609"/>
      <c r="V621" s="609"/>
      <c r="W621" s="609"/>
      <c r="X621" s="609"/>
      <c r="Y621" s="609"/>
    </row>
    <row r="622" spans="1:25" s="610" customFormat="1" ht="22.5" customHeight="1" x14ac:dyDescent="0.25">
      <c r="A622" s="486" t="s">
        <v>4065</v>
      </c>
      <c r="B622" s="543"/>
      <c r="C622" s="516" t="s">
        <v>553</v>
      </c>
      <c r="D622" s="596" t="s">
        <v>3473</v>
      </c>
      <c r="E622" s="489" t="s">
        <v>18</v>
      </c>
      <c r="F622" s="570" t="s">
        <v>14</v>
      </c>
      <c r="G622" s="560"/>
      <c r="H622" s="496"/>
      <c r="I622" s="492"/>
      <c r="J622" s="526"/>
      <c r="K622" s="492">
        <v>0.78786244037833075</v>
      </c>
      <c r="L622" s="494" t="str">
        <f t="shared" si="374"/>
        <v>1</v>
      </c>
      <c r="M622" s="490">
        <v>1</v>
      </c>
      <c r="N622" s="491">
        <f t="shared" si="368"/>
        <v>1</v>
      </c>
      <c r="O622" s="577"/>
      <c r="P622" s="577"/>
      <c r="Q622" s="492">
        <f t="shared" si="369"/>
        <v>0</v>
      </c>
      <c r="R622" s="492"/>
      <c r="S622" s="715">
        <f t="shared" si="370"/>
        <v>0</v>
      </c>
      <c r="T622" s="577"/>
      <c r="U622" s="609"/>
      <c r="V622" s="609"/>
      <c r="W622" s="609"/>
      <c r="X622" s="609"/>
      <c r="Y622" s="609"/>
    </row>
    <row r="623" spans="1:25" s="610" customFormat="1" ht="31.5" customHeight="1" x14ac:dyDescent="0.25">
      <c r="A623" s="486" t="s">
        <v>4066</v>
      </c>
      <c r="B623" s="543"/>
      <c r="C623" s="516" t="s">
        <v>553</v>
      </c>
      <c r="D623" s="596" t="s">
        <v>3474</v>
      </c>
      <c r="E623" s="489" t="s">
        <v>18</v>
      </c>
      <c r="F623" s="570" t="s">
        <v>14</v>
      </c>
      <c r="G623" s="560"/>
      <c r="H623" s="496"/>
      <c r="I623" s="492"/>
      <c r="J623" s="526"/>
      <c r="K623" s="492">
        <v>1.1053137813109197</v>
      </c>
      <c r="L623" s="494" t="str">
        <f t="shared" si="374"/>
        <v>1</v>
      </c>
      <c r="M623" s="490">
        <v>1</v>
      </c>
      <c r="N623" s="491">
        <f t="shared" si="368"/>
        <v>1</v>
      </c>
      <c r="O623" s="577"/>
      <c r="P623" s="577"/>
      <c r="Q623" s="492">
        <f t="shared" si="369"/>
        <v>0</v>
      </c>
      <c r="R623" s="492"/>
      <c r="S623" s="715">
        <f t="shared" si="370"/>
        <v>0</v>
      </c>
      <c r="T623" s="577"/>
      <c r="U623" s="609"/>
      <c r="V623" s="609"/>
      <c r="W623" s="609"/>
      <c r="X623" s="609"/>
      <c r="Y623" s="609"/>
    </row>
    <row r="624" spans="1:25" s="610" customFormat="1" ht="31.5" customHeight="1" x14ac:dyDescent="0.25">
      <c r="A624" s="486" t="s">
        <v>4067</v>
      </c>
      <c r="B624" s="543"/>
      <c r="C624" s="516" t="s">
        <v>553</v>
      </c>
      <c r="D624" s="596" t="s">
        <v>3477</v>
      </c>
      <c r="E624" s="489" t="s">
        <v>18</v>
      </c>
      <c r="F624" s="570">
        <v>1</v>
      </c>
      <c r="G624" s="560"/>
      <c r="H624" s="496"/>
      <c r="I624" s="492"/>
      <c r="J624" s="526"/>
      <c r="K624" s="492">
        <v>0.51</v>
      </c>
      <c r="L624" s="494">
        <f t="shared" si="374"/>
        <v>1</v>
      </c>
      <c r="M624" s="490">
        <v>1</v>
      </c>
      <c r="N624" s="491">
        <f t="shared" si="368"/>
        <v>1</v>
      </c>
      <c r="O624" s="577"/>
      <c r="P624" s="577"/>
      <c r="Q624" s="492">
        <f t="shared" si="369"/>
        <v>0</v>
      </c>
      <c r="R624" s="492"/>
      <c r="S624" s="715">
        <f t="shared" si="370"/>
        <v>0</v>
      </c>
      <c r="T624" s="577"/>
      <c r="U624" s="609"/>
      <c r="V624" s="609"/>
      <c r="W624" s="609"/>
      <c r="X624" s="609"/>
      <c r="Y624" s="609"/>
    </row>
    <row r="625" spans="1:25" s="610" customFormat="1" ht="31.5" customHeight="1" x14ac:dyDescent="0.25">
      <c r="A625" s="486" t="s">
        <v>4068</v>
      </c>
      <c r="B625" s="543"/>
      <c r="C625" s="516" t="s">
        <v>553</v>
      </c>
      <c r="D625" s="596" t="s">
        <v>3377</v>
      </c>
      <c r="E625" s="489" t="s">
        <v>18</v>
      </c>
      <c r="F625" s="570">
        <v>1</v>
      </c>
      <c r="G625" s="560"/>
      <c r="H625" s="496"/>
      <c r="I625" s="492"/>
      <c r="J625" s="526"/>
      <c r="K625" s="492">
        <v>0.63</v>
      </c>
      <c r="L625" s="494">
        <f t="shared" si="374"/>
        <v>1</v>
      </c>
      <c r="M625" s="490">
        <v>1</v>
      </c>
      <c r="N625" s="491">
        <f t="shared" si="368"/>
        <v>1</v>
      </c>
      <c r="O625" s="577"/>
      <c r="P625" s="577"/>
      <c r="Q625" s="492">
        <f t="shared" si="369"/>
        <v>0</v>
      </c>
      <c r="R625" s="492"/>
      <c r="S625" s="715">
        <f t="shared" si="370"/>
        <v>0</v>
      </c>
      <c r="T625" s="577"/>
      <c r="U625" s="609"/>
      <c r="V625" s="609"/>
      <c r="W625" s="609"/>
      <c r="X625" s="609"/>
      <c r="Y625" s="609"/>
    </row>
    <row r="626" spans="1:25" s="610" customFormat="1" ht="31.5" customHeight="1" x14ac:dyDescent="0.25">
      <c r="A626" s="486" t="s">
        <v>4069</v>
      </c>
      <c r="B626" s="543"/>
      <c r="C626" s="516" t="s">
        <v>553</v>
      </c>
      <c r="D626" s="596" t="s">
        <v>3379</v>
      </c>
      <c r="E626" s="489" t="s">
        <v>18</v>
      </c>
      <c r="F626" s="570">
        <v>1</v>
      </c>
      <c r="G626" s="560"/>
      <c r="H626" s="496"/>
      <c r="I626" s="492"/>
      <c r="J626" s="526"/>
      <c r="K626" s="492">
        <v>0.27</v>
      </c>
      <c r="L626" s="494">
        <f t="shared" si="374"/>
        <v>1</v>
      </c>
      <c r="M626" s="490">
        <v>1</v>
      </c>
      <c r="N626" s="491">
        <f t="shared" si="368"/>
        <v>1</v>
      </c>
      <c r="O626" s="577"/>
      <c r="P626" s="577"/>
      <c r="Q626" s="492">
        <f t="shared" si="369"/>
        <v>0</v>
      </c>
      <c r="R626" s="492"/>
      <c r="S626" s="715">
        <f t="shared" si="370"/>
        <v>0</v>
      </c>
      <c r="T626" s="577"/>
      <c r="U626" s="609"/>
      <c r="V626" s="609"/>
      <c r="W626" s="609"/>
      <c r="X626" s="609"/>
      <c r="Y626" s="609"/>
    </row>
    <row r="627" spans="1:25" s="610" customFormat="1" ht="31.5" customHeight="1" x14ac:dyDescent="0.25">
      <c r="A627" s="486" t="s">
        <v>4070</v>
      </c>
      <c r="B627" s="543"/>
      <c r="C627" s="516" t="s">
        <v>553</v>
      </c>
      <c r="D627" s="596" t="s">
        <v>3475</v>
      </c>
      <c r="E627" s="489" t="s">
        <v>18</v>
      </c>
      <c r="F627" s="570">
        <v>1</v>
      </c>
      <c r="G627" s="560"/>
      <c r="H627" s="496"/>
      <c r="I627" s="492"/>
      <c r="J627" s="526"/>
      <c r="K627" s="492">
        <v>0.41</v>
      </c>
      <c r="L627" s="494">
        <f t="shared" si="374"/>
        <v>1</v>
      </c>
      <c r="M627" s="490">
        <v>1</v>
      </c>
      <c r="N627" s="491">
        <f t="shared" si="368"/>
        <v>1</v>
      </c>
      <c r="O627" s="577"/>
      <c r="P627" s="577"/>
      <c r="Q627" s="492">
        <f t="shared" si="369"/>
        <v>0</v>
      </c>
      <c r="R627" s="492"/>
      <c r="S627" s="715">
        <f t="shared" si="370"/>
        <v>0</v>
      </c>
      <c r="T627" s="577"/>
      <c r="U627" s="609"/>
      <c r="V627" s="609"/>
      <c r="W627" s="609"/>
      <c r="X627" s="609"/>
      <c r="Y627" s="609"/>
    </row>
    <row r="628" spans="1:25" s="610" customFormat="1" ht="31.5" customHeight="1" x14ac:dyDescent="0.25">
      <c r="A628" s="486" t="s">
        <v>4071</v>
      </c>
      <c r="B628" s="543"/>
      <c r="C628" s="516" t="s">
        <v>553</v>
      </c>
      <c r="D628" s="596" t="s">
        <v>3476</v>
      </c>
      <c r="E628" s="489" t="s">
        <v>18</v>
      </c>
      <c r="F628" s="570">
        <v>1</v>
      </c>
      <c r="G628" s="560"/>
      <c r="H628" s="496"/>
      <c r="I628" s="492"/>
      <c r="J628" s="526"/>
      <c r="K628" s="492">
        <v>0.42</v>
      </c>
      <c r="L628" s="494">
        <f t="shared" si="374"/>
        <v>1</v>
      </c>
      <c r="M628" s="490">
        <v>1</v>
      </c>
      <c r="N628" s="491">
        <f t="shared" si="368"/>
        <v>1</v>
      </c>
      <c r="O628" s="577"/>
      <c r="P628" s="577"/>
      <c r="Q628" s="492">
        <f t="shared" si="369"/>
        <v>0</v>
      </c>
      <c r="R628" s="492"/>
      <c r="S628" s="715">
        <f t="shared" si="370"/>
        <v>0</v>
      </c>
      <c r="T628" s="577"/>
      <c r="U628" s="609"/>
      <c r="V628" s="609"/>
      <c r="W628" s="609"/>
      <c r="X628" s="609"/>
      <c r="Y628" s="609"/>
    </row>
    <row r="629" spans="1:25" s="610" customFormat="1" ht="22.5" customHeight="1" x14ac:dyDescent="0.25">
      <c r="A629" s="486" t="s">
        <v>4072</v>
      </c>
      <c r="B629" s="543"/>
      <c r="C629" s="516" t="s">
        <v>553</v>
      </c>
      <c r="D629" s="596" t="s">
        <v>3422</v>
      </c>
      <c r="E629" s="489" t="s">
        <v>18</v>
      </c>
      <c r="F629" s="570">
        <v>2</v>
      </c>
      <c r="G629" s="560"/>
      <c r="H629" s="496"/>
      <c r="I629" s="492"/>
      <c r="J629" s="526"/>
      <c r="K629" s="492">
        <v>1.03</v>
      </c>
      <c r="L629" s="494">
        <f t="shared" si="374"/>
        <v>2</v>
      </c>
      <c r="M629" s="490">
        <v>1</v>
      </c>
      <c r="N629" s="491">
        <f t="shared" si="368"/>
        <v>2</v>
      </c>
      <c r="O629" s="577"/>
      <c r="P629" s="577"/>
      <c r="Q629" s="492">
        <f t="shared" si="369"/>
        <v>0</v>
      </c>
      <c r="R629" s="492"/>
      <c r="S629" s="715">
        <f t="shared" si="370"/>
        <v>0</v>
      </c>
      <c r="T629" s="577"/>
      <c r="U629" s="609"/>
      <c r="V629" s="609"/>
      <c r="W629" s="609"/>
      <c r="X629" s="609"/>
      <c r="Y629" s="609"/>
    </row>
    <row r="630" spans="1:25" s="610" customFormat="1" ht="22.5" customHeight="1" x14ac:dyDescent="0.25">
      <c r="A630" s="486" t="s">
        <v>4073</v>
      </c>
      <c r="B630" s="543"/>
      <c r="C630" s="516" t="s">
        <v>553</v>
      </c>
      <c r="D630" s="596" t="s">
        <v>3358</v>
      </c>
      <c r="E630" s="489" t="s">
        <v>18</v>
      </c>
      <c r="F630" s="570">
        <v>3</v>
      </c>
      <c r="G630" s="560"/>
      <c r="H630" s="496"/>
      <c r="I630" s="492"/>
      <c r="J630" s="526"/>
      <c r="K630" s="492">
        <v>4.17</v>
      </c>
      <c r="L630" s="494">
        <f t="shared" si="374"/>
        <v>3</v>
      </c>
      <c r="M630" s="490">
        <v>1</v>
      </c>
      <c r="N630" s="491">
        <f t="shared" si="368"/>
        <v>3</v>
      </c>
      <c r="O630" s="577"/>
      <c r="P630" s="577"/>
      <c r="Q630" s="492">
        <f t="shared" si="369"/>
        <v>0</v>
      </c>
      <c r="R630" s="492"/>
      <c r="S630" s="715">
        <f t="shared" si="370"/>
        <v>0</v>
      </c>
      <c r="T630" s="577"/>
      <c r="U630" s="609"/>
      <c r="V630" s="609"/>
      <c r="W630" s="609"/>
      <c r="X630" s="609"/>
      <c r="Y630" s="609"/>
    </row>
    <row r="631" spans="1:25" s="610" customFormat="1" ht="22.5" customHeight="1" x14ac:dyDescent="0.25">
      <c r="A631" s="486" t="s">
        <v>4074</v>
      </c>
      <c r="B631" s="543"/>
      <c r="C631" s="516" t="s">
        <v>553</v>
      </c>
      <c r="D631" s="596" t="s">
        <v>3478</v>
      </c>
      <c r="E631" s="489" t="s">
        <v>18</v>
      </c>
      <c r="F631" s="570">
        <v>1</v>
      </c>
      <c r="G631" s="560"/>
      <c r="H631" s="496"/>
      <c r="I631" s="492"/>
      <c r="J631" s="526"/>
      <c r="K631" s="492">
        <v>1.1396680715673206</v>
      </c>
      <c r="L631" s="494">
        <f t="shared" si="374"/>
        <v>1</v>
      </c>
      <c r="M631" s="490">
        <v>1</v>
      </c>
      <c r="N631" s="491">
        <f t="shared" si="368"/>
        <v>1</v>
      </c>
      <c r="O631" s="577"/>
      <c r="P631" s="577"/>
      <c r="Q631" s="492">
        <f t="shared" si="369"/>
        <v>0</v>
      </c>
      <c r="R631" s="492"/>
      <c r="S631" s="715">
        <f t="shared" si="370"/>
        <v>0</v>
      </c>
      <c r="T631" s="577"/>
      <c r="U631" s="609"/>
      <c r="V631" s="609"/>
      <c r="W631" s="609"/>
      <c r="X631" s="609"/>
      <c r="Y631" s="609"/>
    </row>
    <row r="632" spans="1:25" s="610" customFormat="1" ht="18" customHeight="1" x14ac:dyDescent="0.25">
      <c r="A632" s="486" t="s">
        <v>4075</v>
      </c>
      <c r="B632" s="543"/>
      <c r="C632" s="516" t="s">
        <v>553</v>
      </c>
      <c r="D632" s="596" t="s">
        <v>3479</v>
      </c>
      <c r="E632" s="489" t="s">
        <v>18</v>
      </c>
      <c r="F632" s="570">
        <v>1</v>
      </c>
      <c r="G632" s="560"/>
      <c r="H632" s="496"/>
      <c r="I632" s="492"/>
      <c r="J632" s="526"/>
      <c r="K632" s="492">
        <v>0.95272688061683586</v>
      </c>
      <c r="L632" s="494">
        <f t="shared" si="374"/>
        <v>1</v>
      </c>
      <c r="M632" s="490">
        <v>1</v>
      </c>
      <c r="N632" s="491">
        <f t="shared" si="368"/>
        <v>1</v>
      </c>
      <c r="O632" s="577"/>
      <c r="P632" s="577"/>
      <c r="Q632" s="492">
        <f t="shared" si="369"/>
        <v>0</v>
      </c>
      <c r="R632" s="492"/>
      <c r="S632" s="715">
        <f t="shared" si="370"/>
        <v>0</v>
      </c>
      <c r="T632" s="577"/>
      <c r="U632" s="609"/>
      <c r="V632" s="609"/>
      <c r="W632" s="609"/>
      <c r="X632" s="609"/>
      <c r="Y632" s="609"/>
    </row>
    <row r="633" spans="1:25" s="610" customFormat="1" ht="22.5" customHeight="1" x14ac:dyDescent="0.25">
      <c r="A633" s="486" t="s">
        <v>4076</v>
      </c>
      <c r="B633" s="543"/>
      <c r="C633" s="516" t="s">
        <v>553</v>
      </c>
      <c r="D633" s="596" t="s">
        <v>3480</v>
      </c>
      <c r="E633" s="489" t="s">
        <v>18</v>
      </c>
      <c r="F633" s="570">
        <v>1</v>
      </c>
      <c r="G633" s="560"/>
      <c r="H633" s="496"/>
      <c r="I633" s="492"/>
      <c r="J633" s="526"/>
      <c r="K633" s="492">
        <v>0.95256631032565253</v>
      </c>
      <c r="L633" s="494">
        <f t="shared" si="374"/>
        <v>1</v>
      </c>
      <c r="M633" s="490">
        <v>1</v>
      </c>
      <c r="N633" s="491">
        <f t="shared" si="368"/>
        <v>1</v>
      </c>
      <c r="O633" s="577"/>
      <c r="P633" s="577"/>
      <c r="Q633" s="492">
        <f t="shared" si="369"/>
        <v>0</v>
      </c>
      <c r="R633" s="492"/>
      <c r="S633" s="715">
        <f t="shared" si="370"/>
        <v>0</v>
      </c>
      <c r="T633" s="577"/>
      <c r="U633" s="609"/>
      <c r="V633" s="609"/>
      <c r="W633" s="609"/>
      <c r="X633" s="609"/>
      <c r="Y633" s="609"/>
    </row>
    <row r="634" spans="1:25" s="610" customFormat="1" ht="22.5" customHeight="1" x14ac:dyDescent="0.25">
      <c r="A634" s="486" t="s">
        <v>4077</v>
      </c>
      <c r="B634" s="543"/>
      <c r="C634" s="516" t="s">
        <v>553</v>
      </c>
      <c r="D634" s="596" t="s">
        <v>3481</v>
      </c>
      <c r="E634" s="489" t="s">
        <v>18</v>
      </c>
      <c r="F634" s="570">
        <v>1</v>
      </c>
      <c r="G634" s="560"/>
      <c r="H634" s="496"/>
      <c r="I634" s="492"/>
      <c r="J634" s="526"/>
      <c r="K634" s="492">
        <v>1.9643361431346411</v>
      </c>
      <c r="L634" s="494">
        <f t="shared" si="374"/>
        <v>1</v>
      </c>
      <c r="M634" s="490">
        <v>1</v>
      </c>
      <c r="N634" s="491">
        <f t="shared" si="368"/>
        <v>1</v>
      </c>
      <c r="O634" s="577"/>
      <c r="P634" s="577"/>
      <c r="Q634" s="492">
        <f t="shared" si="369"/>
        <v>0</v>
      </c>
      <c r="R634" s="492"/>
      <c r="S634" s="715">
        <f t="shared" si="370"/>
        <v>0</v>
      </c>
      <c r="T634" s="577"/>
      <c r="U634" s="609"/>
      <c r="V634" s="609"/>
      <c r="W634" s="609"/>
      <c r="X634" s="609"/>
      <c r="Y634" s="609"/>
    </row>
    <row r="635" spans="1:25" s="610" customFormat="1" ht="22.5" customHeight="1" x14ac:dyDescent="0.25">
      <c r="A635" s="486" t="s">
        <v>4078</v>
      </c>
      <c r="B635" s="543"/>
      <c r="C635" s="516" t="s">
        <v>553</v>
      </c>
      <c r="D635" s="596" t="s">
        <v>3482</v>
      </c>
      <c r="E635" s="489" t="s">
        <v>18</v>
      </c>
      <c r="F635" s="570">
        <v>1</v>
      </c>
      <c r="G635" s="560"/>
      <c r="H635" s="496"/>
      <c r="I635" s="492"/>
      <c r="J635" s="526"/>
      <c r="K635" s="492">
        <v>3.047699069913909</v>
      </c>
      <c r="L635" s="494">
        <f t="shared" si="374"/>
        <v>1</v>
      </c>
      <c r="M635" s="490">
        <v>1</v>
      </c>
      <c r="N635" s="491">
        <f t="shared" si="368"/>
        <v>1</v>
      </c>
      <c r="O635" s="577"/>
      <c r="P635" s="577"/>
      <c r="Q635" s="492">
        <f t="shared" si="369"/>
        <v>0</v>
      </c>
      <c r="R635" s="492"/>
      <c r="S635" s="715">
        <f t="shared" si="370"/>
        <v>0</v>
      </c>
      <c r="T635" s="577"/>
      <c r="U635" s="609"/>
      <c r="V635" s="609"/>
      <c r="W635" s="609"/>
      <c r="X635" s="609"/>
      <c r="Y635" s="609"/>
    </row>
    <row r="636" spans="1:25" s="610" customFormat="1" ht="22.5" customHeight="1" x14ac:dyDescent="0.25">
      <c r="A636" s="486" t="s">
        <v>4079</v>
      </c>
      <c r="B636" s="543"/>
      <c r="C636" s="516" t="s">
        <v>553</v>
      </c>
      <c r="D636" s="596" t="s">
        <v>3483</v>
      </c>
      <c r="E636" s="489" t="s">
        <v>18</v>
      </c>
      <c r="F636" s="570">
        <v>1</v>
      </c>
      <c r="G636" s="560"/>
      <c r="H636" s="496"/>
      <c r="I636" s="492"/>
      <c r="J636" s="526"/>
      <c r="K636" s="492">
        <v>3.0498065549856923</v>
      </c>
      <c r="L636" s="494">
        <f t="shared" si="374"/>
        <v>1</v>
      </c>
      <c r="M636" s="490">
        <v>1</v>
      </c>
      <c r="N636" s="491">
        <f t="shared" si="368"/>
        <v>1</v>
      </c>
      <c r="O636" s="577"/>
      <c r="P636" s="577"/>
      <c r="Q636" s="492">
        <f t="shared" si="369"/>
        <v>0</v>
      </c>
      <c r="R636" s="492"/>
      <c r="S636" s="715">
        <f t="shared" si="370"/>
        <v>0</v>
      </c>
      <c r="T636" s="577"/>
      <c r="U636" s="609"/>
      <c r="V636" s="609"/>
      <c r="W636" s="609"/>
      <c r="X636" s="609"/>
      <c r="Y636" s="609"/>
    </row>
    <row r="637" spans="1:25" s="610" customFormat="1" ht="22.5" customHeight="1" x14ac:dyDescent="0.25">
      <c r="A637" s="486" t="s">
        <v>4080</v>
      </c>
      <c r="B637" s="543"/>
      <c r="C637" s="516" t="s">
        <v>553</v>
      </c>
      <c r="D637" s="596" t="s">
        <v>3484</v>
      </c>
      <c r="E637" s="489" t="s">
        <v>18</v>
      </c>
      <c r="F637" s="570">
        <v>1</v>
      </c>
      <c r="G637" s="560"/>
      <c r="H637" s="496"/>
      <c r="I637" s="492"/>
      <c r="J637" s="526"/>
      <c r="K637" s="492">
        <v>1.1996016858807848</v>
      </c>
      <c r="L637" s="494">
        <f t="shared" si="374"/>
        <v>1</v>
      </c>
      <c r="M637" s="490">
        <v>1</v>
      </c>
      <c r="N637" s="491">
        <f t="shared" si="368"/>
        <v>1</v>
      </c>
      <c r="O637" s="577"/>
      <c r="P637" s="577"/>
      <c r="Q637" s="492">
        <f t="shared" si="369"/>
        <v>0</v>
      </c>
      <c r="R637" s="492"/>
      <c r="S637" s="715">
        <f t="shared" si="370"/>
        <v>0</v>
      </c>
      <c r="T637" s="577"/>
      <c r="U637" s="609"/>
      <c r="V637" s="609"/>
      <c r="W637" s="609"/>
      <c r="X637" s="609"/>
      <c r="Y637" s="609"/>
    </row>
    <row r="638" spans="1:25" s="610" customFormat="1" ht="22.5" customHeight="1" x14ac:dyDescent="0.25">
      <c r="A638" s="486" t="s">
        <v>4081</v>
      </c>
      <c r="B638" s="543"/>
      <c r="C638" s="516" t="s">
        <v>553</v>
      </c>
      <c r="D638" s="596" t="s">
        <v>3485</v>
      </c>
      <c r="E638" s="489" t="s">
        <v>18</v>
      </c>
      <c r="F638" s="570">
        <v>1</v>
      </c>
      <c r="G638" s="560"/>
      <c r="H638" s="496"/>
      <c r="I638" s="492"/>
      <c r="J638" s="526"/>
      <c r="K638" s="492">
        <v>1.6751326206513051</v>
      </c>
      <c r="L638" s="494">
        <f t="shared" si="374"/>
        <v>1</v>
      </c>
      <c r="M638" s="490">
        <v>1</v>
      </c>
      <c r="N638" s="491">
        <f t="shared" si="368"/>
        <v>1</v>
      </c>
      <c r="O638" s="577"/>
      <c r="P638" s="577"/>
      <c r="Q638" s="492">
        <f t="shared" si="369"/>
        <v>0</v>
      </c>
      <c r="R638" s="492"/>
      <c r="S638" s="715">
        <f t="shared" si="370"/>
        <v>0</v>
      </c>
      <c r="T638" s="577"/>
      <c r="U638" s="609"/>
      <c r="V638" s="609"/>
      <c r="W638" s="609"/>
      <c r="X638" s="609"/>
      <c r="Y638" s="609"/>
    </row>
    <row r="639" spans="1:25" s="610" customFormat="1" ht="32.25" customHeight="1" x14ac:dyDescent="0.25">
      <c r="A639" s="486" t="s">
        <v>4082</v>
      </c>
      <c r="B639" s="543"/>
      <c r="C639" s="516" t="s">
        <v>553</v>
      </c>
      <c r="D639" s="596" t="s">
        <v>3486</v>
      </c>
      <c r="E639" s="489" t="s">
        <v>18</v>
      </c>
      <c r="F639" s="570">
        <v>1</v>
      </c>
      <c r="G639" s="560"/>
      <c r="H639" s="496"/>
      <c r="I639" s="492"/>
      <c r="J639" s="526"/>
      <c r="K639" s="492">
        <v>0.67</v>
      </c>
      <c r="L639" s="494">
        <f t="shared" si="374"/>
        <v>1</v>
      </c>
      <c r="M639" s="490">
        <v>1</v>
      </c>
      <c r="N639" s="491">
        <f t="shared" si="368"/>
        <v>1</v>
      </c>
      <c r="O639" s="577"/>
      <c r="P639" s="577"/>
      <c r="Q639" s="492">
        <f t="shared" si="369"/>
        <v>0</v>
      </c>
      <c r="R639" s="492"/>
      <c r="S639" s="715">
        <f t="shared" si="370"/>
        <v>0</v>
      </c>
      <c r="T639" s="577"/>
      <c r="U639" s="609"/>
      <c r="V639" s="609"/>
      <c r="W639" s="609"/>
      <c r="X639" s="609"/>
      <c r="Y639" s="609"/>
    </row>
    <row r="640" spans="1:25" s="610" customFormat="1" ht="22.5" customHeight="1" x14ac:dyDescent="0.25">
      <c r="A640" s="486" t="s">
        <v>4083</v>
      </c>
      <c r="B640" s="543"/>
      <c r="C640" s="516" t="s">
        <v>553</v>
      </c>
      <c r="D640" s="502" t="s">
        <v>705</v>
      </c>
      <c r="E640" s="489" t="s">
        <v>3</v>
      </c>
      <c r="F640" s="520">
        <f>0.28+0.36</f>
        <v>0.64</v>
      </c>
      <c r="G640" s="560"/>
      <c r="H640" s="496"/>
      <c r="I640" s="492"/>
      <c r="J640" s="526"/>
      <c r="K640" s="492"/>
      <c r="L640" s="497">
        <f t="shared" si="374"/>
        <v>0.64</v>
      </c>
      <c r="M640" s="490">
        <v>1</v>
      </c>
      <c r="N640" s="491">
        <f t="shared" si="368"/>
        <v>0.64</v>
      </c>
      <c r="O640" s="577"/>
      <c r="P640" s="577"/>
      <c r="Q640" s="492">
        <f t="shared" si="369"/>
        <v>0</v>
      </c>
      <c r="R640" s="492"/>
      <c r="S640" s="715">
        <f t="shared" si="370"/>
        <v>0</v>
      </c>
      <c r="T640" s="577"/>
      <c r="U640" s="609"/>
      <c r="V640" s="609"/>
      <c r="W640" s="609"/>
      <c r="X640" s="609"/>
      <c r="Y640" s="609"/>
    </row>
    <row r="641" spans="1:25" s="559" customFormat="1" ht="27.75" customHeight="1" x14ac:dyDescent="0.3">
      <c r="A641" s="504" t="s">
        <v>1624</v>
      </c>
      <c r="B641" s="501" t="s">
        <v>2307</v>
      </c>
      <c r="C641" s="504" t="s">
        <v>552</v>
      </c>
      <c r="D641" s="499" t="s">
        <v>2071</v>
      </c>
      <c r="E641" s="479" t="s">
        <v>18</v>
      </c>
      <c r="F641" s="500">
        <f>F642+F643</f>
        <v>2</v>
      </c>
      <c r="G641" s="500"/>
      <c r="H641" s="500"/>
      <c r="I641" s="500"/>
      <c r="J641" s="500"/>
      <c r="K641" s="500"/>
      <c r="L641" s="506">
        <f t="shared" si="374"/>
        <v>2</v>
      </c>
      <c r="M641" s="507">
        <v>1</v>
      </c>
      <c r="N641" s="483">
        <f>ROUND(M641*L641,2)</f>
        <v>2</v>
      </c>
      <c r="O641" s="575"/>
      <c r="P641" s="575"/>
      <c r="Q641" s="485"/>
      <c r="R641" s="485">
        <f>ROUND(N641*P641,2)</f>
        <v>0</v>
      </c>
      <c r="S641" s="715">
        <f>ROUND(Q641+R641,2)</f>
        <v>0</v>
      </c>
      <c r="T641" s="587" t="s">
        <v>556</v>
      </c>
      <c r="U641" s="558"/>
      <c r="V641" s="558"/>
      <c r="W641" s="558"/>
      <c r="X641" s="558"/>
      <c r="Y641" s="558"/>
    </row>
    <row r="642" spans="1:25" s="610" customFormat="1" x14ac:dyDescent="0.25">
      <c r="A642" s="486" t="s">
        <v>1625</v>
      </c>
      <c r="B642" s="543"/>
      <c r="C642" s="516" t="s">
        <v>553</v>
      </c>
      <c r="D642" s="596" t="s">
        <v>3487</v>
      </c>
      <c r="E642" s="489" t="s">
        <v>18</v>
      </c>
      <c r="F642" s="570">
        <v>1</v>
      </c>
      <c r="G642" s="560"/>
      <c r="H642" s="496"/>
      <c r="I642" s="492"/>
      <c r="J642" s="526"/>
      <c r="K642" s="492"/>
      <c r="L642" s="494">
        <f t="shared" si="374"/>
        <v>1</v>
      </c>
      <c r="M642" s="490">
        <v>1</v>
      </c>
      <c r="N642" s="491">
        <f t="shared" ref="N642:N643" si="375">ROUND(M642*L642,2)</f>
        <v>1</v>
      </c>
      <c r="O642" s="577"/>
      <c r="P642" s="577"/>
      <c r="Q642" s="492">
        <f t="shared" ref="Q642:Q643" si="376">ROUND(N642*O642,2)</f>
        <v>0</v>
      </c>
      <c r="R642" s="492"/>
      <c r="S642" s="715">
        <f t="shared" ref="S642:S648" si="377">ROUND(Q642+R642,2)</f>
        <v>0</v>
      </c>
      <c r="T642" s="577"/>
      <c r="U642" s="609"/>
      <c r="V642" s="609"/>
      <c r="W642" s="609"/>
      <c r="X642" s="609"/>
      <c r="Y642" s="609"/>
    </row>
    <row r="643" spans="1:25" s="610" customFormat="1" x14ac:dyDescent="0.25">
      <c r="A643" s="486" t="s">
        <v>3004</v>
      </c>
      <c r="B643" s="543"/>
      <c r="C643" s="516" t="s">
        <v>553</v>
      </c>
      <c r="D643" s="596" t="s">
        <v>3488</v>
      </c>
      <c r="E643" s="489" t="s">
        <v>18</v>
      </c>
      <c r="F643" s="570">
        <v>1</v>
      </c>
      <c r="G643" s="560"/>
      <c r="H643" s="496"/>
      <c r="I643" s="492"/>
      <c r="J643" s="526"/>
      <c r="K643" s="492"/>
      <c r="L643" s="494">
        <f t="shared" ref="L643" si="378">F643</f>
        <v>1</v>
      </c>
      <c r="M643" s="490">
        <v>1</v>
      </c>
      <c r="N643" s="491">
        <f t="shared" si="375"/>
        <v>1</v>
      </c>
      <c r="O643" s="577"/>
      <c r="P643" s="577"/>
      <c r="Q643" s="492">
        <f t="shared" si="376"/>
        <v>0</v>
      </c>
      <c r="R643" s="492"/>
      <c r="S643" s="715">
        <f t="shared" si="377"/>
        <v>0</v>
      </c>
      <c r="T643" s="577"/>
      <c r="U643" s="609"/>
      <c r="V643" s="609"/>
      <c r="W643" s="609"/>
      <c r="X643" s="609"/>
      <c r="Y643" s="609"/>
    </row>
    <row r="644" spans="1:25" s="559" customFormat="1" ht="15.75" customHeight="1" x14ac:dyDescent="0.3">
      <c r="A644" s="504" t="s">
        <v>1626</v>
      </c>
      <c r="B644" s="538" t="s">
        <v>2974</v>
      </c>
      <c r="C644" s="477" t="s">
        <v>552</v>
      </c>
      <c r="D644" s="499" t="s">
        <v>1313</v>
      </c>
      <c r="E644" s="479" t="s">
        <v>1685</v>
      </c>
      <c r="F644" s="479">
        <f>F645</f>
        <v>1</v>
      </c>
      <c r="G644" s="479"/>
      <c r="H644" s="479"/>
      <c r="I644" s="479"/>
      <c r="J644" s="479"/>
      <c r="K644" s="479"/>
      <c r="L644" s="500">
        <v>1</v>
      </c>
      <c r="M644" s="482">
        <v>1</v>
      </c>
      <c r="N644" s="483">
        <f>ROUND(M644*L644,2)</f>
        <v>1</v>
      </c>
      <c r="O644" s="575"/>
      <c r="P644" s="575"/>
      <c r="Q644" s="485"/>
      <c r="R644" s="485">
        <f>ROUND(N644*P644,2)</f>
        <v>0</v>
      </c>
      <c r="S644" s="715">
        <f>ROUND(Q644+R644,2)</f>
        <v>0</v>
      </c>
      <c r="T644" s="586"/>
      <c r="U644" s="558"/>
      <c r="V644" s="558"/>
      <c r="W644" s="558"/>
      <c r="X644" s="558"/>
      <c r="Y644" s="558"/>
    </row>
    <row r="645" spans="1:25" s="629" customFormat="1" ht="17.25" customHeight="1" x14ac:dyDescent="0.25">
      <c r="A645" s="546" t="s">
        <v>1627</v>
      </c>
      <c r="B645" s="547"/>
      <c r="C645" s="546" t="s">
        <v>553</v>
      </c>
      <c r="D645" s="536" t="s">
        <v>3120</v>
      </c>
      <c r="E645" s="548" t="s">
        <v>1685</v>
      </c>
      <c r="F645" s="548">
        <v>1</v>
      </c>
      <c r="G645" s="548"/>
      <c r="H645" s="548"/>
      <c r="I645" s="548"/>
      <c r="J645" s="548"/>
      <c r="K645" s="548"/>
      <c r="L645" s="645">
        <f>F645</f>
        <v>1</v>
      </c>
      <c r="M645" s="646">
        <v>1</v>
      </c>
      <c r="N645" s="491">
        <f t="shared" ref="N645" si="379">ROUND(M645*L645,2)</f>
        <v>1</v>
      </c>
      <c r="O645" s="581"/>
      <c r="P645" s="581"/>
      <c r="Q645" s="492">
        <f>ROUND(N645*O645,2)</f>
        <v>0</v>
      </c>
      <c r="R645" s="492"/>
      <c r="S645" s="715">
        <f>ROUND(Q645+R645,2)</f>
        <v>0</v>
      </c>
      <c r="T645" s="620" t="s">
        <v>3137</v>
      </c>
      <c r="U645" s="628"/>
    </row>
    <row r="646" spans="1:25" s="559" customFormat="1" ht="27.75" customHeight="1" x14ac:dyDescent="0.3">
      <c r="A646" s="504" t="s">
        <v>4084</v>
      </c>
      <c r="B646" s="501" t="s">
        <v>4988</v>
      </c>
      <c r="C646" s="504" t="s">
        <v>552</v>
      </c>
      <c r="D646" s="508" t="s">
        <v>654</v>
      </c>
      <c r="E646" s="479" t="s">
        <v>18</v>
      </c>
      <c r="F646" s="500">
        <f>SUM(F647:F648)</f>
        <v>2</v>
      </c>
      <c r="G646" s="500"/>
      <c r="H646" s="500"/>
      <c r="I646" s="500"/>
      <c r="J646" s="500"/>
      <c r="K646" s="500"/>
      <c r="L646" s="506">
        <f t="shared" ref="L646:L650" si="380">F646</f>
        <v>2</v>
      </c>
      <c r="M646" s="507">
        <v>1</v>
      </c>
      <c r="N646" s="483">
        <f>ROUND(M646*L646,2)</f>
        <v>2</v>
      </c>
      <c r="O646" s="575"/>
      <c r="P646" s="575"/>
      <c r="Q646" s="485"/>
      <c r="R646" s="485">
        <f>ROUND(N646*P646,2)</f>
        <v>0</v>
      </c>
      <c r="S646" s="715">
        <f>ROUND(Q646+R646,2)</f>
        <v>0</v>
      </c>
      <c r="T646" s="586"/>
      <c r="U646" s="558"/>
      <c r="V646" s="558"/>
      <c r="W646" s="558"/>
      <c r="X646" s="558"/>
      <c r="Y646" s="558"/>
    </row>
    <row r="647" spans="1:25" s="626" customFormat="1" ht="43.5" customHeight="1" x14ac:dyDescent="0.25">
      <c r="A647" s="486" t="s">
        <v>4085</v>
      </c>
      <c r="B647" s="543"/>
      <c r="C647" s="486" t="s">
        <v>553</v>
      </c>
      <c r="D647" s="596" t="s">
        <v>3492</v>
      </c>
      <c r="E647" s="496" t="s">
        <v>18</v>
      </c>
      <c r="F647" s="517">
        <v>1</v>
      </c>
      <c r="G647" s="517"/>
      <c r="H647" s="517"/>
      <c r="I647" s="517"/>
      <c r="J647" s="517"/>
      <c r="K647" s="517"/>
      <c r="L647" s="494">
        <f t="shared" si="380"/>
        <v>1</v>
      </c>
      <c r="M647" s="490">
        <v>1</v>
      </c>
      <c r="N647" s="491">
        <f t="shared" ref="N647:N648" si="381">ROUND(M647*L647,2)</f>
        <v>1</v>
      </c>
      <c r="O647" s="577"/>
      <c r="P647" s="577"/>
      <c r="Q647" s="492">
        <f t="shared" ref="Q647:Q648" si="382">ROUND(N647*O647,2)</f>
        <v>0</v>
      </c>
      <c r="R647" s="492"/>
      <c r="S647" s="715">
        <f t="shared" si="377"/>
        <v>0</v>
      </c>
      <c r="T647" s="584"/>
      <c r="U647" s="625"/>
      <c r="V647" s="625"/>
      <c r="W647" s="625"/>
      <c r="X647" s="625"/>
      <c r="Y647" s="625"/>
    </row>
    <row r="648" spans="1:25" s="626" customFormat="1" ht="38.25" customHeight="1" x14ac:dyDescent="0.25">
      <c r="A648" s="486" t="s">
        <v>4086</v>
      </c>
      <c r="B648" s="543"/>
      <c r="C648" s="486" t="s">
        <v>553</v>
      </c>
      <c r="D648" s="596" t="s">
        <v>3489</v>
      </c>
      <c r="E648" s="496" t="s">
        <v>18</v>
      </c>
      <c r="F648" s="517">
        <v>1</v>
      </c>
      <c r="G648" s="517"/>
      <c r="H648" s="517"/>
      <c r="I648" s="517"/>
      <c r="J648" s="517"/>
      <c r="K648" s="517"/>
      <c r="L648" s="494">
        <f t="shared" si="380"/>
        <v>1</v>
      </c>
      <c r="M648" s="490">
        <v>1</v>
      </c>
      <c r="N648" s="491">
        <f t="shared" si="381"/>
        <v>1</v>
      </c>
      <c r="O648" s="577"/>
      <c r="P648" s="577"/>
      <c r="Q648" s="492">
        <f t="shared" si="382"/>
        <v>0</v>
      </c>
      <c r="R648" s="492"/>
      <c r="S648" s="715">
        <f t="shared" si="377"/>
        <v>0</v>
      </c>
      <c r="T648" s="584"/>
      <c r="U648" s="625"/>
      <c r="V648" s="625"/>
      <c r="W648" s="625"/>
      <c r="X648" s="625"/>
      <c r="Y648" s="625"/>
    </row>
    <row r="649" spans="1:25" s="559" customFormat="1" ht="27.75" customHeight="1" x14ac:dyDescent="0.3">
      <c r="A649" s="477" t="s">
        <v>4087</v>
      </c>
      <c r="B649" s="501" t="s">
        <v>5577</v>
      </c>
      <c r="C649" s="504" t="s">
        <v>552</v>
      </c>
      <c r="D649" s="508" t="s">
        <v>5576</v>
      </c>
      <c r="E649" s="479" t="s">
        <v>18</v>
      </c>
      <c r="F649" s="500">
        <f>F650+F651+F652</f>
        <v>16</v>
      </c>
      <c r="G649" s="500"/>
      <c r="H649" s="500"/>
      <c r="I649" s="500"/>
      <c r="J649" s="500"/>
      <c r="K649" s="500"/>
      <c r="L649" s="506">
        <f t="shared" si="380"/>
        <v>16</v>
      </c>
      <c r="M649" s="507">
        <v>1</v>
      </c>
      <c r="N649" s="483">
        <f>ROUND(M649*L649,2)</f>
        <v>16</v>
      </c>
      <c r="O649" s="575"/>
      <c r="P649" s="575"/>
      <c r="Q649" s="485"/>
      <c r="R649" s="485">
        <f>ROUND(N649*P649,2)</f>
        <v>0</v>
      </c>
      <c r="S649" s="715">
        <f>ROUND(Q649+R649,2)</f>
        <v>0</v>
      </c>
      <c r="T649" s="586"/>
      <c r="U649" s="558"/>
      <c r="V649" s="558"/>
      <c r="W649" s="558"/>
      <c r="X649" s="558"/>
      <c r="Y649" s="558"/>
    </row>
    <row r="650" spans="1:25" s="610" customFormat="1" ht="37.5" customHeight="1" x14ac:dyDescent="0.25">
      <c r="A650" s="486" t="s">
        <v>4088</v>
      </c>
      <c r="B650" s="487"/>
      <c r="C650" s="486" t="s">
        <v>553</v>
      </c>
      <c r="D650" s="596" t="s">
        <v>3464</v>
      </c>
      <c r="E650" s="489" t="s">
        <v>18</v>
      </c>
      <c r="F650" s="520">
        <v>14</v>
      </c>
      <c r="G650" s="489"/>
      <c r="H650" s="489"/>
      <c r="I650" s="489"/>
      <c r="J650" s="489"/>
      <c r="K650" s="494"/>
      <c r="L650" s="494">
        <f t="shared" si="380"/>
        <v>14</v>
      </c>
      <c r="M650" s="490">
        <v>1</v>
      </c>
      <c r="N650" s="491">
        <f t="shared" ref="N650:N652" si="383">ROUND(M650*L650,2)</f>
        <v>14</v>
      </c>
      <c r="O650" s="576"/>
      <c r="P650" s="576"/>
      <c r="Q650" s="492">
        <f t="shared" ref="Q650:Q652" si="384">ROUND(N650*O650,2)</f>
        <v>0</v>
      </c>
      <c r="R650" s="492"/>
      <c r="S650" s="715">
        <f t="shared" ref="S650:S652" si="385">ROUND(Q650+R650,2)</f>
        <v>0</v>
      </c>
      <c r="T650" s="584"/>
      <c r="U650" s="609"/>
    </row>
    <row r="651" spans="1:25" s="610" customFormat="1" ht="37.5" customHeight="1" x14ac:dyDescent="0.25">
      <c r="A651" s="486" t="s">
        <v>4089</v>
      </c>
      <c r="B651" s="487"/>
      <c r="C651" s="486" t="s">
        <v>553</v>
      </c>
      <c r="D651" s="596" t="s">
        <v>3490</v>
      </c>
      <c r="E651" s="489" t="s">
        <v>18</v>
      </c>
      <c r="F651" s="520">
        <v>1</v>
      </c>
      <c r="G651" s="489"/>
      <c r="H651" s="489"/>
      <c r="I651" s="489"/>
      <c r="J651" s="489"/>
      <c r="K651" s="494"/>
      <c r="L651" s="494">
        <f t="shared" ref="L651:L652" si="386">F651</f>
        <v>1</v>
      </c>
      <c r="M651" s="490">
        <v>1</v>
      </c>
      <c r="N651" s="491">
        <f t="shared" si="383"/>
        <v>1</v>
      </c>
      <c r="O651" s="576"/>
      <c r="P651" s="576"/>
      <c r="Q651" s="492">
        <f t="shared" si="384"/>
        <v>0</v>
      </c>
      <c r="R651" s="492"/>
      <c r="S651" s="715">
        <f t="shared" si="385"/>
        <v>0</v>
      </c>
      <c r="T651" s="584"/>
      <c r="U651" s="609"/>
    </row>
    <row r="652" spans="1:25" s="626" customFormat="1" ht="38.25" customHeight="1" x14ac:dyDescent="0.25">
      <c r="A652" s="486" t="s">
        <v>4090</v>
      </c>
      <c r="B652" s="543"/>
      <c r="C652" s="486" t="s">
        <v>553</v>
      </c>
      <c r="D652" s="596" t="s">
        <v>3491</v>
      </c>
      <c r="E652" s="489" t="s">
        <v>18</v>
      </c>
      <c r="F652" s="517">
        <v>1</v>
      </c>
      <c r="G652" s="517"/>
      <c r="H652" s="517"/>
      <c r="I652" s="517"/>
      <c r="J652" s="517"/>
      <c r="K652" s="517"/>
      <c r="L652" s="494">
        <f t="shared" si="386"/>
        <v>1</v>
      </c>
      <c r="M652" s="490">
        <v>1</v>
      </c>
      <c r="N652" s="491">
        <f t="shared" si="383"/>
        <v>1</v>
      </c>
      <c r="O652" s="577"/>
      <c r="P652" s="577"/>
      <c r="Q652" s="492">
        <f t="shared" si="384"/>
        <v>0</v>
      </c>
      <c r="R652" s="492"/>
      <c r="S652" s="715">
        <f t="shared" si="385"/>
        <v>0</v>
      </c>
      <c r="T652" s="584"/>
      <c r="U652" s="625"/>
      <c r="V652" s="625"/>
      <c r="W652" s="625"/>
      <c r="X652" s="625"/>
      <c r="Y652" s="625"/>
    </row>
    <row r="653" spans="1:25" s="608" customFormat="1" ht="27" customHeight="1" x14ac:dyDescent="0.3">
      <c r="A653" s="504" t="s">
        <v>4091</v>
      </c>
      <c r="B653" s="501" t="s">
        <v>2088</v>
      </c>
      <c r="C653" s="477" t="s">
        <v>552</v>
      </c>
      <c r="D653" s="478" t="s">
        <v>1338</v>
      </c>
      <c r="E653" s="479" t="s">
        <v>3</v>
      </c>
      <c r="F653" s="519">
        <f>F654</f>
        <v>246.13</v>
      </c>
      <c r="G653" s="479"/>
      <c r="H653" s="479"/>
      <c r="I653" s="479"/>
      <c r="J653" s="479"/>
      <c r="K653" s="519">
        <f>F653</f>
        <v>246.13</v>
      </c>
      <c r="L653" s="519">
        <f>K653</f>
        <v>246.13</v>
      </c>
      <c r="M653" s="507">
        <v>1</v>
      </c>
      <c r="N653" s="483">
        <f>ROUND(M653*L653,2)</f>
        <v>246.13</v>
      </c>
      <c r="O653" s="575"/>
      <c r="P653" s="575"/>
      <c r="Q653" s="485"/>
      <c r="R653" s="485">
        <f>ROUND(N653*P653,2)</f>
        <v>0</v>
      </c>
      <c r="S653" s="715">
        <f>ROUND(Q653+R653,2)</f>
        <v>0</v>
      </c>
      <c r="T653" s="587"/>
    </row>
    <row r="654" spans="1:25" s="610" customFormat="1" ht="41.4" x14ac:dyDescent="0.25">
      <c r="A654" s="486" t="s">
        <v>4092</v>
      </c>
      <c r="B654" s="487"/>
      <c r="C654" s="486" t="s">
        <v>553</v>
      </c>
      <c r="D654" s="597" t="s">
        <v>3493</v>
      </c>
      <c r="E654" s="489" t="s">
        <v>3</v>
      </c>
      <c r="F654" s="497">
        <v>246.13</v>
      </c>
      <c r="G654" s="489"/>
      <c r="H654" s="489"/>
      <c r="I654" s="489"/>
      <c r="J654" s="489"/>
      <c r="K654" s="497">
        <f>F654</f>
        <v>246.13</v>
      </c>
      <c r="L654" s="497">
        <f>K654</f>
        <v>246.13</v>
      </c>
      <c r="M654" s="490">
        <v>1.1000000000000001</v>
      </c>
      <c r="N654" s="491">
        <f t="shared" ref="N654:N655" si="387">ROUND(M654*L654,2)</f>
        <v>270.74</v>
      </c>
      <c r="O654" s="576"/>
      <c r="P654" s="576"/>
      <c r="Q654" s="492">
        <f t="shared" ref="Q654:Q655" si="388">ROUND(N654*O654,2)</f>
        <v>0</v>
      </c>
      <c r="R654" s="492"/>
      <c r="S654" s="715">
        <f t="shared" ref="S654:S655" si="389">ROUND(Q654+R654,2)</f>
        <v>0</v>
      </c>
      <c r="T654" s="584"/>
      <c r="U654" s="609"/>
    </row>
    <row r="655" spans="1:25" s="610" customFormat="1" ht="25.5" customHeight="1" x14ac:dyDescent="0.3">
      <c r="A655" s="486" t="s">
        <v>4093</v>
      </c>
      <c r="B655" s="487"/>
      <c r="C655" s="486" t="s">
        <v>553</v>
      </c>
      <c r="D655" s="493" t="s">
        <v>3494</v>
      </c>
      <c r="E655" s="489" t="s">
        <v>2</v>
      </c>
      <c r="F655" s="497">
        <f>F654</f>
        <v>246.13</v>
      </c>
      <c r="G655" s="497"/>
      <c r="H655" s="497"/>
      <c r="I655" s="497"/>
      <c r="J655" s="497"/>
      <c r="K655" s="497">
        <f>F655</f>
        <v>246.13</v>
      </c>
      <c r="L655" s="497">
        <f>K655</f>
        <v>246.13</v>
      </c>
      <c r="M655" s="490">
        <v>2.8</v>
      </c>
      <c r="N655" s="491">
        <f t="shared" si="387"/>
        <v>689.16</v>
      </c>
      <c r="O655" s="576"/>
      <c r="P655" s="576"/>
      <c r="Q655" s="492">
        <f t="shared" si="388"/>
        <v>0</v>
      </c>
      <c r="R655" s="492"/>
      <c r="S655" s="715">
        <f t="shared" si="389"/>
        <v>0</v>
      </c>
      <c r="T655" s="584"/>
    </row>
    <row r="656" spans="1:25" s="608" customFormat="1" ht="27" customHeight="1" x14ac:dyDescent="0.3">
      <c r="A656" s="504" t="s">
        <v>4094</v>
      </c>
      <c r="B656" s="501" t="s">
        <v>2089</v>
      </c>
      <c r="C656" s="477" t="s">
        <v>552</v>
      </c>
      <c r="D656" s="499" t="s">
        <v>1127</v>
      </c>
      <c r="E656" s="479" t="s">
        <v>18</v>
      </c>
      <c r="F656" s="519">
        <f>F657</f>
        <v>1</v>
      </c>
      <c r="G656" s="479"/>
      <c r="H656" s="479"/>
      <c r="I656" s="479"/>
      <c r="J656" s="479"/>
      <c r="K656" s="500"/>
      <c r="L656" s="500">
        <f>F656</f>
        <v>1</v>
      </c>
      <c r="M656" s="507">
        <v>1</v>
      </c>
      <c r="N656" s="483">
        <f>ROUND(M656*L656,2)</f>
        <v>1</v>
      </c>
      <c r="O656" s="575"/>
      <c r="P656" s="575"/>
      <c r="Q656" s="485"/>
      <c r="R656" s="485">
        <f>ROUND(N656*P656,2)</f>
        <v>0</v>
      </c>
      <c r="S656" s="715">
        <f>ROUND(Q656+R656,2)</f>
        <v>0</v>
      </c>
      <c r="T656" s="587"/>
    </row>
    <row r="657" spans="1:25" s="610" customFormat="1" ht="23.25" customHeight="1" x14ac:dyDescent="0.3">
      <c r="A657" s="486" t="s">
        <v>4095</v>
      </c>
      <c r="B657" s="487"/>
      <c r="C657" s="486" t="s">
        <v>553</v>
      </c>
      <c r="D657" s="530" t="s">
        <v>1750</v>
      </c>
      <c r="E657" s="489" t="s">
        <v>18</v>
      </c>
      <c r="F657" s="497">
        <v>1</v>
      </c>
      <c r="G657" s="489"/>
      <c r="H657" s="489"/>
      <c r="I657" s="489"/>
      <c r="J657" s="489"/>
      <c r="K657" s="494"/>
      <c r="L657" s="494">
        <f>F657</f>
        <v>1</v>
      </c>
      <c r="M657" s="490">
        <v>1</v>
      </c>
      <c r="N657" s="491">
        <f t="shared" ref="N657" si="390">ROUND(M657*L657,2)</f>
        <v>1</v>
      </c>
      <c r="O657" s="576"/>
      <c r="P657" s="576"/>
      <c r="Q657" s="492">
        <f>ROUND(N657*O657,2)</f>
        <v>0</v>
      </c>
      <c r="R657" s="492"/>
      <c r="S657" s="715">
        <f>ROUND(Q657+R657,2)</f>
        <v>0</v>
      </c>
      <c r="T657" s="584"/>
      <c r="U657" s="609"/>
    </row>
    <row r="658" spans="1:25" s="608" customFormat="1" ht="27" customHeight="1" x14ac:dyDescent="0.3">
      <c r="A658" s="504" t="s">
        <v>4096</v>
      </c>
      <c r="B658" s="501" t="s">
        <v>4987</v>
      </c>
      <c r="C658" s="477" t="s">
        <v>552</v>
      </c>
      <c r="D658" s="499" t="s">
        <v>3058</v>
      </c>
      <c r="E658" s="479" t="s">
        <v>18</v>
      </c>
      <c r="F658" s="519">
        <f>F659</f>
        <v>1</v>
      </c>
      <c r="G658" s="479"/>
      <c r="H658" s="479"/>
      <c r="I658" s="479"/>
      <c r="J658" s="479"/>
      <c r="K658" s="500"/>
      <c r="L658" s="500">
        <f>F658</f>
        <v>1</v>
      </c>
      <c r="M658" s="507">
        <v>1</v>
      </c>
      <c r="N658" s="483">
        <f>ROUND(M658*L658,2)</f>
        <v>1</v>
      </c>
      <c r="O658" s="575"/>
      <c r="P658" s="575"/>
      <c r="Q658" s="485"/>
      <c r="R658" s="485">
        <f>ROUND(N658*P658,2)</f>
        <v>0</v>
      </c>
      <c r="S658" s="715">
        <f>ROUND(Q658+R658,2)</f>
        <v>0</v>
      </c>
      <c r="T658" s="587"/>
    </row>
    <row r="659" spans="1:25" s="610" customFormat="1" ht="22.5" customHeight="1" x14ac:dyDescent="0.25">
      <c r="A659" s="486" t="s">
        <v>4097</v>
      </c>
      <c r="B659" s="543"/>
      <c r="C659" s="516" t="s">
        <v>553</v>
      </c>
      <c r="D659" s="523" t="s">
        <v>1853</v>
      </c>
      <c r="E659" s="489" t="s">
        <v>18</v>
      </c>
      <c r="F659" s="570">
        <v>1</v>
      </c>
      <c r="G659" s="560"/>
      <c r="H659" s="496"/>
      <c r="I659" s="492"/>
      <c r="J659" s="526"/>
      <c r="K659" s="492"/>
      <c r="L659" s="494">
        <f>F659</f>
        <v>1</v>
      </c>
      <c r="M659" s="490">
        <v>1</v>
      </c>
      <c r="N659" s="491">
        <f t="shared" ref="N659" si="391">ROUND(M659*L659,2)</f>
        <v>1</v>
      </c>
      <c r="O659" s="577"/>
      <c r="P659" s="577"/>
      <c r="Q659" s="492">
        <f>ROUND(N659*O659,2)</f>
        <v>0</v>
      </c>
      <c r="R659" s="492"/>
      <c r="S659" s="715">
        <f>ROUND(Q659+R659,2)</f>
        <v>0</v>
      </c>
      <c r="T659" s="577"/>
      <c r="U659" s="609"/>
      <c r="V659" s="609"/>
      <c r="W659" s="609"/>
      <c r="X659" s="609"/>
      <c r="Y659" s="609"/>
    </row>
    <row r="660" spans="1:25" s="617" customFormat="1" ht="22.5" customHeight="1" x14ac:dyDescent="0.3">
      <c r="A660" s="463" t="s">
        <v>503</v>
      </c>
      <c r="B660" s="511"/>
      <c r="C660" s="510"/>
      <c r="D660" s="465" t="s">
        <v>3495</v>
      </c>
      <c r="E660" s="512"/>
      <c r="F660" s="513"/>
      <c r="G660" s="512"/>
      <c r="H660" s="512"/>
      <c r="I660" s="512"/>
      <c r="J660" s="512"/>
      <c r="K660" s="512"/>
      <c r="L660" s="514"/>
      <c r="M660" s="467"/>
      <c r="N660" s="468"/>
      <c r="O660" s="579"/>
      <c r="P660" s="579"/>
      <c r="Q660" s="469"/>
      <c r="R660" s="469"/>
      <c r="S660" s="715"/>
      <c r="T660" s="579"/>
      <c r="U660" s="616"/>
      <c r="V660" s="616"/>
      <c r="W660" s="616"/>
      <c r="X660" s="616"/>
      <c r="Y660" s="616"/>
    </row>
    <row r="661" spans="1:25" s="608" customFormat="1" ht="32.25" customHeight="1" x14ac:dyDescent="0.3">
      <c r="A661" s="504" t="s">
        <v>1628</v>
      </c>
      <c r="B661" s="501" t="s">
        <v>2086</v>
      </c>
      <c r="C661" s="477" t="s">
        <v>552</v>
      </c>
      <c r="D661" s="478" t="s">
        <v>3128</v>
      </c>
      <c r="E661" s="479" t="s">
        <v>3</v>
      </c>
      <c r="F661" s="500"/>
      <c r="G661" s="479"/>
      <c r="H661" s="479"/>
      <c r="I661" s="480"/>
      <c r="J661" s="480"/>
      <c r="K661" s="480">
        <f>SUM(K662:K670)</f>
        <v>69.21708799999999</v>
      </c>
      <c r="L661" s="480">
        <f>K661</f>
        <v>69.21708799999999</v>
      </c>
      <c r="M661" s="482">
        <v>1</v>
      </c>
      <c r="N661" s="483">
        <f>ROUND(M661*L661,2)</f>
        <v>69.22</v>
      </c>
      <c r="O661" s="575"/>
      <c r="P661" s="575"/>
      <c r="Q661" s="485"/>
      <c r="R661" s="485">
        <f>ROUND(N661*P661,2)</f>
        <v>0</v>
      </c>
      <c r="S661" s="715">
        <f>ROUND(Q661+R661,2)</f>
        <v>0</v>
      </c>
      <c r="T661" s="575" t="s">
        <v>555</v>
      </c>
      <c r="U661" s="607"/>
      <c r="V661" s="607"/>
      <c r="W661" s="607"/>
      <c r="X661" s="607"/>
      <c r="Y661" s="607"/>
    </row>
    <row r="662" spans="1:25" s="608" customFormat="1" ht="22.5" customHeight="1" x14ac:dyDescent="0.25">
      <c r="A662" s="942" t="s">
        <v>1629</v>
      </c>
      <c r="B662" s="949"/>
      <c r="C662" s="950" t="s">
        <v>553</v>
      </c>
      <c r="D662" s="944" t="s">
        <v>3499</v>
      </c>
      <c r="E662" s="947" t="s">
        <v>1210</v>
      </c>
      <c r="F662" s="952"/>
      <c r="G662" s="947">
        <v>1.2</v>
      </c>
      <c r="H662" s="947">
        <v>0.5</v>
      </c>
      <c r="I662" s="953">
        <f>(G662+H662)*2</f>
        <v>3.4</v>
      </c>
      <c r="J662" s="954">
        <v>15.5</v>
      </c>
      <c r="K662" s="953">
        <f>I662*J662</f>
        <v>52.699999999999996</v>
      </c>
      <c r="L662" s="492">
        <f>J662</f>
        <v>15.5</v>
      </c>
      <c r="M662" s="490">
        <v>1.1000000000000001</v>
      </c>
      <c r="N662" s="491">
        <f t="shared" ref="N662:N671" si="392">ROUND(M662*L662,2)</f>
        <v>17.05</v>
      </c>
      <c r="O662" s="577"/>
      <c r="P662" s="577"/>
      <c r="Q662" s="492">
        <f t="shared" ref="Q662:Q671" si="393">ROUND(N662*O662,2)</f>
        <v>0</v>
      </c>
      <c r="R662" s="492"/>
      <c r="S662" s="715">
        <f t="shared" ref="S662:S671" si="394">ROUND(Q662+R662,2)</f>
        <v>0</v>
      </c>
      <c r="T662" s="575"/>
      <c r="U662" s="607"/>
      <c r="V662" s="607"/>
      <c r="W662" s="607"/>
      <c r="X662" s="607"/>
      <c r="Y662" s="607"/>
    </row>
    <row r="663" spans="1:25" s="610" customFormat="1" ht="22.5" customHeight="1" x14ac:dyDescent="0.25">
      <c r="A663" s="942" t="s">
        <v>1630</v>
      </c>
      <c r="B663" s="949"/>
      <c r="C663" s="950" t="s">
        <v>553</v>
      </c>
      <c r="D663" s="944" t="s">
        <v>3500</v>
      </c>
      <c r="E663" s="947" t="s">
        <v>1210</v>
      </c>
      <c r="F663" s="952"/>
      <c r="G663" s="947">
        <v>2.4</v>
      </c>
      <c r="H663" s="947">
        <v>1.2</v>
      </c>
      <c r="I663" s="953">
        <f>(G663+H663)*2</f>
        <v>7.1999999999999993</v>
      </c>
      <c r="J663" s="954">
        <v>1.22</v>
      </c>
      <c r="K663" s="953">
        <f>I663*J663</f>
        <v>8.7839999999999989</v>
      </c>
      <c r="L663" s="492">
        <f t="shared" ref="L663:L664" si="395">J663</f>
        <v>1.22</v>
      </c>
      <c r="M663" s="490">
        <v>1.1000000000000001</v>
      </c>
      <c r="N663" s="491">
        <f t="shared" si="392"/>
        <v>1.34</v>
      </c>
      <c r="O663" s="577"/>
      <c r="P663" s="577"/>
      <c r="Q663" s="492">
        <f t="shared" si="393"/>
        <v>0</v>
      </c>
      <c r="R663" s="492"/>
      <c r="S663" s="715">
        <f t="shared" si="394"/>
        <v>0</v>
      </c>
      <c r="T663" s="577"/>
      <c r="U663" s="609"/>
      <c r="V663" s="609"/>
      <c r="W663" s="609"/>
      <c r="X663" s="609"/>
      <c r="Y663" s="609"/>
    </row>
    <row r="664" spans="1:25" s="610" customFormat="1" ht="22.5" customHeight="1" x14ac:dyDescent="0.25">
      <c r="A664" s="486" t="s">
        <v>1631</v>
      </c>
      <c r="B664" s="543"/>
      <c r="C664" s="516" t="s">
        <v>553</v>
      </c>
      <c r="D664" s="813" t="s">
        <v>4735</v>
      </c>
      <c r="E664" s="496" t="s">
        <v>1210</v>
      </c>
      <c r="F664" s="570"/>
      <c r="G664" s="560"/>
      <c r="H664" s="496"/>
      <c r="I664" s="492"/>
      <c r="J664" s="524">
        <v>7.0000000000000007E-2</v>
      </c>
      <c r="K664" s="492">
        <f>J664*0.56*3.14</f>
        <v>0.12308800000000002</v>
      </c>
      <c r="L664" s="492">
        <f t="shared" si="395"/>
        <v>7.0000000000000007E-2</v>
      </c>
      <c r="M664" s="490">
        <v>1.1000000000000001</v>
      </c>
      <c r="N664" s="491">
        <f t="shared" si="392"/>
        <v>0.08</v>
      </c>
      <c r="O664" s="577"/>
      <c r="P664" s="577"/>
      <c r="Q664" s="492">
        <f t="shared" si="393"/>
        <v>0</v>
      </c>
      <c r="R664" s="492"/>
      <c r="S664" s="715">
        <f t="shared" si="394"/>
        <v>0</v>
      </c>
      <c r="T664" s="577"/>
      <c r="U664" s="609"/>
      <c r="V664" s="609"/>
      <c r="W664" s="609"/>
      <c r="X664" s="609"/>
      <c r="Y664" s="609"/>
    </row>
    <row r="665" spans="1:25" s="610" customFormat="1" ht="22.5" customHeight="1" x14ac:dyDescent="0.25">
      <c r="A665" s="486" t="s">
        <v>1632</v>
      </c>
      <c r="B665" s="543"/>
      <c r="C665" s="516" t="s">
        <v>553</v>
      </c>
      <c r="D665" s="596" t="s">
        <v>3501</v>
      </c>
      <c r="E665" s="489" t="s">
        <v>18</v>
      </c>
      <c r="F665" s="570">
        <v>1</v>
      </c>
      <c r="G665" s="560"/>
      <c r="H665" s="496"/>
      <c r="I665" s="492"/>
      <c r="J665" s="524"/>
      <c r="K665" s="492">
        <v>0.91</v>
      </c>
      <c r="L665" s="494">
        <f>F665</f>
        <v>1</v>
      </c>
      <c r="M665" s="490">
        <v>1</v>
      </c>
      <c r="N665" s="491">
        <f t="shared" si="392"/>
        <v>1</v>
      </c>
      <c r="O665" s="577"/>
      <c r="P665" s="577"/>
      <c r="Q665" s="492">
        <f t="shared" si="393"/>
        <v>0</v>
      </c>
      <c r="R665" s="492"/>
      <c r="S665" s="715">
        <f t="shared" si="394"/>
        <v>0</v>
      </c>
      <c r="T665" s="577"/>
      <c r="U665" s="609"/>
      <c r="V665" s="609"/>
      <c r="W665" s="609"/>
      <c r="X665" s="609"/>
      <c r="Y665" s="609"/>
    </row>
    <row r="666" spans="1:25" s="610" customFormat="1" ht="22.5" customHeight="1" x14ac:dyDescent="0.25">
      <c r="A666" s="486" t="s">
        <v>1633</v>
      </c>
      <c r="B666" s="543"/>
      <c r="C666" s="516" t="s">
        <v>553</v>
      </c>
      <c r="D666" s="596" t="s">
        <v>3502</v>
      </c>
      <c r="E666" s="489" t="s">
        <v>18</v>
      </c>
      <c r="F666" s="570">
        <v>1</v>
      </c>
      <c r="G666" s="560"/>
      <c r="H666" s="496"/>
      <c r="I666" s="492"/>
      <c r="J666" s="524"/>
      <c r="K666" s="549">
        <v>0.62</v>
      </c>
      <c r="L666" s="494">
        <f t="shared" ref="L666:L667" si="396">F666</f>
        <v>1</v>
      </c>
      <c r="M666" s="490">
        <v>1</v>
      </c>
      <c r="N666" s="491">
        <f t="shared" si="392"/>
        <v>1</v>
      </c>
      <c r="O666" s="577"/>
      <c r="P666" s="577"/>
      <c r="Q666" s="492">
        <f t="shared" si="393"/>
        <v>0</v>
      </c>
      <c r="R666" s="492"/>
      <c r="S666" s="715">
        <f t="shared" si="394"/>
        <v>0</v>
      </c>
      <c r="T666" s="577"/>
      <c r="U666" s="609"/>
      <c r="V666" s="609"/>
      <c r="W666" s="609"/>
      <c r="X666" s="609"/>
      <c r="Y666" s="609"/>
    </row>
    <row r="667" spans="1:25" s="610" customFormat="1" ht="22.5" customHeight="1" x14ac:dyDescent="0.25">
      <c r="A667" s="486" t="s">
        <v>4098</v>
      </c>
      <c r="B667" s="543"/>
      <c r="C667" s="516" t="s">
        <v>553</v>
      </c>
      <c r="D667" s="596" t="s">
        <v>3503</v>
      </c>
      <c r="E667" s="489" t="s">
        <v>18</v>
      </c>
      <c r="F667" s="570">
        <v>1</v>
      </c>
      <c r="G667" s="560"/>
      <c r="H667" s="496"/>
      <c r="I667" s="492"/>
      <c r="J667" s="524"/>
      <c r="K667" s="549">
        <v>3.26</v>
      </c>
      <c r="L667" s="494">
        <f t="shared" si="396"/>
        <v>1</v>
      </c>
      <c r="M667" s="490">
        <v>1</v>
      </c>
      <c r="N667" s="491">
        <f t="shared" si="392"/>
        <v>1</v>
      </c>
      <c r="O667" s="577"/>
      <c r="P667" s="577"/>
      <c r="Q667" s="492">
        <f t="shared" si="393"/>
        <v>0</v>
      </c>
      <c r="R667" s="492"/>
      <c r="S667" s="715">
        <f t="shared" si="394"/>
        <v>0</v>
      </c>
      <c r="T667" s="577"/>
      <c r="U667" s="609"/>
      <c r="V667" s="609"/>
      <c r="W667" s="609"/>
      <c r="X667" s="609"/>
      <c r="Y667" s="609"/>
    </row>
    <row r="668" spans="1:25" s="610" customFormat="1" ht="22.5" customHeight="1" x14ac:dyDescent="0.25">
      <c r="A668" s="942" t="s">
        <v>4099</v>
      </c>
      <c r="B668" s="949"/>
      <c r="C668" s="950" t="s">
        <v>553</v>
      </c>
      <c r="D668" s="944" t="s">
        <v>3504</v>
      </c>
      <c r="E668" s="945" t="s">
        <v>18</v>
      </c>
      <c r="F668" s="958">
        <v>1</v>
      </c>
      <c r="G668" s="956"/>
      <c r="H668" s="947"/>
      <c r="I668" s="953"/>
      <c r="J668" s="957"/>
      <c r="K668" s="953">
        <v>0.33</v>
      </c>
      <c r="L668" s="494">
        <f t="shared" ref="L668:L673" si="397">F668</f>
        <v>1</v>
      </c>
      <c r="M668" s="490">
        <v>1</v>
      </c>
      <c r="N668" s="491">
        <f t="shared" si="392"/>
        <v>1</v>
      </c>
      <c r="O668" s="577"/>
      <c r="P668" s="577"/>
      <c r="Q668" s="492">
        <f t="shared" si="393"/>
        <v>0</v>
      </c>
      <c r="R668" s="492"/>
      <c r="S668" s="715">
        <f t="shared" si="394"/>
        <v>0</v>
      </c>
      <c r="T668" s="577"/>
      <c r="U668" s="609"/>
      <c r="V668" s="609"/>
      <c r="W668" s="609"/>
      <c r="X668" s="609"/>
      <c r="Y668" s="609"/>
    </row>
    <row r="669" spans="1:25" s="610" customFormat="1" ht="22.5" customHeight="1" x14ac:dyDescent="0.25">
      <c r="A669" s="942" t="s">
        <v>4100</v>
      </c>
      <c r="B669" s="949"/>
      <c r="C669" s="950" t="s">
        <v>553</v>
      </c>
      <c r="D669" s="944" t="s">
        <v>3505</v>
      </c>
      <c r="E669" s="945" t="s">
        <v>18</v>
      </c>
      <c r="F669" s="958">
        <v>1</v>
      </c>
      <c r="G669" s="956"/>
      <c r="H669" s="947"/>
      <c r="I669" s="953"/>
      <c r="J669" s="957"/>
      <c r="K669" s="953">
        <v>0.77</v>
      </c>
      <c r="L669" s="494">
        <f t="shared" si="397"/>
        <v>1</v>
      </c>
      <c r="M669" s="490">
        <v>1</v>
      </c>
      <c r="N669" s="491">
        <f t="shared" si="392"/>
        <v>1</v>
      </c>
      <c r="O669" s="577"/>
      <c r="P669" s="577"/>
      <c r="Q669" s="492">
        <f t="shared" si="393"/>
        <v>0</v>
      </c>
      <c r="R669" s="492"/>
      <c r="S669" s="715">
        <f t="shared" si="394"/>
        <v>0</v>
      </c>
      <c r="T669" s="577"/>
      <c r="U669" s="609"/>
      <c r="V669" s="609"/>
      <c r="W669" s="609"/>
      <c r="X669" s="609"/>
      <c r="Y669" s="609"/>
    </row>
    <row r="670" spans="1:25" s="608" customFormat="1" ht="22.5" customHeight="1" x14ac:dyDescent="0.25">
      <c r="A670" s="942" t="s">
        <v>4101</v>
      </c>
      <c r="B670" s="949"/>
      <c r="C670" s="950" t="s">
        <v>553</v>
      </c>
      <c r="D670" s="944" t="s">
        <v>3506</v>
      </c>
      <c r="E670" s="945" t="s">
        <v>18</v>
      </c>
      <c r="F670" s="958">
        <v>1</v>
      </c>
      <c r="G670" s="956"/>
      <c r="H670" s="947"/>
      <c r="I670" s="953"/>
      <c r="J670" s="957"/>
      <c r="K670" s="953">
        <v>1.72</v>
      </c>
      <c r="L670" s="494">
        <f t="shared" si="397"/>
        <v>1</v>
      </c>
      <c r="M670" s="490">
        <v>1</v>
      </c>
      <c r="N670" s="491">
        <f t="shared" si="392"/>
        <v>1</v>
      </c>
      <c r="O670" s="577"/>
      <c r="P670" s="577"/>
      <c r="Q670" s="492">
        <f t="shared" si="393"/>
        <v>0</v>
      </c>
      <c r="R670" s="492"/>
      <c r="S670" s="715">
        <f t="shared" si="394"/>
        <v>0</v>
      </c>
      <c r="T670" s="575"/>
      <c r="U670" s="607"/>
      <c r="V670" s="607"/>
      <c r="W670" s="607"/>
      <c r="X670" s="607"/>
      <c r="Y670" s="607"/>
    </row>
    <row r="671" spans="1:25" s="608" customFormat="1" ht="22.5" customHeight="1" x14ac:dyDescent="0.25">
      <c r="A671" s="486" t="s">
        <v>4102</v>
      </c>
      <c r="B671" s="543"/>
      <c r="C671" s="516" t="s">
        <v>553</v>
      </c>
      <c r="D671" s="502" t="s">
        <v>705</v>
      </c>
      <c r="E671" s="489" t="s">
        <v>3</v>
      </c>
      <c r="F671" s="527">
        <f>0.28+0.36</f>
        <v>0.64</v>
      </c>
      <c r="G671" s="560"/>
      <c r="H671" s="496"/>
      <c r="I671" s="492"/>
      <c r="J671" s="526"/>
      <c r="K671" s="492"/>
      <c r="L671" s="497">
        <f t="shared" si="397"/>
        <v>0.64</v>
      </c>
      <c r="M671" s="490">
        <v>1</v>
      </c>
      <c r="N671" s="491">
        <f t="shared" si="392"/>
        <v>0.64</v>
      </c>
      <c r="O671" s="577"/>
      <c r="P671" s="577"/>
      <c r="Q671" s="492">
        <f t="shared" si="393"/>
        <v>0</v>
      </c>
      <c r="R671" s="492"/>
      <c r="S671" s="715">
        <f t="shared" si="394"/>
        <v>0</v>
      </c>
      <c r="T671" s="575"/>
      <c r="U671" s="607"/>
      <c r="V671" s="607"/>
      <c r="W671" s="607"/>
      <c r="X671" s="607"/>
      <c r="Y671" s="607"/>
    </row>
    <row r="672" spans="1:25" s="559" customFormat="1" ht="15.75" customHeight="1" x14ac:dyDescent="0.3">
      <c r="A672" s="477" t="s">
        <v>1634</v>
      </c>
      <c r="B672" s="501" t="s">
        <v>2307</v>
      </c>
      <c r="C672" s="477" t="s">
        <v>552</v>
      </c>
      <c r="D672" s="499" t="s">
        <v>2071</v>
      </c>
      <c r="E672" s="479" t="s">
        <v>18</v>
      </c>
      <c r="F672" s="479">
        <f>F673</f>
        <v>1</v>
      </c>
      <c r="G672" s="479"/>
      <c r="H672" s="479"/>
      <c r="I672" s="479"/>
      <c r="J672" s="479"/>
      <c r="K672" s="479"/>
      <c r="L672" s="500">
        <v>1</v>
      </c>
      <c r="M672" s="482">
        <v>1</v>
      </c>
      <c r="N672" s="483">
        <f>ROUND(M672*L672,2)</f>
        <v>1</v>
      </c>
      <c r="O672" s="575"/>
      <c r="P672" s="575"/>
      <c r="Q672" s="485"/>
      <c r="R672" s="485">
        <f>ROUND(N672*P672,2)</f>
        <v>0</v>
      </c>
      <c r="S672" s="715">
        <f t="shared" ref="S672:S678" si="398">ROUND(Q672+R672,2)</f>
        <v>0</v>
      </c>
      <c r="T672" s="587" t="s">
        <v>556</v>
      </c>
      <c r="U672" s="558"/>
      <c r="V672" s="558"/>
      <c r="W672" s="558"/>
      <c r="X672" s="558"/>
      <c r="Y672" s="558"/>
    </row>
    <row r="673" spans="1:25" s="608" customFormat="1" ht="29.25" customHeight="1" x14ac:dyDescent="0.25">
      <c r="A673" s="516" t="s">
        <v>1635</v>
      </c>
      <c r="B673" s="543"/>
      <c r="C673" s="516" t="s">
        <v>553</v>
      </c>
      <c r="D673" s="627" t="s">
        <v>1887</v>
      </c>
      <c r="E673" s="489" t="s">
        <v>18</v>
      </c>
      <c r="F673" s="566">
        <v>1</v>
      </c>
      <c r="G673" s="560"/>
      <c r="H673" s="496"/>
      <c r="I673" s="492"/>
      <c r="J673" s="526"/>
      <c r="K673" s="492"/>
      <c r="L673" s="494">
        <f t="shared" si="397"/>
        <v>1</v>
      </c>
      <c r="M673" s="490">
        <v>1</v>
      </c>
      <c r="N673" s="491">
        <f t="shared" ref="N673" si="399">ROUND(M673*L673,2)</f>
        <v>1</v>
      </c>
      <c r="O673" s="577"/>
      <c r="P673" s="577"/>
      <c r="Q673" s="492">
        <f>ROUND(N673*O673,2)</f>
        <v>0</v>
      </c>
      <c r="R673" s="492"/>
      <c r="S673" s="715">
        <f t="shared" si="398"/>
        <v>0</v>
      </c>
      <c r="T673" s="575"/>
      <c r="U673" s="607"/>
      <c r="V673" s="607"/>
      <c r="W673" s="607"/>
      <c r="X673" s="607"/>
      <c r="Y673" s="607"/>
    </row>
    <row r="674" spans="1:25" s="559" customFormat="1" ht="15.75" customHeight="1" x14ac:dyDescent="0.3">
      <c r="A674" s="477" t="s">
        <v>1636</v>
      </c>
      <c r="B674" s="538" t="s">
        <v>2974</v>
      </c>
      <c r="C674" s="477" t="s">
        <v>552</v>
      </c>
      <c r="D674" s="499" t="s">
        <v>1313</v>
      </c>
      <c r="E674" s="479" t="s">
        <v>1685</v>
      </c>
      <c r="F674" s="479">
        <f>F675</f>
        <v>1</v>
      </c>
      <c r="G674" s="479"/>
      <c r="H674" s="479"/>
      <c r="I674" s="479"/>
      <c r="J674" s="479"/>
      <c r="K674" s="479"/>
      <c r="L674" s="500">
        <v>1</v>
      </c>
      <c r="M674" s="482">
        <v>1</v>
      </c>
      <c r="N674" s="483">
        <f>ROUND(M674*L674,2)</f>
        <v>1</v>
      </c>
      <c r="O674" s="575"/>
      <c r="P674" s="575"/>
      <c r="Q674" s="485"/>
      <c r="R674" s="485">
        <f>ROUND(N674*P674,2)</f>
        <v>0</v>
      </c>
      <c r="S674" s="715">
        <f t="shared" si="398"/>
        <v>0</v>
      </c>
      <c r="T674" s="586"/>
      <c r="U674" s="558"/>
      <c r="V674" s="558"/>
      <c r="W674" s="558"/>
      <c r="X674" s="558"/>
      <c r="Y674" s="558"/>
    </row>
    <row r="675" spans="1:25" s="629" customFormat="1" ht="17.25" customHeight="1" x14ac:dyDescent="0.25">
      <c r="A675" s="551" t="s">
        <v>1637</v>
      </c>
      <c r="B675" s="547"/>
      <c r="C675" s="546" t="s">
        <v>553</v>
      </c>
      <c r="D675" s="536" t="s">
        <v>2025</v>
      </c>
      <c r="E675" s="548" t="s">
        <v>1685</v>
      </c>
      <c r="F675" s="548">
        <v>1</v>
      </c>
      <c r="G675" s="548"/>
      <c r="H675" s="548"/>
      <c r="I675" s="548"/>
      <c r="J675" s="548"/>
      <c r="K675" s="548"/>
      <c r="L675" s="645">
        <f>F675</f>
        <v>1</v>
      </c>
      <c r="M675" s="646">
        <v>1</v>
      </c>
      <c r="N675" s="491">
        <f t="shared" ref="N675" si="400">ROUND(M675*L675,2)</f>
        <v>1</v>
      </c>
      <c r="O675" s="581"/>
      <c r="P675" s="581"/>
      <c r="Q675" s="492">
        <f>ROUND(N675*O675,2)</f>
        <v>0</v>
      </c>
      <c r="R675" s="492"/>
      <c r="S675" s="715">
        <f t="shared" si="398"/>
        <v>0</v>
      </c>
      <c r="T675" s="620" t="s">
        <v>3137</v>
      </c>
      <c r="U675" s="628"/>
    </row>
    <row r="676" spans="1:25" s="559" customFormat="1" ht="27.75" customHeight="1" x14ac:dyDescent="0.3">
      <c r="A676" s="477" t="s">
        <v>4103</v>
      </c>
      <c r="B676" s="501" t="s">
        <v>4988</v>
      </c>
      <c r="C676" s="504" t="s">
        <v>552</v>
      </c>
      <c r="D676" s="508" t="s">
        <v>654</v>
      </c>
      <c r="E676" s="479" t="s">
        <v>18</v>
      </c>
      <c r="F676" s="500">
        <f>SUM(F677:F677)</f>
        <v>2</v>
      </c>
      <c r="G676" s="500"/>
      <c r="H676" s="500"/>
      <c r="I676" s="500"/>
      <c r="J676" s="500"/>
      <c r="K676" s="500"/>
      <c r="L676" s="506">
        <f>F676</f>
        <v>2</v>
      </c>
      <c r="M676" s="507">
        <v>1</v>
      </c>
      <c r="N676" s="483">
        <f>ROUND(M676*L676,2)</f>
        <v>2</v>
      </c>
      <c r="O676" s="575"/>
      <c r="P676" s="575"/>
      <c r="Q676" s="485"/>
      <c r="R676" s="485">
        <f>ROUND(N676*P676,2)</f>
        <v>0</v>
      </c>
      <c r="S676" s="715">
        <f t="shared" si="398"/>
        <v>0</v>
      </c>
      <c r="T676" s="586"/>
      <c r="U676" s="558"/>
      <c r="V676" s="558"/>
      <c r="W676" s="558"/>
      <c r="X676" s="558"/>
      <c r="Y676" s="558"/>
    </row>
    <row r="677" spans="1:25" s="626" customFormat="1" ht="29.25" customHeight="1" x14ac:dyDescent="0.3">
      <c r="A677" s="486" t="s">
        <v>4104</v>
      </c>
      <c r="B677" s="543"/>
      <c r="C677" s="486" t="s">
        <v>553</v>
      </c>
      <c r="D677" s="530" t="s">
        <v>3498</v>
      </c>
      <c r="E677" s="496" t="s">
        <v>18</v>
      </c>
      <c r="F677" s="517">
        <v>2</v>
      </c>
      <c r="G677" s="517"/>
      <c r="H677" s="517"/>
      <c r="I677" s="517"/>
      <c r="J677" s="517"/>
      <c r="K677" s="517"/>
      <c r="L677" s="494">
        <f t="shared" ref="L677" si="401">F677</f>
        <v>2</v>
      </c>
      <c r="M677" s="490">
        <v>1</v>
      </c>
      <c r="N677" s="491">
        <f t="shared" ref="N677" si="402">ROUND(M677*L677,2)</f>
        <v>2</v>
      </c>
      <c r="O677" s="577"/>
      <c r="P677" s="577"/>
      <c r="Q677" s="492">
        <f>ROUND(N677*O677,2)</f>
        <v>0</v>
      </c>
      <c r="R677" s="492"/>
      <c r="S677" s="715">
        <f t="shared" si="398"/>
        <v>0</v>
      </c>
      <c r="T677" s="584"/>
      <c r="U677" s="625"/>
      <c r="V677" s="625"/>
      <c r="W677" s="625"/>
      <c r="X677" s="625"/>
      <c r="Y677" s="625"/>
    </row>
    <row r="678" spans="1:25" s="608" customFormat="1" ht="27" customHeight="1" x14ac:dyDescent="0.3">
      <c r="A678" s="477" t="s">
        <v>4105</v>
      </c>
      <c r="B678" s="501" t="s">
        <v>2088</v>
      </c>
      <c r="C678" s="477" t="s">
        <v>552</v>
      </c>
      <c r="D678" s="478" t="s">
        <v>1338</v>
      </c>
      <c r="E678" s="479" t="s">
        <v>3</v>
      </c>
      <c r="F678" s="519">
        <f>F679+F681</f>
        <v>21.744</v>
      </c>
      <c r="G678" s="479"/>
      <c r="H678" s="479"/>
      <c r="I678" s="479"/>
      <c r="J678" s="479"/>
      <c r="K678" s="519">
        <f>F678</f>
        <v>21.744</v>
      </c>
      <c r="L678" s="519">
        <f>K678</f>
        <v>21.744</v>
      </c>
      <c r="M678" s="507">
        <v>1</v>
      </c>
      <c r="N678" s="483">
        <f>ROUND(M678*L678,2)</f>
        <v>21.74</v>
      </c>
      <c r="O678" s="575"/>
      <c r="P678" s="575"/>
      <c r="Q678" s="485"/>
      <c r="R678" s="485">
        <f>ROUND(N678*P678,2)</f>
        <v>0</v>
      </c>
      <c r="S678" s="715">
        <f t="shared" si="398"/>
        <v>0</v>
      </c>
      <c r="T678" s="587"/>
    </row>
    <row r="679" spans="1:25" s="610" customFormat="1" ht="47.25" customHeight="1" x14ac:dyDescent="0.25">
      <c r="A679" s="486" t="s">
        <v>4106</v>
      </c>
      <c r="B679" s="487"/>
      <c r="C679" s="486" t="s">
        <v>553</v>
      </c>
      <c r="D679" s="596" t="s">
        <v>3438</v>
      </c>
      <c r="E679" s="489" t="s">
        <v>3</v>
      </c>
      <c r="F679" s="497">
        <v>0.51400000000000001</v>
      </c>
      <c r="G679" s="489"/>
      <c r="H679" s="489"/>
      <c r="I679" s="489"/>
      <c r="J679" s="489"/>
      <c r="K679" s="497">
        <f>F679</f>
        <v>0.51400000000000001</v>
      </c>
      <c r="L679" s="497">
        <f>K679</f>
        <v>0.51400000000000001</v>
      </c>
      <c r="M679" s="490">
        <v>1.1000000000000001</v>
      </c>
      <c r="N679" s="491">
        <f t="shared" ref="N679:N682" si="403">ROUND(M679*L679,2)</f>
        <v>0.56999999999999995</v>
      </c>
      <c r="O679" s="576"/>
      <c r="P679" s="576"/>
      <c r="Q679" s="492">
        <f t="shared" ref="Q679:Q682" si="404">ROUND(N679*O679,2)</f>
        <v>0</v>
      </c>
      <c r="R679" s="492"/>
      <c r="S679" s="715">
        <f t="shared" ref="S679:S682" si="405">ROUND(Q679+R679,2)</f>
        <v>0</v>
      </c>
      <c r="T679" s="584"/>
      <c r="U679" s="609"/>
    </row>
    <row r="680" spans="1:25" s="610" customFormat="1" ht="25.5" customHeight="1" x14ac:dyDescent="0.3">
      <c r="A680" s="486" t="s">
        <v>4107</v>
      </c>
      <c r="B680" s="487"/>
      <c r="C680" s="486" t="s">
        <v>553</v>
      </c>
      <c r="D680" s="493" t="s">
        <v>2978</v>
      </c>
      <c r="E680" s="489" t="s">
        <v>2</v>
      </c>
      <c r="F680" s="497">
        <f>F679</f>
        <v>0.51400000000000001</v>
      </c>
      <c r="G680" s="497"/>
      <c r="H680" s="497"/>
      <c r="I680" s="497"/>
      <c r="J680" s="497"/>
      <c r="K680" s="497">
        <f>F680</f>
        <v>0.51400000000000001</v>
      </c>
      <c r="L680" s="497">
        <f>K680</f>
        <v>0.51400000000000001</v>
      </c>
      <c r="M680" s="490">
        <v>1</v>
      </c>
      <c r="N680" s="491">
        <f t="shared" si="403"/>
        <v>0.51</v>
      </c>
      <c r="O680" s="576"/>
      <c r="P680" s="576"/>
      <c r="Q680" s="492">
        <f t="shared" si="404"/>
        <v>0</v>
      </c>
      <c r="R680" s="492"/>
      <c r="S680" s="715">
        <f t="shared" si="405"/>
        <v>0</v>
      </c>
      <c r="T680" s="584"/>
    </row>
    <row r="681" spans="1:25" s="610" customFormat="1" ht="25.5" customHeight="1" x14ac:dyDescent="0.25">
      <c r="A681" s="486" t="s">
        <v>4108</v>
      </c>
      <c r="B681" s="487"/>
      <c r="C681" s="486" t="s">
        <v>553</v>
      </c>
      <c r="D681" s="596" t="s">
        <v>3497</v>
      </c>
      <c r="E681" s="489" t="s">
        <v>3</v>
      </c>
      <c r="F681" s="497">
        <v>21.23</v>
      </c>
      <c r="G681" s="497"/>
      <c r="H681" s="497"/>
      <c r="I681" s="497"/>
      <c r="J681" s="497"/>
      <c r="K681" s="497">
        <f t="shared" ref="K681:K682" si="406">F681</f>
        <v>21.23</v>
      </c>
      <c r="L681" s="497">
        <f t="shared" ref="L681:L682" si="407">K681</f>
        <v>21.23</v>
      </c>
      <c r="M681" s="490">
        <v>1.1000000000000001</v>
      </c>
      <c r="N681" s="491">
        <f t="shared" si="403"/>
        <v>23.35</v>
      </c>
      <c r="O681" s="576"/>
      <c r="P681" s="576"/>
      <c r="Q681" s="492">
        <f t="shared" si="404"/>
        <v>0</v>
      </c>
      <c r="R681" s="492"/>
      <c r="S681" s="715">
        <f t="shared" si="405"/>
        <v>0</v>
      </c>
      <c r="T681" s="584"/>
    </row>
    <row r="682" spans="1:25" s="610" customFormat="1" ht="25.5" customHeight="1" x14ac:dyDescent="0.3">
      <c r="A682" s="486" t="s">
        <v>4109</v>
      </c>
      <c r="B682" s="487"/>
      <c r="C682" s="486" t="s">
        <v>553</v>
      </c>
      <c r="D682" s="493" t="s">
        <v>3022</v>
      </c>
      <c r="E682" s="489" t="s">
        <v>2</v>
      </c>
      <c r="F682" s="497">
        <f>F681</f>
        <v>21.23</v>
      </c>
      <c r="G682" s="497"/>
      <c r="H682" s="497"/>
      <c r="I682" s="497"/>
      <c r="J682" s="497"/>
      <c r="K682" s="497">
        <f t="shared" si="406"/>
        <v>21.23</v>
      </c>
      <c r="L682" s="497">
        <f t="shared" si="407"/>
        <v>21.23</v>
      </c>
      <c r="M682" s="490">
        <v>1.2</v>
      </c>
      <c r="N682" s="491">
        <f t="shared" si="403"/>
        <v>25.48</v>
      </c>
      <c r="O682" s="576"/>
      <c r="P682" s="576"/>
      <c r="Q682" s="492">
        <f t="shared" si="404"/>
        <v>0</v>
      </c>
      <c r="R682" s="492"/>
      <c r="S682" s="715">
        <f t="shared" si="405"/>
        <v>0</v>
      </c>
      <c r="T682" s="584"/>
    </row>
    <row r="683" spans="1:25" s="608" customFormat="1" ht="27" customHeight="1" x14ac:dyDescent="0.3">
      <c r="A683" s="477" t="s">
        <v>4110</v>
      </c>
      <c r="B683" s="501" t="s">
        <v>4987</v>
      </c>
      <c r="C683" s="477" t="s">
        <v>552</v>
      </c>
      <c r="D683" s="499" t="s">
        <v>3058</v>
      </c>
      <c r="E683" s="479" t="s">
        <v>18</v>
      </c>
      <c r="F683" s="519">
        <f>F684</f>
        <v>1</v>
      </c>
      <c r="G683" s="479"/>
      <c r="H683" s="479"/>
      <c r="I683" s="479"/>
      <c r="J683" s="479"/>
      <c r="K683" s="500"/>
      <c r="L683" s="500">
        <f>F683</f>
        <v>1</v>
      </c>
      <c r="M683" s="507">
        <v>1</v>
      </c>
      <c r="N683" s="483">
        <f>ROUND(M683*L683,2)</f>
        <v>1</v>
      </c>
      <c r="O683" s="575"/>
      <c r="P683" s="575"/>
      <c r="Q683" s="485"/>
      <c r="R683" s="485">
        <f>ROUND(N683*P683,2)</f>
        <v>0</v>
      </c>
      <c r="S683" s="715">
        <f>ROUND(Q683+R683,2)</f>
        <v>0</v>
      </c>
      <c r="T683" s="587"/>
    </row>
    <row r="684" spans="1:25" s="610" customFormat="1" ht="22.5" customHeight="1" x14ac:dyDescent="0.25">
      <c r="A684" s="486" t="s">
        <v>4111</v>
      </c>
      <c r="B684" s="543"/>
      <c r="C684" s="516" t="s">
        <v>553</v>
      </c>
      <c r="D684" s="523" t="s">
        <v>3496</v>
      </c>
      <c r="E684" s="489" t="s">
        <v>18</v>
      </c>
      <c r="F684" s="570">
        <v>1</v>
      </c>
      <c r="G684" s="560"/>
      <c r="H684" s="496"/>
      <c r="I684" s="492"/>
      <c r="J684" s="526"/>
      <c r="K684" s="492"/>
      <c r="L684" s="494">
        <f>F684</f>
        <v>1</v>
      </c>
      <c r="M684" s="490">
        <v>1</v>
      </c>
      <c r="N684" s="491">
        <f t="shared" ref="N684" si="408">ROUND(M684*L684,2)</f>
        <v>1</v>
      </c>
      <c r="O684" s="577"/>
      <c r="P684" s="577"/>
      <c r="Q684" s="492">
        <f>ROUND(N684*O684,2)</f>
        <v>0</v>
      </c>
      <c r="R684" s="492"/>
      <c r="S684" s="715">
        <f>ROUND(Q684+R684,2)</f>
        <v>0</v>
      </c>
      <c r="T684" s="577"/>
      <c r="U684" s="609"/>
      <c r="V684" s="609"/>
      <c r="W684" s="609"/>
      <c r="X684" s="609"/>
      <c r="Y684" s="609"/>
    </row>
    <row r="685" spans="1:25" s="617" customFormat="1" ht="22.5" customHeight="1" x14ac:dyDescent="0.3">
      <c r="A685" s="510" t="s">
        <v>504</v>
      </c>
      <c r="B685" s="511"/>
      <c r="C685" s="510"/>
      <c r="D685" s="465" t="s">
        <v>3507</v>
      </c>
      <c r="E685" s="512"/>
      <c r="F685" s="513"/>
      <c r="G685" s="512"/>
      <c r="H685" s="512"/>
      <c r="I685" s="512"/>
      <c r="J685" s="512"/>
      <c r="K685" s="512"/>
      <c r="L685" s="514"/>
      <c r="M685" s="467"/>
      <c r="N685" s="468"/>
      <c r="O685" s="579"/>
      <c r="P685" s="579"/>
      <c r="Q685" s="469"/>
      <c r="R685" s="469"/>
      <c r="S685" s="715"/>
      <c r="T685" s="579"/>
      <c r="U685" s="616"/>
      <c r="V685" s="616"/>
      <c r="W685" s="616"/>
      <c r="X685" s="616"/>
      <c r="Y685" s="616"/>
    </row>
    <row r="686" spans="1:25" s="608" customFormat="1" ht="32.25" customHeight="1" x14ac:dyDescent="0.3">
      <c r="A686" s="477" t="s">
        <v>1642</v>
      </c>
      <c r="B686" s="501" t="s">
        <v>2086</v>
      </c>
      <c r="C686" s="477" t="s">
        <v>552</v>
      </c>
      <c r="D686" s="478" t="s">
        <v>3128</v>
      </c>
      <c r="E686" s="479" t="s">
        <v>3</v>
      </c>
      <c r="F686" s="500"/>
      <c r="G686" s="479"/>
      <c r="H686" s="479"/>
      <c r="I686" s="480"/>
      <c r="J686" s="480"/>
      <c r="K686" s="480">
        <f>SUM(K687:K711)</f>
        <v>553.59334378223775</v>
      </c>
      <c r="L686" s="480">
        <f>K686</f>
        <v>553.59334378223775</v>
      </c>
      <c r="M686" s="482">
        <v>1</v>
      </c>
      <c r="N686" s="483">
        <f>ROUND(M686*L686,2)</f>
        <v>553.59</v>
      </c>
      <c r="O686" s="575"/>
      <c r="P686" s="575"/>
      <c r="Q686" s="485"/>
      <c r="R686" s="485">
        <f>ROUND(N686*P686,2)</f>
        <v>0</v>
      </c>
      <c r="S686" s="715">
        <f>ROUND(Q686+R686,2)</f>
        <v>0</v>
      </c>
      <c r="T686" s="575" t="s">
        <v>555</v>
      </c>
      <c r="U686" s="607"/>
      <c r="V686" s="607"/>
      <c r="W686" s="607"/>
      <c r="X686" s="607"/>
      <c r="Y686" s="607"/>
    </row>
    <row r="687" spans="1:25" s="610" customFormat="1" ht="22.5" customHeight="1" x14ac:dyDescent="0.3">
      <c r="A687" s="486" t="s">
        <v>2092</v>
      </c>
      <c r="B687" s="543"/>
      <c r="C687" s="486" t="s">
        <v>553</v>
      </c>
      <c r="D687" s="813" t="s">
        <v>4621</v>
      </c>
      <c r="E687" s="489" t="s">
        <v>1210</v>
      </c>
      <c r="F687" s="517"/>
      <c r="G687" s="489">
        <v>0.2</v>
      </c>
      <c r="H687" s="489">
        <v>0.15</v>
      </c>
      <c r="I687" s="492">
        <f>(G687+H687)*2</f>
        <v>0.7</v>
      </c>
      <c r="J687" s="524">
        <v>0.1</v>
      </c>
      <c r="K687" s="492">
        <f>I687*J687</f>
        <v>6.9999999999999993E-2</v>
      </c>
      <c r="L687" s="492">
        <f>J687</f>
        <v>0.1</v>
      </c>
      <c r="M687" s="490">
        <v>1.1000000000000001</v>
      </c>
      <c r="N687" s="491">
        <f t="shared" ref="N687:N713" si="409">ROUND(M687*L687,2)</f>
        <v>0.11</v>
      </c>
      <c r="O687" s="577"/>
      <c r="P687" s="577"/>
      <c r="Q687" s="492">
        <f t="shared" ref="Q687:Q713" si="410">ROUND(N687*O687,2)</f>
        <v>0</v>
      </c>
      <c r="R687" s="492"/>
      <c r="S687" s="715">
        <f t="shared" ref="S687:S713" si="411">ROUND(Q687+R687,2)</f>
        <v>0</v>
      </c>
      <c r="T687" s="577"/>
      <c r="U687" s="609"/>
      <c r="V687" s="609"/>
      <c r="W687" s="609"/>
      <c r="X687" s="609"/>
      <c r="Y687" s="609"/>
    </row>
    <row r="688" spans="1:25" s="610" customFormat="1" ht="22.5" customHeight="1" x14ac:dyDescent="0.3">
      <c r="A688" s="486" t="s">
        <v>2094</v>
      </c>
      <c r="B688" s="543"/>
      <c r="C688" s="486" t="s">
        <v>553</v>
      </c>
      <c r="D688" s="813" t="s">
        <v>4670</v>
      </c>
      <c r="E688" s="489" t="s">
        <v>1210</v>
      </c>
      <c r="F688" s="517"/>
      <c r="G688" s="489">
        <v>0.2</v>
      </c>
      <c r="H688" s="489">
        <v>0.2</v>
      </c>
      <c r="I688" s="492">
        <f t="shared" ref="I688:I695" si="412">(G688+H688)*2</f>
        <v>0.8</v>
      </c>
      <c r="J688" s="524">
        <v>2</v>
      </c>
      <c r="K688" s="492">
        <f t="shared" ref="K688:K695" si="413">I688*J688</f>
        <v>1.6</v>
      </c>
      <c r="L688" s="492">
        <f t="shared" ref="L688:L696" si="414">J688</f>
        <v>2</v>
      </c>
      <c r="M688" s="490">
        <v>1.1000000000000001</v>
      </c>
      <c r="N688" s="491">
        <f t="shared" si="409"/>
        <v>2.2000000000000002</v>
      </c>
      <c r="O688" s="577"/>
      <c r="P688" s="577"/>
      <c r="Q688" s="492">
        <f t="shared" si="410"/>
        <v>0</v>
      </c>
      <c r="R688" s="492"/>
      <c r="S688" s="715">
        <f t="shared" si="411"/>
        <v>0</v>
      </c>
      <c r="T688" s="577"/>
      <c r="U688" s="609"/>
      <c r="V688" s="609"/>
      <c r="W688" s="609"/>
      <c r="X688" s="609"/>
      <c r="Y688" s="609"/>
    </row>
    <row r="689" spans="1:25" s="610" customFormat="1" x14ac:dyDescent="0.25">
      <c r="A689" s="486" t="s">
        <v>2095</v>
      </c>
      <c r="B689" s="543"/>
      <c r="C689" s="486" t="s">
        <v>553</v>
      </c>
      <c r="D689" s="813" t="s">
        <v>4623</v>
      </c>
      <c r="E689" s="489" t="s">
        <v>1210</v>
      </c>
      <c r="F689" s="570"/>
      <c r="G689" s="565">
        <v>0.3</v>
      </c>
      <c r="H689" s="489">
        <v>0.25</v>
      </c>
      <c r="I689" s="492">
        <f t="shared" si="412"/>
        <v>1.1000000000000001</v>
      </c>
      <c r="J689" s="524">
        <v>0.7</v>
      </c>
      <c r="K689" s="492">
        <f t="shared" si="413"/>
        <v>0.77</v>
      </c>
      <c r="L689" s="492">
        <f t="shared" si="414"/>
        <v>0.7</v>
      </c>
      <c r="M689" s="490">
        <v>1.1000000000000001</v>
      </c>
      <c r="N689" s="491">
        <f t="shared" si="409"/>
        <v>0.77</v>
      </c>
      <c r="O689" s="577"/>
      <c r="P689" s="577"/>
      <c r="Q689" s="492">
        <f t="shared" si="410"/>
        <v>0</v>
      </c>
      <c r="R689" s="492"/>
      <c r="S689" s="715">
        <f t="shared" si="411"/>
        <v>0</v>
      </c>
      <c r="T689" s="577"/>
      <c r="U689" s="609"/>
      <c r="V689" s="609"/>
      <c r="W689" s="609"/>
      <c r="X689" s="609"/>
      <c r="Y689" s="609"/>
    </row>
    <row r="690" spans="1:25" s="610" customFormat="1" x14ac:dyDescent="0.25">
      <c r="A690" s="486" t="s">
        <v>2093</v>
      </c>
      <c r="B690" s="543"/>
      <c r="C690" s="486" t="s">
        <v>553</v>
      </c>
      <c r="D690" s="596" t="s">
        <v>3508</v>
      </c>
      <c r="E690" s="489" t="s">
        <v>1210</v>
      </c>
      <c r="F690" s="570"/>
      <c r="G690" s="565">
        <v>0.9</v>
      </c>
      <c r="H690" s="489">
        <v>0.7</v>
      </c>
      <c r="I690" s="492">
        <f t="shared" si="412"/>
        <v>3.2</v>
      </c>
      <c r="J690" s="524">
        <v>7.3</v>
      </c>
      <c r="K690" s="492">
        <f t="shared" si="413"/>
        <v>23.36</v>
      </c>
      <c r="L690" s="492">
        <f t="shared" si="414"/>
        <v>7.3</v>
      </c>
      <c r="M690" s="490">
        <v>1.1000000000000001</v>
      </c>
      <c r="N690" s="491">
        <f t="shared" si="409"/>
        <v>8.0299999999999994</v>
      </c>
      <c r="O690" s="577"/>
      <c r="P690" s="577"/>
      <c r="Q690" s="492">
        <f t="shared" si="410"/>
        <v>0</v>
      </c>
      <c r="R690" s="492"/>
      <c r="S690" s="715">
        <f t="shared" si="411"/>
        <v>0</v>
      </c>
      <c r="T690" s="577"/>
      <c r="U690" s="609"/>
      <c r="V690" s="609"/>
      <c r="W690" s="609"/>
      <c r="X690" s="609"/>
      <c r="Y690" s="609"/>
    </row>
    <row r="691" spans="1:25" s="610" customFormat="1" x14ac:dyDescent="0.25">
      <c r="A691" s="486" t="s">
        <v>2096</v>
      </c>
      <c r="B691" s="543"/>
      <c r="C691" s="486" t="s">
        <v>553</v>
      </c>
      <c r="D691" s="813" t="s">
        <v>4731</v>
      </c>
      <c r="E691" s="489" t="s">
        <v>1210</v>
      </c>
      <c r="F691" s="570"/>
      <c r="G691" s="565">
        <v>1.1499999999999999</v>
      </c>
      <c r="H691" s="489">
        <v>0.3</v>
      </c>
      <c r="I691" s="492">
        <f t="shared" si="412"/>
        <v>2.9</v>
      </c>
      <c r="J691" s="524">
        <v>11.2</v>
      </c>
      <c r="K691" s="492">
        <f t="shared" si="413"/>
        <v>32.479999999999997</v>
      </c>
      <c r="L691" s="492">
        <f t="shared" si="414"/>
        <v>11.2</v>
      </c>
      <c r="M691" s="490">
        <v>1.1000000000000001</v>
      </c>
      <c r="N691" s="491">
        <f t="shared" si="409"/>
        <v>12.32</v>
      </c>
      <c r="O691" s="577"/>
      <c r="P691" s="577"/>
      <c r="Q691" s="492">
        <f t="shared" si="410"/>
        <v>0</v>
      </c>
      <c r="R691" s="492"/>
      <c r="S691" s="715">
        <f t="shared" si="411"/>
        <v>0</v>
      </c>
      <c r="T691" s="577"/>
      <c r="U691" s="609"/>
      <c r="V691" s="609"/>
      <c r="W691" s="609"/>
      <c r="X691" s="609"/>
      <c r="Y691" s="609"/>
    </row>
    <row r="692" spans="1:25" s="610" customFormat="1" x14ac:dyDescent="0.25">
      <c r="A692" s="486" t="s">
        <v>4112</v>
      </c>
      <c r="B692" s="543"/>
      <c r="C692" s="486" t="s">
        <v>553</v>
      </c>
      <c r="D692" s="596" t="s">
        <v>3509</v>
      </c>
      <c r="E692" s="489" t="s">
        <v>1210</v>
      </c>
      <c r="F692" s="570"/>
      <c r="G692" s="565">
        <v>1.1499999999999999</v>
      </c>
      <c r="H692" s="489">
        <v>0.7</v>
      </c>
      <c r="I692" s="492">
        <f t="shared" si="412"/>
        <v>3.6999999999999997</v>
      </c>
      <c r="J692" s="524">
        <v>0.1</v>
      </c>
      <c r="K692" s="492">
        <f t="shared" si="413"/>
        <v>0.37</v>
      </c>
      <c r="L692" s="492">
        <f t="shared" si="414"/>
        <v>0.1</v>
      </c>
      <c r="M692" s="490">
        <v>1.1000000000000001</v>
      </c>
      <c r="N692" s="491">
        <f t="shared" si="409"/>
        <v>0.11</v>
      </c>
      <c r="O692" s="577"/>
      <c r="P692" s="577"/>
      <c r="Q692" s="492">
        <f t="shared" si="410"/>
        <v>0</v>
      </c>
      <c r="R692" s="492"/>
      <c r="S692" s="715">
        <f t="shared" si="411"/>
        <v>0</v>
      </c>
      <c r="T692" s="577"/>
      <c r="U692" s="609"/>
      <c r="V692" s="609"/>
      <c r="W692" s="609"/>
      <c r="X692" s="609"/>
      <c r="Y692" s="609"/>
    </row>
    <row r="693" spans="1:25" s="610" customFormat="1" x14ac:dyDescent="0.25">
      <c r="A693" s="486" t="s">
        <v>4113</v>
      </c>
      <c r="B693" s="543"/>
      <c r="C693" s="486" t="s">
        <v>553</v>
      </c>
      <c r="D693" s="596" t="s">
        <v>3510</v>
      </c>
      <c r="E693" s="489" t="s">
        <v>1210</v>
      </c>
      <c r="F693" s="570"/>
      <c r="G693" s="565">
        <v>1.4</v>
      </c>
      <c r="H693" s="489">
        <v>0.4</v>
      </c>
      <c r="I693" s="492">
        <f t="shared" si="412"/>
        <v>3.5999999999999996</v>
      </c>
      <c r="J693" s="524">
        <v>0.5</v>
      </c>
      <c r="K693" s="492">
        <f t="shared" si="413"/>
        <v>1.7999999999999998</v>
      </c>
      <c r="L693" s="492">
        <f t="shared" si="414"/>
        <v>0.5</v>
      </c>
      <c r="M693" s="490">
        <v>1.1000000000000001</v>
      </c>
      <c r="N693" s="491">
        <f t="shared" si="409"/>
        <v>0.55000000000000004</v>
      </c>
      <c r="O693" s="577"/>
      <c r="P693" s="577"/>
      <c r="Q693" s="492">
        <f t="shared" si="410"/>
        <v>0</v>
      </c>
      <c r="R693" s="492"/>
      <c r="S693" s="715">
        <f t="shared" si="411"/>
        <v>0</v>
      </c>
      <c r="T693" s="577"/>
      <c r="U693" s="609"/>
      <c r="V693" s="609"/>
      <c r="W693" s="609"/>
      <c r="X693" s="609"/>
      <c r="Y693" s="609"/>
    </row>
    <row r="694" spans="1:25" s="610" customFormat="1" x14ac:dyDescent="0.25">
      <c r="A694" s="486" t="s">
        <v>4114</v>
      </c>
      <c r="B694" s="543"/>
      <c r="C694" s="486" t="s">
        <v>553</v>
      </c>
      <c r="D694" s="596" t="s">
        <v>3511</v>
      </c>
      <c r="E694" s="489" t="s">
        <v>1210</v>
      </c>
      <c r="F694" s="570"/>
      <c r="G694" s="565">
        <v>1.4</v>
      </c>
      <c r="H694" s="489">
        <v>0.5</v>
      </c>
      <c r="I694" s="492">
        <f t="shared" si="412"/>
        <v>3.8</v>
      </c>
      <c r="J694" s="524">
        <v>95.4</v>
      </c>
      <c r="K694" s="492">
        <f t="shared" si="413"/>
        <v>362.52</v>
      </c>
      <c r="L694" s="492">
        <f t="shared" si="414"/>
        <v>95.4</v>
      </c>
      <c r="M694" s="490">
        <v>1.1000000000000001</v>
      </c>
      <c r="N694" s="491">
        <f t="shared" si="409"/>
        <v>104.94</v>
      </c>
      <c r="O694" s="577"/>
      <c r="P694" s="577"/>
      <c r="Q694" s="492">
        <f t="shared" si="410"/>
        <v>0</v>
      </c>
      <c r="R694" s="492"/>
      <c r="S694" s="715">
        <f t="shared" si="411"/>
        <v>0</v>
      </c>
      <c r="T694" s="577"/>
      <c r="U694" s="609"/>
      <c r="V694" s="609"/>
      <c r="W694" s="609"/>
      <c r="X694" s="609"/>
      <c r="Y694" s="609"/>
    </row>
    <row r="695" spans="1:25" s="610" customFormat="1" x14ac:dyDescent="0.25">
      <c r="A695" s="486" t="s">
        <v>4115</v>
      </c>
      <c r="B695" s="543"/>
      <c r="C695" s="486" t="s">
        <v>553</v>
      </c>
      <c r="D695" s="596" t="s">
        <v>3512</v>
      </c>
      <c r="E695" s="489" t="s">
        <v>1210</v>
      </c>
      <c r="F695" s="570"/>
      <c r="G695" s="565">
        <v>1.5</v>
      </c>
      <c r="H695" s="489">
        <v>0.4</v>
      </c>
      <c r="I695" s="492">
        <f t="shared" si="412"/>
        <v>3.8</v>
      </c>
      <c r="J695" s="524">
        <v>1.4</v>
      </c>
      <c r="K695" s="492">
        <f t="shared" si="413"/>
        <v>5.3199999999999994</v>
      </c>
      <c r="L695" s="492">
        <f t="shared" si="414"/>
        <v>1.4</v>
      </c>
      <c r="M695" s="490">
        <v>1.1000000000000001</v>
      </c>
      <c r="N695" s="491">
        <f t="shared" si="409"/>
        <v>1.54</v>
      </c>
      <c r="O695" s="577"/>
      <c r="P695" s="577"/>
      <c r="Q695" s="492">
        <f t="shared" si="410"/>
        <v>0</v>
      </c>
      <c r="R695" s="492"/>
      <c r="S695" s="715">
        <f t="shared" si="411"/>
        <v>0</v>
      </c>
      <c r="T695" s="577"/>
      <c r="U695" s="609"/>
      <c r="V695" s="609"/>
      <c r="W695" s="609"/>
      <c r="X695" s="609"/>
      <c r="Y695" s="609"/>
    </row>
    <row r="696" spans="1:25" s="610" customFormat="1" x14ac:dyDescent="0.25">
      <c r="A696" s="486" t="s">
        <v>4116</v>
      </c>
      <c r="B696" s="543"/>
      <c r="C696" s="486" t="s">
        <v>553</v>
      </c>
      <c r="D696" s="596" t="s">
        <v>3417</v>
      </c>
      <c r="E696" s="489" t="s">
        <v>1210</v>
      </c>
      <c r="F696" s="570"/>
      <c r="G696" s="565"/>
      <c r="H696" s="489"/>
      <c r="I696" s="492"/>
      <c r="J696" s="524">
        <v>0.7</v>
      </c>
      <c r="K696" s="492">
        <f>J696*0.63*3.14</f>
        <v>1.3847399999999999</v>
      </c>
      <c r="L696" s="492">
        <f t="shared" si="414"/>
        <v>0.7</v>
      </c>
      <c r="M696" s="490">
        <v>1.1000000000000001</v>
      </c>
      <c r="N696" s="491">
        <f t="shared" si="409"/>
        <v>0.77</v>
      </c>
      <c r="O696" s="577"/>
      <c r="P696" s="577"/>
      <c r="Q696" s="492">
        <f t="shared" si="410"/>
        <v>0</v>
      </c>
      <c r="R696" s="492"/>
      <c r="S696" s="715">
        <f t="shared" si="411"/>
        <v>0</v>
      </c>
      <c r="T696" s="577"/>
      <c r="U696" s="609"/>
      <c r="V696" s="609"/>
      <c r="W696" s="609"/>
      <c r="X696" s="609"/>
      <c r="Y696" s="609"/>
    </row>
    <row r="697" spans="1:25" s="610" customFormat="1" x14ac:dyDescent="0.25">
      <c r="A697" s="486" t="s">
        <v>4117</v>
      </c>
      <c r="B697" s="543"/>
      <c r="C697" s="486" t="s">
        <v>553</v>
      </c>
      <c r="D697" s="596" t="s">
        <v>3513</v>
      </c>
      <c r="E697" s="496" t="s">
        <v>18</v>
      </c>
      <c r="F697" s="496" t="s">
        <v>14</v>
      </c>
      <c r="G697" s="565"/>
      <c r="H697" s="489"/>
      <c r="I697" s="492"/>
      <c r="J697" s="524"/>
      <c r="K697" s="492">
        <v>1.4938</v>
      </c>
      <c r="L697" s="494" t="str">
        <f>F697</f>
        <v>1</v>
      </c>
      <c r="M697" s="490">
        <v>1</v>
      </c>
      <c r="N697" s="491">
        <f t="shared" si="409"/>
        <v>1</v>
      </c>
      <c r="O697" s="577"/>
      <c r="P697" s="577"/>
      <c r="Q697" s="492">
        <f t="shared" si="410"/>
        <v>0</v>
      </c>
      <c r="R697" s="492"/>
      <c r="S697" s="715">
        <f t="shared" si="411"/>
        <v>0</v>
      </c>
      <c r="T697" s="577"/>
      <c r="U697" s="609"/>
      <c r="V697" s="609"/>
      <c r="W697" s="609"/>
      <c r="X697" s="609"/>
      <c r="Y697" s="609"/>
    </row>
    <row r="698" spans="1:25" s="610" customFormat="1" x14ac:dyDescent="0.25">
      <c r="A698" s="486" t="s">
        <v>4118</v>
      </c>
      <c r="B698" s="543"/>
      <c r="C698" s="486" t="s">
        <v>553</v>
      </c>
      <c r="D698" s="596" t="s">
        <v>3514</v>
      </c>
      <c r="E698" s="496" t="s">
        <v>18</v>
      </c>
      <c r="F698" s="496" t="s">
        <v>498</v>
      </c>
      <c r="G698" s="560"/>
      <c r="H698" s="496"/>
      <c r="I698" s="492"/>
      <c r="J698" s="524"/>
      <c r="K698" s="492">
        <v>30.375999999999998</v>
      </c>
      <c r="L698" s="494" t="str">
        <f t="shared" ref="L698:L712" si="415">F698</f>
        <v>20</v>
      </c>
      <c r="M698" s="490">
        <v>1</v>
      </c>
      <c r="N698" s="491">
        <f t="shared" si="409"/>
        <v>20</v>
      </c>
      <c r="O698" s="577"/>
      <c r="P698" s="577"/>
      <c r="Q698" s="492">
        <f t="shared" si="410"/>
        <v>0</v>
      </c>
      <c r="R698" s="492"/>
      <c r="S698" s="715">
        <f t="shared" si="411"/>
        <v>0</v>
      </c>
      <c r="T698" s="577"/>
      <c r="U698" s="609"/>
      <c r="V698" s="609"/>
      <c r="W698" s="609"/>
      <c r="X698" s="609"/>
      <c r="Y698" s="609"/>
    </row>
    <row r="699" spans="1:25" s="610" customFormat="1" x14ac:dyDescent="0.25">
      <c r="A699" s="486" t="s">
        <v>4119</v>
      </c>
      <c r="B699" s="543"/>
      <c r="C699" s="486" t="s">
        <v>553</v>
      </c>
      <c r="D699" s="596" t="s">
        <v>3515</v>
      </c>
      <c r="E699" s="489" t="s">
        <v>18</v>
      </c>
      <c r="F699" s="496" t="s">
        <v>485</v>
      </c>
      <c r="G699" s="560"/>
      <c r="H699" s="496"/>
      <c r="I699" s="492"/>
      <c r="J699" s="524"/>
      <c r="K699" s="492">
        <v>11.156600000000001</v>
      </c>
      <c r="L699" s="494" t="str">
        <f t="shared" si="415"/>
        <v>7</v>
      </c>
      <c r="M699" s="490">
        <v>1</v>
      </c>
      <c r="N699" s="491">
        <f t="shared" si="409"/>
        <v>7</v>
      </c>
      <c r="O699" s="577"/>
      <c r="P699" s="577"/>
      <c r="Q699" s="492">
        <f t="shared" si="410"/>
        <v>0</v>
      </c>
      <c r="R699" s="492"/>
      <c r="S699" s="715">
        <f t="shared" si="411"/>
        <v>0</v>
      </c>
      <c r="T699" s="577"/>
      <c r="U699" s="609"/>
      <c r="V699" s="609"/>
      <c r="W699" s="609"/>
      <c r="X699" s="609"/>
      <c r="Y699" s="609"/>
    </row>
    <row r="700" spans="1:25" s="610" customFormat="1" x14ac:dyDescent="0.25">
      <c r="A700" s="486" t="s">
        <v>4120</v>
      </c>
      <c r="B700" s="543"/>
      <c r="C700" s="486" t="s">
        <v>553</v>
      </c>
      <c r="D700" s="596" t="s">
        <v>3516</v>
      </c>
      <c r="E700" s="489" t="s">
        <v>18</v>
      </c>
      <c r="F700" s="496" t="s">
        <v>506</v>
      </c>
      <c r="G700" s="560"/>
      <c r="H700" s="496"/>
      <c r="I700" s="492"/>
      <c r="J700" s="524"/>
      <c r="K700" s="492">
        <v>60.303599999999989</v>
      </c>
      <c r="L700" s="494" t="str">
        <f t="shared" si="415"/>
        <v>28</v>
      </c>
      <c r="M700" s="490">
        <v>1</v>
      </c>
      <c r="N700" s="491">
        <f t="shared" si="409"/>
        <v>28</v>
      </c>
      <c r="O700" s="577"/>
      <c r="P700" s="577"/>
      <c r="Q700" s="492">
        <f t="shared" si="410"/>
        <v>0</v>
      </c>
      <c r="R700" s="492"/>
      <c r="S700" s="715">
        <f t="shared" si="411"/>
        <v>0</v>
      </c>
      <c r="T700" s="577"/>
      <c r="U700" s="609"/>
      <c r="V700" s="609"/>
      <c r="W700" s="609"/>
      <c r="X700" s="609"/>
      <c r="Y700" s="609"/>
    </row>
    <row r="701" spans="1:25" s="610" customFormat="1" x14ac:dyDescent="0.25">
      <c r="A701" s="486" t="s">
        <v>4121</v>
      </c>
      <c r="B701" s="543"/>
      <c r="C701" s="486" t="s">
        <v>553</v>
      </c>
      <c r="D701" s="596" t="s">
        <v>3517</v>
      </c>
      <c r="E701" s="489" t="s">
        <v>18</v>
      </c>
      <c r="F701" s="496" t="s">
        <v>14</v>
      </c>
      <c r="G701" s="560"/>
      <c r="H701" s="496"/>
      <c r="I701" s="492"/>
      <c r="J701" s="524"/>
      <c r="K701" s="492">
        <v>1.9352500000000001</v>
      </c>
      <c r="L701" s="494" t="str">
        <f t="shared" si="415"/>
        <v>1</v>
      </c>
      <c r="M701" s="490">
        <v>1</v>
      </c>
      <c r="N701" s="491">
        <f t="shared" si="409"/>
        <v>1</v>
      </c>
      <c r="O701" s="577"/>
      <c r="P701" s="577"/>
      <c r="Q701" s="492">
        <f t="shared" si="410"/>
        <v>0</v>
      </c>
      <c r="R701" s="492"/>
      <c r="S701" s="715">
        <f t="shared" si="411"/>
        <v>0</v>
      </c>
      <c r="T701" s="577"/>
      <c r="U701" s="609"/>
      <c r="V701" s="609"/>
      <c r="W701" s="609"/>
      <c r="X701" s="609"/>
      <c r="Y701" s="609"/>
    </row>
    <row r="702" spans="1:25" s="610" customFormat="1" x14ac:dyDescent="0.25">
      <c r="A702" s="486" t="s">
        <v>4122</v>
      </c>
      <c r="B702" s="543"/>
      <c r="C702" s="486" t="s">
        <v>553</v>
      </c>
      <c r="D702" s="596" t="s">
        <v>3518</v>
      </c>
      <c r="E702" s="489" t="s">
        <v>18</v>
      </c>
      <c r="F702" s="496" t="s">
        <v>14</v>
      </c>
      <c r="G702" s="560"/>
      <c r="H702" s="496"/>
      <c r="I702" s="492"/>
      <c r="J702" s="524"/>
      <c r="K702" s="492">
        <v>2.03525</v>
      </c>
      <c r="L702" s="494" t="str">
        <f t="shared" si="415"/>
        <v>1</v>
      </c>
      <c r="M702" s="490">
        <v>1</v>
      </c>
      <c r="N702" s="491">
        <f t="shared" si="409"/>
        <v>1</v>
      </c>
      <c r="O702" s="577"/>
      <c r="P702" s="577"/>
      <c r="Q702" s="492">
        <f t="shared" si="410"/>
        <v>0</v>
      </c>
      <c r="R702" s="492"/>
      <c r="S702" s="715">
        <f t="shared" si="411"/>
        <v>0</v>
      </c>
      <c r="T702" s="577"/>
      <c r="U702" s="609"/>
      <c r="V702" s="609"/>
      <c r="W702" s="609"/>
      <c r="X702" s="609"/>
      <c r="Y702" s="609"/>
    </row>
    <row r="703" spans="1:25" s="610" customFormat="1" x14ac:dyDescent="0.25">
      <c r="A703" s="486" t="s">
        <v>4123</v>
      </c>
      <c r="B703" s="543"/>
      <c r="C703" s="486" t="s">
        <v>553</v>
      </c>
      <c r="D703" s="596" t="s">
        <v>3519</v>
      </c>
      <c r="E703" s="489" t="s">
        <v>18</v>
      </c>
      <c r="F703" s="496" t="s">
        <v>14</v>
      </c>
      <c r="G703" s="560"/>
      <c r="H703" s="496"/>
      <c r="I703" s="492"/>
      <c r="J703" s="524"/>
      <c r="K703" s="492">
        <v>0.89</v>
      </c>
      <c r="L703" s="494" t="str">
        <f t="shared" si="415"/>
        <v>1</v>
      </c>
      <c r="M703" s="490">
        <v>1</v>
      </c>
      <c r="N703" s="491">
        <f t="shared" si="409"/>
        <v>1</v>
      </c>
      <c r="O703" s="577"/>
      <c r="P703" s="577"/>
      <c r="Q703" s="492">
        <f t="shared" si="410"/>
        <v>0</v>
      </c>
      <c r="R703" s="492"/>
      <c r="S703" s="715">
        <f t="shared" si="411"/>
        <v>0</v>
      </c>
      <c r="T703" s="577"/>
      <c r="U703" s="609"/>
      <c r="V703" s="609"/>
      <c r="W703" s="609"/>
      <c r="X703" s="609"/>
      <c r="Y703" s="609"/>
    </row>
    <row r="704" spans="1:25" s="610" customFormat="1" x14ac:dyDescent="0.25">
      <c r="A704" s="486" t="s">
        <v>4124</v>
      </c>
      <c r="B704" s="543"/>
      <c r="C704" s="486" t="s">
        <v>553</v>
      </c>
      <c r="D704" s="596" t="s">
        <v>3520</v>
      </c>
      <c r="E704" s="489" t="s">
        <v>18</v>
      </c>
      <c r="F704" s="496" t="s">
        <v>14</v>
      </c>
      <c r="G704" s="560"/>
      <c r="H704" s="496"/>
      <c r="I704" s="492"/>
      <c r="J704" s="524"/>
      <c r="K704" s="492">
        <v>0.79</v>
      </c>
      <c r="L704" s="494" t="str">
        <f t="shared" si="415"/>
        <v>1</v>
      </c>
      <c r="M704" s="490">
        <v>1</v>
      </c>
      <c r="N704" s="491">
        <f t="shared" si="409"/>
        <v>1</v>
      </c>
      <c r="O704" s="577"/>
      <c r="P704" s="577"/>
      <c r="Q704" s="492">
        <f t="shared" si="410"/>
        <v>0</v>
      </c>
      <c r="R704" s="492"/>
      <c r="S704" s="715">
        <f t="shared" si="411"/>
        <v>0</v>
      </c>
      <c r="T704" s="577"/>
      <c r="U704" s="609"/>
      <c r="V704" s="609"/>
      <c r="W704" s="609"/>
      <c r="X704" s="609"/>
      <c r="Y704" s="609"/>
    </row>
    <row r="705" spans="1:25" s="610" customFormat="1" x14ac:dyDescent="0.25">
      <c r="A705" s="486" t="s">
        <v>4125</v>
      </c>
      <c r="B705" s="543"/>
      <c r="C705" s="486" t="s">
        <v>553</v>
      </c>
      <c r="D705" s="596" t="s">
        <v>3521</v>
      </c>
      <c r="E705" s="489" t="s">
        <v>18</v>
      </c>
      <c r="F705" s="496" t="s">
        <v>14</v>
      </c>
      <c r="G705" s="560"/>
      <c r="H705" s="496"/>
      <c r="I705" s="492"/>
      <c r="J705" s="524"/>
      <c r="K705" s="492">
        <v>4.2499111843077522</v>
      </c>
      <c r="L705" s="494" t="str">
        <f t="shared" si="415"/>
        <v>1</v>
      </c>
      <c r="M705" s="490">
        <v>1</v>
      </c>
      <c r="N705" s="491">
        <f t="shared" si="409"/>
        <v>1</v>
      </c>
      <c r="O705" s="577"/>
      <c r="P705" s="577"/>
      <c r="Q705" s="492">
        <f t="shared" si="410"/>
        <v>0</v>
      </c>
      <c r="R705" s="492"/>
      <c r="S705" s="715">
        <f t="shared" si="411"/>
        <v>0</v>
      </c>
      <c r="T705" s="577"/>
      <c r="U705" s="609"/>
      <c r="V705" s="609"/>
      <c r="W705" s="609"/>
      <c r="X705" s="609"/>
      <c r="Y705" s="609"/>
    </row>
    <row r="706" spans="1:25" s="610" customFormat="1" x14ac:dyDescent="0.25">
      <c r="A706" s="486" t="s">
        <v>4126</v>
      </c>
      <c r="B706" s="543"/>
      <c r="C706" s="486" t="s">
        <v>553</v>
      </c>
      <c r="D706" s="596" t="s">
        <v>3522</v>
      </c>
      <c r="E706" s="489" t="s">
        <v>18</v>
      </c>
      <c r="F706" s="496" t="s">
        <v>14</v>
      </c>
      <c r="G706" s="560"/>
      <c r="H706" s="496"/>
      <c r="I706" s="492"/>
      <c r="J706" s="524"/>
      <c r="K706" s="492">
        <v>2.621946710584651</v>
      </c>
      <c r="L706" s="494" t="str">
        <f t="shared" si="415"/>
        <v>1</v>
      </c>
      <c r="M706" s="490">
        <v>1</v>
      </c>
      <c r="N706" s="491">
        <f t="shared" si="409"/>
        <v>1</v>
      </c>
      <c r="O706" s="577"/>
      <c r="P706" s="577"/>
      <c r="Q706" s="492">
        <f t="shared" si="410"/>
        <v>0</v>
      </c>
      <c r="R706" s="492"/>
      <c r="S706" s="715">
        <f t="shared" si="411"/>
        <v>0</v>
      </c>
      <c r="T706" s="577"/>
      <c r="U706" s="609"/>
      <c r="V706" s="609"/>
      <c r="W706" s="609"/>
      <c r="X706" s="609"/>
      <c r="Y706" s="609"/>
    </row>
    <row r="707" spans="1:25" s="610" customFormat="1" x14ac:dyDescent="0.25">
      <c r="A707" s="486" t="s">
        <v>4127</v>
      </c>
      <c r="B707" s="543"/>
      <c r="C707" s="486" t="s">
        <v>553</v>
      </c>
      <c r="D707" s="596" t="s">
        <v>3523</v>
      </c>
      <c r="E707" s="489" t="s">
        <v>18</v>
      </c>
      <c r="F707" s="496" t="s">
        <v>14</v>
      </c>
      <c r="G707" s="560"/>
      <c r="H707" s="496"/>
      <c r="I707" s="492"/>
      <c r="J707" s="524"/>
      <c r="K707" s="492">
        <v>3.9985837720205679</v>
      </c>
      <c r="L707" s="494" t="str">
        <f t="shared" si="415"/>
        <v>1</v>
      </c>
      <c r="M707" s="490">
        <v>1</v>
      </c>
      <c r="N707" s="491">
        <f t="shared" si="409"/>
        <v>1</v>
      </c>
      <c r="O707" s="577"/>
      <c r="P707" s="577"/>
      <c r="Q707" s="492">
        <f t="shared" si="410"/>
        <v>0</v>
      </c>
      <c r="R707" s="492"/>
      <c r="S707" s="715">
        <f t="shared" si="411"/>
        <v>0</v>
      </c>
      <c r="T707" s="577"/>
      <c r="U707" s="609"/>
      <c r="V707" s="609"/>
      <c r="W707" s="609"/>
      <c r="X707" s="609"/>
      <c r="Y707" s="609"/>
    </row>
    <row r="708" spans="1:25" s="610" customFormat="1" ht="27.6" x14ac:dyDescent="0.25">
      <c r="A708" s="486" t="s">
        <v>4128</v>
      </c>
      <c r="B708" s="543"/>
      <c r="C708" s="486" t="s">
        <v>553</v>
      </c>
      <c r="D708" s="596" t="s">
        <v>3524</v>
      </c>
      <c r="E708" s="489" t="s">
        <v>18</v>
      </c>
      <c r="F708" s="496" t="s">
        <v>14</v>
      </c>
      <c r="G708" s="560"/>
      <c r="H708" s="496"/>
      <c r="I708" s="492"/>
      <c r="J708" s="524"/>
      <c r="K708" s="492">
        <v>0.93</v>
      </c>
      <c r="L708" s="494" t="str">
        <f t="shared" si="415"/>
        <v>1</v>
      </c>
      <c r="M708" s="490">
        <v>1</v>
      </c>
      <c r="N708" s="491">
        <f t="shared" si="409"/>
        <v>1</v>
      </c>
      <c r="O708" s="577"/>
      <c r="P708" s="577"/>
      <c r="Q708" s="492">
        <f t="shared" si="410"/>
        <v>0</v>
      </c>
      <c r="R708" s="492"/>
      <c r="S708" s="715">
        <f t="shared" si="411"/>
        <v>0</v>
      </c>
      <c r="T708" s="577"/>
      <c r="U708" s="609"/>
      <c r="V708" s="609"/>
      <c r="W708" s="609"/>
      <c r="X708" s="609"/>
      <c r="Y708" s="609"/>
    </row>
    <row r="709" spans="1:25" s="610" customFormat="1" x14ac:dyDescent="0.25">
      <c r="A709" s="486" t="s">
        <v>4129</v>
      </c>
      <c r="B709" s="543"/>
      <c r="C709" s="486" t="s">
        <v>553</v>
      </c>
      <c r="D709" s="596" t="s">
        <v>3525</v>
      </c>
      <c r="E709" s="489" t="s">
        <v>18</v>
      </c>
      <c r="F709" s="496" t="s">
        <v>14</v>
      </c>
      <c r="G709" s="560"/>
      <c r="H709" s="496"/>
      <c r="I709" s="492"/>
      <c r="J709" s="524"/>
      <c r="K709" s="492">
        <v>0.89</v>
      </c>
      <c r="L709" s="494" t="str">
        <f t="shared" si="415"/>
        <v>1</v>
      </c>
      <c r="M709" s="490">
        <v>1</v>
      </c>
      <c r="N709" s="491">
        <f t="shared" si="409"/>
        <v>1</v>
      </c>
      <c r="O709" s="577"/>
      <c r="P709" s="577"/>
      <c r="Q709" s="492">
        <f t="shared" si="410"/>
        <v>0</v>
      </c>
      <c r="R709" s="492"/>
      <c r="S709" s="715">
        <f t="shared" si="411"/>
        <v>0</v>
      </c>
      <c r="T709" s="577"/>
      <c r="U709" s="609"/>
      <c r="V709" s="609"/>
      <c r="W709" s="609"/>
      <c r="X709" s="609"/>
      <c r="Y709" s="609"/>
    </row>
    <row r="710" spans="1:25" s="610" customFormat="1" ht="18.75" customHeight="1" x14ac:dyDescent="0.25">
      <c r="A710" s="486" t="s">
        <v>4130</v>
      </c>
      <c r="B710" s="543"/>
      <c r="C710" s="486" t="s">
        <v>553</v>
      </c>
      <c r="D710" s="596" t="s">
        <v>3526</v>
      </c>
      <c r="E710" s="489" t="s">
        <v>18</v>
      </c>
      <c r="F710" s="496" t="s">
        <v>14</v>
      </c>
      <c r="G710" s="560"/>
      <c r="H710" s="496"/>
      <c r="I710" s="492"/>
      <c r="J710" s="524"/>
      <c r="K710" s="492">
        <v>1.1343516141130594</v>
      </c>
      <c r="L710" s="494" t="str">
        <f t="shared" si="415"/>
        <v>1</v>
      </c>
      <c r="M710" s="490">
        <v>1</v>
      </c>
      <c r="N710" s="491">
        <f t="shared" si="409"/>
        <v>1</v>
      </c>
      <c r="O710" s="577"/>
      <c r="P710" s="577"/>
      <c r="Q710" s="492">
        <f t="shared" si="410"/>
        <v>0</v>
      </c>
      <c r="R710" s="492"/>
      <c r="S710" s="715">
        <f t="shared" si="411"/>
        <v>0</v>
      </c>
      <c r="T710" s="577"/>
      <c r="U710" s="609"/>
      <c r="V710" s="609"/>
      <c r="W710" s="609"/>
      <c r="X710" s="609"/>
      <c r="Y710" s="609"/>
    </row>
    <row r="711" spans="1:25" s="610" customFormat="1" ht="18.75" customHeight="1" x14ac:dyDescent="0.25">
      <c r="A711" s="486" t="s">
        <v>4131</v>
      </c>
      <c r="B711" s="543"/>
      <c r="C711" s="486" t="s">
        <v>553</v>
      </c>
      <c r="D711" s="596" t="s">
        <v>3527</v>
      </c>
      <c r="E711" s="489" t="s">
        <v>18</v>
      </c>
      <c r="F711" s="496" t="s">
        <v>14</v>
      </c>
      <c r="G711" s="560"/>
      <c r="H711" s="496"/>
      <c r="I711" s="492"/>
      <c r="J711" s="524"/>
      <c r="K711" s="492">
        <v>1.1133105012119286</v>
      </c>
      <c r="L711" s="494" t="str">
        <f t="shared" si="415"/>
        <v>1</v>
      </c>
      <c r="M711" s="490">
        <v>1</v>
      </c>
      <c r="N711" s="491">
        <f t="shared" si="409"/>
        <v>1</v>
      </c>
      <c r="O711" s="577"/>
      <c r="P711" s="577"/>
      <c r="Q711" s="492">
        <f t="shared" si="410"/>
        <v>0</v>
      </c>
      <c r="R711" s="492"/>
      <c r="S711" s="715">
        <f t="shared" si="411"/>
        <v>0</v>
      </c>
      <c r="T711" s="577"/>
      <c r="U711" s="609"/>
      <c r="V711" s="609"/>
      <c r="W711" s="609"/>
      <c r="X711" s="609"/>
      <c r="Y711" s="609"/>
    </row>
    <row r="712" spans="1:25" s="610" customFormat="1" x14ac:dyDescent="0.25">
      <c r="A712" s="486" t="s">
        <v>4132</v>
      </c>
      <c r="B712" s="543"/>
      <c r="C712" s="486" t="s">
        <v>553</v>
      </c>
      <c r="D712" s="596" t="s">
        <v>3536</v>
      </c>
      <c r="E712" s="489" t="s">
        <v>18</v>
      </c>
      <c r="F712" s="496">
        <v>21</v>
      </c>
      <c r="G712" s="560"/>
      <c r="H712" s="496"/>
      <c r="I712" s="492"/>
      <c r="J712" s="524"/>
      <c r="K712" s="492"/>
      <c r="L712" s="494">
        <f t="shared" si="415"/>
        <v>21</v>
      </c>
      <c r="M712" s="490">
        <v>1</v>
      </c>
      <c r="N712" s="491">
        <f t="shared" si="409"/>
        <v>21</v>
      </c>
      <c r="O712" s="577"/>
      <c r="P712" s="577"/>
      <c r="Q712" s="492">
        <f t="shared" si="410"/>
        <v>0</v>
      </c>
      <c r="R712" s="492"/>
      <c r="S712" s="715">
        <f t="shared" si="411"/>
        <v>0</v>
      </c>
      <c r="T712" s="577"/>
      <c r="U712" s="609"/>
      <c r="V712" s="609"/>
      <c r="W712" s="609"/>
      <c r="X712" s="609"/>
      <c r="Y712" s="609"/>
    </row>
    <row r="713" spans="1:25" s="610" customFormat="1" x14ac:dyDescent="0.25">
      <c r="A713" s="486" t="s">
        <v>4133</v>
      </c>
      <c r="B713" s="543"/>
      <c r="C713" s="486" t="s">
        <v>553</v>
      </c>
      <c r="D713" s="502" t="s">
        <v>705</v>
      </c>
      <c r="E713" s="489" t="s">
        <v>3</v>
      </c>
      <c r="F713" s="520">
        <v>2.2799999999999998</v>
      </c>
      <c r="G713" s="560"/>
      <c r="H713" s="496"/>
      <c r="I713" s="492"/>
      <c r="J713" s="526"/>
      <c r="K713" s="492"/>
      <c r="L713" s="497">
        <f>F713</f>
        <v>2.2799999999999998</v>
      </c>
      <c r="M713" s="490">
        <v>1</v>
      </c>
      <c r="N713" s="491">
        <f t="shared" si="409"/>
        <v>2.2799999999999998</v>
      </c>
      <c r="O713" s="577"/>
      <c r="P713" s="577"/>
      <c r="Q713" s="492">
        <f t="shared" si="410"/>
        <v>0</v>
      </c>
      <c r="R713" s="492"/>
      <c r="S713" s="715">
        <f t="shared" si="411"/>
        <v>0</v>
      </c>
      <c r="T713" s="577"/>
      <c r="U713" s="609"/>
      <c r="V713" s="609"/>
      <c r="W713" s="609"/>
      <c r="X713" s="609"/>
      <c r="Y713" s="609"/>
    </row>
    <row r="714" spans="1:25" s="559" customFormat="1" ht="27.75" customHeight="1" x14ac:dyDescent="0.3">
      <c r="A714" s="477" t="s">
        <v>1643</v>
      </c>
      <c r="B714" s="501" t="s">
        <v>5577</v>
      </c>
      <c r="C714" s="477" t="s">
        <v>552</v>
      </c>
      <c r="D714" s="508" t="s">
        <v>5576</v>
      </c>
      <c r="E714" s="479" t="s">
        <v>18</v>
      </c>
      <c r="F714" s="500">
        <f>F715</f>
        <v>28</v>
      </c>
      <c r="G714" s="500"/>
      <c r="H714" s="500"/>
      <c r="I714" s="500"/>
      <c r="J714" s="500"/>
      <c r="K714" s="500"/>
      <c r="L714" s="500">
        <f t="shared" ref="L714:L715" si="416">F714</f>
        <v>28</v>
      </c>
      <c r="M714" s="482">
        <v>1</v>
      </c>
      <c r="N714" s="483">
        <f>ROUND(M714*L714,2)</f>
        <v>28</v>
      </c>
      <c r="O714" s="575"/>
      <c r="P714" s="575"/>
      <c r="Q714" s="484"/>
      <c r="R714" s="485">
        <f>ROUND(N714*P714,2)</f>
        <v>0</v>
      </c>
      <c r="S714" s="715">
        <f>ROUND(Q714+R714,2)</f>
        <v>0</v>
      </c>
      <c r="T714" s="586"/>
      <c r="U714" s="558"/>
      <c r="V714" s="558"/>
      <c r="W714" s="558"/>
      <c r="X714" s="558"/>
      <c r="Y714" s="558"/>
    </row>
    <row r="715" spans="1:25" s="610" customFormat="1" ht="37.5" customHeight="1" x14ac:dyDescent="0.25">
      <c r="A715" s="516" t="s">
        <v>2097</v>
      </c>
      <c r="B715" s="487"/>
      <c r="C715" s="486" t="s">
        <v>553</v>
      </c>
      <c r="D715" s="596" t="s">
        <v>3533</v>
      </c>
      <c r="E715" s="489" t="s">
        <v>18</v>
      </c>
      <c r="F715" s="520">
        <v>28</v>
      </c>
      <c r="G715" s="489"/>
      <c r="H715" s="489"/>
      <c r="I715" s="489"/>
      <c r="J715" s="489"/>
      <c r="K715" s="494"/>
      <c r="L715" s="494">
        <f t="shared" si="416"/>
        <v>28</v>
      </c>
      <c r="M715" s="490">
        <v>1</v>
      </c>
      <c r="N715" s="491">
        <f t="shared" ref="N715" si="417">ROUND(M715*L715,2)</f>
        <v>28</v>
      </c>
      <c r="O715" s="576"/>
      <c r="P715" s="576"/>
      <c r="Q715" s="492">
        <f>ROUND(N715*O715,2)</f>
        <v>0</v>
      </c>
      <c r="R715" s="492"/>
      <c r="S715" s="715">
        <f>ROUND(Q715+R715,2)</f>
        <v>0</v>
      </c>
      <c r="T715" s="584"/>
      <c r="U715" s="609"/>
    </row>
    <row r="716" spans="1:25" s="559" customFormat="1" ht="15.75" customHeight="1" x14ac:dyDescent="0.3">
      <c r="A716" s="477" t="s">
        <v>1644</v>
      </c>
      <c r="B716" s="538" t="s">
        <v>2974</v>
      </c>
      <c r="C716" s="477" t="s">
        <v>552</v>
      </c>
      <c r="D716" s="499" t="s">
        <v>1313</v>
      </c>
      <c r="E716" s="479" t="s">
        <v>1685</v>
      </c>
      <c r="F716" s="479">
        <f>F717</f>
        <v>1</v>
      </c>
      <c r="G716" s="479"/>
      <c r="H716" s="479"/>
      <c r="I716" s="479"/>
      <c r="J716" s="479"/>
      <c r="K716" s="479"/>
      <c r="L716" s="500">
        <v>1</v>
      </c>
      <c r="M716" s="482">
        <v>1</v>
      </c>
      <c r="N716" s="483">
        <f>ROUND(M716*L716,2)</f>
        <v>1</v>
      </c>
      <c r="O716" s="575"/>
      <c r="P716" s="575"/>
      <c r="Q716" s="485"/>
      <c r="R716" s="485">
        <f>ROUND(N716*P716,2)</f>
        <v>0</v>
      </c>
      <c r="S716" s="715">
        <f>ROUND(Q716+R716,2)</f>
        <v>0</v>
      </c>
      <c r="T716" s="586"/>
      <c r="U716" s="558"/>
      <c r="V716" s="558"/>
      <c r="W716" s="558"/>
      <c r="X716" s="558"/>
      <c r="Y716" s="558"/>
    </row>
    <row r="717" spans="1:25" s="629" customFormat="1" ht="17.25" customHeight="1" x14ac:dyDescent="0.25">
      <c r="A717" s="551" t="s">
        <v>2098</v>
      </c>
      <c r="B717" s="547"/>
      <c r="C717" s="546" t="s">
        <v>553</v>
      </c>
      <c r="D717" s="536" t="s">
        <v>3529</v>
      </c>
      <c r="E717" s="548" t="s">
        <v>1685</v>
      </c>
      <c r="F717" s="548">
        <v>1</v>
      </c>
      <c r="G717" s="548"/>
      <c r="H717" s="548"/>
      <c r="I717" s="548"/>
      <c r="J717" s="548"/>
      <c r="K717" s="548"/>
      <c r="L717" s="645">
        <f>F717</f>
        <v>1</v>
      </c>
      <c r="M717" s="646">
        <v>1</v>
      </c>
      <c r="N717" s="491">
        <f t="shared" ref="N717:N718" si="418">ROUND(M717*L717,2)</f>
        <v>1</v>
      </c>
      <c r="O717" s="581"/>
      <c r="P717" s="581"/>
      <c r="Q717" s="492">
        <f t="shared" ref="Q717:Q718" si="419">ROUND(N717*O717,2)</f>
        <v>0</v>
      </c>
      <c r="R717" s="492"/>
      <c r="S717" s="715">
        <f t="shared" ref="S717:S718" si="420">ROUND(Q717+R717,2)</f>
        <v>0</v>
      </c>
      <c r="T717" s="620" t="s">
        <v>3137</v>
      </c>
      <c r="U717" s="628"/>
    </row>
    <row r="718" spans="1:25" s="610" customFormat="1" ht="17.25" customHeight="1" x14ac:dyDescent="0.25">
      <c r="A718" s="516" t="s">
        <v>4135</v>
      </c>
      <c r="B718" s="487"/>
      <c r="C718" s="486" t="s">
        <v>553</v>
      </c>
      <c r="D718" s="596" t="s">
        <v>3535</v>
      </c>
      <c r="E718" s="489" t="s">
        <v>1685</v>
      </c>
      <c r="F718" s="489">
        <v>1</v>
      </c>
      <c r="G718" s="489"/>
      <c r="H718" s="489"/>
      <c r="I718" s="489"/>
      <c r="J718" s="489"/>
      <c r="K718" s="489"/>
      <c r="L718" s="540">
        <f>F718</f>
        <v>1</v>
      </c>
      <c r="M718" s="462">
        <v>1</v>
      </c>
      <c r="N718" s="491">
        <f t="shared" si="418"/>
        <v>1</v>
      </c>
      <c r="O718" s="576"/>
      <c r="P718" s="576"/>
      <c r="Q718" s="492">
        <f t="shared" si="419"/>
        <v>0</v>
      </c>
      <c r="R718" s="492"/>
      <c r="S718" s="715">
        <f t="shared" si="420"/>
        <v>0</v>
      </c>
      <c r="T718" s="661"/>
      <c r="U718" s="609"/>
    </row>
    <row r="719" spans="1:25" s="559" customFormat="1" ht="27.75" customHeight="1" x14ac:dyDescent="0.3">
      <c r="A719" s="477" t="s">
        <v>4136</v>
      </c>
      <c r="B719" s="501" t="s">
        <v>4988</v>
      </c>
      <c r="C719" s="504" t="s">
        <v>552</v>
      </c>
      <c r="D719" s="508" t="s">
        <v>654</v>
      </c>
      <c r="E719" s="479" t="s">
        <v>18</v>
      </c>
      <c r="F719" s="500">
        <f>F720</f>
        <v>1</v>
      </c>
      <c r="G719" s="500"/>
      <c r="H719" s="500"/>
      <c r="I719" s="500"/>
      <c r="J719" s="500"/>
      <c r="K719" s="500"/>
      <c r="L719" s="506">
        <f t="shared" ref="L719" si="421">F719</f>
        <v>1</v>
      </c>
      <c r="M719" s="507">
        <v>1</v>
      </c>
      <c r="N719" s="483">
        <f>ROUND(M719*L719,2)</f>
        <v>1</v>
      </c>
      <c r="O719" s="575"/>
      <c r="P719" s="575"/>
      <c r="Q719" s="485"/>
      <c r="R719" s="485">
        <f>ROUND(N719*P719,2)</f>
        <v>0</v>
      </c>
      <c r="S719" s="715">
        <f>ROUND(Q719+R719,2)</f>
        <v>0</v>
      </c>
      <c r="T719" s="586"/>
      <c r="U719" s="558"/>
      <c r="V719" s="558"/>
      <c r="W719" s="558"/>
      <c r="X719" s="558"/>
      <c r="Y719" s="558"/>
    </row>
    <row r="720" spans="1:25" s="626" customFormat="1" ht="29.25" customHeight="1" x14ac:dyDescent="0.3">
      <c r="A720" s="486" t="s">
        <v>4137</v>
      </c>
      <c r="B720" s="543"/>
      <c r="C720" s="486" t="s">
        <v>553</v>
      </c>
      <c r="D720" s="530" t="s">
        <v>3534</v>
      </c>
      <c r="E720" s="496" t="s">
        <v>18</v>
      </c>
      <c r="F720" s="517">
        <v>1</v>
      </c>
      <c r="G720" s="517"/>
      <c r="H720" s="517"/>
      <c r="I720" s="517"/>
      <c r="J720" s="517"/>
      <c r="K720" s="517"/>
      <c r="L720" s="494">
        <f t="shared" ref="L720" si="422">F720</f>
        <v>1</v>
      </c>
      <c r="M720" s="490">
        <v>1</v>
      </c>
      <c r="N720" s="491">
        <f t="shared" ref="N720" si="423">ROUND(M720*L720,2)</f>
        <v>1</v>
      </c>
      <c r="O720" s="577"/>
      <c r="P720" s="577"/>
      <c r="Q720" s="492">
        <f>ROUND(N720*O720,2)</f>
        <v>0</v>
      </c>
      <c r="R720" s="492"/>
      <c r="S720" s="715">
        <f>ROUND(Q720+R720,2)</f>
        <v>0</v>
      </c>
      <c r="T720" s="584"/>
      <c r="U720" s="625"/>
      <c r="V720" s="625"/>
      <c r="W720" s="625"/>
      <c r="X720" s="625"/>
      <c r="Y720" s="625"/>
    </row>
    <row r="721" spans="1:25" s="608" customFormat="1" ht="27" customHeight="1" x14ac:dyDescent="0.3">
      <c r="A721" s="477" t="s">
        <v>3920</v>
      </c>
      <c r="B721" s="501" t="s">
        <v>2088</v>
      </c>
      <c r="C721" s="477" t="s">
        <v>552</v>
      </c>
      <c r="D721" s="478" t="s">
        <v>1338</v>
      </c>
      <c r="E721" s="479" t="s">
        <v>3</v>
      </c>
      <c r="F721" s="519">
        <f>F722+F724+F726</f>
        <v>445.47</v>
      </c>
      <c r="G721" s="479"/>
      <c r="H721" s="479"/>
      <c r="I721" s="479"/>
      <c r="J721" s="479"/>
      <c r="K721" s="519">
        <f>F721</f>
        <v>445.47</v>
      </c>
      <c r="L721" s="519">
        <f>K721</f>
        <v>445.47</v>
      </c>
      <c r="M721" s="507">
        <v>1</v>
      </c>
      <c r="N721" s="483">
        <f>ROUND(M721*L721,2)</f>
        <v>445.47</v>
      </c>
      <c r="O721" s="575"/>
      <c r="P721" s="575"/>
      <c r="Q721" s="485"/>
      <c r="R721" s="485">
        <f>ROUND(N721*P721,2)</f>
        <v>0</v>
      </c>
      <c r="S721" s="715">
        <f>ROUND(Q721+R721,2)</f>
        <v>0</v>
      </c>
      <c r="T721" s="587"/>
    </row>
    <row r="722" spans="1:25" s="610" customFormat="1" ht="38.25" customHeight="1" x14ac:dyDescent="0.25">
      <c r="A722" s="486" t="s">
        <v>4138</v>
      </c>
      <c r="B722" s="487"/>
      <c r="C722" s="486" t="s">
        <v>553</v>
      </c>
      <c r="D722" s="596" t="s">
        <v>3530</v>
      </c>
      <c r="E722" s="489" t="s">
        <v>3</v>
      </c>
      <c r="F722" s="497">
        <v>0.57999999999999996</v>
      </c>
      <c r="G722" s="489"/>
      <c r="H722" s="489"/>
      <c r="I722" s="489"/>
      <c r="J722" s="489"/>
      <c r="K722" s="497">
        <f>F722</f>
        <v>0.57999999999999996</v>
      </c>
      <c r="L722" s="497">
        <f>K722</f>
        <v>0.57999999999999996</v>
      </c>
      <c r="M722" s="490">
        <v>1.1000000000000001</v>
      </c>
      <c r="N722" s="491">
        <f t="shared" ref="N722:N727" si="424">ROUND(M722*L722,2)</f>
        <v>0.64</v>
      </c>
      <c r="O722" s="576"/>
      <c r="P722" s="576"/>
      <c r="Q722" s="492">
        <f t="shared" ref="Q722:Q727" si="425">ROUND(N722*O722,2)</f>
        <v>0</v>
      </c>
      <c r="R722" s="492"/>
      <c r="S722" s="715">
        <f t="shared" ref="S722:S727" si="426">ROUND(Q722+R722,2)</f>
        <v>0</v>
      </c>
      <c r="T722" s="584"/>
      <c r="U722" s="609"/>
    </row>
    <row r="723" spans="1:25" s="610" customFormat="1" ht="25.5" customHeight="1" x14ac:dyDescent="0.3">
      <c r="A723" s="486" t="s">
        <v>4139</v>
      </c>
      <c r="B723" s="487"/>
      <c r="C723" s="486" t="s">
        <v>553</v>
      </c>
      <c r="D723" s="493" t="s">
        <v>2978</v>
      </c>
      <c r="E723" s="489" t="s">
        <v>2</v>
      </c>
      <c r="F723" s="497">
        <f>F722</f>
        <v>0.57999999999999996</v>
      </c>
      <c r="G723" s="497"/>
      <c r="H723" s="497"/>
      <c r="I723" s="497"/>
      <c r="J723" s="497"/>
      <c r="K723" s="497">
        <f>F723</f>
        <v>0.57999999999999996</v>
      </c>
      <c r="L723" s="497">
        <f>K723</f>
        <v>0.57999999999999996</v>
      </c>
      <c r="M723" s="490">
        <v>1</v>
      </c>
      <c r="N723" s="491">
        <f t="shared" si="424"/>
        <v>0.57999999999999996</v>
      </c>
      <c r="O723" s="576"/>
      <c r="P723" s="576"/>
      <c r="Q723" s="492">
        <f t="shared" si="425"/>
        <v>0</v>
      </c>
      <c r="R723" s="492"/>
      <c r="S723" s="715">
        <f t="shared" si="426"/>
        <v>0</v>
      </c>
      <c r="T723" s="584"/>
    </row>
    <row r="724" spans="1:25" s="610" customFormat="1" ht="58.5" customHeight="1" x14ac:dyDescent="0.25">
      <c r="A724" s="486" t="s">
        <v>4140</v>
      </c>
      <c r="B724" s="487"/>
      <c r="C724" s="486" t="s">
        <v>553</v>
      </c>
      <c r="D724" s="596" t="s">
        <v>3531</v>
      </c>
      <c r="E724" s="489" t="s">
        <v>3</v>
      </c>
      <c r="F724" s="497">
        <v>38.770000000000003</v>
      </c>
      <c r="G724" s="497"/>
      <c r="H724" s="497"/>
      <c r="I724" s="497"/>
      <c r="J724" s="497"/>
      <c r="K724" s="497">
        <f t="shared" ref="K724:K727" si="427">F724</f>
        <v>38.770000000000003</v>
      </c>
      <c r="L724" s="497">
        <f t="shared" ref="L724:L727" si="428">K724</f>
        <v>38.770000000000003</v>
      </c>
      <c r="M724" s="490">
        <v>1.1000000000000001</v>
      </c>
      <c r="N724" s="491">
        <f t="shared" si="424"/>
        <v>42.65</v>
      </c>
      <c r="O724" s="576"/>
      <c r="P724" s="576"/>
      <c r="Q724" s="492">
        <f t="shared" si="425"/>
        <v>0</v>
      </c>
      <c r="R724" s="492"/>
      <c r="S724" s="715">
        <f t="shared" si="426"/>
        <v>0</v>
      </c>
      <c r="T724" s="584"/>
    </row>
    <row r="725" spans="1:25" s="610" customFormat="1" ht="25.5" customHeight="1" x14ac:dyDescent="0.3">
      <c r="A725" s="486" t="s">
        <v>4141</v>
      </c>
      <c r="B725" s="487"/>
      <c r="C725" s="486" t="s">
        <v>553</v>
      </c>
      <c r="D725" s="493" t="s">
        <v>2978</v>
      </c>
      <c r="E725" s="489" t="s">
        <v>2</v>
      </c>
      <c r="F725" s="497">
        <f>F724</f>
        <v>38.770000000000003</v>
      </c>
      <c r="G725" s="497"/>
      <c r="H725" s="497"/>
      <c r="I725" s="497"/>
      <c r="J725" s="497"/>
      <c r="K725" s="497">
        <f t="shared" si="427"/>
        <v>38.770000000000003</v>
      </c>
      <c r="L725" s="497">
        <f t="shared" si="428"/>
        <v>38.770000000000003</v>
      </c>
      <c r="M725" s="490">
        <v>1</v>
      </c>
      <c r="N725" s="491">
        <f t="shared" si="424"/>
        <v>38.770000000000003</v>
      </c>
      <c r="O725" s="576"/>
      <c r="P725" s="576"/>
      <c r="Q725" s="492">
        <f t="shared" si="425"/>
        <v>0</v>
      </c>
      <c r="R725" s="492"/>
      <c r="S725" s="715">
        <f t="shared" si="426"/>
        <v>0</v>
      </c>
      <c r="T725" s="584"/>
    </row>
    <row r="726" spans="1:25" s="610" customFormat="1" ht="55.5" customHeight="1" x14ac:dyDescent="0.25">
      <c r="A726" s="486" t="s">
        <v>4142</v>
      </c>
      <c r="B726" s="487"/>
      <c r="C726" s="486" t="s">
        <v>553</v>
      </c>
      <c r="D726" s="596" t="s">
        <v>3397</v>
      </c>
      <c r="E726" s="489" t="s">
        <v>3</v>
      </c>
      <c r="F726" s="497">
        <v>406.12</v>
      </c>
      <c r="G726" s="497"/>
      <c r="H726" s="497"/>
      <c r="I726" s="497"/>
      <c r="J726" s="497"/>
      <c r="K726" s="497">
        <f t="shared" si="427"/>
        <v>406.12</v>
      </c>
      <c r="L726" s="497">
        <f t="shared" si="428"/>
        <v>406.12</v>
      </c>
      <c r="M726" s="490">
        <v>1.1000000000000001</v>
      </c>
      <c r="N726" s="491">
        <f t="shared" si="424"/>
        <v>446.73</v>
      </c>
      <c r="O726" s="576"/>
      <c r="P726" s="576"/>
      <c r="Q726" s="492">
        <f t="shared" si="425"/>
        <v>0</v>
      </c>
      <c r="R726" s="492"/>
      <c r="S726" s="715">
        <f t="shared" si="426"/>
        <v>0</v>
      </c>
      <c r="T726" s="584"/>
    </row>
    <row r="727" spans="1:25" s="610" customFormat="1" ht="25.5" customHeight="1" x14ac:dyDescent="0.3">
      <c r="A727" s="486" t="s">
        <v>4143</v>
      </c>
      <c r="B727" s="487"/>
      <c r="C727" s="486" t="s">
        <v>553</v>
      </c>
      <c r="D727" s="493" t="s">
        <v>2978</v>
      </c>
      <c r="E727" s="489" t="s">
        <v>2</v>
      </c>
      <c r="F727" s="497">
        <f>F726</f>
        <v>406.12</v>
      </c>
      <c r="G727" s="497"/>
      <c r="H727" s="497"/>
      <c r="I727" s="497"/>
      <c r="J727" s="497"/>
      <c r="K727" s="497">
        <f t="shared" si="427"/>
        <v>406.12</v>
      </c>
      <c r="L727" s="497">
        <f t="shared" si="428"/>
        <v>406.12</v>
      </c>
      <c r="M727" s="490">
        <v>1</v>
      </c>
      <c r="N727" s="491">
        <f t="shared" si="424"/>
        <v>406.12</v>
      </c>
      <c r="O727" s="576"/>
      <c r="P727" s="576"/>
      <c r="Q727" s="492">
        <f t="shared" si="425"/>
        <v>0</v>
      </c>
      <c r="R727" s="492"/>
      <c r="S727" s="715">
        <f t="shared" si="426"/>
        <v>0</v>
      </c>
      <c r="T727" s="584"/>
    </row>
    <row r="728" spans="1:25" s="608" customFormat="1" ht="27" customHeight="1" x14ac:dyDescent="0.3">
      <c r="A728" s="477" t="s">
        <v>4134</v>
      </c>
      <c r="B728" s="501" t="s">
        <v>2089</v>
      </c>
      <c r="C728" s="477" t="s">
        <v>552</v>
      </c>
      <c r="D728" s="499" t="s">
        <v>1695</v>
      </c>
      <c r="E728" s="479" t="s">
        <v>18</v>
      </c>
      <c r="F728" s="500">
        <f>F729</f>
        <v>1</v>
      </c>
      <c r="G728" s="479"/>
      <c r="H728" s="479"/>
      <c r="I728" s="479"/>
      <c r="J728" s="479"/>
      <c r="K728" s="500"/>
      <c r="L728" s="506">
        <f>F728</f>
        <v>1</v>
      </c>
      <c r="M728" s="507">
        <v>1</v>
      </c>
      <c r="N728" s="483">
        <f>ROUND(M728*L728,2)</f>
        <v>1</v>
      </c>
      <c r="O728" s="575"/>
      <c r="P728" s="575"/>
      <c r="Q728" s="485"/>
      <c r="R728" s="485">
        <f>ROUND(N728*P728,2)</f>
        <v>0</v>
      </c>
      <c r="S728" s="715">
        <f>ROUND(Q728+R728,2)</f>
        <v>0</v>
      </c>
      <c r="T728" s="587"/>
    </row>
    <row r="729" spans="1:25" s="610" customFormat="1" ht="23.25" customHeight="1" x14ac:dyDescent="0.3">
      <c r="A729" s="516" t="s">
        <v>4144</v>
      </c>
      <c r="B729" s="487"/>
      <c r="C729" s="486" t="s">
        <v>553</v>
      </c>
      <c r="D729" s="530" t="s">
        <v>3528</v>
      </c>
      <c r="E729" s="489" t="s">
        <v>18</v>
      </c>
      <c r="F729" s="497">
        <v>1</v>
      </c>
      <c r="G729" s="489"/>
      <c r="H729" s="489"/>
      <c r="I729" s="489"/>
      <c r="J729" s="489"/>
      <c r="K729" s="494">
        <f>F729</f>
        <v>1</v>
      </c>
      <c r="L729" s="494">
        <f>K729</f>
        <v>1</v>
      </c>
      <c r="M729" s="490">
        <v>1</v>
      </c>
      <c r="N729" s="491">
        <f t="shared" ref="N729" si="429">ROUND(M729*L729,2)</f>
        <v>1</v>
      </c>
      <c r="O729" s="576"/>
      <c r="P729" s="576"/>
      <c r="Q729" s="492">
        <f>ROUND(N729*O729,2)</f>
        <v>0</v>
      </c>
      <c r="R729" s="492"/>
      <c r="S729" s="715">
        <f>ROUND(Q729+R729,2)</f>
        <v>0</v>
      </c>
      <c r="T729" s="584"/>
      <c r="U729" s="609"/>
    </row>
    <row r="730" spans="1:25" s="617" customFormat="1" ht="22.5" customHeight="1" x14ac:dyDescent="0.3">
      <c r="A730" s="510" t="s">
        <v>505</v>
      </c>
      <c r="B730" s="511"/>
      <c r="C730" s="510"/>
      <c r="D730" s="465" t="s">
        <v>3537</v>
      </c>
      <c r="E730" s="512"/>
      <c r="F730" s="513"/>
      <c r="G730" s="512"/>
      <c r="H730" s="512"/>
      <c r="I730" s="512"/>
      <c r="J730" s="512"/>
      <c r="K730" s="512"/>
      <c r="L730" s="514"/>
      <c r="M730" s="467"/>
      <c r="N730" s="468"/>
      <c r="O730" s="579"/>
      <c r="P730" s="579"/>
      <c r="Q730" s="469"/>
      <c r="R730" s="469"/>
      <c r="S730" s="715"/>
      <c r="T730" s="579"/>
      <c r="U730" s="616"/>
      <c r="V730" s="616"/>
      <c r="W730" s="616"/>
      <c r="X730" s="616"/>
      <c r="Y730" s="616"/>
    </row>
    <row r="731" spans="1:25" s="608" customFormat="1" ht="32.25" customHeight="1" x14ac:dyDescent="0.3">
      <c r="A731" s="477" t="s">
        <v>1645</v>
      </c>
      <c r="B731" s="501" t="s">
        <v>2086</v>
      </c>
      <c r="C731" s="477" t="s">
        <v>552</v>
      </c>
      <c r="D731" s="478" t="s">
        <v>3128</v>
      </c>
      <c r="E731" s="479" t="s">
        <v>3</v>
      </c>
      <c r="F731" s="500"/>
      <c r="G731" s="479"/>
      <c r="H731" s="479"/>
      <c r="I731" s="480"/>
      <c r="J731" s="480"/>
      <c r="K731" s="480">
        <f>SUM(K732:K762)</f>
        <v>581.18197796622667</v>
      </c>
      <c r="L731" s="480">
        <f>K731</f>
        <v>581.18197796622667</v>
      </c>
      <c r="M731" s="482">
        <v>1</v>
      </c>
      <c r="N731" s="483">
        <f>ROUND(M731*L731,2)</f>
        <v>581.17999999999995</v>
      </c>
      <c r="O731" s="575"/>
      <c r="P731" s="575"/>
      <c r="Q731" s="485"/>
      <c r="R731" s="485">
        <f>ROUND(N731*P731,2)</f>
        <v>0</v>
      </c>
      <c r="S731" s="715">
        <f>ROUND(Q731+R731,2)</f>
        <v>0</v>
      </c>
      <c r="T731" s="575" t="s">
        <v>555</v>
      </c>
      <c r="U731" s="607"/>
      <c r="V731" s="607"/>
      <c r="W731" s="607"/>
      <c r="X731" s="607"/>
      <c r="Y731" s="607"/>
    </row>
    <row r="732" spans="1:25" s="610" customFormat="1" ht="22.5" customHeight="1" x14ac:dyDescent="0.3">
      <c r="A732" s="486" t="s">
        <v>2099</v>
      </c>
      <c r="B732" s="543"/>
      <c r="C732" s="516" t="s">
        <v>553</v>
      </c>
      <c r="D732" s="813" t="s">
        <v>4621</v>
      </c>
      <c r="E732" s="496" t="s">
        <v>1210</v>
      </c>
      <c r="F732" s="517"/>
      <c r="G732" s="489">
        <v>0.2</v>
      </c>
      <c r="H732" s="489">
        <v>0.15</v>
      </c>
      <c r="I732" s="492">
        <f>(G732+H732)*2</f>
        <v>0.7</v>
      </c>
      <c r="J732" s="662">
        <v>0.1</v>
      </c>
      <c r="K732" s="492">
        <f>I732*J732</f>
        <v>6.9999999999999993E-2</v>
      </c>
      <c r="L732" s="492">
        <f>J732</f>
        <v>0.1</v>
      </c>
      <c r="M732" s="490">
        <v>1.1000000000000001</v>
      </c>
      <c r="N732" s="491">
        <f t="shared" ref="N732:N763" si="430">ROUND(M732*L732,2)</f>
        <v>0.11</v>
      </c>
      <c r="O732" s="577"/>
      <c r="P732" s="577"/>
      <c r="Q732" s="492">
        <f t="shared" ref="Q732:Q763" si="431">ROUND(N732*O732,2)</f>
        <v>0</v>
      </c>
      <c r="R732" s="492"/>
      <c r="S732" s="715">
        <f t="shared" ref="S732:S763" si="432">ROUND(Q732+R732,2)</f>
        <v>0</v>
      </c>
      <c r="T732" s="577"/>
      <c r="U732" s="609"/>
      <c r="V732" s="609"/>
      <c r="W732" s="609"/>
      <c r="X732" s="609"/>
      <c r="Y732" s="609"/>
    </row>
    <row r="733" spans="1:25" s="610" customFormat="1" ht="22.5" customHeight="1" x14ac:dyDescent="0.3">
      <c r="A733" s="486" t="s">
        <v>2100</v>
      </c>
      <c r="B733" s="543"/>
      <c r="C733" s="516" t="s">
        <v>553</v>
      </c>
      <c r="D733" s="813" t="s">
        <v>4670</v>
      </c>
      <c r="E733" s="496" t="s">
        <v>1210</v>
      </c>
      <c r="F733" s="517"/>
      <c r="G733" s="489">
        <v>0.2</v>
      </c>
      <c r="H733" s="489">
        <v>0.2</v>
      </c>
      <c r="I733" s="492">
        <f>(G733+H733)*2</f>
        <v>0.8</v>
      </c>
      <c r="J733" s="662">
        <v>0.1</v>
      </c>
      <c r="K733" s="492">
        <f t="shared" ref="K733:K741" si="433">I733*J733</f>
        <v>8.0000000000000016E-2</v>
      </c>
      <c r="L733" s="492">
        <f t="shared" ref="L733:L735" si="434">J733</f>
        <v>0.1</v>
      </c>
      <c r="M733" s="490">
        <v>1.1000000000000001</v>
      </c>
      <c r="N733" s="491">
        <f t="shared" si="430"/>
        <v>0.11</v>
      </c>
      <c r="O733" s="577"/>
      <c r="P733" s="577"/>
      <c r="Q733" s="492">
        <f t="shared" si="431"/>
        <v>0</v>
      </c>
      <c r="R733" s="492"/>
      <c r="S733" s="715">
        <f t="shared" si="432"/>
        <v>0</v>
      </c>
      <c r="T733" s="577"/>
      <c r="U733" s="609"/>
      <c r="V733" s="609"/>
      <c r="W733" s="609"/>
      <c r="X733" s="609"/>
      <c r="Y733" s="609"/>
    </row>
    <row r="734" spans="1:25" s="610" customFormat="1" ht="22.5" customHeight="1" x14ac:dyDescent="0.25">
      <c r="A734" s="486" t="s">
        <v>2101</v>
      </c>
      <c r="B734" s="543"/>
      <c r="C734" s="516" t="s">
        <v>553</v>
      </c>
      <c r="D734" s="809" t="s">
        <v>4530</v>
      </c>
      <c r="E734" s="496" t="s">
        <v>1210</v>
      </c>
      <c r="F734" s="570"/>
      <c r="G734" s="565">
        <v>0.25</v>
      </c>
      <c r="H734" s="489">
        <v>0.15</v>
      </c>
      <c r="I734" s="492">
        <f t="shared" ref="I734:I742" si="435">(G734+H734)*2</f>
        <v>0.8</v>
      </c>
      <c r="J734" s="662">
        <v>0.4</v>
      </c>
      <c r="K734" s="492">
        <f t="shared" si="433"/>
        <v>0.32000000000000006</v>
      </c>
      <c r="L734" s="492">
        <f t="shared" si="434"/>
        <v>0.4</v>
      </c>
      <c r="M734" s="490">
        <v>1.1000000000000001</v>
      </c>
      <c r="N734" s="491">
        <f t="shared" si="430"/>
        <v>0.44</v>
      </c>
      <c r="O734" s="577"/>
      <c r="P734" s="577"/>
      <c r="Q734" s="492">
        <f t="shared" si="431"/>
        <v>0</v>
      </c>
      <c r="R734" s="492"/>
      <c r="S734" s="715">
        <f t="shared" si="432"/>
        <v>0</v>
      </c>
      <c r="T734" s="577"/>
      <c r="U734" s="609"/>
      <c r="V734" s="609"/>
      <c r="W734" s="609"/>
      <c r="X734" s="609"/>
      <c r="Y734" s="609"/>
    </row>
    <row r="735" spans="1:25" s="610" customFormat="1" ht="22.5" customHeight="1" x14ac:dyDescent="0.25">
      <c r="A735" s="486" t="s">
        <v>2102</v>
      </c>
      <c r="B735" s="543"/>
      <c r="C735" s="516" t="s">
        <v>553</v>
      </c>
      <c r="D735" s="813" t="s">
        <v>4798</v>
      </c>
      <c r="E735" s="496" t="s">
        <v>1210</v>
      </c>
      <c r="F735" s="570"/>
      <c r="G735" s="565">
        <v>0.3</v>
      </c>
      <c r="H735" s="489">
        <v>0.15</v>
      </c>
      <c r="I735" s="492">
        <f t="shared" si="435"/>
        <v>0.89999999999999991</v>
      </c>
      <c r="J735" s="662">
        <v>0.1</v>
      </c>
      <c r="K735" s="492">
        <f t="shared" si="433"/>
        <v>0.09</v>
      </c>
      <c r="L735" s="492">
        <f t="shared" si="434"/>
        <v>0.1</v>
      </c>
      <c r="M735" s="490">
        <v>1.1000000000000001</v>
      </c>
      <c r="N735" s="491">
        <f t="shared" si="430"/>
        <v>0.11</v>
      </c>
      <c r="O735" s="577"/>
      <c r="P735" s="577"/>
      <c r="Q735" s="492">
        <f t="shared" si="431"/>
        <v>0</v>
      </c>
      <c r="R735" s="492"/>
      <c r="S735" s="715">
        <f t="shared" si="432"/>
        <v>0</v>
      </c>
      <c r="T735" s="577"/>
      <c r="U735" s="609"/>
      <c r="V735" s="609"/>
      <c r="W735" s="609"/>
      <c r="X735" s="609"/>
      <c r="Y735" s="609"/>
    </row>
    <row r="736" spans="1:25" s="610" customFormat="1" ht="22.5" customHeight="1" x14ac:dyDescent="0.25">
      <c r="A736" s="486" t="s">
        <v>2103</v>
      </c>
      <c r="B736" s="543"/>
      <c r="C736" s="516" t="s">
        <v>553</v>
      </c>
      <c r="D736" s="596" t="s">
        <v>3538</v>
      </c>
      <c r="E736" s="496" t="s">
        <v>1210</v>
      </c>
      <c r="F736" s="570"/>
      <c r="G736" s="565">
        <v>0.8</v>
      </c>
      <c r="H736" s="489">
        <v>0.45</v>
      </c>
      <c r="I736" s="492">
        <f t="shared" si="435"/>
        <v>2.5</v>
      </c>
      <c r="J736" s="662">
        <v>0.1</v>
      </c>
      <c r="K736" s="492">
        <f t="shared" si="433"/>
        <v>0.25</v>
      </c>
      <c r="L736" s="492">
        <f>J736</f>
        <v>0.1</v>
      </c>
      <c r="M736" s="490">
        <v>1.1000000000000001</v>
      </c>
      <c r="N736" s="491">
        <f t="shared" si="430"/>
        <v>0.11</v>
      </c>
      <c r="O736" s="577"/>
      <c r="P736" s="577"/>
      <c r="Q736" s="492">
        <f t="shared" si="431"/>
        <v>0</v>
      </c>
      <c r="R736" s="492"/>
      <c r="S736" s="715">
        <f t="shared" si="432"/>
        <v>0</v>
      </c>
      <c r="T736" s="577"/>
      <c r="U736" s="609"/>
      <c r="V736" s="609"/>
      <c r="W736" s="609"/>
      <c r="X736" s="609"/>
      <c r="Y736" s="609"/>
    </row>
    <row r="737" spans="1:25" s="610" customFormat="1" ht="22.5" customHeight="1" x14ac:dyDescent="0.25">
      <c r="A737" s="486" t="s">
        <v>4145</v>
      </c>
      <c r="B737" s="543"/>
      <c r="C737" s="516" t="s">
        <v>553</v>
      </c>
      <c r="D737" s="596" t="s">
        <v>3539</v>
      </c>
      <c r="E737" s="496" t="s">
        <v>1210</v>
      </c>
      <c r="F737" s="570"/>
      <c r="G737" s="565">
        <v>0.85</v>
      </c>
      <c r="H737" s="489">
        <v>0.4</v>
      </c>
      <c r="I737" s="492">
        <f t="shared" si="435"/>
        <v>2.5</v>
      </c>
      <c r="J737" s="662">
        <v>0.4</v>
      </c>
      <c r="K737" s="492">
        <f t="shared" si="433"/>
        <v>1</v>
      </c>
      <c r="L737" s="492">
        <f t="shared" ref="L737:L743" si="436">J737</f>
        <v>0.4</v>
      </c>
      <c r="M737" s="490">
        <v>1.1000000000000001</v>
      </c>
      <c r="N737" s="491">
        <f t="shared" si="430"/>
        <v>0.44</v>
      </c>
      <c r="O737" s="577"/>
      <c r="P737" s="577"/>
      <c r="Q737" s="492">
        <f t="shared" si="431"/>
        <v>0</v>
      </c>
      <c r="R737" s="492"/>
      <c r="S737" s="715">
        <f t="shared" si="432"/>
        <v>0</v>
      </c>
      <c r="T737" s="577"/>
      <c r="U737" s="609"/>
      <c r="V737" s="609"/>
      <c r="W737" s="609"/>
      <c r="X737" s="609"/>
      <c r="Y737" s="609"/>
    </row>
    <row r="738" spans="1:25" s="610" customFormat="1" ht="22.5" customHeight="1" x14ac:dyDescent="0.25">
      <c r="A738" s="486" t="s">
        <v>4146</v>
      </c>
      <c r="B738" s="543"/>
      <c r="C738" s="516" t="s">
        <v>553</v>
      </c>
      <c r="D738" s="596" t="s">
        <v>3540</v>
      </c>
      <c r="E738" s="496" t="s">
        <v>1210</v>
      </c>
      <c r="F738" s="570"/>
      <c r="G738" s="565">
        <v>0.9</v>
      </c>
      <c r="H738" s="489">
        <v>0.45</v>
      </c>
      <c r="I738" s="492">
        <f t="shared" si="435"/>
        <v>2.7</v>
      </c>
      <c r="J738" s="662">
        <v>13.2</v>
      </c>
      <c r="K738" s="492">
        <f t="shared" si="433"/>
        <v>35.64</v>
      </c>
      <c r="L738" s="492">
        <f t="shared" si="436"/>
        <v>13.2</v>
      </c>
      <c r="M738" s="490">
        <v>1.1000000000000001</v>
      </c>
      <c r="N738" s="491">
        <f t="shared" si="430"/>
        <v>14.52</v>
      </c>
      <c r="O738" s="577"/>
      <c r="P738" s="577"/>
      <c r="Q738" s="492">
        <f t="shared" si="431"/>
        <v>0</v>
      </c>
      <c r="R738" s="492"/>
      <c r="S738" s="715">
        <f t="shared" si="432"/>
        <v>0</v>
      </c>
      <c r="T738" s="577"/>
      <c r="U738" s="609"/>
      <c r="V738" s="609"/>
      <c r="W738" s="609"/>
      <c r="X738" s="609"/>
      <c r="Y738" s="609"/>
    </row>
    <row r="739" spans="1:25" s="610" customFormat="1" ht="22.5" customHeight="1" x14ac:dyDescent="0.25">
      <c r="A739" s="486" t="s">
        <v>4147</v>
      </c>
      <c r="B739" s="543"/>
      <c r="C739" s="516" t="s">
        <v>553</v>
      </c>
      <c r="D739" s="596" t="s">
        <v>3541</v>
      </c>
      <c r="E739" s="496" t="s">
        <v>1210</v>
      </c>
      <c r="F739" s="570"/>
      <c r="G739" s="565">
        <v>1.1000000000000001</v>
      </c>
      <c r="H739" s="489">
        <v>0.7</v>
      </c>
      <c r="I739" s="492">
        <f t="shared" si="435"/>
        <v>3.6</v>
      </c>
      <c r="J739" s="662">
        <v>0.1</v>
      </c>
      <c r="K739" s="492">
        <f t="shared" si="433"/>
        <v>0.36000000000000004</v>
      </c>
      <c r="L739" s="492">
        <f t="shared" si="436"/>
        <v>0.1</v>
      </c>
      <c r="M739" s="490">
        <v>1.1000000000000001</v>
      </c>
      <c r="N739" s="491">
        <f t="shared" si="430"/>
        <v>0.11</v>
      </c>
      <c r="O739" s="577"/>
      <c r="P739" s="577"/>
      <c r="Q739" s="492">
        <f t="shared" si="431"/>
        <v>0</v>
      </c>
      <c r="R739" s="492"/>
      <c r="S739" s="715">
        <f t="shared" si="432"/>
        <v>0</v>
      </c>
      <c r="T739" s="577"/>
      <c r="U739" s="609"/>
      <c r="V739" s="609"/>
      <c r="W739" s="609"/>
      <c r="X739" s="609"/>
      <c r="Y739" s="609"/>
    </row>
    <row r="740" spans="1:25" s="610" customFormat="1" ht="22.5" customHeight="1" x14ac:dyDescent="0.25">
      <c r="A740" s="486" t="s">
        <v>4148</v>
      </c>
      <c r="B740" s="543"/>
      <c r="C740" s="516" t="s">
        <v>553</v>
      </c>
      <c r="D740" s="813" t="s">
        <v>4731</v>
      </c>
      <c r="E740" s="496" t="s">
        <v>1210</v>
      </c>
      <c r="F740" s="570"/>
      <c r="G740" s="565">
        <v>1.1499999999999999</v>
      </c>
      <c r="H740" s="489">
        <v>0.3</v>
      </c>
      <c r="I740" s="492">
        <f t="shared" si="435"/>
        <v>2.9</v>
      </c>
      <c r="J740" s="634">
        <v>11.2</v>
      </c>
      <c r="K740" s="492">
        <f t="shared" si="433"/>
        <v>32.479999999999997</v>
      </c>
      <c r="L740" s="492">
        <f t="shared" si="436"/>
        <v>11.2</v>
      </c>
      <c r="M740" s="490">
        <v>1</v>
      </c>
      <c r="N740" s="491">
        <f t="shared" si="430"/>
        <v>11.2</v>
      </c>
      <c r="O740" s="577"/>
      <c r="P740" s="577"/>
      <c r="Q740" s="492">
        <f t="shared" si="431"/>
        <v>0</v>
      </c>
      <c r="R740" s="492"/>
      <c r="S740" s="715">
        <f t="shared" si="432"/>
        <v>0</v>
      </c>
      <c r="T740" s="577"/>
      <c r="U740" s="609"/>
      <c r="V740" s="609"/>
      <c r="W740" s="609"/>
      <c r="X740" s="609"/>
      <c r="Y740" s="609"/>
    </row>
    <row r="741" spans="1:25" s="610" customFormat="1" ht="22.5" customHeight="1" x14ac:dyDescent="0.25">
      <c r="A741" s="486" t="s">
        <v>4149</v>
      </c>
      <c r="B741" s="543"/>
      <c r="C741" s="516" t="s">
        <v>553</v>
      </c>
      <c r="D741" s="596" t="s">
        <v>3510</v>
      </c>
      <c r="E741" s="496" t="s">
        <v>1210</v>
      </c>
      <c r="F741" s="570"/>
      <c r="G741" s="560">
        <v>1.4</v>
      </c>
      <c r="H741" s="496">
        <v>0.4</v>
      </c>
      <c r="I741" s="492">
        <f t="shared" si="435"/>
        <v>3.5999999999999996</v>
      </c>
      <c r="J741" s="634">
        <v>106.5</v>
      </c>
      <c r="K741" s="492">
        <f t="shared" si="433"/>
        <v>383.4</v>
      </c>
      <c r="L741" s="492">
        <f t="shared" si="436"/>
        <v>106.5</v>
      </c>
      <c r="M741" s="490">
        <v>1</v>
      </c>
      <c r="N741" s="491">
        <f t="shared" si="430"/>
        <v>106.5</v>
      </c>
      <c r="O741" s="577"/>
      <c r="P741" s="577"/>
      <c r="Q741" s="492">
        <f t="shared" si="431"/>
        <v>0</v>
      </c>
      <c r="R741" s="492"/>
      <c r="S741" s="715">
        <f t="shared" si="432"/>
        <v>0</v>
      </c>
      <c r="T741" s="577"/>
      <c r="U741" s="609"/>
      <c r="V741" s="609"/>
      <c r="W741" s="609"/>
      <c r="X741" s="609"/>
      <c r="Y741" s="609"/>
    </row>
    <row r="742" spans="1:25" s="610" customFormat="1" ht="22.5" customHeight="1" x14ac:dyDescent="0.25">
      <c r="A742" s="486" t="s">
        <v>4150</v>
      </c>
      <c r="B742" s="543"/>
      <c r="C742" s="516" t="s">
        <v>553</v>
      </c>
      <c r="D742" s="596" t="s">
        <v>3512</v>
      </c>
      <c r="E742" s="496" t="s">
        <v>1210</v>
      </c>
      <c r="F742" s="570"/>
      <c r="G742" s="560">
        <v>1.5</v>
      </c>
      <c r="H742" s="496">
        <v>0.4</v>
      </c>
      <c r="I742" s="492">
        <f t="shared" si="435"/>
        <v>3.8</v>
      </c>
      <c r="J742" s="634">
        <v>4.9000000000000004</v>
      </c>
      <c r="K742" s="492">
        <f>I742*J742</f>
        <v>18.62</v>
      </c>
      <c r="L742" s="492">
        <f t="shared" si="436"/>
        <v>4.9000000000000004</v>
      </c>
      <c r="M742" s="490">
        <v>1</v>
      </c>
      <c r="N742" s="491">
        <f t="shared" si="430"/>
        <v>4.9000000000000004</v>
      </c>
      <c r="O742" s="577"/>
      <c r="P742" s="577"/>
      <c r="Q742" s="492">
        <f t="shared" si="431"/>
        <v>0</v>
      </c>
      <c r="R742" s="492"/>
      <c r="S742" s="715">
        <f t="shared" si="432"/>
        <v>0</v>
      </c>
      <c r="T742" s="577"/>
      <c r="U742" s="609"/>
      <c r="V742" s="609"/>
      <c r="W742" s="609"/>
      <c r="X742" s="609"/>
      <c r="Y742" s="609"/>
    </row>
    <row r="743" spans="1:25" s="610" customFormat="1" ht="22.5" customHeight="1" x14ac:dyDescent="0.25">
      <c r="A743" s="486" t="s">
        <v>4151</v>
      </c>
      <c r="B743" s="543"/>
      <c r="C743" s="516" t="s">
        <v>553</v>
      </c>
      <c r="D743" s="596" t="s">
        <v>3542</v>
      </c>
      <c r="E743" s="496" t="s">
        <v>1210</v>
      </c>
      <c r="F743" s="570"/>
      <c r="G743" s="560"/>
      <c r="H743" s="496"/>
      <c r="I743" s="492"/>
      <c r="J743" s="634">
        <v>0.5</v>
      </c>
      <c r="K743" s="492">
        <f>J743*3.14*0.8</f>
        <v>1.2560000000000002</v>
      </c>
      <c r="L743" s="492">
        <f t="shared" si="436"/>
        <v>0.5</v>
      </c>
      <c r="M743" s="490">
        <v>1</v>
      </c>
      <c r="N743" s="491">
        <f t="shared" si="430"/>
        <v>0.5</v>
      </c>
      <c r="O743" s="577"/>
      <c r="P743" s="577"/>
      <c r="Q743" s="492">
        <f t="shared" si="431"/>
        <v>0</v>
      </c>
      <c r="R743" s="492"/>
      <c r="S743" s="715">
        <f t="shared" si="432"/>
        <v>0</v>
      </c>
      <c r="T743" s="577"/>
      <c r="U743" s="609"/>
      <c r="V743" s="609"/>
      <c r="W743" s="609"/>
      <c r="X743" s="609"/>
      <c r="Y743" s="609"/>
    </row>
    <row r="744" spans="1:25" s="610" customFormat="1" ht="22.5" customHeight="1" x14ac:dyDescent="0.25">
      <c r="A744" s="486" t="s">
        <v>4152</v>
      </c>
      <c r="B744" s="543"/>
      <c r="C744" s="516" t="s">
        <v>553</v>
      </c>
      <c r="D744" s="596" t="s">
        <v>3543</v>
      </c>
      <c r="E744" s="489" t="s">
        <v>18</v>
      </c>
      <c r="F744" s="570" t="s">
        <v>14</v>
      </c>
      <c r="G744" s="560"/>
      <c r="H744" s="496"/>
      <c r="I744" s="492"/>
      <c r="J744" s="526"/>
      <c r="K744" s="549">
        <v>0.74032267896466819</v>
      </c>
      <c r="L744" s="494" t="str">
        <f t="shared" ref="L744:L756" si="437">F744</f>
        <v>1</v>
      </c>
      <c r="M744" s="490">
        <v>1</v>
      </c>
      <c r="N744" s="491">
        <f t="shared" si="430"/>
        <v>1</v>
      </c>
      <c r="O744" s="577"/>
      <c r="P744" s="577"/>
      <c r="Q744" s="492">
        <f t="shared" si="431"/>
        <v>0</v>
      </c>
      <c r="R744" s="492"/>
      <c r="S744" s="715">
        <f t="shared" si="432"/>
        <v>0</v>
      </c>
      <c r="T744" s="577"/>
      <c r="U744" s="609"/>
      <c r="V744" s="609"/>
      <c r="W744" s="609"/>
      <c r="X744" s="609"/>
      <c r="Y744" s="609"/>
    </row>
    <row r="745" spans="1:25" s="610" customFormat="1" ht="22.5" customHeight="1" x14ac:dyDescent="0.25">
      <c r="A745" s="486" t="s">
        <v>4153</v>
      </c>
      <c r="B745" s="543"/>
      <c r="C745" s="516" t="s">
        <v>553</v>
      </c>
      <c r="D745" s="596" t="s">
        <v>3544</v>
      </c>
      <c r="E745" s="489" t="s">
        <v>18</v>
      </c>
      <c r="F745" s="570" t="s">
        <v>482</v>
      </c>
      <c r="G745" s="560"/>
      <c r="H745" s="496"/>
      <c r="I745" s="492"/>
      <c r="J745" s="526"/>
      <c r="K745" s="549">
        <v>3.030493197817087</v>
      </c>
      <c r="L745" s="494" t="str">
        <f t="shared" si="437"/>
        <v>4</v>
      </c>
      <c r="M745" s="490">
        <v>1</v>
      </c>
      <c r="N745" s="491">
        <f t="shared" si="430"/>
        <v>4</v>
      </c>
      <c r="O745" s="577"/>
      <c r="P745" s="577"/>
      <c r="Q745" s="492">
        <f t="shared" si="431"/>
        <v>0</v>
      </c>
      <c r="R745" s="492"/>
      <c r="S745" s="715">
        <f t="shared" si="432"/>
        <v>0</v>
      </c>
      <c r="T745" s="577"/>
      <c r="U745" s="609"/>
      <c r="V745" s="609"/>
      <c r="W745" s="609"/>
      <c r="X745" s="609"/>
      <c r="Y745" s="609"/>
    </row>
    <row r="746" spans="1:25" s="610" customFormat="1" ht="22.5" customHeight="1" x14ac:dyDescent="0.25">
      <c r="A746" s="486" t="s">
        <v>4154</v>
      </c>
      <c r="B746" s="543"/>
      <c r="C746" s="516" t="s">
        <v>553</v>
      </c>
      <c r="D746" s="596" t="s">
        <v>3545</v>
      </c>
      <c r="E746" s="489" t="s">
        <v>18</v>
      </c>
      <c r="F746" s="570" t="s">
        <v>494</v>
      </c>
      <c r="G746" s="560"/>
      <c r="H746" s="496"/>
      <c r="I746" s="492"/>
      <c r="J746" s="526"/>
      <c r="K746" s="549">
        <v>12.462317634873646</v>
      </c>
      <c r="L746" s="494" t="str">
        <f>F746</f>
        <v>16</v>
      </c>
      <c r="M746" s="490">
        <v>1</v>
      </c>
      <c r="N746" s="491">
        <f t="shared" si="430"/>
        <v>16</v>
      </c>
      <c r="O746" s="577"/>
      <c r="P746" s="577"/>
      <c r="Q746" s="492">
        <f t="shared" si="431"/>
        <v>0</v>
      </c>
      <c r="R746" s="492"/>
      <c r="S746" s="715">
        <f t="shared" si="432"/>
        <v>0</v>
      </c>
      <c r="T746" s="577"/>
      <c r="U746" s="609"/>
      <c r="V746" s="609"/>
      <c r="W746" s="609"/>
      <c r="X746" s="609"/>
      <c r="Y746" s="609"/>
    </row>
    <row r="747" spans="1:25" s="610" customFormat="1" x14ac:dyDescent="0.25">
      <c r="A747" s="486" t="s">
        <v>4155</v>
      </c>
      <c r="B747" s="543"/>
      <c r="C747" s="516" t="s">
        <v>553</v>
      </c>
      <c r="D747" s="596" t="s">
        <v>3546</v>
      </c>
      <c r="E747" s="489" t="s">
        <v>18</v>
      </c>
      <c r="F747" s="570" t="s">
        <v>485</v>
      </c>
      <c r="G747" s="560"/>
      <c r="H747" s="496"/>
      <c r="I747" s="492"/>
      <c r="J747" s="526"/>
      <c r="K747" s="549">
        <v>5.1607093693412036</v>
      </c>
      <c r="L747" s="494" t="str">
        <f t="shared" si="437"/>
        <v>7</v>
      </c>
      <c r="M747" s="490">
        <v>1</v>
      </c>
      <c r="N747" s="491">
        <f t="shared" si="430"/>
        <v>7</v>
      </c>
      <c r="O747" s="577"/>
      <c r="P747" s="577"/>
      <c r="Q747" s="492">
        <f t="shared" si="431"/>
        <v>0</v>
      </c>
      <c r="R747" s="492"/>
      <c r="S747" s="715">
        <f t="shared" si="432"/>
        <v>0</v>
      </c>
      <c r="T747" s="577"/>
      <c r="U747" s="609"/>
      <c r="V747" s="609"/>
      <c r="W747" s="609"/>
      <c r="X747" s="609"/>
      <c r="Y747" s="609"/>
    </row>
    <row r="748" spans="1:25" s="610" customFormat="1" x14ac:dyDescent="0.25">
      <c r="A748" s="486" t="s">
        <v>4156</v>
      </c>
      <c r="B748" s="543"/>
      <c r="C748" s="516" t="s">
        <v>553</v>
      </c>
      <c r="D748" s="596" t="s">
        <v>3547</v>
      </c>
      <c r="E748" s="489" t="s">
        <v>18</v>
      </c>
      <c r="F748" s="570" t="s">
        <v>506</v>
      </c>
      <c r="G748" s="560"/>
      <c r="H748" s="496"/>
      <c r="I748" s="492"/>
      <c r="J748" s="526"/>
      <c r="K748" s="549">
        <v>45.629198806261577</v>
      </c>
      <c r="L748" s="494" t="str">
        <f t="shared" si="437"/>
        <v>28</v>
      </c>
      <c r="M748" s="490">
        <v>1</v>
      </c>
      <c r="N748" s="491">
        <f t="shared" si="430"/>
        <v>28</v>
      </c>
      <c r="O748" s="577"/>
      <c r="P748" s="577"/>
      <c r="Q748" s="492">
        <f t="shared" si="431"/>
        <v>0</v>
      </c>
      <c r="R748" s="492"/>
      <c r="S748" s="715">
        <f t="shared" si="432"/>
        <v>0</v>
      </c>
      <c r="T748" s="577"/>
      <c r="U748" s="609"/>
      <c r="V748" s="609"/>
      <c r="W748" s="609"/>
      <c r="X748" s="609"/>
      <c r="Y748" s="609"/>
    </row>
    <row r="749" spans="1:25" s="610" customFormat="1" x14ac:dyDescent="0.25">
      <c r="A749" s="486" t="s">
        <v>4157</v>
      </c>
      <c r="B749" s="543"/>
      <c r="C749" s="516" t="s">
        <v>553</v>
      </c>
      <c r="D749" s="596" t="s">
        <v>3548</v>
      </c>
      <c r="E749" s="489" t="s">
        <v>18</v>
      </c>
      <c r="F749" s="570" t="s">
        <v>14</v>
      </c>
      <c r="G749" s="560"/>
      <c r="H749" s="496"/>
      <c r="I749" s="492"/>
      <c r="J749" s="526"/>
      <c r="K749" s="549">
        <v>0.78389860165013991</v>
      </c>
      <c r="L749" s="494" t="str">
        <f t="shared" si="437"/>
        <v>1</v>
      </c>
      <c r="M749" s="490">
        <v>1</v>
      </c>
      <c r="N749" s="491">
        <f t="shared" si="430"/>
        <v>1</v>
      </c>
      <c r="O749" s="577"/>
      <c r="P749" s="577"/>
      <c r="Q749" s="492">
        <f t="shared" si="431"/>
        <v>0</v>
      </c>
      <c r="R749" s="492"/>
      <c r="S749" s="715">
        <f t="shared" si="432"/>
        <v>0</v>
      </c>
      <c r="T749" s="577"/>
      <c r="U749" s="609"/>
      <c r="V749" s="609"/>
      <c r="W749" s="609"/>
      <c r="X749" s="609"/>
      <c r="Y749" s="609"/>
    </row>
    <row r="750" spans="1:25" s="610" customFormat="1" x14ac:dyDescent="0.25">
      <c r="A750" s="486" t="s">
        <v>4158</v>
      </c>
      <c r="B750" s="543"/>
      <c r="C750" s="516" t="s">
        <v>553</v>
      </c>
      <c r="D750" s="596" t="s">
        <v>3549</v>
      </c>
      <c r="E750" s="489" t="s">
        <v>18</v>
      </c>
      <c r="F750" s="570" t="s">
        <v>14</v>
      </c>
      <c r="G750" s="560"/>
      <c r="H750" s="496"/>
      <c r="I750" s="492"/>
      <c r="J750" s="526"/>
      <c r="K750" s="549">
        <v>1.2622936561254083</v>
      </c>
      <c r="L750" s="494" t="str">
        <f t="shared" si="437"/>
        <v>1</v>
      </c>
      <c r="M750" s="490">
        <v>1</v>
      </c>
      <c r="N750" s="491">
        <f t="shared" si="430"/>
        <v>1</v>
      </c>
      <c r="O750" s="577"/>
      <c r="P750" s="577"/>
      <c r="Q750" s="492">
        <f t="shared" si="431"/>
        <v>0</v>
      </c>
      <c r="R750" s="492"/>
      <c r="S750" s="715">
        <f t="shared" si="432"/>
        <v>0</v>
      </c>
      <c r="T750" s="577"/>
      <c r="U750" s="609"/>
      <c r="V750" s="609"/>
      <c r="W750" s="609"/>
      <c r="X750" s="609"/>
      <c r="Y750" s="609"/>
    </row>
    <row r="751" spans="1:25" s="610" customFormat="1" x14ac:dyDescent="0.25">
      <c r="A751" s="486" t="s">
        <v>4159</v>
      </c>
      <c r="B751" s="543"/>
      <c r="C751" s="516" t="s">
        <v>553</v>
      </c>
      <c r="D751" s="596" t="s">
        <v>3550</v>
      </c>
      <c r="E751" s="489" t="s">
        <v>18</v>
      </c>
      <c r="F751" s="570" t="s">
        <v>14</v>
      </c>
      <c r="G751" s="560"/>
      <c r="H751" s="496"/>
      <c r="I751" s="492"/>
      <c r="J751" s="526"/>
      <c r="K751" s="549">
        <v>0.96112698372208094</v>
      </c>
      <c r="L751" s="494" t="str">
        <f t="shared" si="437"/>
        <v>1</v>
      </c>
      <c r="M751" s="490">
        <v>1</v>
      </c>
      <c r="N751" s="491">
        <f t="shared" si="430"/>
        <v>1</v>
      </c>
      <c r="O751" s="577"/>
      <c r="P751" s="577"/>
      <c r="Q751" s="492">
        <f t="shared" si="431"/>
        <v>0</v>
      </c>
      <c r="R751" s="492"/>
      <c r="S751" s="715">
        <f t="shared" si="432"/>
        <v>0</v>
      </c>
      <c r="T751" s="577"/>
      <c r="U751" s="609"/>
      <c r="V751" s="609"/>
      <c r="W751" s="609"/>
      <c r="X751" s="609"/>
      <c r="Y751" s="609"/>
    </row>
    <row r="752" spans="1:25" s="610" customFormat="1" x14ac:dyDescent="0.25">
      <c r="A752" s="486" t="s">
        <v>4160</v>
      </c>
      <c r="B752" s="543"/>
      <c r="C752" s="516" t="s">
        <v>553</v>
      </c>
      <c r="D752" s="596" t="s">
        <v>3566</v>
      </c>
      <c r="E752" s="489" t="s">
        <v>18</v>
      </c>
      <c r="F752" s="570" t="s">
        <v>14</v>
      </c>
      <c r="G752" s="560"/>
      <c r="H752" s="496"/>
      <c r="I752" s="492"/>
      <c r="J752" s="526"/>
      <c r="K752" s="549">
        <v>0.5</v>
      </c>
      <c r="L752" s="494" t="str">
        <f t="shared" si="437"/>
        <v>1</v>
      </c>
      <c r="M752" s="490">
        <v>1</v>
      </c>
      <c r="N752" s="491">
        <f t="shared" si="430"/>
        <v>1</v>
      </c>
      <c r="O752" s="577"/>
      <c r="P752" s="577"/>
      <c r="Q752" s="492">
        <f t="shared" si="431"/>
        <v>0</v>
      </c>
      <c r="R752" s="492"/>
      <c r="S752" s="715">
        <f t="shared" si="432"/>
        <v>0</v>
      </c>
      <c r="T752" s="577"/>
      <c r="U752" s="609"/>
      <c r="V752" s="609"/>
      <c r="W752" s="609"/>
      <c r="X752" s="609"/>
      <c r="Y752" s="609"/>
    </row>
    <row r="753" spans="1:25" s="610" customFormat="1" x14ac:dyDescent="0.25">
      <c r="A753" s="942" t="s">
        <v>4161</v>
      </c>
      <c r="B753" s="949"/>
      <c r="C753" s="950" t="s">
        <v>553</v>
      </c>
      <c r="D753" s="944" t="s">
        <v>3551</v>
      </c>
      <c r="E753" s="945" t="s">
        <v>18</v>
      </c>
      <c r="F753" s="958">
        <v>1</v>
      </c>
      <c r="G753" s="956"/>
      <c r="H753" s="947"/>
      <c r="I753" s="953"/>
      <c r="J753" s="957"/>
      <c r="K753" s="953">
        <v>0.54</v>
      </c>
      <c r="L753" s="964">
        <f t="shared" si="437"/>
        <v>1</v>
      </c>
      <c r="M753" s="490">
        <v>1</v>
      </c>
      <c r="N753" s="491">
        <f t="shared" si="430"/>
        <v>1</v>
      </c>
      <c r="O753" s="577"/>
      <c r="P753" s="577"/>
      <c r="Q753" s="492">
        <f t="shared" si="431"/>
        <v>0</v>
      </c>
      <c r="R753" s="492"/>
      <c r="S753" s="715">
        <f t="shared" si="432"/>
        <v>0</v>
      </c>
      <c r="T753" s="577"/>
      <c r="U753" s="609"/>
      <c r="V753" s="609"/>
      <c r="W753" s="609"/>
      <c r="X753" s="609"/>
      <c r="Y753" s="609"/>
    </row>
    <row r="754" spans="1:25" s="610" customFormat="1" x14ac:dyDescent="0.25">
      <c r="A754" s="942" t="s">
        <v>4162</v>
      </c>
      <c r="B754" s="949"/>
      <c r="C754" s="950" t="s">
        <v>553</v>
      </c>
      <c r="D754" s="944" t="s">
        <v>3552</v>
      </c>
      <c r="E754" s="945" t="s">
        <v>18</v>
      </c>
      <c r="F754" s="958">
        <v>1</v>
      </c>
      <c r="G754" s="956"/>
      <c r="H754" s="947"/>
      <c r="I754" s="953"/>
      <c r="J754" s="957"/>
      <c r="K754" s="953">
        <v>0.74</v>
      </c>
      <c r="L754" s="964">
        <f t="shared" si="437"/>
        <v>1</v>
      </c>
      <c r="M754" s="490">
        <v>1</v>
      </c>
      <c r="N754" s="491">
        <f t="shared" si="430"/>
        <v>1</v>
      </c>
      <c r="O754" s="577"/>
      <c r="P754" s="577"/>
      <c r="Q754" s="492">
        <f t="shared" si="431"/>
        <v>0</v>
      </c>
      <c r="R754" s="492"/>
      <c r="S754" s="715">
        <f t="shared" si="432"/>
        <v>0</v>
      </c>
      <c r="T754" s="577"/>
      <c r="U754" s="609"/>
      <c r="V754" s="609"/>
      <c r="W754" s="609"/>
      <c r="X754" s="609"/>
      <c r="Y754" s="609"/>
    </row>
    <row r="755" spans="1:25" s="610" customFormat="1" x14ac:dyDescent="0.25">
      <c r="A755" s="486" t="s">
        <v>4163</v>
      </c>
      <c r="B755" s="543"/>
      <c r="C755" s="516" t="s">
        <v>553</v>
      </c>
      <c r="D755" s="596" t="s">
        <v>3553</v>
      </c>
      <c r="E755" s="489" t="s">
        <v>18</v>
      </c>
      <c r="F755" s="570" t="s">
        <v>15</v>
      </c>
      <c r="G755" s="560"/>
      <c r="H755" s="496"/>
      <c r="I755" s="492"/>
      <c r="J755" s="526"/>
      <c r="K755" s="549">
        <v>3.1476104167282433</v>
      </c>
      <c r="L755" s="494" t="str">
        <f t="shared" si="437"/>
        <v>2</v>
      </c>
      <c r="M755" s="490">
        <v>1</v>
      </c>
      <c r="N755" s="491">
        <f t="shared" si="430"/>
        <v>2</v>
      </c>
      <c r="O755" s="577"/>
      <c r="P755" s="577"/>
      <c r="Q755" s="492">
        <f t="shared" si="431"/>
        <v>0</v>
      </c>
      <c r="R755" s="492"/>
      <c r="S755" s="715">
        <f t="shared" si="432"/>
        <v>0</v>
      </c>
      <c r="T755" s="577"/>
      <c r="U755" s="609"/>
      <c r="V755" s="609"/>
      <c r="W755" s="609"/>
      <c r="X755" s="609"/>
      <c r="Y755" s="609"/>
    </row>
    <row r="756" spans="1:25" s="610" customFormat="1" x14ac:dyDescent="0.25">
      <c r="A756" s="486" t="s">
        <v>4164</v>
      </c>
      <c r="B756" s="543"/>
      <c r="C756" s="516" t="s">
        <v>553</v>
      </c>
      <c r="D756" s="596" t="s">
        <v>3554</v>
      </c>
      <c r="E756" s="489" t="s">
        <v>18</v>
      </c>
      <c r="F756" s="570" t="s">
        <v>15</v>
      </c>
      <c r="G756" s="560"/>
      <c r="H756" s="496"/>
      <c r="I756" s="492"/>
      <c r="J756" s="526"/>
      <c r="K756" s="549">
        <v>2.4485175370557997</v>
      </c>
      <c r="L756" s="494" t="str">
        <f t="shared" si="437"/>
        <v>2</v>
      </c>
      <c r="M756" s="490">
        <v>1</v>
      </c>
      <c r="N756" s="491">
        <f t="shared" si="430"/>
        <v>2</v>
      </c>
      <c r="O756" s="577"/>
      <c r="P756" s="577"/>
      <c r="Q756" s="492">
        <f t="shared" si="431"/>
        <v>0</v>
      </c>
      <c r="R756" s="492"/>
      <c r="S756" s="715">
        <f t="shared" si="432"/>
        <v>0</v>
      </c>
      <c r="T756" s="577"/>
      <c r="U756" s="609"/>
      <c r="V756" s="609"/>
      <c r="W756" s="609"/>
      <c r="X756" s="609"/>
      <c r="Y756" s="609"/>
    </row>
    <row r="757" spans="1:25" s="610" customFormat="1" x14ac:dyDescent="0.25">
      <c r="A757" s="486" t="s">
        <v>4165</v>
      </c>
      <c r="B757" s="543"/>
      <c r="C757" s="516" t="s">
        <v>553</v>
      </c>
      <c r="D757" s="596" t="s">
        <v>3555</v>
      </c>
      <c r="E757" s="489" t="s">
        <v>18</v>
      </c>
      <c r="F757" s="570" t="s">
        <v>16</v>
      </c>
      <c r="G757" s="560"/>
      <c r="H757" s="496"/>
      <c r="I757" s="492"/>
      <c r="J757" s="526"/>
      <c r="K757" s="549">
        <v>8.3028312501847292</v>
      </c>
      <c r="L757" s="494" t="str">
        <f t="shared" ref="L757:L763" si="438">F757</f>
        <v>3</v>
      </c>
      <c r="M757" s="490">
        <v>1</v>
      </c>
      <c r="N757" s="491">
        <f t="shared" si="430"/>
        <v>3</v>
      </c>
      <c r="O757" s="577"/>
      <c r="P757" s="577"/>
      <c r="Q757" s="492">
        <f t="shared" si="431"/>
        <v>0</v>
      </c>
      <c r="R757" s="492"/>
      <c r="S757" s="715">
        <f t="shared" si="432"/>
        <v>0</v>
      </c>
      <c r="T757" s="577"/>
      <c r="U757" s="609"/>
      <c r="V757" s="609"/>
      <c r="W757" s="609"/>
      <c r="X757" s="609"/>
      <c r="Y757" s="609"/>
    </row>
    <row r="758" spans="1:25" s="610" customFormat="1" x14ac:dyDescent="0.25">
      <c r="A758" s="486" t="s">
        <v>4166</v>
      </c>
      <c r="B758" s="543"/>
      <c r="C758" s="516" t="s">
        <v>553</v>
      </c>
      <c r="D758" s="596" t="s">
        <v>3556</v>
      </c>
      <c r="E758" s="489" t="s">
        <v>18</v>
      </c>
      <c r="F758" s="570" t="s">
        <v>14</v>
      </c>
      <c r="G758" s="560"/>
      <c r="H758" s="496"/>
      <c r="I758" s="492"/>
      <c r="J758" s="526"/>
      <c r="K758" s="549">
        <v>2.1785175370557992</v>
      </c>
      <c r="L758" s="494" t="str">
        <f t="shared" si="438"/>
        <v>1</v>
      </c>
      <c r="M758" s="490">
        <v>1</v>
      </c>
      <c r="N758" s="491">
        <f t="shared" si="430"/>
        <v>1</v>
      </c>
      <c r="O758" s="577"/>
      <c r="P758" s="577"/>
      <c r="Q758" s="492">
        <f t="shared" si="431"/>
        <v>0</v>
      </c>
      <c r="R758" s="492"/>
      <c r="S758" s="715">
        <f t="shared" si="432"/>
        <v>0</v>
      </c>
      <c r="T758" s="577"/>
      <c r="U758" s="609"/>
      <c r="V758" s="609"/>
      <c r="W758" s="609"/>
      <c r="X758" s="609"/>
      <c r="Y758" s="609"/>
    </row>
    <row r="759" spans="1:25" s="610" customFormat="1" x14ac:dyDescent="0.25">
      <c r="A759" s="486" t="s">
        <v>4167</v>
      </c>
      <c r="B759" s="543"/>
      <c r="C759" s="516" t="s">
        <v>553</v>
      </c>
      <c r="D759" s="596" t="s">
        <v>3557</v>
      </c>
      <c r="E759" s="489" t="s">
        <v>18</v>
      </c>
      <c r="F759" s="570" t="s">
        <v>482</v>
      </c>
      <c r="G759" s="560"/>
      <c r="H759" s="496"/>
      <c r="I759" s="492"/>
      <c r="J759" s="526"/>
      <c r="K759" s="549">
        <v>16.888140296446394</v>
      </c>
      <c r="L759" s="494" t="str">
        <f t="shared" si="438"/>
        <v>4</v>
      </c>
      <c r="M759" s="490">
        <v>1</v>
      </c>
      <c r="N759" s="491">
        <f t="shared" si="430"/>
        <v>4</v>
      </c>
      <c r="O759" s="577"/>
      <c r="P759" s="577"/>
      <c r="Q759" s="492">
        <f t="shared" si="431"/>
        <v>0</v>
      </c>
      <c r="R759" s="492"/>
      <c r="S759" s="715">
        <f t="shared" si="432"/>
        <v>0</v>
      </c>
      <c r="T759" s="577"/>
      <c r="U759" s="609"/>
      <c r="V759" s="609"/>
      <c r="W759" s="609"/>
      <c r="X759" s="609"/>
      <c r="Y759" s="609"/>
    </row>
    <row r="760" spans="1:25" s="610" customFormat="1" ht="27.6" x14ac:dyDescent="0.25">
      <c r="A760" s="486" t="s">
        <v>4168</v>
      </c>
      <c r="B760" s="543"/>
      <c r="C760" s="516" t="s">
        <v>553</v>
      </c>
      <c r="D760" s="596" t="s">
        <v>3558</v>
      </c>
      <c r="E760" s="489" t="s">
        <v>18</v>
      </c>
      <c r="F760" s="570" t="s">
        <v>14</v>
      </c>
      <c r="G760" s="560"/>
      <c r="H760" s="496"/>
      <c r="I760" s="492"/>
      <c r="J760" s="526"/>
      <c r="K760" s="549">
        <v>1.1399999999999999</v>
      </c>
      <c r="L760" s="494" t="str">
        <f t="shared" si="438"/>
        <v>1</v>
      </c>
      <c r="M760" s="490">
        <v>1</v>
      </c>
      <c r="N760" s="491">
        <f t="shared" si="430"/>
        <v>1</v>
      </c>
      <c r="O760" s="577"/>
      <c r="P760" s="577"/>
      <c r="Q760" s="492">
        <f t="shared" si="431"/>
        <v>0</v>
      </c>
      <c r="R760" s="492"/>
      <c r="S760" s="715">
        <f t="shared" si="432"/>
        <v>0</v>
      </c>
      <c r="T760" s="577"/>
      <c r="U760" s="609"/>
      <c r="V760" s="609"/>
      <c r="W760" s="609"/>
      <c r="X760" s="609"/>
      <c r="Y760" s="609"/>
    </row>
    <row r="761" spans="1:25" s="610" customFormat="1" x14ac:dyDescent="0.25">
      <c r="A761" s="486" t="s">
        <v>4169</v>
      </c>
      <c r="B761" s="543"/>
      <c r="C761" s="516" t="s">
        <v>553</v>
      </c>
      <c r="D761" s="596" t="s">
        <v>3559</v>
      </c>
      <c r="E761" s="489" t="s">
        <v>18</v>
      </c>
      <c r="F761" s="570" t="s">
        <v>14</v>
      </c>
      <c r="G761" s="560"/>
      <c r="H761" s="496"/>
      <c r="I761" s="492"/>
      <c r="J761" s="526"/>
      <c r="K761" s="549">
        <v>0.96</v>
      </c>
      <c r="L761" s="494" t="str">
        <f t="shared" si="438"/>
        <v>1</v>
      </c>
      <c r="M761" s="490">
        <v>1</v>
      </c>
      <c r="N761" s="491">
        <f t="shared" si="430"/>
        <v>1</v>
      </c>
      <c r="O761" s="577"/>
      <c r="P761" s="577"/>
      <c r="Q761" s="492">
        <f t="shared" si="431"/>
        <v>0</v>
      </c>
      <c r="R761" s="492"/>
      <c r="S761" s="715">
        <f t="shared" si="432"/>
        <v>0</v>
      </c>
      <c r="T761" s="577"/>
      <c r="U761" s="609"/>
      <c r="V761" s="609"/>
      <c r="W761" s="609"/>
      <c r="X761" s="609"/>
      <c r="Y761" s="609"/>
    </row>
    <row r="762" spans="1:25" s="610" customFormat="1" x14ac:dyDescent="0.25">
      <c r="A762" s="486" t="s">
        <v>4170</v>
      </c>
      <c r="B762" s="543"/>
      <c r="C762" s="516" t="s">
        <v>553</v>
      </c>
      <c r="D762" s="596" t="s">
        <v>3527</v>
      </c>
      <c r="E762" s="489" t="s">
        <v>18</v>
      </c>
      <c r="F762" s="570" t="s">
        <v>14</v>
      </c>
      <c r="G762" s="560"/>
      <c r="H762" s="496"/>
      <c r="I762" s="492"/>
      <c r="J762" s="526"/>
      <c r="K762" s="549">
        <v>0.74</v>
      </c>
      <c r="L762" s="494" t="str">
        <f t="shared" si="438"/>
        <v>1</v>
      </c>
      <c r="M762" s="490">
        <v>1</v>
      </c>
      <c r="N762" s="491">
        <f t="shared" si="430"/>
        <v>1</v>
      </c>
      <c r="O762" s="577"/>
      <c r="P762" s="577"/>
      <c r="Q762" s="492">
        <f t="shared" si="431"/>
        <v>0</v>
      </c>
      <c r="R762" s="492"/>
      <c r="S762" s="715">
        <f t="shared" si="432"/>
        <v>0</v>
      </c>
      <c r="T762" s="577"/>
      <c r="U762" s="609"/>
      <c r="V762" s="609"/>
      <c r="W762" s="609"/>
      <c r="X762" s="609"/>
      <c r="Y762" s="609"/>
    </row>
    <row r="763" spans="1:25" s="610" customFormat="1" x14ac:dyDescent="0.25">
      <c r="A763" s="486" t="s">
        <v>4171</v>
      </c>
      <c r="B763" s="543"/>
      <c r="C763" s="516" t="s">
        <v>553</v>
      </c>
      <c r="D763" s="502" t="s">
        <v>705</v>
      </c>
      <c r="E763" s="489" t="s">
        <v>3</v>
      </c>
      <c r="F763" s="633">
        <v>2.04</v>
      </c>
      <c r="G763" s="560"/>
      <c r="H763" s="496"/>
      <c r="I763" s="492"/>
      <c r="J763" s="526"/>
      <c r="K763" s="492"/>
      <c r="L763" s="494">
        <f t="shared" si="438"/>
        <v>2.04</v>
      </c>
      <c r="M763" s="490">
        <v>1</v>
      </c>
      <c r="N763" s="491">
        <f t="shared" si="430"/>
        <v>2.04</v>
      </c>
      <c r="O763" s="577"/>
      <c r="P763" s="577"/>
      <c r="Q763" s="492">
        <f t="shared" si="431"/>
        <v>0</v>
      </c>
      <c r="R763" s="492"/>
      <c r="S763" s="715">
        <f t="shared" si="432"/>
        <v>0</v>
      </c>
      <c r="T763" s="577"/>
      <c r="U763" s="609"/>
      <c r="V763" s="609"/>
      <c r="W763" s="609"/>
      <c r="X763" s="609"/>
      <c r="Y763" s="609"/>
    </row>
    <row r="764" spans="1:25" s="559" customFormat="1" x14ac:dyDescent="0.25">
      <c r="A764" s="477" t="s">
        <v>1646</v>
      </c>
      <c r="B764" s="501" t="s">
        <v>2307</v>
      </c>
      <c r="C764" s="477" t="s">
        <v>552</v>
      </c>
      <c r="D764" s="499" t="s">
        <v>2071</v>
      </c>
      <c r="E764" s="479" t="s">
        <v>18</v>
      </c>
      <c r="F764" s="562">
        <f>SUM(F765:F766)</f>
        <v>2</v>
      </c>
      <c r="G764" s="563"/>
      <c r="H764" s="479"/>
      <c r="I764" s="484"/>
      <c r="J764" s="636"/>
      <c r="K764" s="484"/>
      <c r="L764" s="506">
        <f>F764</f>
        <v>2</v>
      </c>
      <c r="M764" s="507">
        <v>1</v>
      </c>
      <c r="N764" s="483">
        <f>ROUND(M764*L764,2)</f>
        <v>2</v>
      </c>
      <c r="O764" s="575"/>
      <c r="P764" s="575"/>
      <c r="Q764" s="485"/>
      <c r="R764" s="485">
        <f>ROUND(N764*P764,2)</f>
        <v>0</v>
      </c>
      <c r="S764" s="715">
        <f>ROUND(Q764+R764,2)</f>
        <v>0</v>
      </c>
      <c r="T764" s="587" t="s">
        <v>556</v>
      </c>
      <c r="U764" s="558"/>
      <c r="V764" s="558"/>
      <c r="W764" s="558"/>
      <c r="X764" s="558"/>
      <c r="Y764" s="558"/>
    </row>
    <row r="765" spans="1:25" s="610" customFormat="1" x14ac:dyDescent="0.25">
      <c r="A765" s="486" t="s">
        <v>2104</v>
      </c>
      <c r="B765" s="543"/>
      <c r="C765" s="516" t="s">
        <v>553</v>
      </c>
      <c r="D765" s="596" t="s">
        <v>3560</v>
      </c>
      <c r="E765" s="489" t="s">
        <v>18</v>
      </c>
      <c r="F765" s="520">
        <v>1</v>
      </c>
      <c r="G765" s="560"/>
      <c r="H765" s="496"/>
      <c r="I765" s="492"/>
      <c r="J765" s="526"/>
      <c r="K765" s="492"/>
      <c r="L765" s="494">
        <f>F765</f>
        <v>1</v>
      </c>
      <c r="M765" s="490">
        <v>1</v>
      </c>
      <c r="N765" s="491">
        <f t="shared" ref="N765:N766" si="439">ROUND(M765*L765,2)</f>
        <v>1</v>
      </c>
      <c r="O765" s="577"/>
      <c r="P765" s="577"/>
      <c r="Q765" s="492">
        <f t="shared" ref="Q765:Q766" si="440">ROUND(N765*O765,2)</f>
        <v>0</v>
      </c>
      <c r="R765" s="492"/>
      <c r="S765" s="715">
        <f t="shared" ref="S765:S766" si="441">ROUND(Q765+R765,2)</f>
        <v>0</v>
      </c>
      <c r="T765" s="577"/>
      <c r="U765" s="609"/>
      <c r="V765" s="609"/>
      <c r="W765" s="609"/>
      <c r="X765" s="609"/>
      <c r="Y765" s="609"/>
    </row>
    <row r="766" spans="1:25" s="610" customFormat="1" x14ac:dyDescent="0.25">
      <c r="A766" s="486" t="s">
        <v>3007</v>
      </c>
      <c r="B766" s="543"/>
      <c r="C766" s="516" t="s">
        <v>553</v>
      </c>
      <c r="D766" s="596" t="s">
        <v>3561</v>
      </c>
      <c r="E766" s="489" t="s">
        <v>18</v>
      </c>
      <c r="F766" s="520">
        <v>1</v>
      </c>
      <c r="G766" s="560"/>
      <c r="H766" s="496"/>
      <c r="I766" s="492"/>
      <c r="J766" s="526"/>
      <c r="K766" s="492"/>
      <c r="L766" s="494">
        <f>F766</f>
        <v>1</v>
      </c>
      <c r="M766" s="490">
        <v>1</v>
      </c>
      <c r="N766" s="491">
        <f t="shared" si="439"/>
        <v>1</v>
      </c>
      <c r="O766" s="577"/>
      <c r="P766" s="577"/>
      <c r="Q766" s="492">
        <f t="shared" si="440"/>
        <v>0</v>
      </c>
      <c r="R766" s="492"/>
      <c r="S766" s="715">
        <f t="shared" si="441"/>
        <v>0</v>
      </c>
      <c r="T766" s="577"/>
      <c r="U766" s="609"/>
      <c r="V766" s="609"/>
      <c r="W766" s="609"/>
      <c r="X766" s="609"/>
      <c r="Y766" s="609"/>
    </row>
    <row r="767" spans="1:25" s="559" customFormat="1" x14ac:dyDescent="0.3">
      <c r="A767" s="477" t="s">
        <v>1647</v>
      </c>
      <c r="B767" s="501" t="s">
        <v>4988</v>
      </c>
      <c r="C767" s="504" t="s">
        <v>552</v>
      </c>
      <c r="D767" s="508" t="s">
        <v>654</v>
      </c>
      <c r="E767" s="479" t="s">
        <v>18</v>
      </c>
      <c r="F767" s="500">
        <f>F768+F769</f>
        <v>2</v>
      </c>
      <c r="G767" s="500"/>
      <c r="H767" s="500"/>
      <c r="I767" s="500"/>
      <c r="J767" s="500"/>
      <c r="K767" s="500"/>
      <c r="L767" s="506">
        <f t="shared" ref="L767" si="442">F767</f>
        <v>2</v>
      </c>
      <c r="M767" s="507">
        <v>1</v>
      </c>
      <c r="N767" s="483">
        <f>ROUND(M767*L767,2)</f>
        <v>2</v>
      </c>
      <c r="O767" s="575"/>
      <c r="P767" s="575"/>
      <c r="Q767" s="485"/>
      <c r="R767" s="485">
        <f>ROUND(N767*P767,2)</f>
        <v>0</v>
      </c>
      <c r="S767" s="715">
        <f>ROUND(Q767+R767,2)</f>
        <v>0</v>
      </c>
      <c r="T767" s="586"/>
      <c r="U767" s="558"/>
      <c r="V767" s="558"/>
      <c r="W767" s="558"/>
      <c r="X767" s="558"/>
      <c r="Y767" s="558"/>
    </row>
    <row r="768" spans="1:25" s="626" customFormat="1" ht="27.6" x14ac:dyDescent="0.25">
      <c r="A768" s="486" t="s">
        <v>2105</v>
      </c>
      <c r="B768" s="543"/>
      <c r="C768" s="486" t="s">
        <v>553</v>
      </c>
      <c r="D768" s="596" t="s">
        <v>3562</v>
      </c>
      <c r="E768" s="496" t="s">
        <v>18</v>
      </c>
      <c r="F768" s="494">
        <v>1</v>
      </c>
      <c r="G768" s="517"/>
      <c r="H768" s="517"/>
      <c r="I768" s="517"/>
      <c r="J768" s="517"/>
      <c r="K768" s="517"/>
      <c r="L768" s="494">
        <f>F768</f>
        <v>1</v>
      </c>
      <c r="M768" s="490">
        <v>1</v>
      </c>
      <c r="N768" s="491">
        <f t="shared" ref="N768:N769" si="443">ROUND(M768*L768,2)</f>
        <v>1</v>
      </c>
      <c r="O768" s="577"/>
      <c r="P768" s="577"/>
      <c r="Q768" s="492">
        <f t="shared" ref="Q768:Q769" si="444">ROUND(N768*O768,2)</f>
        <v>0</v>
      </c>
      <c r="R768" s="492"/>
      <c r="S768" s="715">
        <f t="shared" ref="S768:S783" si="445">ROUND(Q768+R768,2)</f>
        <v>0</v>
      </c>
      <c r="T768" s="584"/>
      <c r="U768" s="625"/>
      <c r="V768" s="625"/>
      <c r="W768" s="625"/>
      <c r="X768" s="625"/>
      <c r="Y768" s="625"/>
    </row>
    <row r="769" spans="1:25" s="626" customFormat="1" ht="27.6" x14ac:dyDescent="0.25">
      <c r="A769" s="486" t="s">
        <v>4172</v>
      </c>
      <c r="B769" s="543"/>
      <c r="C769" s="486" t="s">
        <v>553</v>
      </c>
      <c r="D769" s="596" t="s">
        <v>3563</v>
      </c>
      <c r="E769" s="496" t="s">
        <v>18</v>
      </c>
      <c r="F769" s="494">
        <v>1</v>
      </c>
      <c r="G769" s="517"/>
      <c r="H769" s="517"/>
      <c r="I769" s="517"/>
      <c r="J769" s="517"/>
      <c r="K769" s="517"/>
      <c r="L769" s="494">
        <f>F769</f>
        <v>1</v>
      </c>
      <c r="M769" s="490">
        <v>1</v>
      </c>
      <c r="N769" s="491">
        <f t="shared" si="443"/>
        <v>1</v>
      </c>
      <c r="O769" s="577"/>
      <c r="P769" s="577"/>
      <c r="Q769" s="492">
        <f t="shared" si="444"/>
        <v>0</v>
      </c>
      <c r="R769" s="492"/>
      <c r="S769" s="715">
        <f t="shared" si="445"/>
        <v>0</v>
      </c>
      <c r="T769" s="584"/>
      <c r="U769" s="625"/>
      <c r="V769" s="625"/>
      <c r="W769" s="625"/>
      <c r="X769" s="625"/>
      <c r="Y769" s="625"/>
    </row>
    <row r="770" spans="1:25" s="559" customFormat="1" ht="27.75" customHeight="1" x14ac:dyDescent="0.3">
      <c r="A770" s="477" t="s">
        <v>4173</v>
      </c>
      <c r="B770" s="501" t="s">
        <v>5577</v>
      </c>
      <c r="C770" s="504" t="s">
        <v>552</v>
      </c>
      <c r="D770" s="508" t="s">
        <v>5576</v>
      </c>
      <c r="E770" s="479" t="s">
        <v>18</v>
      </c>
      <c r="F770" s="500">
        <f>F771+F772</f>
        <v>29</v>
      </c>
      <c r="G770" s="500"/>
      <c r="H770" s="500"/>
      <c r="I770" s="500"/>
      <c r="J770" s="500"/>
      <c r="K770" s="500"/>
      <c r="L770" s="506">
        <f t="shared" ref="L770:L771" si="446">F770</f>
        <v>29</v>
      </c>
      <c r="M770" s="507">
        <v>1</v>
      </c>
      <c r="N770" s="483">
        <f>ROUND(M770*L770,2)</f>
        <v>29</v>
      </c>
      <c r="O770" s="575"/>
      <c r="P770" s="575"/>
      <c r="Q770" s="485"/>
      <c r="R770" s="485">
        <f>ROUND(N770*P770,2)</f>
        <v>0</v>
      </c>
      <c r="S770" s="715">
        <f>ROUND(Q770+R770,2)</f>
        <v>0</v>
      </c>
      <c r="T770" s="586"/>
      <c r="U770" s="558"/>
      <c r="V770" s="558"/>
      <c r="W770" s="558"/>
      <c r="X770" s="558"/>
      <c r="Y770" s="558"/>
    </row>
    <row r="771" spans="1:25" s="610" customFormat="1" ht="27.6" x14ac:dyDescent="0.3">
      <c r="A771" s="486" t="s">
        <v>4174</v>
      </c>
      <c r="B771" s="487"/>
      <c r="C771" s="486" t="s">
        <v>553</v>
      </c>
      <c r="D771" s="115" t="s">
        <v>3567</v>
      </c>
      <c r="E771" s="489" t="s">
        <v>18</v>
      </c>
      <c r="F771" s="520">
        <v>1</v>
      </c>
      <c r="G771" s="489"/>
      <c r="H771" s="489"/>
      <c r="I771" s="489"/>
      <c r="J771" s="489"/>
      <c r="K771" s="494"/>
      <c r="L771" s="494">
        <f t="shared" si="446"/>
        <v>1</v>
      </c>
      <c r="M771" s="490">
        <v>1</v>
      </c>
      <c r="N771" s="491">
        <f t="shared" ref="N771" si="447">ROUND(M771*L771,2)</f>
        <v>1</v>
      </c>
      <c r="O771" s="576"/>
      <c r="P771" s="576"/>
      <c r="Q771" s="492">
        <f>ROUND(N771*O771,2)</f>
        <v>0</v>
      </c>
      <c r="R771" s="492"/>
      <c r="S771" s="715">
        <f>ROUND(Q771+R771,2)</f>
        <v>0</v>
      </c>
      <c r="T771" s="584"/>
      <c r="U771" s="609"/>
    </row>
    <row r="772" spans="1:25" s="626" customFormat="1" ht="27.6" x14ac:dyDescent="0.25">
      <c r="A772" s="486" t="s">
        <v>4175</v>
      </c>
      <c r="B772" s="543"/>
      <c r="C772" s="486" t="s">
        <v>553</v>
      </c>
      <c r="D772" s="596" t="s">
        <v>3532</v>
      </c>
      <c r="E772" s="489" t="s">
        <v>18</v>
      </c>
      <c r="F772" s="517">
        <v>28</v>
      </c>
      <c r="G772" s="517"/>
      <c r="H772" s="517"/>
      <c r="I772" s="517"/>
      <c r="J772" s="517"/>
      <c r="K772" s="517"/>
      <c r="L772" s="494">
        <f>F772</f>
        <v>28</v>
      </c>
      <c r="M772" s="490">
        <v>1</v>
      </c>
      <c r="N772" s="491">
        <f t="shared" ref="N772" si="448">M772*L772</f>
        <v>28</v>
      </c>
      <c r="O772" s="577"/>
      <c r="P772" s="577"/>
      <c r="Q772" s="492">
        <f>ROUND(N772*O772,2)</f>
        <v>0</v>
      </c>
      <c r="R772" s="492"/>
      <c r="S772" s="715">
        <f t="shared" ref="S772" si="449">ROUND(Q772+R772,2)</f>
        <v>0</v>
      </c>
      <c r="T772" s="584"/>
      <c r="U772" s="625"/>
      <c r="V772" s="625"/>
      <c r="W772" s="625"/>
      <c r="X772" s="625"/>
      <c r="Y772" s="625"/>
    </row>
    <row r="773" spans="1:25" s="608" customFormat="1" ht="27" customHeight="1" x14ac:dyDescent="0.3">
      <c r="A773" s="477" t="s">
        <v>4176</v>
      </c>
      <c r="B773" s="501" t="s">
        <v>2088</v>
      </c>
      <c r="C773" s="477" t="s">
        <v>552</v>
      </c>
      <c r="D773" s="478" t="s">
        <v>1338</v>
      </c>
      <c r="E773" s="479" t="s">
        <v>3</v>
      </c>
      <c r="F773" s="519">
        <f>F774+F776</f>
        <v>519.64099999999996</v>
      </c>
      <c r="G773" s="479"/>
      <c r="H773" s="479"/>
      <c r="I773" s="479"/>
      <c r="J773" s="479"/>
      <c r="K773" s="519">
        <f>F773</f>
        <v>519.64099999999996</v>
      </c>
      <c r="L773" s="519">
        <f>K773</f>
        <v>519.64099999999996</v>
      </c>
      <c r="M773" s="507">
        <v>1</v>
      </c>
      <c r="N773" s="483">
        <f>ROUND(M773*L773,2)</f>
        <v>519.64</v>
      </c>
      <c r="O773" s="575"/>
      <c r="P773" s="575"/>
      <c r="Q773" s="485"/>
      <c r="R773" s="485">
        <f>ROUND(N773*P773,2)</f>
        <v>0</v>
      </c>
      <c r="S773" s="715">
        <f>ROUND(Q773+R773,2)</f>
        <v>0</v>
      </c>
      <c r="T773" s="587"/>
    </row>
    <row r="774" spans="1:25" s="610" customFormat="1" ht="51.75" customHeight="1" x14ac:dyDescent="0.25">
      <c r="A774" s="486" t="s">
        <v>4177</v>
      </c>
      <c r="B774" s="487"/>
      <c r="C774" s="486" t="s">
        <v>553</v>
      </c>
      <c r="D774" s="596" t="s">
        <v>3564</v>
      </c>
      <c r="E774" s="489" t="s">
        <v>3</v>
      </c>
      <c r="F774" s="497">
        <v>27.61</v>
      </c>
      <c r="G774" s="489"/>
      <c r="H774" s="489"/>
      <c r="I774" s="489"/>
      <c r="J774" s="489"/>
      <c r="K774" s="497">
        <f>F774</f>
        <v>27.61</v>
      </c>
      <c r="L774" s="497">
        <f>K774</f>
        <v>27.61</v>
      </c>
      <c r="M774" s="490">
        <v>1.1000000000000001</v>
      </c>
      <c r="N774" s="491">
        <f t="shared" ref="N774:N777" si="450">ROUND(M774*L774,2)</f>
        <v>30.37</v>
      </c>
      <c r="O774" s="576"/>
      <c r="P774" s="576"/>
      <c r="Q774" s="492">
        <f t="shared" ref="Q774:Q777" si="451">ROUND(N774*O774,2)</f>
        <v>0</v>
      </c>
      <c r="R774" s="492"/>
      <c r="S774" s="715">
        <f t="shared" ref="S774:S777" si="452">ROUND(Q774+R774,2)</f>
        <v>0</v>
      </c>
      <c r="T774" s="584"/>
      <c r="U774" s="609"/>
    </row>
    <row r="775" spans="1:25" s="610" customFormat="1" ht="25.5" customHeight="1" x14ac:dyDescent="0.3">
      <c r="A775" s="486" t="s">
        <v>4178</v>
      </c>
      <c r="B775" s="487"/>
      <c r="C775" s="486" t="s">
        <v>553</v>
      </c>
      <c r="D775" s="493" t="s">
        <v>3398</v>
      </c>
      <c r="E775" s="489" t="s">
        <v>2</v>
      </c>
      <c r="F775" s="497">
        <f>F774</f>
        <v>27.61</v>
      </c>
      <c r="G775" s="497"/>
      <c r="H775" s="497"/>
      <c r="I775" s="497"/>
      <c r="J775" s="497"/>
      <c r="K775" s="497">
        <f>F775</f>
        <v>27.61</v>
      </c>
      <c r="L775" s="497">
        <f>K775</f>
        <v>27.61</v>
      </c>
      <c r="M775" s="490">
        <v>2.8</v>
      </c>
      <c r="N775" s="491">
        <f t="shared" si="450"/>
        <v>77.31</v>
      </c>
      <c r="O775" s="576"/>
      <c r="P775" s="576"/>
      <c r="Q775" s="492">
        <f t="shared" si="451"/>
        <v>0</v>
      </c>
      <c r="R775" s="492"/>
      <c r="S775" s="715">
        <f t="shared" si="452"/>
        <v>0</v>
      </c>
      <c r="T775" s="584"/>
    </row>
    <row r="776" spans="1:25" s="610" customFormat="1" ht="45.75" customHeight="1" x14ac:dyDescent="0.25">
      <c r="A776" s="486" t="s">
        <v>4179</v>
      </c>
      <c r="B776" s="487"/>
      <c r="C776" s="486" t="s">
        <v>553</v>
      </c>
      <c r="D776" s="596" t="s">
        <v>3268</v>
      </c>
      <c r="E776" s="489" t="s">
        <v>3</v>
      </c>
      <c r="F776" s="497">
        <v>492.03100000000001</v>
      </c>
      <c r="G776" s="497"/>
      <c r="H776" s="497"/>
      <c r="I776" s="497"/>
      <c r="J776" s="497"/>
      <c r="K776" s="497">
        <f t="shared" ref="K776:K777" si="453">F776</f>
        <v>492.03100000000001</v>
      </c>
      <c r="L776" s="497">
        <f>K776</f>
        <v>492.03100000000001</v>
      </c>
      <c r="M776" s="490">
        <v>1.1000000000000001</v>
      </c>
      <c r="N776" s="491">
        <f t="shared" si="450"/>
        <v>541.23</v>
      </c>
      <c r="O776" s="576"/>
      <c r="P776" s="576"/>
      <c r="Q776" s="492">
        <f t="shared" si="451"/>
        <v>0</v>
      </c>
      <c r="R776" s="492"/>
      <c r="S776" s="715">
        <f t="shared" si="452"/>
        <v>0</v>
      </c>
      <c r="T776" s="584"/>
    </row>
    <row r="777" spans="1:25" s="610" customFormat="1" ht="25.5" customHeight="1" x14ac:dyDescent="0.3">
      <c r="A777" s="486" t="s">
        <v>4180</v>
      </c>
      <c r="B777" s="487"/>
      <c r="C777" s="486" t="s">
        <v>553</v>
      </c>
      <c r="D777" s="493" t="s">
        <v>3398</v>
      </c>
      <c r="E777" s="489" t="s">
        <v>2</v>
      </c>
      <c r="F777" s="497">
        <f>F776</f>
        <v>492.03100000000001</v>
      </c>
      <c r="G777" s="497"/>
      <c r="H777" s="497"/>
      <c r="I777" s="497"/>
      <c r="J777" s="497"/>
      <c r="K777" s="497">
        <f t="shared" si="453"/>
        <v>492.03100000000001</v>
      </c>
      <c r="L777" s="497">
        <f t="shared" ref="L777" si="454">K777</f>
        <v>492.03100000000001</v>
      </c>
      <c r="M777" s="490">
        <v>2.8</v>
      </c>
      <c r="N777" s="491">
        <f t="shared" si="450"/>
        <v>1377.69</v>
      </c>
      <c r="O777" s="576"/>
      <c r="P777" s="576"/>
      <c r="Q777" s="492">
        <f t="shared" si="451"/>
        <v>0</v>
      </c>
      <c r="R777" s="492"/>
      <c r="S777" s="715">
        <f t="shared" si="452"/>
        <v>0</v>
      </c>
      <c r="T777" s="584"/>
    </row>
    <row r="778" spans="1:25" s="608" customFormat="1" ht="27" customHeight="1" x14ac:dyDescent="0.3">
      <c r="A778" s="477" t="s">
        <v>4181</v>
      </c>
      <c r="B778" s="501" t="s">
        <v>2089</v>
      </c>
      <c r="C778" s="477" t="s">
        <v>552</v>
      </c>
      <c r="D778" s="499" t="s">
        <v>1695</v>
      </c>
      <c r="E778" s="479" t="s">
        <v>18</v>
      </c>
      <c r="F778" s="500">
        <f>F779</f>
        <v>1</v>
      </c>
      <c r="G778" s="479"/>
      <c r="H778" s="479"/>
      <c r="I778" s="479"/>
      <c r="J778" s="479"/>
      <c r="K778" s="500"/>
      <c r="L778" s="506">
        <f>F778</f>
        <v>1</v>
      </c>
      <c r="M778" s="507">
        <v>1</v>
      </c>
      <c r="N778" s="483">
        <f>ROUND(M778*L778,2)</f>
        <v>1</v>
      </c>
      <c r="O778" s="575"/>
      <c r="P778" s="575"/>
      <c r="Q778" s="485"/>
      <c r="R778" s="485">
        <f>ROUND(N778*P778,2)</f>
        <v>0</v>
      </c>
      <c r="S778" s="715">
        <f>ROUND(Q778+R778,2)</f>
        <v>0</v>
      </c>
      <c r="T778" s="587"/>
    </row>
    <row r="779" spans="1:25" s="610" customFormat="1" ht="23.25" customHeight="1" x14ac:dyDescent="0.3">
      <c r="A779" s="516" t="s">
        <v>4182</v>
      </c>
      <c r="B779" s="487"/>
      <c r="C779" s="486" t="s">
        <v>553</v>
      </c>
      <c r="D779" s="530" t="s">
        <v>3528</v>
      </c>
      <c r="E779" s="489" t="s">
        <v>18</v>
      </c>
      <c r="F779" s="497">
        <v>1</v>
      </c>
      <c r="G779" s="489"/>
      <c r="H779" s="489"/>
      <c r="I779" s="489"/>
      <c r="J779" s="489"/>
      <c r="K779" s="494">
        <f>F779</f>
        <v>1</v>
      </c>
      <c r="L779" s="494">
        <f>K779</f>
        <v>1</v>
      </c>
      <c r="M779" s="490">
        <v>1</v>
      </c>
      <c r="N779" s="491">
        <f t="shared" ref="N779" si="455">ROUND(M779*L779,2)</f>
        <v>1</v>
      </c>
      <c r="O779" s="576"/>
      <c r="P779" s="576"/>
      <c r="Q779" s="492">
        <f>ROUND(N779*O779,2)</f>
        <v>0</v>
      </c>
      <c r="R779" s="492"/>
      <c r="S779" s="715">
        <f>ROUND(Q779+R779,2)</f>
        <v>0</v>
      </c>
      <c r="T779" s="584"/>
      <c r="U779" s="609"/>
    </row>
    <row r="780" spans="1:25" s="559" customFormat="1" ht="15.75" customHeight="1" x14ac:dyDescent="0.3">
      <c r="A780" s="477" t="s">
        <v>4183</v>
      </c>
      <c r="B780" s="538" t="s">
        <v>2974</v>
      </c>
      <c r="C780" s="477" t="s">
        <v>552</v>
      </c>
      <c r="D780" s="499" t="s">
        <v>1313</v>
      </c>
      <c r="E780" s="479" t="s">
        <v>1685</v>
      </c>
      <c r="F780" s="479">
        <f>F781</f>
        <v>1</v>
      </c>
      <c r="G780" s="479"/>
      <c r="H780" s="479"/>
      <c r="I780" s="479"/>
      <c r="J780" s="479"/>
      <c r="K780" s="479"/>
      <c r="L780" s="500">
        <v>1</v>
      </c>
      <c r="M780" s="482">
        <v>1</v>
      </c>
      <c r="N780" s="483">
        <f>ROUND(M780*L780,2)</f>
        <v>1</v>
      </c>
      <c r="O780" s="575"/>
      <c r="P780" s="575"/>
      <c r="Q780" s="485"/>
      <c r="R780" s="485">
        <f>ROUND(N780*P780,2)</f>
        <v>0</v>
      </c>
      <c r="S780" s="715">
        <f>ROUND(Q780+R780,2)</f>
        <v>0</v>
      </c>
      <c r="T780" s="586"/>
      <c r="U780" s="558"/>
      <c r="V780" s="558"/>
      <c r="W780" s="558"/>
      <c r="X780" s="558"/>
      <c r="Y780" s="558"/>
    </row>
    <row r="781" spans="1:25" s="629" customFormat="1" ht="17.25" customHeight="1" x14ac:dyDescent="0.25">
      <c r="A781" s="516" t="s">
        <v>4184</v>
      </c>
      <c r="B781" s="547"/>
      <c r="C781" s="546" t="s">
        <v>553</v>
      </c>
      <c r="D781" s="536" t="s">
        <v>3529</v>
      </c>
      <c r="E781" s="548" t="s">
        <v>1685</v>
      </c>
      <c r="F781" s="548">
        <v>1</v>
      </c>
      <c r="G781" s="548"/>
      <c r="H781" s="548"/>
      <c r="I781" s="548"/>
      <c r="J781" s="548"/>
      <c r="K781" s="548"/>
      <c r="L781" s="645">
        <f>F781</f>
        <v>1</v>
      </c>
      <c r="M781" s="646">
        <v>1</v>
      </c>
      <c r="N781" s="491">
        <f t="shared" ref="N781:N783" si="456">ROUND(M781*L781,2)</f>
        <v>1</v>
      </c>
      <c r="O781" s="581"/>
      <c r="P781" s="581"/>
      <c r="Q781" s="492">
        <f t="shared" ref="Q781:Q783" si="457">ROUND(N781*O781,2)</f>
        <v>0</v>
      </c>
      <c r="R781" s="492"/>
      <c r="S781" s="715">
        <f t="shared" si="445"/>
        <v>0</v>
      </c>
      <c r="T781" s="620" t="s">
        <v>3137</v>
      </c>
      <c r="U781" s="628"/>
    </row>
    <row r="782" spans="1:25" s="610" customFormat="1" x14ac:dyDescent="0.25">
      <c r="A782" s="516" t="s">
        <v>4185</v>
      </c>
      <c r="B782" s="487"/>
      <c r="C782" s="486" t="s">
        <v>553</v>
      </c>
      <c r="D782" s="596" t="s">
        <v>3131</v>
      </c>
      <c r="E782" s="489" t="s">
        <v>1685</v>
      </c>
      <c r="F782" s="520">
        <v>1</v>
      </c>
      <c r="G782" s="489"/>
      <c r="H782" s="489"/>
      <c r="I782" s="489"/>
      <c r="J782" s="489"/>
      <c r="K782" s="494"/>
      <c r="L782" s="540">
        <f>F782</f>
        <v>1</v>
      </c>
      <c r="M782" s="462">
        <v>1</v>
      </c>
      <c r="N782" s="491">
        <f t="shared" si="456"/>
        <v>1</v>
      </c>
      <c r="O782" s="576"/>
      <c r="P782" s="576"/>
      <c r="Q782" s="492">
        <f t="shared" si="457"/>
        <v>0</v>
      </c>
      <c r="R782" s="492"/>
      <c r="S782" s="715">
        <f t="shared" si="445"/>
        <v>0</v>
      </c>
      <c r="T782" s="661"/>
      <c r="U782" s="609"/>
    </row>
    <row r="783" spans="1:25" s="610" customFormat="1" x14ac:dyDescent="0.25">
      <c r="A783" s="516" t="s">
        <v>4186</v>
      </c>
      <c r="B783" s="487"/>
      <c r="C783" s="486" t="s">
        <v>553</v>
      </c>
      <c r="D783" s="663" t="s">
        <v>3565</v>
      </c>
      <c r="E783" s="489" t="s">
        <v>18</v>
      </c>
      <c r="F783" s="520">
        <v>1</v>
      </c>
      <c r="G783" s="489"/>
      <c r="H783" s="489"/>
      <c r="I783" s="489"/>
      <c r="J783" s="489"/>
      <c r="K783" s="494"/>
      <c r="L783" s="540">
        <f>F783</f>
        <v>1</v>
      </c>
      <c r="M783" s="462">
        <v>2</v>
      </c>
      <c r="N783" s="491">
        <f t="shared" si="456"/>
        <v>2</v>
      </c>
      <c r="O783" s="576"/>
      <c r="P783" s="576"/>
      <c r="Q783" s="492">
        <f t="shared" si="457"/>
        <v>0</v>
      </c>
      <c r="R783" s="492"/>
      <c r="S783" s="715">
        <f t="shared" si="445"/>
        <v>0</v>
      </c>
      <c r="T783" s="661"/>
      <c r="U783" s="609"/>
    </row>
    <row r="784" spans="1:25" s="617" customFormat="1" ht="22.5" customHeight="1" x14ac:dyDescent="0.3">
      <c r="A784" s="510" t="s">
        <v>506</v>
      </c>
      <c r="B784" s="511"/>
      <c r="C784" s="510"/>
      <c r="D784" s="465" t="s">
        <v>3568</v>
      </c>
      <c r="E784" s="512"/>
      <c r="F784" s="513"/>
      <c r="G784" s="512"/>
      <c r="H784" s="512"/>
      <c r="I784" s="512"/>
      <c r="J784" s="512"/>
      <c r="K784" s="512"/>
      <c r="L784" s="514"/>
      <c r="M784" s="467"/>
      <c r="N784" s="468"/>
      <c r="O784" s="579"/>
      <c r="P784" s="579"/>
      <c r="Q784" s="469"/>
      <c r="R784" s="469"/>
      <c r="S784" s="715"/>
      <c r="T784" s="579"/>
      <c r="U784" s="616"/>
      <c r="V784" s="616"/>
      <c r="W784" s="616"/>
      <c r="X784" s="616"/>
      <c r="Y784" s="616"/>
    </row>
    <row r="785" spans="1:25" s="608" customFormat="1" ht="32.25" customHeight="1" x14ac:dyDescent="0.3">
      <c r="A785" s="477" t="s">
        <v>1650</v>
      </c>
      <c r="B785" s="501" t="s">
        <v>2086</v>
      </c>
      <c r="C785" s="477" t="s">
        <v>552</v>
      </c>
      <c r="D785" s="478" t="s">
        <v>3128</v>
      </c>
      <c r="E785" s="479" t="s">
        <v>3</v>
      </c>
      <c r="F785" s="500"/>
      <c r="G785" s="479"/>
      <c r="H785" s="479"/>
      <c r="I785" s="480"/>
      <c r="J785" s="664"/>
      <c r="K785" s="480">
        <f>SUM(K786:K823)</f>
        <v>1071.04992982966</v>
      </c>
      <c r="L785" s="480">
        <f>K785</f>
        <v>1071.04992982966</v>
      </c>
      <c r="M785" s="482">
        <v>1</v>
      </c>
      <c r="N785" s="483">
        <f>ROUND(M785*L785,2)</f>
        <v>1071.05</v>
      </c>
      <c r="O785" s="575"/>
      <c r="P785" s="575"/>
      <c r="Q785" s="485"/>
      <c r="R785" s="485">
        <f>ROUND(N785*P785,2)</f>
        <v>0</v>
      </c>
      <c r="S785" s="715">
        <f>ROUND(Q785+R785,2)</f>
        <v>0</v>
      </c>
      <c r="T785" s="575" t="s">
        <v>555</v>
      </c>
      <c r="U785" s="607"/>
      <c r="V785" s="607"/>
      <c r="W785" s="607"/>
      <c r="X785" s="607"/>
      <c r="Y785" s="607"/>
    </row>
    <row r="786" spans="1:25" s="610" customFormat="1" ht="22.5" customHeight="1" x14ac:dyDescent="0.3">
      <c r="A786" s="486" t="s">
        <v>2106</v>
      </c>
      <c r="B786" s="543"/>
      <c r="C786" s="486" t="s">
        <v>553</v>
      </c>
      <c r="D786" s="813" t="s">
        <v>4670</v>
      </c>
      <c r="E786" s="496" t="s">
        <v>1210</v>
      </c>
      <c r="F786" s="517"/>
      <c r="G786" s="489">
        <v>0.2</v>
      </c>
      <c r="H786" s="489">
        <v>0.2</v>
      </c>
      <c r="I786" s="492">
        <f>(G786+H786)*2</f>
        <v>0.8</v>
      </c>
      <c r="J786" s="665">
        <v>0.1</v>
      </c>
      <c r="K786" s="492">
        <f>I786*J786</f>
        <v>8.0000000000000016E-2</v>
      </c>
      <c r="L786" s="492">
        <f>J786</f>
        <v>0.1</v>
      </c>
      <c r="M786" s="490">
        <v>1.1000000000000001</v>
      </c>
      <c r="N786" s="491">
        <f t="shared" ref="N786:N824" si="458">ROUND(M786*L786,2)</f>
        <v>0.11</v>
      </c>
      <c r="O786" s="577"/>
      <c r="P786" s="577"/>
      <c r="Q786" s="492">
        <f t="shared" ref="Q786:Q824" si="459">ROUND(N786*O786,2)</f>
        <v>0</v>
      </c>
      <c r="R786" s="492"/>
      <c r="S786" s="715">
        <f t="shared" ref="S786:S824" si="460">ROUND(Q786+R786,2)</f>
        <v>0</v>
      </c>
      <c r="T786" s="577"/>
      <c r="U786" s="609"/>
      <c r="V786" s="609"/>
      <c r="W786" s="609"/>
      <c r="X786" s="609"/>
      <c r="Y786" s="609"/>
    </row>
    <row r="787" spans="1:25" s="610" customFormat="1" ht="22.5" customHeight="1" x14ac:dyDescent="0.3">
      <c r="A787" s="486" t="s">
        <v>2107</v>
      </c>
      <c r="B787" s="543"/>
      <c r="C787" s="486" t="s">
        <v>553</v>
      </c>
      <c r="D787" s="813" t="s">
        <v>4833</v>
      </c>
      <c r="E787" s="496" t="s">
        <v>1210</v>
      </c>
      <c r="F787" s="517"/>
      <c r="G787" s="489">
        <v>0.5</v>
      </c>
      <c r="H787" s="489">
        <v>0.25</v>
      </c>
      <c r="I787" s="492">
        <f>(G787+H787)*2</f>
        <v>1.5</v>
      </c>
      <c r="J787" s="665">
        <v>0.1</v>
      </c>
      <c r="K787" s="492">
        <f t="shared" ref="K787:K797" si="461">I787*J787</f>
        <v>0.15000000000000002</v>
      </c>
      <c r="L787" s="492">
        <f t="shared" ref="L787:L798" si="462">J787</f>
        <v>0.1</v>
      </c>
      <c r="M787" s="490">
        <v>1.1000000000000001</v>
      </c>
      <c r="N787" s="491">
        <f t="shared" si="458"/>
        <v>0.11</v>
      </c>
      <c r="O787" s="577"/>
      <c r="P787" s="577"/>
      <c r="Q787" s="492">
        <f t="shared" si="459"/>
        <v>0</v>
      </c>
      <c r="R787" s="492"/>
      <c r="S787" s="715">
        <f t="shared" si="460"/>
        <v>0</v>
      </c>
      <c r="T787" s="577"/>
      <c r="U787" s="609"/>
      <c r="V787" s="609"/>
      <c r="W787" s="609"/>
      <c r="X787" s="609"/>
      <c r="Y787" s="609"/>
    </row>
    <row r="788" spans="1:25" s="610" customFormat="1" ht="22.5" customHeight="1" x14ac:dyDescent="0.25">
      <c r="A788" s="486" t="s">
        <v>2108</v>
      </c>
      <c r="B788" s="543"/>
      <c r="C788" s="486" t="s">
        <v>553</v>
      </c>
      <c r="D788" s="596" t="s">
        <v>3569</v>
      </c>
      <c r="E788" s="496" t="s">
        <v>1210</v>
      </c>
      <c r="F788" s="570"/>
      <c r="G788" s="565">
        <v>0.55000000000000004</v>
      </c>
      <c r="H788" s="489">
        <v>0.3</v>
      </c>
      <c r="I788" s="492">
        <f t="shared" ref="I788:I797" si="463">(G788+H788)*2</f>
        <v>1.7000000000000002</v>
      </c>
      <c r="J788" s="665">
        <v>0.1</v>
      </c>
      <c r="K788" s="492">
        <f t="shared" si="461"/>
        <v>0.17000000000000004</v>
      </c>
      <c r="L788" s="492">
        <f t="shared" si="462"/>
        <v>0.1</v>
      </c>
      <c r="M788" s="490">
        <v>1.1000000000000001</v>
      </c>
      <c r="N788" s="491">
        <f t="shared" si="458"/>
        <v>0.11</v>
      </c>
      <c r="O788" s="577"/>
      <c r="P788" s="577"/>
      <c r="Q788" s="492">
        <f t="shared" si="459"/>
        <v>0</v>
      </c>
      <c r="R788" s="492"/>
      <c r="S788" s="715">
        <f t="shared" si="460"/>
        <v>0</v>
      </c>
      <c r="T788" s="577"/>
      <c r="U788" s="609"/>
      <c r="V788" s="609"/>
      <c r="W788" s="609"/>
      <c r="X788" s="609"/>
      <c r="Y788" s="609"/>
    </row>
    <row r="789" spans="1:25" s="610" customFormat="1" ht="22.5" customHeight="1" x14ac:dyDescent="0.25">
      <c r="A789" s="486" t="s">
        <v>2109</v>
      </c>
      <c r="B789" s="543"/>
      <c r="C789" s="486" t="s">
        <v>553</v>
      </c>
      <c r="D789" s="596" t="s">
        <v>3570</v>
      </c>
      <c r="E789" s="496" t="s">
        <v>1210</v>
      </c>
      <c r="F789" s="570"/>
      <c r="G789" s="565">
        <v>0.7</v>
      </c>
      <c r="H789" s="489">
        <v>0.5</v>
      </c>
      <c r="I789" s="492">
        <f t="shared" si="463"/>
        <v>2.4</v>
      </c>
      <c r="J789" s="666">
        <v>0.2</v>
      </c>
      <c r="K789" s="492">
        <f t="shared" si="461"/>
        <v>0.48</v>
      </c>
      <c r="L789" s="492">
        <f t="shared" si="462"/>
        <v>0.2</v>
      </c>
      <c r="M789" s="490">
        <v>1.1000000000000001</v>
      </c>
      <c r="N789" s="491">
        <f t="shared" si="458"/>
        <v>0.22</v>
      </c>
      <c r="O789" s="577"/>
      <c r="P789" s="577"/>
      <c r="Q789" s="492">
        <f t="shared" si="459"/>
        <v>0</v>
      </c>
      <c r="R789" s="492"/>
      <c r="S789" s="715">
        <f t="shared" si="460"/>
        <v>0</v>
      </c>
      <c r="T789" s="577"/>
      <c r="U789" s="609"/>
      <c r="V789" s="609"/>
      <c r="W789" s="609"/>
      <c r="X789" s="609"/>
      <c r="Y789" s="609"/>
    </row>
    <row r="790" spans="1:25" s="610" customFormat="1" ht="22.5" customHeight="1" x14ac:dyDescent="0.25">
      <c r="A790" s="486" t="s">
        <v>2110</v>
      </c>
      <c r="B790" s="543"/>
      <c r="C790" s="486" t="s">
        <v>553</v>
      </c>
      <c r="D790" s="596" t="s">
        <v>3539</v>
      </c>
      <c r="E790" s="496" t="s">
        <v>1210</v>
      </c>
      <c r="F790" s="570"/>
      <c r="G790" s="565">
        <v>0.85</v>
      </c>
      <c r="H790" s="489">
        <v>0.4</v>
      </c>
      <c r="I790" s="492">
        <f t="shared" si="463"/>
        <v>2.5</v>
      </c>
      <c r="J790" s="666">
        <v>52.6</v>
      </c>
      <c r="K790" s="492">
        <f t="shared" si="461"/>
        <v>131.5</v>
      </c>
      <c r="L790" s="492">
        <f t="shared" si="462"/>
        <v>52.6</v>
      </c>
      <c r="M790" s="490">
        <v>1.1000000000000001</v>
      </c>
      <c r="N790" s="491">
        <f t="shared" si="458"/>
        <v>57.86</v>
      </c>
      <c r="O790" s="577"/>
      <c r="P790" s="577"/>
      <c r="Q790" s="492">
        <f t="shared" si="459"/>
        <v>0</v>
      </c>
      <c r="R790" s="492"/>
      <c r="S790" s="715">
        <f t="shared" si="460"/>
        <v>0</v>
      </c>
      <c r="T790" s="577"/>
      <c r="U790" s="609"/>
      <c r="V790" s="609"/>
      <c r="W790" s="609"/>
      <c r="X790" s="609"/>
      <c r="Y790" s="609"/>
    </row>
    <row r="791" spans="1:25" s="610" customFormat="1" x14ac:dyDescent="0.25">
      <c r="A791" s="486" t="s">
        <v>4187</v>
      </c>
      <c r="B791" s="543"/>
      <c r="C791" s="486" t="s">
        <v>553</v>
      </c>
      <c r="D791" s="596" t="s">
        <v>3571</v>
      </c>
      <c r="E791" s="496" t="s">
        <v>1210</v>
      </c>
      <c r="F791" s="633"/>
      <c r="G791" s="565">
        <v>1</v>
      </c>
      <c r="H791" s="489">
        <v>0.5</v>
      </c>
      <c r="I791" s="492">
        <f t="shared" si="463"/>
        <v>3</v>
      </c>
      <c r="J791" s="666">
        <v>0.1</v>
      </c>
      <c r="K791" s="492">
        <f t="shared" si="461"/>
        <v>0.30000000000000004</v>
      </c>
      <c r="L791" s="492">
        <f t="shared" si="462"/>
        <v>0.1</v>
      </c>
      <c r="M791" s="490">
        <v>1.1000000000000001</v>
      </c>
      <c r="N791" s="491">
        <f t="shared" si="458"/>
        <v>0.11</v>
      </c>
      <c r="O791" s="577"/>
      <c r="P791" s="577"/>
      <c r="Q791" s="492">
        <f t="shared" si="459"/>
        <v>0</v>
      </c>
      <c r="R791" s="492"/>
      <c r="S791" s="715">
        <f t="shared" si="460"/>
        <v>0</v>
      </c>
      <c r="T791" s="577"/>
      <c r="U791" s="609"/>
      <c r="V791" s="609"/>
      <c r="W791" s="609"/>
      <c r="X791" s="609"/>
      <c r="Y791" s="609"/>
    </row>
    <row r="792" spans="1:25" s="610" customFormat="1" x14ac:dyDescent="0.25">
      <c r="A792" s="486" t="s">
        <v>4188</v>
      </c>
      <c r="B792" s="543"/>
      <c r="C792" s="486" t="s">
        <v>553</v>
      </c>
      <c r="D792" s="596" t="s">
        <v>3572</v>
      </c>
      <c r="E792" s="496" t="s">
        <v>1210</v>
      </c>
      <c r="F792" s="633"/>
      <c r="G792" s="565">
        <v>1.1000000000000001</v>
      </c>
      <c r="H792" s="489">
        <v>0.4</v>
      </c>
      <c r="I792" s="492">
        <f t="shared" si="463"/>
        <v>3</v>
      </c>
      <c r="J792" s="666">
        <v>0.1</v>
      </c>
      <c r="K792" s="492">
        <f t="shared" si="461"/>
        <v>0.30000000000000004</v>
      </c>
      <c r="L792" s="492">
        <f t="shared" si="462"/>
        <v>0.1</v>
      </c>
      <c r="M792" s="490">
        <v>1.1000000000000001</v>
      </c>
      <c r="N792" s="491">
        <f t="shared" si="458"/>
        <v>0.11</v>
      </c>
      <c r="O792" s="577"/>
      <c r="P792" s="577"/>
      <c r="Q792" s="492">
        <f t="shared" si="459"/>
        <v>0</v>
      </c>
      <c r="R792" s="492"/>
      <c r="S792" s="715">
        <f t="shared" si="460"/>
        <v>0</v>
      </c>
      <c r="T792" s="577"/>
      <c r="U792" s="609"/>
      <c r="V792" s="609"/>
      <c r="W792" s="609"/>
      <c r="X792" s="609"/>
      <c r="Y792" s="609"/>
    </row>
    <row r="793" spans="1:25" s="610" customFormat="1" x14ac:dyDescent="0.25">
      <c r="A793" s="486" t="s">
        <v>4189</v>
      </c>
      <c r="B793" s="543"/>
      <c r="C793" s="486" t="s">
        <v>553</v>
      </c>
      <c r="D793" s="596" t="s">
        <v>3573</v>
      </c>
      <c r="E793" s="496" t="s">
        <v>1210</v>
      </c>
      <c r="F793" s="633"/>
      <c r="G793" s="565">
        <v>1.2</v>
      </c>
      <c r="H793" s="489">
        <v>1.1000000000000001</v>
      </c>
      <c r="I793" s="492">
        <f t="shared" si="463"/>
        <v>4.5999999999999996</v>
      </c>
      <c r="J793" s="666">
        <v>5.3</v>
      </c>
      <c r="K793" s="492">
        <f t="shared" si="461"/>
        <v>24.38</v>
      </c>
      <c r="L793" s="492">
        <f t="shared" si="462"/>
        <v>5.3</v>
      </c>
      <c r="M793" s="490">
        <v>1.1000000000000001</v>
      </c>
      <c r="N793" s="491">
        <f t="shared" si="458"/>
        <v>5.83</v>
      </c>
      <c r="O793" s="577"/>
      <c r="P793" s="577"/>
      <c r="Q793" s="492">
        <f t="shared" si="459"/>
        <v>0</v>
      </c>
      <c r="R793" s="492"/>
      <c r="S793" s="715">
        <f t="shared" si="460"/>
        <v>0</v>
      </c>
      <c r="T793" s="577"/>
      <c r="U793" s="609"/>
      <c r="V793" s="609"/>
      <c r="W793" s="609"/>
      <c r="X793" s="609"/>
      <c r="Y793" s="609"/>
    </row>
    <row r="794" spans="1:25" s="610" customFormat="1" x14ac:dyDescent="0.25">
      <c r="A794" s="486" t="s">
        <v>4190</v>
      </c>
      <c r="B794" s="543"/>
      <c r="C794" s="486" t="s">
        <v>553</v>
      </c>
      <c r="D794" s="596" t="s">
        <v>3574</v>
      </c>
      <c r="E794" s="496" t="s">
        <v>1210</v>
      </c>
      <c r="F794" s="633"/>
      <c r="G794" s="565">
        <v>1.55</v>
      </c>
      <c r="H794" s="489">
        <v>0.55000000000000004</v>
      </c>
      <c r="I794" s="492">
        <f t="shared" si="463"/>
        <v>4.2</v>
      </c>
      <c r="J794" s="666">
        <v>22</v>
      </c>
      <c r="K794" s="492">
        <f t="shared" si="461"/>
        <v>92.4</v>
      </c>
      <c r="L794" s="492">
        <f t="shared" si="462"/>
        <v>22</v>
      </c>
      <c r="M794" s="490">
        <v>1.1000000000000001</v>
      </c>
      <c r="N794" s="491">
        <f t="shared" si="458"/>
        <v>24.2</v>
      </c>
      <c r="O794" s="577"/>
      <c r="P794" s="577"/>
      <c r="Q794" s="492">
        <f t="shared" si="459"/>
        <v>0</v>
      </c>
      <c r="R794" s="492"/>
      <c r="S794" s="715">
        <f t="shared" si="460"/>
        <v>0</v>
      </c>
      <c r="T794" s="577"/>
      <c r="U794" s="609"/>
      <c r="V794" s="609"/>
      <c r="W794" s="609"/>
      <c r="X794" s="609"/>
      <c r="Y794" s="609"/>
    </row>
    <row r="795" spans="1:25" s="610" customFormat="1" x14ac:dyDescent="0.25">
      <c r="A795" s="486" t="s">
        <v>4191</v>
      </c>
      <c r="B795" s="543"/>
      <c r="C795" s="486" t="s">
        <v>553</v>
      </c>
      <c r="D795" s="596" t="s">
        <v>3575</v>
      </c>
      <c r="E795" s="496" t="s">
        <v>1210</v>
      </c>
      <c r="F795" s="633"/>
      <c r="G795" s="565">
        <v>2</v>
      </c>
      <c r="H795" s="489">
        <v>0.5</v>
      </c>
      <c r="I795" s="492">
        <f t="shared" si="463"/>
        <v>5</v>
      </c>
      <c r="J795" s="666">
        <v>2.1</v>
      </c>
      <c r="K795" s="492">
        <f t="shared" si="461"/>
        <v>10.5</v>
      </c>
      <c r="L795" s="492">
        <f t="shared" si="462"/>
        <v>2.1</v>
      </c>
      <c r="M795" s="490">
        <v>1.1000000000000001</v>
      </c>
      <c r="N795" s="491">
        <f t="shared" si="458"/>
        <v>2.31</v>
      </c>
      <c r="O795" s="577"/>
      <c r="P795" s="577"/>
      <c r="Q795" s="492">
        <f t="shared" si="459"/>
        <v>0</v>
      </c>
      <c r="R795" s="492"/>
      <c r="S795" s="715">
        <f t="shared" si="460"/>
        <v>0</v>
      </c>
      <c r="T795" s="577"/>
      <c r="U795" s="609"/>
      <c r="V795" s="609"/>
      <c r="W795" s="609"/>
      <c r="X795" s="609"/>
      <c r="Y795" s="609"/>
    </row>
    <row r="796" spans="1:25" s="610" customFormat="1" x14ac:dyDescent="0.25">
      <c r="A796" s="486" t="s">
        <v>4192</v>
      </c>
      <c r="B796" s="543"/>
      <c r="C796" s="486" t="s">
        <v>553</v>
      </c>
      <c r="D796" s="596" t="s">
        <v>3576</v>
      </c>
      <c r="E796" s="496" t="s">
        <v>1210</v>
      </c>
      <c r="F796" s="633"/>
      <c r="G796" s="565">
        <v>2.2000000000000002</v>
      </c>
      <c r="H796" s="489">
        <v>0.55000000000000004</v>
      </c>
      <c r="I796" s="492">
        <f t="shared" si="463"/>
        <v>5.5</v>
      </c>
      <c r="J796" s="666">
        <v>16.8</v>
      </c>
      <c r="K796" s="492">
        <f t="shared" si="461"/>
        <v>92.4</v>
      </c>
      <c r="L796" s="492">
        <f t="shared" si="462"/>
        <v>16.8</v>
      </c>
      <c r="M796" s="490">
        <v>1.1000000000000001</v>
      </c>
      <c r="N796" s="491">
        <f t="shared" si="458"/>
        <v>18.48</v>
      </c>
      <c r="O796" s="577"/>
      <c r="P796" s="577"/>
      <c r="Q796" s="492">
        <f t="shared" si="459"/>
        <v>0</v>
      </c>
      <c r="R796" s="492"/>
      <c r="S796" s="715">
        <f t="shared" si="460"/>
        <v>0</v>
      </c>
      <c r="T796" s="577"/>
      <c r="U796" s="609"/>
      <c r="V796" s="609"/>
      <c r="W796" s="609"/>
      <c r="X796" s="609"/>
      <c r="Y796" s="609"/>
    </row>
    <row r="797" spans="1:25" s="610" customFormat="1" x14ac:dyDescent="0.25">
      <c r="A797" s="486" t="s">
        <v>4193</v>
      </c>
      <c r="B797" s="543"/>
      <c r="C797" s="486" t="s">
        <v>553</v>
      </c>
      <c r="D797" s="596" t="s">
        <v>3577</v>
      </c>
      <c r="E797" s="496" t="s">
        <v>1210</v>
      </c>
      <c r="F797" s="633"/>
      <c r="G797" s="565">
        <v>2.4</v>
      </c>
      <c r="H797" s="489">
        <v>0.6</v>
      </c>
      <c r="I797" s="492">
        <f t="shared" si="463"/>
        <v>6</v>
      </c>
      <c r="J797" s="666">
        <v>107.1</v>
      </c>
      <c r="K797" s="492">
        <f t="shared" si="461"/>
        <v>642.59999999999991</v>
      </c>
      <c r="L797" s="492">
        <f t="shared" si="462"/>
        <v>107.1</v>
      </c>
      <c r="M797" s="490">
        <v>1.1000000000000001</v>
      </c>
      <c r="N797" s="491">
        <f t="shared" si="458"/>
        <v>117.81</v>
      </c>
      <c r="O797" s="577"/>
      <c r="P797" s="577"/>
      <c r="Q797" s="492">
        <f t="shared" si="459"/>
        <v>0</v>
      </c>
      <c r="R797" s="492"/>
      <c r="S797" s="715">
        <f t="shared" si="460"/>
        <v>0</v>
      </c>
      <c r="T797" s="577"/>
      <c r="U797" s="609"/>
      <c r="V797" s="609"/>
      <c r="W797" s="609"/>
      <c r="X797" s="609"/>
      <c r="Y797" s="609"/>
    </row>
    <row r="798" spans="1:25" s="610" customFormat="1" x14ac:dyDescent="0.25">
      <c r="A798" s="486" t="s">
        <v>4194</v>
      </c>
      <c r="B798" s="543"/>
      <c r="C798" s="486" t="s">
        <v>553</v>
      </c>
      <c r="D798" s="596" t="s">
        <v>561</v>
      </c>
      <c r="E798" s="496" t="s">
        <v>1210</v>
      </c>
      <c r="F798" s="633"/>
      <c r="G798" s="565"/>
      <c r="H798" s="489"/>
      <c r="I798" s="492"/>
      <c r="J798" s="666">
        <v>0.8</v>
      </c>
      <c r="K798" s="492">
        <f>J798*3.14*1</f>
        <v>2.5120000000000005</v>
      </c>
      <c r="L798" s="492">
        <f t="shared" si="462"/>
        <v>0.8</v>
      </c>
      <c r="M798" s="490">
        <v>1.1000000000000001</v>
      </c>
      <c r="N798" s="491">
        <f t="shared" si="458"/>
        <v>0.88</v>
      </c>
      <c r="O798" s="577"/>
      <c r="P798" s="577"/>
      <c r="Q798" s="492">
        <f t="shared" si="459"/>
        <v>0</v>
      </c>
      <c r="R798" s="492"/>
      <c r="S798" s="715">
        <f t="shared" si="460"/>
        <v>0</v>
      </c>
      <c r="T798" s="577"/>
      <c r="U798" s="609"/>
      <c r="V798" s="609"/>
      <c r="W798" s="609"/>
      <c r="X798" s="609"/>
      <c r="Y798" s="609"/>
    </row>
    <row r="799" spans="1:25" s="610" customFormat="1" x14ac:dyDescent="0.25">
      <c r="A799" s="486" t="s">
        <v>4195</v>
      </c>
      <c r="B799" s="543"/>
      <c r="C799" s="486" t="s">
        <v>553</v>
      </c>
      <c r="D799" s="596" t="s">
        <v>3578</v>
      </c>
      <c r="E799" s="489" t="s">
        <v>18</v>
      </c>
      <c r="F799" s="633" t="s">
        <v>14</v>
      </c>
      <c r="G799" s="565"/>
      <c r="H799" s="489"/>
      <c r="I799" s="492"/>
      <c r="J799" s="526"/>
      <c r="K799" s="549">
        <v>1.6165696275352799</v>
      </c>
      <c r="L799" s="494" t="str">
        <f>F799</f>
        <v>1</v>
      </c>
      <c r="M799" s="490">
        <v>1</v>
      </c>
      <c r="N799" s="491">
        <f t="shared" si="458"/>
        <v>1</v>
      </c>
      <c r="O799" s="577"/>
      <c r="P799" s="577"/>
      <c r="Q799" s="492">
        <f t="shared" si="459"/>
        <v>0</v>
      </c>
      <c r="R799" s="492"/>
      <c r="S799" s="715">
        <f t="shared" si="460"/>
        <v>0</v>
      </c>
      <c r="T799" s="577"/>
      <c r="U799" s="609"/>
      <c r="V799" s="609"/>
      <c r="W799" s="609"/>
      <c r="X799" s="609"/>
      <c r="Y799" s="609"/>
    </row>
    <row r="800" spans="1:25" s="610" customFormat="1" x14ac:dyDescent="0.25">
      <c r="A800" s="486" t="s">
        <v>4196</v>
      </c>
      <c r="B800" s="543"/>
      <c r="C800" s="486" t="s">
        <v>553</v>
      </c>
      <c r="D800" s="596" t="s">
        <v>3579</v>
      </c>
      <c r="E800" s="489" t="s">
        <v>18</v>
      </c>
      <c r="F800" s="633" t="s">
        <v>14</v>
      </c>
      <c r="G800" s="560"/>
      <c r="H800" s="496"/>
      <c r="I800" s="492"/>
      <c r="J800" s="526"/>
      <c r="K800" s="549">
        <v>0.86159790468981057</v>
      </c>
      <c r="L800" s="494" t="str">
        <f t="shared" ref="L800:L823" si="464">F800</f>
        <v>1</v>
      </c>
      <c r="M800" s="490">
        <v>1</v>
      </c>
      <c r="N800" s="491">
        <f t="shared" si="458"/>
        <v>1</v>
      </c>
      <c r="O800" s="577"/>
      <c r="P800" s="577"/>
      <c r="Q800" s="492">
        <f t="shared" si="459"/>
        <v>0</v>
      </c>
      <c r="R800" s="492"/>
      <c r="S800" s="715">
        <f t="shared" si="460"/>
        <v>0</v>
      </c>
      <c r="T800" s="577"/>
      <c r="U800" s="609"/>
      <c r="V800" s="609"/>
      <c r="W800" s="609"/>
      <c r="X800" s="609"/>
      <c r="Y800" s="609"/>
    </row>
    <row r="801" spans="1:25" s="610" customFormat="1" x14ac:dyDescent="0.25">
      <c r="A801" s="486" t="s">
        <v>4197</v>
      </c>
      <c r="B801" s="543"/>
      <c r="C801" s="486" t="s">
        <v>553</v>
      </c>
      <c r="D801" s="596" t="s">
        <v>3580</v>
      </c>
      <c r="E801" s="489" t="s">
        <v>18</v>
      </c>
      <c r="F801" s="633" t="s">
        <v>15</v>
      </c>
      <c r="G801" s="560"/>
      <c r="H801" s="496"/>
      <c r="I801" s="492"/>
      <c r="J801" s="526"/>
      <c r="K801" s="549">
        <v>2.1179840647836934</v>
      </c>
      <c r="L801" s="494" t="str">
        <f t="shared" si="464"/>
        <v>2</v>
      </c>
      <c r="M801" s="490">
        <v>1</v>
      </c>
      <c r="N801" s="491">
        <f t="shared" si="458"/>
        <v>2</v>
      </c>
      <c r="O801" s="577"/>
      <c r="P801" s="577"/>
      <c r="Q801" s="492">
        <f t="shared" si="459"/>
        <v>0</v>
      </c>
      <c r="R801" s="492"/>
      <c r="S801" s="715">
        <f t="shared" si="460"/>
        <v>0</v>
      </c>
      <c r="T801" s="577"/>
      <c r="U801" s="609"/>
      <c r="V801" s="609"/>
      <c r="W801" s="609"/>
      <c r="X801" s="609"/>
      <c r="Y801" s="609"/>
    </row>
    <row r="802" spans="1:25" s="610" customFormat="1" x14ac:dyDescent="0.25">
      <c r="A802" s="486" t="s">
        <v>4198</v>
      </c>
      <c r="B802" s="543"/>
      <c r="C802" s="486" t="s">
        <v>553</v>
      </c>
      <c r="D802" s="596" t="s">
        <v>3581</v>
      </c>
      <c r="E802" s="489" t="s">
        <v>18</v>
      </c>
      <c r="F802" s="633" t="s">
        <v>15</v>
      </c>
      <c r="G802" s="560"/>
      <c r="H802" s="496"/>
      <c r="I802" s="492"/>
      <c r="J802" s="526"/>
      <c r="K802" s="549">
        <v>3.4119749264794126</v>
      </c>
      <c r="L802" s="494" t="str">
        <f t="shared" si="464"/>
        <v>2</v>
      </c>
      <c r="M802" s="490">
        <v>1</v>
      </c>
      <c r="N802" s="491">
        <f t="shared" si="458"/>
        <v>2</v>
      </c>
      <c r="O802" s="577"/>
      <c r="P802" s="577"/>
      <c r="Q802" s="492">
        <f t="shared" si="459"/>
        <v>0</v>
      </c>
      <c r="R802" s="492"/>
      <c r="S802" s="715">
        <f t="shared" si="460"/>
        <v>0</v>
      </c>
      <c r="T802" s="577"/>
      <c r="U802" s="609"/>
      <c r="V802" s="609"/>
      <c r="W802" s="609"/>
      <c r="X802" s="609"/>
      <c r="Y802" s="609"/>
    </row>
    <row r="803" spans="1:25" s="610" customFormat="1" x14ac:dyDescent="0.25">
      <c r="A803" s="486" t="s">
        <v>4199</v>
      </c>
      <c r="B803" s="543"/>
      <c r="C803" s="486" t="s">
        <v>553</v>
      </c>
      <c r="D803" s="596" t="s">
        <v>3582</v>
      </c>
      <c r="E803" s="489" t="s">
        <v>18</v>
      </c>
      <c r="F803" s="633" t="s">
        <v>14</v>
      </c>
      <c r="G803" s="560"/>
      <c r="H803" s="496"/>
      <c r="I803" s="492"/>
      <c r="J803" s="526"/>
      <c r="K803" s="549">
        <v>1.6399246193083763</v>
      </c>
      <c r="L803" s="494" t="str">
        <f t="shared" si="464"/>
        <v>1</v>
      </c>
      <c r="M803" s="490">
        <v>1</v>
      </c>
      <c r="N803" s="491">
        <f t="shared" si="458"/>
        <v>1</v>
      </c>
      <c r="O803" s="577"/>
      <c r="P803" s="577"/>
      <c r="Q803" s="492">
        <f t="shared" si="459"/>
        <v>0</v>
      </c>
      <c r="R803" s="492"/>
      <c r="S803" s="715">
        <f t="shared" si="460"/>
        <v>0</v>
      </c>
      <c r="T803" s="577"/>
      <c r="U803" s="609"/>
      <c r="V803" s="609"/>
      <c r="W803" s="609"/>
      <c r="X803" s="609"/>
      <c r="Y803" s="609"/>
    </row>
    <row r="804" spans="1:25" s="610" customFormat="1" x14ac:dyDescent="0.25">
      <c r="A804" s="486" t="s">
        <v>4200</v>
      </c>
      <c r="B804" s="543"/>
      <c r="C804" s="486" t="s">
        <v>553</v>
      </c>
      <c r="D804" s="596" t="s">
        <v>3583</v>
      </c>
      <c r="E804" s="489" t="s">
        <v>18</v>
      </c>
      <c r="F804" s="633" t="s">
        <v>14</v>
      </c>
      <c r="G804" s="560"/>
      <c r="H804" s="496"/>
      <c r="I804" s="492"/>
      <c r="J804" s="526"/>
      <c r="K804" s="549">
        <v>5.2432921522974141</v>
      </c>
      <c r="L804" s="494" t="str">
        <f t="shared" si="464"/>
        <v>1</v>
      </c>
      <c r="M804" s="490">
        <v>1</v>
      </c>
      <c r="N804" s="491">
        <f t="shared" si="458"/>
        <v>1</v>
      </c>
      <c r="O804" s="577"/>
      <c r="P804" s="577"/>
      <c r="Q804" s="492">
        <f t="shared" si="459"/>
        <v>0</v>
      </c>
      <c r="R804" s="492"/>
      <c r="S804" s="715">
        <f t="shared" si="460"/>
        <v>0</v>
      </c>
      <c r="T804" s="577"/>
      <c r="U804" s="609"/>
      <c r="V804" s="609"/>
      <c r="W804" s="609"/>
      <c r="X804" s="609"/>
      <c r="Y804" s="609"/>
    </row>
    <row r="805" spans="1:25" s="610" customFormat="1" x14ac:dyDescent="0.25">
      <c r="A805" s="486" t="s">
        <v>4201</v>
      </c>
      <c r="B805" s="543"/>
      <c r="C805" s="486" t="s">
        <v>553</v>
      </c>
      <c r="D805" s="596" t="s">
        <v>3584</v>
      </c>
      <c r="E805" s="489" t="s">
        <v>18</v>
      </c>
      <c r="F805" s="633" t="s">
        <v>14</v>
      </c>
      <c r="G805" s="560"/>
      <c r="H805" s="496"/>
      <c r="I805" s="492"/>
      <c r="J805" s="526"/>
      <c r="K805" s="549">
        <v>1.2235668112825429</v>
      </c>
      <c r="L805" s="494" t="str">
        <f t="shared" si="464"/>
        <v>1</v>
      </c>
      <c r="M805" s="490">
        <v>1</v>
      </c>
      <c r="N805" s="491">
        <f t="shared" si="458"/>
        <v>1</v>
      </c>
      <c r="O805" s="577"/>
      <c r="P805" s="577"/>
      <c r="Q805" s="492">
        <f t="shared" si="459"/>
        <v>0</v>
      </c>
      <c r="R805" s="492"/>
      <c r="S805" s="715">
        <f t="shared" si="460"/>
        <v>0</v>
      </c>
      <c r="T805" s="577"/>
      <c r="U805" s="609"/>
      <c r="V805" s="609"/>
      <c r="W805" s="609"/>
      <c r="X805" s="609"/>
      <c r="Y805" s="609"/>
    </row>
    <row r="806" spans="1:25" s="610" customFormat="1" x14ac:dyDescent="0.25">
      <c r="A806" s="486" t="s">
        <v>4202</v>
      </c>
      <c r="B806" s="543"/>
      <c r="C806" s="486" t="s">
        <v>553</v>
      </c>
      <c r="D806" s="596" t="s">
        <v>3585</v>
      </c>
      <c r="E806" s="489" t="s">
        <v>18</v>
      </c>
      <c r="F806" s="633" t="s">
        <v>14</v>
      </c>
      <c r="G806" s="560"/>
      <c r="H806" s="496"/>
      <c r="I806" s="492"/>
      <c r="J806" s="526"/>
      <c r="K806" s="549">
        <v>1.4295776143838625</v>
      </c>
      <c r="L806" s="494" t="str">
        <f t="shared" si="464"/>
        <v>1</v>
      </c>
      <c r="M806" s="490">
        <v>1</v>
      </c>
      <c r="N806" s="491">
        <f t="shared" si="458"/>
        <v>1</v>
      </c>
      <c r="O806" s="577"/>
      <c r="P806" s="577"/>
      <c r="Q806" s="492">
        <f t="shared" si="459"/>
        <v>0</v>
      </c>
      <c r="R806" s="492"/>
      <c r="S806" s="715">
        <f t="shared" si="460"/>
        <v>0</v>
      </c>
      <c r="T806" s="577"/>
      <c r="U806" s="609"/>
      <c r="V806" s="609"/>
      <c r="W806" s="609"/>
      <c r="X806" s="609"/>
      <c r="Y806" s="609"/>
    </row>
    <row r="807" spans="1:25" s="610" customFormat="1" x14ac:dyDescent="0.25">
      <c r="A807" s="486" t="s">
        <v>4203</v>
      </c>
      <c r="B807" s="543"/>
      <c r="C807" s="486" t="s">
        <v>553</v>
      </c>
      <c r="D807" s="596" t="s">
        <v>3586</v>
      </c>
      <c r="E807" s="489" t="s">
        <v>18</v>
      </c>
      <c r="F807" s="633" t="s">
        <v>14</v>
      </c>
      <c r="G807" s="560"/>
      <c r="H807" s="496"/>
      <c r="I807" s="492"/>
      <c r="J807" s="526"/>
      <c r="K807" s="549">
        <v>2.1576450198781716</v>
      </c>
      <c r="L807" s="494" t="str">
        <f t="shared" si="464"/>
        <v>1</v>
      </c>
      <c r="M807" s="490">
        <v>1</v>
      </c>
      <c r="N807" s="491">
        <f t="shared" si="458"/>
        <v>1</v>
      </c>
      <c r="O807" s="577"/>
      <c r="P807" s="577"/>
      <c r="Q807" s="492">
        <f t="shared" si="459"/>
        <v>0</v>
      </c>
      <c r="R807" s="492"/>
      <c r="S807" s="715">
        <f t="shared" si="460"/>
        <v>0</v>
      </c>
      <c r="T807" s="577"/>
      <c r="U807" s="609"/>
      <c r="V807" s="609"/>
      <c r="W807" s="609"/>
      <c r="X807" s="609"/>
      <c r="Y807" s="609"/>
    </row>
    <row r="808" spans="1:25" s="610" customFormat="1" x14ac:dyDescent="0.25">
      <c r="A808" s="486" t="s">
        <v>4204</v>
      </c>
      <c r="B808" s="543"/>
      <c r="C808" s="486" t="s">
        <v>553</v>
      </c>
      <c r="D808" s="596" t="s">
        <v>3587</v>
      </c>
      <c r="E808" s="489" t="s">
        <v>18</v>
      </c>
      <c r="F808" s="633" t="s">
        <v>14</v>
      </c>
      <c r="G808" s="560"/>
      <c r="H808" s="496"/>
      <c r="I808" s="492"/>
      <c r="J808" s="526"/>
      <c r="K808" s="549">
        <v>1.7260264342231508</v>
      </c>
      <c r="L808" s="494" t="str">
        <f t="shared" si="464"/>
        <v>1</v>
      </c>
      <c r="M808" s="490">
        <v>1</v>
      </c>
      <c r="N808" s="491">
        <f t="shared" si="458"/>
        <v>1</v>
      </c>
      <c r="O808" s="577"/>
      <c r="P808" s="577"/>
      <c r="Q808" s="492">
        <f t="shared" si="459"/>
        <v>0</v>
      </c>
      <c r="R808" s="492"/>
      <c r="S808" s="715">
        <f t="shared" si="460"/>
        <v>0</v>
      </c>
      <c r="T808" s="577"/>
      <c r="U808" s="609"/>
      <c r="V808" s="609"/>
      <c r="W808" s="609"/>
      <c r="X808" s="609"/>
      <c r="Y808" s="609"/>
    </row>
    <row r="809" spans="1:25" s="610" customFormat="1" x14ac:dyDescent="0.25">
      <c r="A809" s="486" t="s">
        <v>4205</v>
      </c>
      <c r="B809" s="543"/>
      <c r="C809" s="486" t="s">
        <v>553</v>
      </c>
      <c r="D809" s="596" t="s">
        <v>3588</v>
      </c>
      <c r="E809" s="489" t="s">
        <v>18</v>
      </c>
      <c r="F809" s="633" t="s">
        <v>15</v>
      </c>
      <c r="G809" s="560"/>
      <c r="H809" s="496"/>
      <c r="I809" s="492"/>
      <c r="J809" s="526"/>
      <c r="K809" s="549">
        <v>0.93</v>
      </c>
      <c r="L809" s="494" t="str">
        <f t="shared" si="464"/>
        <v>2</v>
      </c>
      <c r="M809" s="490">
        <v>1</v>
      </c>
      <c r="N809" s="491">
        <f t="shared" si="458"/>
        <v>2</v>
      </c>
      <c r="O809" s="577"/>
      <c r="P809" s="577"/>
      <c r="Q809" s="492">
        <f t="shared" si="459"/>
        <v>0</v>
      </c>
      <c r="R809" s="492"/>
      <c r="S809" s="715">
        <f t="shared" si="460"/>
        <v>0</v>
      </c>
      <c r="T809" s="577"/>
      <c r="U809" s="609"/>
      <c r="V809" s="609"/>
      <c r="W809" s="609"/>
      <c r="X809" s="609"/>
      <c r="Y809" s="609"/>
    </row>
    <row r="810" spans="1:25" s="610" customFormat="1" x14ac:dyDescent="0.25">
      <c r="A810" s="486" t="s">
        <v>4206</v>
      </c>
      <c r="B810" s="543"/>
      <c r="C810" s="486" t="s">
        <v>553</v>
      </c>
      <c r="D810" s="596" t="s">
        <v>3589</v>
      </c>
      <c r="E810" s="489" t="s">
        <v>18</v>
      </c>
      <c r="F810" s="633" t="s">
        <v>14</v>
      </c>
      <c r="G810" s="560"/>
      <c r="H810" s="496"/>
      <c r="I810" s="492"/>
      <c r="J810" s="526"/>
      <c r="K810" s="549">
        <v>1.25</v>
      </c>
      <c r="L810" s="494" t="str">
        <f t="shared" si="464"/>
        <v>1</v>
      </c>
      <c r="M810" s="490">
        <v>1</v>
      </c>
      <c r="N810" s="491">
        <f t="shared" si="458"/>
        <v>1</v>
      </c>
      <c r="O810" s="577"/>
      <c r="P810" s="577"/>
      <c r="Q810" s="492">
        <f t="shared" si="459"/>
        <v>0</v>
      </c>
      <c r="R810" s="492"/>
      <c r="S810" s="715">
        <f t="shared" si="460"/>
        <v>0</v>
      </c>
      <c r="T810" s="577"/>
      <c r="U810" s="609"/>
      <c r="V810" s="609"/>
      <c r="W810" s="609"/>
      <c r="X810" s="609"/>
      <c r="Y810" s="609"/>
    </row>
    <row r="811" spans="1:25" s="610" customFormat="1" x14ac:dyDescent="0.25">
      <c r="A811" s="486" t="s">
        <v>4207</v>
      </c>
      <c r="B811" s="543"/>
      <c r="C811" s="486" t="s">
        <v>553</v>
      </c>
      <c r="D811" s="596" t="s">
        <v>3590</v>
      </c>
      <c r="E811" s="489" t="s">
        <v>18</v>
      </c>
      <c r="F811" s="633" t="s">
        <v>14</v>
      </c>
      <c r="G811" s="560"/>
      <c r="H811" s="496"/>
      <c r="I811" s="492"/>
      <c r="J811" s="526"/>
      <c r="K811" s="549">
        <v>1.74</v>
      </c>
      <c r="L811" s="494" t="str">
        <f t="shared" si="464"/>
        <v>1</v>
      </c>
      <c r="M811" s="490">
        <v>1</v>
      </c>
      <c r="N811" s="491">
        <f t="shared" si="458"/>
        <v>1</v>
      </c>
      <c r="O811" s="577"/>
      <c r="P811" s="577"/>
      <c r="Q811" s="492">
        <f t="shared" si="459"/>
        <v>0</v>
      </c>
      <c r="R811" s="492"/>
      <c r="S811" s="715">
        <f t="shared" si="460"/>
        <v>0</v>
      </c>
      <c r="T811" s="577"/>
      <c r="U811" s="609"/>
      <c r="V811" s="609"/>
      <c r="W811" s="609"/>
      <c r="X811" s="609"/>
      <c r="Y811" s="609"/>
    </row>
    <row r="812" spans="1:25" s="610" customFormat="1" x14ac:dyDescent="0.25">
      <c r="A812" s="486" t="s">
        <v>4208</v>
      </c>
      <c r="B812" s="543"/>
      <c r="C812" s="486" t="s">
        <v>553</v>
      </c>
      <c r="D812" s="596" t="s">
        <v>3591</v>
      </c>
      <c r="E812" s="489" t="s">
        <v>18</v>
      </c>
      <c r="F812" s="633" t="s">
        <v>14</v>
      </c>
      <c r="G812" s="560"/>
      <c r="H812" s="496"/>
      <c r="I812" s="492"/>
      <c r="J812" s="526"/>
      <c r="K812" s="549">
        <v>2.3343140145724628</v>
      </c>
      <c r="L812" s="494" t="str">
        <f t="shared" si="464"/>
        <v>1</v>
      </c>
      <c r="M812" s="490">
        <v>1</v>
      </c>
      <c r="N812" s="491">
        <f t="shared" si="458"/>
        <v>1</v>
      </c>
      <c r="O812" s="577"/>
      <c r="P812" s="577"/>
      <c r="Q812" s="492">
        <f t="shared" si="459"/>
        <v>0</v>
      </c>
      <c r="R812" s="492"/>
      <c r="S812" s="715">
        <f t="shared" si="460"/>
        <v>0</v>
      </c>
      <c r="T812" s="577"/>
      <c r="U812" s="609"/>
      <c r="V812" s="609"/>
      <c r="W812" s="609"/>
      <c r="X812" s="609"/>
      <c r="Y812" s="609"/>
    </row>
    <row r="813" spans="1:25" s="610" customFormat="1" x14ac:dyDescent="0.25">
      <c r="A813" s="486" t="s">
        <v>4209</v>
      </c>
      <c r="B813" s="543"/>
      <c r="C813" s="486" t="s">
        <v>553</v>
      </c>
      <c r="D813" s="596" t="s">
        <v>3592</v>
      </c>
      <c r="E813" s="489" t="s">
        <v>18</v>
      </c>
      <c r="F813" s="633" t="s">
        <v>14</v>
      </c>
      <c r="G813" s="560"/>
      <c r="H813" s="496"/>
      <c r="I813" s="492"/>
      <c r="J813" s="526"/>
      <c r="K813" s="549">
        <v>3.9927725923697084</v>
      </c>
      <c r="L813" s="494" t="str">
        <f t="shared" si="464"/>
        <v>1</v>
      </c>
      <c r="M813" s="490">
        <v>1</v>
      </c>
      <c r="N813" s="491">
        <f t="shared" si="458"/>
        <v>1</v>
      </c>
      <c r="O813" s="577"/>
      <c r="P813" s="577"/>
      <c r="Q813" s="492">
        <f t="shared" si="459"/>
        <v>0</v>
      </c>
      <c r="R813" s="492"/>
      <c r="S813" s="715">
        <f t="shared" si="460"/>
        <v>0</v>
      </c>
      <c r="T813" s="577"/>
      <c r="U813" s="609"/>
      <c r="V813" s="609"/>
      <c r="W813" s="609"/>
      <c r="X813" s="609"/>
      <c r="Y813" s="609"/>
    </row>
    <row r="814" spans="1:25" s="610" customFormat="1" x14ac:dyDescent="0.25">
      <c r="A814" s="486" t="s">
        <v>4210</v>
      </c>
      <c r="B814" s="543"/>
      <c r="C814" s="486" t="s">
        <v>553</v>
      </c>
      <c r="D814" s="596" t="s">
        <v>3593</v>
      </c>
      <c r="E814" s="489" t="s">
        <v>18</v>
      </c>
      <c r="F814" s="633" t="s">
        <v>14</v>
      </c>
      <c r="G814" s="560"/>
      <c r="H814" s="496"/>
      <c r="I814" s="492"/>
      <c r="J814" s="526"/>
      <c r="K814" s="549">
        <v>1.4876473981463849</v>
      </c>
      <c r="L814" s="494" t="str">
        <f t="shared" si="464"/>
        <v>1</v>
      </c>
      <c r="M814" s="490">
        <v>1</v>
      </c>
      <c r="N814" s="491">
        <f t="shared" si="458"/>
        <v>1</v>
      </c>
      <c r="O814" s="577"/>
      <c r="P814" s="577"/>
      <c r="Q814" s="492">
        <f t="shared" si="459"/>
        <v>0</v>
      </c>
      <c r="R814" s="492"/>
      <c r="S814" s="715">
        <f t="shared" si="460"/>
        <v>0</v>
      </c>
      <c r="T814" s="577"/>
      <c r="U814" s="609"/>
      <c r="V814" s="609"/>
      <c r="W814" s="609"/>
      <c r="X814" s="609"/>
      <c r="Y814" s="609"/>
    </row>
    <row r="815" spans="1:25" s="610" customFormat="1" x14ac:dyDescent="0.25">
      <c r="A815" s="486" t="s">
        <v>4211</v>
      </c>
      <c r="B815" s="543"/>
      <c r="C815" s="486" t="s">
        <v>553</v>
      </c>
      <c r="D815" s="596" t="s">
        <v>3594</v>
      </c>
      <c r="E815" s="489" t="s">
        <v>18</v>
      </c>
      <c r="F815" s="633" t="s">
        <v>14</v>
      </c>
      <c r="G815" s="560"/>
      <c r="H815" s="496"/>
      <c r="I815" s="492"/>
      <c r="J815" s="526"/>
      <c r="K815" s="549">
        <v>3.1566184953659628</v>
      </c>
      <c r="L815" s="494" t="str">
        <f t="shared" si="464"/>
        <v>1</v>
      </c>
      <c r="M815" s="490">
        <v>1</v>
      </c>
      <c r="N815" s="491">
        <f t="shared" si="458"/>
        <v>1</v>
      </c>
      <c r="O815" s="577"/>
      <c r="P815" s="577"/>
      <c r="Q815" s="492">
        <f t="shared" si="459"/>
        <v>0</v>
      </c>
      <c r="R815" s="492"/>
      <c r="S815" s="715">
        <f t="shared" si="460"/>
        <v>0</v>
      </c>
      <c r="T815" s="577"/>
      <c r="U815" s="609"/>
      <c r="V815" s="609"/>
      <c r="W815" s="609"/>
      <c r="X815" s="609"/>
      <c r="Y815" s="609"/>
    </row>
    <row r="816" spans="1:25" s="610" customFormat="1" x14ac:dyDescent="0.25">
      <c r="A816" s="486" t="s">
        <v>4212</v>
      </c>
      <c r="B816" s="543"/>
      <c r="C816" s="486" t="s">
        <v>553</v>
      </c>
      <c r="D816" s="596" t="s">
        <v>3595</v>
      </c>
      <c r="E816" s="489" t="s">
        <v>18</v>
      </c>
      <c r="F816" s="633" t="s">
        <v>14</v>
      </c>
      <c r="G816" s="560"/>
      <c r="H816" s="496"/>
      <c r="I816" s="492"/>
      <c r="J816" s="526"/>
      <c r="K816" s="549">
        <v>4.4269908169872414</v>
      </c>
      <c r="L816" s="494" t="str">
        <f t="shared" si="464"/>
        <v>1</v>
      </c>
      <c r="M816" s="490">
        <v>1</v>
      </c>
      <c r="N816" s="491">
        <f t="shared" si="458"/>
        <v>1</v>
      </c>
      <c r="O816" s="577"/>
      <c r="P816" s="577"/>
      <c r="Q816" s="492">
        <f t="shared" si="459"/>
        <v>0</v>
      </c>
      <c r="R816" s="492"/>
      <c r="S816" s="715">
        <f t="shared" si="460"/>
        <v>0</v>
      </c>
      <c r="T816" s="577"/>
      <c r="U816" s="609"/>
      <c r="V816" s="609"/>
      <c r="W816" s="609"/>
      <c r="X816" s="609"/>
      <c r="Y816" s="609"/>
    </row>
    <row r="817" spans="1:25" s="610" customFormat="1" x14ac:dyDescent="0.25">
      <c r="A817" s="486" t="s">
        <v>4213</v>
      </c>
      <c r="B817" s="543"/>
      <c r="C817" s="486" t="s">
        <v>553</v>
      </c>
      <c r="D817" s="596" t="s">
        <v>3596</v>
      </c>
      <c r="E817" s="489" t="s">
        <v>18</v>
      </c>
      <c r="F817" s="633" t="s">
        <v>15</v>
      </c>
      <c r="G817" s="560"/>
      <c r="H817" s="496"/>
      <c r="I817" s="492"/>
      <c r="J817" s="526"/>
      <c r="K817" s="549">
        <v>7.4258843888783108</v>
      </c>
      <c r="L817" s="494" t="str">
        <f t="shared" si="464"/>
        <v>2</v>
      </c>
      <c r="M817" s="490">
        <v>1</v>
      </c>
      <c r="N817" s="491">
        <f t="shared" si="458"/>
        <v>2</v>
      </c>
      <c r="O817" s="577"/>
      <c r="P817" s="577"/>
      <c r="Q817" s="492">
        <f t="shared" si="459"/>
        <v>0</v>
      </c>
      <c r="R817" s="492"/>
      <c r="S817" s="715">
        <f t="shared" si="460"/>
        <v>0</v>
      </c>
      <c r="T817" s="577"/>
      <c r="U817" s="609"/>
      <c r="V817" s="609"/>
      <c r="W817" s="609"/>
      <c r="X817" s="609"/>
      <c r="Y817" s="609"/>
    </row>
    <row r="818" spans="1:25" s="610" customFormat="1" x14ac:dyDescent="0.25">
      <c r="A818" s="486" t="s">
        <v>4214</v>
      </c>
      <c r="B818" s="543"/>
      <c r="C818" s="486" t="s">
        <v>553</v>
      </c>
      <c r="D818" s="596" t="s">
        <v>3597</v>
      </c>
      <c r="E818" s="489" t="s">
        <v>18</v>
      </c>
      <c r="F818" s="633" t="s">
        <v>14</v>
      </c>
      <c r="G818" s="560"/>
      <c r="H818" s="496"/>
      <c r="I818" s="492"/>
      <c r="J818" s="526"/>
      <c r="K818" s="549">
        <v>8.6382294135821773</v>
      </c>
      <c r="L818" s="494" t="str">
        <f t="shared" si="464"/>
        <v>1</v>
      </c>
      <c r="M818" s="490">
        <v>1</v>
      </c>
      <c r="N818" s="491">
        <f t="shared" si="458"/>
        <v>1</v>
      </c>
      <c r="O818" s="577"/>
      <c r="P818" s="577"/>
      <c r="Q818" s="492">
        <f t="shared" si="459"/>
        <v>0</v>
      </c>
      <c r="R818" s="492"/>
      <c r="S818" s="715">
        <f t="shared" si="460"/>
        <v>0</v>
      </c>
      <c r="T818" s="577"/>
      <c r="U818" s="609"/>
      <c r="V818" s="609"/>
      <c r="W818" s="609"/>
      <c r="X818" s="609"/>
      <c r="Y818" s="609"/>
    </row>
    <row r="819" spans="1:25" s="610" customFormat="1" x14ac:dyDescent="0.25">
      <c r="A819" s="486" t="s">
        <v>4215</v>
      </c>
      <c r="B819" s="543"/>
      <c r="C819" s="486" t="s">
        <v>553</v>
      </c>
      <c r="D819" s="596" t="s">
        <v>3598</v>
      </c>
      <c r="E819" s="489" t="s">
        <v>18</v>
      </c>
      <c r="F819" s="633" t="s">
        <v>14</v>
      </c>
      <c r="G819" s="560"/>
      <c r="H819" s="496"/>
      <c r="I819" s="492"/>
      <c r="J819" s="526"/>
      <c r="K819" s="549">
        <v>9.3607957239078274</v>
      </c>
      <c r="L819" s="494" t="str">
        <f t="shared" si="464"/>
        <v>1</v>
      </c>
      <c r="M819" s="490">
        <v>1</v>
      </c>
      <c r="N819" s="491">
        <f t="shared" si="458"/>
        <v>1</v>
      </c>
      <c r="O819" s="577"/>
      <c r="P819" s="577"/>
      <c r="Q819" s="492">
        <f t="shared" si="459"/>
        <v>0</v>
      </c>
      <c r="R819" s="492"/>
      <c r="S819" s="715">
        <f t="shared" si="460"/>
        <v>0</v>
      </c>
      <c r="T819" s="577"/>
      <c r="U819" s="609"/>
      <c r="V819" s="609"/>
      <c r="W819" s="609"/>
      <c r="X819" s="609"/>
      <c r="Y819" s="609"/>
    </row>
    <row r="820" spans="1:25" s="610" customFormat="1" ht="27.6" x14ac:dyDescent="0.25">
      <c r="A820" s="486" t="s">
        <v>4216</v>
      </c>
      <c r="B820" s="543"/>
      <c r="C820" s="486" t="s">
        <v>553</v>
      </c>
      <c r="D820" s="596" t="s">
        <v>3599</v>
      </c>
      <c r="E820" s="489" t="s">
        <v>18</v>
      </c>
      <c r="F820" s="633" t="s">
        <v>14</v>
      </c>
      <c r="G820" s="560"/>
      <c r="H820" s="496"/>
      <c r="I820" s="492"/>
      <c r="J820" s="526"/>
      <c r="K820" s="549">
        <v>1.4</v>
      </c>
      <c r="L820" s="494" t="str">
        <f t="shared" si="464"/>
        <v>1</v>
      </c>
      <c r="M820" s="490">
        <v>1</v>
      </c>
      <c r="N820" s="491">
        <f t="shared" si="458"/>
        <v>1</v>
      </c>
      <c r="O820" s="577"/>
      <c r="P820" s="577"/>
      <c r="Q820" s="492">
        <f t="shared" si="459"/>
        <v>0</v>
      </c>
      <c r="R820" s="492"/>
      <c r="S820" s="715">
        <f t="shared" si="460"/>
        <v>0</v>
      </c>
      <c r="T820" s="577"/>
      <c r="U820" s="609"/>
      <c r="V820" s="609"/>
      <c r="W820" s="609"/>
      <c r="X820" s="609"/>
      <c r="Y820" s="609"/>
    </row>
    <row r="821" spans="1:25" s="610" customFormat="1" x14ac:dyDescent="0.25">
      <c r="A821" s="486" t="s">
        <v>4217</v>
      </c>
      <c r="B821" s="543"/>
      <c r="C821" s="486" t="s">
        <v>553</v>
      </c>
      <c r="D821" s="596" t="s">
        <v>3600</v>
      </c>
      <c r="E821" s="489" t="s">
        <v>18</v>
      </c>
      <c r="F821" s="633" t="s">
        <v>15</v>
      </c>
      <c r="G821" s="560"/>
      <c r="H821" s="496"/>
      <c r="I821" s="492"/>
      <c r="J821" s="526"/>
      <c r="K821" s="668">
        <v>2.3601747486651821</v>
      </c>
      <c r="L821" s="494" t="str">
        <f t="shared" si="464"/>
        <v>2</v>
      </c>
      <c r="M821" s="490">
        <v>1</v>
      </c>
      <c r="N821" s="491">
        <f t="shared" si="458"/>
        <v>2</v>
      </c>
      <c r="O821" s="577"/>
      <c r="P821" s="577"/>
      <c r="Q821" s="492">
        <f t="shared" si="459"/>
        <v>0</v>
      </c>
      <c r="R821" s="492"/>
      <c r="S821" s="715">
        <f t="shared" si="460"/>
        <v>0</v>
      </c>
      <c r="T821" s="577"/>
      <c r="U821" s="609"/>
      <c r="V821" s="609"/>
      <c r="W821" s="609"/>
      <c r="X821" s="609"/>
      <c r="Y821" s="609"/>
    </row>
    <row r="822" spans="1:25" s="610" customFormat="1" x14ac:dyDescent="0.25">
      <c r="A822" s="486" t="s">
        <v>4218</v>
      </c>
      <c r="B822" s="543"/>
      <c r="C822" s="486" t="s">
        <v>553</v>
      </c>
      <c r="D822" s="596" t="s">
        <v>3601</v>
      </c>
      <c r="E822" s="489" t="s">
        <v>18</v>
      </c>
      <c r="F822" s="633" t="s">
        <v>14</v>
      </c>
      <c r="G822" s="560"/>
      <c r="H822" s="496"/>
      <c r="I822" s="492"/>
      <c r="J822" s="526"/>
      <c r="K822" s="668">
        <v>1.6115246653562387</v>
      </c>
      <c r="L822" s="494" t="str">
        <f t="shared" si="464"/>
        <v>1</v>
      </c>
      <c r="M822" s="490">
        <v>1</v>
      </c>
      <c r="N822" s="491">
        <f t="shared" si="458"/>
        <v>1</v>
      </c>
      <c r="O822" s="577"/>
      <c r="P822" s="577"/>
      <c r="Q822" s="492">
        <f t="shared" si="459"/>
        <v>0</v>
      </c>
      <c r="R822" s="492"/>
      <c r="S822" s="715">
        <f t="shared" si="460"/>
        <v>0</v>
      </c>
      <c r="T822" s="577"/>
      <c r="U822" s="609"/>
      <c r="V822" s="609"/>
      <c r="W822" s="609"/>
      <c r="X822" s="609"/>
      <c r="Y822" s="609"/>
    </row>
    <row r="823" spans="1:25" s="610" customFormat="1" x14ac:dyDescent="0.25">
      <c r="A823" s="486" t="s">
        <v>4219</v>
      </c>
      <c r="B823" s="543"/>
      <c r="C823" s="486" t="s">
        <v>553</v>
      </c>
      <c r="D823" s="596" t="s">
        <v>3602</v>
      </c>
      <c r="E823" s="489" t="s">
        <v>18</v>
      </c>
      <c r="F823" s="633" t="s">
        <v>14</v>
      </c>
      <c r="G823" s="560"/>
      <c r="H823" s="496"/>
      <c r="I823" s="492"/>
      <c r="J823" s="526"/>
      <c r="K823" s="668">
        <v>1.7348183969666471</v>
      </c>
      <c r="L823" s="494" t="str">
        <f t="shared" si="464"/>
        <v>1</v>
      </c>
      <c r="M823" s="490">
        <v>1</v>
      </c>
      <c r="N823" s="491">
        <f t="shared" si="458"/>
        <v>1</v>
      </c>
      <c r="O823" s="577"/>
      <c r="P823" s="577"/>
      <c r="Q823" s="492">
        <f t="shared" si="459"/>
        <v>0</v>
      </c>
      <c r="R823" s="492"/>
      <c r="S823" s="715">
        <f t="shared" si="460"/>
        <v>0</v>
      </c>
      <c r="T823" s="577"/>
      <c r="U823" s="609"/>
      <c r="V823" s="609"/>
      <c r="W823" s="609"/>
      <c r="X823" s="609"/>
      <c r="Y823" s="609"/>
    </row>
    <row r="824" spans="1:25" s="610" customFormat="1" x14ac:dyDescent="0.25">
      <c r="A824" s="486" t="s">
        <v>4220</v>
      </c>
      <c r="B824" s="543"/>
      <c r="C824" s="486" t="s">
        <v>553</v>
      </c>
      <c r="D824" s="502" t="s">
        <v>705</v>
      </c>
      <c r="E824" s="489" t="s">
        <v>3</v>
      </c>
      <c r="F824" s="633">
        <v>1.1299999999999999</v>
      </c>
      <c r="G824" s="560"/>
      <c r="H824" s="496"/>
      <c r="I824" s="492"/>
      <c r="J824" s="526"/>
      <c r="K824" s="492"/>
      <c r="L824" s="497">
        <f>F824</f>
        <v>1.1299999999999999</v>
      </c>
      <c r="M824" s="490">
        <v>1</v>
      </c>
      <c r="N824" s="491">
        <f t="shared" si="458"/>
        <v>1.1299999999999999</v>
      </c>
      <c r="O824" s="577"/>
      <c r="P824" s="577"/>
      <c r="Q824" s="492">
        <f t="shared" si="459"/>
        <v>0</v>
      </c>
      <c r="R824" s="492"/>
      <c r="S824" s="715">
        <f t="shared" si="460"/>
        <v>0</v>
      </c>
      <c r="T824" s="577"/>
      <c r="U824" s="609"/>
      <c r="V824" s="609"/>
      <c r="W824" s="609"/>
      <c r="X824" s="609"/>
      <c r="Y824" s="609"/>
    </row>
    <row r="825" spans="1:25" s="559" customFormat="1" ht="15.75" customHeight="1" x14ac:dyDescent="0.3">
      <c r="A825" s="477" t="s">
        <v>1651</v>
      </c>
      <c r="B825" s="538" t="s">
        <v>2974</v>
      </c>
      <c r="C825" s="477" t="s">
        <v>552</v>
      </c>
      <c r="D825" s="499" t="s">
        <v>1313</v>
      </c>
      <c r="E825" s="479" t="s">
        <v>1685</v>
      </c>
      <c r="F825" s="479">
        <f>F826</f>
        <v>1</v>
      </c>
      <c r="G825" s="479"/>
      <c r="H825" s="479"/>
      <c r="I825" s="479"/>
      <c r="J825" s="479"/>
      <c r="K825" s="479"/>
      <c r="L825" s="500">
        <f>F825</f>
        <v>1</v>
      </c>
      <c r="M825" s="482">
        <v>1</v>
      </c>
      <c r="N825" s="483">
        <f>ROUND(M825*L825,2)</f>
        <v>1</v>
      </c>
      <c r="O825" s="575"/>
      <c r="P825" s="575"/>
      <c r="Q825" s="485"/>
      <c r="R825" s="485">
        <f>ROUND(N825*P825,2)</f>
        <v>0</v>
      </c>
      <c r="S825" s="715">
        <f>ROUND(Q825+R825,2)</f>
        <v>0</v>
      </c>
      <c r="T825" s="586"/>
      <c r="U825" s="558"/>
      <c r="V825" s="558"/>
      <c r="W825" s="558"/>
      <c r="X825" s="558"/>
      <c r="Y825" s="558"/>
    </row>
    <row r="826" spans="1:25" s="629" customFormat="1" ht="17.25" customHeight="1" x14ac:dyDescent="0.25">
      <c r="A826" s="486" t="s">
        <v>2111</v>
      </c>
      <c r="B826" s="547"/>
      <c r="C826" s="546" t="s">
        <v>553</v>
      </c>
      <c r="D826" s="536" t="s">
        <v>3603</v>
      </c>
      <c r="E826" s="548" t="s">
        <v>1685</v>
      </c>
      <c r="F826" s="548">
        <v>1</v>
      </c>
      <c r="G826" s="548"/>
      <c r="H826" s="548"/>
      <c r="I826" s="548"/>
      <c r="J826" s="548"/>
      <c r="K826" s="548"/>
      <c r="L826" s="645">
        <f>F826</f>
        <v>1</v>
      </c>
      <c r="M826" s="646">
        <v>1</v>
      </c>
      <c r="N826" s="491">
        <f t="shared" ref="N826:N828" si="465">ROUND(M826*L826,2)</f>
        <v>1</v>
      </c>
      <c r="O826" s="581"/>
      <c r="P826" s="581"/>
      <c r="Q826" s="492">
        <f t="shared" ref="Q826:Q828" si="466">ROUND(N826*O826,2)</f>
        <v>0</v>
      </c>
      <c r="R826" s="492"/>
      <c r="S826" s="715">
        <f t="shared" ref="S826:S828" si="467">ROUND(Q826+R826,2)</f>
        <v>0</v>
      </c>
      <c r="T826" s="620" t="s">
        <v>3137</v>
      </c>
      <c r="U826" s="628"/>
    </row>
    <row r="827" spans="1:25" s="610" customFormat="1" ht="17.25" customHeight="1" x14ac:dyDescent="0.25">
      <c r="A827" s="486" t="s">
        <v>3008</v>
      </c>
      <c r="B827" s="487"/>
      <c r="C827" s="486" t="s">
        <v>553</v>
      </c>
      <c r="D827" s="596" t="s">
        <v>3604</v>
      </c>
      <c r="E827" s="489" t="s">
        <v>1685</v>
      </c>
      <c r="F827" s="489">
        <v>1</v>
      </c>
      <c r="G827" s="489"/>
      <c r="H827" s="489"/>
      <c r="I827" s="489"/>
      <c r="J827" s="489"/>
      <c r="K827" s="489"/>
      <c r="L827" s="540">
        <f>F827</f>
        <v>1</v>
      </c>
      <c r="M827" s="462">
        <v>1</v>
      </c>
      <c r="N827" s="491">
        <f t="shared" si="465"/>
        <v>1</v>
      </c>
      <c r="O827" s="576"/>
      <c r="P827" s="576"/>
      <c r="Q827" s="492">
        <f t="shared" si="466"/>
        <v>0</v>
      </c>
      <c r="R827" s="492"/>
      <c r="S827" s="715">
        <f t="shared" si="467"/>
        <v>0</v>
      </c>
      <c r="T827" s="661"/>
      <c r="U827" s="609"/>
    </row>
    <row r="828" spans="1:25" s="610" customFormat="1" x14ac:dyDescent="0.25">
      <c r="A828" s="486" t="s">
        <v>4221</v>
      </c>
      <c r="B828" s="487"/>
      <c r="C828" s="486" t="s">
        <v>553</v>
      </c>
      <c r="D828" s="663" t="s">
        <v>3607</v>
      </c>
      <c r="E828" s="489" t="s">
        <v>18</v>
      </c>
      <c r="F828" s="520">
        <v>1</v>
      </c>
      <c r="G828" s="489"/>
      <c r="H828" s="489"/>
      <c r="I828" s="489"/>
      <c r="J828" s="489"/>
      <c r="K828" s="494"/>
      <c r="L828" s="540">
        <f>F828</f>
        <v>1</v>
      </c>
      <c r="M828" s="462">
        <v>2</v>
      </c>
      <c r="N828" s="491">
        <f t="shared" si="465"/>
        <v>2</v>
      </c>
      <c r="O828" s="576"/>
      <c r="P828" s="576"/>
      <c r="Q828" s="492">
        <f t="shared" si="466"/>
        <v>0</v>
      </c>
      <c r="R828" s="492"/>
      <c r="S828" s="715">
        <f t="shared" si="467"/>
        <v>0</v>
      </c>
      <c r="T828" s="661"/>
      <c r="U828" s="609"/>
    </row>
    <row r="829" spans="1:25" s="559" customFormat="1" x14ac:dyDescent="0.3">
      <c r="A829" s="477" t="s">
        <v>1652</v>
      </c>
      <c r="B829" s="501" t="s">
        <v>4988</v>
      </c>
      <c r="C829" s="504" t="s">
        <v>552</v>
      </c>
      <c r="D829" s="508" t="s">
        <v>654</v>
      </c>
      <c r="E829" s="479" t="s">
        <v>18</v>
      </c>
      <c r="F829" s="500">
        <f>F830+F831+F832</f>
        <v>3</v>
      </c>
      <c r="G829" s="500"/>
      <c r="H829" s="500"/>
      <c r="I829" s="500"/>
      <c r="J829" s="500"/>
      <c r="K829" s="500"/>
      <c r="L829" s="506">
        <f t="shared" ref="L829" si="468">F829</f>
        <v>3</v>
      </c>
      <c r="M829" s="507">
        <v>1</v>
      </c>
      <c r="N829" s="483">
        <f>ROUND(M829*L829,2)</f>
        <v>3</v>
      </c>
      <c r="O829" s="575"/>
      <c r="P829" s="575"/>
      <c r="Q829" s="485"/>
      <c r="R829" s="485">
        <f>ROUND(N829*P829,2)</f>
        <v>0</v>
      </c>
      <c r="S829" s="715">
        <f>ROUND(Q829+R829,2)</f>
        <v>0</v>
      </c>
      <c r="T829" s="586"/>
      <c r="U829" s="558"/>
      <c r="V829" s="558"/>
      <c r="W829" s="558"/>
      <c r="X829" s="558"/>
      <c r="Y829" s="558"/>
    </row>
    <row r="830" spans="1:25" s="610" customFormat="1" ht="27.6" x14ac:dyDescent="0.25">
      <c r="A830" s="486" t="s">
        <v>2112</v>
      </c>
      <c r="B830" s="487"/>
      <c r="C830" s="486" t="s">
        <v>553</v>
      </c>
      <c r="D830" s="597" t="s">
        <v>3613</v>
      </c>
      <c r="E830" s="489" t="s">
        <v>18</v>
      </c>
      <c r="F830" s="494">
        <v>1</v>
      </c>
      <c r="G830" s="494"/>
      <c r="H830" s="494"/>
      <c r="I830" s="494"/>
      <c r="J830" s="494"/>
      <c r="K830" s="494"/>
      <c r="L830" s="494">
        <f>F830</f>
        <v>1</v>
      </c>
      <c r="M830" s="490">
        <v>1</v>
      </c>
      <c r="N830" s="491">
        <f t="shared" ref="N830:N832" si="469">ROUND(M830*L830,2)</f>
        <v>1</v>
      </c>
      <c r="O830" s="576"/>
      <c r="P830" s="576"/>
      <c r="Q830" s="492">
        <f t="shared" ref="Q830:Q832" si="470">ROUND(N830*O830,2)</f>
        <v>0</v>
      </c>
      <c r="R830" s="492"/>
      <c r="S830" s="715">
        <f t="shared" ref="S830:S832" si="471">ROUND(Q830+R830,2)</f>
        <v>0</v>
      </c>
      <c r="T830" s="590"/>
      <c r="U830" s="609"/>
      <c r="V830" s="609"/>
      <c r="W830" s="609"/>
      <c r="X830" s="609"/>
      <c r="Y830" s="609"/>
    </row>
    <row r="831" spans="1:25" s="610" customFormat="1" ht="27.6" x14ac:dyDescent="0.25">
      <c r="A831" s="486" t="s">
        <v>4222</v>
      </c>
      <c r="B831" s="487"/>
      <c r="C831" s="486" t="s">
        <v>553</v>
      </c>
      <c r="D831" s="596" t="s">
        <v>3612</v>
      </c>
      <c r="E831" s="489" t="s">
        <v>18</v>
      </c>
      <c r="F831" s="494">
        <v>1</v>
      </c>
      <c r="G831" s="494"/>
      <c r="H831" s="494"/>
      <c r="I831" s="494"/>
      <c r="J831" s="494"/>
      <c r="K831" s="494"/>
      <c r="L831" s="494">
        <f t="shared" ref="L831:L832" si="472">F831</f>
        <v>1</v>
      </c>
      <c r="M831" s="490">
        <v>1</v>
      </c>
      <c r="N831" s="491">
        <f t="shared" si="469"/>
        <v>1</v>
      </c>
      <c r="O831" s="576"/>
      <c r="P831" s="576"/>
      <c r="Q831" s="492">
        <f t="shared" si="470"/>
        <v>0</v>
      </c>
      <c r="R831" s="492"/>
      <c r="S831" s="715">
        <f t="shared" si="471"/>
        <v>0</v>
      </c>
      <c r="T831" s="590"/>
      <c r="U831" s="609"/>
      <c r="V831" s="609"/>
      <c r="W831" s="609"/>
      <c r="X831" s="609"/>
      <c r="Y831" s="609"/>
    </row>
    <row r="832" spans="1:25" s="610" customFormat="1" ht="27.6" x14ac:dyDescent="0.25">
      <c r="A832" s="486" t="s">
        <v>4223</v>
      </c>
      <c r="B832" s="487"/>
      <c r="C832" s="486" t="s">
        <v>553</v>
      </c>
      <c r="D832" s="597" t="s">
        <v>3614</v>
      </c>
      <c r="E832" s="489" t="s">
        <v>18</v>
      </c>
      <c r="F832" s="494">
        <v>1</v>
      </c>
      <c r="G832" s="494"/>
      <c r="H832" s="494"/>
      <c r="I832" s="494"/>
      <c r="J832" s="494"/>
      <c r="K832" s="494"/>
      <c r="L832" s="494">
        <f t="shared" si="472"/>
        <v>1</v>
      </c>
      <c r="M832" s="490">
        <v>1</v>
      </c>
      <c r="N832" s="491">
        <f t="shared" si="469"/>
        <v>1</v>
      </c>
      <c r="O832" s="576"/>
      <c r="P832" s="576"/>
      <c r="Q832" s="492">
        <f t="shared" si="470"/>
        <v>0</v>
      </c>
      <c r="R832" s="492"/>
      <c r="S832" s="715">
        <f t="shared" si="471"/>
        <v>0</v>
      </c>
      <c r="T832" s="590"/>
      <c r="U832" s="609"/>
      <c r="V832" s="609"/>
      <c r="W832" s="609"/>
      <c r="X832" s="609"/>
      <c r="Y832" s="609"/>
    </row>
    <row r="833" spans="1:25" s="608" customFormat="1" ht="18.75" customHeight="1" x14ac:dyDescent="0.3">
      <c r="A833" s="477" t="s">
        <v>4224</v>
      </c>
      <c r="B833" s="501" t="s">
        <v>2088</v>
      </c>
      <c r="C833" s="477" t="s">
        <v>552</v>
      </c>
      <c r="D833" s="478" t="s">
        <v>1338</v>
      </c>
      <c r="E833" s="479" t="s">
        <v>3</v>
      </c>
      <c r="F833" s="519">
        <f>F834+F836+F838+F840</f>
        <v>1050.239</v>
      </c>
      <c r="G833" s="479"/>
      <c r="H833" s="479"/>
      <c r="I833" s="479"/>
      <c r="J833" s="479"/>
      <c r="K833" s="500"/>
      <c r="L833" s="519">
        <f>F833</f>
        <v>1050.239</v>
      </c>
      <c r="M833" s="507">
        <v>1</v>
      </c>
      <c r="N833" s="483">
        <f>ROUND(M833*L833,2)</f>
        <v>1050.24</v>
      </c>
      <c r="O833" s="575"/>
      <c r="P833" s="575"/>
      <c r="Q833" s="485"/>
      <c r="R833" s="485">
        <f>ROUND(N833*P833,2)</f>
        <v>0</v>
      </c>
      <c r="S833" s="715">
        <f>ROUND(Q833+R833,2)</f>
        <v>0</v>
      </c>
      <c r="T833" s="587"/>
    </row>
    <row r="834" spans="1:25" s="610" customFormat="1" ht="41.4" x14ac:dyDescent="0.25">
      <c r="A834" s="486" t="s">
        <v>4225</v>
      </c>
      <c r="B834" s="487"/>
      <c r="C834" s="486" t="s">
        <v>553</v>
      </c>
      <c r="D834" s="597" t="s">
        <v>3609</v>
      </c>
      <c r="E834" s="489" t="s">
        <v>3</v>
      </c>
      <c r="F834" s="497">
        <v>0.36899999999999999</v>
      </c>
      <c r="G834" s="489"/>
      <c r="H834" s="489"/>
      <c r="I834" s="489"/>
      <c r="J834" s="489"/>
      <c r="K834" s="494"/>
      <c r="L834" s="497">
        <f>F834</f>
        <v>0.36899999999999999</v>
      </c>
      <c r="M834" s="490">
        <v>1.1000000000000001</v>
      </c>
      <c r="N834" s="491">
        <f t="shared" ref="N834:N841" si="473">ROUND(M834*L834,2)</f>
        <v>0.41</v>
      </c>
      <c r="O834" s="576"/>
      <c r="P834" s="576"/>
      <c r="Q834" s="492">
        <f t="shared" ref="Q834:Q841" si="474">ROUND(N834*O834,2)</f>
        <v>0</v>
      </c>
      <c r="R834" s="492"/>
      <c r="S834" s="715">
        <f t="shared" ref="S834:S841" si="475">ROUND(Q834+R834,2)</f>
        <v>0</v>
      </c>
      <c r="T834" s="590"/>
      <c r="U834" s="609"/>
    </row>
    <row r="835" spans="1:25" s="610" customFormat="1" ht="25.5" customHeight="1" x14ac:dyDescent="0.3">
      <c r="A835" s="486" t="s">
        <v>4226</v>
      </c>
      <c r="B835" s="487"/>
      <c r="C835" s="486" t="s">
        <v>553</v>
      </c>
      <c r="D835" s="493" t="s">
        <v>2980</v>
      </c>
      <c r="E835" s="489" t="s">
        <v>2</v>
      </c>
      <c r="F835" s="497">
        <f>F834</f>
        <v>0.36899999999999999</v>
      </c>
      <c r="G835" s="497"/>
      <c r="H835" s="497"/>
      <c r="I835" s="497"/>
      <c r="J835" s="497"/>
      <c r="K835" s="497"/>
      <c r="L835" s="497">
        <f>F835</f>
        <v>0.36899999999999999</v>
      </c>
      <c r="M835" s="490">
        <v>0.7</v>
      </c>
      <c r="N835" s="491">
        <f t="shared" si="473"/>
        <v>0.26</v>
      </c>
      <c r="O835" s="576"/>
      <c r="P835" s="576"/>
      <c r="Q835" s="492">
        <f t="shared" si="474"/>
        <v>0</v>
      </c>
      <c r="R835" s="492"/>
      <c r="S835" s="715">
        <f t="shared" si="475"/>
        <v>0</v>
      </c>
      <c r="T835" s="584"/>
    </row>
    <row r="836" spans="1:25" s="610" customFormat="1" ht="54.75" customHeight="1" x14ac:dyDescent="0.25">
      <c r="A836" s="486" t="s">
        <v>4227</v>
      </c>
      <c r="B836" s="487"/>
      <c r="C836" s="486" t="s">
        <v>553</v>
      </c>
      <c r="D836" s="596" t="s">
        <v>3397</v>
      </c>
      <c r="E836" s="489" t="s">
        <v>3</v>
      </c>
      <c r="F836" s="497">
        <v>337.12</v>
      </c>
      <c r="G836" s="497"/>
      <c r="H836" s="497"/>
      <c r="I836" s="497"/>
      <c r="J836" s="497"/>
      <c r="K836" s="497"/>
      <c r="L836" s="497">
        <f t="shared" ref="L836:L841" si="476">F836</f>
        <v>337.12</v>
      </c>
      <c r="M836" s="490">
        <v>1.1000000000000001</v>
      </c>
      <c r="N836" s="491">
        <f t="shared" si="473"/>
        <v>370.83</v>
      </c>
      <c r="O836" s="576"/>
      <c r="P836" s="576"/>
      <c r="Q836" s="492">
        <f t="shared" si="474"/>
        <v>0</v>
      </c>
      <c r="R836" s="492"/>
      <c r="S836" s="715">
        <f t="shared" si="475"/>
        <v>0</v>
      </c>
      <c r="T836" s="584"/>
    </row>
    <row r="837" spans="1:25" s="610" customFormat="1" ht="25.5" customHeight="1" x14ac:dyDescent="0.3">
      <c r="A837" s="486" t="s">
        <v>4228</v>
      </c>
      <c r="B837" s="487"/>
      <c r="C837" s="486" t="s">
        <v>553</v>
      </c>
      <c r="D837" s="493" t="s">
        <v>3608</v>
      </c>
      <c r="E837" s="489" t="s">
        <v>2</v>
      </c>
      <c r="F837" s="497">
        <f>F836</f>
        <v>337.12</v>
      </c>
      <c r="G837" s="497"/>
      <c r="H837" s="497"/>
      <c r="I837" s="497"/>
      <c r="J837" s="497"/>
      <c r="K837" s="497"/>
      <c r="L837" s="497">
        <f t="shared" si="476"/>
        <v>337.12</v>
      </c>
      <c r="M837" s="490">
        <v>1</v>
      </c>
      <c r="N837" s="491">
        <f t="shared" si="473"/>
        <v>337.12</v>
      </c>
      <c r="O837" s="576"/>
      <c r="P837" s="576"/>
      <c r="Q837" s="492">
        <f t="shared" si="474"/>
        <v>0</v>
      </c>
      <c r="R837" s="492"/>
      <c r="S837" s="715">
        <f t="shared" si="475"/>
        <v>0</v>
      </c>
      <c r="T837" s="584"/>
    </row>
    <row r="838" spans="1:25" s="610" customFormat="1" ht="53.25" customHeight="1" x14ac:dyDescent="0.25">
      <c r="A838" s="486" t="s">
        <v>4229</v>
      </c>
      <c r="B838" s="487"/>
      <c r="C838" s="486" t="s">
        <v>553</v>
      </c>
      <c r="D838" s="596" t="s">
        <v>3610</v>
      </c>
      <c r="E838" s="489" t="s">
        <v>3</v>
      </c>
      <c r="F838" s="497">
        <v>51.25</v>
      </c>
      <c r="G838" s="497"/>
      <c r="H838" s="497"/>
      <c r="I838" s="497"/>
      <c r="J838" s="497"/>
      <c r="K838" s="497"/>
      <c r="L838" s="497">
        <f t="shared" si="476"/>
        <v>51.25</v>
      </c>
      <c r="M838" s="490">
        <v>1.1000000000000001</v>
      </c>
      <c r="N838" s="491">
        <f t="shared" si="473"/>
        <v>56.38</v>
      </c>
      <c r="O838" s="576"/>
      <c r="P838" s="576"/>
      <c r="Q838" s="492">
        <f t="shared" si="474"/>
        <v>0</v>
      </c>
      <c r="R838" s="492"/>
      <c r="S838" s="715">
        <f t="shared" si="475"/>
        <v>0</v>
      </c>
      <c r="T838" s="584"/>
    </row>
    <row r="839" spans="1:25" s="610" customFormat="1" ht="25.5" customHeight="1" x14ac:dyDescent="0.3">
      <c r="A839" s="486" t="s">
        <v>4230</v>
      </c>
      <c r="B839" s="487"/>
      <c r="C839" s="486" t="s">
        <v>553</v>
      </c>
      <c r="D839" s="493" t="s">
        <v>2983</v>
      </c>
      <c r="E839" s="489" t="s">
        <v>2</v>
      </c>
      <c r="F839" s="497">
        <f>F838</f>
        <v>51.25</v>
      </c>
      <c r="G839" s="497"/>
      <c r="H839" s="497"/>
      <c r="I839" s="497"/>
      <c r="J839" s="497"/>
      <c r="K839" s="497"/>
      <c r="L839" s="497">
        <f t="shared" si="476"/>
        <v>51.25</v>
      </c>
      <c r="M839" s="490">
        <v>2</v>
      </c>
      <c r="N839" s="491">
        <f t="shared" si="473"/>
        <v>102.5</v>
      </c>
      <c r="O839" s="576"/>
      <c r="P839" s="576"/>
      <c r="Q839" s="492">
        <f t="shared" si="474"/>
        <v>0</v>
      </c>
      <c r="R839" s="492"/>
      <c r="S839" s="715">
        <f t="shared" si="475"/>
        <v>0</v>
      </c>
      <c r="T839" s="584"/>
    </row>
    <row r="840" spans="1:25" s="610" customFormat="1" ht="45.75" customHeight="1" x14ac:dyDescent="0.25">
      <c r="A840" s="486" t="s">
        <v>4231</v>
      </c>
      <c r="B840" s="487"/>
      <c r="C840" s="486" t="s">
        <v>553</v>
      </c>
      <c r="D840" s="596" t="s">
        <v>3611</v>
      </c>
      <c r="E840" s="489" t="s">
        <v>3</v>
      </c>
      <c r="F840" s="497">
        <v>661.5</v>
      </c>
      <c r="G840" s="497"/>
      <c r="H840" s="497"/>
      <c r="I840" s="497"/>
      <c r="J840" s="497"/>
      <c r="K840" s="497"/>
      <c r="L840" s="497">
        <f t="shared" si="476"/>
        <v>661.5</v>
      </c>
      <c r="M840" s="490">
        <v>1.1000000000000001</v>
      </c>
      <c r="N840" s="491">
        <f t="shared" si="473"/>
        <v>727.65</v>
      </c>
      <c r="O840" s="576"/>
      <c r="P840" s="576"/>
      <c r="Q840" s="492">
        <f t="shared" si="474"/>
        <v>0</v>
      </c>
      <c r="R840" s="492"/>
      <c r="S840" s="715">
        <f t="shared" si="475"/>
        <v>0</v>
      </c>
      <c r="T840" s="584"/>
    </row>
    <row r="841" spans="1:25" s="610" customFormat="1" ht="25.5" customHeight="1" x14ac:dyDescent="0.3">
      <c r="A841" s="486" t="s">
        <v>4232</v>
      </c>
      <c r="B841" s="487"/>
      <c r="C841" s="486" t="s">
        <v>553</v>
      </c>
      <c r="D841" s="493" t="s">
        <v>2983</v>
      </c>
      <c r="E841" s="489" t="s">
        <v>2</v>
      </c>
      <c r="F841" s="497">
        <f>F840</f>
        <v>661.5</v>
      </c>
      <c r="G841" s="497"/>
      <c r="H841" s="497"/>
      <c r="I841" s="497"/>
      <c r="J841" s="497"/>
      <c r="K841" s="497"/>
      <c r="L841" s="497">
        <f t="shared" si="476"/>
        <v>661.5</v>
      </c>
      <c r="M841" s="490">
        <v>2</v>
      </c>
      <c r="N841" s="491">
        <f t="shared" si="473"/>
        <v>1323</v>
      </c>
      <c r="O841" s="576"/>
      <c r="P841" s="576"/>
      <c r="Q841" s="492">
        <f t="shared" si="474"/>
        <v>0</v>
      </c>
      <c r="R841" s="492"/>
      <c r="S841" s="715">
        <f t="shared" si="475"/>
        <v>0</v>
      </c>
      <c r="T841" s="584"/>
    </row>
    <row r="842" spans="1:25" s="559" customFormat="1" x14ac:dyDescent="0.25">
      <c r="A842" s="477" t="s">
        <v>3729</v>
      </c>
      <c r="B842" s="501" t="s">
        <v>2307</v>
      </c>
      <c r="C842" s="477" t="s">
        <v>552</v>
      </c>
      <c r="D842" s="499" t="s">
        <v>2071</v>
      </c>
      <c r="E842" s="479" t="s">
        <v>18</v>
      </c>
      <c r="F842" s="562">
        <f>SUM(F843:F843)</f>
        <v>4</v>
      </c>
      <c r="G842" s="563"/>
      <c r="H842" s="479"/>
      <c r="I842" s="484"/>
      <c r="J842" s="636"/>
      <c r="K842" s="484"/>
      <c r="L842" s="506">
        <f>F842</f>
        <v>4</v>
      </c>
      <c r="M842" s="507">
        <v>1</v>
      </c>
      <c r="N842" s="483">
        <f>ROUND(M842*L842,2)</f>
        <v>4</v>
      </c>
      <c r="O842" s="575"/>
      <c r="P842" s="575"/>
      <c r="Q842" s="485"/>
      <c r="R842" s="485">
        <f>ROUND(N842*P842,2)</f>
        <v>0</v>
      </c>
      <c r="S842" s="715">
        <f>ROUND(Q842+R842,2)</f>
        <v>0</v>
      </c>
      <c r="T842" s="587" t="s">
        <v>556</v>
      </c>
      <c r="U842" s="558"/>
      <c r="V842" s="558"/>
      <c r="W842" s="558"/>
      <c r="X842" s="558"/>
      <c r="Y842" s="558"/>
    </row>
    <row r="843" spans="1:25" s="610" customFormat="1" x14ac:dyDescent="0.25">
      <c r="A843" s="486" t="s">
        <v>4233</v>
      </c>
      <c r="B843" s="543"/>
      <c r="C843" s="516" t="s">
        <v>553</v>
      </c>
      <c r="D843" s="596" t="s">
        <v>3605</v>
      </c>
      <c r="E843" s="489" t="s">
        <v>18</v>
      </c>
      <c r="F843" s="520">
        <v>4</v>
      </c>
      <c r="G843" s="560"/>
      <c r="H843" s="496"/>
      <c r="I843" s="492"/>
      <c r="J843" s="526"/>
      <c r="K843" s="492"/>
      <c r="L843" s="494">
        <f>F843</f>
        <v>4</v>
      </c>
      <c r="M843" s="490">
        <v>1</v>
      </c>
      <c r="N843" s="491">
        <f t="shared" ref="N843" si="477">ROUND(M843*L843,2)</f>
        <v>4</v>
      </c>
      <c r="O843" s="577"/>
      <c r="P843" s="577"/>
      <c r="Q843" s="492">
        <f>ROUND(N843*O843,2)</f>
        <v>0</v>
      </c>
      <c r="R843" s="492"/>
      <c r="S843" s="715">
        <f>ROUND(Q843+R843,2)</f>
        <v>0</v>
      </c>
      <c r="T843" s="577"/>
      <c r="U843" s="609"/>
      <c r="V843" s="609"/>
      <c r="W843" s="609"/>
      <c r="X843" s="609"/>
      <c r="Y843" s="609"/>
    </row>
    <row r="844" spans="1:25" s="608" customFormat="1" ht="27" customHeight="1" x14ac:dyDescent="0.3">
      <c r="A844" s="477" t="s">
        <v>4234</v>
      </c>
      <c r="B844" s="501" t="s">
        <v>2089</v>
      </c>
      <c r="C844" s="477" t="s">
        <v>552</v>
      </c>
      <c r="D844" s="499" t="s">
        <v>1695</v>
      </c>
      <c r="E844" s="479" t="s">
        <v>18</v>
      </c>
      <c r="F844" s="500">
        <f>F845</f>
        <v>1</v>
      </c>
      <c r="G844" s="479"/>
      <c r="H844" s="479"/>
      <c r="I844" s="479"/>
      <c r="J844" s="479"/>
      <c r="K844" s="500"/>
      <c r="L844" s="506">
        <f>F844</f>
        <v>1</v>
      </c>
      <c r="M844" s="507">
        <v>1</v>
      </c>
      <c r="N844" s="483">
        <f>ROUND(M844*L844,2)</f>
        <v>1</v>
      </c>
      <c r="O844" s="575"/>
      <c r="P844" s="575"/>
      <c r="Q844" s="485"/>
      <c r="R844" s="485">
        <f>ROUND(N844*P844,2)</f>
        <v>0</v>
      </c>
      <c r="S844" s="715">
        <f>ROUND(Q844+R844,2)</f>
        <v>0</v>
      </c>
      <c r="T844" s="587"/>
    </row>
    <row r="845" spans="1:25" s="610" customFormat="1" ht="23.25" customHeight="1" x14ac:dyDescent="0.3">
      <c r="A845" s="486" t="s">
        <v>4235</v>
      </c>
      <c r="B845" s="487"/>
      <c r="C845" s="486" t="s">
        <v>553</v>
      </c>
      <c r="D845" s="530" t="s">
        <v>3606</v>
      </c>
      <c r="E845" s="489" t="s">
        <v>18</v>
      </c>
      <c r="F845" s="497">
        <v>1</v>
      </c>
      <c r="G845" s="489"/>
      <c r="H845" s="489"/>
      <c r="I845" s="489"/>
      <c r="J845" s="489"/>
      <c r="K845" s="494"/>
      <c r="L845" s="494">
        <f>F845</f>
        <v>1</v>
      </c>
      <c r="M845" s="490">
        <v>1</v>
      </c>
      <c r="N845" s="491">
        <f t="shared" ref="N845" si="478">ROUND(M845*L845,2)</f>
        <v>1</v>
      </c>
      <c r="O845" s="576"/>
      <c r="P845" s="576"/>
      <c r="Q845" s="492">
        <f>ROUND(N845*O845,2)</f>
        <v>0</v>
      </c>
      <c r="R845" s="492"/>
      <c r="S845" s="715">
        <f>ROUND(Q845+R845,2)</f>
        <v>0</v>
      </c>
      <c r="T845" s="584"/>
      <c r="U845" s="609"/>
    </row>
    <row r="846" spans="1:25" s="617" customFormat="1" ht="22.5" customHeight="1" x14ac:dyDescent="0.3">
      <c r="A846" s="510" t="s">
        <v>507</v>
      </c>
      <c r="B846" s="511"/>
      <c r="C846" s="510"/>
      <c r="D846" s="465" t="s">
        <v>3620</v>
      </c>
      <c r="E846" s="512"/>
      <c r="F846" s="513"/>
      <c r="G846" s="512"/>
      <c r="H846" s="512"/>
      <c r="I846" s="512"/>
      <c r="J846" s="512"/>
      <c r="K846" s="512"/>
      <c r="L846" s="514"/>
      <c r="M846" s="467"/>
      <c r="N846" s="468"/>
      <c r="O846" s="579"/>
      <c r="P846" s="579"/>
      <c r="Q846" s="469"/>
      <c r="R846" s="469"/>
      <c r="S846" s="715"/>
      <c r="T846" s="579"/>
      <c r="U846" s="616"/>
      <c r="V846" s="616"/>
      <c r="W846" s="616"/>
      <c r="X846" s="616"/>
      <c r="Y846" s="616"/>
    </row>
    <row r="847" spans="1:25" s="608" customFormat="1" ht="32.25" customHeight="1" x14ac:dyDescent="0.3">
      <c r="A847" s="477" t="s">
        <v>1653</v>
      </c>
      <c r="B847" s="501" t="s">
        <v>2086</v>
      </c>
      <c r="C847" s="477" t="s">
        <v>552</v>
      </c>
      <c r="D847" s="478" t="s">
        <v>3128</v>
      </c>
      <c r="E847" s="479" t="s">
        <v>3</v>
      </c>
      <c r="F847" s="500"/>
      <c r="G847" s="479"/>
      <c r="H847" s="479"/>
      <c r="I847" s="480"/>
      <c r="J847" s="480"/>
      <c r="K847" s="480">
        <f>SUM(K848:K854)</f>
        <v>181.13175051679957</v>
      </c>
      <c r="L847" s="480">
        <f>K847</f>
        <v>181.13175051679957</v>
      </c>
      <c r="M847" s="482">
        <v>1</v>
      </c>
      <c r="N847" s="483">
        <f>ROUND(M847*L847,2)</f>
        <v>181.13</v>
      </c>
      <c r="O847" s="575"/>
      <c r="P847" s="575"/>
      <c r="Q847" s="485"/>
      <c r="R847" s="485">
        <f>ROUND(N847*P847,2)</f>
        <v>0</v>
      </c>
      <c r="S847" s="715">
        <f>ROUND(Q847+R847,2)</f>
        <v>0</v>
      </c>
      <c r="T847" s="575" t="s">
        <v>555</v>
      </c>
      <c r="U847" s="607"/>
      <c r="V847" s="607"/>
      <c r="W847" s="607"/>
      <c r="X847" s="607"/>
      <c r="Y847" s="607"/>
    </row>
    <row r="848" spans="1:25" s="610" customFormat="1" ht="22.5" customHeight="1" x14ac:dyDescent="0.25">
      <c r="A848" s="942" t="s">
        <v>2113</v>
      </c>
      <c r="B848" s="949"/>
      <c r="C848" s="950" t="s">
        <v>553</v>
      </c>
      <c r="D848" s="944" t="s">
        <v>3615</v>
      </c>
      <c r="E848" s="947" t="s">
        <v>1210</v>
      </c>
      <c r="F848" s="952"/>
      <c r="G848" s="945">
        <v>2.2000000000000002</v>
      </c>
      <c r="H848" s="945">
        <v>1</v>
      </c>
      <c r="I848" s="953">
        <f>(G848+H848)*2</f>
        <v>6.4</v>
      </c>
      <c r="J848" s="954">
        <v>23.4</v>
      </c>
      <c r="K848" s="953">
        <f>I848*J848</f>
        <v>149.76</v>
      </c>
      <c r="L848" s="492">
        <f>J848</f>
        <v>23.4</v>
      </c>
      <c r="M848" s="490">
        <v>1.1000000000000001</v>
      </c>
      <c r="N848" s="491">
        <f t="shared" ref="N848:N855" si="479">ROUND(M848*L848,2)</f>
        <v>25.74</v>
      </c>
      <c r="O848" s="577"/>
      <c r="P848" s="577"/>
      <c r="Q848" s="492">
        <f t="shared" ref="Q848:Q855" si="480">ROUND(N848*O848,2)</f>
        <v>0</v>
      </c>
      <c r="R848" s="492"/>
      <c r="S848" s="715">
        <f t="shared" ref="S848:S855" si="481">ROUND(Q848+R848,2)</f>
        <v>0</v>
      </c>
      <c r="T848" s="577"/>
      <c r="U848" s="609"/>
      <c r="V848" s="609"/>
      <c r="W848" s="609"/>
      <c r="X848" s="609"/>
      <c r="Y848" s="609"/>
    </row>
    <row r="849" spans="1:25" s="610" customFormat="1" ht="22.5" customHeight="1" x14ac:dyDescent="0.25">
      <c r="A849" s="486" t="s">
        <v>2114</v>
      </c>
      <c r="B849" s="543"/>
      <c r="C849" s="516" t="s">
        <v>553</v>
      </c>
      <c r="D849" s="596" t="s">
        <v>3616</v>
      </c>
      <c r="E849" s="496" t="s">
        <v>1210</v>
      </c>
      <c r="F849" s="517"/>
      <c r="G849" s="489">
        <v>5</v>
      </c>
      <c r="H849" s="489">
        <v>1.2</v>
      </c>
      <c r="I849" s="492">
        <f>(G849+H849)*2</f>
        <v>12.4</v>
      </c>
      <c r="J849" s="524">
        <v>0.7</v>
      </c>
      <c r="K849" s="492">
        <f>I849*J849</f>
        <v>8.68</v>
      </c>
      <c r="L849" s="492">
        <f>J849</f>
        <v>0.7</v>
      </c>
      <c r="M849" s="490">
        <v>1.1000000000000001</v>
      </c>
      <c r="N849" s="491">
        <f t="shared" si="479"/>
        <v>0.77</v>
      </c>
      <c r="O849" s="577"/>
      <c r="P849" s="577"/>
      <c r="Q849" s="492">
        <f t="shared" si="480"/>
        <v>0</v>
      </c>
      <c r="R849" s="492"/>
      <c r="S849" s="715">
        <f t="shared" si="481"/>
        <v>0</v>
      </c>
      <c r="T849" s="577"/>
      <c r="U849" s="609"/>
      <c r="V849" s="609"/>
      <c r="W849" s="609"/>
      <c r="X849" s="609"/>
      <c r="Y849" s="609"/>
    </row>
    <row r="850" spans="1:25" s="610" customFormat="1" ht="22.5" customHeight="1" x14ac:dyDescent="0.25">
      <c r="A850" s="486" t="s">
        <v>2115</v>
      </c>
      <c r="B850" s="543"/>
      <c r="C850" s="516" t="s">
        <v>553</v>
      </c>
      <c r="D850" s="799" t="s">
        <v>4523</v>
      </c>
      <c r="E850" s="496" t="s">
        <v>1210</v>
      </c>
      <c r="F850" s="570"/>
      <c r="G850" s="565"/>
      <c r="H850" s="489"/>
      <c r="I850" s="492"/>
      <c r="J850" s="524">
        <v>0.2</v>
      </c>
      <c r="K850" s="492">
        <f>0.125*J850*3.14</f>
        <v>7.8500000000000014E-2</v>
      </c>
      <c r="L850" s="492">
        <f t="shared" ref="L850" si="482">J850</f>
        <v>0.2</v>
      </c>
      <c r="M850" s="490">
        <v>1.1000000000000001</v>
      </c>
      <c r="N850" s="491">
        <f t="shared" si="479"/>
        <v>0.22</v>
      </c>
      <c r="O850" s="577"/>
      <c r="P850" s="577"/>
      <c r="Q850" s="492">
        <f t="shared" si="480"/>
        <v>0</v>
      </c>
      <c r="R850" s="492"/>
      <c r="S850" s="715">
        <f t="shared" si="481"/>
        <v>0</v>
      </c>
      <c r="T850" s="577"/>
      <c r="U850" s="609"/>
      <c r="V850" s="609"/>
      <c r="W850" s="609"/>
      <c r="X850" s="609"/>
      <c r="Y850" s="609"/>
    </row>
    <row r="851" spans="1:25" s="610" customFormat="1" ht="22.5" customHeight="1" x14ac:dyDescent="0.25">
      <c r="A851" s="486" t="s">
        <v>2116</v>
      </c>
      <c r="B851" s="543"/>
      <c r="C851" s="516" t="s">
        <v>553</v>
      </c>
      <c r="D851" s="596" t="s">
        <v>3617</v>
      </c>
      <c r="E851" s="489" t="s">
        <v>18</v>
      </c>
      <c r="F851" s="570" t="s">
        <v>14</v>
      </c>
      <c r="G851" s="565"/>
      <c r="H851" s="489"/>
      <c r="I851" s="492"/>
      <c r="J851" s="526"/>
      <c r="K851" s="549">
        <v>1.92</v>
      </c>
      <c r="L851" s="494" t="str">
        <f t="shared" ref="L851:L857" si="483">F851</f>
        <v>1</v>
      </c>
      <c r="M851" s="490">
        <v>1</v>
      </c>
      <c r="N851" s="491">
        <f t="shared" si="479"/>
        <v>1</v>
      </c>
      <c r="O851" s="577"/>
      <c r="P851" s="577"/>
      <c r="Q851" s="492">
        <f t="shared" si="480"/>
        <v>0</v>
      </c>
      <c r="R851" s="492"/>
      <c r="S851" s="715">
        <f t="shared" si="481"/>
        <v>0</v>
      </c>
      <c r="T851" s="577"/>
      <c r="U851" s="609"/>
      <c r="V851" s="609"/>
      <c r="W851" s="609"/>
      <c r="X851" s="609"/>
      <c r="Y851" s="609"/>
    </row>
    <row r="852" spans="1:25" s="610" customFormat="1" ht="22.5" customHeight="1" x14ac:dyDescent="0.25">
      <c r="A852" s="486" t="s">
        <v>2117</v>
      </c>
      <c r="B852" s="543"/>
      <c r="C852" s="516" t="s">
        <v>553</v>
      </c>
      <c r="D852" s="596" t="s">
        <v>3618</v>
      </c>
      <c r="E852" s="489" t="s">
        <v>18</v>
      </c>
      <c r="F852" s="570" t="s">
        <v>14</v>
      </c>
      <c r="G852" s="560"/>
      <c r="H852" s="496"/>
      <c r="I852" s="492"/>
      <c r="J852" s="526"/>
      <c r="K852" s="549">
        <v>4.2932505167995965</v>
      </c>
      <c r="L852" s="494" t="str">
        <f t="shared" si="483"/>
        <v>1</v>
      </c>
      <c r="M852" s="490">
        <v>1</v>
      </c>
      <c r="N852" s="491">
        <f t="shared" si="479"/>
        <v>1</v>
      </c>
      <c r="O852" s="577"/>
      <c r="P852" s="577"/>
      <c r="Q852" s="492">
        <f t="shared" si="480"/>
        <v>0</v>
      </c>
      <c r="R852" s="492"/>
      <c r="S852" s="715">
        <f t="shared" si="481"/>
        <v>0</v>
      </c>
      <c r="T852" s="577"/>
      <c r="U852" s="609"/>
      <c r="V852" s="609"/>
      <c r="W852" s="609"/>
      <c r="X852" s="609"/>
      <c r="Y852" s="609"/>
    </row>
    <row r="853" spans="1:25" s="610" customFormat="1" ht="22.5" customHeight="1" x14ac:dyDescent="0.25">
      <c r="A853" s="486" t="s">
        <v>4236</v>
      </c>
      <c r="B853" s="543"/>
      <c r="C853" s="516" t="s">
        <v>553</v>
      </c>
      <c r="D853" s="596" t="s">
        <v>3624</v>
      </c>
      <c r="E853" s="489" t="s">
        <v>18</v>
      </c>
      <c r="F853" s="570">
        <v>2</v>
      </c>
      <c r="G853" s="560"/>
      <c r="H853" s="496"/>
      <c r="I853" s="492"/>
      <c r="J853" s="526"/>
      <c r="K853" s="549">
        <v>1.28</v>
      </c>
      <c r="L853" s="494">
        <f t="shared" si="483"/>
        <v>2</v>
      </c>
      <c r="M853" s="490">
        <v>1</v>
      </c>
      <c r="N853" s="491">
        <f t="shared" si="479"/>
        <v>2</v>
      </c>
      <c r="O853" s="577"/>
      <c r="P853" s="577"/>
      <c r="Q853" s="492">
        <f t="shared" si="480"/>
        <v>0</v>
      </c>
      <c r="R853" s="492"/>
      <c r="S853" s="715">
        <f t="shared" si="481"/>
        <v>0</v>
      </c>
      <c r="T853" s="577"/>
      <c r="U853" s="609"/>
      <c r="V853" s="609"/>
      <c r="W853" s="609"/>
      <c r="X853" s="609"/>
      <c r="Y853" s="609"/>
    </row>
    <row r="854" spans="1:25" s="610" customFormat="1" ht="22.5" customHeight="1" x14ac:dyDescent="0.25">
      <c r="A854" s="486" t="s">
        <v>4237</v>
      </c>
      <c r="B854" s="543"/>
      <c r="C854" s="516" t="s">
        <v>553</v>
      </c>
      <c r="D854" s="596" t="s">
        <v>3619</v>
      </c>
      <c r="E854" s="489" t="s">
        <v>18</v>
      </c>
      <c r="F854" s="570" t="s">
        <v>484</v>
      </c>
      <c r="G854" s="560"/>
      <c r="H854" s="496"/>
      <c r="I854" s="492"/>
      <c r="J854" s="526"/>
      <c r="K854" s="549">
        <v>15.12</v>
      </c>
      <c r="L854" s="494" t="str">
        <f t="shared" si="483"/>
        <v>6</v>
      </c>
      <c r="M854" s="490">
        <v>1</v>
      </c>
      <c r="N854" s="491">
        <f t="shared" si="479"/>
        <v>6</v>
      </c>
      <c r="O854" s="577"/>
      <c r="P854" s="577"/>
      <c r="Q854" s="492">
        <f t="shared" si="480"/>
        <v>0</v>
      </c>
      <c r="R854" s="492"/>
      <c r="S854" s="715">
        <f t="shared" si="481"/>
        <v>0</v>
      </c>
      <c r="T854" s="577"/>
      <c r="U854" s="609"/>
      <c r="V854" s="609"/>
      <c r="W854" s="609"/>
      <c r="X854" s="609"/>
      <c r="Y854" s="609"/>
    </row>
    <row r="855" spans="1:25" s="608" customFormat="1" x14ac:dyDescent="0.25">
      <c r="A855" s="486" t="s">
        <v>4238</v>
      </c>
      <c r="B855" s="543"/>
      <c r="C855" s="516" t="s">
        <v>553</v>
      </c>
      <c r="D855" s="502" t="s">
        <v>705</v>
      </c>
      <c r="E855" s="489" t="s">
        <v>3</v>
      </c>
      <c r="F855" s="612">
        <v>0.02</v>
      </c>
      <c r="G855" s="560"/>
      <c r="H855" s="496"/>
      <c r="I855" s="492"/>
      <c r="J855" s="526"/>
      <c r="K855" s="492"/>
      <c r="L855" s="497">
        <f t="shared" si="483"/>
        <v>0.02</v>
      </c>
      <c r="M855" s="490">
        <v>1</v>
      </c>
      <c r="N855" s="491">
        <f t="shared" si="479"/>
        <v>0.02</v>
      </c>
      <c r="O855" s="577"/>
      <c r="P855" s="577"/>
      <c r="Q855" s="492">
        <f t="shared" si="480"/>
        <v>0</v>
      </c>
      <c r="R855" s="492"/>
      <c r="S855" s="715">
        <f t="shared" si="481"/>
        <v>0</v>
      </c>
      <c r="T855" s="575"/>
      <c r="U855" s="607"/>
      <c r="V855" s="607"/>
      <c r="W855" s="607"/>
      <c r="X855" s="607"/>
      <c r="Y855" s="607"/>
    </row>
    <row r="856" spans="1:25" s="559" customFormat="1" x14ac:dyDescent="0.3">
      <c r="A856" s="477" t="s">
        <v>1654</v>
      </c>
      <c r="B856" s="501" t="s">
        <v>4988</v>
      </c>
      <c r="C856" s="504" t="s">
        <v>552</v>
      </c>
      <c r="D856" s="508" t="s">
        <v>654</v>
      </c>
      <c r="E856" s="479" t="s">
        <v>18</v>
      </c>
      <c r="F856" s="500">
        <f>F857</f>
        <v>1</v>
      </c>
      <c r="G856" s="500"/>
      <c r="H856" s="500"/>
      <c r="I856" s="500"/>
      <c r="J856" s="500"/>
      <c r="K856" s="500"/>
      <c r="L856" s="506">
        <f t="shared" si="483"/>
        <v>1</v>
      </c>
      <c r="M856" s="507">
        <v>1</v>
      </c>
      <c r="N856" s="483">
        <f>ROUND(M856*L856,2)</f>
        <v>1</v>
      </c>
      <c r="O856" s="575"/>
      <c r="P856" s="575"/>
      <c r="Q856" s="485"/>
      <c r="R856" s="485">
        <f>ROUND(N856*P856,2)</f>
        <v>0</v>
      </c>
      <c r="S856" s="715">
        <f>ROUND(Q856+R856,2)</f>
        <v>0</v>
      </c>
      <c r="T856" s="586"/>
      <c r="U856" s="558"/>
      <c r="V856" s="558"/>
      <c r="W856" s="558"/>
      <c r="X856" s="558"/>
      <c r="Y856" s="558"/>
    </row>
    <row r="857" spans="1:25" s="626" customFormat="1" x14ac:dyDescent="0.25">
      <c r="A857" s="486" t="s">
        <v>2118</v>
      </c>
      <c r="B857" s="543"/>
      <c r="C857" s="486" t="s">
        <v>553</v>
      </c>
      <c r="D857" s="596" t="s">
        <v>3621</v>
      </c>
      <c r="E857" s="496" t="s">
        <v>18</v>
      </c>
      <c r="F857" s="517">
        <v>1</v>
      </c>
      <c r="G857" s="517"/>
      <c r="H857" s="517"/>
      <c r="I857" s="517"/>
      <c r="J857" s="517"/>
      <c r="K857" s="517"/>
      <c r="L857" s="494">
        <f t="shared" si="483"/>
        <v>1</v>
      </c>
      <c r="M857" s="490">
        <v>1</v>
      </c>
      <c r="N857" s="491">
        <f t="shared" ref="N857" si="484">ROUND(M857*L857,2)</f>
        <v>1</v>
      </c>
      <c r="O857" s="577"/>
      <c r="P857" s="577"/>
      <c r="Q857" s="492">
        <f>ROUND(N857*O857,2)</f>
        <v>0</v>
      </c>
      <c r="R857" s="492"/>
      <c r="S857" s="715">
        <f>ROUND(Q857+R857,2)</f>
        <v>0</v>
      </c>
      <c r="T857" s="584"/>
      <c r="U857" s="625"/>
      <c r="V857" s="625"/>
      <c r="W857" s="625"/>
      <c r="X857" s="625"/>
      <c r="Y857" s="625"/>
    </row>
    <row r="858" spans="1:25" s="608" customFormat="1" ht="18.75" customHeight="1" x14ac:dyDescent="0.3">
      <c r="A858" s="477" t="s">
        <v>1655</v>
      </c>
      <c r="B858" s="501" t="s">
        <v>2088</v>
      </c>
      <c r="C858" s="477" t="s">
        <v>552</v>
      </c>
      <c r="D858" s="478" t="s">
        <v>1338</v>
      </c>
      <c r="E858" s="479" t="s">
        <v>3</v>
      </c>
      <c r="F858" s="519">
        <f>F859+F861</f>
        <v>152.75</v>
      </c>
      <c r="G858" s="479"/>
      <c r="H858" s="479"/>
      <c r="I858" s="479"/>
      <c r="J858" s="479"/>
      <c r="K858" s="500"/>
      <c r="L858" s="519">
        <f>F858</f>
        <v>152.75</v>
      </c>
      <c r="M858" s="507">
        <v>1</v>
      </c>
      <c r="N858" s="483">
        <f>ROUND(M858*L858,2)</f>
        <v>152.75</v>
      </c>
      <c r="O858" s="575"/>
      <c r="P858" s="575"/>
      <c r="Q858" s="485"/>
      <c r="R858" s="485">
        <f>ROUND(N858*P858,2)</f>
        <v>0</v>
      </c>
      <c r="S858" s="715">
        <f>ROUND(Q858+R858,2)</f>
        <v>0</v>
      </c>
      <c r="T858" s="587"/>
    </row>
    <row r="859" spans="1:25" s="610" customFormat="1" ht="41.4" x14ac:dyDescent="0.25">
      <c r="A859" s="486" t="s">
        <v>2119</v>
      </c>
      <c r="B859" s="487"/>
      <c r="C859" s="486" t="s">
        <v>553</v>
      </c>
      <c r="D859" s="596" t="s">
        <v>3622</v>
      </c>
      <c r="E859" s="489" t="s">
        <v>3</v>
      </c>
      <c r="F859" s="497">
        <v>152.65</v>
      </c>
      <c r="G859" s="489"/>
      <c r="H859" s="489"/>
      <c r="I859" s="489"/>
      <c r="J859" s="489"/>
      <c r="K859" s="494"/>
      <c r="L859" s="497">
        <f>F859</f>
        <v>152.65</v>
      </c>
      <c r="M859" s="490">
        <v>1.1000000000000001</v>
      </c>
      <c r="N859" s="491">
        <f t="shared" ref="N859:N862" si="485">ROUND(M859*L859,2)</f>
        <v>167.92</v>
      </c>
      <c r="O859" s="576"/>
      <c r="P859" s="576"/>
      <c r="Q859" s="492">
        <f t="shared" ref="Q859:Q862" si="486">ROUND(N859*O859,2)</f>
        <v>0</v>
      </c>
      <c r="R859" s="492"/>
      <c r="S859" s="715">
        <f t="shared" ref="S859:S862" si="487">ROUND(Q859+R859,2)</f>
        <v>0</v>
      </c>
      <c r="T859" s="584"/>
      <c r="U859" s="609"/>
    </row>
    <row r="860" spans="1:25" s="610" customFormat="1" ht="25.5" customHeight="1" x14ac:dyDescent="0.3">
      <c r="A860" s="486" t="s">
        <v>4239</v>
      </c>
      <c r="B860" s="487"/>
      <c r="C860" s="486" t="s">
        <v>553</v>
      </c>
      <c r="D860" s="493" t="s">
        <v>2979</v>
      </c>
      <c r="E860" s="489" t="s">
        <v>2</v>
      </c>
      <c r="F860" s="497">
        <f>F859</f>
        <v>152.65</v>
      </c>
      <c r="G860" s="497"/>
      <c r="H860" s="497"/>
      <c r="I860" s="497"/>
      <c r="J860" s="497"/>
      <c r="K860" s="497"/>
      <c r="L860" s="497">
        <f>F860</f>
        <v>152.65</v>
      </c>
      <c r="M860" s="490">
        <v>2</v>
      </c>
      <c r="N860" s="491">
        <f t="shared" si="485"/>
        <v>305.3</v>
      </c>
      <c r="O860" s="576"/>
      <c r="P860" s="576"/>
      <c r="Q860" s="492">
        <f t="shared" si="486"/>
        <v>0</v>
      </c>
      <c r="R860" s="492"/>
      <c r="S860" s="715">
        <f t="shared" si="487"/>
        <v>0</v>
      </c>
      <c r="T860" s="584"/>
    </row>
    <row r="861" spans="1:25" s="610" customFormat="1" ht="42.75" customHeight="1" x14ac:dyDescent="0.25">
      <c r="A861" s="486" t="s">
        <v>4240</v>
      </c>
      <c r="B861" s="487"/>
      <c r="C861" s="486" t="s">
        <v>553</v>
      </c>
      <c r="D861" s="596" t="s">
        <v>3623</v>
      </c>
      <c r="E861" s="489" t="s">
        <v>3</v>
      </c>
      <c r="F861" s="497">
        <v>0.1</v>
      </c>
      <c r="G861" s="497"/>
      <c r="H861" s="497"/>
      <c r="I861" s="497"/>
      <c r="J861" s="497"/>
      <c r="K861" s="497"/>
      <c r="L861" s="497">
        <f t="shared" ref="L861:L862" si="488">F861</f>
        <v>0.1</v>
      </c>
      <c r="M861" s="490">
        <v>1.1000000000000001</v>
      </c>
      <c r="N861" s="491">
        <f t="shared" si="485"/>
        <v>0.11</v>
      </c>
      <c r="O861" s="576"/>
      <c r="P861" s="576"/>
      <c r="Q861" s="492">
        <f t="shared" si="486"/>
        <v>0</v>
      </c>
      <c r="R861" s="492"/>
      <c r="S861" s="715">
        <f t="shared" si="487"/>
        <v>0</v>
      </c>
      <c r="T861" s="584"/>
    </row>
    <row r="862" spans="1:25" s="610" customFormat="1" ht="25.5" customHeight="1" x14ac:dyDescent="0.3">
      <c r="A862" s="486" t="s">
        <v>4241</v>
      </c>
      <c r="B862" s="487"/>
      <c r="C862" s="486" t="s">
        <v>553</v>
      </c>
      <c r="D862" s="493" t="s">
        <v>2980</v>
      </c>
      <c r="E862" s="489" t="s">
        <v>2</v>
      </c>
      <c r="F862" s="497">
        <f>F861</f>
        <v>0.1</v>
      </c>
      <c r="G862" s="497"/>
      <c r="H862" s="497"/>
      <c r="I862" s="497"/>
      <c r="J862" s="497"/>
      <c r="K862" s="497"/>
      <c r="L862" s="497">
        <f t="shared" si="488"/>
        <v>0.1</v>
      </c>
      <c r="M862" s="490">
        <v>0.7</v>
      </c>
      <c r="N862" s="491">
        <f t="shared" si="485"/>
        <v>7.0000000000000007E-2</v>
      </c>
      <c r="O862" s="576"/>
      <c r="P862" s="576"/>
      <c r="Q862" s="492">
        <f t="shared" si="486"/>
        <v>0</v>
      </c>
      <c r="R862" s="492"/>
      <c r="S862" s="715">
        <f t="shared" si="487"/>
        <v>0</v>
      </c>
      <c r="T862" s="584"/>
    </row>
    <row r="863" spans="1:25" s="617" customFormat="1" ht="22.5" customHeight="1" x14ac:dyDescent="0.3">
      <c r="A863" s="510" t="s">
        <v>508</v>
      </c>
      <c r="B863" s="511"/>
      <c r="C863" s="510"/>
      <c r="D863" s="465" t="s">
        <v>3625</v>
      </c>
      <c r="E863" s="512"/>
      <c r="F863" s="513"/>
      <c r="G863" s="512"/>
      <c r="H863" s="512"/>
      <c r="I863" s="512"/>
      <c r="J863" s="512"/>
      <c r="K863" s="512"/>
      <c r="L863" s="514"/>
      <c r="M863" s="467"/>
      <c r="N863" s="468"/>
      <c r="O863" s="579"/>
      <c r="P863" s="579"/>
      <c r="Q863" s="469"/>
      <c r="R863" s="469"/>
      <c r="S863" s="715"/>
      <c r="T863" s="579"/>
      <c r="U863" s="616"/>
      <c r="V863" s="616"/>
      <c r="W863" s="616"/>
      <c r="X863" s="616"/>
      <c r="Y863" s="616"/>
    </row>
    <row r="864" spans="1:25" s="608" customFormat="1" ht="32.25" customHeight="1" x14ac:dyDescent="0.3">
      <c r="A864" s="477" t="s">
        <v>1657</v>
      </c>
      <c r="B864" s="501" t="s">
        <v>2086</v>
      </c>
      <c r="C864" s="477" t="s">
        <v>552</v>
      </c>
      <c r="D864" s="478" t="s">
        <v>3128</v>
      </c>
      <c r="E864" s="479" t="s">
        <v>3</v>
      </c>
      <c r="F864" s="500"/>
      <c r="G864" s="479"/>
      <c r="H864" s="479"/>
      <c r="I864" s="480"/>
      <c r="J864" s="480"/>
      <c r="K864" s="480">
        <f>SUM(K865:K869)</f>
        <v>31.987691845624042</v>
      </c>
      <c r="L864" s="480">
        <f>K864</f>
        <v>31.987691845624042</v>
      </c>
      <c r="M864" s="482">
        <v>1</v>
      </c>
      <c r="N864" s="483">
        <f>ROUND(M864*L864,2)</f>
        <v>31.99</v>
      </c>
      <c r="O864" s="575"/>
      <c r="P864" s="575"/>
      <c r="Q864" s="485"/>
      <c r="R864" s="485">
        <f>ROUND(N864*P864,2)</f>
        <v>0</v>
      </c>
      <c r="S864" s="715">
        <f>ROUND(Q864+R864,2)</f>
        <v>0</v>
      </c>
      <c r="T864" s="575" t="s">
        <v>555</v>
      </c>
      <c r="U864" s="607"/>
      <c r="V864" s="607"/>
      <c r="W864" s="607"/>
      <c r="X864" s="607"/>
      <c r="Y864" s="607"/>
    </row>
    <row r="865" spans="1:25" s="610" customFormat="1" ht="22.5" customHeight="1" x14ac:dyDescent="0.25">
      <c r="A865" s="486" t="s">
        <v>2120</v>
      </c>
      <c r="B865" s="543"/>
      <c r="C865" s="516" t="s">
        <v>553</v>
      </c>
      <c r="D865" s="809" t="s">
        <v>4519</v>
      </c>
      <c r="E865" s="496" t="s">
        <v>1210</v>
      </c>
      <c r="F865" s="517"/>
      <c r="G865" s="489"/>
      <c r="H865" s="489"/>
      <c r="I865" s="492">
        <v>0.1</v>
      </c>
      <c r="J865" s="524">
        <f>0.1+0.3+0.1</f>
        <v>0.5</v>
      </c>
      <c r="K865" s="492">
        <f>I865*J865*3.14</f>
        <v>0.15700000000000003</v>
      </c>
      <c r="L865" s="492">
        <f>J865</f>
        <v>0.5</v>
      </c>
      <c r="M865" s="490">
        <v>1.1000000000000001</v>
      </c>
      <c r="N865" s="491">
        <f t="shared" ref="N865:N870" si="489">ROUND(M865*L865,2)</f>
        <v>0.55000000000000004</v>
      </c>
      <c r="O865" s="577"/>
      <c r="P865" s="577"/>
      <c r="Q865" s="492">
        <f t="shared" ref="Q865:Q870" si="490">ROUND(N865*O865,2)</f>
        <v>0</v>
      </c>
      <c r="R865" s="492"/>
      <c r="S865" s="715">
        <f t="shared" ref="S865:S870" si="491">ROUND(Q865+R865,2)</f>
        <v>0</v>
      </c>
      <c r="T865" s="577"/>
      <c r="U865" s="609"/>
      <c r="V865" s="609"/>
      <c r="W865" s="609"/>
      <c r="X865" s="609"/>
      <c r="Y865" s="609"/>
    </row>
    <row r="866" spans="1:25" s="610" customFormat="1" ht="22.5" customHeight="1" x14ac:dyDescent="0.25">
      <c r="A866" s="486" t="s">
        <v>2122</v>
      </c>
      <c r="B866" s="543"/>
      <c r="C866" s="516" t="s">
        <v>553</v>
      </c>
      <c r="D866" s="596" t="s">
        <v>956</v>
      </c>
      <c r="E866" s="496" t="s">
        <v>1210</v>
      </c>
      <c r="F866" s="517"/>
      <c r="G866" s="489"/>
      <c r="H866" s="489"/>
      <c r="I866" s="492">
        <v>0.1</v>
      </c>
      <c r="J866" s="524">
        <f>0.2+0.1+100.3</f>
        <v>100.6</v>
      </c>
      <c r="K866" s="492">
        <f>I866*J866*3.14</f>
        <v>31.588400000000004</v>
      </c>
      <c r="L866" s="492">
        <f>J866</f>
        <v>100.6</v>
      </c>
      <c r="M866" s="490">
        <v>1.1000000000000001</v>
      </c>
      <c r="N866" s="491">
        <f t="shared" si="489"/>
        <v>110.66</v>
      </c>
      <c r="O866" s="577"/>
      <c r="P866" s="577"/>
      <c r="Q866" s="492">
        <f t="shared" si="490"/>
        <v>0</v>
      </c>
      <c r="R866" s="492"/>
      <c r="S866" s="715">
        <f t="shared" si="491"/>
        <v>0</v>
      </c>
      <c r="T866" s="577"/>
      <c r="U866" s="609"/>
      <c r="V866" s="609"/>
      <c r="W866" s="609"/>
      <c r="X866" s="609"/>
      <c r="Y866" s="609"/>
    </row>
    <row r="867" spans="1:25" s="610" customFormat="1" ht="22.5" customHeight="1" x14ac:dyDescent="0.25">
      <c r="A867" s="486" t="s">
        <v>2123</v>
      </c>
      <c r="B867" s="543"/>
      <c r="C867" s="516" t="s">
        <v>553</v>
      </c>
      <c r="D867" s="596" t="s">
        <v>3626</v>
      </c>
      <c r="E867" s="489" t="s">
        <v>18</v>
      </c>
      <c r="F867" s="570" t="s">
        <v>14</v>
      </c>
      <c r="G867" s="560"/>
      <c r="H867" s="496"/>
      <c r="I867" s="492"/>
      <c r="J867" s="526"/>
      <c r="K867" s="549">
        <v>8.0763948541344707E-2</v>
      </c>
      <c r="L867" s="494" t="str">
        <f t="shared" ref="L867:L872" si="492">F867</f>
        <v>1</v>
      </c>
      <c r="M867" s="490">
        <v>1</v>
      </c>
      <c r="N867" s="491">
        <f t="shared" si="489"/>
        <v>1</v>
      </c>
      <c r="O867" s="577"/>
      <c r="P867" s="577"/>
      <c r="Q867" s="492">
        <f t="shared" si="490"/>
        <v>0</v>
      </c>
      <c r="R867" s="492"/>
      <c r="S867" s="715">
        <f t="shared" si="491"/>
        <v>0</v>
      </c>
      <c r="T867" s="577"/>
      <c r="U867" s="609"/>
      <c r="V867" s="609"/>
      <c r="W867" s="609"/>
      <c r="X867" s="609"/>
      <c r="Y867" s="609"/>
    </row>
    <row r="868" spans="1:25" s="610" customFormat="1" ht="22.5" customHeight="1" x14ac:dyDescent="0.25">
      <c r="A868" s="486" t="s">
        <v>2121</v>
      </c>
      <c r="B868" s="543"/>
      <c r="C868" s="516" t="s">
        <v>553</v>
      </c>
      <c r="D868" s="596" t="s">
        <v>938</v>
      </c>
      <c r="E868" s="489" t="s">
        <v>18</v>
      </c>
      <c r="F868" s="570" t="s">
        <v>14</v>
      </c>
      <c r="G868" s="560"/>
      <c r="H868" s="496"/>
      <c r="I868" s="492"/>
      <c r="J868" s="526"/>
      <c r="K868" s="549">
        <v>8.0763948541344707E-2</v>
      </c>
      <c r="L868" s="494" t="str">
        <f t="shared" si="492"/>
        <v>1</v>
      </c>
      <c r="M868" s="490">
        <v>1</v>
      </c>
      <c r="N868" s="491">
        <f t="shared" si="489"/>
        <v>1</v>
      </c>
      <c r="O868" s="577"/>
      <c r="P868" s="577"/>
      <c r="Q868" s="492">
        <f t="shared" si="490"/>
        <v>0</v>
      </c>
      <c r="R868" s="492"/>
      <c r="S868" s="715">
        <f t="shared" si="491"/>
        <v>0</v>
      </c>
      <c r="T868" s="577"/>
      <c r="U868" s="609"/>
      <c r="V868" s="609"/>
      <c r="W868" s="609"/>
      <c r="X868" s="609"/>
      <c r="Y868" s="609"/>
    </row>
    <row r="869" spans="1:25" s="610" customFormat="1" ht="22.5" customHeight="1" x14ac:dyDescent="0.25">
      <c r="A869" s="486" t="s">
        <v>2124</v>
      </c>
      <c r="B869" s="543"/>
      <c r="C869" s="516" t="s">
        <v>553</v>
      </c>
      <c r="D869" s="596" t="s">
        <v>938</v>
      </c>
      <c r="E869" s="489" t="s">
        <v>18</v>
      </c>
      <c r="F869" s="570" t="s">
        <v>14</v>
      </c>
      <c r="G869" s="560"/>
      <c r="H869" s="496"/>
      <c r="I869" s="492"/>
      <c r="J869" s="526"/>
      <c r="K869" s="549">
        <v>8.0763948541344707E-2</v>
      </c>
      <c r="L869" s="494" t="str">
        <f t="shared" si="492"/>
        <v>1</v>
      </c>
      <c r="M869" s="490">
        <v>1</v>
      </c>
      <c r="N869" s="491">
        <f t="shared" si="489"/>
        <v>1</v>
      </c>
      <c r="O869" s="577"/>
      <c r="P869" s="577"/>
      <c r="Q869" s="492">
        <f t="shared" si="490"/>
        <v>0</v>
      </c>
      <c r="R869" s="492"/>
      <c r="S869" s="715">
        <f t="shared" si="491"/>
        <v>0</v>
      </c>
      <c r="T869" s="577"/>
      <c r="U869" s="609"/>
      <c r="V869" s="609"/>
      <c r="W869" s="609"/>
      <c r="X869" s="609"/>
      <c r="Y869" s="609"/>
    </row>
    <row r="870" spans="1:25" s="610" customFormat="1" x14ac:dyDescent="0.25">
      <c r="A870" s="486" t="s">
        <v>4242</v>
      </c>
      <c r="B870" s="543"/>
      <c r="C870" s="516" t="s">
        <v>553</v>
      </c>
      <c r="D870" s="502" t="s">
        <v>705</v>
      </c>
      <c r="E870" s="489" t="s">
        <v>3</v>
      </c>
      <c r="F870" s="633">
        <f>0.02+0.02+0.02</f>
        <v>0.06</v>
      </c>
      <c r="G870" s="560"/>
      <c r="H870" s="496"/>
      <c r="I870" s="492"/>
      <c r="J870" s="526"/>
      <c r="K870" s="492">
        <f>F870</f>
        <v>0.06</v>
      </c>
      <c r="L870" s="497">
        <f t="shared" si="492"/>
        <v>0.06</v>
      </c>
      <c r="M870" s="490">
        <v>1</v>
      </c>
      <c r="N870" s="491">
        <f t="shared" si="489"/>
        <v>0.06</v>
      </c>
      <c r="O870" s="577"/>
      <c r="P870" s="577"/>
      <c r="Q870" s="492">
        <f t="shared" si="490"/>
        <v>0</v>
      </c>
      <c r="R870" s="492"/>
      <c r="S870" s="715">
        <f t="shared" si="491"/>
        <v>0</v>
      </c>
      <c r="T870" s="577"/>
      <c r="U870" s="609"/>
      <c r="V870" s="609"/>
      <c r="W870" s="609"/>
      <c r="X870" s="609"/>
      <c r="Y870" s="609"/>
    </row>
    <row r="871" spans="1:25" s="559" customFormat="1" x14ac:dyDescent="0.3">
      <c r="A871" s="477" t="s">
        <v>1658</v>
      </c>
      <c r="B871" s="501" t="s">
        <v>4988</v>
      </c>
      <c r="C871" s="504" t="s">
        <v>552</v>
      </c>
      <c r="D871" s="508" t="s">
        <v>654</v>
      </c>
      <c r="E871" s="479" t="s">
        <v>18</v>
      </c>
      <c r="F871" s="500">
        <f>F872</f>
        <v>3</v>
      </c>
      <c r="G871" s="500"/>
      <c r="H871" s="500"/>
      <c r="I871" s="500"/>
      <c r="J871" s="500"/>
      <c r="K871" s="500"/>
      <c r="L871" s="506">
        <f t="shared" si="492"/>
        <v>3</v>
      </c>
      <c r="M871" s="507">
        <v>1</v>
      </c>
      <c r="N871" s="483">
        <f>ROUND(M871*L871,2)</f>
        <v>3</v>
      </c>
      <c r="O871" s="575"/>
      <c r="P871" s="575"/>
      <c r="Q871" s="485"/>
      <c r="R871" s="485">
        <f>ROUND(N871*P871,2)</f>
        <v>0</v>
      </c>
      <c r="S871" s="715">
        <f>ROUND(Q871+R871,2)</f>
        <v>0</v>
      </c>
      <c r="T871" s="586"/>
      <c r="U871" s="558"/>
      <c r="V871" s="558"/>
      <c r="W871" s="558"/>
      <c r="X871" s="558"/>
      <c r="Y871" s="558"/>
    </row>
    <row r="872" spans="1:25" s="626" customFormat="1" ht="27.6" x14ac:dyDescent="0.25">
      <c r="A872" s="516" t="s">
        <v>2125</v>
      </c>
      <c r="B872" s="543"/>
      <c r="C872" s="486" t="s">
        <v>553</v>
      </c>
      <c r="D872" s="596" t="s">
        <v>3627</v>
      </c>
      <c r="E872" s="496" t="s">
        <v>18</v>
      </c>
      <c r="F872" s="517">
        <v>3</v>
      </c>
      <c r="G872" s="517"/>
      <c r="H872" s="517"/>
      <c r="I872" s="517"/>
      <c r="J872" s="517"/>
      <c r="K872" s="517"/>
      <c r="L872" s="494">
        <f t="shared" si="492"/>
        <v>3</v>
      </c>
      <c r="M872" s="490">
        <v>1</v>
      </c>
      <c r="N872" s="491">
        <f t="shared" ref="N872" si="493">ROUND(M872*L872,2)</f>
        <v>3</v>
      </c>
      <c r="O872" s="577"/>
      <c r="P872" s="577"/>
      <c r="Q872" s="492">
        <f>ROUND(N872*O872,2)</f>
        <v>0</v>
      </c>
      <c r="R872" s="492"/>
      <c r="S872" s="715">
        <f>ROUND(Q872+R872,2)</f>
        <v>0</v>
      </c>
      <c r="T872" s="584"/>
      <c r="U872" s="625"/>
      <c r="V872" s="625"/>
      <c r="W872" s="625"/>
      <c r="X872" s="625"/>
      <c r="Y872" s="625"/>
    </row>
    <row r="873" spans="1:25" s="608" customFormat="1" ht="18.75" customHeight="1" x14ac:dyDescent="0.3">
      <c r="A873" s="477" t="s">
        <v>1659</v>
      </c>
      <c r="B873" s="501" t="s">
        <v>2088</v>
      </c>
      <c r="C873" s="477" t="s">
        <v>552</v>
      </c>
      <c r="D873" s="478" t="s">
        <v>1338</v>
      </c>
      <c r="E873" s="479" t="s">
        <v>3</v>
      </c>
      <c r="F873" s="519">
        <f>F874</f>
        <v>34.86</v>
      </c>
      <c r="G873" s="479"/>
      <c r="H873" s="479"/>
      <c r="I873" s="479"/>
      <c r="J873" s="479"/>
      <c r="K873" s="500"/>
      <c r="L873" s="519">
        <f>F873</f>
        <v>34.86</v>
      </c>
      <c r="M873" s="507">
        <v>1</v>
      </c>
      <c r="N873" s="483">
        <f>ROUND(M873*L873,2)</f>
        <v>34.86</v>
      </c>
      <c r="O873" s="575"/>
      <c r="P873" s="575"/>
      <c r="Q873" s="485"/>
      <c r="R873" s="485">
        <f>ROUND(N873*P873,2)</f>
        <v>0</v>
      </c>
      <c r="S873" s="715">
        <f>ROUND(Q873+R873,2)</f>
        <v>0</v>
      </c>
      <c r="T873" s="587"/>
    </row>
    <row r="874" spans="1:25" s="610" customFormat="1" ht="41.4" x14ac:dyDescent="0.25">
      <c r="A874" s="486" t="s">
        <v>4243</v>
      </c>
      <c r="B874" s="487"/>
      <c r="C874" s="486" t="s">
        <v>553</v>
      </c>
      <c r="D874" s="596" t="s">
        <v>3628</v>
      </c>
      <c r="E874" s="489" t="s">
        <v>3</v>
      </c>
      <c r="F874" s="497">
        <f>0.1+0.1+34.66</f>
        <v>34.86</v>
      </c>
      <c r="G874" s="489"/>
      <c r="H874" s="489"/>
      <c r="I874" s="489"/>
      <c r="J874" s="489"/>
      <c r="K874" s="494"/>
      <c r="L874" s="497">
        <f>F874</f>
        <v>34.86</v>
      </c>
      <c r="M874" s="490">
        <v>1.1000000000000001</v>
      </c>
      <c r="N874" s="491">
        <f t="shared" ref="N874:N875" si="494">ROUND(M874*L874,2)</f>
        <v>38.35</v>
      </c>
      <c r="O874" s="576"/>
      <c r="P874" s="576"/>
      <c r="Q874" s="492">
        <f t="shared" ref="Q874:Q875" si="495">ROUND(N874*O874,2)</f>
        <v>0</v>
      </c>
      <c r="R874" s="492"/>
      <c r="S874" s="715">
        <f t="shared" ref="S874:S875" si="496">ROUND(Q874+R874,2)</f>
        <v>0</v>
      </c>
      <c r="T874" s="584"/>
      <c r="U874" s="609"/>
    </row>
    <row r="875" spans="1:25" s="610" customFormat="1" ht="25.5" customHeight="1" x14ac:dyDescent="0.3">
      <c r="A875" s="486" t="s">
        <v>4244</v>
      </c>
      <c r="B875" s="487"/>
      <c r="C875" s="486" t="s">
        <v>553</v>
      </c>
      <c r="D875" s="493" t="s">
        <v>2980</v>
      </c>
      <c r="E875" s="489" t="s">
        <v>2</v>
      </c>
      <c r="F875" s="497">
        <f>F874</f>
        <v>34.86</v>
      </c>
      <c r="G875" s="497"/>
      <c r="H875" s="497"/>
      <c r="I875" s="497"/>
      <c r="J875" s="497"/>
      <c r="K875" s="497"/>
      <c r="L875" s="497">
        <f>F875</f>
        <v>34.86</v>
      </c>
      <c r="M875" s="490">
        <v>0.7</v>
      </c>
      <c r="N875" s="491">
        <f t="shared" si="494"/>
        <v>24.4</v>
      </c>
      <c r="O875" s="576"/>
      <c r="P875" s="576"/>
      <c r="Q875" s="492">
        <f t="shared" si="495"/>
        <v>0</v>
      </c>
      <c r="R875" s="492"/>
      <c r="S875" s="715">
        <f t="shared" si="496"/>
        <v>0</v>
      </c>
      <c r="T875" s="584"/>
    </row>
    <row r="876" spans="1:25" s="617" customFormat="1" ht="22.5" customHeight="1" x14ac:dyDescent="0.3">
      <c r="A876" s="510" t="s">
        <v>509</v>
      </c>
      <c r="B876" s="511"/>
      <c r="C876" s="510"/>
      <c r="D876" s="465" t="s">
        <v>1664</v>
      </c>
      <c r="E876" s="512"/>
      <c r="F876" s="513"/>
      <c r="G876" s="512"/>
      <c r="H876" s="512"/>
      <c r="I876" s="512"/>
      <c r="J876" s="512"/>
      <c r="K876" s="512"/>
      <c r="L876" s="514"/>
      <c r="M876" s="467"/>
      <c r="N876" s="468"/>
      <c r="O876" s="579"/>
      <c r="P876" s="579"/>
      <c r="Q876" s="469"/>
      <c r="R876" s="469"/>
      <c r="S876" s="715"/>
      <c r="T876" s="579"/>
      <c r="U876" s="616"/>
      <c r="V876" s="616"/>
      <c r="W876" s="616"/>
      <c r="X876" s="616"/>
      <c r="Y876" s="616"/>
    </row>
    <row r="877" spans="1:25" s="608" customFormat="1" ht="32.25" customHeight="1" x14ac:dyDescent="0.3">
      <c r="A877" s="477" t="s">
        <v>1660</v>
      </c>
      <c r="B877" s="501" t="s">
        <v>2086</v>
      </c>
      <c r="C877" s="477" t="s">
        <v>552</v>
      </c>
      <c r="D877" s="478" t="s">
        <v>3128</v>
      </c>
      <c r="E877" s="479" t="s">
        <v>3</v>
      </c>
      <c r="F877" s="500"/>
      <c r="G877" s="479"/>
      <c r="H877" s="479"/>
      <c r="I877" s="480"/>
      <c r="J877" s="480"/>
      <c r="K877" s="480">
        <f>SUM(K878:K906)</f>
        <v>130.01190212127929</v>
      </c>
      <c r="L877" s="480">
        <f>K877</f>
        <v>130.01190212127929</v>
      </c>
      <c r="M877" s="482">
        <v>1</v>
      </c>
      <c r="N877" s="483">
        <f>ROUND(M877*L877,2)</f>
        <v>130.01</v>
      </c>
      <c r="O877" s="575"/>
      <c r="P877" s="575"/>
      <c r="Q877" s="485"/>
      <c r="R877" s="485">
        <f>ROUND(N877*P877,2)</f>
        <v>0</v>
      </c>
      <c r="S877" s="715">
        <f>ROUND(Q877+R877,2)</f>
        <v>0</v>
      </c>
      <c r="T877" s="575" t="s">
        <v>555</v>
      </c>
      <c r="U877" s="607"/>
      <c r="V877" s="607"/>
      <c r="W877" s="607"/>
      <c r="X877" s="607"/>
      <c r="Y877" s="607"/>
    </row>
    <row r="878" spans="1:25" s="608" customFormat="1" ht="22.5" customHeight="1" x14ac:dyDescent="0.3">
      <c r="A878" s="486" t="s">
        <v>2127</v>
      </c>
      <c r="B878" s="543"/>
      <c r="C878" s="516" t="s">
        <v>553</v>
      </c>
      <c r="D878" s="813" t="s">
        <v>4604</v>
      </c>
      <c r="E878" s="496" t="s">
        <v>1210</v>
      </c>
      <c r="F878" s="517"/>
      <c r="G878" s="489">
        <v>0.2</v>
      </c>
      <c r="H878" s="489">
        <v>0.1</v>
      </c>
      <c r="I878" s="492">
        <f>(G878+H878)*2</f>
        <v>0.60000000000000009</v>
      </c>
      <c r="J878" s="524">
        <v>2.8</v>
      </c>
      <c r="K878" s="492">
        <f>I878*J878</f>
        <v>1.6800000000000002</v>
      </c>
      <c r="L878" s="492">
        <f>J878</f>
        <v>2.8</v>
      </c>
      <c r="M878" s="490">
        <v>1.1000000000000001</v>
      </c>
      <c r="N878" s="491">
        <f t="shared" ref="N878:N907" si="497">ROUND(M878*L878,2)</f>
        <v>3.08</v>
      </c>
      <c r="O878" s="577"/>
      <c r="P878" s="577"/>
      <c r="Q878" s="492">
        <f t="shared" ref="Q878:Q907" si="498">ROUND(N878*O878,2)</f>
        <v>0</v>
      </c>
      <c r="R878" s="492"/>
      <c r="S878" s="715">
        <f t="shared" ref="S878:S907" si="499">ROUND(Q878+R878,2)</f>
        <v>0</v>
      </c>
      <c r="T878" s="575"/>
      <c r="U878" s="607"/>
      <c r="V878" s="607"/>
      <c r="W878" s="607"/>
      <c r="X878" s="607"/>
      <c r="Y878" s="607"/>
    </row>
    <row r="879" spans="1:25" s="608" customFormat="1" ht="22.5" customHeight="1" x14ac:dyDescent="0.3">
      <c r="A879" s="486" t="s">
        <v>2128</v>
      </c>
      <c r="B879" s="543"/>
      <c r="C879" s="516" t="s">
        <v>553</v>
      </c>
      <c r="D879" s="523" t="s">
        <v>3630</v>
      </c>
      <c r="E879" s="496" t="s">
        <v>1210</v>
      </c>
      <c r="F879" s="517"/>
      <c r="G879" s="489">
        <v>0.2</v>
      </c>
      <c r="H879" s="489">
        <v>0.1</v>
      </c>
      <c r="I879" s="492">
        <f>(G879+H879)*2</f>
        <v>0.60000000000000009</v>
      </c>
      <c r="J879" s="524">
        <v>12.3</v>
      </c>
      <c r="K879" s="492">
        <f t="shared" ref="K879:K888" si="500">I879*J879</f>
        <v>7.3800000000000017</v>
      </c>
      <c r="L879" s="492">
        <f>J879</f>
        <v>12.3</v>
      </c>
      <c r="M879" s="490">
        <v>1.1000000000000001</v>
      </c>
      <c r="N879" s="491">
        <f t="shared" si="497"/>
        <v>13.53</v>
      </c>
      <c r="O879" s="577"/>
      <c r="P879" s="577"/>
      <c r="Q879" s="492">
        <f t="shared" si="498"/>
        <v>0</v>
      </c>
      <c r="R879" s="492"/>
      <c r="S879" s="715">
        <f t="shared" si="499"/>
        <v>0</v>
      </c>
      <c r="T879" s="575"/>
      <c r="U879" s="607"/>
      <c r="V879" s="607"/>
      <c r="W879" s="607"/>
      <c r="X879" s="607"/>
      <c r="Y879" s="607"/>
    </row>
    <row r="880" spans="1:25" s="608" customFormat="1" ht="22.5" customHeight="1" x14ac:dyDescent="0.25">
      <c r="A880" s="942" t="s">
        <v>2129</v>
      </c>
      <c r="B880" s="949"/>
      <c r="C880" s="950" t="s">
        <v>553</v>
      </c>
      <c r="D880" s="969" t="s">
        <v>3631</v>
      </c>
      <c r="E880" s="947" t="s">
        <v>1210</v>
      </c>
      <c r="F880" s="958"/>
      <c r="G880" s="971">
        <v>0.2</v>
      </c>
      <c r="H880" s="945">
        <v>0.2</v>
      </c>
      <c r="I880" s="953">
        <f t="shared" ref="I880:I881" si="501">(G880+H880)*2</f>
        <v>0.8</v>
      </c>
      <c r="J880" s="954">
        <v>19.3</v>
      </c>
      <c r="K880" s="953">
        <f>I880*J880</f>
        <v>15.440000000000001</v>
      </c>
      <c r="L880" s="953">
        <f t="shared" ref="L880:L882" si="502">J880</f>
        <v>19.3</v>
      </c>
      <c r="M880" s="490">
        <v>1.1000000000000001</v>
      </c>
      <c r="N880" s="491">
        <f t="shared" si="497"/>
        <v>21.23</v>
      </c>
      <c r="O880" s="577"/>
      <c r="P880" s="577"/>
      <c r="Q880" s="492">
        <f t="shared" si="498"/>
        <v>0</v>
      </c>
      <c r="R880" s="492"/>
      <c r="S880" s="715">
        <f t="shared" si="499"/>
        <v>0</v>
      </c>
      <c r="T880" s="575"/>
      <c r="U880" s="607"/>
      <c r="V880" s="607"/>
      <c r="W880" s="607"/>
      <c r="X880" s="607"/>
      <c r="Y880" s="607"/>
    </row>
    <row r="881" spans="1:25" s="608" customFormat="1" ht="22.5" customHeight="1" x14ac:dyDescent="0.25">
      <c r="A881" s="486" t="s">
        <v>2130</v>
      </c>
      <c r="B881" s="543"/>
      <c r="C881" s="516" t="s">
        <v>553</v>
      </c>
      <c r="D881" s="523" t="s">
        <v>3285</v>
      </c>
      <c r="E881" s="496" t="s">
        <v>1210</v>
      </c>
      <c r="F881" s="566"/>
      <c r="G881" s="565">
        <v>0.25</v>
      </c>
      <c r="H881" s="489">
        <v>0.2</v>
      </c>
      <c r="I881" s="492">
        <f t="shared" si="501"/>
        <v>0.9</v>
      </c>
      <c r="J881" s="524">
        <v>6.9</v>
      </c>
      <c r="K881" s="492">
        <f t="shared" si="500"/>
        <v>6.2100000000000009</v>
      </c>
      <c r="L881" s="492">
        <f>J881</f>
        <v>6.9</v>
      </c>
      <c r="M881" s="490">
        <v>1.1000000000000001</v>
      </c>
      <c r="N881" s="491">
        <f t="shared" si="497"/>
        <v>7.59</v>
      </c>
      <c r="O881" s="577"/>
      <c r="P881" s="577"/>
      <c r="Q881" s="492">
        <f t="shared" si="498"/>
        <v>0</v>
      </c>
      <c r="R881" s="492"/>
      <c r="S881" s="715">
        <f t="shared" si="499"/>
        <v>0</v>
      </c>
      <c r="T881" s="575"/>
      <c r="U881" s="607"/>
      <c r="V881" s="607"/>
      <c r="W881" s="607"/>
      <c r="X881" s="607"/>
      <c r="Y881" s="607"/>
    </row>
    <row r="882" spans="1:25" s="608" customFormat="1" ht="22.5" customHeight="1" x14ac:dyDescent="0.25">
      <c r="A882" s="486" t="s">
        <v>2131</v>
      </c>
      <c r="B882" s="543"/>
      <c r="C882" s="516" t="s">
        <v>553</v>
      </c>
      <c r="D882" s="523" t="s">
        <v>3286</v>
      </c>
      <c r="E882" s="496" t="s">
        <v>1210</v>
      </c>
      <c r="F882" s="566"/>
      <c r="G882" s="565">
        <v>0.25</v>
      </c>
      <c r="H882" s="489">
        <v>0.25</v>
      </c>
      <c r="I882" s="492">
        <f>(G882+H882)*2</f>
        <v>1</v>
      </c>
      <c r="J882" s="524">
        <v>10</v>
      </c>
      <c r="K882" s="492">
        <f t="shared" si="500"/>
        <v>10</v>
      </c>
      <c r="L882" s="492">
        <f t="shared" si="502"/>
        <v>10</v>
      </c>
      <c r="M882" s="490">
        <v>1.1000000000000001</v>
      </c>
      <c r="N882" s="491">
        <f t="shared" si="497"/>
        <v>11</v>
      </c>
      <c r="O882" s="577"/>
      <c r="P882" s="577"/>
      <c r="Q882" s="492">
        <f t="shared" si="498"/>
        <v>0</v>
      </c>
      <c r="R882" s="492"/>
      <c r="S882" s="715">
        <f t="shared" si="499"/>
        <v>0</v>
      </c>
      <c r="T882" s="575"/>
      <c r="U882" s="607"/>
      <c r="V882" s="607"/>
      <c r="W882" s="607"/>
      <c r="X882" s="607"/>
      <c r="Y882" s="607"/>
    </row>
    <row r="883" spans="1:25" s="608" customFormat="1" ht="22.5" customHeight="1" x14ac:dyDescent="0.25">
      <c r="A883" s="486" t="s">
        <v>4245</v>
      </c>
      <c r="B883" s="543"/>
      <c r="C883" s="516" t="s">
        <v>553</v>
      </c>
      <c r="D883" s="523" t="s">
        <v>3287</v>
      </c>
      <c r="E883" s="496" t="s">
        <v>1210</v>
      </c>
      <c r="F883" s="566"/>
      <c r="G883" s="560">
        <v>0.3</v>
      </c>
      <c r="H883" s="496">
        <v>0.25</v>
      </c>
      <c r="I883" s="492">
        <f t="shared" ref="I883:I887" si="503">(G883+H883)*2</f>
        <v>1.1000000000000001</v>
      </c>
      <c r="J883" s="524">
        <v>10</v>
      </c>
      <c r="K883" s="492">
        <f t="shared" si="500"/>
        <v>11</v>
      </c>
      <c r="L883" s="492">
        <f t="shared" ref="L883:L886" si="504">J883</f>
        <v>10</v>
      </c>
      <c r="M883" s="490">
        <v>1.1000000000000001</v>
      </c>
      <c r="N883" s="491">
        <f t="shared" si="497"/>
        <v>11</v>
      </c>
      <c r="O883" s="577"/>
      <c r="P883" s="577"/>
      <c r="Q883" s="492">
        <f t="shared" si="498"/>
        <v>0</v>
      </c>
      <c r="R883" s="492"/>
      <c r="S883" s="715">
        <f t="shared" si="499"/>
        <v>0</v>
      </c>
      <c r="T883" s="575"/>
      <c r="U883" s="607"/>
      <c r="V883" s="607"/>
      <c r="W883" s="607"/>
      <c r="X883" s="607"/>
      <c r="Y883" s="607"/>
    </row>
    <row r="884" spans="1:25" s="608" customFormat="1" ht="22.5" customHeight="1" x14ac:dyDescent="0.25">
      <c r="A884" s="486" t="s">
        <v>4246</v>
      </c>
      <c r="B884" s="543"/>
      <c r="C884" s="516" t="s">
        <v>553</v>
      </c>
      <c r="D884" s="523" t="s">
        <v>3288</v>
      </c>
      <c r="E884" s="496" t="s">
        <v>1210</v>
      </c>
      <c r="F884" s="566"/>
      <c r="G884" s="560">
        <v>0.3</v>
      </c>
      <c r="H884" s="496">
        <v>0.3</v>
      </c>
      <c r="I884" s="492">
        <f t="shared" si="503"/>
        <v>1.2</v>
      </c>
      <c r="J884" s="524">
        <v>9.8000000000000007</v>
      </c>
      <c r="K884" s="492">
        <f t="shared" si="500"/>
        <v>11.76</v>
      </c>
      <c r="L884" s="492">
        <f t="shared" si="504"/>
        <v>9.8000000000000007</v>
      </c>
      <c r="M884" s="490">
        <v>1.1000000000000001</v>
      </c>
      <c r="N884" s="491">
        <f t="shared" si="497"/>
        <v>10.78</v>
      </c>
      <c r="O884" s="577"/>
      <c r="P884" s="577"/>
      <c r="Q884" s="492">
        <f t="shared" si="498"/>
        <v>0</v>
      </c>
      <c r="R884" s="492"/>
      <c r="S884" s="715">
        <f t="shared" si="499"/>
        <v>0</v>
      </c>
      <c r="T884" s="575"/>
      <c r="U884" s="607"/>
      <c r="V884" s="607"/>
      <c r="W884" s="607"/>
      <c r="X884" s="607"/>
      <c r="Y884" s="607"/>
    </row>
    <row r="885" spans="1:25" s="608" customFormat="1" ht="22.5" customHeight="1" x14ac:dyDescent="0.25">
      <c r="A885" s="486" t="s">
        <v>4247</v>
      </c>
      <c r="B885" s="543"/>
      <c r="C885" s="516" t="s">
        <v>553</v>
      </c>
      <c r="D885" s="523" t="s">
        <v>3632</v>
      </c>
      <c r="E885" s="496" t="s">
        <v>1210</v>
      </c>
      <c r="F885" s="566"/>
      <c r="G885" s="560">
        <v>0.35</v>
      </c>
      <c r="H885" s="496">
        <v>0.3</v>
      </c>
      <c r="I885" s="492">
        <f t="shared" si="503"/>
        <v>1.2999999999999998</v>
      </c>
      <c r="J885" s="524">
        <v>13.7</v>
      </c>
      <c r="K885" s="492">
        <f t="shared" si="500"/>
        <v>17.809999999999995</v>
      </c>
      <c r="L885" s="492">
        <f>J885</f>
        <v>13.7</v>
      </c>
      <c r="M885" s="490">
        <v>1.1000000000000001</v>
      </c>
      <c r="N885" s="491">
        <f t="shared" si="497"/>
        <v>15.07</v>
      </c>
      <c r="O885" s="577"/>
      <c r="P885" s="577"/>
      <c r="Q885" s="492">
        <f t="shared" si="498"/>
        <v>0</v>
      </c>
      <c r="R885" s="492"/>
      <c r="S885" s="715">
        <f t="shared" si="499"/>
        <v>0</v>
      </c>
      <c r="T885" s="575"/>
      <c r="U885" s="607"/>
      <c r="V885" s="607"/>
      <c r="W885" s="607"/>
      <c r="X885" s="607"/>
      <c r="Y885" s="607"/>
    </row>
    <row r="886" spans="1:25" s="608" customFormat="1" ht="22.5" customHeight="1" x14ac:dyDescent="0.25">
      <c r="A886" s="486" t="s">
        <v>4248</v>
      </c>
      <c r="B886" s="543"/>
      <c r="C886" s="516" t="s">
        <v>553</v>
      </c>
      <c r="D886" s="523" t="s">
        <v>3633</v>
      </c>
      <c r="E886" s="496" t="s">
        <v>1210</v>
      </c>
      <c r="F886" s="566"/>
      <c r="G886" s="560">
        <v>0.35</v>
      </c>
      <c r="H886" s="496">
        <v>0.35</v>
      </c>
      <c r="I886" s="492">
        <f t="shared" si="503"/>
        <v>1.4</v>
      </c>
      <c r="J886" s="524">
        <v>13.3</v>
      </c>
      <c r="K886" s="492">
        <f t="shared" si="500"/>
        <v>18.62</v>
      </c>
      <c r="L886" s="492">
        <f t="shared" si="504"/>
        <v>13.3</v>
      </c>
      <c r="M886" s="490">
        <v>1.1000000000000001</v>
      </c>
      <c r="N886" s="491">
        <f t="shared" si="497"/>
        <v>14.63</v>
      </c>
      <c r="O886" s="577"/>
      <c r="P886" s="577"/>
      <c r="Q886" s="492">
        <f t="shared" si="498"/>
        <v>0</v>
      </c>
      <c r="R886" s="492"/>
      <c r="S886" s="715">
        <f t="shared" si="499"/>
        <v>0</v>
      </c>
      <c r="T886" s="575"/>
      <c r="U886" s="607"/>
      <c r="V886" s="607"/>
      <c r="W886" s="607"/>
      <c r="X886" s="607"/>
      <c r="Y886" s="607"/>
    </row>
    <row r="887" spans="1:25" s="608" customFormat="1" ht="22.5" customHeight="1" x14ac:dyDescent="0.25">
      <c r="A887" s="486" t="s">
        <v>4249</v>
      </c>
      <c r="B887" s="543"/>
      <c r="C887" s="516" t="s">
        <v>553</v>
      </c>
      <c r="D887" s="523" t="s">
        <v>3634</v>
      </c>
      <c r="E887" s="496" t="s">
        <v>1210</v>
      </c>
      <c r="F887" s="566"/>
      <c r="G887" s="560">
        <v>0.45</v>
      </c>
      <c r="H887" s="496">
        <v>0.3</v>
      </c>
      <c r="I887" s="492">
        <f t="shared" si="503"/>
        <v>1.5</v>
      </c>
      <c r="J887" s="524">
        <v>1.2</v>
      </c>
      <c r="K887" s="492">
        <f t="shared" si="500"/>
        <v>1.7999999999999998</v>
      </c>
      <c r="L887" s="492">
        <f>J887</f>
        <v>1.2</v>
      </c>
      <c r="M887" s="490">
        <v>1.1000000000000001</v>
      </c>
      <c r="N887" s="491">
        <f t="shared" si="497"/>
        <v>1.32</v>
      </c>
      <c r="O887" s="577"/>
      <c r="P887" s="577"/>
      <c r="Q887" s="492">
        <f t="shared" si="498"/>
        <v>0</v>
      </c>
      <c r="R887" s="492"/>
      <c r="S887" s="715">
        <f t="shared" si="499"/>
        <v>0</v>
      </c>
      <c r="T887" s="575"/>
      <c r="U887" s="607"/>
      <c r="V887" s="607"/>
      <c r="W887" s="607"/>
      <c r="X887" s="607"/>
      <c r="Y887" s="607"/>
    </row>
    <row r="888" spans="1:25" s="610" customFormat="1" ht="22.5" customHeight="1" x14ac:dyDescent="0.25">
      <c r="A888" s="486" t="s">
        <v>4250</v>
      </c>
      <c r="B888" s="543"/>
      <c r="C888" s="516" t="s">
        <v>553</v>
      </c>
      <c r="D888" s="523" t="s">
        <v>3635</v>
      </c>
      <c r="E888" s="496" t="s">
        <v>1210</v>
      </c>
      <c r="F888" s="570"/>
      <c r="G888" s="560">
        <v>0.45</v>
      </c>
      <c r="H888" s="496">
        <v>0.3</v>
      </c>
      <c r="I888" s="492">
        <f t="shared" ref="I888" si="505">(G888+H888)*2</f>
        <v>1.5</v>
      </c>
      <c r="J888" s="526">
        <v>11.3</v>
      </c>
      <c r="K888" s="492">
        <f t="shared" si="500"/>
        <v>16.950000000000003</v>
      </c>
      <c r="L888" s="492">
        <f t="shared" ref="L888" si="506">J888</f>
        <v>11.3</v>
      </c>
      <c r="M888" s="490">
        <v>1.1000000000000001</v>
      </c>
      <c r="N888" s="491">
        <f t="shared" si="497"/>
        <v>12.43</v>
      </c>
      <c r="O888" s="577"/>
      <c r="P888" s="577"/>
      <c r="Q888" s="492">
        <f t="shared" si="498"/>
        <v>0</v>
      </c>
      <c r="R888" s="492"/>
      <c r="S888" s="715">
        <f t="shared" si="499"/>
        <v>0</v>
      </c>
      <c r="T888" s="577"/>
      <c r="U888" s="609"/>
      <c r="V888" s="609"/>
      <c r="W888" s="609"/>
      <c r="X888" s="609"/>
      <c r="Y888" s="609"/>
    </row>
    <row r="889" spans="1:25" s="610" customFormat="1" ht="22.5" customHeight="1" x14ac:dyDescent="0.25">
      <c r="A889" s="486" t="s">
        <v>4251</v>
      </c>
      <c r="B889" s="543"/>
      <c r="C889" s="516" t="s">
        <v>553</v>
      </c>
      <c r="D889" s="523" t="s">
        <v>3636</v>
      </c>
      <c r="E889" s="489" t="s">
        <v>18</v>
      </c>
      <c r="F889" s="570" t="s">
        <v>484</v>
      </c>
      <c r="G889" s="560"/>
      <c r="H889" s="496"/>
      <c r="I889" s="492"/>
      <c r="J889" s="526"/>
      <c r="K889" s="492">
        <v>1.2699315036357866</v>
      </c>
      <c r="L889" s="494" t="str">
        <f>F889</f>
        <v>6</v>
      </c>
      <c r="M889" s="490">
        <v>1</v>
      </c>
      <c r="N889" s="491">
        <f t="shared" si="497"/>
        <v>6</v>
      </c>
      <c r="O889" s="577"/>
      <c r="P889" s="577"/>
      <c r="Q889" s="492">
        <f t="shared" si="498"/>
        <v>0</v>
      </c>
      <c r="R889" s="492"/>
      <c r="S889" s="715">
        <f t="shared" si="499"/>
        <v>0</v>
      </c>
      <c r="T889" s="577"/>
      <c r="U889" s="609"/>
      <c r="V889" s="609"/>
      <c r="W889" s="609"/>
      <c r="X889" s="609"/>
      <c r="Y889" s="609"/>
    </row>
    <row r="890" spans="1:25" s="610" customFormat="1" ht="22.5" customHeight="1" x14ac:dyDescent="0.25">
      <c r="A890" s="486" t="s">
        <v>4252</v>
      </c>
      <c r="B890" s="543"/>
      <c r="C890" s="486" t="s">
        <v>553</v>
      </c>
      <c r="D890" s="523" t="s">
        <v>3637</v>
      </c>
      <c r="E890" s="489" t="s">
        <v>18</v>
      </c>
      <c r="F890" s="570" t="s">
        <v>15</v>
      </c>
      <c r="G890" s="560"/>
      <c r="H890" s="496"/>
      <c r="I890" s="492"/>
      <c r="J890" s="526"/>
      <c r="K890" s="492">
        <v>0.45738633753705965</v>
      </c>
      <c r="L890" s="494" t="str">
        <f t="shared" ref="L890:L909" si="507">F890</f>
        <v>2</v>
      </c>
      <c r="M890" s="490">
        <v>1</v>
      </c>
      <c r="N890" s="491">
        <f t="shared" si="497"/>
        <v>2</v>
      </c>
      <c r="O890" s="577"/>
      <c r="P890" s="577"/>
      <c r="Q890" s="492">
        <f t="shared" si="498"/>
        <v>0</v>
      </c>
      <c r="R890" s="492"/>
      <c r="S890" s="715">
        <f t="shared" si="499"/>
        <v>0</v>
      </c>
      <c r="T890" s="577"/>
      <c r="U890" s="609"/>
      <c r="V890" s="609"/>
      <c r="W890" s="609"/>
      <c r="X890" s="609"/>
      <c r="Y890" s="609"/>
    </row>
    <row r="891" spans="1:25" s="610" customFormat="1" ht="22.5" customHeight="1" x14ac:dyDescent="0.25">
      <c r="A891" s="486" t="s">
        <v>4253</v>
      </c>
      <c r="B891" s="543"/>
      <c r="C891" s="486" t="s">
        <v>553</v>
      </c>
      <c r="D891" s="523" t="s">
        <v>3638</v>
      </c>
      <c r="E891" s="489" t="s">
        <v>18</v>
      </c>
      <c r="F891" s="570" t="s">
        <v>16</v>
      </c>
      <c r="G891" s="560"/>
      <c r="H891" s="496"/>
      <c r="I891" s="492"/>
      <c r="J891" s="526"/>
      <c r="K891" s="492">
        <v>0.7335563022870859</v>
      </c>
      <c r="L891" s="494" t="str">
        <f t="shared" si="507"/>
        <v>3</v>
      </c>
      <c r="M891" s="490">
        <v>1</v>
      </c>
      <c r="N891" s="491">
        <f t="shared" si="497"/>
        <v>3</v>
      </c>
      <c r="O891" s="577"/>
      <c r="P891" s="577"/>
      <c r="Q891" s="492">
        <f t="shared" si="498"/>
        <v>0</v>
      </c>
      <c r="R891" s="492"/>
      <c r="S891" s="715">
        <f t="shared" si="499"/>
        <v>0</v>
      </c>
      <c r="T891" s="577"/>
      <c r="U891" s="609"/>
      <c r="V891" s="609"/>
      <c r="W891" s="609"/>
      <c r="X891" s="609"/>
      <c r="Y891" s="609"/>
    </row>
    <row r="892" spans="1:25" s="610" customFormat="1" ht="30.75" customHeight="1" x14ac:dyDescent="0.25">
      <c r="A892" s="486" t="s">
        <v>4254</v>
      </c>
      <c r="B892" s="543"/>
      <c r="C892" s="486" t="s">
        <v>553</v>
      </c>
      <c r="D892" s="523" t="s">
        <v>3639</v>
      </c>
      <c r="E892" s="489" t="s">
        <v>18</v>
      </c>
      <c r="F892" s="570" t="s">
        <v>16</v>
      </c>
      <c r="G892" s="560"/>
      <c r="H892" s="496"/>
      <c r="I892" s="492"/>
      <c r="J892" s="526"/>
      <c r="K892" s="492">
        <v>0.78815532148650025</v>
      </c>
      <c r="L892" s="494" t="str">
        <f t="shared" si="507"/>
        <v>3</v>
      </c>
      <c r="M892" s="490">
        <v>1</v>
      </c>
      <c r="N892" s="491">
        <f t="shared" si="497"/>
        <v>3</v>
      </c>
      <c r="O892" s="577"/>
      <c r="P892" s="577"/>
      <c r="Q892" s="492">
        <f t="shared" si="498"/>
        <v>0</v>
      </c>
      <c r="R892" s="492"/>
      <c r="S892" s="715">
        <f t="shared" si="499"/>
        <v>0</v>
      </c>
      <c r="T892" s="577"/>
      <c r="U892" s="609"/>
      <c r="V892" s="609"/>
      <c r="W892" s="609"/>
      <c r="X892" s="609"/>
      <c r="Y892" s="609"/>
    </row>
    <row r="893" spans="1:25" s="610" customFormat="1" x14ac:dyDescent="0.25">
      <c r="A893" s="486" t="s">
        <v>4255</v>
      </c>
      <c r="B893" s="543"/>
      <c r="C893" s="486" t="s">
        <v>553</v>
      </c>
      <c r="D893" s="523" t="s">
        <v>3640</v>
      </c>
      <c r="E893" s="489" t="s">
        <v>18</v>
      </c>
      <c r="F893" s="570" t="s">
        <v>16</v>
      </c>
      <c r="G893" s="560"/>
      <c r="H893" s="496"/>
      <c r="I893" s="492"/>
      <c r="J893" s="526"/>
      <c r="K893" s="492">
        <v>0.83930740084315014</v>
      </c>
      <c r="L893" s="494" t="str">
        <f t="shared" si="507"/>
        <v>3</v>
      </c>
      <c r="M893" s="490">
        <v>1</v>
      </c>
      <c r="N893" s="491">
        <f t="shared" si="497"/>
        <v>3</v>
      </c>
      <c r="O893" s="577"/>
      <c r="P893" s="577"/>
      <c r="Q893" s="492">
        <f t="shared" si="498"/>
        <v>0</v>
      </c>
      <c r="R893" s="492"/>
      <c r="S893" s="715">
        <f t="shared" si="499"/>
        <v>0</v>
      </c>
      <c r="T893" s="577"/>
      <c r="U893" s="609"/>
      <c r="V893" s="609"/>
      <c r="W893" s="609"/>
      <c r="X893" s="609"/>
      <c r="Y893" s="609"/>
    </row>
    <row r="894" spans="1:25" s="610" customFormat="1" x14ac:dyDescent="0.25">
      <c r="A894" s="486" t="s">
        <v>4256</v>
      </c>
      <c r="B894" s="543"/>
      <c r="C894" s="486" t="s">
        <v>553</v>
      </c>
      <c r="D894" s="523" t="s">
        <v>3641</v>
      </c>
      <c r="E894" s="489" t="s">
        <v>18</v>
      </c>
      <c r="F894" s="570" t="s">
        <v>482</v>
      </c>
      <c r="G894" s="560"/>
      <c r="H894" s="496"/>
      <c r="I894" s="492"/>
      <c r="J894" s="526"/>
      <c r="K894" s="492">
        <v>1.1974486277268397</v>
      </c>
      <c r="L894" s="494" t="str">
        <f t="shared" si="507"/>
        <v>4</v>
      </c>
      <c r="M894" s="490">
        <v>1</v>
      </c>
      <c r="N894" s="491">
        <f t="shared" si="497"/>
        <v>4</v>
      </c>
      <c r="O894" s="577"/>
      <c r="P894" s="577"/>
      <c r="Q894" s="492">
        <f t="shared" si="498"/>
        <v>0</v>
      </c>
      <c r="R894" s="492"/>
      <c r="S894" s="715">
        <f t="shared" si="499"/>
        <v>0</v>
      </c>
      <c r="T894" s="577"/>
      <c r="U894" s="609"/>
      <c r="V894" s="609"/>
      <c r="W894" s="609"/>
      <c r="X894" s="609"/>
      <c r="Y894" s="609"/>
    </row>
    <row r="895" spans="1:25" s="610" customFormat="1" x14ac:dyDescent="0.25">
      <c r="A895" s="486" t="s">
        <v>4257</v>
      </c>
      <c r="B895" s="543"/>
      <c r="C895" s="486" t="s">
        <v>553</v>
      </c>
      <c r="D895" s="523" t="s">
        <v>3642</v>
      </c>
      <c r="E895" s="489" t="s">
        <v>18</v>
      </c>
      <c r="F895" s="570" t="s">
        <v>482</v>
      </c>
      <c r="G895" s="560"/>
      <c r="H895" s="496"/>
      <c r="I895" s="492"/>
      <c r="J895" s="526"/>
      <c r="K895" s="492">
        <v>1.2716192594583842</v>
      </c>
      <c r="L895" s="494" t="str">
        <f t="shared" si="507"/>
        <v>4</v>
      </c>
      <c r="M895" s="490">
        <v>1</v>
      </c>
      <c r="N895" s="491">
        <f t="shared" si="497"/>
        <v>4</v>
      </c>
      <c r="O895" s="577"/>
      <c r="P895" s="577"/>
      <c r="Q895" s="492">
        <f t="shared" si="498"/>
        <v>0</v>
      </c>
      <c r="R895" s="492"/>
      <c r="S895" s="715">
        <f t="shared" si="499"/>
        <v>0</v>
      </c>
      <c r="T895" s="577"/>
      <c r="U895" s="609"/>
      <c r="V895" s="609"/>
      <c r="W895" s="609"/>
      <c r="X895" s="609"/>
      <c r="Y895" s="609"/>
    </row>
    <row r="896" spans="1:25" s="610" customFormat="1" x14ac:dyDescent="0.25">
      <c r="A896" s="486" t="s">
        <v>4258</v>
      </c>
      <c r="B896" s="543"/>
      <c r="C896" s="486" t="s">
        <v>553</v>
      </c>
      <c r="D896" s="523" t="s">
        <v>3643</v>
      </c>
      <c r="E896" s="489" t="s">
        <v>18</v>
      </c>
      <c r="F896" s="570" t="s">
        <v>16</v>
      </c>
      <c r="G896" s="560"/>
      <c r="H896" s="496"/>
      <c r="I896" s="492"/>
      <c r="J896" s="526"/>
      <c r="K896" s="492">
        <v>0.95932248470981918</v>
      </c>
      <c r="L896" s="494" t="str">
        <f t="shared" si="507"/>
        <v>3</v>
      </c>
      <c r="M896" s="490">
        <v>1</v>
      </c>
      <c r="N896" s="491">
        <f t="shared" si="497"/>
        <v>3</v>
      </c>
      <c r="O896" s="577"/>
      <c r="P896" s="577"/>
      <c r="Q896" s="492">
        <f t="shared" si="498"/>
        <v>0</v>
      </c>
      <c r="R896" s="492"/>
      <c r="S896" s="715">
        <f t="shared" si="499"/>
        <v>0</v>
      </c>
      <c r="T896" s="577"/>
      <c r="U896" s="609"/>
      <c r="V896" s="609"/>
      <c r="W896" s="609"/>
      <c r="X896" s="609"/>
      <c r="Y896" s="609"/>
    </row>
    <row r="897" spans="1:25" s="610" customFormat="1" x14ac:dyDescent="0.25">
      <c r="A897" s="486" t="s">
        <v>4259</v>
      </c>
      <c r="B897" s="543"/>
      <c r="C897" s="486" t="s">
        <v>553</v>
      </c>
      <c r="D897" s="523" t="s">
        <v>3644</v>
      </c>
      <c r="E897" s="489" t="s">
        <v>18</v>
      </c>
      <c r="F897" s="633" t="s">
        <v>14</v>
      </c>
      <c r="G897" s="560"/>
      <c r="H897" s="496"/>
      <c r="I897" s="492"/>
      <c r="J897" s="526"/>
      <c r="K897" s="492">
        <v>0.08</v>
      </c>
      <c r="L897" s="494" t="str">
        <f t="shared" si="507"/>
        <v>1</v>
      </c>
      <c r="M897" s="490">
        <v>1</v>
      </c>
      <c r="N897" s="491">
        <f t="shared" si="497"/>
        <v>1</v>
      </c>
      <c r="O897" s="577"/>
      <c r="P897" s="577"/>
      <c r="Q897" s="492">
        <f t="shared" si="498"/>
        <v>0</v>
      </c>
      <c r="R897" s="492"/>
      <c r="S897" s="715">
        <f t="shared" si="499"/>
        <v>0</v>
      </c>
      <c r="T897" s="577"/>
      <c r="U897" s="609"/>
      <c r="V897" s="609"/>
      <c r="W897" s="609"/>
      <c r="X897" s="609"/>
      <c r="Y897" s="609"/>
    </row>
    <row r="898" spans="1:25" s="610" customFormat="1" x14ac:dyDescent="0.25">
      <c r="A898" s="486" t="s">
        <v>4260</v>
      </c>
      <c r="B898" s="543"/>
      <c r="C898" s="486" t="s">
        <v>553</v>
      </c>
      <c r="D898" s="596" t="s">
        <v>3645</v>
      </c>
      <c r="E898" s="489" t="s">
        <v>18</v>
      </c>
      <c r="F898" s="633" t="s">
        <v>14</v>
      </c>
      <c r="G898" s="560"/>
      <c r="H898" s="496"/>
      <c r="I898" s="492"/>
      <c r="J898" s="526"/>
      <c r="K898" s="492">
        <v>0.50342917352885164</v>
      </c>
      <c r="L898" s="494" t="str">
        <f t="shared" si="507"/>
        <v>1</v>
      </c>
      <c r="M898" s="490">
        <v>1</v>
      </c>
      <c r="N898" s="491">
        <f t="shared" si="497"/>
        <v>1</v>
      </c>
      <c r="O898" s="577"/>
      <c r="P898" s="577"/>
      <c r="Q898" s="492">
        <f t="shared" si="498"/>
        <v>0</v>
      </c>
      <c r="R898" s="492"/>
      <c r="S898" s="715">
        <f t="shared" si="499"/>
        <v>0</v>
      </c>
      <c r="T898" s="577"/>
      <c r="U898" s="609"/>
      <c r="V898" s="609"/>
      <c r="W898" s="609"/>
      <c r="X898" s="609"/>
      <c r="Y898" s="609"/>
    </row>
    <row r="899" spans="1:25" s="610" customFormat="1" x14ac:dyDescent="0.25">
      <c r="A899" s="486" t="s">
        <v>4261</v>
      </c>
      <c r="B899" s="543"/>
      <c r="C899" s="486" t="s">
        <v>553</v>
      </c>
      <c r="D899" s="596" t="s">
        <v>3646</v>
      </c>
      <c r="E899" s="489" t="s">
        <v>18</v>
      </c>
      <c r="F899" s="633" t="s">
        <v>14</v>
      </c>
      <c r="G899" s="560"/>
      <c r="H899" s="496"/>
      <c r="I899" s="492"/>
      <c r="J899" s="526"/>
      <c r="K899" s="492">
        <v>0.85685834705770336</v>
      </c>
      <c r="L899" s="494" t="str">
        <f t="shared" si="507"/>
        <v>1</v>
      </c>
      <c r="M899" s="490">
        <v>1</v>
      </c>
      <c r="N899" s="491">
        <f t="shared" si="497"/>
        <v>1</v>
      </c>
      <c r="O899" s="577"/>
      <c r="P899" s="577"/>
      <c r="Q899" s="492">
        <f t="shared" si="498"/>
        <v>0</v>
      </c>
      <c r="R899" s="492"/>
      <c r="S899" s="715">
        <f t="shared" si="499"/>
        <v>0</v>
      </c>
      <c r="T899" s="577"/>
      <c r="U899" s="609"/>
      <c r="V899" s="609"/>
      <c r="W899" s="609"/>
      <c r="X899" s="609"/>
      <c r="Y899" s="609"/>
    </row>
    <row r="900" spans="1:25" s="610" customFormat="1" ht="25.5" customHeight="1" x14ac:dyDescent="0.25">
      <c r="A900" s="486" t="s">
        <v>4262</v>
      </c>
      <c r="B900" s="543"/>
      <c r="C900" s="486" t="s">
        <v>553</v>
      </c>
      <c r="D900" s="596" t="s">
        <v>3647</v>
      </c>
      <c r="E900" s="489" t="s">
        <v>18</v>
      </c>
      <c r="F900" s="633" t="s">
        <v>14</v>
      </c>
      <c r="G900" s="560"/>
      <c r="H900" s="496"/>
      <c r="I900" s="492"/>
      <c r="J900" s="526"/>
      <c r="K900" s="492">
        <v>0.25541594578792298</v>
      </c>
      <c r="L900" s="494" t="str">
        <f t="shared" si="507"/>
        <v>1</v>
      </c>
      <c r="M900" s="490">
        <v>1</v>
      </c>
      <c r="N900" s="491">
        <f t="shared" si="497"/>
        <v>1</v>
      </c>
      <c r="O900" s="577"/>
      <c r="P900" s="577"/>
      <c r="Q900" s="492">
        <f t="shared" si="498"/>
        <v>0</v>
      </c>
      <c r="R900" s="492"/>
      <c r="S900" s="715">
        <f t="shared" si="499"/>
        <v>0</v>
      </c>
      <c r="T900" s="577"/>
      <c r="U900" s="609"/>
      <c r="V900" s="609"/>
      <c r="W900" s="609"/>
      <c r="X900" s="609"/>
      <c r="Y900" s="609"/>
    </row>
    <row r="901" spans="1:25" s="610" customFormat="1" ht="25.5" customHeight="1" x14ac:dyDescent="0.25">
      <c r="A901" s="486" t="s">
        <v>4263</v>
      </c>
      <c r="B901" s="543"/>
      <c r="C901" s="486" t="s">
        <v>553</v>
      </c>
      <c r="D901" s="596" t="s">
        <v>3648</v>
      </c>
      <c r="E901" s="489" t="s">
        <v>18</v>
      </c>
      <c r="F901" s="633" t="s">
        <v>14</v>
      </c>
      <c r="G901" s="560"/>
      <c r="H901" s="496"/>
      <c r="I901" s="492"/>
      <c r="J901" s="526"/>
      <c r="K901" s="492">
        <v>0.28551993223490368</v>
      </c>
      <c r="L901" s="494" t="str">
        <f t="shared" si="507"/>
        <v>1</v>
      </c>
      <c r="M901" s="490">
        <v>1</v>
      </c>
      <c r="N901" s="491">
        <f t="shared" si="497"/>
        <v>1</v>
      </c>
      <c r="O901" s="577"/>
      <c r="P901" s="577"/>
      <c r="Q901" s="492">
        <f t="shared" si="498"/>
        <v>0</v>
      </c>
      <c r="R901" s="492"/>
      <c r="S901" s="715">
        <f t="shared" si="499"/>
        <v>0</v>
      </c>
      <c r="T901" s="577"/>
      <c r="U901" s="609"/>
      <c r="V901" s="609"/>
      <c r="W901" s="609"/>
      <c r="X901" s="609"/>
      <c r="Y901" s="609"/>
    </row>
    <row r="902" spans="1:25" s="610" customFormat="1" ht="25.5" customHeight="1" x14ac:dyDescent="0.25">
      <c r="A902" s="486" t="s">
        <v>4264</v>
      </c>
      <c r="B902" s="543"/>
      <c r="C902" s="486" t="s">
        <v>553</v>
      </c>
      <c r="D902" s="596" t="s">
        <v>3649</v>
      </c>
      <c r="E902" s="489" t="s">
        <v>18</v>
      </c>
      <c r="F902" s="633" t="s">
        <v>14</v>
      </c>
      <c r="G902" s="560"/>
      <c r="H902" s="496"/>
      <c r="I902" s="492"/>
      <c r="J902" s="526"/>
      <c r="K902" s="492">
        <v>0.31551993223490371</v>
      </c>
      <c r="L902" s="494" t="str">
        <f t="shared" si="507"/>
        <v>1</v>
      </c>
      <c r="M902" s="490">
        <v>1</v>
      </c>
      <c r="N902" s="491">
        <f t="shared" si="497"/>
        <v>1</v>
      </c>
      <c r="O902" s="577"/>
      <c r="P902" s="577"/>
      <c r="Q902" s="492">
        <f t="shared" si="498"/>
        <v>0</v>
      </c>
      <c r="R902" s="492"/>
      <c r="S902" s="715">
        <f t="shared" si="499"/>
        <v>0</v>
      </c>
      <c r="T902" s="577"/>
      <c r="U902" s="609"/>
      <c r="V902" s="609"/>
      <c r="W902" s="609"/>
      <c r="X902" s="609"/>
      <c r="Y902" s="609"/>
    </row>
    <row r="903" spans="1:25" s="610" customFormat="1" ht="25.5" customHeight="1" x14ac:dyDescent="0.25">
      <c r="A903" s="486" t="s">
        <v>4265</v>
      </c>
      <c r="B903" s="543"/>
      <c r="C903" s="486" t="s">
        <v>553</v>
      </c>
      <c r="D903" s="596" t="s">
        <v>3650</v>
      </c>
      <c r="E903" s="489" t="s">
        <v>18</v>
      </c>
      <c r="F903" s="633" t="s">
        <v>14</v>
      </c>
      <c r="G903" s="560"/>
      <c r="H903" s="496"/>
      <c r="I903" s="492"/>
      <c r="J903" s="526"/>
      <c r="K903" s="492">
        <v>0.34562391868188447</v>
      </c>
      <c r="L903" s="494" t="str">
        <f t="shared" si="507"/>
        <v>1</v>
      </c>
      <c r="M903" s="490">
        <v>1</v>
      </c>
      <c r="N903" s="491">
        <f t="shared" si="497"/>
        <v>1</v>
      </c>
      <c r="O903" s="577"/>
      <c r="P903" s="577"/>
      <c r="Q903" s="492">
        <f t="shared" si="498"/>
        <v>0</v>
      </c>
      <c r="R903" s="492"/>
      <c r="S903" s="715">
        <f t="shared" si="499"/>
        <v>0</v>
      </c>
      <c r="T903" s="577"/>
      <c r="U903" s="609"/>
      <c r="V903" s="609"/>
      <c r="W903" s="609"/>
      <c r="X903" s="609"/>
      <c r="Y903" s="609"/>
    </row>
    <row r="904" spans="1:25" s="610" customFormat="1" ht="25.5" customHeight="1" x14ac:dyDescent="0.25">
      <c r="A904" s="486" t="s">
        <v>4266</v>
      </c>
      <c r="B904" s="543"/>
      <c r="C904" s="486" t="s">
        <v>553</v>
      </c>
      <c r="D904" s="596" t="s">
        <v>3651</v>
      </c>
      <c r="E904" s="489" t="s">
        <v>18</v>
      </c>
      <c r="F904" s="633" t="s">
        <v>14</v>
      </c>
      <c r="G904" s="560"/>
      <c r="H904" s="496"/>
      <c r="I904" s="492"/>
      <c r="J904" s="526"/>
      <c r="K904" s="492">
        <v>0.37562391868188438</v>
      </c>
      <c r="L904" s="494" t="str">
        <f t="shared" si="507"/>
        <v>1</v>
      </c>
      <c r="M904" s="490">
        <v>1</v>
      </c>
      <c r="N904" s="491">
        <f t="shared" si="497"/>
        <v>1</v>
      </c>
      <c r="O904" s="577"/>
      <c r="P904" s="577"/>
      <c r="Q904" s="492">
        <f t="shared" si="498"/>
        <v>0</v>
      </c>
      <c r="R904" s="492"/>
      <c r="S904" s="715">
        <f t="shared" si="499"/>
        <v>0</v>
      </c>
      <c r="T904" s="577"/>
      <c r="U904" s="609"/>
      <c r="V904" s="609"/>
      <c r="W904" s="609"/>
      <c r="X904" s="609"/>
      <c r="Y904" s="609"/>
    </row>
    <row r="905" spans="1:25" s="610" customFormat="1" ht="25.5" customHeight="1" x14ac:dyDescent="0.25">
      <c r="A905" s="486" t="s">
        <v>4267</v>
      </c>
      <c r="B905" s="543"/>
      <c r="C905" s="486" t="s">
        <v>553</v>
      </c>
      <c r="D905" s="596" t="s">
        <v>3652</v>
      </c>
      <c r="E905" s="489" t="s">
        <v>18</v>
      </c>
      <c r="F905" s="633" t="s">
        <v>14</v>
      </c>
      <c r="G905" s="560"/>
      <c r="H905" s="496"/>
      <c r="I905" s="492"/>
      <c r="J905" s="526"/>
      <c r="K905" s="492">
        <v>0.40572790512886514</v>
      </c>
      <c r="L905" s="494" t="str">
        <f t="shared" si="507"/>
        <v>1</v>
      </c>
      <c r="M905" s="490">
        <v>1</v>
      </c>
      <c r="N905" s="491">
        <f t="shared" si="497"/>
        <v>1</v>
      </c>
      <c r="O905" s="577"/>
      <c r="P905" s="577"/>
      <c r="Q905" s="492">
        <f t="shared" si="498"/>
        <v>0</v>
      </c>
      <c r="R905" s="492"/>
      <c r="S905" s="715">
        <f t="shared" si="499"/>
        <v>0</v>
      </c>
      <c r="T905" s="577"/>
      <c r="U905" s="609"/>
      <c r="V905" s="609"/>
      <c r="W905" s="609"/>
      <c r="X905" s="609"/>
      <c r="Y905" s="609"/>
    </row>
    <row r="906" spans="1:25" s="610" customFormat="1" ht="25.5" customHeight="1" x14ac:dyDescent="0.25">
      <c r="A906" s="486" t="s">
        <v>4268</v>
      </c>
      <c r="B906" s="543"/>
      <c r="C906" s="486" t="s">
        <v>553</v>
      </c>
      <c r="D906" s="596" t="s">
        <v>3653</v>
      </c>
      <c r="E906" s="489" t="s">
        <v>18</v>
      </c>
      <c r="F906" s="633" t="s">
        <v>14</v>
      </c>
      <c r="G906" s="560"/>
      <c r="H906" s="496"/>
      <c r="I906" s="492"/>
      <c r="J906" s="526"/>
      <c r="K906" s="492">
        <v>0.42145581025773038</v>
      </c>
      <c r="L906" s="494" t="str">
        <f t="shared" si="507"/>
        <v>1</v>
      </c>
      <c r="M906" s="490">
        <v>1</v>
      </c>
      <c r="N906" s="491">
        <f t="shared" si="497"/>
        <v>1</v>
      </c>
      <c r="O906" s="577"/>
      <c r="P906" s="577"/>
      <c r="Q906" s="492">
        <f t="shared" si="498"/>
        <v>0</v>
      </c>
      <c r="R906" s="492"/>
      <c r="S906" s="715">
        <f t="shared" si="499"/>
        <v>0</v>
      </c>
      <c r="T906" s="577"/>
      <c r="U906" s="609"/>
      <c r="V906" s="609"/>
      <c r="W906" s="609"/>
      <c r="X906" s="609"/>
      <c r="Y906" s="609"/>
    </row>
    <row r="907" spans="1:25" s="610" customFormat="1" x14ac:dyDescent="0.25">
      <c r="A907" s="486" t="s">
        <v>4269</v>
      </c>
      <c r="B907" s="543"/>
      <c r="C907" s="516" t="s">
        <v>553</v>
      </c>
      <c r="D907" s="502" t="s">
        <v>705</v>
      </c>
      <c r="E907" s="489" t="s">
        <v>3</v>
      </c>
      <c r="F907" s="633">
        <v>0.14000000000000001</v>
      </c>
      <c r="G907" s="560"/>
      <c r="H907" s="496"/>
      <c r="I907" s="492"/>
      <c r="J907" s="526"/>
      <c r="K907" s="492"/>
      <c r="L907" s="497">
        <f t="shared" si="507"/>
        <v>0.14000000000000001</v>
      </c>
      <c r="M907" s="490">
        <v>1</v>
      </c>
      <c r="N907" s="491">
        <f t="shared" si="497"/>
        <v>0.14000000000000001</v>
      </c>
      <c r="O907" s="577"/>
      <c r="P907" s="577"/>
      <c r="Q907" s="492">
        <f t="shared" si="498"/>
        <v>0</v>
      </c>
      <c r="R907" s="492"/>
      <c r="S907" s="715">
        <f t="shared" si="499"/>
        <v>0</v>
      </c>
      <c r="T907" s="577"/>
      <c r="U907" s="609"/>
      <c r="V907" s="609"/>
      <c r="W907" s="609"/>
      <c r="X907" s="609"/>
      <c r="Y907" s="609"/>
    </row>
    <row r="908" spans="1:25" s="559" customFormat="1" x14ac:dyDescent="0.3">
      <c r="A908" s="477" t="s">
        <v>1661</v>
      </c>
      <c r="B908" s="501" t="s">
        <v>4988</v>
      </c>
      <c r="C908" s="504" t="s">
        <v>552</v>
      </c>
      <c r="D908" s="508" t="s">
        <v>654</v>
      </c>
      <c r="E908" s="479" t="s">
        <v>18</v>
      </c>
      <c r="F908" s="500">
        <f>F909</f>
        <v>28</v>
      </c>
      <c r="G908" s="500"/>
      <c r="H908" s="500"/>
      <c r="I908" s="500"/>
      <c r="J908" s="500"/>
      <c r="K908" s="500"/>
      <c r="L908" s="506">
        <f t="shared" si="507"/>
        <v>28</v>
      </c>
      <c r="M908" s="507">
        <v>1</v>
      </c>
      <c r="N908" s="483">
        <f>ROUND(M908*L908,2)</f>
        <v>28</v>
      </c>
      <c r="O908" s="575"/>
      <c r="P908" s="575"/>
      <c r="Q908" s="485"/>
      <c r="R908" s="485">
        <f>ROUND(N908*P908,2)</f>
        <v>0</v>
      </c>
      <c r="S908" s="715">
        <f>ROUND(Q908+R908,2)</f>
        <v>0</v>
      </c>
      <c r="T908" s="586"/>
      <c r="U908" s="558"/>
      <c r="V908" s="558"/>
      <c r="W908" s="558"/>
      <c r="X908" s="558"/>
      <c r="Y908" s="558"/>
    </row>
    <row r="909" spans="1:25" s="610" customFormat="1" ht="24" customHeight="1" x14ac:dyDescent="0.25">
      <c r="A909" s="516" t="s">
        <v>2132</v>
      </c>
      <c r="B909" s="487"/>
      <c r="C909" s="486" t="s">
        <v>553</v>
      </c>
      <c r="D909" s="596" t="s">
        <v>3849</v>
      </c>
      <c r="E909" s="489" t="s">
        <v>18</v>
      </c>
      <c r="F909" s="494">
        <v>28</v>
      </c>
      <c r="G909" s="494"/>
      <c r="H909" s="494"/>
      <c r="I909" s="494"/>
      <c r="J909" s="494"/>
      <c r="K909" s="494"/>
      <c r="L909" s="494">
        <f t="shared" si="507"/>
        <v>28</v>
      </c>
      <c r="M909" s="490">
        <v>1</v>
      </c>
      <c r="N909" s="491">
        <f t="shared" ref="N909" si="508">ROUND(M909*L909,2)</f>
        <v>28</v>
      </c>
      <c r="O909" s="576"/>
      <c r="P909" s="576"/>
      <c r="Q909" s="492">
        <f>ROUND(N909*O909,2)</f>
        <v>0</v>
      </c>
      <c r="R909" s="492"/>
      <c r="S909" s="715">
        <f>ROUND(Q909+R909,2)</f>
        <v>0</v>
      </c>
      <c r="T909" s="590"/>
      <c r="U909" s="609"/>
      <c r="V909" s="609"/>
      <c r="W909" s="609"/>
      <c r="X909" s="609"/>
      <c r="Y909" s="609"/>
    </row>
    <row r="910" spans="1:25" s="608" customFormat="1" ht="18.75" customHeight="1" x14ac:dyDescent="0.3">
      <c r="A910" s="477" t="s">
        <v>1662</v>
      </c>
      <c r="B910" s="501" t="s">
        <v>2088</v>
      </c>
      <c r="C910" s="477" t="s">
        <v>552</v>
      </c>
      <c r="D910" s="478" t="s">
        <v>1338</v>
      </c>
      <c r="E910" s="479" t="s">
        <v>3</v>
      </c>
      <c r="F910" s="519">
        <f>F911+F913</f>
        <v>126.23</v>
      </c>
      <c r="G910" s="479"/>
      <c r="H910" s="479"/>
      <c r="I910" s="479"/>
      <c r="J910" s="479"/>
      <c r="K910" s="500"/>
      <c r="L910" s="519">
        <f>F910</f>
        <v>126.23</v>
      </c>
      <c r="M910" s="507">
        <v>1</v>
      </c>
      <c r="N910" s="483">
        <f>ROUND(M910*L910,2)</f>
        <v>126.23</v>
      </c>
      <c r="O910" s="575"/>
      <c r="P910" s="575"/>
      <c r="Q910" s="485"/>
      <c r="R910" s="485">
        <f>ROUND(N910*P910,2)</f>
        <v>0</v>
      </c>
      <c r="S910" s="715">
        <f>ROUND(Q910+R910,2)</f>
        <v>0</v>
      </c>
      <c r="T910" s="587"/>
    </row>
    <row r="911" spans="1:25" s="610" customFormat="1" ht="30" customHeight="1" x14ac:dyDescent="0.25">
      <c r="A911" s="486" t="s">
        <v>2133</v>
      </c>
      <c r="B911" s="487"/>
      <c r="C911" s="486" t="s">
        <v>553</v>
      </c>
      <c r="D911" s="596" t="s">
        <v>3609</v>
      </c>
      <c r="E911" s="489" t="s">
        <v>3</v>
      </c>
      <c r="F911" s="497">
        <v>2.92</v>
      </c>
      <c r="G911" s="489"/>
      <c r="H911" s="489"/>
      <c r="I911" s="489"/>
      <c r="J911" s="489"/>
      <c r="K911" s="494"/>
      <c r="L911" s="497">
        <f>F911</f>
        <v>2.92</v>
      </c>
      <c r="M911" s="490">
        <v>1.1000000000000001</v>
      </c>
      <c r="N911" s="491">
        <f t="shared" ref="N911:N914" si="509">ROUND(M911*L911,2)</f>
        <v>3.21</v>
      </c>
      <c r="O911" s="576"/>
      <c r="P911" s="576"/>
      <c r="Q911" s="492">
        <f t="shared" ref="Q911:Q914" si="510">ROUND(N911*O911,2)</f>
        <v>0</v>
      </c>
      <c r="R911" s="492"/>
      <c r="S911" s="715">
        <f t="shared" ref="S911:S914" si="511">ROUND(Q911+R911,2)</f>
        <v>0</v>
      </c>
      <c r="T911" s="584"/>
      <c r="U911" s="609"/>
    </row>
    <row r="912" spans="1:25" s="610" customFormat="1" ht="25.5" customHeight="1" x14ac:dyDescent="0.3">
      <c r="A912" s="486" t="s">
        <v>4270</v>
      </c>
      <c r="B912" s="487"/>
      <c r="C912" s="486" t="s">
        <v>553</v>
      </c>
      <c r="D912" s="493" t="s">
        <v>2980</v>
      </c>
      <c r="E912" s="489" t="s">
        <v>2</v>
      </c>
      <c r="F912" s="497">
        <f>F911</f>
        <v>2.92</v>
      </c>
      <c r="G912" s="497"/>
      <c r="H912" s="497"/>
      <c r="I912" s="497"/>
      <c r="J912" s="497"/>
      <c r="K912" s="497"/>
      <c r="L912" s="497">
        <f t="shared" ref="L912:L914" si="512">F912</f>
        <v>2.92</v>
      </c>
      <c r="M912" s="490">
        <v>0.7</v>
      </c>
      <c r="N912" s="491">
        <f t="shared" si="509"/>
        <v>2.04</v>
      </c>
      <c r="O912" s="576"/>
      <c r="P912" s="576"/>
      <c r="Q912" s="492">
        <f t="shared" si="510"/>
        <v>0</v>
      </c>
      <c r="R912" s="492"/>
      <c r="S912" s="715">
        <f t="shared" si="511"/>
        <v>0</v>
      </c>
      <c r="T912" s="584"/>
    </row>
    <row r="913" spans="1:25" s="610" customFormat="1" ht="25.5" customHeight="1" x14ac:dyDescent="0.25">
      <c r="A913" s="486" t="s">
        <v>4271</v>
      </c>
      <c r="B913" s="487"/>
      <c r="C913" s="486" t="s">
        <v>553</v>
      </c>
      <c r="D913" s="597" t="s">
        <v>3628</v>
      </c>
      <c r="E913" s="489" t="s">
        <v>3</v>
      </c>
      <c r="F913" s="497">
        <v>123.31</v>
      </c>
      <c r="G913" s="497"/>
      <c r="H913" s="497"/>
      <c r="I913" s="497"/>
      <c r="J913" s="497"/>
      <c r="K913" s="497"/>
      <c r="L913" s="497">
        <f>F913</f>
        <v>123.31</v>
      </c>
      <c r="M913" s="490">
        <v>1.1000000000000001</v>
      </c>
      <c r="N913" s="491">
        <f t="shared" si="509"/>
        <v>135.63999999999999</v>
      </c>
      <c r="O913" s="576"/>
      <c r="P913" s="576"/>
      <c r="Q913" s="492">
        <f t="shared" si="510"/>
        <v>0</v>
      </c>
      <c r="R913" s="492"/>
      <c r="S913" s="715">
        <f t="shared" si="511"/>
        <v>0</v>
      </c>
      <c r="T913" s="584"/>
    </row>
    <row r="914" spans="1:25" s="610" customFormat="1" ht="25.5" customHeight="1" x14ac:dyDescent="0.3">
      <c r="A914" s="486" t="s">
        <v>4272</v>
      </c>
      <c r="B914" s="487"/>
      <c r="C914" s="486" t="s">
        <v>553</v>
      </c>
      <c r="D914" s="493" t="s">
        <v>2980</v>
      </c>
      <c r="E914" s="489" t="s">
        <v>2</v>
      </c>
      <c r="F914" s="497">
        <f>F913</f>
        <v>123.31</v>
      </c>
      <c r="G914" s="497"/>
      <c r="H914" s="497"/>
      <c r="I914" s="497"/>
      <c r="J914" s="497"/>
      <c r="K914" s="497"/>
      <c r="L914" s="497">
        <f t="shared" si="512"/>
        <v>123.31</v>
      </c>
      <c r="M914" s="490">
        <v>0.7</v>
      </c>
      <c r="N914" s="491">
        <f t="shared" si="509"/>
        <v>86.32</v>
      </c>
      <c r="O914" s="576"/>
      <c r="P914" s="576"/>
      <c r="Q914" s="492">
        <f t="shared" si="510"/>
        <v>0</v>
      </c>
      <c r="R914" s="492"/>
      <c r="S914" s="715">
        <f t="shared" si="511"/>
        <v>0</v>
      </c>
      <c r="T914" s="584"/>
    </row>
    <row r="915" spans="1:25" s="559" customFormat="1" ht="15.75" customHeight="1" x14ac:dyDescent="0.3">
      <c r="A915" s="477" t="s">
        <v>4273</v>
      </c>
      <c r="B915" s="501" t="s">
        <v>2307</v>
      </c>
      <c r="C915" s="477" t="s">
        <v>552</v>
      </c>
      <c r="D915" s="499" t="s">
        <v>2071</v>
      </c>
      <c r="E915" s="479" t="s">
        <v>18</v>
      </c>
      <c r="F915" s="479">
        <f>F916</f>
        <v>28</v>
      </c>
      <c r="G915" s="479"/>
      <c r="H915" s="479"/>
      <c r="I915" s="479"/>
      <c r="J915" s="479"/>
      <c r="K915" s="479"/>
      <c r="L915" s="500">
        <v>1</v>
      </c>
      <c r="M915" s="482">
        <v>1</v>
      </c>
      <c r="N915" s="483">
        <f>ROUND(M915*L915,2)</f>
        <v>1</v>
      </c>
      <c r="O915" s="575"/>
      <c r="P915" s="575"/>
      <c r="Q915" s="485"/>
      <c r="R915" s="485">
        <f>ROUND(N915*P915,2)</f>
        <v>0</v>
      </c>
      <c r="S915" s="715">
        <f>ROUND(Q915+R915,2)</f>
        <v>0</v>
      </c>
      <c r="T915" s="587" t="s">
        <v>556</v>
      </c>
      <c r="U915" s="558"/>
      <c r="V915" s="558"/>
      <c r="W915" s="558"/>
      <c r="X915" s="558"/>
      <c r="Y915" s="558"/>
    </row>
    <row r="916" spans="1:25" s="608" customFormat="1" ht="18.75" customHeight="1" x14ac:dyDescent="0.25">
      <c r="A916" s="516" t="s">
        <v>4274</v>
      </c>
      <c r="B916" s="543"/>
      <c r="C916" s="516" t="s">
        <v>553</v>
      </c>
      <c r="D916" s="597" t="s">
        <v>3629</v>
      </c>
      <c r="E916" s="489" t="s">
        <v>18</v>
      </c>
      <c r="F916" s="566">
        <v>28</v>
      </c>
      <c r="G916" s="560"/>
      <c r="H916" s="496"/>
      <c r="I916" s="492"/>
      <c r="J916" s="526"/>
      <c r="K916" s="492"/>
      <c r="L916" s="494">
        <f t="shared" ref="L916" si="513">F916</f>
        <v>28</v>
      </c>
      <c r="M916" s="490">
        <v>1</v>
      </c>
      <c r="N916" s="491">
        <f t="shared" ref="N916" si="514">ROUND(M916*L916,2)</f>
        <v>28</v>
      </c>
      <c r="O916" s="577"/>
      <c r="P916" s="577"/>
      <c r="Q916" s="492">
        <f>ROUND(N916*O916,2)</f>
        <v>0</v>
      </c>
      <c r="R916" s="492"/>
      <c r="S916" s="715">
        <f>ROUND(Q916+R916,2)</f>
        <v>0</v>
      </c>
      <c r="T916" s="575"/>
      <c r="U916" s="607"/>
      <c r="V916" s="607"/>
      <c r="W916" s="607"/>
      <c r="X916" s="607"/>
      <c r="Y916" s="607"/>
    </row>
    <row r="917" spans="1:25" s="617" customFormat="1" ht="22.5" customHeight="1" x14ac:dyDescent="0.3">
      <c r="A917" s="510" t="s">
        <v>510</v>
      </c>
      <c r="B917" s="511"/>
      <c r="C917" s="510"/>
      <c r="D917" s="465" t="s">
        <v>1665</v>
      </c>
      <c r="E917" s="512"/>
      <c r="F917" s="513"/>
      <c r="G917" s="512"/>
      <c r="H917" s="512"/>
      <c r="I917" s="512"/>
      <c r="J917" s="512"/>
      <c r="K917" s="512"/>
      <c r="L917" s="514"/>
      <c r="M917" s="467"/>
      <c r="N917" s="468"/>
      <c r="O917" s="579"/>
      <c r="P917" s="579"/>
      <c r="Q917" s="469"/>
      <c r="R917" s="469"/>
      <c r="S917" s="715"/>
      <c r="T917" s="579"/>
      <c r="U917" s="616"/>
      <c r="V917" s="616"/>
      <c r="W917" s="616"/>
      <c r="X917" s="616"/>
      <c r="Y917" s="616"/>
    </row>
    <row r="918" spans="1:25" s="608" customFormat="1" ht="32.25" customHeight="1" x14ac:dyDescent="0.3">
      <c r="A918" s="477" t="s">
        <v>2134</v>
      </c>
      <c r="B918" s="501" t="s">
        <v>2086</v>
      </c>
      <c r="C918" s="477" t="s">
        <v>552</v>
      </c>
      <c r="D918" s="478" t="s">
        <v>3128</v>
      </c>
      <c r="E918" s="479" t="s">
        <v>3</v>
      </c>
      <c r="F918" s="500"/>
      <c r="G918" s="479"/>
      <c r="H918" s="479"/>
      <c r="I918" s="480"/>
      <c r="J918" s="480"/>
      <c r="K918" s="480">
        <f>SUM(K919:K944)</f>
        <v>102.39991717194617</v>
      </c>
      <c r="L918" s="480">
        <f>K918</f>
        <v>102.39991717194617</v>
      </c>
      <c r="M918" s="482">
        <v>1</v>
      </c>
      <c r="N918" s="483">
        <f>ROUND(M918*L918,2)</f>
        <v>102.4</v>
      </c>
      <c r="O918" s="575"/>
      <c r="P918" s="575"/>
      <c r="Q918" s="485"/>
      <c r="R918" s="485">
        <f>ROUND(N918*P918,2)</f>
        <v>0</v>
      </c>
      <c r="S918" s="715">
        <f>ROUND(Q918+R918,2)</f>
        <v>0</v>
      </c>
      <c r="T918" s="575" t="s">
        <v>555</v>
      </c>
      <c r="U918" s="607"/>
      <c r="V918" s="607"/>
      <c r="W918" s="607"/>
      <c r="X918" s="607"/>
      <c r="Y918" s="607"/>
    </row>
    <row r="919" spans="1:25" s="610" customFormat="1" ht="22.5" customHeight="1" x14ac:dyDescent="0.3">
      <c r="A919" s="486" t="s">
        <v>2135</v>
      </c>
      <c r="B919" s="543"/>
      <c r="C919" s="516" t="s">
        <v>553</v>
      </c>
      <c r="D919" s="813" t="s">
        <v>4604</v>
      </c>
      <c r="E919" s="496" t="s">
        <v>1210</v>
      </c>
      <c r="F919" s="517"/>
      <c r="G919" s="489">
        <v>0.2</v>
      </c>
      <c r="H919" s="489">
        <v>0.1</v>
      </c>
      <c r="I919" s="492">
        <f>(G919+H919)*2</f>
        <v>0.60000000000000009</v>
      </c>
      <c r="J919" s="524">
        <v>2.8</v>
      </c>
      <c r="K919" s="492">
        <f>I919*J919</f>
        <v>1.6800000000000002</v>
      </c>
      <c r="L919" s="492">
        <f>J919</f>
        <v>2.8</v>
      </c>
      <c r="M919" s="490">
        <v>1.1000000000000001</v>
      </c>
      <c r="N919" s="491">
        <f t="shared" ref="N919:N945" si="515">ROUND(M919*L919,2)</f>
        <v>3.08</v>
      </c>
      <c r="O919" s="577"/>
      <c r="P919" s="577"/>
      <c r="Q919" s="492">
        <f t="shared" ref="Q919:Q945" si="516">ROUND(N919*O919,2)</f>
        <v>0</v>
      </c>
      <c r="R919" s="492"/>
      <c r="S919" s="715">
        <f t="shared" ref="S919:S945" si="517">ROUND(Q919+R919,2)</f>
        <v>0</v>
      </c>
      <c r="T919" s="577"/>
      <c r="U919" s="609"/>
      <c r="V919" s="609"/>
      <c r="W919" s="609"/>
      <c r="X919" s="609"/>
      <c r="Y919" s="609"/>
    </row>
    <row r="920" spans="1:25" s="610" customFormat="1" ht="22.5" customHeight="1" x14ac:dyDescent="0.3">
      <c r="A920" s="486" t="s">
        <v>2136</v>
      </c>
      <c r="B920" s="543"/>
      <c r="C920" s="516" t="s">
        <v>553</v>
      </c>
      <c r="D920" s="523" t="s">
        <v>3630</v>
      </c>
      <c r="E920" s="496" t="s">
        <v>1210</v>
      </c>
      <c r="F920" s="517"/>
      <c r="G920" s="489">
        <v>0.2</v>
      </c>
      <c r="H920" s="489">
        <v>0.1</v>
      </c>
      <c r="I920" s="492">
        <f>(G920+H920)*2</f>
        <v>0.60000000000000009</v>
      </c>
      <c r="J920" s="524">
        <v>22.1</v>
      </c>
      <c r="K920" s="492">
        <f t="shared" ref="K920:K927" si="518">I920*J920</f>
        <v>13.260000000000003</v>
      </c>
      <c r="L920" s="492">
        <f>J920</f>
        <v>22.1</v>
      </c>
      <c r="M920" s="490">
        <v>1.1000000000000001</v>
      </c>
      <c r="N920" s="491">
        <f t="shared" si="515"/>
        <v>24.31</v>
      </c>
      <c r="O920" s="577"/>
      <c r="P920" s="577"/>
      <c r="Q920" s="492">
        <f t="shared" si="516"/>
        <v>0</v>
      </c>
      <c r="R920" s="492"/>
      <c r="S920" s="715">
        <f t="shared" si="517"/>
        <v>0</v>
      </c>
      <c r="T920" s="577"/>
      <c r="U920" s="609"/>
      <c r="V920" s="609"/>
      <c r="W920" s="609"/>
      <c r="X920" s="609"/>
      <c r="Y920" s="609"/>
    </row>
    <row r="921" spans="1:25" s="610" customFormat="1" ht="22.5" customHeight="1" x14ac:dyDescent="0.25">
      <c r="A921" s="486" t="s">
        <v>2137</v>
      </c>
      <c r="B921" s="543"/>
      <c r="C921" s="516" t="s">
        <v>553</v>
      </c>
      <c r="D921" s="596" t="s">
        <v>3654</v>
      </c>
      <c r="E921" s="496" t="s">
        <v>1210</v>
      </c>
      <c r="F921" s="570"/>
      <c r="G921" s="565">
        <v>0.2</v>
      </c>
      <c r="H921" s="489">
        <v>0.15</v>
      </c>
      <c r="I921" s="492">
        <f t="shared" ref="I921:I922" si="519">(G921+H921)*2</f>
        <v>0.7</v>
      </c>
      <c r="J921" s="524">
        <v>7.1</v>
      </c>
      <c r="K921" s="492">
        <f t="shared" si="518"/>
        <v>4.97</v>
      </c>
      <c r="L921" s="492">
        <f t="shared" ref="L921:L928" si="520">J921</f>
        <v>7.1</v>
      </c>
      <c r="M921" s="490">
        <v>1.1000000000000001</v>
      </c>
      <c r="N921" s="491">
        <f t="shared" si="515"/>
        <v>7.81</v>
      </c>
      <c r="O921" s="577"/>
      <c r="P921" s="577"/>
      <c r="Q921" s="492">
        <f t="shared" si="516"/>
        <v>0</v>
      </c>
      <c r="R921" s="492"/>
      <c r="S921" s="715">
        <f t="shared" si="517"/>
        <v>0</v>
      </c>
      <c r="T921" s="577"/>
      <c r="U921" s="609"/>
      <c r="V921" s="609"/>
      <c r="W921" s="609"/>
      <c r="X921" s="609"/>
      <c r="Y921" s="609"/>
    </row>
    <row r="922" spans="1:25" s="610" customFormat="1" ht="22.5" customHeight="1" x14ac:dyDescent="0.25">
      <c r="A922" s="486" t="s">
        <v>2138</v>
      </c>
      <c r="B922" s="543"/>
      <c r="C922" s="516" t="s">
        <v>553</v>
      </c>
      <c r="D922" s="596" t="s">
        <v>3631</v>
      </c>
      <c r="E922" s="496" t="s">
        <v>1210</v>
      </c>
      <c r="F922" s="570"/>
      <c r="G922" s="565">
        <v>0.2</v>
      </c>
      <c r="H922" s="489">
        <v>0.2</v>
      </c>
      <c r="I922" s="492">
        <f t="shared" si="519"/>
        <v>0.8</v>
      </c>
      <c r="J922" s="524">
        <v>9.8000000000000007</v>
      </c>
      <c r="K922" s="492">
        <f t="shared" si="518"/>
        <v>7.8400000000000007</v>
      </c>
      <c r="L922" s="492">
        <f t="shared" si="520"/>
        <v>9.8000000000000007</v>
      </c>
      <c r="M922" s="490">
        <v>1.1000000000000001</v>
      </c>
      <c r="N922" s="491">
        <f t="shared" si="515"/>
        <v>10.78</v>
      </c>
      <c r="O922" s="577"/>
      <c r="P922" s="577"/>
      <c r="Q922" s="492">
        <f t="shared" si="516"/>
        <v>0</v>
      </c>
      <c r="R922" s="492"/>
      <c r="S922" s="715">
        <f t="shared" si="517"/>
        <v>0</v>
      </c>
      <c r="T922" s="577"/>
      <c r="U922" s="609"/>
      <c r="V922" s="609"/>
      <c r="W922" s="609"/>
      <c r="X922" s="609"/>
      <c r="Y922" s="609"/>
    </row>
    <row r="923" spans="1:25" s="610" customFormat="1" ht="22.5" customHeight="1" x14ac:dyDescent="0.25">
      <c r="A923" s="486" t="s">
        <v>4275</v>
      </c>
      <c r="B923" s="543"/>
      <c r="C923" s="516" t="s">
        <v>553</v>
      </c>
      <c r="D923" s="596" t="s">
        <v>3285</v>
      </c>
      <c r="E923" s="496" t="s">
        <v>1210</v>
      </c>
      <c r="F923" s="570"/>
      <c r="G923" s="565">
        <v>0.25</v>
      </c>
      <c r="H923" s="489">
        <v>0.2</v>
      </c>
      <c r="I923" s="492">
        <f>(G923+H923)*2</f>
        <v>0.9</v>
      </c>
      <c r="J923" s="524">
        <v>10.5</v>
      </c>
      <c r="K923" s="492">
        <f t="shared" si="518"/>
        <v>9.4500000000000011</v>
      </c>
      <c r="L923" s="492">
        <f t="shared" si="520"/>
        <v>10.5</v>
      </c>
      <c r="M923" s="490">
        <v>1.1000000000000001</v>
      </c>
      <c r="N923" s="491">
        <f t="shared" si="515"/>
        <v>11.55</v>
      </c>
      <c r="O923" s="577"/>
      <c r="P923" s="577"/>
      <c r="Q923" s="492">
        <f t="shared" si="516"/>
        <v>0</v>
      </c>
      <c r="R923" s="492"/>
      <c r="S923" s="715">
        <f t="shared" si="517"/>
        <v>0</v>
      </c>
      <c r="T923" s="577"/>
      <c r="U923" s="609"/>
      <c r="V923" s="609"/>
      <c r="W923" s="609"/>
      <c r="X923" s="609"/>
      <c r="Y923" s="609"/>
    </row>
    <row r="924" spans="1:25" s="610" customFormat="1" ht="22.5" customHeight="1" x14ac:dyDescent="0.25">
      <c r="A924" s="486" t="s">
        <v>4276</v>
      </c>
      <c r="B924" s="543"/>
      <c r="C924" s="516" t="s">
        <v>553</v>
      </c>
      <c r="D924" s="596" t="s">
        <v>3286</v>
      </c>
      <c r="E924" s="496" t="s">
        <v>1210</v>
      </c>
      <c r="F924" s="570"/>
      <c r="G924" s="560">
        <v>0.25</v>
      </c>
      <c r="H924" s="496">
        <v>0.25</v>
      </c>
      <c r="I924" s="492">
        <f t="shared" ref="I924:I928" si="521">(G924+H924)*2</f>
        <v>1</v>
      </c>
      <c r="J924" s="524">
        <v>10</v>
      </c>
      <c r="K924" s="492">
        <f t="shared" si="518"/>
        <v>10</v>
      </c>
      <c r="L924" s="492">
        <f t="shared" si="520"/>
        <v>10</v>
      </c>
      <c r="M924" s="490">
        <v>1.1000000000000001</v>
      </c>
      <c r="N924" s="491">
        <f t="shared" si="515"/>
        <v>11</v>
      </c>
      <c r="O924" s="577"/>
      <c r="P924" s="577"/>
      <c r="Q924" s="492">
        <f t="shared" si="516"/>
        <v>0</v>
      </c>
      <c r="R924" s="492"/>
      <c r="S924" s="715">
        <f t="shared" si="517"/>
        <v>0</v>
      </c>
      <c r="T924" s="577"/>
      <c r="U924" s="609"/>
      <c r="V924" s="609"/>
      <c r="W924" s="609"/>
      <c r="X924" s="609"/>
      <c r="Y924" s="609"/>
    </row>
    <row r="925" spans="1:25" s="610" customFormat="1" ht="22.5" customHeight="1" x14ac:dyDescent="0.25">
      <c r="A925" s="486" t="s">
        <v>4277</v>
      </c>
      <c r="B925" s="543"/>
      <c r="C925" s="516" t="s">
        <v>553</v>
      </c>
      <c r="D925" s="596" t="s">
        <v>3287</v>
      </c>
      <c r="E925" s="496" t="s">
        <v>1210</v>
      </c>
      <c r="F925" s="570"/>
      <c r="G925" s="560">
        <v>0.3</v>
      </c>
      <c r="H925" s="496">
        <v>0.25</v>
      </c>
      <c r="I925" s="492">
        <f t="shared" si="521"/>
        <v>1.1000000000000001</v>
      </c>
      <c r="J925" s="524">
        <v>13.3</v>
      </c>
      <c r="K925" s="492">
        <f t="shared" si="518"/>
        <v>14.630000000000003</v>
      </c>
      <c r="L925" s="492">
        <f t="shared" si="520"/>
        <v>13.3</v>
      </c>
      <c r="M925" s="490">
        <v>1.1000000000000001</v>
      </c>
      <c r="N925" s="491">
        <f t="shared" si="515"/>
        <v>14.63</v>
      </c>
      <c r="O925" s="577"/>
      <c r="P925" s="577"/>
      <c r="Q925" s="492">
        <f t="shared" si="516"/>
        <v>0</v>
      </c>
      <c r="R925" s="492"/>
      <c r="S925" s="715">
        <f t="shared" si="517"/>
        <v>0</v>
      </c>
      <c r="T925" s="577"/>
      <c r="U925" s="609"/>
      <c r="V925" s="609"/>
      <c r="W925" s="609"/>
      <c r="X925" s="609"/>
      <c r="Y925" s="609"/>
    </row>
    <row r="926" spans="1:25" s="610" customFormat="1" ht="22.5" customHeight="1" x14ac:dyDescent="0.25">
      <c r="A926" s="486" t="s">
        <v>4278</v>
      </c>
      <c r="B926" s="543"/>
      <c r="C926" s="516" t="s">
        <v>553</v>
      </c>
      <c r="D926" s="596" t="s">
        <v>3655</v>
      </c>
      <c r="E926" s="496" t="s">
        <v>1210</v>
      </c>
      <c r="F926" s="570"/>
      <c r="G926" s="560">
        <v>0.35</v>
      </c>
      <c r="H926" s="496">
        <v>0.25</v>
      </c>
      <c r="I926" s="492">
        <f t="shared" si="521"/>
        <v>1.2</v>
      </c>
      <c r="J926" s="524">
        <v>13.4</v>
      </c>
      <c r="K926" s="492">
        <f t="shared" si="518"/>
        <v>16.079999999999998</v>
      </c>
      <c r="L926" s="492">
        <f t="shared" si="520"/>
        <v>13.4</v>
      </c>
      <c r="M926" s="490">
        <v>1.1000000000000001</v>
      </c>
      <c r="N926" s="491">
        <f t="shared" si="515"/>
        <v>14.74</v>
      </c>
      <c r="O926" s="577"/>
      <c r="P926" s="577"/>
      <c r="Q926" s="492">
        <f t="shared" si="516"/>
        <v>0</v>
      </c>
      <c r="R926" s="492"/>
      <c r="S926" s="715">
        <f t="shared" si="517"/>
        <v>0</v>
      </c>
      <c r="T926" s="577"/>
      <c r="U926" s="609"/>
      <c r="V926" s="609"/>
      <c r="W926" s="609"/>
      <c r="X926" s="609"/>
      <c r="Y926" s="609"/>
    </row>
    <row r="927" spans="1:25" s="610" customFormat="1" ht="22.5" customHeight="1" x14ac:dyDescent="0.25">
      <c r="A927" s="486" t="s">
        <v>4279</v>
      </c>
      <c r="B927" s="543"/>
      <c r="C927" s="516" t="s">
        <v>553</v>
      </c>
      <c r="D927" s="813" t="s">
        <v>4624</v>
      </c>
      <c r="E927" s="496" t="s">
        <v>1210</v>
      </c>
      <c r="F927" s="570"/>
      <c r="G927" s="560">
        <v>0.4</v>
      </c>
      <c r="H927" s="496">
        <v>0.25</v>
      </c>
      <c r="I927" s="492">
        <f t="shared" si="521"/>
        <v>1.3</v>
      </c>
      <c r="J927" s="524">
        <v>1</v>
      </c>
      <c r="K927" s="492">
        <f t="shared" si="518"/>
        <v>1.3</v>
      </c>
      <c r="L927" s="492">
        <f t="shared" si="520"/>
        <v>1</v>
      </c>
      <c r="M927" s="490">
        <v>1.1000000000000001</v>
      </c>
      <c r="N927" s="491">
        <f t="shared" si="515"/>
        <v>1.1000000000000001</v>
      </c>
      <c r="O927" s="577"/>
      <c r="P927" s="577"/>
      <c r="Q927" s="492">
        <f t="shared" si="516"/>
        <v>0</v>
      </c>
      <c r="R927" s="492"/>
      <c r="S927" s="715">
        <f t="shared" si="517"/>
        <v>0</v>
      </c>
      <c r="T927" s="577"/>
      <c r="U927" s="609"/>
      <c r="V927" s="609"/>
      <c r="W927" s="609"/>
      <c r="X927" s="609"/>
      <c r="Y927" s="609"/>
    </row>
    <row r="928" spans="1:25" s="610" customFormat="1" ht="22.5" customHeight="1" x14ac:dyDescent="0.25">
      <c r="A928" s="486" t="s">
        <v>4280</v>
      </c>
      <c r="B928" s="543"/>
      <c r="C928" s="516" t="s">
        <v>553</v>
      </c>
      <c r="D928" s="596" t="s">
        <v>3289</v>
      </c>
      <c r="E928" s="496" t="s">
        <v>1210</v>
      </c>
      <c r="F928" s="570"/>
      <c r="G928" s="560">
        <v>0.4</v>
      </c>
      <c r="H928" s="496">
        <v>0.25</v>
      </c>
      <c r="I928" s="492">
        <f t="shared" si="521"/>
        <v>1.3</v>
      </c>
      <c r="J928" s="524">
        <v>11.2</v>
      </c>
      <c r="K928" s="492">
        <f>I928*J928</f>
        <v>14.559999999999999</v>
      </c>
      <c r="L928" s="492">
        <f t="shared" si="520"/>
        <v>11.2</v>
      </c>
      <c r="M928" s="490">
        <v>1.1000000000000001</v>
      </c>
      <c r="N928" s="491">
        <f t="shared" si="515"/>
        <v>12.32</v>
      </c>
      <c r="O928" s="577"/>
      <c r="P928" s="577"/>
      <c r="Q928" s="492">
        <f t="shared" si="516"/>
        <v>0</v>
      </c>
      <c r="R928" s="492"/>
      <c r="S928" s="715">
        <f t="shared" si="517"/>
        <v>0</v>
      </c>
      <c r="T928" s="577"/>
      <c r="U928" s="609"/>
      <c r="V928" s="609"/>
      <c r="W928" s="609"/>
      <c r="X928" s="609"/>
      <c r="Y928" s="609"/>
    </row>
    <row r="929" spans="1:25" s="610" customFormat="1" ht="22.5" customHeight="1" x14ac:dyDescent="0.25">
      <c r="A929" s="486" t="s">
        <v>4281</v>
      </c>
      <c r="B929" s="543"/>
      <c r="C929" s="516" t="s">
        <v>553</v>
      </c>
      <c r="D929" s="596" t="s">
        <v>3656</v>
      </c>
      <c r="E929" s="489" t="s">
        <v>18</v>
      </c>
      <c r="F929" s="570" t="s">
        <v>484</v>
      </c>
      <c r="G929" s="560"/>
      <c r="H929" s="496"/>
      <c r="I929" s="492"/>
      <c r="J929" s="526"/>
      <c r="K929" s="492">
        <v>1.08</v>
      </c>
      <c r="L929" s="494" t="str">
        <f>F929</f>
        <v>6</v>
      </c>
      <c r="M929" s="490">
        <v>1</v>
      </c>
      <c r="N929" s="491">
        <f t="shared" si="515"/>
        <v>6</v>
      </c>
      <c r="O929" s="577"/>
      <c r="P929" s="577"/>
      <c r="Q929" s="492">
        <f t="shared" si="516"/>
        <v>0</v>
      </c>
      <c r="R929" s="492"/>
      <c r="S929" s="715">
        <f t="shared" si="517"/>
        <v>0</v>
      </c>
      <c r="T929" s="577"/>
      <c r="U929" s="609"/>
      <c r="V929" s="609"/>
      <c r="W929" s="609"/>
      <c r="X929" s="609"/>
      <c r="Y929" s="609"/>
    </row>
    <row r="930" spans="1:25" s="610" customFormat="1" ht="22.5" customHeight="1" x14ac:dyDescent="0.25">
      <c r="A930" s="486" t="s">
        <v>4282</v>
      </c>
      <c r="B930" s="543"/>
      <c r="C930" s="486" t="s">
        <v>553</v>
      </c>
      <c r="D930" s="596" t="s">
        <v>3657</v>
      </c>
      <c r="E930" s="489" t="s">
        <v>18</v>
      </c>
      <c r="F930" s="570" t="s">
        <v>15</v>
      </c>
      <c r="G930" s="560"/>
      <c r="H930" s="496"/>
      <c r="I930" s="492"/>
      <c r="J930" s="526"/>
      <c r="K930" s="492">
        <v>0.39083189157584597</v>
      </c>
      <c r="L930" s="494" t="str">
        <f t="shared" ref="L930:L947" si="522">F930</f>
        <v>2</v>
      </c>
      <c r="M930" s="490">
        <v>1</v>
      </c>
      <c r="N930" s="491">
        <f t="shared" si="515"/>
        <v>2</v>
      </c>
      <c r="O930" s="577"/>
      <c r="P930" s="577"/>
      <c r="Q930" s="492">
        <f t="shared" si="516"/>
        <v>0</v>
      </c>
      <c r="R930" s="492"/>
      <c r="S930" s="715">
        <f t="shared" si="517"/>
        <v>0</v>
      </c>
      <c r="T930" s="577"/>
      <c r="U930" s="609"/>
      <c r="V930" s="609"/>
      <c r="W930" s="609"/>
      <c r="X930" s="609"/>
      <c r="Y930" s="609"/>
    </row>
    <row r="931" spans="1:25" s="610" customFormat="1" ht="22.5" customHeight="1" x14ac:dyDescent="0.25">
      <c r="A931" s="486" t="s">
        <v>4283</v>
      </c>
      <c r="B931" s="543"/>
      <c r="C931" s="486" t="s">
        <v>553</v>
      </c>
      <c r="D931" s="596" t="s">
        <v>3636</v>
      </c>
      <c r="E931" s="489" t="s">
        <v>18</v>
      </c>
      <c r="F931" s="570" t="s">
        <v>16</v>
      </c>
      <c r="G931" s="560"/>
      <c r="H931" s="496"/>
      <c r="I931" s="492"/>
      <c r="J931" s="526"/>
      <c r="K931" s="492">
        <v>0.63496575181789328</v>
      </c>
      <c r="L931" s="494" t="str">
        <f t="shared" si="522"/>
        <v>3</v>
      </c>
      <c r="M931" s="490">
        <v>1</v>
      </c>
      <c r="N931" s="491">
        <f t="shared" si="515"/>
        <v>3</v>
      </c>
      <c r="O931" s="577"/>
      <c r="P931" s="577"/>
      <c r="Q931" s="492">
        <f t="shared" si="516"/>
        <v>0</v>
      </c>
      <c r="R931" s="492"/>
      <c r="S931" s="715">
        <f t="shared" si="517"/>
        <v>0</v>
      </c>
      <c r="T931" s="577"/>
      <c r="U931" s="609"/>
      <c r="V931" s="609"/>
      <c r="W931" s="609"/>
      <c r="X931" s="609"/>
      <c r="Y931" s="609"/>
    </row>
    <row r="932" spans="1:25" s="610" customFormat="1" x14ac:dyDescent="0.25">
      <c r="A932" s="486" t="s">
        <v>4284</v>
      </c>
      <c r="B932" s="543"/>
      <c r="C932" s="486" t="s">
        <v>553</v>
      </c>
      <c r="D932" s="596" t="s">
        <v>3637</v>
      </c>
      <c r="E932" s="489" t="s">
        <v>18</v>
      </c>
      <c r="F932" s="570" t="s">
        <v>16</v>
      </c>
      <c r="G932" s="560"/>
      <c r="H932" s="496"/>
      <c r="I932" s="492"/>
      <c r="J932" s="526"/>
      <c r="K932" s="492">
        <v>0.68607950630558945</v>
      </c>
      <c r="L932" s="494" t="str">
        <f t="shared" si="522"/>
        <v>3</v>
      </c>
      <c r="M932" s="490">
        <v>1</v>
      </c>
      <c r="N932" s="491">
        <f t="shared" si="515"/>
        <v>3</v>
      </c>
      <c r="O932" s="577"/>
      <c r="P932" s="577"/>
      <c r="Q932" s="492">
        <f t="shared" si="516"/>
        <v>0</v>
      </c>
      <c r="R932" s="492"/>
      <c r="S932" s="715">
        <f t="shared" si="517"/>
        <v>0</v>
      </c>
      <c r="T932" s="577"/>
      <c r="U932" s="609"/>
      <c r="V932" s="609"/>
      <c r="W932" s="609"/>
      <c r="X932" s="609"/>
      <c r="Y932" s="609"/>
    </row>
    <row r="933" spans="1:25" s="610" customFormat="1" x14ac:dyDescent="0.25">
      <c r="A933" s="486" t="s">
        <v>4285</v>
      </c>
      <c r="B933" s="543"/>
      <c r="C933" s="486" t="s">
        <v>553</v>
      </c>
      <c r="D933" s="596" t="s">
        <v>3638</v>
      </c>
      <c r="E933" s="489" t="s">
        <v>18</v>
      </c>
      <c r="F933" s="570" t="s">
        <v>16</v>
      </c>
      <c r="G933" s="560"/>
      <c r="H933" s="496"/>
      <c r="I933" s="492"/>
      <c r="J933" s="526"/>
      <c r="K933" s="492">
        <v>0.7335563022870859</v>
      </c>
      <c r="L933" s="494" t="str">
        <f t="shared" si="522"/>
        <v>3</v>
      </c>
      <c r="M933" s="490">
        <v>1</v>
      </c>
      <c r="N933" s="491">
        <f t="shared" si="515"/>
        <v>3</v>
      </c>
      <c r="O933" s="577"/>
      <c r="P933" s="577"/>
      <c r="Q933" s="492">
        <f t="shared" si="516"/>
        <v>0</v>
      </c>
      <c r="R933" s="492"/>
      <c r="S933" s="715">
        <f t="shared" si="517"/>
        <v>0</v>
      </c>
      <c r="T933" s="577"/>
      <c r="U933" s="609"/>
      <c r="V933" s="609"/>
      <c r="W933" s="609"/>
      <c r="X933" s="609"/>
      <c r="Y933" s="609"/>
    </row>
    <row r="934" spans="1:25" s="610" customFormat="1" x14ac:dyDescent="0.25">
      <c r="A934" s="486" t="s">
        <v>4286</v>
      </c>
      <c r="B934" s="543"/>
      <c r="C934" s="486" t="s">
        <v>553</v>
      </c>
      <c r="D934" s="596" t="s">
        <v>3658</v>
      </c>
      <c r="E934" s="489" t="s">
        <v>18</v>
      </c>
      <c r="F934" s="570" t="s">
        <v>482</v>
      </c>
      <c r="G934" s="560"/>
      <c r="H934" s="496"/>
      <c r="I934" s="492"/>
      <c r="J934" s="526"/>
      <c r="K934" s="492">
        <v>1.0442592209635244</v>
      </c>
      <c r="L934" s="494" t="str">
        <f t="shared" si="522"/>
        <v>4</v>
      </c>
      <c r="M934" s="490">
        <v>1</v>
      </c>
      <c r="N934" s="491">
        <f t="shared" si="515"/>
        <v>4</v>
      </c>
      <c r="O934" s="577"/>
      <c r="P934" s="577"/>
      <c r="Q934" s="492">
        <f t="shared" si="516"/>
        <v>0</v>
      </c>
      <c r="R934" s="492"/>
      <c r="S934" s="715">
        <f t="shared" si="517"/>
        <v>0</v>
      </c>
      <c r="T934" s="577"/>
      <c r="U934" s="609"/>
      <c r="V934" s="609"/>
      <c r="W934" s="609"/>
      <c r="X934" s="609"/>
      <c r="Y934" s="609"/>
    </row>
    <row r="935" spans="1:25" s="610" customFormat="1" x14ac:dyDescent="0.25">
      <c r="A935" s="486" t="s">
        <v>4287</v>
      </c>
      <c r="B935" s="543"/>
      <c r="C935" s="486" t="s">
        <v>553</v>
      </c>
      <c r="D935" s="596" t="s">
        <v>3659</v>
      </c>
      <c r="E935" s="489" t="s">
        <v>18</v>
      </c>
      <c r="F935" s="570" t="s">
        <v>482</v>
      </c>
      <c r="G935" s="560"/>
      <c r="H935" s="496"/>
      <c r="I935" s="492"/>
      <c r="J935" s="526"/>
      <c r="K935" s="492">
        <v>1.1132385189167684</v>
      </c>
      <c r="L935" s="494" t="str">
        <f t="shared" si="522"/>
        <v>4</v>
      </c>
      <c r="M935" s="490">
        <v>1</v>
      </c>
      <c r="N935" s="491">
        <f t="shared" si="515"/>
        <v>4</v>
      </c>
      <c r="O935" s="577"/>
      <c r="P935" s="577"/>
      <c r="Q935" s="492">
        <f t="shared" si="516"/>
        <v>0</v>
      </c>
      <c r="R935" s="492"/>
      <c r="S935" s="715">
        <f t="shared" si="517"/>
        <v>0</v>
      </c>
      <c r="T935" s="577"/>
      <c r="U935" s="609"/>
      <c r="V935" s="609"/>
      <c r="W935" s="609"/>
      <c r="X935" s="609"/>
      <c r="Y935" s="609"/>
    </row>
    <row r="936" spans="1:25" s="610" customFormat="1" ht="24.75" customHeight="1" x14ac:dyDescent="0.25">
      <c r="A936" s="486" t="s">
        <v>4288</v>
      </c>
      <c r="B936" s="543"/>
      <c r="C936" s="486" t="s">
        <v>553</v>
      </c>
      <c r="D936" s="596" t="s">
        <v>3660</v>
      </c>
      <c r="E936" s="489" t="s">
        <v>18</v>
      </c>
      <c r="F936" s="570" t="s">
        <v>16</v>
      </c>
      <c r="G936" s="560"/>
      <c r="H936" s="496"/>
      <c r="I936" s="492"/>
      <c r="J936" s="526"/>
      <c r="K936" s="492">
        <v>0.88865841377606425</v>
      </c>
      <c r="L936" s="494" t="str">
        <f t="shared" si="522"/>
        <v>3</v>
      </c>
      <c r="M936" s="490">
        <v>1</v>
      </c>
      <c r="N936" s="491">
        <f t="shared" si="515"/>
        <v>3</v>
      </c>
      <c r="O936" s="577"/>
      <c r="P936" s="577"/>
      <c r="Q936" s="492">
        <f t="shared" si="516"/>
        <v>0</v>
      </c>
      <c r="R936" s="492"/>
      <c r="S936" s="715">
        <f t="shared" si="517"/>
        <v>0</v>
      </c>
      <c r="T936" s="577"/>
      <c r="U936" s="609"/>
      <c r="V936" s="609"/>
      <c r="W936" s="609"/>
      <c r="X936" s="609"/>
      <c r="Y936" s="609"/>
    </row>
    <row r="937" spans="1:25" s="610" customFormat="1" x14ac:dyDescent="0.25">
      <c r="A937" s="486" t="s">
        <v>4289</v>
      </c>
      <c r="B937" s="543"/>
      <c r="C937" s="486" t="s">
        <v>553</v>
      </c>
      <c r="D937" s="523" t="s">
        <v>3661</v>
      </c>
      <c r="E937" s="489" t="s">
        <v>18</v>
      </c>
      <c r="F937" s="633" t="s">
        <v>14</v>
      </c>
      <c r="G937" s="560"/>
      <c r="H937" s="496"/>
      <c r="I937" s="492"/>
      <c r="J937" s="526"/>
      <c r="K937" s="492">
        <v>0.06</v>
      </c>
      <c r="L937" s="494" t="str">
        <f t="shared" si="522"/>
        <v>1</v>
      </c>
      <c r="M937" s="490">
        <v>1</v>
      </c>
      <c r="N937" s="491">
        <f t="shared" si="515"/>
        <v>1</v>
      </c>
      <c r="O937" s="577"/>
      <c r="P937" s="577"/>
      <c r="Q937" s="492">
        <f t="shared" si="516"/>
        <v>0</v>
      </c>
      <c r="R937" s="492"/>
      <c r="S937" s="715">
        <f t="shared" si="517"/>
        <v>0</v>
      </c>
      <c r="T937" s="577"/>
      <c r="U937" s="609"/>
      <c r="V937" s="609"/>
      <c r="W937" s="609"/>
      <c r="X937" s="609"/>
      <c r="Y937" s="609"/>
    </row>
    <row r="938" spans="1:25" s="610" customFormat="1" ht="23.25" customHeight="1" x14ac:dyDescent="0.25">
      <c r="A938" s="486" t="s">
        <v>4290</v>
      </c>
      <c r="B938" s="543"/>
      <c r="C938" s="486" t="s">
        <v>553</v>
      </c>
      <c r="D938" s="596" t="s">
        <v>3662</v>
      </c>
      <c r="E938" s="489" t="s">
        <v>18</v>
      </c>
      <c r="F938" s="633" t="s">
        <v>14</v>
      </c>
      <c r="G938" s="560"/>
      <c r="H938" s="496"/>
      <c r="I938" s="492"/>
      <c r="J938" s="526"/>
      <c r="K938" s="492">
        <v>0.19541594578792298</v>
      </c>
      <c r="L938" s="494" t="str">
        <f t="shared" si="522"/>
        <v>1</v>
      </c>
      <c r="M938" s="490">
        <v>1</v>
      </c>
      <c r="N938" s="491">
        <f t="shared" si="515"/>
        <v>1</v>
      </c>
      <c r="O938" s="577"/>
      <c r="P938" s="577"/>
      <c r="Q938" s="492">
        <f t="shared" si="516"/>
        <v>0</v>
      </c>
      <c r="R938" s="492"/>
      <c r="S938" s="715">
        <f t="shared" si="517"/>
        <v>0</v>
      </c>
      <c r="T938" s="577"/>
      <c r="U938" s="609"/>
      <c r="V938" s="609"/>
      <c r="W938" s="609"/>
      <c r="X938" s="609"/>
      <c r="Y938" s="609"/>
    </row>
    <row r="939" spans="1:25" s="610" customFormat="1" ht="23.25" customHeight="1" x14ac:dyDescent="0.25">
      <c r="A939" s="486" t="s">
        <v>4291</v>
      </c>
      <c r="B939" s="543"/>
      <c r="C939" s="486" t="s">
        <v>553</v>
      </c>
      <c r="D939" s="596" t="s">
        <v>3663</v>
      </c>
      <c r="E939" s="489" t="s">
        <v>18</v>
      </c>
      <c r="F939" s="633" t="s">
        <v>14</v>
      </c>
      <c r="G939" s="560"/>
      <c r="H939" s="496"/>
      <c r="I939" s="492"/>
      <c r="J939" s="526"/>
      <c r="K939" s="492">
        <v>0.22541594578792296</v>
      </c>
      <c r="L939" s="494" t="str">
        <f t="shared" si="522"/>
        <v>1</v>
      </c>
      <c r="M939" s="490">
        <v>1</v>
      </c>
      <c r="N939" s="491">
        <f t="shared" si="515"/>
        <v>1</v>
      </c>
      <c r="O939" s="577"/>
      <c r="P939" s="577"/>
      <c r="Q939" s="492">
        <f t="shared" si="516"/>
        <v>0</v>
      </c>
      <c r="R939" s="492"/>
      <c r="S939" s="715">
        <f t="shared" si="517"/>
        <v>0</v>
      </c>
      <c r="T939" s="577"/>
      <c r="U939" s="609"/>
      <c r="V939" s="609"/>
      <c r="W939" s="609"/>
      <c r="X939" s="609"/>
      <c r="Y939" s="609"/>
    </row>
    <row r="940" spans="1:25" s="610" customFormat="1" ht="23.25" customHeight="1" x14ac:dyDescent="0.25">
      <c r="A940" s="486" t="s">
        <v>4292</v>
      </c>
      <c r="B940" s="543"/>
      <c r="C940" s="486" t="s">
        <v>553</v>
      </c>
      <c r="D940" s="596" t="s">
        <v>3647</v>
      </c>
      <c r="E940" s="489" t="s">
        <v>18</v>
      </c>
      <c r="F940" s="633" t="s">
        <v>14</v>
      </c>
      <c r="G940" s="560"/>
      <c r="H940" s="496"/>
      <c r="I940" s="492"/>
      <c r="J940" s="526"/>
      <c r="K940" s="492">
        <v>0.25541594578792298</v>
      </c>
      <c r="L940" s="494" t="str">
        <f t="shared" si="522"/>
        <v>1</v>
      </c>
      <c r="M940" s="490">
        <v>1</v>
      </c>
      <c r="N940" s="491">
        <f t="shared" si="515"/>
        <v>1</v>
      </c>
      <c r="O940" s="577"/>
      <c r="P940" s="577"/>
      <c r="Q940" s="492">
        <f t="shared" si="516"/>
        <v>0</v>
      </c>
      <c r="R940" s="492"/>
      <c r="S940" s="715">
        <f t="shared" si="517"/>
        <v>0</v>
      </c>
      <c r="T940" s="577"/>
      <c r="U940" s="609"/>
      <c r="V940" s="609"/>
      <c r="W940" s="609"/>
      <c r="X940" s="609"/>
      <c r="Y940" s="609"/>
    </row>
    <row r="941" spans="1:25" s="610" customFormat="1" ht="23.25" customHeight="1" x14ac:dyDescent="0.25">
      <c r="A941" s="486" t="s">
        <v>4293</v>
      </c>
      <c r="B941" s="543"/>
      <c r="C941" s="486" t="s">
        <v>553</v>
      </c>
      <c r="D941" s="596" t="s">
        <v>3648</v>
      </c>
      <c r="E941" s="489" t="s">
        <v>18</v>
      </c>
      <c r="F941" s="633" t="s">
        <v>14</v>
      </c>
      <c r="G941" s="560"/>
      <c r="H941" s="496"/>
      <c r="I941" s="492"/>
      <c r="J941" s="526"/>
      <c r="K941" s="492">
        <v>0.28551993223490368</v>
      </c>
      <c r="L941" s="494" t="str">
        <f t="shared" si="522"/>
        <v>1</v>
      </c>
      <c r="M941" s="490">
        <v>1</v>
      </c>
      <c r="N941" s="491">
        <f t="shared" si="515"/>
        <v>1</v>
      </c>
      <c r="O941" s="577"/>
      <c r="P941" s="577"/>
      <c r="Q941" s="492">
        <f t="shared" si="516"/>
        <v>0</v>
      </c>
      <c r="R941" s="492"/>
      <c r="S941" s="715">
        <f t="shared" si="517"/>
        <v>0</v>
      </c>
      <c r="T941" s="577"/>
      <c r="U941" s="609"/>
      <c r="V941" s="609"/>
      <c r="W941" s="609"/>
      <c r="X941" s="609"/>
      <c r="Y941" s="609"/>
    </row>
    <row r="942" spans="1:25" s="610" customFormat="1" ht="23.25" customHeight="1" x14ac:dyDescent="0.25">
      <c r="A942" s="486" t="s">
        <v>4294</v>
      </c>
      <c r="B942" s="543"/>
      <c r="C942" s="486" t="s">
        <v>553</v>
      </c>
      <c r="D942" s="596" t="s">
        <v>3664</v>
      </c>
      <c r="E942" s="489" t="s">
        <v>18</v>
      </c>
      <c r="F942" s="633" t="s">
        <v>14</v>
      </c>
      <c r="G942" s="560"/>
      <c r="H942" s="496"/>
      <c r="I942" s="492"/>
      <c r="J942" s="526"/>
      <c r="K942" s="492">
        <v>0.31551993223490371</v>
      </c>
      <c r="L942" s="494" t="str">
        <f t="shared" si="522"/>
        <v>1</v>
      </c>
      <c r="M942" s="490">
        <v>1</v>
      </c>
      <c r="N942" s="491">
        <f t="shared" si="515"/>
        <v>1</v>
      </c>
      <c r="O942" s="577"/>
      <c r="P942" s="577"/>
      <c r="Q942" s="492">
        <f t="shared" si="516"/>
        <v>0</v>
      </c>
      <c r="R942" s="492"/>
      <c r="S942" s="715">
        <f t="shared" si="517"/>
        <v>0</v>
      </c>
      <c r="T942" s="577"/>
      <c r="U942" s="609"/>
      <c r="V942" s="609"/>
      <c r="W942" s="609"/>
      <c r="X942" s="609"/>
      <c r="Y942" s="609"/>
    </row>
    <row r="943" spans="1:25" s="610" customFormat="1" ht="23.25" customHeight="1" x14ac:dyDescent="0.25">
      <c r="A943" s="486" t="s">
        <v>4295</v>
      </c>
      <c r="B943" s="543"/>
      <c r="C943" s="486" t="s">
        <v>553</v>
      </c>
      <c r="D943" s="596" t="s">
        <v>3665</v>
      </c>
      <c r="E943" s="489" t="s">
        <v>18</v>
      </c>
      <c r="F943" s="633" t="s">
        <v>14</v>
      </c>
      <c r="G943" s="560"/>
      <c r="H943" s="496"/>
      <c r="I943" s="492"/>
      <c r="J943" s="526"/>
      <c r="K943" s="492">
        <v>0.34551993223490368</v>
      </c>
      <c r="L943" s="494" t="str">
        <f t="shared" si="522"/>
        <v>1</v>
      </c>
      <c r="M943" s="490">
        <v>1</v>
      </c>
      <c r="N943" s="491">
        <f t="shared" si="515"/>
        <v>1</v>
      </c>
      <c r="O943" s="577"/>
      <c r="P943" s="577"/>
      <c r="Q943" s="492">
        <f t="shared" si="516"/>
        <v>0</v>
      </c>
      <c r="R943" s="492"/>
      <c r="S943" s="715">
        <f t="shared" si="517"/>
        <v>0</v>
      </c>
      <c r="T943" s="577"/>
      <c r="U943" s="609"/>
      <c r="V943" s="609"/>
      <c r="W943" s="609"/>
      <c r="X943" s="609"/>
      <c r="Y943" s="609"/>
    </row>
    <row r="944" spans="1:25" s="610" customFormat="1" ht="23.25" customHeight="1" x14ac:dyDescent="0.25">
      <c r="A944" s="486" t="s">
        <v>4296</v>
      </c>
      <c r="B944" s="543"/>
      <c r="C944" s="486" t="s">
        <v>553</v>
      </c>
      <c r="D944" s="596" t="s">
        <v>3666</v>
      </c>
      <c r="E944" s="489" t="s">
        <v>18</v>
      </c>
      <c r="F944" s="633" t="s">
        <v>14</v>
      </c>
      <c r="G944" s="560"/>
      <c r="H944" s="496"/>
      <c r="I944" s="492"/>
      <c r="J944" s="526"/>
      <c r="K944" s="492">
        <v>0.37551993223490365</v>
      </c>
      <c r="L944" s="494" t="str">
        <f t="shared" si="522"/>
        <v>1</v>
      </c>
      <c r="M944" s="490">
        <v>1</v>
      </c>
      <c r="N944" s="491">
        <f t="shared" si="515"/>
        <v>1</v>
      </c>
      <c r="O944" s="577"/>
      <c r="P944" s="577"/>
      <c r="Q944" s="492">
        <f t="shared" si="516"/>
        <v>0</v>
      </c>
      <c r="R944" s="492"/>
      <c r="S944" s="715">
        <f t="shared" si="517"/>
        <v>0</v>
      </c>
      <c r="T944" s="577"/>
      <c r="U944" s="609"/>
      <c r="V944" s="609"/>
      <c r="W944" s="609"/>
      <c r="X944" s="609"/>
      <c r="Y944" s="609"/>
    </row>
    <row r="945" spans="1:25" s="610" customFormat="1" x14ac:dyDescent="0.25">
      <c r="A945" s="486" t="s">
        <v>4297</v>
      </c>
      <c r="B945" s="543"/>
      <c r="C945" s="516" t="s">
        <v>553</v>
      </c>
      <c r="D945" s="502" t="s">
        <v>705</v>
      </c>
      <c r="E945" s="489" t="s">
        <v>3</v>
      </c>
      <c r="F945" s="633">
        <v>0.1</v>
      </c>
      <c r="G945" s="560"/>
      <c r="H945" s="496"/>
      <c r="I945" s="492"/>
      <c r="J945" s="526"/>
      <c r="K945" s="667"/>
      <c r="L945" s="497">
        <f t="shared" si="522"/>
        <v>0.1</v>
      </c>
      <c r="M945" s="490">
        <v>1</v>
      </c>
      <c r="N945" s="491">
        <f t="shared" si="515"/>
        <v>0.1</v>
      </c>
      <c r="O945" s="577"/>
      <c r="P945" s="577"/>
      <c r="Q945" s="492">
        <f t="shared" si="516"/>
        <v>0</v>
      </c>
      <c r="R945" s="492"/>
      <c r="S945" s="715">
        <f t="shared" si="517"/>
        <v>0</v>
      </c>
      <c r="T945" s="577"/>
      <c r="U945" s="609"/>
      <c r="V945" s="609"/>
      <c r="W945" s="609"/>
      <c r="X945" s="609"/>
      <c r="Y945" s="609"/>
    </row>
    <row r="946" spans="1:25" s="559" customFormat="1" x14ac:dyDescent="0.3">
      <c r="A946" s="477" t="s">
        <v>2139</v>
      </c>
      <c r="B946" s="501" t="s">
        <v>4988</v>
      </c>
      <c r="C946" s="504" t="s">
        <v>552</v>
      </c>
      <c r="D946" s="508" t="s">
        <v>654</v>
      </c>
      <c r="E946" s="479" t="s">
        <v>18</v>
      </c>
      <c r="F946" s="500">
        <f>F947</f>
        <v>28</v>
      </c>
      <c r="G946" s="500"/>
      <c r="H946" s="500"/>
      <c r="I946" s="500"/>
      <c r="J946" s="500"/>
      <c r="K946" s="500"/>
      <c r="L946" s="506">
        <f t="shared" si="522"/>
        <v>28</v>
      </c>
      <c r="M946" s="507">
        <v>1</v>
      </c>
      <c r="N946" s="483">
        <f>ROUND(M946*L946,2)</f>
        <v>28</v>
      </c>
      <c r="O946" s="575"/>
      <c r="P946" s="575"/>
      <c r="Q946" s="485"/>
      <c r="R946" s="485">
        <f>ROUND(N946*P946,2)</f>
        <v>0</v>
      </c>
      <c r="S946" s="715">
        <f>ROUND(Q946+R946,2)</f>
        <v>0</v>
      </c>
      <c r="T946" s="586"/>
      <c r="U946" s="558"/>
      <c r="V946" s="558"/>
      <c r="W946" s="558"/>
      <c r="X946" s="558"/>
      <c r="Y946" s="558"/>
    </row>
    <row r="947" spans="1:25" s="610" customFormat="1" ht="24" customHeight="1" x14ac:dyDescent="0.25">
      <c r="A947" s="516" t="s">
        <v>2140</v>
      </c>
      <c r="B947" s="487"/>
      <c r="C947" s="486" t="s">
        <v>553</v>
      </c>
      <c r="D947" s="596" t="s">
        <v>3850</v>
      </c>
      <c r="E947" s="489" t="s">
        <v>18</v>
      </c>
      <c r="F947" s="494">
        <v>28</v>
      </c>
      <c r="G947" s="494"/>
      <c r="H947" s="494"/>
      <c r="I947" s="494"/>
      <c r="J947" s="494"/>
      <c r="K947" s="494"/>
      <c r="L947" s="494">
        <f t="shared" si="522"/>
        <v>28</v>
      </c>
      <c r="M947" s="490">
        <v>1</v>
      </c>
      <c r="N947" s="491">
        <f t="shared" ref="N947" si="523">ROUND(M947*L947,2)</f>
        <v>28</v>
      </c>
      <c r="O947" s="576"/>
      <c r="P947" s="576"/>
      <c r="Q947" s="492">
        <f>ROUND(N947*O947,2)</f>
        <v>0</v>
      </c>
      <c r="R947" s="492"/>
      <c r="S947" s="715">
        <f>ROUND(Q947+R947,2)</f>
        <v>0</v>
      </c>
      <c r="T947" s="590"/>
      <c r="U947" s="609"/>
      <c r="V947" s="609"/>
      <c r="W947" s="609"/>
      <c r="X947" s="609"/>
      <c r="Y947" s="609"/>
    </row>
    <row r="948" spans="1:25" s="608" customFormat="1" ht="18.75" customHeight="1" x14ac:dyDescent="0.3">
      <c r="A948" s="477" t="s">
        <v>2143</v>
      </c>
      <c r="B948" s="501" t="s">
        <v>2088</v>
      </c>
      <c r="C948" s="477" t="s">
        <v>552</v>
      </c>
      <c r="D948" s="478" t="s">
        <v>1338</v>
      </c>
      <c r="E948" s="479" t="s">
        <v>3</v>
      </c>
      <c r="F948" s="519">
        <f>F949+F951</f>
        <v>99.72</v>
      </c>
      <c r="G948" s="479"/>
      <c r="H948" s="479"/>
      <c r="I948" s="479"/>
      <c r="J948" s="479"/>
      <c r="K948" s="500"/>
      <c r="L948" s="519">
        <f>F948</f>
        <v>99.72</v>
      </c>
      <c r="M948" s="507">
        <v>1</v>
      </c>
      <c r="N948" s="483">
        <f>ROUND(M948*L948,2)</f>
        <v>99.72</v>
      </c>
      <c r="O948" s="575"/>
      <c r="P948" s="575"/>
      <c r="Q948" s="485"/>
      <c r="R948" s="485">
        <f>ROUND(N948*P948,2)</f>
        <v>0</v>
      </c>
      <c r="S948" s="715">
        <f>ROUND(Q948+R948,2)</f>
        <v>0</v>
      </c>
      <c r="T948" s="587"/>
    </row>
    <row r="949" spans="1:25" s="610" customFormat="1" ht="41.4" x14ac:dyDescent="0.25">
      <c r="A949" s="486" t="s">
        <v>2144</v>
      </c>
      <c r="B949" s="487"/>
      <c r="C949" s="486" t="s">
        <v>553</v>
      </c>
      <c r="D949" s="596" t="s">
        <v>3609</v>
      </c>
      <c r="E949" s="489" t="s">
        <v>3</v>
      </c>
      <c r="F949" s="497">
        <v>1.4</v>
      </c>
      <c r="G949" s="489"/>
      <c r="H949" s="489"/>
      <c r="I949" s="489"/>
      <c r="J949" s="489"/>
      <c r="K949" s="494"/>
      <c r="L949" s="497">
        <f>F949</f>
        <v>1.4</v>
      </c>
      <c r="M949" s="490">
        <v>1.1000000000000001</v>
      </c>
      <c r="N949" s="491">
        <f t="shared" ref="N949:N952" si="524">ROUND(M949*L949,2)</f>
        <v>1.54</v>
      </c>
      <c r="O949" s="576"/>
      <c r="P949" s="576"/>
      <c r="Q949" s="492">
        <f t="shared" ref="Q949:Q952" si="525">ROUND(N949*O949,2)</f>
        <v>0</v>
      </c>
      <c r="R949" s="492"/>
      <c r="S949" s="715">
        <f t="shared" ref="S949:S952" si="526">ROUND(Q949+R949,2)</f>
        <v>0</v>
      </c>
      <c r="T949" s="584"/>
      <c r="U949" s="609"/>
    </row>
    <row r="950" spans="1:25" s="610" customFormat="1" ht="25.5" customHeight="1" x14ac:dyDescent="0.3">
      <c r="A950" s="486" t="s">
        <v>3012</v>
      </c>
      <c r="B950" s="487"/>
      <c r="C950" s="486" t="s">
        <v>553</v>
      </c>
      <c r="D950" s="493" t="s">
        <v>2980</v>
      </c>
      <c r="E950" s="489" t="s">
        <v>2</v>
      </c>
      <c r="F950" s="497">
        <f>F949</f>
        <v>1.4</v>
      </c>
      <c r="G950" s="497"/>
      <c r="H950" s="497"/>
      <c r="I950" s="497"/>
      <c r="J950" s="497"/>
      <c r="K950" s="497"/>
      <c r="L950" s="497">
        <f t="shared" ref="L950" si="527">F950</f>
        <v>1.4</v>
      </c>
      <c r="M950" s="490">
        <v>0.7</v>
      </c>
      <c r="N950" s="491">
        <f t="shared" si="524"/>
        <v>0.98</v>
      </c>
      <c r="O950" s="576"/>
      <c r="P950" s="576"/>
      <c r="Q950" s="492">
        <f t="shared" si="525"/>
        <v>0</v>
      </c>
      <c r="R950" s="492"/>
      <c r="S950" s="715">
        <f t="shared" si="526"/>
        <v>0</v>
      </c>
      <c r="T950" s="584"/>
    </row>
    <row r="951" spans="1:25" s="610" customFormat="1" ht="40.5" customHeight="1" x14ac:dyDescent="0.25">
      <c r="A951" s="486" t="s">
        <v>4299</v>
      </c>
      <c r="B951" s="487"/>
      <c r="C951" s="486" t="s">
        <v>553</v>
      </c>
      <c r="D951" s="597" t="s">
        <v>3628</v>
      </c>
      <c r="E951" s="489" t="s">
        <v>3</v>
      </c>
      <c r="F951" s="497">
        <v>98.32</v>
      </c>
      <c r="G951" s="497"/>
      <c r="H951" s="497"/>
      <c r="I951" s="497"/>
      <c r="J951" s="497"/>
      <c r="K951" s="497"/>
      <c r="L951" s="497">
        <f>F951</f>
        <v>98.32</v>
      </c>
      <c r="M951" s="490">
        <v>1.1000000000000001</v>
      </c>
      <c r="N951" s="491">
        <f t="shared" si="524"/>
        <v>108.15</v>
      </c>
      <c r="O951" s="576"/>
      <c r="P951" s="576"/>
      <c r="Q951" s="492">
        <f t="shared" si="525"/>
        <v>0</v>
      </c>
      <c r="R951" s="492"/>
      <c r="S951" s="715">
        <f t="shared" si="526"/>
        <v>0</v>
      </c>
      <c r="T951" s="584"/>
    </row>
    <row r="952" spans="1:25" s="610" customFormat="1" ht="25.5" customHeight="1" x14ac:dyDescent="0.3">
      <c r="A952" s="486" t="s">
        <v>4300</v>
      </c>
      <c r="B952" s="487"/>
      <c r="C952" s="486" t="s">
        <v>553</v>
      </c>
      <c r="D952" s="493" t="s">
        <v>2980</v>
      </c>
      <c r="E952" s="489" t="s">
        <v>2</v>
      </c>
      <c r="F952" s="497">
        <f>F951</f>
        <v>98.32</v>
      </c>
      <c r="G952" s="497"/>
      <c r="H952" s="497"/>
      <c r="I952" s="497"/>
      <c r="J952" s="497"/>
      <c r="K952" s="497"/>
      <c r="L952" s="497">
        <f t="shared" ref="L952" si="528">F952</f>
        <v>98.32</v>
      </c>
      <c r="M952" s="490">
        <v>0.7</v>
      </c>
      <c r="N952" s="491">
        <f t="shared" si="524"/>
        <v>68.819999999999993</v>
      </c>
      <c r="O952" s="576"/>
      <c r="P952" s="576"/>
      <c r="Q952" s="492">
        <f t="shared" si="525"/>
        <v>0</v>
      </c>
      <c r="R952" s="492"/>
      <c r="S952" s="715">
        <f t="shared" si="526"/>
        <v>0</v>
      </c>
      <c r="T952" s="584"/>
    </row>
    <row r="953" spans="1:25" s="559" customFormat="1" ht="15.75" customHeight="1" x14ac:dyDescent="0.3">
      <c r="A953" s="477" t="s">
        <v>2145</v>
      </c>
      <c r="B953" s="501" t="s">
        <v>2307</v>
      </c>
      <c r="C953" s="477" t="s">
        <v>552</v>
      </c>
      <c r="D953" s="499" t="s">
        <v>2071</v>
      </c>
      <c r="E953" s="479" t="s">
        <v>18</v>
      </c>
      <c r="F953" s="479">
        <f>F954</f>
        <v>28</v>
      </c>
      <c r="G953" s="479"/>
      <c r="H953" s="479"/>
      <c r="I953" s="479"/>
      <c r="J953" s="479"/>
      <c r="K953" s="479"/>
      <c r="L953" s="500">
        <v>1</v>
      </c>
      <c r="M953" s="482">
        <v>1</v>
      </c>
      <c r="N953" s="483">
        <f>ROUND(M953*L953,2)</f>
        <v>1</v>
      </c>
      <c r="O953" s="575"/>
      <c r="P953" s="575"/>
      <c r="Q953" s="485"/>
      <c r="R953" s="485">
        <f>ROUND(N953*P953,2)</f>
        <v>0</v>
      </c>
      <c r="S953" s="715">
        <f>ROUND(Q953+R953,2)</f>
        <v>0</v>
      </c>
      <c r="T953" s="587" t="s">
        <v>556</v>
      </c>
      <c r="U953" s="558"/>
      <c r="V953" s="558"/>
      <c r="W953" s="558"/>
      <c r="X953" s="558"/>
      <c r="Y953" s="558"/>
    </row>
    <row r="954" spans="1:25" s="608" customFormat="1" ht="29.25" customHeight="1" x14ac:dyDescent="0.25">
      <c r="A954" s="486" t="s">
        <v>2146</v>
      </c>
      <c r="B954" s="543"/>
      <c r="C954" s="516" t="s">
        <v>553</v>
      </c>
      <c r="D954" s="597" t="s">
        <v>3629</v>
      </c>
      <c r="E954" s="489" t="s">
        <v>18</v>
      </c>
      <c r="F954" s="566">
        <v>28</v>
      </c>
      <c r="G954" s="560"/>
      <c r="H954" s="496"/>
      <c r="I954" s="492"/>
      <c r="J954" s="526"/>
      <c r="K954" s="492"/>
      <c r="L954" s="494">
        <f t="shared" ref="L954" si="529">F954</f>
        <v>28</v>
      </c>
      <c r="M954" s="490">
        <v>1</v>
      </c>
      <c r="N954" s="491">
        <f t="shared" ref="N954" si="530">ROUND(M954*L954,2)</f>
        <v>28</v>
      </c>
      <c r="O954" s="577"/>
      <c r="P954" s="577"/>
      <c r="Q954" s="492">
        <f>ROUND(N954*O954,2)</f>
        <v>0</v>
      </c>
      <c r="R954" s="492"/>
      <c r="S954" s="715">
        <f>ROUND(Q954+R954,2)</f>
        <v>0</v>
      </c>
      <c r="T954" s="575"/>
      <c r="U954" s="607"/>
      <c r="V954" s="607"/>
      <c r="W954" s="607"/>
      <c r="X954" s="607"/>
      <c r="Y954" s="607"/>
    </row>
    <row r="955" spans="1:25" s="617" customFormat="1" ht="22.5" customHeight="1" x14ac:dyDescent="0.3">
      <c r="A955" s="510" t="s">
        <v>511</v>
      </c>
      <c r="B955" s="511"/>
      <c r="C955" s="510"/>
      <c r="D955" s="465" t="s">
        <v>3667</v>
      </c>
      <c r="E955" s="512"/>
      <c r="F955" s="513"/>
      <c r="G955" s="512"/>
      <c r="H955" s="512"/>
      <c r="I955" s="512"/>
      <c r="J955" s="512"/>
      <c r="K955" s="512"/>
      <c r="L955" s="514"/>
      <c r="M955" s="467"/>
      <c r="N955" s="468"/>
      <c r="O955" s="579"/>
      <c r="P955" s="579"/>
      <c r="Q955" s="469"/>
      <c r="R955" s="469"/>
      <c r="S955" s="715"/>
      <c r="T955" s="579"/>
      <c r="U955" s="616"/>
      <c r="V955" s="616"/>
      <c r="W955" s="616"/>
      <c r="X955" s="616"/>
      <c r="Y955" s="616"/>
    </row>
    <row r="956" spans="1:25" s="608" customFormat="1" ht="32.25" customHeight="1" x14ac:dyDescent="0.3">
      <c r="A956" s="477" t="s">
        <v>2148</v>
      </c>
      <c r="B956" s="501" t="s">
        <v>2086</v>
      </c>
      <c r="C956" s="477" t="s">
        <v>552</v>
      </c>
      <c r="D956" s="478" t="s">
        <v>3128</v>
      </c>
      <c r="E956" s="479" t="s">
        <v>3</v>
      </c>
      <c r="F956" s="500"/>
      <c r="G956" s="479"/>
      <c r="H956" s="479"/>
      <c r="I956" s="480"/>
      <c r="J956" s="480"/>
      <c r="K956" s="480">
        <f>SUM(K957:K964)</f>
        <v>43.048400000000008</v>
      </c>
      <c r="L956" s="480">
        <f>K956</f>
        <v>43.048400000000008</v>
      </c>
      <c r="M956" s="482">
        <v>1</v>
      </c>
      <c r="N956" s="483">
        <f>ROUND(M956*L956,2)</f>
        <v>43.05</v>
      </c>
      <c r="O956" s="575"/>
      <c r="P956" s="575"/>
      <c r="Q956" s="485"/>
      <c r="R956" s="485">
        <f>ROUND(N956*P956,2)</f>
        <v>0</v>
      </c>
      <c r="S956" s="715">
        <f>ROUND(Q956+R956,2)</f>
        <v>0</v>
      </c>
      <c r="T956" s="575" t="s">
        <v>555</v>
      </c>
      <c r="U956" s="607"/>
      <c r="V956" s="607"/>
      <c r="W956" s="607"/>
      <c r="X956" s="607"/>
      <c r="Y956" s="607"/>
    </row>
    <row r="957" spans="1:25" s="610" customFormat="1" ht="22.5" customHeight="1" x14ac:dyDescent="0.25">
      <c r="A957" s="486" t="s">
        <v>2149</v>
      </c>
      <c r="B957" s="487"/>
      <c r="C957" s="486" t="s">
        <v>553</v>
      </c>
      <c r="D957" s="809" t="s">
        <v>4519</v>
      </c>
      <c r="E957" s="496" t="s">
        <v>1210</v>
      </c>
      <c r="F957" s="494"/>
      <c r="G957" s="489"/>
      <c r="H957" s="489"/>
      <c r="I957" s="492"/>
      <c r="J957" s="524">
        <v>43.7</v>
      </c>
      <c r="K957" s="492">
        <f>J957*3.14*0.1</f>
        <v>13.721800000000002</v>
      </c>
      <c r="L957" s="492">
        <f>J957</f>
        <v>43.7</v>
      </c>
      <c r="M957" s="490">
        <v>1.1000000000000001</v>
      </c>
      <c r="N957" s="491">
        <f t="shared" ref="N957:N965" si="531">ROUND(M957*L957,2)</f>
        <v>48.07</v>
      </c>
      <c r="O957" s="576"/>
      <c r="P957" s="576"/>
      <c r="Q957" s="492">
        <f t="shared" ref="Q957:Q965" si="532">ROUND(N957*O957,2)</f>
        <v>0</v>
      </c>
      <c r="R957" s="492"/>
      <c r="S957" s="715">
        <f t="shared" ref="S957:S965" si="533">ROUND(Q957+R957,2)</f>
        <v>0</v>
      </c>
      <c r="T957" s="576"/>
      <c r="U957" s="609"/>
      <c r="V957" s="609"/>
      <c r="W957" s="609"/>
      <c r="X957" s="609"/>
      <c r="Y957" s="609"/>
    </row>
    <row r="958" spans="1:25" s="610" customFormat="1" ht="22.5" customHeight="1" x14ac:dyDescent="0.25">
      <c r="A958" s="486" t="s">
        <v>2150</v>
      </c>
      <c r="B958" s="487"/>
      <c r="C958" s="486" t="s">
        <v>553</v>
      </c>
      <c r="D958" s="596" t="s">
        <v>956</v>
      </c>
      <c r="E958" s="496" t="s">
        <v>1210</v>
      </c>
      <c r="F958" s="494"/>
      <c r="G958" s="489"/>
      <c r="H958" s="489"/>
      <c r="I958" s="492"/>
      <c r="J958" s="524">
        <v>1.1000000000000001</v>
      </c>
      <c r="K958" s="492">
        <f>J958*3.14*0.1</f>
        <v>0.3454000000000001</v>
      </c>
      <c r="L958" s="492">
        <f>J958</f>
        <v>1.1000000000000001</v>
      </c>
      <c r="M958" s="490">
        <v>1.1000000000000001</v>
      </c>
      <c r="N958" s="491">
        <f t="shared" si="531"/>
        <v>1.21</v>
      </c>
      <c r="O958" s="576"/>
      <c r="P958" s="576"/>
      <c r="Q958" s="492">
        <f t="shared" si="532"/>
        <v>0</v>
      </c>
      <c r="R958" s="492"/>
      <c r="S958" s="715">
        <f t="shared" si="533"/>
        <v>0</v>
      </c>
      <c r="T958" s="576"/>
      <c r="U958" s="609"/>
      <c r="V958" s="609"/>
      <c r="W958" s="609"/>
      <c r="X958" s="609"/>
      <c r="Y958" s="609"/>
    </row>
    <row r="959" spans="1:25" s="610" customFormat="1" ht="22.5" customHeight="1" x14ac:dyDescent="0.3">
      <c r="A959" s="486" t="s">
        <v>2151</v>
      </c>
      <c r="B959" s="487"/>
      <c r="C959" s="486" t="s">
        <v>553</v>
      </c>
      <c r="D959" s="813" t="s">
        <v>4615</v>
      </c>
      <c r="E959" s="496" t="s">
        <v>1210</v>
      </c>
      <c r="F959" s="494"/>
      <c r="G959" s="489"/>
      <c r="H959" s="489"/>
      <c r="I959" s="492"/>
      <c r="J959" s="524">
        <v>41.8</v>
      </c>
      <c r="K959" s="492">
        <f>J959*3.14*0.2</f>
        <v>26.250400000000003</v>
      </c>
      <c r="L959" s="492">
        <f>J959</f>
        <v>41.8</v>
      </c>
      <c r="M959" s="490">
        <v>1.1000000000000001</v>
      </c>
      <c r="N959" s="491">
        <f t="shared" si="531"/>
        <v>45.98</v>
      </c>
      <c r="O959" s="576"/>
      <c r="P959" s="576"/>
      <c r="Q959" s="492">
        <f t="shared" si="532"/>
        <v>0</v>
      </c>
      <c r="R959" s="492"/>
      <c r="S959" s="715">
        <f t="shared" si="533"/>
        <v>0</v>
      </c>
      <c r="T959" s="576"/>
      <c r="U959" s="609"/>
      <c r="V959" s="609"/>
      <c r="W959" s="609"/>
      <c r="X959" s="609"/>
      <c r="Y959" s="609"/>
    </row>
    <row r="960" spans="1:25" s="610" customFormat="1" ht="22.5" customHeight="1" x14ac:dyDescent="0.25">
      <c r="A960" s="486" t="s">
        <v>2152</v>
      </c>
      <c r="B960" s="487"/>
      <c r="C960" s="486" t="s">
        <v>553</v>
      </c>
      <c r="D960" s="596" t="s">
        <v>3668</v>
      </c>
      <c r="E960" s="496" t="s">
        <v>1210</v>
      </c>
      <c r="F960" s="494"/>
      <c r="G960" s="489"/>
      <c r="H960" s="489"/>
      <c r="I960" s="492"/>
      <c r="J960" s="524">
        <v>1.1000000000000001</v>
      </c>
      <c r="K960" s="492">
        <f>J960*3.14*0.2</f>
        <v>0.69080000000000019</v>
      </c>
      <c r="L960" s="492">
        <f t="shared" ref="L960" si="534">J960</f>
        <v>1.1000000000000001</v>
      </c>
      <c r="M960" s="490">
        <v>1.1000000000000001</v>
      </c>
      <c r="N960" s="491">
        <f t="shared" si="531"/>
        <v>1.21</v>
      </c>
      <c r="O960" s="576"/>
      <c r="P960" s="576"/>
      <c r="Q960" s="492">
        <f t="shared" si="532"/>
        <v>0</v>
      </c>
      <c r="R960" s="492"/>
      <c r="S960" s="715">
        <f t="shared" si="533"/>
        <v>0</v>
      </c>
      <c r="T960" s="576"/>
      <c r="U960" s="609"/>
      <c r="V960" s="609"/>
      <c r="W960" s="609"/>
      <c r="X960" s="609"/>
      <c r="Y960" s="609"/>
    </row>
    <row r="961" spans="1:25" s="610" customFormat="1" ht="22.5" customHeight="1" x14ac:dyDescent="0.25">
      <c r="A961" s="486" t="s">
        <v>2153</v>
      </c>
      <c r="B961" s="487"/>
      <c r="C961" s="486" t="s">
        <v>553</v>
      </c>
      <c r="D961" s="596" t="s">
        <v>3669</v>
      </c>
      <c r="E961" s="496" t="s">
        <v>18</v>
      </c>
      <c r="F961" s="494">
        <v>1</v>
      </c>
      <c r="G961" s="489"/>
      <c r="H961" s="489"/>
      <c r="I961" s="492"/>
      <c r="J961" s="524"/>
      <c r="K961" s="492"/>
      <c r="L961" s="494">
        <f t="shared" ref="L961:L962" si="535">F961</f>
        <v>1</v>
      </c>
      <c r="M961" s="490">
        <v>1</v>
      </c>
      <c r="N961" s="491">
        <f t="shared" si="531"/>
        <v>1</v>
      </c>
      <c r="O961" s="576"/>
      <c r="P961" s="576"/>
      <c r="Q961" s="492">
        <f t="shared" si="532"/>
        <v>0</v>
      </c>
      <c r="R961" s="492"/>
      <c r="S961" s="715">
        <f t="shared" si="533"/>
        <v>0</v>
      </c>
      <c r="T961" s="576"/>
      <c r="U961" s="609"/>
      <c r="V961" s="609"/>
      <c r="W961" s="609"/>
      <c r="X961" s="609"/>
      <c r="Y961" s="609"/>
    </row>
    <row r="962" spans="1:25" s="610" customFormat="1" ht="22.5" customHeight="1" x14ac:dyDescent="0.25">
      <c r="A962" s="486" t="s">
        <v>4301</v>
      </c>
      <c r="B962" s="487"/>
      <c r="C962" s="486" t="s">
        <v>553</v>
      </c>
      <c r="D962" s="596" t="s">
        <v>3670</v>
      </c>
      <c r="E962" s="496" t="s">
        <v>18</v>
      </c>
      <c r="F962" s="494">
        <v>1</v>
      </c>
      <c r="G962" s="489"/>
      <c r="H962" s="489"/>
      <c r="I962" s="492"/>
      <c r="J962" s="524"/>
      <c r="K962" s="492"/>
      <c r="L962" s="494">
        <f t="shared" si="535"/>
        <v>1</v>
      </c>
      <c r="M962" s="490">
        <v>1</v>
      </c>
      <c r="N962" s="491">
        <f t="shared" si="531"/>
        <v>1</v>
      </c>
      <c r="O962" s="576"/>
      <c r="P962" s="576"/>
      <c r="Q962" s="492">
        <f t="shared" si="532"/>
        <v>0</v>
      </c>
      <c r="R962" s="492"/>
      <c r="S962" s="715">
        <f t="shared" si="533"/>
        <v>0</v>
      </c>
      <c r="T962" s="576"/>
      <c r="U962" s="609"/>
      <c r="V962" s="609"/>
      <c r="W962" s="609"/>
      <c r="X962" s="609"/>
      <c r="Y962" s="609"/>
    </row>
    <row r="963" spans="1:25" s="610" customFormat="1" ht="22.5" customHeight="1" x14ac:dyDescent="0.25">
      <c r="A963" s="942" t="s">
        <v>4302</v>
      </c>
      <c r="B963" s="943"/>
      <c r="C963" s="942" t="s">
        <v>553</v>
      </c>
      <c r="D963" s="944" t="s">
        <v>887</v>
      </c>
      <c r="E963" s="947" t="s">
        <v>18</v>
      </c>
      <c r="F963" s="958">
        <v>6</v>
      </c>
      <c r="G963" s="971"/>
      <c r="H963" s="945"/>
      <c r="I963" s="953"/>
      <c r="J963" s="957"/>
      <c r="K963" s="953">
        <v>0.48</v>
      </c>
      <c r="L963" s="964">
        <f t="shared" ref="L963:L967" si="536">F963</f>
        <v>6</v>
      </c>
      <c r="M963" s="490">
        <v>1</v>
      </c>
      <c r="N963" s="491">
        <f t="shared" si="531"/>
        <v>6</v>
      </c>
      <c r="O963" s="576"/>
      <c r="P963" s="576"/>
      <c r="Q963" s="492">
        <f t="shared" si="532"/>
        <v>0</v>
      </c>
      <c r="R963" s="492"/>
      <c r="S963" s="715">
        <f t="shared" si="533"/>
        <v>0</v>
      </c>
      <c r="T963" s="576"/>
      <c r="U963" s="609"/>
      <c r="V963" s="609"/>
      <c r="W963" s="609"/>
      <c r="X963" s="609"/>
      <c r="Y963" s="609"/>
    </row>
    <row r="964" spans="1:25" s="610" customFormat="1" ht="22.5" customHeight="1" x14ac:dyDescent="0.25">
      <c r="A964" s="942" t="s">
        <v>4303</v>
      </c>
      <c r="B964" s="943"/>
      <c r="C964" s="942" t="s">
        <v>553</v>
      </c>
      <c r="D964" s="944" t="s">
        <v>3671</v>
      </c>
      <c r="E964" s="945" t="s">
        <v>18</v>
      </c>
      <c r="F964" s="958">
        <v>6</v>
      </c>
      <c r="G964" s="971"/>
      <c r="H964" s="945"/>
      <c r="I964" s="953"/>
      <c r="J964" s="957"/>
      <c r="K964" s="953">
        <v>1.56</v>
      </c>
      <c r="L964" s="964">
        <f t="shared" si="536"/>
        <v>6</v>
      </c>
      <c r="M964" s="490">
        <v>1</v>
      </c>
      <c r="N964" s="491">
        <f t="shared" si="531"/>
        <v>6</v>
      </c>
      <c r="O964" s="576"/>
      <c r="P964" s="576"/>
      <c r="Q964" s="492">
        <f t="shared" si="532"/>
        <v>0</v>
      </c>
      <c r="R964" s="492"/>
      <c r="S964" s="715">
        <f t="shared" si="533"/>
        <v>0</v>
      </c>
      <c r="T964" s="576"/>
      <c r="U964" s="609"/>
      <c r="V964" s="609"/>
      <c r="W964" s="609"/>
      <c r="X964" s="609"/>
      <c r="Y964" s="609"/>
    </row>
    <row r="965" spans="1:25" s="610" customFormat="1" x14ac:dyDescent="0.25">
      <c r="A965" s="486" t="s">
        <v>4304</v>
      </c>
      <c r="B965" s="487"/>
      <c r="C965" s="486" t="s">
        <v>553</v>
      </c>
      <c r="D965" s="502" t="s">
        <v>705</v>
      </c>
      <c r="E965" s="489" t="s">
        <v>3</v>
      </c>
      <c r="F965" s="633">
        <f>0.02+0.06</f>
        <v>0.08</v>
      </c>
      <c r="G965" s="565"/>
      <c r="H965" s="489"/>
      <c r="I965" s="492"/>
      <c r="J965" s="526"/>
      <c r="K965" s="492"/>
      <c r="L965" s="497">
        <f t="shared" si="536"/>
        <v>0.08</v>
      </c>
      <c r="M965" s="490">
        <v>1</v>
      </c>
      <c r="N965" s="491">
        <f t="shared" si="531"/>
        <v>0.08</v>
      </c>
      <c r="O965" s="576"/>
      <c r="P965" s="576"/>
      <c r="Q965" s="492">
        <f t="shared" si="532"/>
        <v>0</v>
      </c>
      <c r="R965" s="492"/>
      <c r="S965" s="715">
        <f t="shared" si="533"/>
        <v>0</v>
      </c>
      <c r="T965" s="576"/>
      <c r="U965" s="609"/>
      <c r="V965" s="609"/>
      <c r="W965" s="609"/>
      <c r="X965" s="609"/>
      <c r="Y965" s="609"/>
    </row>
    <row r="966" spans="1:25" s="559" customFormat="1" x14ac:dyDescent="0.3">
      <c r="A966" s="477" t="s">
        <v>2154</v>
      </c>
      <c r="B966" s="501" t="s">
        <v>4988</v>
      </c>
      <c r="C966" s="504" t="s">
        <v>552</v>
      </c>
      <c r="D966" s="508" t="s">
        <v>654</v>
      </c>
      <c r="E966" s="479" t="s">
        <v>18</v>
      </c>
      <c r="F966" s="500">
        <f>F967+F968</f>
        <v>2</v>
      </c>
      <c r="G966" s="500"/>
      <c r="H966" s="500"/>
      <c r="I966" s="500"/>
      <c r="J966" s="500"/>
      <c r="K966" s="500"/>
      <c r="L966" s="506">
        <f t="shared" si="536"/>
        <v>2</v>
      </c>
      <c r="M966" s="507">
        <v>1</v>
      </c>
      <c r="N966" s="483">
        <f>ROUND(M966*L966,2)</f>
        <v>2</v>
      </c>
      <c r="O966" s="575"/>
      <c r="P966" s="575"/>
      <c r="Q966" s="485"/>
      <c r="R966" s="485">
        <f>ROUND(N966*P966,2)</f>
        <v>0</v>
      </c>
      <c r="S966" s="715">
        <f>ROUND(Q966+R966,2)</f>
        <v>0</v>
      </c>
      <c r="T966" s="586"/>
      <c r="U966" s="558"/>
      <c r="V966" s="558"/>
      <c r="W966" s="558"/>
      <c r="X966" s="558"/>
      <c r="Y966" s="558"/>
    </row>
    <row r="967" spans="1:25" s="626" customFormat="1" ht="27.6" x14ac:dyDescent="0.3">
      <c r="A967" s="486" t="s">
        <v>2155</v>
      </c>
      <c r="B967" s="543"/>
      <c r="C967" s="486" t="s">
        <v>553</v>
      </c>
      <c r="D967" s="523" t="s">
        <v>1543</v>
      </c>
      <c r="E967" s="496" t="s">
        <v>18</v>
      </c>
      <c r="F967" s="517">
        <v>1</v>
      </c>
      <c r="G967" s="517"/>
      <c r="H967" s="517"/>
      <c r="I967" s="517"/>
      <c r="J967" s="517"/>
      <c r="K967" s="517"/>
      <c r="L967" s="494">
        <f t="shared" si="536"/>
        <v>1</v>
      </c>
      <c r="M967" s="490">
        <v>1</v>
      </c>
      <c r="N967" s="491">
        <f t="shared" ref="N967" si="537">ROUND(M967*L967,2)</f>
        <v>1</v>
      </c>
      <c r="O967" s="577"/>
      <c r="P967" s="577"/>
      <c r="Q967" s="492">
        <f>ROUND(N967*O967,2)</f>
        <v>0</v>
      </c>
      <c r="R967" s="492"/>
      <c r="S967" s="715">
        <f>ROUND(Q967+R967,2)</f>
        <v>0</v>
      </c>
      <c r="T967" s="584"/>
      <c r="U967" s="625"/>
      <c r="V967" s="625"/>
      <c r="W967" s="625"/>
      <c r="X967" s="625"/>
      <c r="Y967" s="625"/>
    </row>
    <row r="968" spans="1:25" s="626" customFormat="1" ht="27.6" x14ac:dyDescent="0.3">
      <c r="A968" s="486" t="s">
        <v>2156</v>
      </c>
      <c r="B968" s="543"/>
      <c r="C968" s="486" t="s">
        <v>553</v>
      </c>
      <c r="D968" s="523" t="s">
        <v>3672</v>
      </c>
      <c r="E968" s="496" t="s">
        <v>18</v>
      </c>
      <c r="F968" s="517">
        <v>1</v>
      </c>
      <c r="G968" s="517"/>
      <c r="H968" s="517"/>
      <c r="I968" s="517"/>
      <c r="J968" s="517"/>
      <c r="K968" s="517"/>
      <c r="L968" s="494">
        <f t="shared" ref="L968" si="538">F968</f>
        <v>1</v>
      </c>
      <c r="M968" s="490">
        <v>1</v>
      </c>
      <c r="N968" s="491">
        <f t="shared" ref="N968" si="539">M968*L968</f>
        <v>1</v>
      </c>
      <c r="O968" s="577"/>
      <c r="P968" s="577"/>
      <c r="Q968" s="492">
        <f>ROUND(N968*O968,2)</f>
        <v>0</v>
      </c>
      <c r="R968" s="492"/>
      <c r="S968" s="715">
        <f t="shared" ref="S968" si="540">ROUND(Q968+R968,2)</f>
        <v>0</v>
      </c>
      <c r="T968" s="584"/>
      <c r="U968" s="625"/>
      <c r="V968" s="625"/>
      <c r="W968" s="625"/>
      <c r="X968" s="625"/>
      <c r="Y968" s="625"/>
    </row>
    <row r="969" spans="1:25" s="608" customFormat="1" ht="18.75" customHeight="1" x14ac:dyDescent="0.3">
      <c r="A969" s="477" t="s">
        <v>2158</v>
      </c>
      <c r="B969" s="501" t="s">
        <v>2088</v>
      </c>
      <c r="C969" s="477" t="s">
        <v>552</v>
      </c>
      <c r="D969" s="478" t="s">
        <v>1338</v>
      </c>
      <c r="E969" s="479" t="s">
        <v>3</v>
      </c>
      <c r="F969" s="519">
        <f>F970+F972</f>
        <v>49.906000000000006</v>
      </c>
      <c r="G969" s="479"/>
      <c r="H969" s="479"/>
      <c r="I969" s="479"/>
      <c r="J969" s="479"/>
      <c r="K969" s="500"/>
      <c r="L969" s="519">
        <f>F969</f>
        <v>49.906000000000006</v>
      </c>
      <c r="M969" s="507">
        <v>1</v>
      </c>
      <c r="N969" s="483">
        <f>ROUND(M969*L969,2)</f>
        <v>49.91</v>
      </c>
      <c r="O969" s="575"/>
      <c r="P969" s="575"/>
      <c r="Q969" s="485"/>
      <c r="R969" s="485">
        <f>ROUND(N969*P969,2)</f>
        <v>0</v>
      </c>
      <c r="S969" s="715">
        <f>ROUND(Q969+R969,2)</f>
        <v>0</v>
      </c>
      <c r="T969" s="587"/>
    </row>
    <row r="970" spans="1:25" s="610" customFormat="1" ht="41.4" x14ac:dyDescent="0.25">
      <c r="A970" s="486" t="s">
        <v>4305</v>
      </c>
      <c r="B970" s="487"/>
      <c r="C970" s="486" t="s">
        <v>553</v>
      </c>
      <c r="D970" s="596" t="s">
        <v>3623</v>
      </c>
      <c r="E970" s="489" t="s">
        <v>3</v>
      </c>
      <c r="F970" s="497">
        <f>0.402+0.804</f>
        <v>1.206</v>
      </c>
      <c r="G970" s="489"/>
      <c r="H970" s="489"/>
      <c r="I970" s="489"/>
      <c r="J970" s="489"/>
      <c r="K970" s="494"/>
      <c r="L970" s="497">
        <f>F970</f>
        <v>1.206</v>
      </c>
      <c r="M970" s="490">
        <v>1.1000000000000001</v>
      </c>
      <c r="N970" s="491">
        <f t="shared" ref="N970:N973" si="541">ROUND(M970*L970,2)</f>
        <v>1.33</v>
      </c>
      <c r="O970" s="576"/>
      <c r="P970" s="576"/>
      <c r="Q970" s="492">
        <f t="shared" ref="Q970:Q973" si="542">ROUND(N970*O970,2)</f>
        <v>0</v>
      </c>
      <c r="R970" s="492"/>
      <c r="S970" s="715">
        <f t="shared" ref="S970:S973" si="543">ROUND(Q970+R970,2)</f>
        <v>0</v>
      </c>
      <c r="T970" s="584"/>
      <c r="U970" s="609"/>
    </row>
    <row r="971" spans="1:25" s="610" customFormat="1" ht="25.5" customHeight="1" x14ac:dyDescent="0.3">
      <c r="A971" s="486" t="s">
        <v>4306</v>
      </c>
      <c r="B971" s="487"/>
      <c r="C971" s="486" t="s">
        <v>553</v>
      </c>
      <c r="D971" s="493" t="s">
        <v>2980</v>
      </c>
      <c r="E971" s="489" t="s">
        <v>2</v>
      </c>
      <c r="F971" s="497">
        <f>F970</f>
        <v>1.206</v>
      </c>
      <c r="G971" s="497"/>
      <c r="H971" s="497"/>
      <c r="I971" s="497"/>
      <c r="J971" s="497"/>
      <c r="K971" s="497"/>
      <c r="L971" s="497">
        <f t="shared" ref="L971:L973" si="544">F971</f>
        <v>1.206</v>
      </c>
      <c r="M971" s="490">
        <v>0.7</v>
      </c>
      <c r="N971" s="491">
        <f t="shared" si="541"/>
        <v>0.84</v>
      </c>
      <c r="O971" s="576"/>
      <c r="P971" s="576"/>
      <c r="Q971" s="492">
        <f t="shared" si="542"/>
        <v>0</v>
      </c>
      <c r="R971" s="492"/>
      <c r="S971" s="715">
        <f t="shared" si="543"/>
        <v>0</v>
      </c>
      <c r="T971" s="584"/>
    </row>
    <row r="972" spans="1:25" s="610" customFormat="1" ht="45" customHeight="1" x14ac:dyDescent="0.25">
      <c r="A972" s="486" t="s">
        <v>4307</v>
      </c>
      <c r="B972" s="487"/>
      <c r="C972" s="486" t="s">
        <v>553</v>
      </c>
      <c r="D972" s="597" t="s">
        <v>3622</v>
      </c>
      <c r="E972" s="489" t="s">
        <v>3</v>
      </c>
      <c r="F972" s="497">
        <f>17.64+31.06</f>
        <v>48.7</v>
      </c>
      <c r="G972" s="497"/>
      <c r="H972" s="497"/>
      <c r="I972" s="497"/>
      <c r="J972" s="497"/>
      <c r="K972" s="497"/>
      <c r="L972" s="497">
        <f t="shared" si="544"/>
        <v>48.7</v>
      </c>
      <c r="M972" s="490">
        <v>1.1000000000000001</v>
      </c>
      <c r="N972" s="491">
        <f t="shared" si="541"/>
        <v>53.57</v>
      </c>
      <c r="O972" s="576"/>
      <c r="P972" s="576"/>
      <c r="Q972" s="492">
        <f t="shared" si="542"/>
        <v>0</v>
      </c>
      <c r="R972" s="492"/>
      <c r="S972" s="715">
        <f t="shared" si="543"/>
        <v>0</v>
      </c>
      <c r="T972" s="584"/>
    </row>
    <row r="973" spans="1:25" s="610" customFormat="1" ht="25.5" customHeight="1" x14ac:dyDescent="0.3">
      <c r="A973" s="486" t="s">
        <v>4308</v>
      </c>
      <c r="B973" s="487"/>
      <c r="C973" s="486" t="s">
        <v>553</v>
      </c>
      <c r="D973" s="493" t="s">
        <v>2983</v>
      </c>
      <c r="E973" s="489" t="s">
        <v>2</v>
      </c>
      <c r="F973" s="497">
        <f>F972</f>
        <v>48.7</v>
      </c>
      <c r="G973" s="497"/>
      <c r="H973" s="497"/>
      <c r="I973" s="497"/>
      <c r="J973" s="497"/>
      <c r="K973" s="497"/>
      <c r="L973" s="497">
        <f t="shared" si="544"/>
        <v>48.7</v>
      </c>
      <c r="M973" s="490">
        <v>2</v>
      </c>
      <c r="N973" s="491">
        <f t="shared" si="541"/>
        <v>97.4</v>
      </c>
      <c r="O973" s="576"/>
      <c r="P973" s="576"/>
      <c r="Q973" s="492">
        <f t="shared" si="542"/>
        <v>0</v>
      </c>
      <c r="R973" s="492"/>
      <c r="S973" s="715">
        <f t="shared" si="543"/>
        <v>0</v>
      </c>
      <c r="T973" s="584"/>
    </row>
    <row r="974" spans="1:25" s="617" customFormat="1" ht="22.5" customHeight="1" x14ac:dyDescent="0.3">
      <c r="A974" s="510" t="s">
        <v>512</v>
      </c>
      <c r="B974" s="511"/>
      <c r="C974" s="510"/>
      <c r="D974" s="465" t="s">
        <v>3673</v>
      </c>
      <c r="E974" s="512"/>
      <c r="F974" s="513"/>
      <c r="G974" s="512"/>
      <c r="H974" s="512"/>
      <c r="I974" s="512"/>
      <c r="J974" s="512"/>
      <c r="K974" s="512"/>
      <c r="L974" s="514"/>
      <c r="M974" s="467"/>
      <c r="N974" s="468"/>
      <c r="O974" s="579"/>
      <c r="P974" s="579"/>
      <c r="Q974" s="469"/>
      <c r="R974" s="469"/>
      <c r="S974" s="715"/>
      <c r="T974" s="579"/>
      <c r="U974" s="616"/>
      <c r="V974" s="616"/>
      <c r="W974" s="616"/>
      <c r="X974" s="616"/>
      <c r="Y974" s="616"/>
    </row>
    <row r="975" spans="1:25" s="608" customFormat="1" ht="32.25" customHeight="1" x14ac:dyDescent="0.3">
      <c r="A975" s="477" t="s">
        <v>2164</v>
      </c>
      <c r="B975" s="501" t="s">
        <v>2086</v>
      </c>
      <c r="C975" s="477" t="s">
        <v>552</v>
      </c>
      <c r="D975" s="478" t="s">
        <v>3128</v>
      </c>
      <c r="E975" s="479" t="s">
        <v>3</v>
      </c>
      <c r="F975" s="500"/>
      <c r="G975" s="479"/>
      <c r="H975" s="479"/>
      <c r="I975" s="480"/>
      <c r="J975" s="480"/>
      <c r="K975" s="480">
        <f>SUM(K976:K982)</f>
        <v>142.99733177771094</v>
      </c>
      <c r="L975" s="480">
        <f>K975</f>
        <v>142.99733177771094</v>
      </c>
      <c r="M975" s="482">
        <v>1</v>
      </c>
      <c r="N975" s="483">
        <f>ROUND(M975*L975,2)</f>
        <v>143</v>
      </c>
      <c r="O975" s="575"/>
      <c r="P975" s="575"/>
      <c r="Q975" s="485"/>
      <c r="R975" s="485">
        <f>ROUND(N975*P975,2)</f>
        <v>0</v>
      </c>
      <c r="S975" s="715">
        <f>ROUND(Q975+R975,2)</f>
        <v>0</v>
      </c>
      <c r="T975" s="575" t="s">
        <v>555</v>
      </c>
      <c r="U975" s="607"/>
      <c r="V975" s="607"/>
      <c r="W975" s="607"/>
      <c r="X975" s="607"/>
      <c r="Y975" s="607"/>
    </row>
    <row r="976" spans="1:25" s="608" customFormat="1" ht="22.5" customHeight="1" x14ac:dyDescent="0.25">
      <c r="A976" s="486" t="s">
        <v>2165</v>
      </c>
      <c r="B976" s="543"/>
      <c r="C976" s="516" t="s">
        <v>553</v>
      </c>
      <c r="D976" s="809" t="s">
        <v>4519</v>
      </c>
      <c r="E976" s="496" t="s">
        <v>1210</v>
      </c>
      <c r="F976" s="517"/>
      <c r="G976" s="489"/>
      <c r="H976" s="489"/>
      <c r="I976" s="492"/>
      <c r="J976" s="524">
        <v>0.1</v>
      </c>
      <c r="K976" s="492">
        <f>J976*3.14*0.1</f>
        <v>3.1400000000000004E-2</v>
      </c>
      <c r="L976" s="492">
        <f>J976</f>
        <v>0.1</v>
      </c>
      <c r="M976" s="490">
        <v>1.1000000000000001</v>
      </c>
      <c r="N976" s="491">
        <f t="shared" ref="N976:N983" si="545">ROUND(M976*L976,2)</f>
        <v>0.11</v>
      </c>
      <c r="O976" s="577"/>
      <c r="P976" s="577"/>
      <c r="Q976" s="492">
        <f t="shared" ref="Q976:Q983" si="546">ROUND(N976*O976,2)</f>
        <v>0</v>
      </c>
      <c r="R976" s="492"/>
      <c r="S976" s="715">
        <f t="shared" ref="S976:S983" si="547">ROUND(Q976+R976,2)</f>
        <v>0</v>
      </c>
      <c r="T976" s="575"/>
      <c r="U976" s="607"/>
      <c r="V976" s="607"/>
      <c r="W976" s="607"/>
      <c r="X976" s="607"/>
      <c r="Y976" s="607"/>
    </row>
    <row r="977" spans="1:25" s="608" customFormat="1" ht="22.5" customHeight="1" x14ac:dyDescent="0.25">
      <c r="A977" s="486" t="s">
        <v>2166</v>
      </c>
      <c r="B977" s="543"/>
      <c r="C977" s="516" t="s">
        <v>553</v>
      </c>
      <c r="D977" s="596" t="s">
        <v>956</v>
      </c>
      <c r="E977" s="496" t="s">
        <v>1210</v>
      </c>
      <c r="F977" s="517"/>
      <c r="G977" s="489"/>
      <c r="H977" s="489"/>
      <c r="I977" s="492"/>
      <c r="J977" s="524">
        <v>100.4</v>
      </c>
      <c r="K977" s="492">
        <f>J977*3.14*0.1</f>
        <v>31.525600000000004</v>
      </c>
      <c r="L977" s="492">
        <f>J977</f>
        <v>100.4</v>
      </c>
      <c r="M977" s="490">
        <v>1.1000000000000001</v>
      </c>
      <c r="N977" s="491">
        <f t="shared" si="545"/>
        <v>110.44</v>
      </c>
      <c r="O977" s="577"/>
      <c r="P977" s="577"/>
      <c r="Q977" s="492">
        <f t="shared" si="546"/>
        <v>0</v>
      </c>
      <c r="R977" s="492"/>
      <c r="S977" s="715">
        <f t="shared" si="547"/>
        <v>0</v>
      </c>
      <c r="T977" s="575"/>
      <c r="U977" s="607"/>
      <c r="V977" s="607"/>
      <c r="W977" s="607"/>
      <c r="X977" s="607"/>
      <c r="Y977" s="607"/>
    </row>
    <row r="978" spans="1:25" s="608" customFormat="1" ht="22.5" customHeight="1" x14ac:dyDescent="0.3">
      <c r="A978" s="486" t="s">
        <v>2167</v>
      </c>
      <c r="B978" s="543"/>
      <c r="C978" s="516" t="s">
        <v>553</v>
      </c>
      <c r="D978" s="813" t="s">
        <v>4623</v>
      </c>
      <c r="E978" s="496" t="s">
        <v>1210</v>
      </c>
      <c r="F978" s="517"/>
      <c r="G978" s="489">
        <v>0.3</v>
      </c>
      <c r="H978" s="489">
        <v>0.25</v>
      </c>
      <c r="I978" s="492">
        <f t="shared" ref="I978:I979" si="548">(G978+H978)*2</f>
        <v>1.1000000000000001</v>
      </c>
      <c r="J978" s="524">
        <v>0.1</v>
      </c>
      <c r="K978" s="492">
        <f>I978*J978</f>
        <v>0.11000000000000001</v>
      </c>
      <c r="L978" s="492">
        <f t="shared" ref="L978:L979" si="549">J978</f>
        <v>0.1</v>
      </c>
      <c r="M978" s="490">
        <v>1.1000000000000001</v>
      </c>
      <c r="N978" s="491">
        <f t="shared" si="545"/>
        <v>0.11</v>
      </c>
      <c r="O978" s="577"/>
      <c r="P978" s="577"/>
      <c r="Q978" s="492">
        <f t="shared" si="546"/>
        <v>0</v>
      </c>
      <c r="R978" s="492"/>
      <c r="S978" s="715">
        <f t="shared" si="547"/>
        <v>0</v>
      </c>
      <c r="T978" s="575"/>
      <c r="U978" s="607"/>
      <c r="V978" s="607"/>
      <c r="W978" s="607"/>
      <c r="X978" s="607"/>
      <c r="Y978" s="607"/>
    </row>
    <row r="979" spans="1:25" s="608" customFormat="1" ht="22.5" customHeight="1" x14ac:dyDescent="0.25">
      <c r="A979" s="486" t="s">
        <v>2168</v>
      </c>
      <c r="B979" s="543"/>
      <c r="C979" s="516" t="s">
        <v>553</v>
      </c>
      <c r="D979" s="596" t="s">
        <v>3287</v>
      </c>
      <c r="E979" s="496" t="s">
        <v>1210</v>
      </c>
      <c r="F979" s="517"/>
      <c r="G979" s="489">
        <v>0.3</v>
      </c>
      <c r="H979" s="489">
        <v>0.25</v>
      </c>
      <c r="I979" s="492">
        <f t="shared" si="548"/>
        <v>1.1000000000000001</v>
      </c>
      <c r="J979" s="524">
        <v>100</v>
      </c>
      <c r="K979" s="492">
        <f>I979*J979</f>
        <v>110.00000000000001</v>
      </c>
      <c r="L979" s="492">
        <f t="shared" si="549"/>
        <v>100</v>
      </c>
      <c r="M979" s="490">
        <v>1.1000000000000001</v>
      </c>
      <c r="N979" s="491">
        <f t="shared" si="545"/>
        <v>110</v>
      </c>
      <c r="O979" s="577"/>
      <c r="P979" s="577"/>
      <c r="Q979" s="492">
        <f t="shared" si="546"/>
        <v>0</v>
      </c>
      <c r="R979" s="492"/>
      <c r="S979" s="715">
        <f t="shared" si="547"/>
        <v>0</v>
      </c>
      <c r="T979" s="575"/>
      <c r="U979" s="607"/>
      <c r="V979" s="607"/>
      <c r="W979" s="607"/>
      <c r="X979" s="607"/>
      <c r="Y979" s="607"/>
    </row>
    <row r="980" spans="1:25" s="608" customFormat="1" ht="22.5" customHeight="1" x14ac:dyDescent="0.25">
      <c r="A980" s="486" t="s">
        <v>4309</v>
      </c>
      <c r="B980" s="543"/>
      <c r="C980" s="516" t="s">
        <v>553</v>
      </c>
      <c r="D980" s="596" t="s">
        <v>938</v>
      </c>
      <c r="E980" s="489" t="s">
        <v>18</v>
      </c>
      <c r="F980" s="570">
        <v>2</v>
      </c>
      <c r="G980" s="560"/>
      <c r="H980" s="496"/>
      <c r="I980" s="492"/>
      <c r="J980" s="526"/>
      <c r="K980" s="549">
        <v>0.16</v>
      </c>
      <c r="L980" s="494">
        <f t="shared" ref="L980:L986" si="550">F980</f>
        <v>2</v>
      </c>
      <c r="M980" s="490">
        <v>1</v>
      </c>
      <c r="N980" s="491">
        <f t="shared" si="545"/>
        <v>2</v>
      </c>
      <c r="O980" s="577"/>
      <c r="P980" s="577"/>
      <c r="Q980" s="492">
        <f t="shared" si="546"/>
        <v>0</v>
      </c>
      <c r="R980" s="492"/>
      <c r="S980" s="715">
        <f t="shared" si="547"/>
        <v>0</v>
      </c>
      <c r="T980" s="575"/>
      <c r="U980" s="607"/>
      <c r="V980" s="607"/>
      <c r="W980" s="607"/>
      <c r="X980" s="607"/>
      <c r="Y980" s="607"/>
    </row>
    <row r="981" spans="1:25" s="608" customFormat="1" ht="22.5" customHeight="1" x14ac:dyDescent="0.25">
      <c r="A981" s="486" t="s">
        <v>4310</v>
      </c>
      <c r="B981" s="543"/>
      <c r="C981" s="516" t="s">
        <v>553</v>
      </c>
      <c r="D981" s="596" t="s">
        <v>3674</v>
      </c>
      <c r="E981" s="489" t="s">
        <v>18</v>
      </c>
      <c r="F981" s="570">
        <v>1</v>
      </c>
      <c r="G981" s="560"/>
      <c r="H981" s="496"/>
      <c r="I981" s="492"/>
      <c r="J981" s="526"/>
      <c r="K981" s="549">
        <v>0.54196898986859665</v>
      </c>
      <c r="L981" s="494">
        <f t="shared" si="550"/>
        <v>1</v>
      </c>
      <c r="M981" s="490">
        <v>1</v>
      </c>
      <c r="N981" s="491">
        <f t="shared" si="545"/>
        <v>1</v>
      </c>
      <c r="O981" s="577"/>
      <c r="P981" s="577"/>
      <c r="Q981" s="492">
        <f t="shared" si="546"/>
        <v>0</v>
      </c>
      <c r="R981" s="492"/>
      <c r="S981" s="715">
        <f t="shared" si="547"/>
        <v>0</v>
      </c>
      <c r="T981" s="575"/>
      <c r="U981" s="607"/>
      <c r="V981" s="607"/>
      <c r="W981" s="607"/>
      <c r="X981" s="607"/>
      <c r="Y981" s="607"/>
    </row>
    <row r="982" spans="1:25" s="608" customFormat="1" ht="22.5" customHeight="1" x14ac:dyDescent="0.25">
      <c r="A982" s="486" t="s">
        <v>4311</v>
      </c>
      <c r="B982" s="543"/>
      <c r="C982" s="516" t="s">
        <v>553</v>
      </c>
      <c r="D982" s="596" t="s">
        <v>3675</v>
      </c>
      <c r="E982" s="489" t="s">
        <v>18</v>
      </c>
      <c r="F982" s="570">
        <v>1</v>
      </c>
      <c r="G982" s="560"/>
      <c r="H982" s="496"/>
      <c r="I982" s="492"/>
      <c r="J982" s="526"/>
      <c r="K982" s="549">
        <v>0.62836278784231581</v>
      </c>
      <c r="L982" s="494">
        <f t="shared" si="550"/>
        <v>1</v>
      </c>
      <c r="M982" s="490">
        <v>1</v>
      </c>
      <c r="N982" s="491">
        <f t="shared" si="545"/>
        <v>1</v>
      </c>
      <c r="O982" s="577"/>
      <c r="P982" s="577"/>
      <c r="Q982" s="492">
        <f t="shared" si="546"/>
        <v>0</v>
      </c>
      <c r="R982" s="492"/>
      <c r="S982" s="715">
        <f t="shared" si="547"/>
        <v>0</v>
      </c>
      <c r="T982" s="575"/>
      <c r="U982" s="607"/>
      <c r="V982" s="607"/>
      <c r="W982" s="607"/>
      <c r="X982" s="607"/>
      <c r="Y982" s="607"/>
    </row>
    <row r="983" spans="1:25" s="608" customFormat="1" ht="28.5" customHeight="1" x14ac:dyDescent="0.25">
      <c r="A983" s="486" t="s">
        <v>4312</v>
      </c>
      <c r="B983" s="543"/>
      <c r="C983" s="516" t="s">
        <v>553</v>
      </c>
      <c r="D983" s="502" t="s">
        <v>705</v>
      </c>
      <c r="E983" s="489" t="s">
        <v>3</v>
      </c>
      <c r="F983" s="612">
        <f>0.02+0.16</f>
        <v>0.18</v>
      </c>
      <c r="G983" s="560"/>
      <c r="H983" s="496"/>
      <c r="I983" s="492"/>
      <c r="J983" s="526"/>
      <c r="K983" s="492"/>
      <c r="L983" s="497">
        <f t="shared" si="550"/>
        <v>0.18</v>
      </c>
      <c r="M983" s="490">
        <v>1</v>
      </c>
      <c r="N983" s="491">
        <f t="shared" si="545"/>
        <v>0.18</v>
      </c>
      <c r="O983" s="577"/>
      <c r="P983" s="577"/>
      <c r="Q983" s="492">
        <f t="shared" si="546"/>
        <v>0</v>
      </c>
      <c r="R983" s="492"/>
      <c r="S983" s="715">
        <f t="shared" si="547"/>
        <v>0</v>
      </c>
      <c r="T983" s="575"/>
      <c r="U983" s="607"/>
      <c r="V983" s="607"/>
      <c r="W983" s="607"/>
      <c r="X983" s="607"/>
      <c r="Y983" s="607"/>
    </row>
    <row r="984" spans="1:25" s="559" customFormat="1" x14ac:dyDescent="0.3">
      <c r="A984" s="477" t="s">
        <v>2169</v>
      </c>
      <c r="B984" s="501" t="s">
        <v>4988</v>
      </c>
      <c r="C984" s="504" t="s">
        <v>552</v>
      </c>
      <c r="D984" s="508" t="s">
        <v>654</v>
      </c>
      <c r="E984" s="479" t="s">
        <v>18</v>
      </c>
      <c r="F984" s="500">
        <f>F985+F986</f>
        <v>2</v>
      </c>
      <c r="G984" s="500"/>
      <c r="H984" s="500"/>
      <c r="I984" s="500"/>
      <c r="J984" s="500"/>
      <c r="K984" s="500"/>
      <c r="L984" s="506">
        <f t="shared" si="550"/>
        <v>2</v>
      </c>
      <c r="M984" s="507">
        <v>1</v>
      </c>
      <c r="N984" s="483">
        <f>ROUND(M984*L984,2)</f>
        <v>2</v>
      </c>
      <c r="O984" s="575"/>
      <c r="P984" s="575"/>
      <c r="Q984" s="485"/>
      <c r="R984" s="485">
        <f>ROUND(N984*P984,2)</f>
        <v>0</v>
      </c>
      <c r="S984" s="715">
        <f>ROUND(Q984+R984,2)</f>
        <v>0</v>
      </c>
      <c r="T984" s="586"/>
      <c r="U984" s="558"/>
      <c r="V984" s="558"/>
      <c r="W984" s="558"/>
      <c r="X984" s="558"/>
      <c r="Y984" s="558"/>
    </row>
    <row r="985" spans="1:25" s="626" customFormat="1" ht="27.6" x14ac:dyDescent="0.25">
      <c r="A985" s="486" t="s">
        <v>2170</v>
      </c>
      <c r="B985" s="543"/>
      <c r="C985" s="486" t="s">
        <v>553</v>
      </c>
      <c r="D985" s="597" t="s">
        <v>1543</v>
      </c>
      <c r="E985" s="496" t="s">
        <v>18</v>
      </c>
      <c r="F985" s="517">
        <v>1</v>
      </c>
      <c r="G985" s="517"/>
      <c r="H985" s="517"/>
      <c r="I985" s="517"/>
      <c r="J985" s="517"/>
      <c r="K985" s="517"/>
      <c r="L985" s="494">
        <f t="shared" si="550"/>
        <v>1</v>
      </c>
      <c r="M985" s="490">
        <v>1</v>
      </c>
      <c r="N985" s="491">
        <f t="shared" ref="N985:N986" si="551">ROUND(M985*L985,2)</f>
        <v>1</v>
      </c>
      <c r="O985" s="577"/>
      <c r="P985" s="577"/>
      <c r="Q985" s="492">
        <f t="shared" ref="Q985:Q986" si="552">ROUND(N985*O985,2)</f>
        <v>0</v>
      </c>
      <c r="R985" s="492"/>
      <c r="S985" s="715">
        <f t="shared" ref="S985:S986" si="553">ROUND(Q985+R985,2)</f>
        <v>0</v>
      </c>
      <c r="T985" s="584"/>
      <c r="U985" s="625"/>
      <c r="V985" s="625"/>
      <c r="W985" s="625"/>
      <c r="X985" s="625"/>
      <c r="Y985" s="625"/>
    </row>
    <row r="986" spans="1:25" s="626" customFormat="1" ht="27.6" x14ac:dyDescent="0.25">
      <c r="A986" s="486" t="s">
        <v>3013</v>
      </c>
      <c r="B986" s="543"/>
      <c r="C986" s="486" t="s">
        <v>553</v>
      </c>
      <c r="D986" s="597" t="s">
        <v>3676</v>
      </c>
      <c r="E986" s="496" t="s">
        <v>18</v>
      </c>
      <c r="F986" s="517">
        <v>1</v>
      </c>
      <c r="G986" s="517"/>
      <c r="H986" s="517"/>
      <c r="I986" s="517"/>
      <c r="J986" s="517"/>
      <c r="K986" s="517"/>
      <c r="L986" s="494">
        <f t="shared" si="550"/>
        <v>1</v>
      </c>
      <c r="M986" s="490">
        <v>1</v>
      </c>
      <c r="N986" s="491">
        <f t="shared" si="551"/>
        <v>1</v>
      </c>
      <c r="O986" s="577"/>
      <c r="P986" s="577"/>
      <c r="Q986" s="492">
        <f t="shared" si="552"/>
        <v>0</v>
      </c>
      <c r="R986" s="492"/>
      <c r="S986" s="715">
        <f t="shared" si="553"/>
        <v>0</v>
      </c>
      <c r="T986" s="584"/>
      <c r="U986" s="625"/>
      <c r="V986" s="625"/>
      <c r="W986" s="625"/>
      <c r="X986" s="625"/>
      <c r="Y986" s="625"/>
    </row>
    <row r="987" spans="1:25" s="608" customFormat="1" ht="18.75" customHeight="1" x14ac:dyDescent="0.3">
      <c r="A987" s="477" t="s">
        <v>2171</v>
      </c>
      <c r="B987" s="501" t="s">
        <v>2088</v>
      </c>
      <c r="C987" s="477" t="s">
        <v>552</v>
      </c>
      <c r="D987" s="478" t="s">
        <v>1338</v>
      </c>
      <c r="E987" s="479" t="s">
        <v>3</v>
      </c>
      <c r="F987" s="519">
        <f>F988</f>
        <v>149.44999999999999</v>
      </c>
      <c r="G987" s="479"/>
      <c r="H987" s="479"/>
      <c r="I987" s="479"/>
      <c r="J987" s="479"/>
      <c r="K987" s="500"/>
      <c r="L987" s="519">
        <f>F987</f>
        <v>149.44999999999999</v>
      </c>
      <c r="M987" s="507">
        <v>1</v>
      </c>
      <c r="N987" s="483">
        <f>ROUND(M987*L987,2)</f>
        <v>149.44999999999999</v>
      </c>
      <c r="O987" s="575"/>
      <c r="P987" s="575"/>
      <c r="Q987" s="485"/>
      <c r="R987" s="485">
        <f>ROUND(N987*P987,2)</f>
        <v>0</v>
      </c>
      <c r="S987" s="715">
        <f>ROUND(Q987+R987,2)</f>
        <v>0</v>
      </c>
      <c r="T987" s="587"/>
    </row>
    <row r="988" spans="1:25" s="610" customFormat="1" ht="27.6" x14ac:dyDescent="0.3">
      <c r="A988" s="486" t="s">
        <v>2172</v>
      </c>
      <c r="B988" s="487"/>
      <c r="C988" s="486" t="s">
        <v>553</v>
      </c>
      <c r="D988" s="493" t="s">
        <v>886</v>
      </c>
      <c r="E988" s="489" t="s">
        <v>3</v>
      </c>
      <c r="F988" s="497">
        <f>34.41+115.04</f>
        <v>149.44999999999999</v>
      </c>
      <c r="G988" s="489"/>
      <c r="H988" s="489"/>
      <c r="I988" s="489"/>
      <c r="J988" s="489"/>
      <c r="K988" s="494"/>
      <c r="L988" s="497">
        <f>F988</f>
        <v>149.44999999999999</v>
      </c>
      <c r="M988" s="490">
        <v>1.1000000000000001</v>
      </c>
      <c r="N988" s="491">
        <f t="shared" ref="N988:N989" si="554">ROUND(M988*L988,2)</f>
        <v>164.4</v>
      </c>
      <c r="O988" s="576"/>
      <c r="P988" s="576"/>
      <c r="Q988" s="492">
        <f t="shared" ref="Q988:Q989" si="555">ROUND(N988*O988,2)</f>
        <v>0</v>
      </c>
      <c r="R988" s="492"/>
      <c r="S988" s="715">
        <f t="shared" ref="S988:S989" si="556">ROUND(Q988+R988,2)</f>
        <v>0</v>
      </c>
      <c r="T988" s="584"/>
      <c r="U988" s="609"/>
    </row>
    <row r="989" spans="1:25" s="610" customFormat="1" ht="25.5" customHeight="1" x14ac:dyDescent="0.3">
      <c r="A989" s="486" t="s">
        <v>4313</v>
      </c>
      <c r="B989" s="487"/>
      <c r="C989" s="486" t="s">
        <v>553</v>
      </c>
      <c r="D989" s="493" t="s">
        <v>2980</v>
      </c>
      <c r="E989" s="489" t="s">
        <v>2</v>
      </c>
      <c r="F989" s="497">
        <f>F988</f>
        <v>149.44999999999999</v>
      </c>
      <c r="G989" s="497"/>
      <c r="H989" s="497"/>
      <c r="I989" s="497"/>
      <c r="J989" s="497"/>
      <c r="K989" s="497">
        <f>F989</f>
        <v>149.44999999999999</v>
      </c>
      <c r="L989" s="497">
        <f>K989</f>
        <v>149.44999999999999</v>
      </c>
      <c r="M989" s="490">
        <v>0.7</v>
      </c>
      <c r="N989" s="491">
        <f t="shared" si="554"/>
        <v>104.62</v>
      </c>
      <c r="O989" s="576"/>
      <c r="P989" s="576"/>
      <c r="Q989" s="492">
        <f t="shared" si="555"/>
        <v>0</v>
      </c>
      <c r="R989" s="492"/>
      <c r="S989" s="715">
        <f t="shared" si="556"/>
        <v>0</v>
      </c>
      <c r="T989" s="584"/>
    </row>
    <row r="990" spans="1:25" s="617" customFormat="1" ht="22.5" customHeight="1" x14ac:dyDescent="0.3">
      <c r="A990" s="510" t="s">
        <v>513</v>
      </c>
      <c r="B990" s="511"/>
      <c r="C990" s="510"/>
      <c r="D990" s="465" t="s">
        <v>3677</v>
      </c>
      <c r="E990" s="512"/>
      <c r="F990" s="513"/>
      <c r="G990" s="512"/>
      <c r="H990" s="512"/>
      <c r="I990" s="512"/>
      <c r="J990" s="512"/>
      <c r="K990" s="512"/>
      <c r="L990" s="514"/>
      <c r="M990" s="467"/>
      <c r="N990" s="468"/>
      <c r="O990" s="579"/>
      <c r="P990" s="579"/>
      <c r="Q990" s="469"/>
      <c r="R990" s="469"/>
      <c r="S990" s="715"/>
      <c r="T990" s="579"/>
      <c r="U990" s="616"/>
      <c r="V990" s="616"/>
      <c r="W990" s="616"/>
      <c r="X990" s="616"/>
      <c r="Y990" s="616"/>
    </row>
    <row r="991" spans="1:25" s="608" customFormat="1" ht="32.25" customHeight="1" x14ac:dyDescent="0.3">
      <c r="A991" s="477" t="s">
        <v>2173</v>
      </c>
      <c r="B991" s="501" t="s">
        <v>2086</v>
      </c>
      <c r="C991" s="477" t="s">
        <v>552</v>
      </c>
      <c r="D991" s="478" t="s">
        <v>3128</v>
      </c>
      <c r="E991" s="479" t="s">
        <v>3</v>
      </c>
      <c r="F991" s="500"/>
      <c r="G991" s="479"/>
      <c r="H991" s="479"/>
      <c r="I991" s="480"/>
      <c r="J991" s="480"/>
      <c r="K991" s="480">
        <f>SUM(K992:K997)</f>
        <v>142.7184</v>
      </c>
      <c r="L991" s="480">
        <f>K991</f>
        <v>142.7184</v>
      </c>
      <c r="M991" s="482">
        <v>1</v>
      </c>
      <c r="N991" s="483">
        <f>ROUND(M991*L991,2)</f>
        <v>142.72</v>
      </c>
      <c r="O991" s="575"/>
      <c r="P991" s="575"/>
      <c r="Q991" s="485"/>
      <c r="R991" s="485">
        <f>ROUND(N991*P991,2)</f>
        <v>0</v>
      </c>
      <c r="S991" s="715">
        <f>ROUND(Q991+R991,2)</f>
        <v>0</v>
      </c>
      <c r="T991" s="575" t="s">
        <v>555</v>
      </c>
      <c r="U991" s="607"/>
      <c r="V991" s="607"/>
      <c r="W991" s="607"/>
      <c r="X991" s="607"/>
      <c r="Y991" s="607"/>
    </row>
    <row r="992" spans="1:25" s="610" customFormat="1" ht="22.5" customHeight="1" x14ac:dyDescent="0.25">
      <c r="A992" s="486" t="s">
        <v>2174</v>
      </c>
      <c r="B992" s="543"/>
      <c r="C992" s="516" t="s">
        <v>553</v>
      </c>
      <c r="D992" s="809" t="s">
        <v>4519</v>
      </c>
      <c r="E992" s="496" t="s">
        <v>1210</v>
      </c>
      <c r="F992" s="517"/>
      <c r="G992" s="489"/>
      <c r="H992" s="489"/>
      <c r="I992" s="492"/>
      <c r="J992" s="524">
        <v>0.2</v>
      </c>
      <c r="K992" s="492">
        <f>J992*3.14*0.1</f>
        <v>6.2800000000000009E-2</v>
      </c>
      <c r="L992" s="492">
        <f>J992</f>
        <v>0.2</v>
      </c>
      <c r="M992" s="490">
        <v>1.1000000000000001</v>
      </c>
      <c r="N992" s="491">
        <f t="shared" ref="N992:N998" si="557">ROUND(M992*L992,2)</f>
        <v>0.22</v>
      </c>
      <c r="O992" s="577"/>
      <c r="P992" s="577"/>
      <c r="Q992" s="492">
        <f t="shared" ref="Q992:Q998" si="558">ROUND(N992*O992,2)</f>
        <v>0</v>
      </c>
      <c r="R992" s="492"/>
      <c r="S992" s="715">
        <f t="shared" ref="S992:S998" si="559">ROUND(Q992+R992,2)</f>
        <v>0</v>
      </c>
      <c r="T992" s="577"/>
      <c r="U992" s="609"/>
      <c r="V992" s="609"/>
      <c r="W992" s="609"/>
      <c r="X992" s="609"/>
      <c r="Y992" s="609"/>
    </row>
    <row r="993" spans="1:25" s="610" customFormat="1" ht="22.5" customHeight="1" x14ac:dyDescent="0.25">
      <c r="A993" s="486" t="s">
        <v>2176</v>
      </c>
      <c r="B993" s="543"/>
      <c r="C993" s="516" t="s">
        <v>553</v>
      </c>
      <c r="D993" s="596" t="s">
        <v>956</v>
      </c>
      <c r="E993" s="496" t="s">
        <v>1210</v>
      </c>
      <c r="F993" s="517"/>
      <c r="G993" s="489"/>
      <c r="H993" s="489"/>
      <c r="I993" s="492"/>
      <c r="J993" s="524">
        <v>100.4</v>
      </c>
      <c r="K993" s="492">
        <f>J993*3.14*0.1</f>
        <v>31.525600000000004</v>
      </c>
      <c r="L993" s="492">
        <f>J993</f>
        <v>100.4</v>
      </c>
      <c r="M993" s="490">
        <v>1.1000000000000001</v>
      </c>
      <c r="N993" s="491">
        <f t="shared" si="557"/>
        <v>110.44</v>
      </c>
      <c r="O993" s="577"/>
      <c r="P993" s="577"/>
      <c r="Q993" s="492">
        <f t="shared" si="558"/>
        <v>0</v>
      </c>
      <c r="R993" s="492"/>
      <c r="S993" s="715">
        <f t="shared" si="559"/>
        <v>0</v>
      </c>
      <c r="T993" s="577"/>
      <c r="U993" s="609"/>
      <c r="V993" s="609"/>
      <c r="W993" s="609"/>
      <c r="X993" s="609"/>
      <c r="Y993" s="609"/>
    </row>
    <row r="994" spans="1:25" s="610" customFormat="1" ht="22.5" customHeight="1" x14ac:dyDescent="0.3">
      <c r="A994" s="486" t="s">
        <v>2177</v>
      </c>
      <c r="B994" s="543"/>
      <c r="C994" s="516" t="s">
        <v>553</v>
      </c>
      <c r="D994" s="813" t="s">
        <v>4623</v>
      </c>
      <c r="E994" s="496" t="s">
        <v>1210</v>
      </c>
      <c r="F994" s="517"/>
      <c r="G994" s="489">
        <v>0.3</v>
      </c>
      <c r="H994" s="489">
        <v>0.25</v>
      </c>
      <c r="I994" s="492">
        <f t="shared" ref="I994:I995" si="560">(G994+H994)*2</f>
        <v>1.1000000000000001</v>
      </c>
      <c r="J994" s="524">
        <v>0.1</v>
      </c>
      <c r="K994" s="492">
        <f>I994*J994</f>
        <v>0.11000000000000001</v>
      </c>
      <c r="L994" s="492">
        <f t="shared" ref="L994:L995" si="561">J994</f>
        <v>0.1</v>
      </c>
      <c r="M994" s="490">
        <v>1.1000000000000001</v>
      </c>
      <c r="N994" s="491">
        <f t="shared" si="557"/>
        <v>0.11</v>
      </c>
      <c r="O994" s="577"/>
      <c r="P994" s="577"/>
      <c r="Q994" s="492">
        <f t="shared" si="558"/>
        <v>0</v>
      </c>
      <c r="R994" s="492"/>
      <c r="S994" s="715">
        <f t="shared" si="559"/>
        <v>0</v>
      </c>
      <c r="T994" s="577"/>
      <c r="U994" s="609"/>
      <c r="V994" s="609"/>
      <c r="W994" s="609"/>
      <c r="X994" s="609"/>
      <c r="Y994" s="609"/>
    </row>
    <row r="995" spans="1:25" s="610" customFormat="1" ht="22.5" customHeight="1" x14ac:dyDescent="0.25">
      <c r="A995" s="486" t="s">
        <v>2178</v>
      </c>
      <c r="B995" s="543"/>
      <c r="C995" s="516" t="s">
        <v>553</v>
      </c>
      <c r="D995" s="596" t="s">
        <v>3287</v>
      </c>
      <c r="E995" s="496" t="s">
        <v>1210</v>
      </c>
      <c r="F995" s="517"/>
      <c r="G995" s="489">
        <v>0.3</v>
      </c>
      <c r="H995" s="489">
        <v>0.25</v>
      </c>
      <c r="I995" s="492">
        <f t="shared" si="560"/>
        <v>1.1000000000000001</v>
      </c>
      <c r="J995" s="524">
        <v>99.8</v>
      </c>
      <c r="K995" s="492">
        <f>I995*J995</f>
        <v>109.78</v>
      </c>
      <c r="L995" s="492">
        <f t="shared" si="561"/>
        <v>99.8</v>
      </c>
      <c r="M995" s="490">
        <v>1.1000000000000001</v>
      </c>
      <c r="N995" s="491">
        <f t="shared" si="557"/>
        <v>109.78</v>
      </c>
      <c r="O995" s="577"/>
      <c r="P995" s="577"/>
      <c r="Q995" s="492">
        <f t="shared" si="558"/>
        <v>0</v>
      </c>
      <c r="R995" s="492"/>
      <c r="S995" s="715">
        <f t="shared" si="559"/>
        <v>0</v>
      </c>
      <c r="T995" s="577"/>
      <c r="U995" s="609"/>
      <c r="V995" s="609"/>
      <c r="W995" s="609"/>
      <c r="X995" s="609"/>
      <c r="Y995" s="609"/>
    </row>
    <row r="996" spans="1:25" s="610" customFormat="1" ht="22.5" customHeight="1" x14ac:dyDescent="0.25">
      <c r="A996" s="486" t="s">
        <v>2179</v>
      </c>
      <c r="B996" s="543"/>
      <c r="C996" s="516" t="s">
        <v>553</v>
      </c>
      <c r="D996" s="596" t="s">
        <v>938</v>
      </c>
      <c r="E996" s="489" t="s">
        <v>18</v>
      </c>
      <c r="F996" s="570">
        <v>2</v>
      </c>
      <c r="G996" s="560"/>
      <c r="H996" s="496"/>
      <c r="I996" s="492"/>
      <c r="J996" s="526"/>
      <c r="K996" s="492">
        <v>0.16</v>
      </c>
      <c r="L996" s="494">
        <f t="shared" ref="L996:L1001" si="562">F996</f>
        <v>2</v>
      </c>
      <c r="M996" s="490">
        <v>1</v>
      </c>
      <c r="N996" s="491">
        <f t="shared" si="557"/>
        <v>2</v>
      </c>
      <c r="O996" s="577"/>
      <c r="P996" s="577"/>
      <c r="Q996" s="492">
        <f t="shared" si="558"/>
        <v>0</v>
      </c>
      <c r="R996" s="492"/>
      <c r="S996" s="715">
        <f t="shared" si="559"/>
        <v>0</v>
      </c>
      <c r="T996" s="577"/>
      <c r="U996" s="609"/>
      <c r="V996" s="609"/>
      <c r="W996" s="609"/>
      <c r="X996" s="609"/>
      <c r="Y996" s="609"/>
    </row>
    <row r="997" spans="1:25" s="610" customFormat="1" ht="22.5" customHeight="1" x14ac:dyDescent="0.25">
      <c r="A997" s="486" t="s">
        <v>2180</v>
      </c>
      <c r="B997" s="543"/>
      <c r="C997" s="516" t="s">
        <v>553</v>
      </c>
      <c r="D997" s="596" t="s">
        <v>3674</v>
      </c>
      <c r="E997" s="489" t="s">
        <v>18</v>
      </c>
      <c r="F997" s="570">
        <v>2</v>
      </c>
      <c r="G997" s="560"/>
      <c r="H997" s="496"/>
      <c r="I997" s="492"/>
      <c r="J997" s="526"/>
      <c r="K997" s="492">
        <f>0.54*2</f>
        <v>1.08</v>
      </c>
      <c r="L997" s="494">
        <f t="shared" si="562"/>
        <v>2</v>
      </c>
      <c r="M997" s="490">
        <v>1</v>
      </c>
      <c r="N997" s="491">
        <f t="shared" si="557"/>
        <v>2</v>
      </c>
      <c r="O997" s="577"/>
      <c r="P997" s="577"/>
      <c r="Q997" s="492">
        <f t="shared" si="558"/>
        <v>0</v>
      </c>
      <c r="R997" s="492"/>
      <c r="S997" s="715">
        <f t="shared" si="559"/>
        <v>0</v>
      </c>
      <c r="T997" s="577"/>
      <c r="U997" s="609"/>
      <c r="V997" s="609"/>
      <c r="W997" s="609"/>
      <c r="X997" s="609"/>
      <c r="Y997" s="609"/>
    </row>
    <row r="998" spans="1:25" s="610" customFormat="1" ht="28.5" customHeight="1" x14ac:dyDescent="0.25">
      <c r="A998" s="486" t="s">
        <v>4314</v>
      </c>
      <c r="B998" s="543"/>
      <c r="C998" s="516" t="s">
        <v>553</v>
      </c>
      <c r="D998" s="502" t="s">
        <v>705</v>
      </c>
      <c r="E998" s="489" t="s">
        <v>3</v>
      </c>
      <c r="F998" s="633">
        <f>0.02+0.16</f>
        <v>0.18</v>
      </c>
      <c r="G998" s="560"/>
      <c r="H998" s="496"/>
      <c r="I998" s="492"/>
      <c r="J998" s="526"/>
      <c r="K998" s="492"/>
      <c r="L998" s="497">
        <f t="shared" si="562"/>
        <v>0.18</v>
      </c>
      <c r="M998" s="490">
        <v>1</v>
      </c>
      <c r="N998" s="491">
        <f t="shared" si="557"/>
        <v>0.18</v>
      </c>
      <c r="O998" s="577"/>
      <c r="P998" s="577"/>
      <c r="Q998" s="492">
        <f t="shared" si="558"/>
        <v>0</v>
      </c>
      <c r="R998" s="492"/>
      <c r="S998" s="715">
        <f t="shared" si="559"/>
        <v>0</v>
      </c>
      <c r="T998" s="577"/>
      <c r="U998" s="609"/>
      <c r="V998" s="609"/>
      <c r="W998" s="609"/>
      <c r="X998" s="609"/>
      <c r="Y998" s="609"/>
    </row>
    <row r="999" spans="1:25" s="559" customFormat="1" x14ac:dyDescent="0.3">
      <c r="A999" s="477" t="s">
        <v>2181</v>
      </c>
      <c r="B999" s="501" t="s">
        <v>4988</v>
      </c>
      <c r="C999" s="504" t="s">
        <v>552</v>
      </c>
      <c r="D999" s="508" t="s">
        <v>654</v>
      </c>
      <c r="E999" s="479" t="s">
        <v>18</v>
      </c>
      <c r="F999" s="500">
        <f>F1000+F1001</f>
        <v>2</v>
      </c>
      <c r="G999" s="500"/>
      <c r="H999" s="500"/>
      <c r="I999" s="500"/>
      <c r="J999" s="500"/>
      <c r="K999" s="500"/>
      <c r="L999" s="506">
        <f t="shared" si="562"/>
        <v>2</v>
      </c>
      <c r="M999" s="507">
        <v>1</v>
      </c>
      <c r="N999" s="483">
        <f>ROUND(M999*L999,2)</f>
        <v>2</v>
      </c>
      <c r="O999" s="575"/>
      <c r="P999" s="575"/>
      <c r="Q999" s="485"/>
      <c r="R999" s="485">
        <f>ROUND(N999*P999,2)</f>
        <v>0</v>
      </c>
      <c r="S999" s="715">
        <f>ROUND(Q999+R999,2)</f>
        <v>0</v>
      </c>
      <c r="T999" s="586"/>
      <c r="U999" s="558"/>
      <c r="V999" s="558"/>
      <c r="W999" s="558"/>
      <c r="X999" s="558"/>
      <c r="Y999" s="558"/>
    </row>
    <row r="1000" spans="1:25" s="626" customFormat="1" ht="27.6" x14ac:dyDescent="0.25">
      <c r="A1000" s="516" t="s">
        <v>2182</v>
      </c>
      <c r="B1000" s="543"/>
      <c r="C1000" s="486" t="s">
        <v>553</v>
      </c>
      <c r="D1000" s="597" t="s">
        <v>1543</v>
      </c>
      <c r="E1000" s="496" t="s">
        <v>18</v>
      </c>
      <c r="F1000" s="517">
        <v>1</v>
      </c>
      <c r="G1000" s="517"/>
      <c r="H1000" s="517"/>
      <c r="I1000" s="517"/>
      <c r="J1000" s="517"/>
      <c r="K1000" s="517"/>
      <c r="L1000" s="494">
        <f t="shared" si="562"/>
        <v>1</v>
      </c>
      <c r="M1000" s="490">
        <v>1</v>
      </c>
      <c r="N1000" s="491">
        <f t="shared" ref="N1000:N1001" si="563">ROUND(M1000*L1000,2)</f>
        <v>1</v>
      </c>
      <c r="O1000" s="577"/>
      <c r="P1000" s="577"/>
      <c r="Q1000" s="492">
        <f t="shared" ref="Q1000:Q1001" si="564">ROUND(N1000*O1000,2)</f>
        <v>0</v>
      </c>
      <c r="R1000" s="492"/>
      <c r="S1000" s="715">
        <f t="shared" ref="S1000:S1001" si="565">ROUND(Q1000+R1000,2)</f>
        <v>0</v>
      </c>
      <c r="T1000" s="584"/>
      <c r="U1000" s="625"/>
      <c r="V1000" s="625"/>
      <c r="W1000" s="625"/>
      <c r="X1000" s="625"/>
      <c r="Y1000" s="625"/>
    </row>
    <row r="1001" spans="1:25" s="626" customFormat="1" ht="27.6" x14ac:dyDescent="0.25">
      <c r="A1001" s="516" t="s">
        <v>3014</v>
      </c>
      <c r="B1001" s="543"/>
      <c r="C1001" s="486" t="s">
        <v>553</v>
      </c>
      <c r="D1001" s="597" t="s">
        <v>3676</v>
      </c>
      <c r="E1001" s="496" t="s">
        <v>18</v>
      </c>
      <c r="F1001" s="517">
        <v>1</v>
      </c>
      <c r="G1001" s="517"/>
      <c r="H1001" s="517"/>
      <c r="I1001" s="517"/>
      <c r="J1001" s="517"/>
      <c r="K1001" s="517"/>
      <c r="L1001" s="494">
        <f t="shared" si="562"/>
        <v>1</v>
      </c>
      <c r="M1001" s="490">
        <v>1</v>
      </c>
      <c r="N1001" s="491">
        <f t="shared" si="563"/>
        <v>1</v>
      </c>
      <c r="O1001" s="577"/>
      <c r="P1001" s="577"/>
      <c r="Q1001" s="492">
        <f t="shared" si="564"/>
        <v>0</v>
      </c>
      <c r="R1001" s="492"/>
      <c r="S1001" s="715">
        <f t="shared" si="565"/>
        <v>0</v>
      </c>
      <c r="T1001" s="584"/>
      <c r="U1001" s="625"/>
      <c r="V1001" s="625"/>
      <c r="W1001" s="625"/>
      <c r="X1001" s="625"/>
      <c r="Y1001" s="625"/>
    </row>
    <row r="1002" spans="1:25" s="608" customFormat="1" ht="18.75" customHeight="1" x14ac:dyDescent="0.3">
      <c r="A1002" s="477" t="s">
        <v>2175</v>
      </c>
      <c r="B1002" s="501" t="s">
        <v>2088</v>
      </c>
      <c r="C1002" s="477" t="s">
        <v>552</v>
      </c>
      <c r="D1002" s="478" t="s">
        <v>1338</v>
      </c>
      <c r="E1002" s="479" t="s">
        <v>3</v>
      </c>
      <c r="F1002" s="519">
        <f>F1003</f>
        <v>149.30000000000001</v>
      </c>
      <c r="G1002" s="479"/>
      <c r="H1002" s="479"/>
      <c r="I1002" s="479"/>
      <c r="J1002" s="479"/>
      <c r="K1002" s="500"/>
      <c r="L1002" s="519">
        <f>F1002</f>
        <v>149.30000000000001</v>
      </c>
      <c r="M1002" s="507">
        <v>1</v>
      </c>
      <c r="N1002" s="483">
        <f>ROUND(M1002*L1002,2)</f>
        <v>149.30000000000001</v>
      </c>
      <c r="O1002" s="575"/>
      <c r="P1002" s="575"/>
      <c r="Q1002" s="485"/>
      <c r="R1002" s="485">
        <f>ROUND(N1002*P1002,2)</f>
        <v>0</v>
      </c>
      <c r="S1002" s="715">
        <f>ROUND(Q1002+R1002,2)</f>
        <v>0</v>
      </c>
      <c r="T1002" s="587"/>
    </row>
    <row r="1003" spans="1:25" s="610" customFormat="1" ht="27.6" x14ac:dyDescent="0.3">
      <c r="A1003" s="516" t="s">
        <v>2183</v>
      </c>
      <c r="B1003" s="487"/>
      <c r="C1003" s="486" t="s">
        <v>553</v>
      </c>
      <c r="D1003" s="493" t="s">
        <v>886</v>
      </c>
      <c r="E1003" s="489" t="s">
        <v>3</v>
      </c>
      <c r="F1003" s="497">
        <f>34.71+114.59</f>
        <v>149.30000000000001</v>
      </c>
      <c r="G1003" s="489"/>
      <c r="H1003" s="489"/>
      <c r="I1003" s="489"/>
      <c r="J1003" s="489"/>
      <c r="K1003" s="494"/>
      <c r="L1003" s="497">
        <f>F1003</f>
        <v>149.30000000000001</v>
      </c>
      <c r="M1003" s="490">
        <v>1.1000000000000001</v>
      </c>
      <c r="N1003" s="491">
        <f t="shared" ref="N1003:N1004" si="566">ROUND(M1003*L1003,2)</f>
        <v>164.23</v>
      </c>
      <c r="O1003" s="576"/>
      <c r="P1003" s="576"/>
      <c r="Q1003" s="492">
        <f t="shared" ref="Q1003:Q1004" si="567">ROUND(N1003*O1003,2)</f>
        <v>0</v>
      </c>
      <c r="R1003" s="492"/>
      <c r="S1003" s="715">
        <f t="shared" ref="S1003:S1004" si="568">ROUND(Q1003+R1003,2)</f>
        <v>0</v>
      </c>
      <c r="T1003" s="584"/>
      <c r="U1003" s="609"/>
    </row>
    <row r="1004" spans="1:25" s="610" customFormat="1" ht="25.5" customHeight="1" x14ac:dyDescent="0.3">
      <c r="A1004" s="516" t="s">
        <v>4315</v>
      </c>
      <c r="B1004" s="487"/>
      <c r="C1004" s="486" t="s">
        <v>553</v>
      </c>
      <c r="D1004" s="493" t="s">
        <v>2980</v>
      </c>
      <c r="E1004" s="489" t="s">
        <v>2</v>
      </c>
      <c r="F1004" s="497">
        <f>F1003</f>
        <v>149.30000000000001</v>
      </c>
      <c r="G1004" s="497"/>
      <c r="H1004" s="497"/>
      <c r="I1004" s="497"/>
      <c r="J1004" s="497"/>
      <c r="K1004" s="497">
        <f>F1004</f>
        <v>149.30000000000001</v>
      </c>
      <c r="L1004" s="497">
        <f>K1004</f>
        <v>149.30000000000001</v>
      </c>
      <c r="M1004" s="490">
        <v>0.7</v>
      </c>
      <c r="N1004" s="491">
        <f t="shared" si="566"/>
        <v>104.51</v>
      </c>
      <c r="O1004" s="576"/>
      <c r="P1004" s="576"/>
      <c r="Q1004" s="492">
        <f t="shared" si="567"/>
        <v>0</v>
      </c>
      <c r="R1004" s="492"/>
      <c r="S1004" s="715">
        <f t="shared" si="568"/>
        <v>0</v>
      </c>
      <c r="T1004" s="584"/>
    </row>
    <row r="1005" spans="1:25" s="617" customFormat="1" ht="22.5" customHeight="1" x14ac:dyDescent="0.3">
      <c r="A1005" s="510" t="s">
        <v>514</v>
      </c>
      <c r="B1005" s="511"/>
      <c r="C1005" s="510"/>
      <c r="D1005" s="465" t="s">
        <v>3678</v>
      </c>
      <c r="E1005" s="512"/>
      <c r="F1005" s="513"/>
      <c r="G1005" s="512"/>
      <c r="H1005" s="512"/>
      <c r="I1005" s="512"/>
      <c r="J1005" s="512"/>
      <c r="K1005" s="512"/>
      <c r="L1005" s="514"/>
      <c r="M1005" s="467"/>
      <c r="N1005" s="468"/>
      <c r="O1005" s="579"/>
      <c r="P1005" s="579"/>
      <c r="Q1005" s="469"/>
      <c r="R1005" s="469"/>
      <c r="S1005" s="715"/>
      <c r="T1005" s="579"/>
      <c r="U1005" s="616"/>
      <c r="V1005" s="616"/>
      <c r="W1005" s="616"/>
      <c r="X1005" s="616"/>
      <c r="Y1005" s="616"/>
    </row>
    <row r="1006" spans="1:25" s="608" customFormat="1" ht="32.25" customHeight="1" x14ac:dyDescent="0.3">
      <c r="A1006" s="477" t="s">
        <v>2184</v>
      </c>
      <c r="B1006" s="501" t="s">
        <v>2086</v>
      </c>
      <c r="C1006" s="477" t="s">
        <v>552</v>
      </c>
      <c r="D1006" s="478" t="s">
        <v>3128</v>
      </c>
      <c r="E1006" s="479" t="s">
        <v>3</v>
      </c>
      <c r="F1006" s="500"/>
      <c r="G1006" s="479"/>
      <c r="H1006" s="479"/>
      <c r="I1006" s="480"/>
      <c r="J1006" s="480"/>
      <c r="K1006" s="480">
        <f>SUM(K1007:K1012)</f>
        <v>32.256799999999998</v>
      </c>
      <c r="L1006" s="480">
        <f>K1006</f>
        <v>32.256799999999998</v>
      </c>
      <c r="M1006" s="482">
        <v>1</v>
      </c>
      <c r="N1006" s="483">
        <f>ROUND(M1006*L1006,2)</f>
        <v>32.26</v>
      </c>
      <c r="O1006" s="575"/>
      <c r="P1006" s="575"/>
      <c r="Q1006" s="485"/>
      <c r="R1006" s="485">
        <f>ROUND(N1006*P1006,2)</f>
        <v>0</v>
      </c>
      <c r="S1006" s="715">
        <f>ROUND(Q1006+R1006,2)</f>
        <v>0</v>
      </c>
      <c r="T1006" s="575" t="s">
        <v>555</v>
      </c>
      <c r="U1006" s="607"/>
      <c r="V1006" s="607"/>
      <c r="W1006" s="607"/>
      <c r="X1006" s="607"/>
      <c r="Y1006" s="607"/>
    </row>
    <row r="1007" spans="1:25" s="610" customFormat="1" ht="22.5" customHeight="1" x14ac:dyDescent="0.25">
      <c r="A1007" s="486" t="s">
        <v>2185</v>
      </c>
      <c r="B1007" s="543"/>
      <c r="C1007" s="516" t="s">
        <v>553</v>
      </c>
      <c r="D1007" s="809" t="s">
        <v>4519</v>
      </c>
      <c r="E1007" s="496" t="s">
        <v>1210</v>
      </c>
      <c r="F1007" s="517"/>
      <c r="G1007" s="489"/>
      <c r="H1007" s="489"/>
      <c r="I1007" s="492"/>
      <c r="J1007" s="524">
        <v>0.1</v>
      </c>
      <c r="K1007" s="492">
        <f>J1007*3.14*0.1</f>
        <v>3.1400000000000004E-2</v>
      </c>
      <c r="L1007" s="492">
        <f>J1007</f>
        <v>0.1</v>
      </c>
      <c r="M1007" s="490">
        <v>1.1000000000000001</v>
      </c>
      <c r="N1007" s="491">
        <f t="shared" ref="N1007:N1014" si="569">ROUND(M1007*L1007,2)</f>
        <v>0.11</v>
      </c>
      <c r="O1007" s="577"/>
      <c r="P1007" s="577"/>
      <c r="Q1007" s="492">
        <f t="shared" ref="Q1007:Q1014" si="570">ROUND(N1007*O1007,2)</f>
        <v>0</v>
      </c>
      <c r="R1007" s="492"/>
      <c r="S1007" s="715">
        <f t="shared" ref="S1007:S1014" si="571">ROUND(Q1007+R1007,2)</f>
        <v>0</v>
      </c>
      <c r="T1007" s="577"/>
      <c r="U1007" s="609"/>
      <c r="V1007" s="609"/>
      <c r="W1007" s="609"/>
      <c r="X1007" s="609"/>
      <c r="Y1007" s="609"/>
    </row>
    <row r="1008" spans="1:25" s="610" customFormat="1" ht="22.5" customHeight="1" x14ac:dyDescent="0.25">
      <c r="A1008" s="486" t="s">
        <v>2186</v>
      </c>
      <c r="B1008" s="543"/>
      <c r="C1008" s="516" t="s">
        <v>553</v>
      </c>
      <c r="D1008" s="596" t="s">
        <v>956</v>
      </c>
      <c r="E1008" s="496" t="s">
        <v>1210</v>
      </c>
      <c r="F1008" s="517"/>
      <c r="G1008" s="489"/>
      <c r="H1008" s="489"/>
      <c r="I1008" s="492"/>
      <c r="J1008" s="524">
        <v>26.1</v>
      </c>
      <c r="K1008" s="492">
        <f>J1008*3.14*0.1</f>
        <v>8.1954000000000011</v>
      </c>
      <c r="L1008" s="492">
        <f>J1008</f>
        <v>26.1</v>
      </c>
      <c r="M1008" s="490">
        <v>1.1000000000000001</v>
      </c>
      <c r="N1008" s="491">
        <f t="shared" si="569"/>
        <v>28.71</v>
      </c>
      <c r="O1008" s="577"/>
      <c r="P1008" s="577"/>
      <c r="Q1008" s="492">
        <f t="shared" si="570"/>
        <v>0</v>
      </c>
      <c r="R1008" s="492"/>
      <c r="S1008" s="715">
        <f t="shared" si="571"/>
        <v>0</v>
      </c>
      <c r="T1008" s="577"/>
      <c r="U1008" s="609"/>
      <c r="V1008" s="609"/>
      <c r="W1008" s="609"/>
      <c r="X1008" s="609"/>
      <c r="Y1008" s="609"/>
    </row>
    <row r="1009" spans="1:25" s="610" customFormat="1" ht="22.5" customHeight="1" x14ac:dyDescent="0.3">
      <c r="A1009" s="486" t="s">
        <v>2187</v>
      </c>
      <c r="B1009" s="543"/>
      <c r="C1009" s="516" t="s">
        <v>553</v>
      </c>
      <c r="D1009" s="819" t="s">
        <v>4847</v>
      </c>
      <c r="E1009" s="496" t="s">
        <v>1210</v>
      </c>
      <c r="F1009" s="517"/>
      <c r="G1009" s="489">
        <v>0.25</v>
      </c>
      <c r="H1009" s="489">
        <v>0.2</v>
      </c>
      <c r="I1009" s="492">
        <f t="shared" ref="I1009:I1010" si="572">(G1009+H1009)*2</f>
        <v>0.9</v>
      </c>
      <c r="J1009" s="524">
        <v>0.1</v>
      </c>
      <c r="K1009" s="492">
        <f>I1009*J1009</f>
        <v>9.0000000000000011E-2</v>
      </c>
      <c r="L1009" s="492">
        <f t="shared" ref="L1009:L1010" si="573">J1009</f>
        <v>0.1</v>
      </c>
      <c r="M1009" s="490">
        <v>1.1000000000000001</v>
      </c>
      <c r="N1009" s="491">
        <f t="shared" si="569"/>
        <v>0.11</v>
      </c>
      <c r="O1009" s="577"/>
      <c r="P1009" s="577"/>
      <c r="Q1009" s="492">
        <f t="shared" si="570"/>
        <v>0</v>
      </c>
      <c r="R1009" s="492"/>
      <c r="S1009" s="715">
        <f t="shared" si="571"/>
        <v>0</v>
      </c>
      <c r="T1009" s="577"/>
      <c r="U1009" s="609"/>
      <c r="V1009" s="609"/>
      <c r="W1009" s="609"/>
      <c r="X1009" s="609"/>
      <c r="Y1009" s="609"/>
    </row>
    <row r="1010" spans="1:25" s="610" customFormat="1" ht="22.5" customHeight="1" x14ac:dyDescent="0.25">
      <c r="A1010" s="486" t="s">
        <v>2188</v>
      </c>
      <c r="B1010" s="543"/>
      <c r="C1010" s="516" t="s">
        <v>553</v>
      </c>
      <c r="D1010" s="596" t="s">
        <v>3285</v>
      </c>
      <c r="E1010" s="496" t="s">
        <v>1210</v>
      </c>
      <c r="F1010" s="517"/>
      <c r="G1010" s="489">
        <v>0.25</v>
      </c>
      <c r="H1010" s="489">
        <v>0.2</v>
      </c>
      <c r="I1010" s="492">
        <f t="shared" si="572"/>
        <v>0.9</v>
      </c>
      <c r="J1010" s="524">
        <v>26.1</v>
      </c>
      <c r="K1010" s="492">
        <f>I1010*J1010</f>
        <v>23.490000000000002</v>
      </c>
      <c r="L1010" s="492">
        <f t="shared" si="573"/>
        <v>26.1</v>
      </c>
      <c r="M1010" s="490">
        <v>1.1000000000000001</v>
      </c>
      <c r="N1010" s="491">
        <f t="shared" si="569"/>
        <v>28.71</v>
      </c>
      <c r="O1010" s="577"/>
      <c r="P1010" s="577"/>
      <c r="Q1010" s="492">
        <f t="shared" si="570"/>
        <v>0</v>
      </c>
      <c r="R1010" s="492"/>
      <c r="S1010" s="715">
        <f t="shared" si="571"/>
        <v>0</v>
      </c>
      <c r="T1010" s="577"/>
      <c r="U1010" s="609"/>
      <c r="V1010" s="609"/>
      <c r="W1010" s="609"/>
      <c r="X1010" s="609"/>
      <c r="Y1010" s="609"/>
    </row>
    <row r="1011" spans="1:25" s="610" customFormat="1" ht="22.5" customHeight="1" x14ac:dyDescent="0.25">
      <c r="A1011" s="942" t="s">
        <v>2189</v>
      </c>
      <c r="B1011" s="949"/>
      <c r="C1011" s="950" t="s">
        <v>553</v>
      </c>
      <c r="D1011" s="944" t="s">
        <v>938</v>
      </c>
      <c r="E1011" s="945" t="s">
        <v>18</v>
      </c>
      <c r="F1011" s="958">
        <v>1</v>
      </c>
      <c r="G1011" s="956"/>
      <c r="H1011" s="947"/>
      <c r="I1011" s="953"/>
      <c r="J1011" s="957"/>
      <c r="K1011" s="953">
        <v>0.08</v>
      </c>
      <c r="L1011" s="964">
        <f t="shared" ref="L1011:L1017" si="574">F1011</f>
        <v>1</v>
      </c>
      <c r="M1011" s="490">
        <v>1</v>
      </c>
      <c r="N1011" s="491">
        <f t="shared" si="569"/>
        <v>1</v>
      </c>
      <c r="O1011" s="577"/>
      <c r="P1011" s="577"/>
      <c r="Q1011" s="492">
        <f t="shared" si="570"/>
        <v>0</v>
      </c>
      <c r="R1011" s="492"/>
      <c r="S1011" s="715">
        <f t="shared" si="571"/>
        <v>0</v>
      </c>
      <c r="T1011" s="577"/>
      <c r="U1011" s="609"/>
      <c r="V1011" s="609"/>
      <c r="W1011" s="609"/>
      <c r="X1011" s="609"/>
      <c r="Y1011" s="609"/>
    </row>
    <row r="1012" spans="1:25" s="610" customFormat="1" ht="22.5" customHeight="1" x14ac:dyDescent="0.25">
      <c r="A1012" s="486" t="s">
        <v>2190</v>
      </c>
      <c r="B1012" s="543"/>
      <c r="C1012" s="516" t="s">
        <v>553</v>
      </c>
      <c r="D1012" s="596" t="s">
        <v>3679</v>
      </c>
      <c r="E1012" s="489" t="s">
        <v>18</v>
      </c>
      <c r="F1012" s="570">
        <v>1</v>
      </c>
      <c r="G1012" s="560"/>
      <c r="H1012" s="496"/>
      <c r="I1012" s="492"/>
      <c r="J1012" s="526"/>
      <c r="K1012" s="492">
        <v>0.37</v>
      </c>
      <c r="L1012" s="494">
        <f t="shared" si="574"/>
        <v>1</v>
      </c>
      <c r="M1012" s="490">
        <v>1</v>
      </c>
      <c r="N1012" s="491">
        <f t="shared" si="569"/>
        <v>1</v>
      </c>
      <c r="O1012" s="577"/>
      <c r="P1012" s="577"/>
      <c r="Q1012" s="492">
        <f t="shared" si="570"/>
        <v>0</v>
      </c>
      <c r="R1012" s="492"/>
      <c r="S1012" s="715">
        <f t="shared" si="571"/>
        <v>0</v>
      </c>
      <c r="T1012" s="577"/>
      <c r="U1012" s="609"/>
      <c r="V1012" s="609"/>
      <c r="W1012" s="609"/>
      <c r="X1012" s="609"/>
      <c r="Y1012" s="609"/>
    </row>
    <row r="1013" spans="1:25" s="610" customFormat="1" ht="22.5" customHeight="1" x14ac:dyDescent="0.25">
      <c r="A1013" s="486" t="s">
        <v>2191</v>
      </c>
      <c r="B1013" s="543"/>
      <c r="C1013" s="516" t="s">
        <v>553</v>
      </c>
      <c r="D1013" s="596" t="s">
        <v>963</v>
      </c>
      <c r="E1013" s="489" t="s">
        <v>18</v>
      </c>
      <c r="F1013" s="570">
        <v>1</v>
      </c>
      <c r="G1013" s="560"/>
      <c r="H1013" s="496"/>
      <c r="I1013" s="492"/>
      <c r="J1013" s="526"/>
      <c r="K1013" s="492"/>
      <c r="L1013" s="494">
        <f t="shared" si="574"/>
        <v>1</v>
      </c>
      <c r="M1013" s="490">
        <v>1</v>
      </c>
      <c r="N1013" s="491">
        <f t="shared" si="569"/>
        <v>1</v>
      </c>
      <c r="O1013" s="577"/>
      <c r="P1013" s="577"/>
      <c r="Q1013" s="492">
        <f t="shared" si="570"/>
        <v>0</v>
      </c>
      <c r="R1013" s="492"/>
      <c r="S1013" s="715">
        <f t="shared" si="571"/>
        <v>0</v>
      </c>
      <c r="T1013" s="577"/>
      <c r="U1013" s="609"/>
      <c r="V1013" s="609"/>
      <c r="W1013" s="609"/>
      <c r="X1013" s="609"/>
      <c r="Y1013" s="609"/>
    </row>
    <row r="1014" spans="1:25" s="608" customFormat="1" ht="28.5" customHeight="1" x14ac:dyDescent="0.25">
      <c r="A1014" s="486" t="s">
        <v>2192</v>
      </c>
      <c r="B1014" s="543"/>
      <c r="C1014" s="516" t="s">
        <v>553</v>
      </c>
      <c r="D1014" s="502" t="s">
        <v>705</v>
      </c>
      <c r="E1014" s="489" t="s">
        <v>3</v>
      </c>
      <c r="F1014" s="612">
        <f>0.02+0.1</f>
        <v>0.12000000000000001</v>
      </c>
      <c r="G1014" s="560"/>
      <c r="H1014" s="496"/>
      <c r="I1014" s="492"/>
      <c r="J1014" s="526"/>
      <c r="K1014" s="492"/>
      <c r="L1014" s="497">
        <f t="shared" si="574"/>
        <v>0.12000000000000001</v>
      </c>
      <c r="M1014" s="490">
        <v>1</v>
      </c>
      <c r="N1014" s="491">
        <f t="shared" si="569"/>
        <v>0.12</v>
      </c>
      <c r="O1014" s="577"/>
      <c r="P1014" s="577"/>
      <c r="Q1014" s="492">
        <f t="shared" si="570"/>
        <v>0</v>
      </c>
      <c r="R1014" s="492"/>
      <c r="S1014" s="715">
        <f t="shared" si="571"/>
        <v>0</v>
      </c>
      <c r="T1014" s="575"/>
      <c r="U1014" s="607"/>
      <c r="V1014" s="607"/>
      <c r="W1014" s="607"/>
      <c r="X1014" s="607"/>
      <c r="Y1014" s="607"/>
    </row>
    <row r="1015" spans="1:25" s="559" customFormat="1" x14ac:dyDescent="0.3">
      <c r="A1015" s="477" t="s">
        <v>2195</v>
      </c>
      <c r="B1015" s="501" t="s">
        <v>4988</v>
      </c>
      <c r="C1015" s="504" t="s">
        <v>552</v>
      </c>
      <c r="D1015" s="508" t="s">
        <v>654</v>
      </c>
      <c r="E1015" s="479" t="s">
        <v>18</v>
      </c>
      <c r="F1015" s="500">
        <f>F1016+F1017</f>
        <v>2</v>
      </c>
      <c r="G1015" s="500"/>
      <c r="H1015" s="500"/>
      <c r="I1015" s="500"/>
      <c r="J1015" s="500"/>
      <c r="K1015" s="500"/>
      <c r="L1015" s="506">
        <f t="shared" si="574"/>
        <v>2</v>
      </c>
      <c r="M1015" s="507">
        <v>1</v>
      </c>
      <c r="N1015" s="483">
        <f>ROUND(M1015*L1015,2)</f>
        <v>2</v>
      </c>
      <c r="O1015" s="575"/>
      <c r="P1015" s="575"/>
      <c r="Q1015" s="485"/>
      <c r="R1015" s="485">
        <f>ROUND(N1015*P1015,2)</f>
        <v>0</v>
      </c>
      <c r="S1015" s="715">
        <f>ROUND(Q1015+R1015,2)</f>
        <v>0</v>
      </c>
      <c r="T1015" s="586"/>
      <c r="U1015" s="558"/>
      <c r="V1015" s="558"/>
      <c r="W1015" s="558"/>
      <c r="X1015" s="558"/>
      <c r="Y1015" s="558"/>
    </row>
    <row r="1016" spans="1:25" s="626" customFormat="1" ht="27.6" x14ac:dyDescent="0.25">
      <c r="A1016" s="486" t="s">
        <v>2196</v>
      </c>
      <c r="B1016" s="543"/>
      <c r="C1016" s="486" t="s">
        <v>553</v>
      </c>
      <c r="D1016" s="597" t="s">
        <v>1543</v>
      </c>
      <c r="E1016" s="496" t="s">
        <v>18</v>
      </c>
      <c r="F1016" s="517">
        <v>1</v>
      </c>
      <c r="G1016" s="517"/>
      <c r="H1016" s="517"/>
      <c r="I1016" s="517"/>
      <c r="J1016" s="517"/>
      <c r="K1016" s="517"/>
      <c r="L1016" s="494">
        <f t="shared" si="574"/>
        <v>1</v>
      </c>
      <c r="M1016" s="490">
        <v>1</v>
      </c>
      <c r="N1016" s="491">
        <f t="shared" ref="N1016:N1017" si="575">ROUND(M1016*L1016,2)</f>
        <v>1</v>
      </c>
      <c r="O1016" s="577"/>
      <c r="P1016" s="577"/>
      <c r="Q1016" s="492">
        <f t="shared" ref="Q1016:Q1017" si="576">ROUND(N1016*O1016,2)</f>
        <v>0</v>
      </c>
      <c r="R1016" s="492"/>
      <c r="S1016" s="715">
        <f t="shared" ref="S1016:S1017" si="577">ROUND(Q1016+R1016,2)</f>
        <v>0</v>
      </c>
      <c r="T1016" s="584"/>
      <c r="U1016" s="625"/>
      <c r="V1016" s="625"/>
      <c r="W1016" s="625"/>
      <c r="X1016" s="625"/>
      <c r="Y1016" s="625"/>
    </row>
    <row r="1017" spans="1:25" s="626" customFormat="1" ht="27.6" x14ac:dyDescent="0.25">
      <c r="A1017" s="486" t="s">
        <v>4316</v>
      </c>
      <c r="B1017" s="543"/>
      <c r="C1017" s="486" t="s">
        <v>553</v>
      </c>
      <c r="D1017" s="596" t="s">
        <v>3680</v>
      </c>
      <c r="E1017" s="496" t="s">
        <v>18</v>
      </c>
      <c r="F1017" s="517">
        <v>1</v>
      </c>
      <c r="G1017" s="517"/>
      <c r="H1017" s="517"/>
      <c r="I1017" s="517"/>
      <c r="J1017" s="517"/>
      <c r="K1017" s="517"/>
      <c r="L1017" s="494">
        <f t="shared" si="574"/>
        <v>1</v>
      </c>
      <c r="M1017" s="490">
        <v>1</v>
      </c>
      <c r="N1017" s="491">
        <f t="shared" si="575"/>
        <v>1</v>
      </c>
      <c r="O1017" s="577"/>
      <c r="P1017" s="577"/>
      <c r="Q1017" s="492">
        <f t="shared" si="576"/>
        <v>0</v>
      </c>
      <c r="R1017" s="492"/>
      <c r="S1017" s="715">
        <f t="shared" si="577"/>
        <v>0</v>
      </c>
      <c r="T1017" s="584"/>
      <c r="U1017" s="625"/>
      <c r="V1017" s="625"/>
      <c r="W1017" s="625"/>
      <c r="X1017" s="625"/>
      <c r="Y1017" s="625"/>
    </row>
    <row r="1018" spans="1:25" s="608" customFormat="1" ht="18.75" customHeight="1" x14ac:dyDescent="0.3">
      <c r="A1018" s="477" t="s">
        <v>2197</v>
      </c>
      <c r="B1018" s="501" t="s">
        <v>2088</v>
      </c>
      <c r="C1018" s="477" t="s">
        <v>552</v>
      </c>
      <c r="D1018" s="478" t="s">
        <v>1338</v>
      </c>
      <c r="E1018" s="479" t="s">
        <v>3</v>
      </c>
      <c r="F1018" s="519">
        <f>F1019</f>
        <v>33.99</v>
      </c>
      <c r="G1018" s="479"/>
      <c r="H1018" s="479"/>
      <c r="I1018" s="479"/>
      <c r="J1018" s="479"/>
      <c r="K1018" s="500"/>
      <c r="L1018" s="519">
        <f>F1018</f>
        <v>33.99</v>
      </c>
      <c r="M1018" s="507">
        <v>1</v>
      </c>
      <c r="N1018" s="483">
        <f>ROUND(M1018*L1018,2)</f>
        <v>33.99</v>
      </c>
      <c r="O1018" s="575"/>
      <c r="P1018" s="575"/>
      <c r="Q1018" s="485"/>
      <c r="R1018" s="485">
        <f>ROUND(N1018*P1018,2)</f>
        <v>0</v>
      </c>
      <c r="S1018" s="715">
        <f>ROUND(Q1018+R1018,2)</f>
        <v>0</v>
      </c>
      <c r="T1018" s="587"/>
    </row>
    <row r="1019" spans="1:25" s="610" customFormat="1" ht="27.6" x14ac:dyDescent="0.3">
      <c r="A1019" s="486" t="s">
        <v>2198</v>
      </c>
      <c r="B1019" s="487"/>
      <c r="C1019" s="486" t="s">
        <v>553</v>
      </c>
      <c r="D1019" s="493" t="s">
        <v>886</v>
      </c>
      <c r="E1019" s="489" t="s">
        <v>3</v>
      </c>
      <c r="F1019" s="497">
        <f>9.06+24.93</f>
        <v>33.99</v>
      </c>
      <c r="G1019" s="489"/>
      <c r="H1019" s="489"/>
      <c r="I1019" s="489"/>
      <c r="J1019" s="489"/>
      <c r="K1019" s="494"/>
      <c r="L1019" s="497">
        <f>F1019</f>
        <v>33.99</v>
      </c>
      <c r="M1019" s="490">
        <v>1.1000000000000001</v>
      </c>
      <c r="N1019" s="491">
        <f t="shared" ref="N1019:N1020" si="578">ROUND(M1019*L1019,2)</f>
        <v>37.39</v>
      </c>
      <c r="O1019" s="576"/>
      <c r="P1019" s="576"/>
      <c r="Q1019" s="492">
        <f t="shared" ref="Q1019:Q1020" si="579">ROUND(N1019*O1019,2)</f>
        <v>0</v>
      </c>
      <c r="R1019" s="492"/>
      <c r="S1019" s="715">
        <f t="shared" ref="S1019:S1020" si="580">ROUND(Q1019+R1019,2)</f>
        <v>0</v>
      </c>
      <c r="T1019" s="584"/>
      <c r="U1019" s="609"/>
    </row>
    <row r="1020" spans="1:25" s="610" customFormat="1" ht="25.5" customHeight="1" x14ac:dyDescent="0.3">
      <c r="A1020" s="486" t="s">
        <v>3064</v>
      </c>
      <c r="B1020" s="487"/>
      <c r="C1020" s="486" t="s">
        <v>553</v>
      </c>
      <c r="D1020" s="493" t="s">
        <v>2980</v>
      </c>
      <c r="E1020" s="489" t="s">
        <v>2</v>
      </c>
      <c r="F1020" s="497">
        <f>F1019</f>
        <v>33.99</v>
      </c>
      <c r="G1020" s="497"/>
      <c r="H1020" s="497"/>
      <c r="I1020" s="497"/>
      <c r="J1020" s="497"/>
      <c r="K1020" s="497">
        <f>F1020</f>
        <v>33.99</v>
      </c>
      <c r="L1020" s="497">
        <f>K1020</f>
        <v>33.99</v>
      </c>
      <c r="M1020" s="490">
        <v>0.7</v>
      </c>
      <c r="N1020" s="491">
        <f t="shared" si="578"/>
        <v>23.79</v>
      </c>
      <c r="O1020" s="576"/>
      <c r="P1020" s="576"/>
      <c r="Q1020" s="492">
        <f t="shared" si="579"/>
        <v>0</v>
      </c>
      <c r="R1020" s="492"/>
      <c r="S1020" s="715">
        <f t="shared" si="580"/>
        <v>0</v>
      </c>
      <c r="T1020" s="584"/>
    </row>
    <row r="1021" spans="1:25" s="617" customFormat="1" ht="22.5" customHeight="1" x14ac:dyDescent="0.3">
      <c r="A1021" s="510" t="s">
        <v>3106</v>
      </c>
      <c r="B1021" s="511"/>
      <c r="C1021" s="510"/>
      <c r="D1021" s="465" t="s">
        <v>3681</v>
      </c>
      <c r="E1021" s="512"/>
      <c r="F1021" s="513"/>
      <c r="G1021" s="512"/>
      <c r="H1021" s="512"/>
      <c r="I1021" s="512"/>
      <c r="J1021" s="512"/>
      <c r="K1021" s="512"/>
      <c r="L1021" s="514"/>
      <c r="M1021" s="467"/>
      <c r="N1021" s="468"/>
      <c r="O1021" s="579"/>
      <c r="P1021" s="579"/>
      <c r="Q1021" s="469"/>
      <c r="R1021" s="469"/>
      <c r="S1021" s="715"/>
      <c r="T1021" s="579"/>
      <c r="U1021" s="616"/>
      <c r="V1021" s="616"/>
      <c r="W1021" s="616"/>
      <c r="X1021" s="616"/>
      <c r="Y1021" s="616"/>
    </row>
    <row r="1022" spans="1:25" s="608" customFormat="1" ht="32.25" customHeight="1" x14ac:dyDescent="0.3">
      <c r="A1022" s="477" t="s">
        <v>2207</v>
      </c>
      <c r="B1022" s="501" t="s">
        <v>2086</v>
      </c>
      <c r="C1022" s="477" t="s">
        <v>552</v>
      </c>
      <c r="D1022" s="478" t="s">
        <v>3128</v>
      </c>
      <c r="E1022" s="479" t="s">
        <v>3</v>
      </c>
      <c r="F1022" s="500"/>
      <c r="G1022" s="479"/>
      <c r="H1022" s="479"/>
      <c r="I1022" s="480"/>
      <c r="J1022" s="480"/>
      <c r="K1022" s="480">
        <f>SUM(K1023:K1028)</f>
        <v>95.012600000000006</v>
      </c>
      <c r="L1022" s="480">
        <f>K1022</f>
        <v>95.012600000000006</v>
      </c>
      <c r="M1022" s="482">
        <v>1</v>
      </c>
      <c r="N1022" s="483">
        <f>ROUND(M1022*L1022,2)</f>
        <v>95.01</v>
      </c>
      <c r="O1022" s="575"/>
      <c r="P1022" s="575"/>
      <c r="Q1022" s="485"/>
      <c r="R1022" s="485">
        <f>ROUND(N1022*P1022,2)</f>
        <v>0</v>
      </c>
      <c r="S1022" s="715">
        <f>ROUND(Q1022+R1022,2)</f>
        <v>0</v>
      </c>
      <c r="T1022" s="575" t="s">
        <v>555</v>
      </c>
      <c r="U1022" s="607"/>
      <c r="V1022" s="607"/>
      <c r="W1022" s="607"/>
      <c r="X1022" s="607"/>
      <c r="Y1022" s="607"/>
    </row>
    <row r="1023" spans="1:25" s="610" customFormat="1" ht="22.5" customHeight="1" x14ac:dyDescent="0.25">
      <c r="A1023" s="516" t="s">
        <v>2208</v>
      </c>
      <c r="B1023" s="487"/>
      <c r="C1023" s="486" t="s">
        <v>553</v>
      </c>
      <c r="D1023" s="809" t="s">
        <v>4519</v>
      </c>
      <c r="E1023" s="496" t="s">
        <v>1210</v>
      </c>
      <c r="F1023" s="494"/>
      <c r="G1023" s="489"/>
      <c r="H1023" s="489"/>
      <c r="I1023" s="492">
        <f>(G1023+H1023)*2</f>
        <v>0</v>
      </c>
      <c r="J1023" s="524">
        <v>0.1</v>
      </c>
      <c r="K1023" s="492">
        <f>J1023*3.14*0.1</f>
        <v>3.1400000000000004E-2</v>
      </c>
      <c r="L1023" s="492">
        <f>J1023</f>
        <v>0.1</v>
      </c>
      <c r="M1023" s="490">
        <v>1.1000000000000001</v>
      </c>
      <c r="N1023" s="491">
        <f t="shared" ref="N1023:N1029" si="581">ROUND(M1023*L1023,2)</f>
        <v>0.11</v>
      </c>
      <c r="O1023" s="576"/>
      <c r="P1023" s="576"/>
      <c r="Q1023" s="492">
        <f t="shared" ref="Q1023:Q1029" si="582">ROUND(N1023*O1023,2)</f>
        <v>0</v>
      </c>
      <c r="R1023" s="492"/>
      <c r="S1023" s="715">
        <f t="shared" ref="S1023:S1029" si="583">ROUND(Q1023+R1023,2)</f>
        <v>0</v>
      </c>
      <c r="T1023" s="576"/>
      <c r="U1023" s="609"/>
      <c r="V1023" s="609"/>
      <c r="W1023" s="609"/>
      <c r="X1023" s="609"/>
      <c r="Y1023" s="609"/>
    </row>
    <row r="1024" spans="1:25" s="610" customFormat="1" ht="22.5" customHeight="1" x14ac:dyDescent="0.25">
      <c r="A1024" s="516" t="s">
        <v>2209</v>
      </c>
      <c r="B1024" s="487"/>
      <c r="C1024" s="486" t="s">
        <v>553</v>
      </c>
      <c r="D1024" s="596" t="s">
        <v>956</v>
      </c>
      <c r="E1024" s="496" t="s">
        <v>1210</v>
      </c>
      <c r="F1024" s="494"/>
      <c r="G1024" s="489"/>
      <c r="H1024" s="489"/>
      <c r="I1024" s="492">
        <f>(G1024+H1024)*2</f>
        <v>0</v>
      </c>
      <c r="J1024" s="524">
        <v>100.4</v>
      </c>
      <c r="K1024" s="492">
        <f t="shared" ref="K1024" si="584">J1024*3.14*0.1</f>
        <v>31.525600000000004</v>
      </c>
      <c r="L1024" s="492">
        <f>J1024</f>
        <v>100.4</v>
      </c>
      <c r="M1024" s="490">
        <v>1.1000000000000001</v>
      </c>
      <c r="N1024" s="491">
        <f t="shared" si="581"/>
        <v>110.44</v>
      </c>
      <c r="O1024" s="576"/>
      <c r="P1024" s="576"/>
      <c r="Q1024" s="492">
        <f t="shared" si="582"/>
        <v>0</v>
      </c>
      <c r="R1024" s="492"/>
      <c r="S1024" s="715">
        <f t="shared" si="583"/>
        <v>0</v>
      </c>
      <c r="T1024" s="576"/>
      <c r="U1024" s="609"/>
      <c r="V1024" s="609"/>
      <c r="W1024" s="609"/>
      <c r="X1024" s="609"/>
      <c r="Y1024" s="609"/>
    </row>
    <row r="1025" spans="1:25" s="610" customFormat="1" ht="22.5" customHeight="1" x14ac:dyDescent="0.3">
      <c r="A1025" s="516" t="s">
        <v>2210</v>
      </c>
      <c r="B1025" s="487"/>
      <c r="C1025" s="486" t="s">
        <v>553</v>
      </c>
      <c r="D1025" s="813" t="s">
        <v>4615</v>
      </c>
      <c r="E1025" s="496" t="s">
        <v>1210</v>
      </c>
      <c r="F1025" s="494"/>
      <c r="G1025" s="489"/>
      <c r="H1025" s="489"/>
      <c r="I1025" s="492">
        <f t="shared" ref="I1025:I1026" si="585">(G1025+H1025)*2</f>
        <v>0</v>
      </c>
      <c r="J1025" s="524">
        <v>0.2</v>
      </c>
      <c r="K1025" s="492">
        <f>J1025*3.14*0.2</f>
        <v>0.12560000000000002</v>
      </c>
      <c r="L1025" s="492">
        <f>J1025</f>
        <v>0.2</v>
      </c>
      <c r="M1025" s="490">
        <v>1.1000000000000001</v>
      </c>
      <c r="N1025" s="491">
        <f t="shared" si="581"/>
        <v>0.22</v>
      </c>
      <c r="O1025" s="576"/>
      <c r="P1025" s="576"/>
      <c r="Q1025" s="492">
        <f t="shared" si="582"/>
        <v>0</v>
      </c>
      <c r="R1025" s="492"/>
      <c r="S1025" s="715">
        <f t="shared" si="583"/>
        <v>0</v>
      </c>
      <c r="T1025" s="576"/>
      <c r="U1025" s="609"/>
      <c r="V1025" s="609"/>
      <c r="W1025" s="609"/>
      <c r="X1025" s="609"/>
      <c r="Y1025" s="609"/>
    </row>
    <row r="1026" spans="1:25" s="610" customFormat="1" ht="22.5" customHeight="1" x14ac:dyDescent="0.25">
      <c r="A1026" s="516" t="s">
        <v>2211</v>
      </c>
      <c r="B1026" s="487"/>
      <c r="C1026" s="486" t="s">
        <v>553</v>
      </c>
      <c r="D1026" s="596" t="s">
        <v>3668</v>
      </c>
      <c r="E1026" s="496" t="s">
        <v>1210</v>
      </c>
      <c r="F1026" s="494"/>
      <c r="G1026" s="489"/>
      <c r="H1026" s="489"/>
      <c r="I1026" s="492">
        <f t="shared" si="585"/>
        <v>0</v>
      </c>
      <c r="J1026" s="524">
        <v>100</v>
      </c>
      <c r="K1026" s="492">
        <f>J1026*3.14*0.2</f>
        <v>62.800000000000004</v>
      </c>
      <c r="L1026" s="492">
        <f>J1026</f>
        <v>100</v>
      </c>
      <c r="M1026" s="490">
        <v>1.1000000000000001</v>
      </c>
      <c r="N1026" s="491">
        <f t="shared" si="581"/>
        <v>110</v>
      </c>
      <c r="O1026" s="576"/>
      <c r="P1026" s="576"/>
      <c r="Q1026" s="492">
        <f t="shared" si="582"/>
        <v>0</v>
      </c>
      <c r="R1026" s="492"/>
      <c r="S1026" s="715">
        <f t="shared" si="583"/>
        <v>0</v>
      </c>
      <c r="T1026" s="576"/>
      <c r="U1026" s="609"/>
      <c r="V1026" s="609"/>
      <c r="W1026" s="609"/>
      <c r="X1026" s="609"/>
      <c r="Y1026" s="609"/>
    </row>
    <row r="1027" spans="1:25" s="610" customFormat="1" ht="22.5" customHeight="1" x14ac:dyDescent="0.25">
      <c r="A1027" s="516" t="s">
        <v>2212</v>
      </c>
      <c r="B1027" s="487"/>
      <c r="C1027" s="486" t="s">
        <v>553</v>
      </c>
      <c r="D1027" s="596" t="s">
        <v>3679</v>
      </c>
      <c r="E1027" s="496" t="s">
        <v>18</v>
      </c>
      <c r="F1027" s="570">
        <v>1</v>
      </c>
      <c r="G1027" s="565"/>
      <c r="H1027" s="489"/>
      <c r="I1027" s="492"/>
      <c r="J1027" s="526"/>
      <c r="K1027" s="492">
        <v>0.37</v>
      </c>
      <c r="L1027" s="494">
        <f t="shared" ref="L1027:L1032" si="586">F1027</f>
        <v>1</v>
      </c>
      <c r="M1027" s="490">
        <v>1</v>
      </c>
      <c r="N1027" s="491">
        <f t="shared" si="581"/>
        <v>1</v>
      </c>
      <c r="O1027" s="576"/>
      <c r="P1027" s="576"/>
      <c r="Q1027" s="492">
        <f t="shared" si="582"/>
        <v>0</v>
      </c>
      <c r="R1027" s="492"/>
      <c r="S1027" s="715">
        <f t="shared" si="583"/>
        <v>0</v>
      </c>
      <c r="T1027" s="576"/>
      <c r="U1027" s="609"/>
      <c r="V1027" s="609"/>
      <c r="W1027" s="609"/>
      <c r="X1027" s="609"/>
      <c r="Y1027" s="609"/>
    </row>
    <row r="1028" spans="1:25" s="610" customFormat="1" ht="22.5" customHeight="1" x14ac:dyDescent="0.25">
      <c r="A1028" s="516" t="s">
        <v>2213</v>
      </c>
      <c r="B1028" s="487"/>
      <c r="C1028" s="486" t="s">
        <v>553</v>
      </c>
      <c r="D1028" s="597" t="s">
        <v>938</v>
      </c>
      <c r="E1028" s="489" t="s">
        <v>18</v>
      </c>
      <c r="F1028" s="570">
        <v>2</v>
      </c>
      <c r="G1028" s="565"/>
      <c r="H1028" s="489"/>
      <c r="I1028" s="492"/>
      <c r="J1028" s="526"/>
      <c r="K1028" s="492">
        <v>0.16</v>
      </c>
      <c r="L1028" s="494">
        <f t="shared" si="586"/>
        <v>2</v>
      </c>
      <c r="M1028" s="490">
        <v>1</v>
      </c>
      <c r="N1028" s="491">
        <f t="shared" si="581"/>
        <v>2</v>
      </c>
      <c r="O1028" s="576"/>
      <c r="P1028" s="576"/>
      <c r="Q1028" s="492">
        <f t="shared" si="582"/>
        <v>0</v>
      </c>
      <c r="R1028" s="492"/>
      <c r="S1028" s="715">
        <f t="shared" si="583"/>
        <v>0</v>
      </c>
      <c r="T1028" s="576"/>
      <c r="U1028" s="609"/>
      <c r="V1028" s="609"/>
      <c r="W1028" s="609"/>
      <c r="X1028" s="609"/>
      <c r="Y1028" s="609"/>
    </row>
    <row r="1029" spans="1:25" s="610" customFormat="1" x14ac:dyDescent="0.25">
      <c r="A1029" s="516" t="s">
        <v>2214</v>
      </c>
      <c r="B1029" s="487"/>
      <c r="C1029" s="486" t="s">
        <v>553</v>
      </c>
      <c r="D1029" s="502" t="s">
        <v>705</v>
      </c>
      <c r="E1029" s="489" t="s">
        <v>3</v>
      </c>
      <c r="F1029" s="633">
        <f>0.02+0.1</f>
        <v>0.12000000000000001</v>
      </c>
      <c r="G1029" s="565"/>
      <c r="H1029" s="489"/>
      <c r="I1029" s="492"/>
      <c r="J1029" s="526"/>
      <c r="K1029" s="492"/>
      <c r="L1029" s="497">
        <f t="shared" si="586"/>
        <v>0.12000000000000001</v>
      </c>
      <c r="M1029" s="490">
        <v>1</v>
      </c>
      <c r="N1029" s="491">
        <f t="shared" si="581"/>
        <v>0.12</v>
      </c>
      <c r="O1029" s="576"/>
      <c r="P1029" s="576"/>
      <c r="Q1029" s="492">
        <f t="shared" si="582"/>
        <v>0</v>
      </c>
      <c r="R1029" s="492"/>
      <c r="S1029" s="715">
        <f t="shared" si="583"/>
        <v>0</v>
      </c>
      <c r="T1029" s="576"/>
      <c r="U1029" s="609"/>
      <c r="V1029" s="609"/>
      <c r="W1029" s="609"/>
      <c r="X1029" s="609"/>
      <c r="Y1029" s="609"/>
    </row>
    <row r="1030" spans="1:25" s="559" customFormat="1" x14ac:dyDescent="0.3">
      <c r="A1030" s="477" t="s">
        <v>2217</v>
      </c>
      <c r="B1030" s="501" t="s">
        <v>4988</v>
      </c>
      <c r="C1030" s="504" t="s">
        <v>552</v>
      </c>
      <c r="D1030" s="508" t="s">
        <v>654</v>
      </c>
      <c r="E1030" s="479" t="s">
        <v>18</v>
      </c>
      <c r="F1030" s="500">
        <f>F1031+F1032</f>
        <v>2</v>
      </c>
      <c r="G1030" s="500"/>
      <c r="H1030" s="500"/>
      <c r="I1030" s="500"/>
      <c r="J1030" s="500"/>
      <c r="K1030" s="500"/>
      <c r="L1030" s="506">
        <f t="shared" si="586"/>
        <v>2</v>
      </c>
      <c r="M1030" s="507">
        <v>1</v>
      </c>
      <c r="N1030" s="483">
        <f>ROUND(M1030*L1030,2)</f>
        <v>2</v>
      </c>
      <c r="O1030" s="575"/>
      <c r="P1030" s="575"/>
      <c r="Q1030" s="485"/>
      <c r="R1030" s="485">
        <f>ROUND(N1030*P1030,2)</f>
        <v>0</v>
      </c>
      <c r="S1030" s="715">
        <f>ROUND(Q1030+R1030,2)</f>
        <v>0</v>
      </c>
      <c r="T1030" s="586"/>
      <c r="U1030" s="558"/>
      <c r="V1030" s="558"/>
      <c r="W1030" s="558"/>
      <c r="X1030" s="558"/>
      <c r="Y1030" s="558"/>
    </row>
    <row r="1031" spans="1:25" s="626" customFormat="1" ht="27.6" x14ac:dyDescent="0.3">
      <c r="A1031" s="486" t="s">
        <v>2218</v>
      </c>
      <c r="B1031" s="543"/>
      <c r="C1031" s="486" t="s">
        <v>553</v>
      </c>
      <c r="D1031" s="523" t="s">
        <v>1543</v>
      </c>
      <c r="E1031" s="496" t="s">
        <v>18</v>
      </c>
      <c r="F1031" s="517">
        <v>1</v>
      </c>
      <c r="G1031" s="517"/>
      <c r="H1031" s="517"/>
      <c r="I1031" s="517"/>
      <c r="J1031" s="517"/>
      <c r="K1031" s="517"/>
      <c r="L1031" s="494">
        <f t="shared" si="586"/>
        <v>1</v>
      </c>
      <c r="M1031" s="490">
        <v>1</v>
      </c>
      <c r="N1031" s="491">
        <f t="shared" ref="N1031:N1032" si="587">ROUND(M1031*L1031,2)</f>
        <v>1</v>
      </c>
      <c r="O1031" s="577"/>
      <c r="P1031" s="577"/>
      <c r="Q1031" s="492">
        <f t="shared" ref="Q1031:Q1032" si="588">ROUND(N1031*O1031,2)</f>
        <v>0</v>
      </c>
      <c r="R1031" s="492"/>
      <c r="S1031" s="715">
        <f t="shared" ref="S1031:S1035" si="589">ROUND(Q1031+R1031,2)</f>
        <v>0</v>
      </c>
      <c r="T1031" s="584"/>
      <c r="U1031" s="625"/>
      <c r="V1031" s="625"/>
      <c r="W1031" s="625"/>
      <c r="X1031" s="625"/>
      <c r="Y1031" s="625"/>
    </row>
    <row r="1032" spans="1:25" s="626" customFormat="1" ht="27.6" x14ac:dyDescent="0.3">
      <c r="A1032" s="486" t="s">
        <v>2219</v>
      </c>
      <c r="B1032" s="543"/>
      <c r="C1032" s="486" t="s">
        <v>553</v>
      </c>
      <c r="D1032" s="523" t="s">
        <v>3672</v>
      </c>
      <c r="E1032" s="496" t="s">
        <v>18</v>
      </c>
      <c r="F1032" s="517">
        <v>1</v>
      </c>
      <c r="G1032" s="517"/>
      <c r="H1032" s="517"/>
      <c r="I1032" s="517"/>
      <c r="J1032" s="517"/>
      <c r="K1032" s="517"/>
      <c r="L1032" s="494">
        <f t="shared" si="586"/>
        <v>1</v>
      </c>
      <c r="M1032" s="490">
        <v>1</v>
      </c>
      <c r="N1032" s="491">
        <f t="shared" si="587"/>
        <v>1</v>
      </c>
      <c r="O1032" s="577"/>
      <c r="P1032" s="577"/>
      <c r="Q1032" s="492">
        <f t="shared" si="588"/>
        <v>0</v>
      </c>
      <c r="R1032" s="492"/>
      <c r="S1032" s="715">
        <f t="shared" si="589"/>
        <v>0</v>
      </c>
      <c r="T1032" s="584"/>
      <c r="U1032" s="625"/>
      <c r="V1032" s="625"/>
      <c r="W1032" s="625"/>
      <c r="X1032" s="625"/>
      <c r="Y1032" s="625"/>
    </row>
    <row r="1033" spans="1:25" s="608" customFormat="1" ht="18.75" customHeight="1" x14ac:dyDescent="0.3">
      <c r="A1033" s="477" t="s">
        <v>2221</v>
      </c>
      <c r="B1033" s="501" t="s">
        <v>2088</v>
      </c>
      <c r="C1033" s="477" t="s">
        <v>552</v>
      </c>
      <c r="D1033" s="478" t="s">
        <v>1338</v>
      </c>
      <c r="E1033" s="479" t="s">
        <v>3</v>
      </c>
      <c r="F1033" s="519">
        <f>F1034</f>
        <v>101.26</v>
      </c>
      <c r="G1033" s="479"/>
      <c r="H1033" s="479"/>
      <c r="I1033" s="479"/>
      <c r="J1033" s="479"/>
      <c r="K1033" s="500"/>
      <c r="L1033" s="519">
        <f>F1033</f>
        <v>101.26</v>
      </c>
      <c r="M1033" s="507">
        <v>1</v>
      </c>
      <c r="N1033" s="483">
        <f>ROUND(M1033*L1033,2)</f>
        <v>101.26</v>
      </c>
      <c r="O1033" s="575"/>
      <c r="P1033" s="575"/>
      <c r="Q1033" s="485"/>
      <c r="R1033" s="485">
        <f>ROUND(N1033*P1033,2)</f>
        <v>0</v>
      </c>
      <c r="S1033" s="715">
        <f>ROUND(Q1033+R1033,2)</f>
        <v>0</v>
      </c>
      <c r="T1033" s="587"/>
    </row>
    <row r="1034" spans="1:25" s="610" customFormat="1" ht="41.4" x14ac:dyDescent="0.25">
      <c r="A1034" s="486" t="s">
        <v>2222</v>
      </c>
      <c r="B1034" s="487"/>
      <c r="C1034" s="486" t="s">
        <v>553</v>
      </c>
      <c r="D1034" s="596" t="s">
        <v>3623</v>
      </c>
      <c r="E1034" s="489" t="s">
        <v>3</v>
      </c>
      <c r="F1034" s="497">
        <f>34.81+66.45</f>
        <v>101.26</v>
      </c>
      <c r="G1034" s="489"/>
      <c r="H1034" s="489"/>
      <c r="I1034" s="489"/>
      <c r="J1034" s="489"/>
      <c r="K1034" s="494"/>
      <c r="L1034" s="497">
        <f>F1034</f>
        <v>101.26</v>
      </c>
      <c r="M1034" s="490">
        <v>1.1000000000000001</v>
      </c>
      <c r="N1034" s="491">
        <f t="shared" ref="N1034:N1035" si="590">ROUND(M1034*L1034,2)</f>
        <v>111.39</v>
      </c>
      <c r="O1034" s="576"/>
      <c r="P1034" s="576"/>
      <c r="Q1034" s="492">
        <f t="shared" ref="Q1034:Q1035" si="591">ROUND(N1034*O1034,2)</f>
        <v>0</v>
      </c>
      <c r="R1034" s="492"/>
      <c r="S1034" s="715">
        <f t="shared" si="589"/>
        <v>0</v>
      </c>
      <c r="T1034" s="584"/>
      <c r="U1034" s="609"/>
    </row>
    <row r="1035" spans="1:25" s="610" customFormat="1" ht="25.5" customHeight="1" x14ac:dyDescent="0.3">
      <c r="A1035" s="486" t="s">
        <v>2223</v>
      </c>
      <c r="B1035" s="487"/>
      <c r="C1035" s="486" t="s">
        <v>553</v>
      </c>
      <c r="D1035" s="493" t="s">
        <v>2980</v>
      </c>
      <c r="E1035" s="489" t="s">
        <v>2</v>
      </c>
      <c r="F1035" s="497">
        <f>F1034</f>
        <v>101.26</v>
      </c>
      <c r="G1035" s="497"/>
      <c r="H1035" s="497"/>
      <c r="I1035" s="497"/>
      <c r="J1035" s="497"/>
      <c r="K1035" s="497"/>
      <c r="L1035" s="497">
        <f>F1035</f>
        <v>101.26</v>
      </c>
      <c r="M1035" s="490">
        <v>0.7</v>
      </c>
      <c r="N1035" s="491">
        <f t="shared" si="590"/>
        <v>70.88</v>
      </c>
      <c r="O1035" s="576"/>
      <c r="P1035" s="576"/>
      <c r="Q1035" s="492">
        <f t="shared" si="591"/>
        <v>0</v>
      </c>
      <c r="R1035" s="492"/>
      <c r="S1035" s="715">
        <f t="shared" si="589"/>
        <v>0</v>
      </c>
      <c r="T1035" s="584"/>
    </row>
    <row r="1036" spans="1:25" s="660" customFormat="1" ht="22.5" customHeight="1" x14ac:dyDescent="0.3">
      <c r="A1036" s="649" t="s">
        <v>515</v>
      </c>
      <c r="B1036" s="650"/>
      <c r="C1036" s="649"/>
      <c r="D1036" s="651" t="s">
        <v>3682</v>
      </c>
      <c r="E1036" s="652"/>
      <c r="F1036" s="653"/>
      <c r="G1036" s="652"/>
      <c r="H1036" s="652"/>
      <c r="I1036" s="652"/>
      <c r="J1036" s="652"/>
      <c r="K1036" s="652"/>
      <c r="L1036" s="654"/>
      <c r="M1036" s="655"/>
      <c r="N1036" s="656"/>
      <c r="O1036" s="657"/>
      <c r="P1036" s="657"/>
      <c r="Q1036" s="658"/>
      <c r="R1036" s="658"/>
      <c r="S1036" s="715"/>
      <c r="T1036" s="657"/>
      <c r="U1036" s="659"/>
      <c r="V1036" s="659"/>
      <c r="W1036" s="659"/>
      <c r="X1036" s="659"/>
      <c r="Y1036" s="659"/>
    </row>
    <row r="1037" spans="1:25" s="608" customFormat="1" ht="32.25" customHeight="1" x14ac:dyDescent="0.3">
      <c r="A1037" s="477" t="s">
        <v>2228</v>
      </c>
      <c r="B1037" s="501" t="s">
        <v>2086</v>
      </c>
      <c r="C1037" s="477" t="s">
        <v>552</v>
      </c>
      <c r="D1037" s="478" t="s">
        <v>3128</v>
      </c>
      <c r="E1037" s="479" t="s">
        <v>3</v>
      </c>
      <c r="F1037" s="500"/>
      <c r="G1037" s="479"/>
      <c r="H1037" s="479"/>
      <c r="I1037" s="480"/>
      <c r="J1037" s="480"/>
      <c r="K1037" s="480">
        <f>SUM(K1038:K1088)</f>
        <v>711.89908529160994</v>
      </c>
      <c r="L1037" s="480">
        <f>K1037</f>
        <v>711.89908529160994</v>
      </c>
      <c r="M1037" s="482">
        <v>1</v>
      </c>
      <c r="N1037" s="483">
        <f>ROUND(M1037*L1037,2)</f>
        <v>711.9</v>
      </c>
      <c r="O1037" s="575"/>
      <c r="P1037" s="575"/>
      <c r="Q1037" s="485"/>
      <c r="R1037" s="485">
        <f>ROUND(N1037*P1037,2)</f>
        <v>0</v>
      </c>
      <c r="S1037" s="715">
        <f>ROUND(Q1037+R1037,2)</f>
        <v>0</v>
      </c>
      <c r="T1037" s="575" t="s">
        <v>555</v>
      </c>
      <c r="U1037" s="607"/>
      <c r="V1037" s="607"/>
      <c r="W1037" s="607"/>
      <c r="X1037" s="607"/>
      <c r="Y1037" s="607"/>
    </row>
    <row r="1038" spans="1:25" s="610" customFormat="1" ht="22.5" customHeight="1" x14ac:dyDescent="0.25">
      <c r="A1038" s="486" t="s">
        <v>2229</v>
      </c>
      <c r="B1038" s="487"/>
      <c r="C1038" s="486" t="s">
        <v>553</v>
      </c>
      <c r="D1038" s="596" t="s">
        <v>3683</v>
      </c>
      <c r="E1038" s="496" t="s">
        <v>1210</v>
      </c>
      <c r="F1038" s="494"/>
      <c r="G1038" s="489">
        <v>0.15</v>
      </c>
      <c r="H1038" s="489">
        <v>0.15</v>
      </c>
      <c r="I1038" s="492">
        <f>(G1038+H1038)*2</f>
        <v>0.6</v>
      </c>
      <c r="J1038" s="524">
        <v>56.5</v>
      </c>
      <c r="K1038" s="492">
        <f>I1038*J1038</f>
        <v>33.9</v>
      </c>
      <c r="L1038" s="492">
        <f>J1038</f>
        <v>56.5</v>
      </c>
      <c r="M1038" s="490">
        <v>1.1000000000000001</v>
      </c>
      <c r="N1038" s="491">
        <f t="shared" ref="N1038:N1090" si="592">ROUND(M1038*L1038,2)</f>
        <v>62.15</v>
      </c>
      <c r="O1038" s="576"/>
      <c r="P1038" s="576"/>
      <c r="Q1038" s="492">
        <f t="shared" ref="Q1038:Q1090" si="593">ROUND(N1038*O1038,2)</f>
        <v>0</v>
      </c>
      <c r="R1038" s="492"/>
      <c r="S1038" s="715">
        <f t="shared" ref="S1038:S1090" si="594">ROUND(Q1038+R1038,2)</f>
        <v>0</v>
      </c>
      <c r="T1038" s="576"/>
      <c r="U1038" s="609"/>
      <c r="V1038" s="609"/>
      <c r="W1038" s="609"/>
      <c r="X1038" s="609"/>
      <c r="Y1038" s="609"/>
    </row>
    <row r="1039" spans="1:25" s="610" customFormat="1" ht="22.5" customHeight="1" x14ac:dyDescent="0.3">
      <c r="A1039" s="486" t="s">
        <v>2230</v>
      </c>
      <c r="B1039" s="487"/>
      <c r="C1039" s="486" t="s">
        <v>553</v>
      </c>
      <c r="D1039" s="813" t="s">
        <v>4621</v>
      </c>
      <c r="E1039" s="496" t="s">
        <v>1210</v>
      </c>
      <c r="F1039" s="494"/>
      <c r="G1039" s="489">
        <v>0.2</v>
      </c>
      <c r="H1039" s="489">
        <v>0.15</v>
      </c>
      <c r="I1039" s="492">
        <f>(G1039+H1039)*2</f>
        <v>0.7</v>
      </c>
      <c r="J1039" s="524">
        <v>0.9</v>
      </c>
      <c r="K1039" s="492">
        <f t="shared" ref="K1039:K1048" si="595">I1039*J1039</f>
        <v>0.63</v>
      </c>
      <c r="L1039" s="492">
        <f>J1039</f>
        <v>0.9</v>
      </c>
      <c r="M1039" s="490">
        <v>1.1000000000000001</v>
      </c>
      <c r="N1039" s="491">
        <f t="shared" si="592"/>
        <v>0.99</v>
      </c>
      <c r="O1039" s="576"/>
      <c r="P1039" s="576"/>
      <c r="Q1039" s="492">
        <f t="shared" si="593"/>
        <v>0</v>
      </c>
      <c r="R1039" s="492"/>
      <c r="S1039" s="715">
        <f t="shared" si="594"/>
        <v>0</v>
      </c>
      <c r="T1039" s="576"/>
      <c r="U1039" s="609"/>
      <c r="V1039" s="609"/>
      <c r="W1039" s="609"/>
      <c r="X1039" s="609"/>
      <c r="Y1039" s="609"/>
    </row>
    <row r="1040" spans="1:25" s="610" customFormat="1" ht="22.5" customHeight="1" x14ac:dyDescent="0.25">
      <c r="A1040" s="486" t="s">
        <v>2231</v>
      </c>
      <c r="B1040" s="487"/>
      <c r="C1040" s="486" t="s">
        <v>553</v>
      </c>
      <c r="D1040" s="596" t="s">
        <v>3654</v>
      </c>
      <c r="E1040" s="496" t="s">
        <v>1210</v>
      </c>
      <c r="F1040" s="570"/>
      <c r="G1040" s="565">
        <v>0.2</v>
      </c>
      <c r="H1040" s="489">
        <v>0.15</v>
      </c>
      <c r="I1040" s="492">
        <f t="shared" ref="I1040:I1048" si="596">(G1040+H1040)*2</f>
        <v>0.7</v>
      </c>
      <c r="J1040" s="526">
        <v>4</v>
      </c>
      <c r="K1040" s="492">
        <f t="shared" si="595"/>
        <v>2.8</v>
      </c>
      <c r="L1040" s="492">
        <f>J1040</f>
        <v>4</v>
      </c>
      <c r="M1040" s="490">
        <v>1.1000000000000001</v>
      </c>
      <c r="N1040" s="491">
        <f t="shared" si="592"/>
        <v>4.4000000000000004</v>
      </c>
      <c r="O1040" s="576"/>
      <c r="P1040" s="576"/>
      <c r="Q1040" s="492">
        <f t="shared" si="593"/>
        <v>0</v>
      </c>
      <c r="R1040" s="492"/>
      <c r="S1040" s="715">
        <f t="shared" si="594"/>
        <v>0</v>
      </c>
      <c r="T1040" s="576"/>
      <c r="U1040" s="609"/>
      <c r="V1040" s="609"/>
      <c r="W1040" s="609"/>
      <c r="X1040" s="609"/>
      <c r="Y1040" s="609"/>
    </row>
    <row r="1041" spans="1:25" s="610" customFormat="1" ht="22.5" customHeight="1" x14ac:dyDescent="0.25">
      <c r="A1041" s="486" t="s">
        <v>2232</v>
      </c>
      <c r="B1041" s="487"/>
      <c r="C1041" s="486" t="s">
        <v>553</v>
      </c>
      <c r="D1041" s="813" t="s">
        <v>4670</v>
      </c>
      <c r="E1041" s="496" t="s">
        <v>1210</v>
      </c>
      <c r="F1041" s="570"/>
      <c r="G1041" s="565">
        <v>0.2</v>
      </c>
      <c r="H1041" s="489">
        <v>0.2</v>
      </c>
      <c r="I1041" s="492">
        <f t="shared" si="596"/>
        <v>0.8</v>
      </c>
      <c r="J1041" s="526">
        <v>8.8000000000000007</v>
      </c>
      <c r="K1041" s="492">
        <f t="shared" si="595"/>
        <v>7.0400000000000009</v>
      </c>
      <c r="L1041" s="492">
        <f t="shared" ref="L1041:L1050" si="597">J1041</f>
        <v>8.8000000000000007</v>
      </c>
      <c r="M1041" s="490">
        <v>1.1000000000000001</v>
      </c>
      <c r="N1041" s="491">
        <f t="shared" si="592"/>
        <v>9.68</v>
      </c>
      <c r="O1041" s="576"/>
      <c r="P1041" s="576"/>
      <c r="Q1041" s="492">
        <f t="shared" si="593"/>
        <v>0</v>
      </c>
      <c r="R1041" s="492"/>
      <c r="S1041" s="715">
        <f t="shared" si="594"/>
        <v>0</v>
      </c>
      <c r="T1041" s="576"/>
      <c r="U1041" s="609"/>
      <c r="V1041" s="609"/>
      <c r="W1041" s="609"/>
      <c r="X1041" s="609"/>
      <c r="Y1041" s="609"/>
    </row>
    <row r="1042" spans="1:25" s="610" customFormat="1" ht="22.5" customHeight="1" x14ac:dyDescent="0.25">
      <c r="A1042" s="486" t="s">
        <v>2233</v>
      </c>
      <c r="B1042" s="487"/>
      <c r="C1042" s="486" t="s">
        <v>553</v>
      </c>
      <c r="D1042" s="596" t="s">
        <v>3631</v>
      </c>
      <c r="E1042" s="496" t="s">
        <v>1210</v>
      </c>
      <c r="F1042" s="570"/>
      <c r="G1042" s="565">
        <v>0.2</v>
      </c>
      <c r="H1042" s="489">
        <v>0.2</v>
      </c>
      <c r="I1042" s="492">
        <f t="shared" si="596"/>
        <v>0.8</v>
      </c>
      <c r="J1042" s="526">
        <v>127.9</v>
      </c>
      <c r="K1042" s="492">
        <f t="shared" si="595"/>
        <v>102.32000000000001</v>
      </c>
      <c r="L1042" s="492">
        <f t="shared" si="597"/>
        <v>127.9</v>
      </c>
      <c r="M1042" s="490">
        <v>1.1000000000000001</v>
      </c>
      <c r="N1042" s="491">
        <f t="shared" si="592"/>
        <v>140.69</v>
      </c>
      <c r="O1042" s="576"/>
      <c r="P1042" s="576"/>
      <c r="Q1042" s="492">
        <f t="shared" si="593"/>
        <v>0</v>
      </c>
      <c r="R1042" s="492"/>
      <c r="S1042" s="715">
        <f t="shared" si="594"/>
        <v>0</v>
      </c>
      <c r="T1042" s="576"/>
      <c r="U1042" s="609"/>
      <c r="V1042" s="609"/>
      <c r="W1042" s="609"/>
      <c r="X1042" s="609"/>
      <c r="Y1042" s="609"/>
    </row>
    <row r="1043" spans="1:25" s="610" customFormat="1" ht="22.5" customHeight="1" x14ac:dyDescent="0.25">
      <c r="A1043" s="486" t="s">
        <v>2234</v>
      </c>
      <c r="B1043" s="487"/>
      <c r="C1043" s="486" t="s">
        <v>553</v>
      </c>
      <c r="D1043" s="596" t="s">
        <v>3285</v>
      </c>
      <c r="E1043" s="496" t="s">
        <v>1210</v>
      </c>
      <c r="F1043" s="570"/>
      <c r="G1043" s="565">
        <v>0.25</v>
      </c>
      <c r="H1043" s="489">
        <v>0.2</v>
      </c>
      <c r="I1043" s="492">
        <f t="shared" si="596"/>
        <v>0.9</v>
      </c>
      <c r="J1043" s="526">
        <v>7.7</v>
      </c>
      <c r="K1043" s="492">
        <f t="shared" si="595"/>
        <v>6.9300000000000006</v>
      </c>
      <c r="L1043" s="492">
        <f t="shared" si="597"/>
        <v>7.7</v>
      </c>
      <c r="M1043" s="490">
        <v>1.1000000000000001</v>
      </c>
      <c r="N1043" s="491">
        <f t="shared" si="592"/>
        <v>8.4700000000000006</v>
      </c>
      <c r="O1043" s="576"/>
      <c r="P1043" s="576"/>
      <c r="Q1043" s="492">
        <f t="shared" si="593"/>
        <v>0</v>
      </c>
      <c r="R1043" s="492"/>
      <c r="S1043" s="715">
        <f t="shared" si="594"/>
        <v>0</v>
      </c>
      <c r="T1043" s="576"/>
      <c r="U1043" s="609"/>
      <c r="V1043" s="609"/>
      <c r="W1043" s="609"/>
      <c r="X1043" s="609"/>
      <c r="Y1043" s="609"/>
    </row>
    <row r="1044" spans="1:25" s="610" customFormat="1" ht="22.5" customHeight="1" x14ac:dyDescent="0.25">
      <c r="A1044" s="486" t="s">
        <v>2235</v>
      </c>
      <c r="B1044" s="487"/>
      <c r="C1044" s="486" t="s">
        <v>553</v>
      </c>
      <c r="D1044" s="813" t="s">
        <v>4623</v>
      </c>
      <c r="E1044" s="496" t="s">
        <v>1210</v>
      </c>
      <c r="F1044" s="570"/>
      <c r="G1044" s="565">
        <v>0.3</v>
      </c>
      <c r="H1044" s="489">
        <v>0.25</v>
      </c>
      <c r="I1044" s="492">
        <f t="shared" si="596"/>
        <v>1.1000000000000001</v>
      </c>
      <c r="J1044" s="526">
        <v>1.9</v>
      </c>
      <c r="K1044" s="492">
        <f t="shared" si="595"/>
        <v>2.09</v>
      </c>
      <c r="L1044" s="492">
        <f t="shared" si="597"/>
        <v>1.9</v>
      </c>
      <c r="M1044" s="490">
        <v>1.1000000000000001</v>
      </c>
      <c r="N1044" s="491">
        <f t="shared" si="592"/>
        <v>2.09</v>
      </c>
      <c r="O1044" s="576"/>
      <c r="P1044" s="576"/>
      <c r="Q1044" s="492">
        <f t="shared" si="593"/>
        <v>0</v>
      </c>
      <c r="R1044" s="492"/>
      <c r="S1044" s="715">
        <f t="shared" si="594"/>
        <v>0</v>
      </c>
      <c r="T1044" s="576"/>
      <c r="U1044" s="609"/>
      <c r="V1044" s="609"/>
      <c r="W1044" s="609"/>
      <c r="X1044" s="609"/>
      <c r="Y1044" s="609"/>
    </row>
    <row r="1045" spans="1:25" s="610" customFormat="1" ht="22.5" customHeight="1" x14ac:dyDescent="0.25">
      <c r="A1045" s="486" t="s">
        <v>2236</v>
      </c>
      <c r="B1045" s="487"/>
      <c r="C1045" s="486" t="s">
        <v>553</v>
      </c>
      <c r="D1045" s="596" t="s">
        <v>3287</v>
      </c>
      <c r="E1045" s="496" t="s">
        <v>1210</v>
      </c>
      <c r="F1045" s="570"/>
      <c r="G1045" s="565">
        <v>0.3</v>
      </c>
      <c r="H1045" s="489">
        <v>0.25</v>
      </c>
      <c r="I1045" s="492">
        <f t="shared" si="596"/>
        <v>1.1000000000000001</v>
      </c>
      <c r="J1045" s="526">
        <v>46.2</v>
      </c>
      <c r="K1045" s="492">
        <f t="shared" si="595"/>
        <v>50.820000000000007</v>
      </c>
      <c r="L1045" s="492">
        <f t="shared" si="597"/>
        <v>46.2</v>
      </c>
      <c r="M1045" s="490">
        <v>1.1000000000000001</v>
      </c>
      <c r="N1045" s="491">
        <f t="shared" si="592"/>
        <v>50.82</v>
      </c>
      <c r="O1045" s="576"/>
      <c r="P1045" s="576"/>
      <c r="Q1045" s="492">
        <f t="shared" si="593"/>
        <v>0</v>
      </c>
      <c r="R1045" s="492"/>
      <c r="S1045" s="715">
        <f t="shared" si="594"/>
        <v>0</v>
      </c>
      <c r="T1045" s="576"/>
      <c r="U1045" s="609"/>
      <c r="V1045" s="609"/>
      <c r="W1045" s="609"/>
      <c r="X1045" s="609"/>
      <c r="Y1045" s="609"/>
    </row>
    <row r="1046" spans="1:25" s="610" customFormat="1" ht="22.5" customHeight="1" x14ac:dyDescent="0.25">
      <c r="A1046" s="486" t="s">
        <v>2237</v>
      </c>
      <c r="B1046" s="487"/>
      <c r="C1046" s="486" t="s">
        <v>553</v>
      </c>
      <c r="D1046" s="596" t="s">
        <v>3684</v>
      </c>
      <c r="E1046" s="496" t="s">
        <v>1210</v>
      </c>
      <c r="F1046" s="570"/>
      <c r="G1046" s="565">
        <v>1</v>
      </c>
      <c r="H1046" s="489">
        <v>0.7</v>
      </c>
      <c r="I1046" s="492">
        <f t="shared" si="596"/>
        <v>3.4</v>
      </c>
      <c r="J1046" s="526">
        <v>0.4</v>
      </c>
      <c r="K1046" s="492">
        <f t="shared" si="595"/>
        <v>1.36</v>
      </c>
      <c r="L1046" s="492">
        <f t="shared" si="597"/>
        <v>0.4</v>
      </c>
      <c r="M1046" s="490">
        <v>1.1000000000000001</v>
      </c>
      <c r="N1046" s="491">
        <f t="shared" si="592"/>
        <v>0.44</v>
      </c>
      <c r="O1046" s="576"/>
      <c r="P1046" s="576"/>
      <c r="Q1046" s="492">
        <f t="shared" si="593"/>
        <v>0</v>
      </c>
      <c r="R1046" s="492"/>
      <c r="S1046" s="715">
        <f t="shared" si="594"/>
        <v>0</v>
      </c>
      <c r="T1046" s="576"/>
      <c r="U1046" s="609"/>
      <c r="V1046" s="609"/>
      <c r="W1046" s="609"/>
      <c r="X1046" s="609"/>
      <c r="Y1046" s="609"/>
    </row>
    <row r="1047" spans="1:25" s="610" customFormat="1" ht="22.5" customHeight="1" x14ac:dyDescent="0.25">
      <c r="A1047" s="486" t="s">
        <v>2238</v>
      </c>
      <c r="B1047" s="487"/>
      <c r="C1047" s="486" t="s">
        <v>553</v>
      </c>
      <c r="D1047" s="596" t="s">
        <v>3685</v>
      </c>
      <c r="E1047" s="496" t="s">
        <v>1210</v>
      </c>
      <c r="F1047" s="570"/>
      <c r="G1047" s="565">
        <v>1</v>
      </c>
      <c r="H1047" s="489">
        <v>1</v>
      </c>
      <c r="I1047" s="492">
        <f t="shared" si="596"/>
        <v>4</v>
      </c>
      <c r="J1047" s="526">
        <v>0.1</v>
      </c>
      <c r="K1047" s="492">
        <f t="shared" si="595"/>
        <v>0.4</v>
      </c>
      <c r="L1047" s="492">
        <f t="shared" si="597"/>
        <v>0.1</v>
      </c>
      <c r="M1047" s="490">
        <v>1.1000000000000001</v>
      </c>
      <c r="N1047" s="491">
        <f t="shared" si="592"/>
        <v>0.11</v>
      </c>
      <c r="O1047" s="576"/>
      <c r="P1047" s="576"/>
      <c r="Q1047" s="492">
        <f t="shared" si="593"/>
        <v>0</v>
      </c>
      <c r="R1047" s="492"/>
      <c r="S1047" s="715">
        <f t="shared" si="594"/>
        <v>0</v>
      </c>
      <c r="T1047" s="576"/>
      <c r="U1047" s="609"/>
      <c r="V1047" s="609"/>
      <c r="W1047" s="609"/>
      <c r="X1047" s="609"/>
      <c r="Y1047" s="609"/>
    </row>
    <row r="1048" spans="1:25" s="610" customFormat="1" ht="22.5" customHeight="1" x14ac:dyDescent="0.25">
      <c r="A1048" s="486" t="s">
        <v>2239</v>
      </c>
      <c r="B1048" s="487"/>
      <c r="C1048" s="486" t="s">
        <v>553</v>
      </c>
      <c r="D1048" s="596" t="s">
        <v>3509</v>
      </c>
      <c r="E1048" s="496" t="s">
        <v>1210</v>
      </c>
      <c r="F1048" s="570"/>
      <c r="G1048" s="565">
        <v>1.1499999999999999</v>
      </c>
      <c r="H1048" s="489">
        <v>0.7</v>
      </c>
      <c r="I1048" s="492">
        <f t="shared" si="596"/>
        <v>3.6999999999999997</v>
      </c>
      <c r="J1048" s="526">
        <v>0.8</v>
      </c>
      <c r="K1048" s="492">
        <f t="shared" si="595"/>
        <v>2.96</v>
      </c>
      <c r="L1048" s="492">
        <f t="shared" si="597"/>
        <v>0.8</v>
      </c>
      <c r="M1048" s="490">
        <v>1.1000000000000001</v>
      </c>
      <c r="N1048" s="491">
        <f t="shared" si="592"/>
        <v>0.88</v>
      </c>
      <c r="O1048" s="576"/>
      <c r="P1048" s="576"/>
      <c r="Q1048" s="492">
        <f t="shared" si="593"/>
        <v>0</v>
      </c>
      <c r="R1048" s="492"/>
      <c r="S1048" s="715">
        <f t="shared" si="594"/>
        <v>0</v>
      </c>
      <c r="T1048" s="576"/>
      <c r="U1048" s="609"/>
      <c r="V1048" s="609"/>
      <c r="W1048" s="609"/>
      <c r="X1048" s="609"/>
      <c r="Y1048" s="609"/>
    </row>
    <row r="1049" spans="1:25" s="610" customFormat="1" ht="22.5" customHeight="1" x14ac:dyDescent="0.25">
      <c r="A1049" s="942" t="s">
        <v>2240</v>
      </c>
      <c r="B1049" s="943"/>
      <c r="C1049" s="942" t="s">
        <v>553</v>
      </c>
      <c r="D1049" s="972" t="s">
        <v>4523</v>
      </c>
      <c r="E1049" s="947" t="s">
        <v>1210</v>
      </c>
      <c r="F1049" s="958"/>
      <c r="G1049" s="971"/>
      <c r="H1049" s="945"/>
      <c r="I1049" s="953"/>
      <c r="J1049" s="957">
        <v>818.9</v>
      </c>
      <c r="K1049" s="953">
        <f>J1049*3.14*0.125</f>
        <v>321.41825</v>
      </c>
      <c r="L1049" s="953">
        <f t="shared" si="597"/>
        <v>818.9</v>
      </c>
      <c r="M1049" s="490">
        <v>1.1000000000000001</v>
      </c>
      <c r="N1049" s="491">
        <f t="shared" si="592"/>
        <v>900.79</v>
      </c>
      <c r="O1049" s="576"/>
      <c r="P1049" s="576"/>
      <c r="Q1049" s="492">
        <f t="shared" si="593"/>
        <v>0</v>
      </c>
      <c r="R1049" s="492"/>
      <c r="S1049" s="715">
        <f t="shared" si="594"/>
        <v>0</v>
      </c>
      <c r="T1049" s="576"/>
      <c r="U1049" s="609"/>
      <c r="V1049" s="609"/>
      <c r="W1049" s="609"/>
      <c r="X1049" s="609"/>
      <c r="Y1049" s="609"/>
    </row>
    <row r="1050" spans="1:25" s="610" customFormat="1" ht="22.5" customHeight="1" x14ac:dyDescent="0.25">
      <c r="A1050" s="486" t="s">
        <v>2241</v>
      </c>
      <c r="B1050" s="487"/>
      <c r="C1050" s="486" t="s">
        <v>553</v>
      </c>
      <c r="D1050" s="596" t="s">
        <v>1421</v>
      </c>
      <c r="E1050" s="496" t="s">
        <v>1210</v>
      </c>
      <c r="F1050" s="570"/>
      <c r="G1050" s="565"/>
      <c r="H1050" s="489"/>
      <c r="I1050" s="492"/>
      <c r="J1050" s="526">
        <v>84.3</v>
      </c>
      <c r="K1050" s="492">
        <f>J1050*3.14*0.125</f>
        <v>33.08775</v>
      </c>
      <c r="L1050" s="492">
        <f t="shared" si="597"/>
        <v>84.3</v>
      </c>
      <c r="M1050" s="490">
        <v>1.1000000000000001</v>
      </c>
      <c r="N1050" s="491">
        <f t="shared" si="592"/>
        <v>92.73</v>
      </c>
      <c r="O1050" s="576"/>
      <c r="P1050" s="576"/>
      <c r="Q1050" s="492">
        <f t="shared" si="593"/>
        <v>0</v>
      </c>
      <c r="R1050" s="492"/>
      <c r="S1050" s="715">
        <f t="shared" si="594"/>
        <v>0</v>
      </c>
      <c r="T1050" s="576"/>
      <c r="U1050" s="609"/>
      <c r="V1050" s="609"/>
      <c r="W1050" s="609"/>
      <c r="X1050" s="609"/>
      <c r="Y1050" s="609"/>
    </row>
    <row r="1051" spans="1:25" s="610" customFormat="1" ht="22.5" customHeight="1" x14ac:dyDescent="0.25">
      <c r="A1051" s="486" t="s">
        <v>2242</v>
      </c>
      <c r="B1051" s="487"/>
      <c r="C1051" s="486" t="s">
        <v>553</v>
      </c>
      <c r="D1051" s="596" t="s">
        <v>3686</v>
      </c>
      <c r="E1051" s="489" t="s">
        <v>18</v>
      </c>
      <c r="F1051" s="570" t="s">
        <v>3094</v>
      </c>
      <c r="G1051" s="565"/>
      <c r="H1051" s="489"/>
      <c r="I1051" s="492"/>
      <c r="J1051" s="526"/>
      <c r="K1051" s="492">
        <v>12.3</v>
      </c>
      <c r="L1051" s="492" t="str">
        <f>F1051</f>
        <v>73</v>
      </c>
      <c r="M1051" s="490">
        <v>1</v>
      </c>
      <c r="N1051" s="491">
        <f t="shared" si="592"/>
        <v>73</v>
      </c>
      <c r="O1051" s="576"/>
      <c r="P1051" s="576"/>
      <c r="Q1051" s="492">
        <f t="shared" si="593"/>
        <v>0</v>
      </c>
      <c r="R1051" s="492"/>
      <c r="S1051" s="715">
        <f t="shared" si="594"/>
        <v>0</v>
      </c>
      <c r="T1051" s="576"/>
      <c r="U1051" s="609"/>
      <c r="V1051" s="609"/>
      <c r="W1051" s="609"/>
      <c r="X1051" s="609"/>
      <c r="Y1051" s="609"/>
    </row>
    <row r="1052" spans="1:25" s="610" customFormat="1" ht="22.5" customHeight="1" x14ac:dyDescent="0.25">
      <c r="A1052" s="486" t="s">
        <v>2243</v>
      </c>
      <c r="B1052" s="487"/>
      <c r="C1052" s="486" t="s">
        <v>553</v>
      </c>
      <c r="D1052" s="596" t="s">
        <v>3687</v>
      </c>
      <c r="E1052" s="489" t="s">
        <v>18</v>
      </c>
      <c r="F1052" s="570" t="s">
        <v>482</v>
      </c>
      <c r="G1052" s="565"/>
      <c r="H1052" s="489"/>
      <c r="I1052" s="492"/>
      <c r="J1052" s="526"/>
      <c r="K1052" s="492">
        <v>0.73399999999999999</v>
      </c>
      <c r="L1052" s="492" t="str">
        <f t="shared" ref="L1052:L1070" si="598">F1052</f>
        <v>4</v>
      </c>
      <c r="M1052" s="490">
        <v>1</v>
      </c>
      <c r="N1052" s="491">
        <f t="shared" si="592"/>
        <v>4</v>
      </c>
      <c r="O1052" s="576"/>
      <c r="P1052" s="576"/>
      <c r="Q1052" s="492">
        <f t="shared" si="593"/>
        <v>0</v>
      </c>
      <c r="R1052" s="492"/>
      <c r="S1052" s="715">
        <f t="shared" si="594"/>
        <v>0</v>
      </c>
      <c r="T1052" s="576"/>
      <c r="U1052" s="609"/>
      <c r="V1052" s="609"/>
      <c r="W1052" s="609"/>
      <c r="X1052" s="609"/>
      <c r="Y1052" s="609"/>
    </row>
    <row r="1053" spans="1:25" s="610" customFormat="1" ht="22.5" customHeight="1" x14ac:dyDescent="0.25">
      <c r="A1053" s="486" t="s">
        <v>2244</v>
      </c>
      <c r="B1053" s="487"/>
      <c r="C1053" s="486" t="s">
        <v>553</v>
      </c>
      <c r="D1053" s="596" t="s">
        <v>3688</v>
      </c>
      <c r="E1053" s="489" t="s">
        <v>18</v>
      </c>
      <c r="F1053" s="570" t="s">
        <v>3701</v>
      </c>
      <c r="G1053" s="565"/>
      <c r="H1053" s="489"/>
      <c r="I1053" s="492"/>
      <c r="J1053" s="526"/>
      <c r="K1053" s="492">
        <v>16.078500000000002</v>
      </c>
      <c r="L1053" s="492" t="str">
        <f t="shared" si="598"/>
        <v>81</v>
      </c>
      <c r="M1053" s="490">
        <v>1</v>
      </c>
      <c r="N1053" s="491">
        <f t="shared" si="592"/>
        <v>81</v>
      </c>
      <c r="O1053" s="576"/>
      <c r="P1053" s="576"/>
      <c r="Q1053" s="492">
        <f t="shared" si="593"/>
        <v>0</v>
      </c>
      <c r="R1053" s="492"/>
      <c r="S1053" s="715">
        <f t="shared" si="594"/>
        <v>0</v>
      </c>
      <c r="T1053" s="576"/>
      <c r="U1053" s="609"/>
      <c r="V1053" s="609"/>
      <c r="W1053" s="609"/>
      <c r="X1053" s="609"/>
      <c r="Y1053" s="609"/>
    </row>
    <row r="1054" spans="1:25" s="610" customFormat="1" ht="22.5" customHeight="1" x14ac:dyDescent="0.25">
      <c r="A1054" s="486" t="s">
        <v>2245</v>
      </c>
      <c r="B1054" s="487"/>
      <c r="C1054" s="486" t="s">
        <v>553</v>
      </c>
      <c r="D1054" s="596" t="s">
        <v>3689</v>
      </c>
      <c r="E1054" s="489" t="s">
        <v>18</v>
      </c>
      <c r="F1054" s="570" t="s">
        <v>492</v>
      </c>
      <c r="G1054" s="565"/>
      <c r="H1054" s="489"/>
      <c r="I1054" s="492"/>
      <c r="J1054" s="526"/>
      <c r="K1054" s="492">
        <v>2.9889999999999999</v>
      </c>
      <c r="L1054" s="492" t="str">
        <f t="shared" si="598"/>
        <v>14</v>
      </c>
      <c r="M1054" s="490">
        <v>1</v>
      </c>
      <c r="N1054" s="491">
        <f t="shared" si="592"/>
        <v>14</v>
      </c>
      <c r="O1054" s="576"/>
      <c r="P1054" s="576"/>
      <c r="Q1054" s="492">
        <f t="shared" si="593"/>
        <v>0</v>
      </c>
      <c r="R1054" s="492"/>
      <c r="S1054" s="715">
        <f t="shared" si="594"/>
        <v>0</v>
      </c>
      <c r="T1054" s="576"/>
      <c r="U1054" s="609"/>
      <c r="V1054" s="609"/>
      <c r="W1054" s="609"/>
      <c r="X1054" s="609"/>
      <c r="Y1054" s="609"/>
    </row>
    <row r="1055" spans="1:25" s="610" customFormat="1" ht="22.5" customHeight="1" x14ac:dyDescent="0.25">
      <c r="A1055" s="486" t="s">
        <v>2246</v>
      </c>
      <c r="B1055" s="487"/>
      <c r="C1055" s="486" t="s">
        <v>553</v>
      </c>
      <c r="D1055" s="596" t="s">
        <v>3690</v>
      </c>
      <c r="E1055" s="489" t="s">
        <v>18</v>
      </c>
      <c r="F1055" s="570" t="s">
        <v>492</v>
      </c>
      <c r="G1055" s="565"/>
      <c r="H1055" s="489"/>
      <c r="I1055" s="492"/>
      <c r="J1055" s="526"/>
      <c r="K1055" s="492">
        <v>3.1990000000000003</v>
      </c>
      <c r="L1055" s="492" t="str">
        <f t="shared" si="598"/>
        <v>14</v>
      </c>
      <c r="M1055" s="490">
        <v>1</v>
      </c>
      <c r="N1055" s="491">
        <f t="shared" si="592"/>
        <v>14</v>
      </c>
      <c r="O1055" s="576"/>
      <c r="P1055" s="576"/>
      <c r="Q1055" s="492">
        <f t="shared" si="593"/>
        <v>0</v>
      </c>
      <c r="R1055" s="492"/>
      <c r="S1055" s="715">
        <f t="shared" si="594"/>
        <v>0</v>
      </c>
      <c r="T1055" s="576"/>
      <c r="U1055" s="609"/>
      <c r="V1055" s="609"/>
      <c r="W1055" s="609"/>
      <c r="X1055" s="609"/>
      <c r="Y1055" s="609"/>
    </row>
    <row r="1056" spans="1:25" s="610" customFormat="1" ht="22.5" customHeight="1" x14ac:dyDescent="0.25">
      <c r="A1056" s="486" t="s">
        <v>2247</v>
      </c>
      <c r="B1056" s="487"/>
      <c r="C1056" s="486" t="s">
        <v>553</v>
      </c>
      <c r="D1056" s="596" t="s">
        <v>916</v>
      </c>
      <c r="E1056" s="489" t="s">
        <v>18</v>
      </c>
      <c r="F1056" s="570" t="s">
        <v>3702</v>
      </c>
      <c r="G1056" s="565"/>
      <c r="H1056" s="489"/>
      <c r="I1056" s="492"/>
      <c r="J1056" s="526"/>
      <c r="K1056" s="492">
        <v>20.62</v>
      </c>
      <c r="L1056" s="492" t="str">
        <f t="shared" si="598"/>
        <v>150</v>
      </c>
      <c r="M1056" s="490">
        <v>1</v>
      </c>
      <c r="N1056" s="491">
        <f t="shared" si="592"/>
        <v>150</v>
      </c>
      <c r="O1056" s="576"/>
      <c r="P1056" s="576"/>
      <c r="Q1056" s="492">
        <f t="shared" si="593"/>
        <v>0</v>
      </c>
      <c r="R1056" s="492"/>
      <c r="S1056" s="715">
        <f t="shared" si="594"/>
        <v>0</v>
      </c>
      <c r="T1056" s="576"/>
      <c r="U1056" s="609"/>
      <c r="V1056" s="609"/>
      <c r="W1056" s="609"/>
      <c r="X1056" s="609"/>
      <c r="Y1056" s="609"/>
    </row>
    <row r="1057" spans="1:25" s="610" customFormat="1" ht="22.5" customHeight="1" x14ac:dyDescent="0.25">
      <c r="A1057" s="486" t="s">
        <v>2248</v>
      </c>
      <c r="B1057" s="487"/>
      <c r="C1057" s="486" t="s">
        <v>553</v>
      </c>
      <c r="D1057" s="596" t="s">
        <v>3691</v>
      </c>
      <c r="E1057" s="489" t="s">
        <v>18</v>
      </c>
      <c r="F1057" s="570" t="s">
        <v>14</v>
      </c>
      <c r="G1057" s="565"/>
      <c r="H1057" s="489"/>
      <c r="I1057" s="492"/>
      <c r="J1057" s="526"/>
      <c r="K1057" s="492">
        <v>0.21</v>
      </c>
      <c r="L1057" s="492" t="str">
        <f t="shared" si="598"/>
        <v>1</v>
      </c>
      <c r="M1057" s="490">
        <v>1</v>
      </c>
      <c r="N1057" s="491">
        <f t="shared" si="592"/>
        <v>1</v>
      </c>
      <c r="O1057" s="576"/>
      <c r="P1057" s="576"/>
      <c r="Q1057" s="492">
        <f t="shared" si="593"/>
        <v>0</v>
      </c>
      <c r="R1057" s="492"/>
      <c r="S1057" s="715">
        <f t="shared" si="594"/>
        <v>0</v>
      </c>
      <c r="T1057" s="576"/>
      <c r="U1057" s="609"/>
      <c r="V1057" s="609"/>
      <c r="W1057" s="609"/>
      <c r="X1057" s="609"/>
      <c r="Y1057" s="609"/>
    </row>
    <row r="1058" spans="1:25" s="610" customFormat="1" ht="22.5" customHeight="1" x14ac:dyDescent="0.25">
      <c r="A1058" s="486" t="s">
        <v>2249</v>
      </c>
      <c r="B1058" s="487"/>
      <c r="C1058" s="486" t="s">
        <v>553</v>
      </c>
      <c r="D1058" s="596" t="s">
        <v>3692</v>
      </c>
      <c r="E1058" s="489" t="s">
        <v>18</v>
      </c>
      <c r="F1058" s="570" t="s">
        <v>487</v>
      </c>
      <c r="G1058" s="565"/>
      <c r="H1058" s="489"/>
      <c r="I1058" s="492"/>
      <c r="J1058" s="526"/>
      <c r="K1058" s="492">
        <v>2.16</v>
      </c>
      <c r="L1058" s="492" t="str">
        <f t="shared" si="598"/>
        <v>9</v>
      </c>
      <c r="M1058" s="490">
        <v>1</v>
      </c>
      <c r="N1058" s="491">
        <f t="shared" si="592"/>
        <v>9</v>
      </c>
      <c r="O1058" s="576"/>
      <c r="P1058" s="576"/>
      <c r="Q1058" s="492">
        <f t="shared" si="593"/>
        <v>0</v>
      </c>
      <c r="R1058" s="492"/>
      <c r="S1058" s="715">
        <f t="shared" si="594"/>
        <v>0</v>
      </c>
      <c r="T1058" s="576"/>
      <c r="U1058" s="609"/>
      <c r="V1058" s="609"/>
      <c r="W1058" s="609"/>
      <c r="X1058" s="609"/>
      <c r="Y1058" s="609"/>
    </row>
    <row r="1059" spans="1:25" s="610" customFormat="1" ht="22.5" customHeight="1" x14ac:dyDescent="0.25">
      <c r="A1059" s="486" t="s">
        <v>4318</v>
      </c>
      <c r="B1059" s="487"/>
      <c r="C1059" s="486" t="s">
        <v>553</v>
      </c>
      <c r="D1059" s="596" t="s">
        <v>3693</v>
      </c>
      <c r="E1059" s="489" t="s">
        <v>18</v>
      </c>
      <c r="F1059" s="570" t="s">
        <v>489</v>
      </c>
      <c r="G1059" s="565"/>
      <c r="H1059" s="489"/>
      <c r="I1059" s="492"/>
      <c r="J1059" s="526"/>
      <c r="K1059" s="492">
        <v>2.6399999999999997</v>
      </c>
      <c r="L1059" s="492" t="str">
        <f t="shared" si="598"/>
        <v>11</v>
      </c>
      <c r="M1059" s="490">
        <v>1</v>
      </c>
      <c r="N1059" s="491">
        <f t="shared" si="592"/>
        <v>11</v>
      </c>
      <c r="O1059" s="576"/>
      <c r="P1059" s="576"/>
      <c r="Q1059" s="492">
        <f t="shared" si="593"/>
        <v>0</v>
      </c>
      <c r="R1059" s="492"/>
      <c r="S1059" s="715">
        <f t="shared" si="594"/>
        <v>0</v>
      </c>
      <c r="T1059" s="576"/>
      <c r="U1059" s="609"/>
      <c r="V1059" s="609"/>
      <c r="W1059" s="609"/>
      <c r="X1059" s="609"/>
      <c r="Y1059" s="609"/>
    </row>
    <row r="1060" spans="1:25" s="610" customFormat="1" ht="22.5" customHeight="1" x14ac:dyDescent="0.25">
      <c r="A1060" s="486" t="s">
        <v>4319</v>
      </c>
      <c r="B1060" s="487"/>
      <c r="C1060" s="486" t="s">
        <v>553</v>
      </c>
      <c r="D1060" s="596" t="s">
        <v>3694</v>
      </c>
      <c r="E1060" s="489" t="s">
        <v>18</v>
      </c>
      <c r="F1060" s="570" t="s">
        <v>15</v>
      </c>
      <c r="G1060" s="565"/>
      <c r="H1060" s="489"/>
      <c r="I1060" s="492"/>
      <c r="J1060" s="526"/>
      <c r="K1060" s="492">
        <v>0.65999999999999992</v>
      </c>
      <c r="L1060" s="492" t="str">
        <f t="shared" si="598"/>
        <v>2</v>
      </c>
      <c r="M1060" s="490">
        <v>1</v>
      </c>
      <c r="N1060" s="491">
        <f t="shared" si="592"/>
        <v>2</v>
      </c>
      <c r="O1060" s="576"/>
      <c r="P1060" s="576"/>
      <c r="Q1060" s="492">
        <f t="shared" si="593"/>
        <v>0</v>
      </c>
      <c r="R1060" s="492"/>
      <c r="S1060" s="715">
        <f t="shared" si="594"/>
        <v>0</v>
      </c>
      <c r="T1060" s="576"/>
      <c r="U1060" s="609"/>
      <c r="V1060" s="609"/>
      <c r="W1060" s="609"/>
      <c r="X1060" s="609"/>
      <c r="Y1060" s="609"/>
    </row>
    <row r="1061" spans="1:25" s="610" customFormat="1" ht="22.5" customHeight="1" x14ac:dyDescent="0.25">
      <c r="A1061" s="486" t="s">
        <v>4320</v>
      </c>
      <c r="B1061" s="487"/>
      <c r="C1061" s="486" t="s">
        <v>553</v>
      </c>
      <c r="D1061" s="596" t="s">
        <v>3695</v>
      </c>
      <c r="E1061" s="489" t="s">
        <v>18</v>
      </c>
      <c r="F1061" s="570" t="s">
        <v>483</v>
      </c>
      <c r="G1061" s="565"/>
      <c r="H1061" s="489"/>
      <c r="I1061" s="492"/>
      <c r="J1061" s="526"/>
      <c r="K1061" s="492">
        <v>1.65</v>
      </c>
      <c r="L1061" s="492" t="str">
        <f t="shared" si="598"/>
        <v>5</v>
      </c>
      <c r="M1061" s="490">
        <v>1</v>
      </c>
      <c r="N1061" s="491">
        <f t="shared" si="592"/>
        <v>5</v>
      </c>
      <c r="O1061" s="576"/>
      <c r="P1061" s="576"/>
      <c r="Q1061" s="492">
        <f t="shared" si="593"/>
        <v>0</v>
      </c>
      <c r="R1061" s="492"/>
      <c r="S1061" s="715">
        <f t="shared" si="594"/>
        <v>0</v>
      </c>
      <c r="T1061" s="576"/>
      <c r="U1061" s="609"/>
      <c r="V1061" s="609"/>
      <c r="W1061" s="609"/>
      <c r="X1061" s="609"/>
      <c r="Y1061" s="609"/>
    </row>
    <row r="1062" spans="1:25" s="610" customFormat="1" ht="22.5" customHeight="1" x14ac:dyDescent="0.25">
      <c r="A1062" s="486" t="s">
        <v>4321</v>
      </c>
      <c r="B1062" s="487"/>
      <c r="C1062" s="486" t="s">
        <v>553</v>
      </c>
      <c r="D1062" s="596" t="s">
        <v>1160</v>
      </c>
      <c r="E1062" s="489" t="s">
        <v>18</v>
      </c>
      <c r="F1062" s="570" t="s">
        <v>3703</v>
      </c>
      <c r="G1062" s="565"/>
      <c r="H1062" s="489"/>
      <c r="I1062" s="492"/>
      <c r="J1062" s="526"/>
      <c r="K1062" s="492"/>
      <c r="L1062" s="492" t="str">
        <f t="shared" si="598"/>
        <v>185</v>
      </c>
      <c r="M1062" s="490">
        <v>1</v>
      </c>
      <c r="N1062" s="491">
        <f t="shared" si="592"/>
        <v>185</v>
      </c>
      <c r="O1062" s="576"/>
      <c r="P1062" s="576"/>
      <c r="Q1062" s="492">
        <f t="shared" si="593"/>
        <v>0</v>
      </c>
      <c r="R1062" s="492"/>
      <c r="S1062" s="715">
        <f t="shared" si="594"/>
        <v>0</v>
      </c>
      <c r="T1062" s="576"/>
      <c r="U1062" s="609"/>
      <c r="V1062" s="609"/>
      <c r="W1062" s="609"/>
      <c r="X1062" s="609"/>
      <c r="Y1062" s="609"/>
    </row>
    <row r="1063" spans="1:25" s="610" customFormat="1" ht="22.5" customHeight="1" x14ac:dyDescent="0.25">
      <c r="A1063" s="486" t="s">
        <v>4322</v>
      </c>
      <c r="B1063" s="487"/>
      <c r="C1063" s="486" t="s">
        <v>553</v>
      </c>
      <c r="D1063" s="596" t="s">
        <v>3696</v>
      </c>
      <c r="E1063" s="489" t="s">
        <v>18</v>
      </c>
      <c r="F1063" s="570" t="s">
        <v>505</v>
      </c>
      <c r="G1063" s="565"/>
      <c r="H1063" s="489"/>
      <c r="I1063" s="492"/>
      <c r="J1063" s="526"/>
      <c r="K1063" s="492">
        <v>1.4175</v>
      </c>
      <c r="L1063" s="492" t="str">
        <f t="shared" si="598"/>
        <v>27</v>
      </c>
      <c r="M1063" s="490">
        <v>1</v>
      </c>
      <c r="N1063" s="491">
        <f t="shared" si="592"/>
        <v>27</v>
      </c>
      <c r="O1063" s="576"/>
      <c r="P1063" s="576"/>
      <c r="Q1063" s="492">
        <f t="shared" si="593"/>
        <v>0</v>
      </c>
      <c r="R1063" s="492"/>
      <c r="S1063" s="715">
        <f t="shared" si="594"/>
        <v>0</v>
      </c>
      <c r="T1063" s="576"/>
      <c r="U1063" s="609"/>
      <c r="V1063" s="609"/>
      <c r="W1063" s="609"/>
      <c r="X1063" s="609"/>
      <c r="Y1063" s="609"/>
    </row>
    <row r="1064" spans="1:25" s="610" customFormat="1" ht="22.5" customHeight="1" x14ac:dyDescent="0.25">
      <c r="A1064" s="486" t="s">
        <v>4323</v>
      </c>
      <c r="B1064" s="487"/>
      <c r="C1064" s="486" t="s">
        <v>553</v>
      </c>
      <c r="D1064" s="596" t="s">
        <v>3697</v>
      </c>
      <c r="E1064" s="489" t="s">
        <v>18</v>
      </c>
      <c r="F1064" s="570" t="s">
        <v>14</v>
      </c>
      <c r="G1064" s="565"/>
      <c r="H1064" s="489"/>
      <c r="I1064" s="492"/>
      <c r="J1064" s="526"/>
      <c r="K1064" s="549">
        <v>6.5000000000000002E-2</v>
      </c>
      <c r="L1064" s="492" t="str">
        <f t="shared" si="598"/>
        <v>1</v>
      </c>
      <c r="M1064" s="490">
        <v>1</v>
      </c>
      <c r="N1064" s="491">
        <f t="shared" si="592"/>
        <v>1</v>
      </c>
      <c r="O1064" s="576"/>
      <c r="P1064" s="576"/>
      <c r="Q1064" s="492">
        <f t="shared" si="593"/>
        <v>0</v>
      </c>
      <c r="R1064" s="492"/>
      <c r="S1064" s="715">
        <f t="shared" si="594"/>
        <v>0</v>
      </c>
      <c r="T1064" s="576"/>
      <c r="U1064" s="609"/>
      <c r="V1064" s="609"/>
      <c r="W1064" s="609"/>
      <c r="X1064" s="609"/>
      <c r="Y1064" s="609"/>
    </row>
    <row r="1065" spans="1:25" s="610" customFormat="1" ht="22.5" customHeight="1" x14ac:dyDescent="0.25">
      <c r="A1065" s="486" t="s">
        <v>4324</v>
      </c>
      <c r="B1065" s="487"/>
      <c r="C1065" s="486" t="s">
        <v>553</v>
      </c>
      <c r="D1065" s="596" t="s">
        <v>1492</v>
      </c>
      <c r="E1065" s="489" t="s">
        <v>18</v>
      </c>
      <c r="F1065" s="570" t="s">
        <v>14</v>
      </c>
      <c r="G1065" s="565"/>
      <c r="H1065" s="489"/>
      <c r="I1065" s="492"/>
      <c r="J1065" s="526"/>
      <c r="K1065" s="549">
        <v>0.08</v>
      </c>
      <c r="L1065" s="492" t="str">
        <f t="shared" si="598"/>
        <v>1</v>
      </c>
      <c r="M1065" s="490">
        <v>1</v>
      </c>
      <c r="N1065" s="491">
        <f t="shared" si="592"/>
        <v>1</v>
      </c>
      <c r="O1065" s="576"/>
      <c r="P1065" s="576"/>
      <c r="Q1065" s="492">
        <f t="shared" si="593"/>
        <v>0</v>
      </c>
      <c r="R1065" s="492"/>
      <c r="S1065" s="715">
        <f t="shared" si="594"/>
        <v>0</v>
      </c>
      <c r="T1065" s="576"/>
      <c r="U1065" s="609"/>
      <c r="V1065" s="609"/>
      <c r="W1065" s="609"/>
      <c r="X1065" s="609"/>
      <c r="Y1065" s="609"/>
    </row>
    <row r="1066" spans="1:25" s="610" customFormat="1" ht="22.5" customHeight="1" x14ac:dyDescent="0.25">
      <c r="A1066" s="486" t="s">
        <v>4325</v>
      </c>
      <c r="B1066" s="487"/>
      <c r="C1066" s="486" t="s">
        <v>553</v>
      </c>
      <c r="D1066" s="596" t="s">
        <v>3698</v>
      </c>
      <c r="E1066" s="489" t="s">
        <v>18</v>
      </c>
      <c r="F1066" s="570" t="s">
        <v>488</v>
      </c>
      <c r="G1066" s="565"/>
      <c r="H1066" s="489"/>
      <c r="I1066" s="492"/>
      <c r="J1066" s="526"/>
      <c r="K1066" s="549">
        <v>0.8</v>
      </c>
      <c r="L1066" s="492" t="str">
        <f t="shared" si="598"/>
        <v>10</v>
      </c>
      <c r="M1066" s="490">
        <v>1</v>
      </c>
      <c r="N1066" s="491">
        <f t="shared" si="592"/>
        <v>10</v>
      </c>
      <c r="O1066" s="576"/>
      <c r="P1066" s="576"/>
      <c r="Q1066" s="492">
        <f t="shared" si="593"/>
        <v>0</v>
      </c>
      <c r="R1066" s="492"/>
      <c r="S1066" s="715">
        <f t="shared" si="594"/>
        <v>0</v>
      </c>
      <c r="T1066" s="576"/>
      <c r="U1066" s="609"/>
      <c r="V1066" s="609"/>
      <c r="W1066" s="609"/>
      <c r="X1066" s="609"/>
      <c r="Y1066" s="609"/>
    </row>
    <row r="1067" spans="1:25" s="610" customFormat="1" ht="22.5" customHeight="1" x14ac:dyDescent="0.25">
      <c r="A1067" s="486" t="s">
        <v>4326</v>
      </c>
      <c r="B1067" s="487"/>
      <c r="C1067" s="486" t="s">
        <v>553</v>
      </c>
      <c r="D1067" s="596" t="s">
        <v>3644</v>
      </c>
      <c r="E1067" s="489" t="s">
        <v>18</v>
      </c>
      <c r="F1067" s="570" t="s">
        <v>488</v>
      </c>
      <c r="G1067" s="565"/>
      <c r="H1067" s="489"/>
      <c r="I1067" s="492"/>
      <c r="J1067" s="526"/>
      <c r="K1067" s="549">
        <v>0.8</v>
      </c>
      <c r="L1067" s="492" t="str">
        <f t="shared" si="598"/>
        <v>10</v>
      </c>
      <c r="M1067" s="490">
        <v>1</v>
      </c>
      <c r="N1067" s="491">
        <f t="shared" si="592"/>
        <v>10</v>
      </c>
      <c r="O1067" s="576"/>
      <c r="P1067" s="576"/>
      <c r="Q1067" s="492">
        <f t="shared" si="593"/>
        <v>0</v>
      </c>
      <c r="R1067" s="492"/>
      <c r="S1067" s="715">
        <f t="shared" si="594"/>
        <v>0</v>
      </c>
      <c r="T1067" s="576"/>
      <c r="U1067" s="609"/>
      <c r="V1067" s="609"/>
      <c r="W1067" s="609"/>
      <c r="X1067" s="609"/>
      <c r="Y1067" s="609"/>
    </row>
    <row r="1068" spans="1:25" s="610" customFormat="1" ht="22.5" customHeight="1" x14ac:dyDescent="0.25">
      <c r="A1068" s="486" t="s">
        <v>4327</v>
      </c>
      <c r="B1068" s="487"/>
      <c r="C1068" s="486" t="s">
        <v>553</v>
      </c>
      <c r="D1068" s="596" t="s">
        <v>3699</v>
      </c>
      <c r="E1068" s="489" t="s">
        <v>18</v>
      </c>
      <c r="F1068" s="570" t="s">
        <v>15</v>
      </c>
      <c r="G1068" s="565"/>
      <c r="H1068" s="489"/>
      <c r="I1068" s="492"/>
      <c r="J1068" s="526"/>
      <c r="K1068" s="492">
        <v>0.26</v>
      </c>
      <c r="L1068" s="492" t="str">
        <f t="shared" si="598"/>
        <v>2</v>
      </c>
      <c r="M1068" s="490">
        <v>1</v>
      </c>
      <c r="N1068" s="491">
        <f t="shared" si="592"/>
        <v>2</v>
      </c>
      <c r="O1068" s="576"/>
      <c r="P1068" s="576"/>
      <c r="Q1068" s="492">
        <f t="shared" si="593"/>
        <v>0</v>
      </c>
      <c r="R1068" s="492"/>
      <c r="S1068" s="715">
        <f t="shared" si="594"/>
        <v>0</v>
      </c>
      <c r="T1068" s="576"/>
      <c r="U1068" s="609"/>
      <c r="V1068" s="609"/>
      <c r="W1068" s="609"/>
      <c r="X1068" s="609"/>
      <c r="Y1068" s="609"/>
    </row>
    <row r="1069" spans="1:25" s="610" customFormat="1" ht="22.5" customHeight="1" x14ac:dyDescent="0.25">
      <c r="A1069" s="486" t="s">
        <v>4328</v>
      </c>
      <c r="B1069" s="487"/>
      <c r="C1069" s="486" t="s">
        <v>553</v>
      </c>
      <c r="D1069" s="596" t="s">
        <v>3700</v>
      </c>
      <c r="E1069" s="489" t="s">
        <v>18</v>
      </c>
      <c r="F1069" s="570" t="s">
        <v>483</v>
      </c>
      <c r="G1069" s="565"/>
      <c r="H1069" s="489"/>
      <c r="I1069" s="492"/>
      <c r="J1069" s="526"/>
      <c r="K1069" s="492">
        <v>0.65</v>
      </c>
      <c r="L1069" s="492" t="str">
        <f t="shared" si="598"/>
        <v>5</v>
      </c>
      <c r="M1069" s="490">
        <v>1</v>
      </c>
      <c r="N1069" s="491">
        <f t="shared" si="592"/>
        <v>5</v>
      </c>
      <c r="O1069" s="576"/>
      <c r="P1069" s="576"/>
      <c r="Q1069" s="492">
        <f t="shared" si="593"/>
        <v>0</v>
      </c>
      <c r="R1069" s="492"/>
      <c r="S1069" s="715">
        <f t="shared" si="594"/>
        <v>0</v>
      </c>
      <c r="T1069" s="576"/>
      <c r="U1069" s="609"/>
      <c r="V1069" s="609"/>
      <c r="W1069" s="609"/>
      <c r="X1069" s="609"/>
      <c r="Y1069" s="609"/>
    </row>
    <row r="1070" spans="1:25" s="610" customFormat="1" ht="22.5" customHeight="1" x14ac:dyDescent="0.25">
      <c r="A1070" s="486" t="s">
        <v>4329</v>
      </c>
      <c r="B1070" s="487"/>
      <c r="C1070" s="486" t="s">
        <v>553</v>
      </c>
      <c r="D1070" s="596" t="s">
        <v>3704</v>
      </c>
      <c r="E1070" s="489" t="s">
        <v>18</v>
      </c>
      <c r="F1070" s="570" t="s">
        <v>506</v>
      </c>
      <c r="G1070" s="565"/>
      <c r="H1070" s="489"/>
      <c r="I1070" s="492"/>
      <c r="J1070" s="526"/>
      <c r="K1070" s="492">
        <v>1.4593867558794771</v>
      </c>
      <c r="L1070" s="492" t="str">
        <f t="shared" si="598"/>
        <v>28</v>
      </c>
      <c r="M1070" s="490">
        <v>1</v>
      </c>
      <c r="N1070" s="491">
        <f t="shared" si="592"/>
        <v>28</v>
      </c>
      <c r="O1070" s="576"/>
      <c r="P1070" s="576"/>
      <c r="Q1070" s="492">
        <f t="shared" si="593"/>
        <v>0</v>
      </c>
      <c r="R1070" s="492"/>
      <c r="S1070" s="715">
        <f t="shared" si="594"/>
        <v>0</v>
      </c>
      <c r="T1070" s="576"/>
      <c r="U1070" s="609"/>
      <c r="V1070" s="609"/>
      <c r="W1070" s="609"/>
      <c r="X1070" s="609"/>
      <c r="Y1070" s="609"/>
    </row>
    <row r="1071" spans="1:25" s="610" customFormat="1" ht="22.5" customHeight="1" x14ac:dyDescent="0.25">
      <c r="A1071" s="486" t="s">
        <v>4330</v>
      </c>
      <c r="B1071" s="487"/>
      <c r="C1071" s="486" t="s">
        <v>553</v>
      </c>
      <c r="D1071" s="596" t="s">
        <v>3705</v>
      </c>
      <c r="E1071" s="489" t="s">
        <v>18</v>
      </c>
      <c r="F1071" s="570" t="s">
        <v>15</v>
      </c>
      <c r="G1071" s="565"/>
      <c r="H1071" s="489"/>
      <c r="I1071" s="492"/>
      <c r="J1071" s="526"/>
      <c r="K1071" s="492">
        <v>0.12994400592875191</v>
      </c>
      <c r="L1071" s="494" t="str">
        <f t="shared" ref="L1071:L1096" si="599">F1071</f>
        <v>2</v>
      </c>
      <c r="M1071" s="490">
        <v>1</v>
      </c>
      <c r="N1071" s="491">
        <f t="shared" si="592"/>
        <v>2</v>
      </c>
      <c r="O1071" s="576"/>
      <c r="P1071" s="576"/>
      <c r="Q1071" s="492">
        <f t="shared" si="593"/>
        <v>0</v>
      </c>
      <c r="R1071" s="492"/>
      <c r="S1071" s="715">
        <f t="shared" si="594"/>
        <v>0</v>
      </c>
      <c r="T1071" s="576"/>
      <c r="U1071" s="609"/>
      <c r="V1071" s="609"/>
      <c r="W1071" s="609"/>
      <c r="X1071" s="609"/>
      <c r="Y1071" s="609"/>
    </row>
    <row r="1072" spans="1:25" s="610" customFormat="1" ht="22.5" customHeight="1" x14ac:dyDescent="0.25">
      <c r="A1072" s="486" t="s">
        <v>4331</v>
      </c>
      <c r="B1072" s="487"/>
      <c r="C1072" s="486" t="s">
        <v>553</v>
      </c>
      <c r="D1072" s="596" t="s">
        <v>3706</v>
      </c>
      <c r="E1072" s="489" t="s">
        <v>18</v>
      </c>
      <c r="F1072" s="570" t="s">
        <v>506</v>
      </c>
      <c r="G1072" s="565"/>
      <c r="H1072" s="489"/>
      <c r="I1072" s="492"/>
      <c r="J1072" s="526"/>
      <c r="K1072" s="492">
        <v>2.8987040643716755</v>
      </c>
      <c r="L1072" s="494" t="str">
        <f t="shared" si="599"/>
        <v>28</v>
      </c>
      <c r="M1072" s="490">
        <v>1</v>
      </c>
      <c r="N1072" s="491">
        <f t="shared" si="592"/>
        <v>28</v>
      </c>
      <c r="O1072" s="576"/>
      <c r="P1072" s="576"/>
      <c r="Q1072" s="492">
        <f t="shared" si="593"/>
        <v>0</v>
      </c>
      <c r="R1072" s="492"/>
      <c r="S1072" s="715">
        <f t="shared" si="594"/>
        <v>0</v>
      </c>
      <c r="T1072" s="576"/>
      <c r="U1072" s="609"/>
      <c r="V1072" s="609"/>
      <c r="W1072" s="609"/>
      <c r="X1072" s="609"/>
      <c r="Y1072" s="609"/>
    </row>
    <row r="1073" spans="1:25" s="610" customFormat="1" ht="22.5" customHeight="1" x14ac:dyDescent="0.25">
      <c r="A1073" s="486" t="s">
        <v>4332</v>
      </c>
      <c r="B1073" s="487"/>
      <c r="C1073" s="486" t="s">
        <v>553</v>
      </c>
      <c r="D1073" s="596" t="s">
        <v>922</v>
      </c>
      <c r="E1073" s="489" t="s">
        <v>18</v>
      </c>
      <c r="F1073" s="570" t="s">
        <v>3719</v>
      </c>
      <c r="G1073" s="565"/>
      <c r="H1073" s="489"/>
      <c r="I1073" s="492"/>
      <c r="J1073" s="526"/>
      <c r="K1073" s="492">
        <v>10.590233522357854</v>
      </c>
      <c r="L1073" s="494" t="str">
        <f t="shared" ref="L1073:L1078" si="600">F1073</f>
        <v>91</v>
      </c>
      <c r="M1073" s="490">
        <v>1</v>
      </c>
      <c r="N1073" s="491">
        <f t="shared" si="592"/>
        <v>91</v>
      </c>
      <c r="O1073" s="576"/>
      <c r="P1073" s="576"/>
      <c r="Q1073" s="492">
        <f t="shared" si="593"/>
        <v>0</v>
      </c>
      <c r="R1073" s="492"/>
      <c r="S1073" s="715">
        <f t="shared" si="594"/>
        <v>0</v>
      </c>
      <c r="T1073" s="576"/>
      <c r="U1073" s="609"/>
      <c r="V1073" s="609"/>
      <c r="W1073" s="609"/>
      <c r="X1073" s="609"/>
      <c r="Y1073" s="609"/>
    </row>
    <row r="1074" spans="1:25" s="610" customFormat="1" ht="22.5" customHeight="1" x14ac:dyDescent="0.25">
      <c r="A1074" s="486" t="s">
        <v>4333</v>
      </c>
      <c r="B1074" s="487"/>
      <c r="C1074" s="486" t="s">
        <v>553</v>
      </c>
      <c r="D1074" s="596" t="s">
        <v>1432</v>
      </c>
      <c r="E1074" s="489" t="s">
        <v>18</v>
      </c>
      <c r="F1074" s="570" t="s">
        <v>528</v>
      </c>
      <c r="G1074" s="565"/>
      <c r="H1074" s="489"/>
      <c r="I1074" s="492"/>
      <c r="J1074" s="526"/>
      <c r="K1074" s="492">
        <v>5.9351858202225332</v>
      </c>
      <c r="L1074" s="494" t="str">
        <f t="shared" si="600"/>
        <v>51</v>
      </c>
      <c r="M1074" s="490">
        <v>1</v>
      </c>
      <c r="N1074" s="491">
        <f t="shared" si="592"/>
        <v>51</v>
      </c>
      <c r="O1074" s="576"/>
      <c r="P1074" s="576"/>
      <c r="Q1074" s="492">
        <f t="shared" si="593"/>
        <v>0</v>
      </c>
      <c r="R1074" s="492"/>
      <c r="S1074" s="715">
        <f t="shared" si="594"/>
        <v>0</v>
      </c>
      <c r="T1074" s="576"/>
      <c r="U1074" s="609"/>
      <c r="V1074" s="609"/>
      <c r="W1074" s="609"/>
      <c r="X1074" s="609"/>
      <c r="Y1074" s="609"/>
    </row>
    <row r="1075" spans="1:25" s="610" customFormat="1" ht="22.5" customHeight="1" x14ac:dyDescent="0.25">
      <c r="A1075" s="486" t="s">
        <v>4334</v>
      </c>
      <c r="B1075" s="487"/>
      <c r="C1075" s="486" t="s">
        <v>553</v>
      </c>
      <c r="D1075" s="596" t="s">
        <v>3707</v>
      </c>
      <c r="E1075" s="489" t="s">
        <v>18</v>
      </c>
      <c r="F1075" s="570" t="s">
        <v>14</v>
      </c>
      <c r="G1075" s="565"/>
      <c r="H1075" s="489"/>
      <c r="I1075" s="492"/>
      <c r="J1075" s="526"/>
      <c r="K1075" s="492">
        <v>0.10665191429188092</v>
      </c>
      <c r="L1075" s="494" t="str">
        <f t="shared" si="600"/>
        <v>1</v>
      </c>
      <c r="M1075" s="490">
        <v>1</v>
      </c>
      <c r="N1075" s="491">
        <f t="shared" si="592"/>
        <v>1</v>
      </c>
      <c r="O1075" s="576"/>
      <c r="P1075" s="576"/>
      <c r="Q1075" s="492">
        <f t="shared" si="593"/>
        <v>0</v>
      </c>
      <c r="R1075" s="492"/>
      <c r="S1075" s="715">
        <f t="shared" si="594"/>
        <v>0</v>
      </c>
      <c r="T1075" s="576"/>
      <c r="U1075" s="609"/>
      <c r="V1075" s="609"/>
      <c r="W1075" s="609"/>
      <c r="X1075" s="609"/>
      <c r="Y1075" s="609"/>
    </row>
    <row r="1076" spans="1:25" s="610" customFormat="1" ht="22.5" customHeight="1" x14ac:dyDescent="0.25">
      <c r="A1076" s="486" t="s">
        <v>4335</v>
      </c>
      <c r="B1076" s="487"/>
      <c r="C1076" s="486" t="s">
        <v>553</v>
      </c>
      <c r="D1076" s="596" t="s">
        <v>3708</v>
      </c>
      <c r="E1076" s="489" t="s">
        <v>18</v>
      </c>
      <c r="F1076" s="570" t="s">
        <v>498</v>
      </c>
      <c r="G1076" s="565"/>
      <c r="H1076" s="489"/>
      <c r="I1076" s="492"/>
      <c r="J1076" s="526"/>
      <c r="K1076" s="492">
        <v>2.4377580409572785</v>
      </c>
      <c r="L1076" s="494" t="str">
        <f t="shared" si="600"/>
        <v>20</v>
      </c>
      <c r="M1076" s="490">
        <v>1</v>
      </c>
      <c r="N1076" s="491">
        <f t="shared" si="592"/>
        <v>20</v>
      </c>
      <c r="O1076" s="576"/>
      <c r="P1076" s="576"/>
      <c r="Q1076" s="492">
        <f t="shared" si="593"/>
        <v>0</v>
      </c>
      <c r="R1076" s="492"/>
      <c r="S1076" s="715">
        <f t="shared" si="594"/>
        <v>0</v>
      </c>
      <c r="T1076" s="576"/>
      <c r="U1076" s="609"/>
      <c r="V1076" s="609"/>
      <c r="W1076" s="609"/>
      <c r="X1076" s="609"/>
      <c r="Y1076" s="609"/>
    </row>
    <row r="1077" spans="1:25" s="610" customFormat="1" ht="22.5" customHeight="1" x14ac:dyDescent="0.25">
      <c r="A1077" s="486" t="s">
        <v>4336</v>
      </c>
      <c r="B1077" s="487"/>
      <c r="C1077" s="486" t="s">
        <v>553</v>
      </c>
      <c r="D1077" s="596" t="s">
        <v>3709</v>
      </c>
      <c r="E1077" s="489" t="s">
        <v>18</v>
      </c>
      <c r="F1077" s="570" t="s">
        <v>485</v>
      </c>
      <c r="G1077" s="565"/>
      <c r="H1077" s="489"/>
      <c r="I1077" s="492"/>
      <c r="J1077" s="526"/>
      <c r="K1077" s="492">
        <v>1.3747565858160351</v>
      </c>
      <c r="L1077" s="494" t="str">
        <f t="shared" si="600"/>
        <v>7</v>
      </c>
      <c r="M1077" s="490">
        <v>1</v>
      </c>
      <c r="N1077" s="491">
        <f t="shared" si="592"/>
        <v>7</v>
      </c>
      <c r="O1077" s="576"/>
      <c r="P1077" s="576"/>
      <c r="Q1077" s="492">
        <f t="shared" si="593"/>
        <v>0</v>
      </c>
      <c r="R1077" s="492"/>
      <c r="S1077" s="715">
        <f t="shared" si="594"/>
        <v>0</v>
      </c>
      <c r="T1077" s="576"/>
      <c r="U1077" s="609"/>
      <c r="V1077" s="609"/>
      <c r="W1077" s="609"/>
      <c r="X1077" s="609"/>
      <c r="Y1077" s="609"/>
    </row>
    <row r="1078" spans="1:25" s="610" customFormat="1" ht="22.5" customHeight="1" x14ac:dyDescent="0.25">
      <c r="A1078" s="486" t="s">
        <v>4337</v>
      </c>
      <c r="B1078" s="487"/>
      <c r="C1078" s="486" t="s">
        <v>553</v>
      </c>
      <c r="D1078" s="596" t="s">
        <v>3710</v>
      </c>
      <c r="E1078" s="489" t="s">
        <v>18</v>
      </c>
      <c r="F1078" s="570" t="s">
        <v>15</v>
      </c>
      <c r="G1078" s="565"/>
      <c r="H1078" s="489"/>
      <c r="I1078" s="492"/>
      <c r="J1078" s="526"/>
      <c r="K1078" s="492">
        <v>0.26137166941154066</v>
      </c>
      <c r="L1078" s="494" t="str">
        <f t="shared" si="600"/>
        <v>2</v>
      </c>
      <c r="M1078" s="490">
        <v>1</v>
      </c>
      <c r="N1078" s="491">
        <f t="shared" si="592"/>
        <v>2</v>
      </c>
      <c r="O1078" s="576"/>
      <c r="P1078" s="576"/>
      <c r="Q1078" s="492">
        <f t="shared" si="593"/>
        <v>0</v>
      </c>
      <c r="R1078" s="492"/>
      <c r="S1078" s="715">
        <f t="shared" si="594"/>
        <v>0</v>
      </c>
      <c r="T1078" s="576"/>
      <c r="U1078" s="609"/>
      <c r="V1078" s="609"/>
      <c r="W1078" s="609"/>
      <c r="X1078" s="609"/>
      <c r="Y1078" s="609"/>
    </row>
    <row r="1079" spans="1:25" s="610" customFormat="1" ht="22.5" customHeight="1" x14ac:dyDescent="0.25">
      <c r="A1079" s="486" t="s">
        <v>4338</v>
      </c>
      <c r="B1079" s="487"/>
      <c r="C1079" s="486" t="s">
        <v>553</v>
      </c>
      <c r="D1079" s="596" t="s">
        <v>3711</v>
      </c>
      <c r="E1079" s="489" t="s">
        <v>18</v>
      </c>
      <c r="F1079" s="570" t="s">
        <v>14</v>
      </c>
      <c r="G1079" s="565"/>
      <c r="H1079" s="489"/>
      <c r="I1079" s="492"/>
      <c r="J1079" s="526"/>
      <c r="K1079" s="492">
        <v>3.8968691852561417</v>
      </c>
      <c r="L1079" s="494" t="str">
        <f t="shared" ref="L1079:L1088" si="601">F1079</f>
        <v>1</v>
      </c>
      <c r="M1079" s="490">
        <v>1</v>
      </c>
      <c r="N1079" s="491">
        <f t="shared" si="592"/>
        <v>1</v>
      </c>
      <c r="O1079" s="576"/>
      <c r="P1079" s="576"/>
      <c r="Q1079" s="492">
        <f t="shared" si="593"/>
        <v>0</v>
      </c>
      <c r="R1079" s="492"/>
      <c r="S1079" s="715">
        <f t="shared" si="594"/>
        <v>0</v>
      </c>
      <c r="T1079" s="576"/>
      <c r="U1079" s="609"/>
      <c r="V1079" s="609"/>
      <c r="W1079" s="609"/>
      <c r="X1079" s="609"/>
      <c r="Y1079" s="609"/>
    </row>
    <row r="1080" spans="1:25" s="610" customFormat="1" ht="22.5" customHeight="1" x14ac:dyDescent="0.25">
      <c r="A1080" s="486" t="s">
        <v>4339</v>
      </c>
      <c r="B1080" s="487"/>
      <c r="C1080" s="486" t="s">
        <v>553</v>
      </c>
      <c r="D1080" s="596" t="s">
        <v>3712</v>
      </c>
      <c r="E1080" s="489" t="s">
        <v>18</v>
      </c>
      <c r="F1080" s="570" t="s">
        <v>498</v>
      </c>
      <c r="G1080" s="565"/>
      <c r="H1080" s="489"/>
      <c r="I1080" s="492"/>
      <c r="J1080" s="526"/>
      <c r="K1080" s="492">
        <v>4.027433388230814</v>
      </c>
      <c r="L1080" s="494" t="str">
        <f t="shared" si="601"/>
        <v>20</v>
      </c>
      <c r="M1080" s="490">
        <v>1</v>
      </c>
      <c r="N1080" s="491">
        <f t="shared" si="592"/>
        <v>20</v>
      </c>
      <c r="O1080" s="576"/>
      <c r="P1080" s="576"/>
      <c r="Q1080" s="492">
        <f t="shared" si="593"/>
        <v>0</v>
      </c>
      <c r="R1080" s="492"/>
      <c r="S1080" s="715">
        <f t="shared" si="594"/>
        <v>0</v>
      </c>
      <c r="T1080" s="576"/>
      <c r="U1080" s="609"/>
      <c r="V1080" s="609"/>
      <c r="W1080" s="609"/>
      <c r="X1080" s="609"/>
      <c r="Y1080" s="609"/>
    </row>
    <row r="1081" spans="1:25" s="610" customFormat="1" ht="22.5" customHeight="1" x14ac:dyDescent="0.25">
      <c r="A1081" s="486" t="s">
        <v>4340</v>
      </c>
      <c r="B1081" s="487"/>
      <c r="C1081" s="486" t="s">
        <v>553</v>
      </c>
      <c r="D1081" s="596" t="s">
        <v>3713</v>
      </c>
      <c r="E1081" s="489" t="s">
        <v>18</v>
      </c>
      <c r="F1081" s="570" t="s">
        <v>14</v>
      </c>
      <c r="G1081" s="565"/>
      <c r="H1081" s="489"/>
      <c r="I1081" s="492"/>
      <c r="J1081" s="526"/>
      <c r="K1081" s="492">
        <v>0.28991148575128556</v>
      </c>
      <c r="L1081" s="494" t="str">
        <f t="shared" si="601"/>
        <v>1</v>
      </c>
      <c r="M1081" s="490">
        <v>1</v>
      </c>
      <c r="N1081" s="491">
        <f t="shared" si="592"/>
        <v>1</v>
      </c>
      <c r="O1081" s="576"/>
      <c r="P1081" s="576"/>
      <c r="Q1081" s="492">
        <f t="shared" si="593"/>
        <v>0</v>
      </c>
      <c r="R1081" s="492"/>
      <c r="S1081" s="715">
        <f t="shared" si="594"/>
        <v>0</v>
      </c>
      <c r="T1081" s="576"/>
      <c r="U1081" s="609"/>
      <c r="V1081" s="609"/>
      <c r="W1081" s="609"/>
      <c r="X1081" s="609"/>
      <c r="Y1081" s="609"/>
    </row>
    <row r="1082" spans="1:25" s="610" customFormat="1" ht="22.5" customHeight="1" x14ac:dyDescent="0.25">
      <c r="A1082" s="486" t="s">
        <v>4341</v>
      </c>
      <c r="B1082" s="487"/>
      <c r="C1082" s="486" t="s">
        <v>553</v>
      </c>
      <c r="D1082" s="596" t="s">
        <v>3714</v>
      </c>
      <c r="E1082" s="489" t="s">
        <v>18</v>
      </c>
      <c r="F1082" s="570" t="s">
        <v>498</v>
      </c>
      <c r="G1082" s="565"/>
      <c r="H1082" s="489"/>
      <c r="I1082" s="492"/>
      <c r="J1082" s="526"/>
      <c r="K1082" s="492">
        <v>6.6265482457436695</v>
      </c>
      <c r="L1082" s="494" t="str">
        <f t="shared" si="601"/>
        <v>20</v>
      </c>
      <c r="M1082" s="490">
        <v>1</v>
      </c>
      <c r="N1082" s="491">
        <f t="shared" si="592"/>
        <v>20</v>
      </c>
      <c r="O1082" s="576"/>
      <c r="P1082" s="576"/>
      <c r="Q1082" s="492">
        <f t="shared" si="593"/>
        <v>0</v>
      </c>
      <c r="R1082" s="492"/>
      <c r="S1082" s="715">
        <f t="shared" si="594"/>
        <v>0</v>
      </c>
      <c r="T1082" s="576"/>
      <c r="U1082" s="609"/>
      <c r="V1082" s="609"/>
      <c r="W1082" s="609"/>
      <c r="X1082" s="609"/>
      <c r="Y1082" s="609"/>
    </row>
    <row r="1083" spans="1:25" s="610" customFormat="1" ht="22.5" customHeight="1" x14ac:dyDescent="0.25">
      <c r="A1083" s="486" t="s">
        <v>4342</v>
      </c>
      <c r="B1083" s="487"/>
      <c r="C1083" s="486" t="s">
        <v>553</v>
      </c>
      <c r="D1083" s="596" t="s">
        <v>3675</v>
      </c>
      <c r="E1083" s="489" t="s">
        <v>18</v>
      </c>
      <c r="F1083" s="570" t="s">
        <v>492</v>
      </c>
      <c r="G1083" s="565"/>
      <c r="H1083" s="489"/>
      <c r="I1083" s="492"/>
      <c r="J1083" s="526"/>
      <c r="K1083" s="492">
        <v>8.7970790297924211</v>
      </c>
      <c r="L1083" s="494" t="str">
        <f t="shared" si="601"/>
        <v>14</v>
      </c>
      <c r="M1083" s="490">
        <v>1</v>
      </c>
      <c r="N1083" s="491">
        <f t="shared" si="592"/>
        <v>14</v>
      </c>
      <c r="O1083" s="576"/>
      <c r="P1083" s="576"/>
      <c r="Q1083" s="492">
        <f t="shared" si="593"/>
        <v>0</v>
      </c>
      <c r="R1083" s="492"/>
      <c r="S1083" s="715">
        <f t="shared" si="594"/>
        <v>0</v>
      </c>
      <c r="T1083" s="576"/>
      <c r="U1083" s="609"/>
      <c r="V1083" s="609"/>
      <c r="W1083" s="609"/>
      <c r="X1083" s="609"/>
      <c r="Y1083" s="609"/>
    </row>
    <row r="1084" spans="1:25" s="610" customFormat="1" ht="22.5" customHeight="1" x14ac:dyDescent="0.25">
      <c r="A1084" s="486" t="s">
        <v>4343</v>
      </c>
      <c r="B1084" s="487"/>
      <c r="C1084" s="486" t="s">
        <v>553</v>
      </c>
      <c r="D1084" s="596" t="s">
        <v>3715</v>
      </c>
      <c r="E1084" s="489" t="s">
        <v>18</v>
      </c>
      <c r="F1084" s="570" t="s">
        <v>14</v>
      </c>
      <c r="G1084" s="565"/>
      <c r="H1084" s="489"/>
      <c r="I1084" s="492"/>
      <c r="J1084" s="526"/>
      <c r="K1084" s="492">
        <v>4.2484952577718529</v>
      </c>
      <c r="L1084" s="494" t="str">
        <f t="shared" si="601"/>
        <v>1</v>
      </c>
      <c r="M1084" s="490">
        <v>1</v>
      </c>
      <c r="N1084" s="491">
        <f t="shared" si="592"/>
        <v>1</v>
      </c>
      <c r="O1084" s="576"/>
      <c r="P1084" s="576"/>
      <c r="Q1084" s="492">
        <f t="shared" si="593"/>
        <v>0</v>
      </c>
      <c r="R1084" s="492"/>
      <c r="S1084" s="715">
        <f t="shared" si="594"/>
        <v>0</v>
      </c>
      <c r="T1084" s="576"/>
      <c r="U1084" s="609"/>
      <c r="V1084" s="609"/>
      <c r="W1084" s="609"/>
      <c r="X1084" s="609"/>
      <c r="Y1084" s="609"/>
    </row>
    <row r="1085" spans="1:25" s="610" customFormat="1" ht="22.5" customHeight="1" x14ac:dyDescent="0.25">
      <c r="A1085" s="486" t="s">
        <v>4344</v>
      </c>
      <c r="B1085" s="487"/>
      <c r="C1085" s="486" t="s">
        <v>553</v>
      </c>
      <c r="D1085" s="596" t="s">
        <v>3716</v>
      </c>
      <c r="E1085" s="489" t="s">
        <v>18</v>
      </c>
      <c r="F1085" s="570" t="s">
        <v>505</v>
      </c>
      <c r="G1085" s="565"/>
      <c r="H1085" s="489"/>
      <c r="I1085" s="492"/>
      <c r="J1085" s="526"/>
      <c r="K1085" s="492">
        <v>20.607737758012473</v>
      </c>
      <c r="L1085" s="494" t="str">
        <f t="shared" si="601"/>
        <v>27</v>
      </c>
      <c r="M1085" s="490">
        <v>1</v>
      </c>
      <c r="N1085" s="491">
        <f t="shared" si="592"/>
        <v>27</v>
      </c>
      <c r="O1085" s="576"/>
      <c r="P1085" s="576"/>
      <c r="Q1085" s="492">
        <f t="shared" si="593"/>
        <v>0</v>
      </c>
      <c r="R1085" s="492"/>
      <c r="S1085" s="715">
        <f t="shared" si="594"/>
        <v>0</v>
      </c>
      <c r="T1085" s="576"/>
      <c r="U1085" s="609"/>
      <c r="V1085" s="609"/>
      <c r="W1085" s="609"/>
      <c r="X1085" s="609"/>
      <c r="Y1085" s="609"/>
    </row>
    <row r="1086" spans="1:25" s="610" customFormat="1" ht="22.5" customHeight="1" x14ac:dyDescent="0.25">
      <c r="A1086" s="486" t="s">
        <v>4345</v>
      </c>
      <c r="B1086" s="487"/>
      <c r="C1086" s="486" t="s">
        <v>553</v>
      </c>
      <c r="D1086" s="596" t="s">
        <v>3647</v>
      </c>
      <c r="E1086" s="489" t="s">
        <v>18</v>
      </c>
      <c r="F1086" s="570" t="s">
        <v>485</v>
      </c>
      <c r="G1086" s="565"/>
      <c r="H1086" s="489"/>
      <c r="I1086" s="492"/>
      <c r="J1086" s="526"/>
      <c r="K1086" s="492">
        <v>1.7879116205154608</v>
      </c>
      <c r="L1086" s="494" t="str">
        <f t="shared" si="601"/>
        <v>7</v>
      </c>
      <c r="M1086" s="490">
        <v>1</v>
      </c>
      <c r="N1086" s="491">
        <f t="shared" si="592"/>
        <v>7</v>
      </c>
      <c r="O1086" s="576"/>
      <c r="P1086" s="576"/>
      <c r="Q1086" s="492">
        <f t="shared" si="593"/>
        <v>0</v>
      </c>
      <c r="R1086" s="492"/>
      <c r="S1086" s="715">
        <f t="shared" si="594"/>
        <v>0</v>
      </c>
      <c r="T1086" s="576"/>
      <c r="U1086" s="609"/>
      <c r="V1086" s="609"/>
      <c r="W1086" s="609"/>
      <c r="X1086" s="609"/>
      <c r="Y1086" s="609"/>
    </row>
    <row r="1087" spans="1:25" s="610" customFormat="1" ht="22.5" customHeight="1" x14ac:dyDescent="0.25">
      <c r="A1087" s="486" t="s">
        <v>4346</v>
      </c>
      <c r="B1087" s="487"/>
      <c r="C1087" s="486" t="s">
        <v>553</v>
      </c>
      <c r="D1087" s="596" t="s">
        <v>3717</v>
      </c>
      <c r="E1087" s="489" t="s">
        <v>18</v>
      </c>
      <c r="F1087" s="570" t="s">
        <v>485</v>
      </c>
      <c r="G1087" s="565"/>
      <c r="H1087" s="489"/>
      <c r="I1087" s="492"/>
      <c r="J1087" s="526"/>
      <c r="K1087" s="549">
        <v>2.1072790512886517</v>
      </c>
      <c r="L1087" s="494" t="str">
        <f t="shared" si="601"/>
        <v>7</v>
      </c>
      <c r="M1087" s="490">
        <v>1</v>
      </c>
      <c r="N1087" s="491">
        <f t="shared" si="592"/>
        <v>7</v>
      </c>
      <c r="O1087" s="576"/>
      <c r="P1087" s="576"/>
      <c r="Q1087" s="492">
        <f t="shared" si="593"/>
        <v>0</v>
      </c>
      <c r="R1087" s="492"/>
      <c r="S1087" s="715">
        <f t="shared" si="594"/>
        <v>0</v>
      </c>
      <c r="T1087" s="576"/>
      <c r="U1087" s="609"/>
      <c r="V1087" s="609"/>
      <c r="W1087" s="609"/>
      <c r="X1087" s="609"/>
      <c r="Y1087" s="609"/>
    </row>
    <row r="1088" spans="1:25" s="610" customFormat="1" ht="22.5" customHeight="1" x14ac:dyDescent="0.25">
      <c r="A1088" s="486" t="s">
        <v>4347</v>
      </c>
      <c r="B1088" s="487"/>
      <c r="C1088" s="486" t="s">
        <v>553</v>
      </c>
      <c r="D1088" s="596" t="s">
        <v>3718</v>
      </c>
      <c r="E1088" s="489" t="s">
        <v>18</v>
      </c>
      <c r="F1088" s="570" t="s">
        <v>14</v>
      </c>
      <c r="G1088" s="565"/>
      <c r="H1088" s="489"/>
      <c r="I1088" s="492"/>
      <c r="J1088" s="526"/>
      <c r="K1088" s="549">
        <v>1.2468278900099339</v>
      </c>
      <c r="L1088" s="494" t="str">
        <f t="shared" si="601"/>
        <v>1</v>
      </c>
      <c r="M1088" s="490">
        <v>1</v>
      </c>
      <c r="N1088" s="491">
        <f t="shared" si="592"/>
        <v>1</v>
      </c>
      <c r="O1088" s="576"/>
      <c r="P1088" s="576"/>
      <c r="Q1088" s="492">
        <f t="shared" si="593"/>
        <v>0</v>
      </c>
      <c r="R1088" s="492"/>
      <c r="S1088" s="715">
        <f t="shared" si="594"/>
        <v>0</v>
      </c>
      <c r="T1088" s="576"/>
      <c r="U1088" s="609"/>
      <c r="V1088" s="609"/>
      <c r="W1088" s="609"/>
      <c r="X1088" s="609"/>
      <c r="Y1088" s="609"/>
    </row>
    <row r="1089" spans="1:25" s="610" customFormat="1" ht="22.5" customHeight="1" x14ac:dyDescent="0.25">
      <c r="A1089" s="486" t="s">
        <v>4348</v>
      </c>
      <c r="B1089" s="487"/>
      <c r="C1089" s="486" t="s">
        <v>553</v>
      </c>
      <c r="D1089" s="596" t="s">
        <v>3536</v>
      </c>
      <c r="E1089" s="489" t="s">
        <v>18</v>
      </c>
      <c r="F1089" s="570">
        <v>164</v>
      </c>
      <c r="G1089" s="565"/>
      <c r="H1089" s="489"/>
      <c r="I1089" s="492"/>
      <c r="J1089" s="526"/>
      <c r="K1089" s="492"/>
      <c r="L1089" s="494">
        <f t="shared" ref="L1089" si="602">F1089</f>
        <v>164</v>
      </c>
      <c r="M1089" s="490">
        <v>1</v>
      </c>
      <c r="N1089" s="491">
        <f t="shared" si="592"/>
        <v>164</v>
      </c>
      <c r="O1089" s="576"/>
      <c r="P1089" s="576"/>
      <c r="Q1089" s="492">
        <f t="shared" si="593"/>
        <v>0</v>
      </c>
      <c r="R1089" s="492"/>
      <c r="S1089" s="715">
        <f t="shared" si="594"/>
        <v>0</v>
      </c>
      <c r="T1089" s="576"/>
      <c r="U1089" s="609"/>
      <c r="V1089" s="609"/>
      <c r="W1089" s="609"/>
      <c r="X1089" s="609"/>
      <c r="Y1089" s="609"/>
    </row>
    <row r="1090" spans="1:25" s="610" customFormat="1" x14ac:dyDescent="0.25">
      <c r="A1090" s="486" t="s">
        <v>4349</v>
      </c>
      <c r="B1090" s="487"/>
      <c r="C1090" s="486" t="s">
        <v>553</v>
      </c>
      <c r="D1090" s="502" t="s">
        <v>705</v>
      </c>
      <c r="E1090" s="489" t="s">
        <v>3</v>
      </c>
      <c r="F1090" s="633">
        <v>7.21</v>
      </c>
      <c r="G1090" s="565"/>
      <c r="H1090" s="489"/>
      <c r="I1090" s="492"/>
      <c r="J1090" s="526"/>
      <c r="K1090" s="492"/>
      <c r="L1090" s="497">
        <f t="shared" si="599"/>
        <v>7.21</v>
      </c>
      <c r="M1090" s="490">
        <v>1</v>
      </c>
      <c r="N1090" s="491">
        <f t="shared" si="592"/>
        <v>7.21</v>
      </c>
      <c r="O1090" s="576"/>
      <c r="P1090" s="576"/>
      <c r="Q1090" s="492">
        <f t="shared" si="593"/>
        <v>0</v>
      </c>
      <c r="R1090" s="492"/>
      <c r="S1090" s="715">
        <f t="shared" si="594"/>
        <v>0</v>
      </c>
      <c r="T1090" s="576"/>
      <c r="U1090" s="609"/>
      <c r="V1090" s="609"/>
      <c r="W1090" s="609"/>
      <c r="X1090" s="609"/>
      <c r="Y1090" s="609"/>
    </row>
    <row r="1091" spans="1:25" s="559" customFormat="1" ht="19.5" customHeight="1" x14ac:dyDescent="0.3">
      <c r="A1091" s="477" t="s">
        <v>2250</v>
      </c>
      <c r="B1091" s="501" t="s">
        <v>4988</v>
      </c>
      <c r="C1091" s="477" t="s">
        <v>552</v>
      </c>
      <c r="D1091" s="508" t="s">
        <v>654</v>
      </c>
      <c r="E1091" s="479" t="s">
        <v>18</v>
      </c>
      <c r="F1091" s="500">
        <f>F1092+F1093+F1094+F1095+F1096</f>
        <v>216</v>
      </c>
      <c r="G1091" s="500"/>
      <c r="H1091" s="500"/>
      <c r="I1091" s="500"/>
      <c r="J1091" s="500"/>
      <c r="K1091" s="500"/>
      <c r="L1091" s="500">
        <f t="shared" si="599"/>
        <v>216</v>
      </c>
      <c r="M1091" s="482">
        <v>1</v>
      </c>
      <c r="N1091" s="483">
        <f>ROUND(M1091*L1091,2)</f>
        <v>216</v>
      </c>
      <c r="O1091" s="575"/>
      <c r="P1091" s="575"/>
      <c r="Q1091" s="484"/>
      <c r="R1091" s="485">
        <f>ROUND(N1091*P1091,2)</f>
        <v>0</v>
      </c>
      <c r="S1091" s="715">
        <f>ROUND(Q1091+R1091,2)</f>
        <v>0</v>
      </c>
      <c r="T1091" s="586"/>
      <c r="U1091" s="558"/>
      <c r="V1091" s="558"/>
      <c r="W1091" s="558"/>
      <c r="X1091" s="558"/>
      <c r="Y1091" s="558"/>
    </row>
    <row r="1092" spans="1:25" s="610" customFormat="1" ht="27.6" x14ac:dyDescent="0.25">
      <c r="A1092" s="486" t="s">
        <v>2251</v>
      </c>
      <c r="B1092" s="487"/>
      <c r="C1092" s="486" t="s">
        <v>553</v>
      </c>
      <c r="D1092" s="596" t="s">
        <v>3756</v>
      </c>
      <c r="E1092" s="489" t="s">
        <v>18</v>
      </c>
      <c r="F1092" s="494">
        <v>1</v>
      </c>
      <c r="G1092" s="494"/>
      <c r="H1092" s="494"/>
      <c r="I1092" s="494"/>
      <c r="J1092" s="494"/>
      <c r="K1092" s="494"/>
      <c r="L1092" s="494">
        <f t="shared" si="599"/>
        <v>1</v>
      </c>
      <c r="M1092" s="490">
        <v>1</v>
      </c>
      <c r="N1092" s="491">
        <f t="shared" ref="N1092:N1096" si="603">ROUND(M1092*L1092,2)</f>
        <v>1</v>
      </c>
      <c r="O1092" s="576"/>
      <c r="P1092" s="576"/>
      <c r="Q1092" s="492">
        <f t="shared" ref="Q1092:Q1096" si="604">ROUND(N1092*O1092,2)</f>
        <v>0</v>
      </c>
      <c r="R1092" s="492"/>
      <c r="S1092" s="715">
        <f t="shared" ref="S1092:S1096" si="605">ROUND(Q1092+R1092,2)</f>
        <v>0</v>
      </c>
      <c r="T1092" s="590"/>
      <c r="U1092" s="609"/>
      <c r="V1092" s="609"/>
      <c r="W1092" s="609"/>
      <c r="X1092" s="609"/>
      <c r="Y1092" s="609"/>
    </row>
    <row r="1093" spans="1:25" s="610" customFormat="1" ht="27.6" x14ac:dyDescent="0.25">
      <c r="A1093" s="486" t="s">
        <v>4317</v>
      </c>
      <c r="B1093" s="487"/>
      <c r="C1093" s="486" t="s">
        <v>553</v>
      </c>
      <c r="D1093" s="596" t="s">
        <v>3751</v>
      </c>
      <c r="E1093" s="489" t="s">
        <v>18</v>
      </c>
      <c r="F1093" s="494">
        <v>20</v>
      </c>
      <c r="G1093" s="494"/>
      <c r="H1093" s="494"/>
      <c r="I1093" s="494"/>
      <c r="J1093" s="494"/>
      <c r="K1093" s="494"/>
      <c r="L1093" s="494">
        <f t="shared" si="599"/>
        <v>20</v>
      </c>
      <c r="M1093" s="490">
        <v>1</v>
      </c>
      <c r="N1093" s="491">
        <f t="shared" si="603"/>
        <v>20</v>
      </c>
      <c r="O1093" s="576"/>
      <c r="P1093" s="576"/>
      <c r="Q1093" s="492">
        <f t="shared" si="604"/>
        <v>0</v>
      </c>
      <c r="R1093" s="492"/>
      <c r="S1093" s="715">
        <f t="shared" si="605"/>
        <v>0</v>
      </c>
      <c r="T1093" s="590"/>
      <c r="U1093" s="609"/>
      <c r="V1093" s="609"/>
      <c r="W1093" s="609"/>
      <c r="X1093" s="609"/>
      <c r="Y1093" s="609"/>
    </row>
    <row r="1094" spans="1:25" s="610" customFormat="1" ht="27.6" x14ac:dyDescent="0.25">
      <c r="A1094" s="486" t="s">
        <v>4350</v>
      </c>
      <c r="B1094" s="487"/>
      <c r="C1094" s="486" t="s">
        <v>553</v>
      </c>
      <c r="D1094" s="596" t="s">
        <v>3757</v>
      </c>
      <c r="E1094" s="489" t="s">
        <v>18</v>
      </c>
      <c r="F1094" s="494">
        <v>7</v>
      </c>
      <c r="G1094" s="494"/>
      <c r="H1094" s="494"/>
      <c r="I1094" s="494"/>
      <c r="J1094" s="494"/>
      <c r="K1094" s="494"/>
      <c r="L1094" s="494">
        <f t="shared" si="599"/>
        <v>7</v>
      </c>
      <c r="M1094" s="490">
        <v>1</v>
      </c>
      <c r="N1094" s="491">
        <f t="shared" si="603"/>
        <v>7</v>
      </c>
      <c r="O1094" s="576"/>
      <c r="P1094" s="576"/>
      <c r="Q1094" s="492">
        <f t="shared" si="604"/>
        <v>0</v>
      </c>
      <c r="R1094" s="492"/>
      <c r="S1094" s="715">
        <f t="shared" si="605"/>
        <v>0</v>
      </c>
      <c r="T1094" s="590"/>
      <c r="U1094" s="609"/>
      <c r="V1094" s="609"/>
      <c r="W1094" s="609"/>
      <c r="X1094" s="609"/>
      <c r="Y1094" s="609"/>
    </row>
    <row r="1095" spans="1:25" s="610" customFormat="1" ht="27.6" x14ac:dyDescent="0.25">
      <c r="A1095" s="486" t="s">
        <v>4351</v>
      </c>
      <c r="B1095" s="487"/>
      <c r="C1095" s="486" t="s">
        <v>553</v>
      </c>
      <c r="D1095" s="596" t="s">
        <v>3758</v>
      </c>
      <c r="E1095" s="489" t="s">
        <v>18</v>
      </c>
      <c r="F1095" s="494">
        <v>1</v>
      </c>
      <c r="G1095" s="494"/>
      <c r="H1095" s="494"/>
      <c r="I1095" s="494"/>
      <c r="J1095" s="494"/>
      <c r="K1095" s="494"/>
      <c r="L1095" s="494">
        <f t="shared" si="599"/>
        <v>1</v>
      </c>
      <c r="M1095" s="490">
        <v>1</v>
      </c>
      <c r="N1095" s="491">
        <f t="shared" si="603"/>
        <v>1</v>
      </c>
      <c r="O1095" s="576"/>
      <c r="P1095" s="576"/>
      <c r="Q1095" s="492">
        <f t="shared" si="604"/>
        <v>0</v>
      </c>
      <c r="R1095" s="492"/>
      <c r="S1095" s="715">
        <f t="shared" si="605"/>
        <v>0</v>
      </c>
      <c r="T1095" s="590"/>
      <c r="U1095" s="609"/>
      <c r="V1095" s="609"/>
      <c r="W1095" s="609"/>
      <c r="X1095" s="609"/>
      <c r="Y1095" s="609"/>
    </row>
    <row r="1096" spans="1:25" s="610" customFormat="1" ht="27.6" x14ac:dyDescent="0.25">
      <c r="A1096" s="486" t="s">
        <v>4352</v>
      </c>
      <c r="B1096" s="487"/>
      <c r="C1096" s="486" t="s">
        <v>553</v>
      </c>
      <c r="D1096" s="596" t="s">
        <v>1639</v>
      </c>
      <c r="E1096" s="489" t="s">
        <v>18</v>
      </c>
      <c r="F1096" s="494">
        <v>187</v>
      </c>
      <c r="G1096" s="494"/>
      <c r="H1096" s="494"/>
      <c r="I1096" s="494"/>
      <c r="J1096" s="494"/>
      <c r="K1096" s="494"/>
      <c r="L1096" s="494">
        <f t="shared" si="599"/>
        <v>187</v>
      </c>
      <c r="M1096" s="490">
        <v>1</v>
      </c>
      <c r="N1096" s="491">
        <f t="shared" si="603"/>
        <v>187</v>
      </c>
      <c r="O1096" s="576"/>
      <c r="P1096" s="576"/>
      <c r="Q1096" s="492">
        <f t="shared" si="604"/>
        <v>0</v>
      </c>
      <c r="R1096" s="492"/>
      <c r="S1096" s="715">
        <f t="shared" si="605"/>
        <v>0</v>
      </c>
      <c r="T1096" s="590"/>
      <c r="U1096" s="609"/>
      <c r="V1096" s="609"/>
      <c r="W1096" s="609"/>
      <c r="X1096" s="609"/>
      <c r="Y1096" s="609"/>
    </row>
    <row r="1097" spans="1:25" s="559" customFormat="1" x14ac:dyDescent="0.3">
      <c r="A1097" s="477" t="s">
        <v>2252</v>
      </c>
      <c r="B1097" s="501" t="s">
        <v>2977</v>
      </c>
      <c r="C1097" s="504" t="s">
        <v>552</v>
      </c>
      <c r="D1097" s="508" t="s">
        <v>3722</v>
      </c>
      <c r="E1097" s="479" t="s">
        <v>1685</v>
      </c>
      <c r="F1097" s="500">
        <f>F1098</f>
        <v>1</v>
      </c>
      <c r="G1097" s="500"/>
      <c r="H1097" s="500"/>
      <c r="I1097" s="500"/>
      <c r="J1097" s="500"/>
      <c r="K1097" s="500"/>
      <c r="L1097" s="506">
        <f t="shared" ref="L1097:L1098" si="606">F1097</f>
        <v>1</v>
      </c>
      <c r="M1097" s="507">
        <v>1</v>
      </c>
      <c r="N1097" s="483">
        <f>ROUND(M1097*L1097,2)</f>
        <v>1</v>
      </c>
      <c r="O1097" s="575"/>
      <c r="P1097" s="575"/>
      <c r="Q1097" s="485"/>
      <c r="R1097" s="485">
        <f>ROUND(N1097*P1097,2)</f>
        <v>0</v>
      </c>
      <c r="S1097" s="715">
        <f>ROUND(Q1097+R1097,2)</f>
        <v>0</v>
      </c>
      <c r="T1097" s="586"/>
      <c r="U1097" s="558"/>
      <c r="V1097" s="558"/>
      <c r="W1097" s="558"/>
      <c r="X1097" s="558"/>
      <c r="Y1097" s="558"/>
    </row>
    <row r="1098" spans="1:25" s="629" customFormat="1" x14ac:dyDescent="0.25">
      <c r="A1098" s="546" t="s">
        <v>2253</v>
      </c>
      <c r="B1098" s="547"/>
      <c r="C1098" s="546" t="s">
        <v>553</v>
      </c>
      <c r="D1098" s="536" t="s">
        <v>3723</v>
      </c>
      <c r="E1098" s="548" t="s">
        <v>3121</v>
      </c>
      <c r="F1098" s="520">
        <v>1</v>
      </c>
      <c r="G1098" s="489"/>
      <c r="H1098" s="489"/>
      <c r="I1098" s="489"/>
      <c r="J1098" s="489"/>
      <c r="K1098" s="494"/>
      <c r="L1098" s="494">
        <f t="shared" si="606"/>
        <v>1</v>
      </c>
      <c r="M1098" s="490">
        <v>1</v>
      </c>
      <c r="N1098" s="491">
        <f t="shared" ref="N1098" si="607">ROUND(M1098*L1098,2)</f>
        <v>1</v>
      </c>
      <c r="O1098" s="581"/>
      <c r="P1098" s="581"/>
      <c r="Q1098" s="492">
        <f>ROUND(N1098*O1098,2)</f>
        <v>0</v>
      </c>
      <c r="R1098" s="492"/>
      <c r="S1098" s="715">
        <f>ROUND(Q1098+R1098,2)</f>
        <v>0</v>
      </c>
      <c r="T1098" s="701" t="s">
        <v>3121</v>
      </c>
      <c r="U1098" s="609"/>
      <c r="V1098" s="610"/>
      <c r="W1098" s="610"/>
      <c r="X1098" s="610"/>
      <c r="Y1098" s="610"/>
    </row>
    <row r="1099" spans="1:25" s="608" customFormat="1" ht="18.75" customHeight="1" x14ac:dyDescent="0.3">
      <c r="A1099" s="477" t="s">
        <v>2254</v>
      </c>
      <c r="B1099" s="501" t="s">
        <v>2088</v>
      </c>
      <c r="C1099" s="477" t="s">
        <v>552</v>
      </c>
      <c r="D1099" s="478" t="s">
        <v>1338</v>
      </c>
      <c r="E1099" s="479" t="s">
        <v>3</v>
      </c>
      <c r="F1099" s="519">
        <f>F1100+F1102+F1104</f>
        <v>301.85000000000002</v>
      </c>
      <c r="G1099" s="479"/>
      <c r="H1099" s="479"/>
      <c r="I1099" s="479"/>
      <c r="J1099" s="479"/>
      <c r="K1099" s="500"/>
      <c r="L1099" s="519">
        <f>F1099</f>
        <v>301.85000000000002</v>
      </c>
      <c r="M1099" s="507">
        <v>1</v>
      </c>
      <c r="N1099" s="483">
        <f>ROUND(M1099*L1099,2)</f>
        <v>301.85000000000002</v>
      </c>
      <c r="O1099" s="575"/>
      <c r="P1099" s="575"/>
      <c r="Q1099" s="485"/>
      <c r="R1099" s="485">
        <f>ROUND(N1099*P1099,2)</f>
        <v>0</v>
      </c>
      <c r="S1099" s="715">
        <f>ROUND(Q1099+R1099,2)</f>
        <v>0</v>
      </c>
      <c r="T1099" s="587"/>
    </row>
    <row r="1100" spans="1:25" s="610" customFormat="1" ht="30.75" customHeight="1" x14ac:dyDescent="0.25">
      <c r="A1100" s="486" t="s">
        <v>2255</v>
      </c>
      <c r="B1100" s="487"/>
      <c r="C1100" s="486" t="s">
        <v>553</v>
      </c>
      <c r="D1100" s="596" t="s">
        <v>3609</v>
      </c>
      <c r="E1100" s="489" t="s">
        <v>3</v>
      </c>
      <c r="F1100" s="497">
        <v>6.83</v>
      </c>
      <c r="G1100" s="489"/>
      <c r="H1100" s="489"/>
      <c r="I1100" s="489"/>
      <c r="J1100" s="489"/>
      <c r="K1100" s="494"/>
      <c r="L1100" s="497">
        <f>F1100</f>
        <v>6.83</v>
      </c>
      <c r="M1100" s="490">
        <v>1.1000000000000001</v>
      </c>
      <c r="N1100" s="491">
        <f t="shared" ref="N1100:N1105" si="608">ROUND(M1100*L1100,2)</f>
        <v>7.51</v>
      </c>
      <c r="O1100" s="576"/>
      <c r="P1100" s="576"/>
      <c r="Q1100" s="492">
        <f t="shared" ref="Q1100:Q1105" si="609">ROUND(N1100*O1100,2)</f>
        <v>0</v>
      </c>
      <c r="R1100" s="492"/>
      <c r="S1100" s="715">
        <f t="shared" ref="S1100:S1105" si="610">ROUND(Q1100+R1100,2)</f>
        <v>0</v>
      </c>
      <c r="T1100" s="584"/>
      <c r="U1100" s="609"/>
    </row>
    <row r="1101" spans="1:25" s="610" customFormat="1" ht="25.5" customHeight="1" x14ac:dyDescent="0.3">
      <c r="A1101" s="486" t="s">
        <v>3018</v>
      </c>
      <c r="B1101" s="487"/>
      <c r="C1101" s="486" t="s">
        <v>553</v>
      </c>
      <c r="D1101" s="493" t="s">
        <v>2980</v>
      </c>
      <c r="E1101" s="489" t="s">
        <v>2</v>
      </c>
      <c r="F1101" s="497">
        <f>F1100</f>
        <v>6.83</v>
      </c>
      <c r="G1101" s="497"/>
      <c r="H1101" s="497"/>
      <c r="I1101" s="497"/>
      <c r="J1101" s="497"/>
      <c r="K1101" s="497"/>
      <c r="L1101" s="497">
        <f>F1101</f>
        <v>6.83</v>
      </c>
      <c r="M1101" s="490">
        <v>0.7</v>
      </c>
      <c r="N1101" s="491">
        <f t="shared" si="608"/>
        <v>4.78</v>
      </c>
      <c r="O1101" s="576"/>
      <c r="P1101" s="576"/>
      <c r="Q1101" s="492">
        <f t="shared" si="609"/>
        <v>0</v>
      </c>
      <c r="R1101" s="492"/>
      <c r="S1101" s="715">
        <f t="shared" si="610"/>
        <v>0</v>
      </c>
      <c r="T1101" s="584"/>
    </row>
    <row r="1102" spans="1:25" s="610" customFormat="1" ht="48.75" customHeight="1" x14ac:dyDescent="0.25">
      <c r="A1102" s="486" t="s">
        <v>4353</v>
      </c>
      <c r="B1102" s="487"/>
      <c r="C1102" s="486" t="s">
        <v>553</v>
      </c>
      <c r="D1102" s="596" t="s">
        <v>3628</v>
      </c>
      <c r="E1102" s="489" t="s">
        <v>3</v>
      </c>
      <c r="F1102" s="497">
        <v>283.10000000000002</v>
      </c>
      <c r="G1102" s="497"/>
      <c r="H1102" s="497"/>
      <c r="I1102" s="497"/>
      <c r="J1102" s="497"/>
      <c r="K1102" s="497"/>
      <c r="L1102" s="497">
        <f t="shared" ref="L1102:L1105" si="611">F1102</f>
        <v>283.10000000000002</v>
      </c>
      <c r="M1102" s="490">
        <v>1.1000000000000001</v>
      </c>
      <c r="N1102" s="491">
        <f t="shared" si="608"/>
        <v>311.41000000000003</v>
      </c>
      <c r="O1102" s="576"/>
      <c r="P1102" s="576"/>
      <c r="Q1102" s="492">
        <f t="shared" si="609"/>
        <v>0</v>
      </c>
      <c r="R1102" s="492"/>
      <c r="S1102" s="715">
        <f t="shared" si="610"/>
        <v>0</v>
      </c>
      <c r="T1102" s="584"/>
    </row>
    <row r="1103" spans="1:25" s="610" customFormat="1" ht="25.5" customHeight="1" x14ac:dyDescent="0.3">
      <c r="A1103" s="486" t="s">
        <v>4354</v>
      </c>
      <c r="B1103" s="487"/>
      <c r="C1103" s="486" t="s">
        <v>553</v>
      </c>
      <c r="D1103" s="493" t="s">
        <v>2980</v>
      </c>
      <c r="E1103" s="489" t="s">
        <v>2</v>
      </c>
      <c r="F1103" s="497">
        <f>F1102</f>
        <v>283.10000000000002</v>
      </c>
      <c r="G1103" s="497"/>
      <c r="H1103" s="497"/>
      <c r="I1103" s="497"/>
      <c r="J1103" s="497"/>
      <c r="K1103" s="497"/>
      <c r="L1103" s="497">
        <f t="shared" si="611"/>
        <v>283.10000000000002</v>
      </c>
      <c r="M1103" s="490">
        <v>0.7</v>
      </c>
      <c r="N1103" s="491">
        <f t="shared" si="608"/>
        <v>198.17</v>
      </c>
      <c r="O1103" s="576"/>
      <c r="P1103" s="576"/>
      <c r="Q1103" s="492">
        <f t="shared" si="609"/>
        <v>0</v>
      </c>
      <c r="R1103" s="492"/>
      <c r="S1103" s="715">
        <f t="shared" si="610"/>
        <v>0</v>
      </c>
      <c r="T1103" s="584"/>
    </row>
    <row r="1104" spans="1:25" s="610" customFormat="1" ht="45" customHeight="1" x14ac:dyDescent="0.25">
      <c r="A1104" s="486" t="s">
        <v>4355</v>
      </c>
      <c r="B1104" s="487"/>
      <c r="C1104" s="486" t="s">
        <v>553</v>
      </c>
      <c r="D1104" s="596" t="s">
        <v>3397</v>
      </c>
      <c r="E1104" s="489" t="s">
        <v>3</v>
      </c>
      <c r="F1104" s="497">
        <v>11.92</v>
      </c>
      <c r="G1104" s="497"/>
      <c r="H1104" s="497"/>
      <c r="I1104" s="497"/>
      <c r="J1104" s="497"/>
      <c r="K1104" s="497"/>
      <c r="L1104" s="497">
        <f t="shared" si="611"/>
        <v>11.92</v>
      </c>
      <c r="M1104" s="490">
        <v>1.1000000000000001</v>
      </c>
      <c r="N1104" s="491">
        <f t="shared" si="608"/>
        <v>13.11</v>
      </c>
      <c r="O1104" s="576"/>
      <c r="P1104" s="576"/>
      <c r="Q1104" s="492">
        <f t="shared" si="609"/>
        <v>0</v>
      </c>
      <c r="R1104" s="492"/>
      <c r="S1104" s="715">
        <f t="shared" si="610"/>
        <v>0</v>
      </c>
      <c r="T1104" s="584"/>
    </row>
    <row r="1105" spans="1:16379" s="610" customFormat="1" ht="25.5" customHeight="1" x14ac:dyDescent="0.3">
      <c r="A1105" s="486" t="s">
        <v>4356</v>
      </c>
      <c r="B1105" s="487"/>
      <c r="C1105" s="486" t="s">
        <v>553</v>
      </c>
      <c r="D1105" s="493" t="s">
        <v>3720</v>
      </c>
      <c r="E1105" s="489" t="s">
        <v>2</v>
      </c>
      <c r="F1105" s="497">
        <f>F1104</f>
        <v>11.92</v>
      </c>
      <c r="G1105" s="497"/>
      <c r="H1105" s="497"/>
      <c r="I1105" s="497"/>
      <c r="J1105" s="497"/>
      <c r="K1105" s="497"/>
      <c r="L1105" s="497">
        <f t="shared" si="611"/>
        <v>11.92</v>
      </c>
      <c r="M1105" s="490">
        <v>1</v>
      </c>
      <c r="N1105" s="491">
        <f t="shared" si="608"/>
        <v>11.92</v>
      </c>
      <c r="O1105" s="576"/>
      <c r="P1105" s="576"/>
      <c r="Q1105" s="492">
        <f t="shared" si="609"/>
        <v>0</v>
      </c>
      <c r="R1105" s="492"/>
      <c r="S1105" s="715">
        <f t="shared" si="610"/>
        <v>0</v>
      </c>
      <c r="T1105" s="584"/>
    </row>
    <row r="1106" spans="1:16379" s="608" customFormat="1" ht="25.5" customHeight="1" x14ac:dyDescent="0.3">
      <c r="A1106" s="477" t="s">
        <v>2256</v>
      </c>
      <c r="B1106" s="501" t="s">
        <v>2089</v>
      </c>
      <c r="C1106" s="477" t="s">
        <v>552</v>
      </c>
      <c r="D1106" s="499" t="s">
        <v>655</v>
      </c>
      <c r="E1106" s="479" t="s">
        <v>18</v>
      </c>
      <c r="F1106" s="519">
        <f>F1107+F1108+F1109</f>
        <v>28</v>
      </c>
      <c r="G1106" s="479"/>
      <c r="H1106" s="479"/>
      <c r="I1106" s="479"/>
      <c r="J1106" s="479"/>
      <c r="K1106" s="479"/>
      <c r="L1106" s="500">
        <f>F1106</f>
        <v>28</v>
      </c>
      <c r="M1106" s="482">
        <v>1</v>
      </c>
      <c r="N1106" s="483">
        <f>ROUND(M1106*L1106,2)</f>
        <v>28</v>
      </c>
      <c r="O1106" s="575"/>
      <c r="P1106" s="575"/>
      <c r="Q1106" s="485"/>
      <c r="R1106" s="485">
        <f>ROUND(N1106*P1106,2)</f>
        <v>0</v>
      </c>
      <c r="S1106" s="715">
        <f>ROUND(Q1106+R1106,2)</f>
        <v>0</v>
      </c>
      <c r="T1106" s="586"/>
      <c r="U1106" s="624"/>
      <c r="V1106" s="624"/>
      <c r="W1106" s="624"/>
      <c r="X1106" s="624"/>
      <c r="Y1106" s="624"/>
      <c r="Z1106" s="559"/>
      <c r="AA1106" s="559"/>
      <c r="AB1106" s="559"/>
      <c r="AC1106" s="559"/>
      <c r="AD1106" s="559"/>
      <c r="AE1106" s="559"/>
      <c r="AF1106" s="559"/>
      <c r="AG1106" s="559"/>
      <c r="AH1106" s="559"/>
      <c r="AI1106" s="559"/>
      <c r="AJ1106" s="559"/>
      <c r="AK1106" s="559"/>
      <c r="AL1106" s="559"/>
      <c r="AM1106" s="559"/>
      <c r="AN1106" s="559"/>
      <c r="AO1106" s="559"/>
      <c r="AP1106" s="559"/>
      <c r="AQ1106" s="559"/>
      <c r="AR1106" s="559"/>
      <c r="AS1106" s="559"/>
      <c r="AT1106" s="559"/>
      <c r="AU1106" s="559"/>
      <c r="AV1106" s="559"/>
      <c r="AW1106" s="559"/>
      <c r="AX1106" s="559"/>
      <c r="AY1106" s="559"/>
      <c r="AZ1106" s="559"/>
      <c r="BA1106" s="559"/>
      <c r="BB1106" s="559"/>
      <c r="BC1106" s="559"/>
      <c r="BD1106" s="559"/>
      <c r="BE1106" s="559"/>
      <c r="BF1106" s="559"/>
      <c r="BG1106" s="559"/>
      <c r="BH1106" s="559"/>
      <c r="BI1106" s="559"/>
      <c r="BJ1106" s="559"/>
      <c r="BK1106" s="559"/>
      <c r="BL1106" s="559"/>
      <c r="BM1106" s="559"/>
      <c r="BN1106" s="559"/>
      <c r="BO1106" s="559"/>
      <c r="BP1106" s="559"/>
      <c r="BQ1106" s="559"/>
      <c r="BR1106" s="559"/>
      <c r="BS1106" s="559"/>
      <c r="BT1106" s="559"/>
      <c r="BU1106" s="559"/>
      <c r="BV1106" s="559"/>
      <c r="BW1106" s="559"/>
      <c r="BX1106" s="559"/>
      <c r="BY1106" s="559"/>
      <c r="BZ1106" s="559"/>
      <c r="CA1106" s="559"/>
      <c r="CB1106" s="559"/>
      <c r="CC1106" s="559"/>
      <c r="CD1106" s="559"/>
      <c r="CE1106" s="559"/>
      <c r="CF1106" s="559"/>
      <c r="CG1106" s="559"/>
      <c r="CH1106" s="559"/>
      <c r="CI1106" s="559"/>
      <c r="CJ1106" s="559"/>
      <c r="CK1106" s="559"/>
      <c r="CL1106" s="559"/>
      <c r="CM1106" s="559"/>
      <c r="CN1106" s="559"/>
      <c r="CO1106" s="559"/>
      <c r="CP1106" s="559"/>
      <c r="CQ1106" s="559"/>
      <c r="CR1106" s="559"/>
      <c r="CS1106" s="559"/>
      <c r="CT1106" s="559"/>
      <c r="CU1106" s="559"/>
      <c r="CV1106" s="559"/>
      <c r="CW1106" s="559"/>
      <c r="CX1106" s="559"/>
      <c r="CY1106" s="559"/>
      <c r="CZ1106" s="559"/>
      <c r="DA1106" s="559"/>
      <c r="DB1106" s="559"/>
      <c r="DC1106" s="559"/>
      <c r="DD1106" s="559"/>
      <c r="DE1106" s="559"/>
      <c r="DF1106" s="559"/>
      <c r="DG1106" s="559"/>
      <c r="DH1106" s="559"/>
      <c r="DI1106" s="559"/>
      <c r="DJ1106" s="559"/>
      <c r="DK1106" s="559"/>
      <c r="DL1106" s="559"/>
      <c r="DM1106" s="559"/>
      <c r="DN1106" s="559"/>
      <c r="DO1106" s="559"/>
      <c r="DP1106" s="559"/>
      <c r="DQ1106" s="559"/>
      <c r="DR1106" s="559"/>
      <c r="DS1106" s="559"/>
      <c r="DT1106" s="559"/>
      <c r="DU1106" s="559"/>
      <c r="DV1106" s="559"/>
      <c r="DW1106" s="559"/>
      <c r="DX1106" s="559"/>
      <c r="DY1106" s="559"/>
      <c r="DZ1106" s="559"/>
      <c r="EA1106" s="559"/>
      <c r="EB1106" s="559"/>
      <c r="EC1106" s="559"/>
      <c r="ED1106" s="559"/>
      <c r="EE1106" s="559"/>
      <c r="EF1106" s="559"/>
      <c r="EG1106" s="559"/>
      <c r="EH1106" s="559"/>
      <c r="EI1106" s="559"/>
      <c r="EJ1106" s="559"/>
      <c r="EK1106" s="559"/>
      <c r="EL1106" s="559"/>
      <c r="EM1106" s="559"/>
      <c r="EN1106" s="559"/>
      <c r="EO1106" s="559"/>
      <c r="EP1106" s="559"/>
      <c r="EQ1106" s="559"/>
      <c r="ER1106" s="559"/>
      <c r="ES1106" s="559"/>
      <c r="ET1106" s="559"/>
      <c r="EU1106" s="559"/>
      <c r="EV1106" s="559"/>
      <c r="EW1106" s="559"/>
      <c r="EX1106" s="559"/>
      <c r="EY1106" s="559"/>
      <c r="EZ1106" s="559"/>
      <c r="FA1106" s="559"/>
      <c r="FB1106" s="559"/>
      <c r="FC1106" s="559"/>
      <c r="FD1106" s="559"/>
      <c r="FE1106" s="559"/>
      <c r="FF1106" s="559"/>
      <c r="FG1106" s="559"/>
      <c r="FH1106" s="559"/>
      <c r="FI1106" s="559"/>
      <c r="FJ1106" s="559"/>
      <c r="FK1106" s="559"/>
      <c r="FL1106" s="559"/>
      <c r="FM1106" s="559"/>
      <c r="FN1106" s="559"/>
      <c r="FO1106" s="559"/>
      <c r="FP1106" s="559"/>
      <c r="FQ1106" s="559"/>
      <c r="FR1106" s="559"/>
      <c r="FS1106" s="559"/>
      <c r="FT1106" s="559"/>
      <c r="FU1106" s="559"/>
      <c r="FV1106" s="559"/>
      <c r="FW1106" s="559"/>
      <c r="FX1106" s="559"/>
      <c r="FY1106" s="559"/>
      <c r="FZ1106" s="559"/>
      <c r="GA1106" s="559"/>
      <c r="GB1106" s="559"/>
      <c r="GC1106" s="559"/>
      <c r="GD1106" s="559"/>
      <c r="GE1106" s="559"/>
      <c r="GF1106" s="559"/>
      <c r="GG1106" s="559"/>
      <c r="GH1106" s="559"/>
      <c r="GI1106" s="559"/>
      <c r="GJ1106" s="559"/>
      <c r="GK1106" s="559"/>
      <c r="GL1106" s="559"/>
      <c r="GM1106" s="559"/>
      <c r="GN1106" s="559"/>
      <c r="GO1106" s="559"/>
      <c r="GP1106" s="559"/>
      <c r="GQ1106" s="559"/>
      <c r="GR1106" s="559"/>
      <c r="GS1106" s="559"/>
      <c r="GT1106" s="559"/>
      <c r="GU1106" s="559"/>
      <c r="GV1106" s="559"/>
      <c r="GW1106" s="559"/>
      <c r="GX1106" s="559"/>
      <c r="GY1106" s="559"/>
      <c r="GZ1106" s="559"/>
      <c r="HA1106" s="559"/>
      <c r="HB1106" s="559"/>
      <c r="HC1106" s="559"/>
      <c r="HD1106" s="559"/>
      <c r="HE1106" s="559"/>
      <c r="HF1106" s="559"/>
      <c r="HG1106" s="559"/>
      <c r="HH1106" s="559"/>
      <c r="HI1106" s="559"/>
      <c r="HJ1106" s="559"/>
      <c r="HK1106" s="559"/>
      <c r="HL1106" s="559"/>
      <c r="HM1106" s="559"/>
      <c r="HN1106" s="559"/>
      <c r="HO1106" s="559"/>
      <c r="HP1106" s="559"/>
      <c r="HQ1106" s="559"/>
      <c r="HR1106" s="559"/>
      <c r="HS1106" s="559"/>
      <c r="HT1106" s="559"/>
      <c r="HU1106" s="559"/>
      <c r="HV1106" s="559"/>
      <c r="HW1106" s="559"/>
      <c r="HX1106" s="559"/>
      <c r="HY1106" s="559"/>
      <c r="HZ1106" s="559"/>
      <c r="IA1106" s="559"/>
      <c r="IB1106" s="559"/>
      <c r="IC1106" s="559"/>
      <c r="ID1106" s="559"/>
      <c r="IE1106" s="559"/>
      <c r="IF1106" s="559"/>
      <c r="IG1106" s="559"/>
      <c r="IH1106" s="559"/>
      <c r="II1106" s="559"/>
      <c r="IJ1106" s="559"/>
      <c r="IK1106" s="559"/>
      <c r="IL1106" s="559"/>
      <c r="IM1106" s="559"/>
      <c r="IN1106" s="559"/>
      <c r="IO1106" s="559"/>
      <c r="IP1106" s="559"/>
      <c r="IQ1106" s="559"/>
      <c r="IR1106" s="559"/>
      <c r="IS1106" s="559"/>
      <c r="IT1106" s="559"/>
      <c r="IU1106" s="559"/>
      <c r="IV1106" s="559"/>
      <c r="IW1106" s="559"/>
      <c r="IX1106" s="559"/>
      <c r="IY1106" s="559"/>
      <c r="IZ1106" s="559"/>
      <c r="JA1106" s="559"/>
      <c r="JB1106" s="559"/>
      <c r="JC1106" s="559"/>
      <c r="JD1106" s="559"/>
      <c r="JE1106" s="559"/>
      <c r="JF1106" s="559"/>
      <c r="JG1106" s="559"/>
      <c r="JH1106" s="559"/>
      <c r="JI1106" s="559"/>
      <c r="JJ1106" s="559"/>
      <c r="JK1106" s="559"/>
      <c r="JL1106" s="559"/>
      <c r="JM1106" s="559"/>
      <c r="JN1106" s="559"/>
      <c r="JO1106" s="559"/>
      <c r="JP1106" s="559"/>
      <c r="JQ1106" s="559"/>
      <c r="JR1106" s="559"/>
      <c r="JS1106" s="559"/>
      <c r="JT1106" s="559"/>
      <c r="JU1106" s="559"/>
      <c r="JV1106" s="559"/>
      <c r="JW1106" s="559"/>
      <c r="JX1106" s="559"/>
      <c r="JY1106" s="559"/>
      <c r="JZ1106" s="559"/>
      <c r="KA1106" s="559"/>
      <c r="KB1106" s="559"/>
      <c r="KC1106" s="559"/>
      <c r="KD1106" s="559"/>
      <c r="KE1106" s="559"/>
      <c r="KF1106" s="559"/>
      <c r="KG1106" s="559"/>
      <c r="KH1106" s="559"/>
      <c r="KI1106" s="559"/>
      <c r="KJ1106" s="559"/>
      <c r="KK1106" s="559"/>
      <c r="KL1106" s="559"/>
      <c r="KM1106" s="559"/>
      <c r="KN1106" s="559"/>
      <c r="KO1106" s="559"/>
      <c r="KP1106" s="559"/>
      <c r="KQ1106" s="559"/>
      <c r="KR1106" s="559"/>
      <c r="KS1106" s="559"/>
      <c r="KT1106" s="559"/>
      <c r="KU1106" s="559"/>
      <c r="KV1106" s="559"/>
      <c r="KW1106" s="559"/>
      <c r="KX1106" s="559"/>
      <c r="KY1106" s="559"/>
      <c r="KZ1106" s="559"/>
      <c r="LA1106" s="559"/>
      <c r="LB1106" s="559"/>
      <c r="LC1106" s="559"/>
      <c r="LD1106" s="559"/>
      <c r="LE1106" s="559"/>
      <c r="LF1106" s="559"/>
      <c r="LG1106" s="559"/>
      <c r="LH1106" s="559"/>
      <c r="LI1106" s="559"/>
      <c r="LJ1106" s="559"/>
      <c r="LK1106" s="559"/>
      <c r="LL1106" s="559"/>
      <c r="LM1106" s="559"/>
      <c r="LN1106" s="559"/>
      <c r="LO1106" s="559"/>
      <c r="LP1106" s="559"/>
      <c r="LQ1106" s="559"/>
      <c r="LR1106" s="559"/>
      <c r="LS1106" s="559"/>
      <c r="LT1106" s="559"/>
      <c r="LU1106" s="559"/>
      <c r="LV1106" s="559"/>
      <c r="LW1106" s="559"/>
      <c r="LX1106" s="559"/>
      <c r="LY1106" s="559"/>
      <c r="LZ1106" s="559"/>
      <c r="MA1106" s="559"/>
      <c r="MB1106" s="559"/>
      <c r="MC1106" s="559"/>
      <c r="MD1106" s="559"/>
      <c r="ME1106" s="559"/>
      <c r="MF1106" s="559"/>
      <c r="MG1106" s="559"/>
      <c r="MH1106" s="559"/>
      <c r="MI1106" s="559"/>
      <c r="MJ1106" s="559"/>
      <c r="MK1106" s="559"/>
      <c r="ML1106" s="559"/>
      <c r="MM1106" s="559"/>
      <c r="MN1106" s="559"/>
      <c r="MO1106" s="559"/>
      <c r="MP1106" s="559"/>
      <c r="MQ1106" s="559"/>
      <c r="MR1106" s="559"/>
      <c r="MS1106" s="559"/>
      <c r="MT1106" s="559"/>
      <c r="MU1106" s="559"/>
      <c r="MV1106" s="559"/>
      <c r="MW1106" s="559"/>
      <c r="MX1106" s="559"/>
      <c r="MY1106" s="559"/>
      <c r="MZ1106" s="559"/>
      <c r="NA1106" s="559"/>
      <c r="NB1106" s="559"/>
      <c r="NC1106" s="559"/>
      <c r="ND1106" s="559"/>
      <c r="NE1106" s="559"/>
      <c r="NF1106" s="559"/>
      <c r="NG1106" s="559"/>
      <c r="NH1106" s="559"/>
      <c r="NI1106" s="559"/>
      <c r="NJ1106" s="559"/>
      <c r="NK1106" s="559"/>
      <c r="NL1106" s="559"/>
      <c r="NM1106" s="559"/>
      <c r="NN1106" s="559"/>
      <c r="NO1106" s="559"/>
      <c r="NP1106" s="559"/>
      <c r="NQ1106" s="559"/>
      <c r="NR1106" s="559"/>
      <c r="NS1106" s="559"/>
      <c r="NT1106" s="559"/>
      <c r="NU1106" s="559"/>
      <c r="NV1106" s="559"/>
      <c r="NW1106" s="559"/>
      <c r="NX1106" s="559"/>
      <c r="NY1106" s="559"/>
      <c r="NZ1106" s="559"/>
      <c r="OA1106" s="559"/>
      <c r="OB1106" s="559"/>
      <c r="OC1106" s="559"/>
      <c r="OD1106" s="559"/>
      <c r="OE1106" s="559"/>
      <c r="OF1106" s="559"/>
      <c r="OG1106" s="559"/>
      <c r="OH1106" s="559"/>
      <c r="OI1106" s="559"/>
      <c r="OJ1106" s="559"/>
      <c r="OK1106" s="559"/>
      <c r="OL1106" s="559"/>
      <c r="OM1106" s="559"/>
      <c r="ON1106" s="559"/>
      <c r="OO1106" s="559"/>
      <c r="OP1106" s="559"/>
      <c r="OQ1106" s="559"/>
      <c r="OR1106" s="559"/>
      <c r="OS1106" s="559"/>
      <c r="OT1106" s="559"/>
      <c r="OU1106" s="559"/>
      <c r="OV1106" s="559"/>
      <c r="OW1106" s="559"/>
      <c r="OX1106" s="559"/>
      <c r="OY1106" s="559"/>
      <c r="OZ1106" s="559"/>
      <c r="PA1106" s="559"/>
      <c r="PB1106" s="559"/>
      <c r="PC1106" s="559"/>
      <c r="PD1106" s="559"/>
      <c r="PE1106" s="559"/>
      <c r="PF1106" s="559"/>
      <c r="PG1106" s="559"/>
      <c r="PH1106" s="559"/>
      <c r="PI1106" s="559"/>
      <c r="PJ1106" s="559"/>
      <c r="PK1106" s="559"/>
      <c r="PL1106" s="559"/>
      <c r="PM1106" s="559"/>
      <c r="PN1106" s="559"/>
      <c r="PO1106" s="559"/>
      <c r="PP1106" s="559"/>
      <c r="PQ1106" s="559"/>
      <c r="PR1106" s="559"/>
      <c r="PS1106" s="559"/>
      <c r="PT1106" s="559"/>
      <c r="PU1106" s="559"/>
      <c r="PV1106" s="559"/>
      <c r="PW1106" s="559"/>
      <c r="PX1106" s="559"/>
      <c r="PY1106" s="559"/>
      <c r="PZ1106" s="559"/>
      <c r="QA1106" s="559"/>
      <c r="QB1106" s="559"/>
      <c r="QC1106" s="559"/>
      <c r="QD1106" s="559"/>
      <c r="QE1106" s="559"/>
      <c r="QF1106" s="559"/>
      <c r="QG1106" s="559"/>
      <c r="QH1106" s="559"/>
      <c r="QI1106" s="559"/>
      <c r="QJ1106" s="559"/>
      <c r="QK1106" s="559"/>
      <c r="QL1106" s="559"/>
      <c r="QM1106" s="559"/>
      <c r="QN1106" s="559"/>
      <c r="QO1106" s="559"/>
      <c r="QP1106" s="559"/>
      <c r="QQ1106" s="559"/>
      <c r="QR1106" s="559"/>
      <c r="QS1106" s="559"/>
      <c r="QT1106" s="559"/>
      <c r="QU1106" s="559"/>
      <c r="QV1106" s="559"/>
      <c r="QW1106" s="559"/>
      <c r="QX1106" s="559"/>
      <c r="QY1106" s="559"/>
      <c r="QZ1106" s="559"/>
      <c r="RA1106" s="559"/>
      <c r="RB1106" s="559"/>
      <c r="RC1106" s="559"/>
      <c r="RD1106" s="559"/>
      <c r="RE1106" s="559"/>
      <c r="RF1106" s="559"/>
      <c r="RG1106" s="559"/>
      <c r="RH1106" s="559"/>
      <c r="RI1106" s="559"/>
      <c r="RJ1106" s="559"/>
      <c r="RK1106" s="559"/>
      <c r="RL1106" s="559"/>
      <c r="RM1106" s="559"/>
      <c r="RN1106" s="559"/>
      <c r="RO1106" s="559"/>
      <c r="RP1106" s="559"/>
      <c r="RQ1106" s="559"/>
      <c r="RR1106" s="559"/>
      <c r="RS1106" s="559"/>
      <c r="RT1106" s="559"/>
      <c r="RU1106" s="559"/>
      <c r="RV1106" s="559"/>
      <c r="RW1106" s="559"/>
      <c r="RX1106" s="559"/>
      <c r="RY1106" s="559"/>
      <c r="RZ1106" s="559"/>
      <c r="SA1106" s="559"/>
      <c r="SB1106" s="559"/>
      <c r="SC1106" s="559"/>
      <c r="SD1106" s="559"/>
      <c r="SE1106" s="559"/>
      <c r="SF1106" s="559"/>
      <c r="SG1106" s="559"/>
      <c r="SH1106" s="559"/>
      <c r="SI1106" s="559"/>
      <c r="SJ1106" s="559"/>
      <c r="SK1106" s="559"/>
      <c r="SL1106" s="559"/>
      <c r="SM1106" s="559"/>
      <c r="SN1106" s="559"/>
      <c r="SO1106" s="559"/>
      <c r="SP1106" s="559"/>
      <c r="SQ1106" s="559"/>
      <c r="SR1106" s="559"/>
      <c r="SS1106" s="559"/>
      <c r="ST1106" s="559"/>
      <c r="SU1106" s="559"/>
      <c r="SV1106" s="559"/>
      <c r="SW1106" s="559"/>
      <c r="SX1106" s="559"/>
      <c r="SY1106" s="559"/>
      <c r="SZ1106" s="559"/>
      <c r="TA1106" s="559"/>
      <c r="TB1106" s="559"/>
      <c r="TC1106" s="559"/>
      <c r="TD1106" s="559"/>
      <c r="TE1106" s="559"/>
      <c r="TF1106" s="559"/>
      <c r="TG1106" s="559"/>
      <c r="TH1106" s="559"/>
      <c r="TI1106" s="559"/>
      <c r="TJ1106" s="559"/>
      <c r="TK1106" s="559"/>
      <c r="TL1106" s="559"/>
      <c r="TM1106" s="559"/>
      <c r="TN1106" s="559"/>
      <c r="TO1106" s="559"/>
      <c r="TP1106" s="559"/>
      <c r="TQ1106" s="559"/>
      <c r="TR1106" s="559"/>
      <c r="TS1106" s="559"/>
      <c r="TT1106" s="559"/>
      <c r="TU1106" s="559"/>
      <c r="TV1106" s="559"/>
      <c r="TW1106" s="559"/>
      <c r="TX1106" s="559"/>
      <c r="TY1106" s="559"/>
      <c r="TZ1106" s="559"/>
      <c r="UA1106" s="559"/>
      <c r="UB1106" s="559"/>
      <c r="UC1106" s="559"/>
      <c r="UD1106" s="559"/>
      <c r="UE1106" s="559"/>
      <c r="UF1106" s="559"/>
      <c r="UG1106" s="559"/>
      <c r="UH1106" s="559"/>
      <c r="UI1106" s="559"/>
      <c r="UJ1106" s="559"/>
      <c r="UK1106" s="559"/>
      <c r="UL1106" s="559"/>
      <c r="UM1106" s="559"/>
      <c r="UN1106" s="559"/>
      <c r="UO1106" s="559"/>
      <c r="UP1106" s="559"/>
      <c r="UQ1106" s="559"/>
      <c r="UR1106" s="559"/>
      <c r="US1106" s="559"/>
      <c r="UT1106" s="559"/>
      <c r="UU1106" s="559"/>
      <c r="UV1106" s="559"/>
      <c r="UW1106" s="559"/>
      <c r="UX1106" s="559"/>
      <c r="UY1106" s="559"/>
      <c r="UZ1106" s="559"/>
      <c r="VA1106" s="559"/>
      <c r="VB1106" s="559"/>
      <c r="VC1106" s="559"/>
      <c r="VD1106" s="559"/>
      <c r="VE1106" s="559"/>
      <c r="VF1106" s="559"/>
      <c r="VG1106" s="559"/>
      <c r="VH1106" s="559"/>
      <c r="VI1106" s="559"/>
      <c r="VJ1106" s="559"/>
      <c r="VK1106" s="559"/>
      <c r="VL1106" s="559"/>
      <c r="VM1106" s="559"/>
      <c r="VN1106" s="559"/>
      <c r="VO1106" s="559"/>
      <c r="VP1106" s="559"/>
      <c r="VQ1106" s="559"/>
      <c r="VR1106" s="559"/>
      <c r="VS1106" s="559"/>
      <c r="VT1106" s="559"/>
      <c r="VU1106" s="559"/>
      <c r="VV1106" s="559"/>
      <c r="VW1106" s="559"/>
      <c r="VX1106" s="559"/>
      <c r="VY1106" s="559"/>
      <c r="VZ1106" s="559"/>
      <c r="WA1106" s="559"/>
      <c r="WB1106" s="559"/>
      <c r="WC1106" s="559"/>
      <c r="WD1106" s="559"/>
      <c r="WE1106" s="559"/>
      <c r="WF1106" s="559"/>
      <c r="WG1106" s="559"/>
      <c r="WH1106" s="559"/>
      <c r="WI1106" s="559"/>
      <c r="WJ1106" s="559"/>
      <c r="WK1106" s="559"/>
      <c r="WL1106" s="559"/>
      <c r="WM1106" s="559"/>
      <c r="WN1106" s="559"/>
      <c r="WO1106" s="559"/>
      <c r="WP1106" s="559"/>
      <c r="WQ1106" s="559"/>
      <c r="WR1106" s="559"/>
      <c r="WS1106" s="559"/>
      <c r="WT1106" s="559"/>
      <c r="WU1106" s="559"/>
      <c r="WV1106" s="559"/>
      <c r="WW1106" s="559"/>
      <c r="WX1106" s="559"/>
      <c r="WY1106" s="559"/>
      <c r="WZ1106" s="559"/>
      <c r="XA1106" s="559"/>
      <c r="XB1106" s="559"/>
      <c r="XC1106" s="559"/>
      <c r="XD1106" s="559"/>
      <c r="XE1106" s="559"/>
      <c r="XF1106" s="559"/>
      <c r="XG1106" s="559"/>
      <c r="XH1106" s="559"/>
      <c r="XI1106" s="559"/>
      <c r="XJ1106" s="559"/>
      <c r="XK1106" s="559"/>
      <c r="XL1106" s="559"/>
      <c r="XM1106" s="559"/>
      <c r="XN1106" s="559"/>
      <c r="XO1106" s="559"/>
      <c r="XP1106" s="559"/>
      <c r="XQ1106" s="559"/>
      <c r="XR1106" s="559"/>
      <c r="XS1106" s="559"/>
      <c r="XT1106" s="559"/>
      <c r="XU1106" s="559"/>
      <c r="XV1106" s="559"/>
      <c r="XW1106" s="559"/>
      <c r="XX1106" s="559"/>
      <c r="XY1106" s="559"/>
      <c r="XZ1106" s="559"/>
      <c r="YA1106" s="559"/>
      <c r="YB1106" s="559"/>
      <c r="YC1106" s="559"/>
      <c r="YD1106" s="559"/>
      <c r="YE1106" s="559"/>
      <c r="YF1106" s="559"/>
      <c r="YG1106" s="559"/>
      <c r="YH1106" s="559"/>
      <c r="YI1106" s="559"/>
      <c r="YJ1106" s="559"/>
      <c r="YK1106" s="559"/>
      <c r="YL1106" s="559"/>
      <c r="YM1106" s="559"/>
      <c r="YN1106" s="559"/>
      <c r="YO1106" s="559"/>
      <c r="YP1106" s="559"/>
      <c r="YQ1106" s="559"/>
      <c r="YR1106" s="559"/>
      <c r="YS1106" s="559"/>
      <c r="YT1106" s="559"/>
      <c r="YU1106" s="559"/>
      <c r="YV1106" s="559"/>
      <c r="YW1106" s="559"/>
      <c r="YX1106" s="559"/>
      <c r="YY1106" s="559"/>
      <c r="YZ1106" s="559"/>
      <c r="ZA1106" s="559"/>
      <c r="ZB1106" s="559"/>
      <c r="ZC1106" s="559"/>
      <c r="ZD1106" s="559"/>
      <c r="ZE1106" s="559"/>
      <c r="ZF1106" s="559"/>
      <c r="ZG1106" s="559"/>
      <c r="ZH1106" s="559"/>
      <c r="ZI1106" s="559"/>
      <c r="ZJ1106" s="559"/>
      <c r="ZK1106" s="559"/>
      <c r="ZL1106" s="559"/>
      <c r="ZM1106" s="559"/>
      <c r="ZN1106" s="559"/>
      <c r="ZO1106" s="559"/>
      <c r="ZP1106" s="559"/>
      <c r="ZQ1106" s="559"/>
      <c r="ZR1106" s="559"/>
      <c r="ZS1106" s="559"/>
      <c r="ZT1106" s="559"/>
      <c r="ZU1106" s="559"/>
      <c r="ZV1106" s="559"/>
      <c r="ZW1106" s="559"/>
      <c r="ZX1106" s="559"/>
      <c r="ZY1106" s="559"/>
      <c r="ZZ1106" s="559"/>
      <c r="AAA1106" s="559"/>
      <c r="AAB1106" s="559"/>
      <c r="AAC1106" s="559"/>
      <c r="AAD1106" s="559"/>
      <c r="AAE1106" s="559"/>
      <c r="AAF1106" s="559"/>
      <c r="AAG1106" s="559"/>
      <c r="AAH1106" s="559"/>
      <c r="AAI1106" s="559"/>
      <c r="AAJ1106" s="559"/>
      <c r="AAK1106" s="559"/>
      <c r="AAL1106" s="559"/>
      <c r="AAM1106" s="559"/>
      <c r="AAN1106" s="559"/>
      <c r="AAO1106" s="559"/>
      <c r="AAP1106" s="559"/>
      <c r="AAQ1106" s="559"/>
      <c r="AAR1106" s="559"/>
      <c r="AAS1106" s="559"/>
      <c r="AAT1106" s="559"/>
      <c r="AAU1106" s="559"/>
      <c r="AAV1106" s="559"/>
      <c r="AAW1106" s="559"/>
      <c r="AAX1106" s="559"/>
      <c r="AAY1106" s="559"/>
      <c r="AAZ1106" s="559"/>
      <c r="ABA1106" s="559"/>
      <c r="ABB1106" s="559"/>
      <c r="ABC1106" s="559"/>
      <c r="ABD1106" s="559"/>
      <c r="ABE1106" s="559"/>
      <c r="ABF1106" s="559"/>
      <c r="ABG1106" s="559"/>
      <c r="ABH1106" s="559"/>
      <c r="ABI1106" s="559"/>
      <c r="ABJ1106" s="559"/>
      <c r="ABK1106" s="559"/>
      <c r="ABL1106" s="559"/>
      <c r="ABM1106" s="559"/>
      <c r="ABN1106" s="559"/>
      <c r="ABO1106" s="559"/>
      <c r="ABP1106" s="559"/>
      <c r="ABQ1106" s="559"/>
      <c r="ABR1106" s="559"/>
      <c r="ABS1106" s="559"/>
      <c r="ABT1106" s="559"/>
      <c r="ABU1106" s="559"/>
      <c r="ABV1106" s="559"/>
      <c r="ABW1106" s="559"/>
      <c r="ABX1106" s="559"/>
      <c r="ABY1106" s="559"/>
      <c r="ABZ1106" s="559"/>
      <c r="ACA1106" s="559"/>
      <c r="ACB1106" s="559"/>
      <c r="ACC1106" s="559"/>
      <c r="ACD1106" s="559"/>
      <c r="ACE1106" s="559"/>
      <c r="ACF1106" s="559"/>
      <c r="ACG1106" s="559"/>
      <c r="ACH1106" s="559"/>
      <c r="ACI1106" s="559"/>
      <c r="ACJ1106" s="559"/>
      <c r="ACK1106" s="559"/>
      <c r="ACL1106" s="559"/>
      <c r="ACM1106" s="559"/>
      <c r="ACN1106" s="559"/>
      <c r="ACO1106" s="559"/>
      <c r="ACP1106" s="559"/>
      <c r="ACQ1106" s="559"/>
      <c r="ACR1106" s="559"/>
      <c r="ACS1106" s="559"/>
      <c r="ACT1106" s="559"/>
      <c r="ACU1106" s="559"/>
      <c r="ACV1106" s="559"/>
      <c r="ACW1106" s="559"/>
      <c r="ACX1106" s="559"/>
      <c r="ACY1106" s="559"/>
      <c r="ACZ1106" s="559"/>
      <c r="ADA1106" s="559"/>
      <c r="ADB1106" s="559"/>
      <c r="ADC1106" s="559"/>
      <c r="ADD1106" s="559"/>
      <c r="ADE1106" s="559"/>
      <c r="ADF1106" s="559"/>
      <c r="ADG1106" s="559"/>
      <c r="ADH1106" s="559"/>
      <c r="ADI1106" s="559"/>
      <c r="ADJ1106" s="559"/>
      <c r="ADK1106" s="559"/>
      <c r="ADL1106" s="559"/>
      <c r="ADM1106" s="559"/>
      <c r="ADN1106" s="559"/>
      <c r="ADO1106" s="559"/>
      <c r="ADP1106" s="559"/>
      <c r="ADQ1106" s="559"/>
      <c r="ADR1106" s="559"/>
      <c r="ADS1106" s="559"/>
      <c r="ADT1106" s="559"/>
      <c r="ADU1106" s="559"/>
      <c r="ADV1106" s="559"/>
      <c r="ADW1106" s="559"/>
      <c r="ADX1106" s="559"/>
      <c r="ADY1106" s="559"/>
      <c r="ADZ1106" s="559"/>
      <c r="AEA1106" s="559"/>
      <c r="AEB1106" s="559"/>
      <c r="AEC1106" s="559"/>
      <c r="AED1106" s="559"/>
      <c r="AEE1106" s="559"/>
      <c r="AEF1106" s="559"/>
      <c r="AEG1106" s="559"/>
      <c r="AEH1106" s="559"/>
      <c r="AEI1106" s="559"/>
      <c r="AEJ1106" s="559"/>
      <c r="AEK1106" s="559"/>
      <c r="AEL1106" s="559"/>
      <c r="AEM1106" s="559"/>
      <c r="AEN1106" s="559"/>
      <c r="AEO1106" s="559"/>
      <c r="AEP1106" s="559"/>
      <c r="AEQ1106" s="559"/>
      <c r="AER1106" s="559"/>
      <c r="AES1106" s="559"/>
      <c r="AET1106" s="559"/>
      <c r="AEU1106" s="559"/>
      <c r="AEV1106" s="559"/>
      <c r="AEW1106" s="559"/>
      <c r="AEX1106" s="559"/>
      <c r="AEY1106" s="559"/>
      <c r="AEZ1106" s="559"/>
      <c r="AFA1106" s="559"/>
      <c r="AFB1106" s="559"/>
      <c r="AFC1106" s="559"/>
      <c r="AFD1106" s="559"/>
      <c r="AFE1106" s="559"/>
      <c r="AFF1106" s="559"/>
      <c r="AFG1106" s="559"/>
      <c r="AFH1106" s="559"/>
      <c r="AFI1106" s="559"/>
      <c r="AFJ1106" s="559"/>
      <c r="AFK1106" s="559"/>
      <c r="AFL1106" s="559"/>
      <c r="AFM1106" s="559"/>
      <c r="AFN1106" s="559"/>
      <c r="AFO1106" s="559"/>
      <c r="AFP1106" s="559"/>
      <c r="AFQ1106" s="559"/>
      <c r="AFR1106" s="559"/>
      <c r="AFS1106" s="559"/>
      <c r="AFT1106" s="559"/>
      <c r="AFU1106" s="559"/>
      <c r="AFV1106" s="559"/>
      <c r="AFW1106" s="559"/>
      <c r="AFX1106" s="559"/>
      <c r="AFY1106" s="559"/>
      <c r="AFZ1106" s="559"/>
      <c r="AGA1106" s="559"/>
      <c r="AGB1106" s="559"/>
      <c r="AGC1106" s="559"/>
      <c r="AGD1106" s="559"/>
      <c r="AGE1106" s="559"/>
      <c r="AGF1106" s="559"/>
      <c r="AGG1106" s="559"/>
      <c r="AGH1106" s="559"/>
      <c r="AGI1106" s="559"/>
      <c r="AGJ1106" s="559"/>
      <c r="AGK1106" s="559"/>
      <c r="AGL1106" s="559"/>
      <c r="AGM1106" s="559"/>
      <c r="AGN1106" s="559"/>
      <c r="AGO1106" s="559"/>
      <c r="AGP1106" s="559"/>
      <c r="AGQ1106" s="559"/>
      <c r="AGR1106" s="559"/>
      <c r="AGS1106" s="559"/>
      <c r="AGT1106" s="559"/>
      <c r="AGU1106" s="559"/>
      <c r="AGV1106" s="559"/>
      <c r="AGW1106" s="559"/>
      <c r="AGX1106" s="559"/>
      <c r="AGY1106" s="559"/>
      <c r="AGZ1106" s="559"/>
      <c r="AHA1106" s="559"/>
      <c r="AHB1106" s="559"/>
      <c r="AHC1106" s="559"/>
      <c r="AHD1106" s="559"/>
      <c r="AHE1106" s="559"/>
      <c r="AHF1106" s="559"/>
      <c r="AHG1106" s="559"/>
      <c r="AHH1106" s="559"/>
      <c r="AHI1106" s="559"/>
      <c r="AHJ1106" s="559"/>
      <c r="AHK1106" s="559"/>
      <c r="AHL1106" s="559"/>
      <c r="AHM1106" s="559"/>
      <c r="AHN1106" s="559"/>
      <c r="AHO1106" s="559"/>
      <c r="AHP1106" s="559"/>
      <c r="AHQ1106" s="559"/>
      <c r="AHR1106" s="559"/>
      <c r="AHS1106" s="559"/>
      <c r="AHT1106" s="559"/>
      <c r="AHU1106" s="559"/>
      <c r="AHV1106" s="559"/>
      <c r="AHW1106" s="559"/>
      <c r="AHX1106" s="559"/>
      <c r="AHY1106" s="559"/>
      <c r="AHZ1106" s="559"/>
      <c r="AIA1106" s="559"/>
      <c r="AIB1106" s="559"/>
      <c r="AIC1106" s="559"/>
      <c r="AID1106" s="559"/>
      <c r="AIE1106" s="559"/>
      <c r="AIF1106" s="559"/>
      <c r="AIG1106" s="559"/>
      <c r="AIH1106" s="559"/>
      <c r="AII1106" s="559"/>
      <c r="AIJ1106" s="559"/>
      <c r="AIK1106" s="559"/>
      <c r="AIL1106" s="559"/>
      <c r="AIM1106" s="559"/>
      <c r="AIN1106" s="559"/>
      <c r="AIO1106" s="559"/>
      <c r="AIP1106" s="559"/>
      <c r="AIQ1106" s="559"/>
      <c r="AIR1106" s="559"/>
      <c r="AIS1106" s="559"/>
      <c r="AIT1106" s="559"/>
      <c r="AIU1106" s="559"/>
      <c r="AIV1106" s="559"/>
      <c r="AIW1106" s="559"/>
      <c r="AIX1106" s="559"/>
      <c r="AIY1106" s="559"/>
      <c r="AIZ1106" s="559"/>
      <c r="AJA1106" s="559"/>
      <c r="AJB1106" s="559"/>
      <c r="AJC1106" s="559"/>
      <c r="AJD1106" s="559"/>
      <c r="AJE1106" s="559"/>
      <c r="AJF1106" s="559"/>
      <c r="AJG1106" s="559"/>
      <c r="AJH1106" s="559"/>
      <c r="AJI1106" s="559"/>
      <c r="AJJ1106" s="559"/>
      <c r="AJK1106" s="559"/>
      <c r="AJL1106" s="559"/>
      <c r="AJM1106" s="559"/>
      <c r="AJN1106" s="559"/>
      <c r="AJO1106" s="559"/>
      <c r="AJP1106" s="559"/>
      <c r="AJQ1106" s="559"/>
      <c r="AJR1106" s="559"/>
      <c r="AJS1106" s="559"/>
      <c r="AJT1106" s="559"/>
      <c r="AJU1106" s="559"/>
      <c r="AJV1106" s="559"/>
      <c r="AJW1106" s="559"/>
      <c r="AJX1106" s="559"/>
      <c r="AJY1106" s="559"/>
      <c r="AJZ1106" s="559"/>
      <c r="AKA1106" s="559"/>
      <c r="AKB1106" s="559"/>
      <c r="AKC1106" s="559"/>
      <c r="AKD1106" s="559"/>
      <c r="AKE1106" s="559"/>
      <c r="AKF1106" s="559"/>
      <c r="AKG1106" s="559"/>
      <c r="AKH1106" s="559"/>
      <c r="AKI1106" s="559"/>
      <c r="AKJ1106" s="559"/>
      <c r="AKK1106" s="559"/>
      <c r="AKL1106" s="559"/>
      <c r="AKM1106" s="559"/>
      <c r="AKN1106" s="559"/>
      <c r="AKO1106" s="559"/>
      <c r="AKP1106" s="559"/>
      <c r="AKQ1106" s="559"/>
      <c r="AKR1106" s="559"/>
      <c r="AKS1106" s="559"/>
      <c r="AKT1106" s="559"/>
      <c r="AKU1106" s="559"/>
      <c r="AKV1106" s="559"/>
      <c r="AKW1106" s="559"/>
      <c r="AKX1106" s="559"/>
      <c r="AKY1106" s="559"/>
      <c r="AKZ1106" s="559"/>
      <c r="ALA1106" s="559"/>
      <c r="ALB1106" s="559"/>
      <c r="ALC1106" s="559"/>
      <c r="ALD1106" s="559"/>
      <c r="ALE1106" s="559"/>
      <c r="ALF1106" s="559"/>
      <c r="ALG1106" s="559"/>
      <c r="ALH1106" s="559"/>
      <c r="ALI1106" s="559"/>
      <c r="ALJ1106" s="559"/>
      <c r="ALK1106" s="559"/>
      <c r="ALL1106" s="559"/>
      <c r="ALM1106" s="559"/>
      <c r="ALN1106" s="559"/>
      <c r="ALO1106" s="559"/>
      <c r="ALP1106" s="559"/>
      <c r="ALQ1106" s="559"/>
      <c r="ALR1106" s="559"/>
      <c r="ALS1106" s="559"/>
      <c r="ALT1106" s="559"/>
      <c r="ALU1106" s="559"/>
      <c r="ALV1106" s="559"/>
      <c r="ALW1106" s="559"/>
      <c r="ALX1106" s="559"/>
      <c r="ALY1106" s="559"/>
      <c r="ALZ1106" s="559"/>
      <c r="AMA1106" s="559"/>
      <c r="AMB1106" s="559"/>
      <c r="AMC1106" s="559"/>
      <c r="AMD1106" s="559"/>
      <c r="AME1106" s="559"/>
      <c r="AMF1106" s="559"/>
      <c r="AMG1106" s="559"/>
      <c r="AMH1106" s="559"/>
      <c r="AMI1106" s="559"/>
      <c r="AMJ1106" s="559"/>
      <c r="AMK1106" s="559"/>
      <c r="AML1106" s="559"/>
      <c r="AMM1106" s="559"/>
      <c r="AMN1106" s="559"/>
      <c r="AMO1106" s="559"/>
      <c r="AMP1106" s="559"/>
      <c r="AMQ1106" s="559"/>
      <c r="AMR1106" s="559"/>
      <c r="AMS1106" s="559"/>
      <c r="AMT1106" s="559"/>
      <c r="AMU1106" s="559"/>
      <c r="AMV1106" s="559"/>
      <c r="AMW1106" s="559"/>
      <c r="AMX1106" s="559"/>
      <c r="AMY1106" s="559"/>
      <c r="AMZ1106" s="559"/>
      <c r="ANA1106" s="559"/>
      <c r="ANB1106" s="559"/>
      <c r="ANC1106" s="559"/>
      <c r="AND1106" s="559"/>
      <c r="ANE1106" s="559"/>
      <c r="ANF1106" s="559"/>
      <c r="ANG1106" s="559"/>
      <c r="ANH1106" s="559"/>
      <c r="ANI1106" s="559"/>
      <c r="ANJ1106" s="559"/>
      <c r="ANK1106" s="559"/>
      <c r="ANL1106" s="559"/>
      <c r="ANM1106" s="559"/>
      <c r="ANN1106" s="559"/>
      <c r="ANO1106" s="559"/>
      <c r="ANP1106" s="559"/>
      <c r="ANQ1106" s="559"/>
      <c r="ANR1106" s="559"/>
      <c r="ANS1106" s="559"/>
      <c r="ANT1106" s="559"/>
      <c r="ANU1106" s="559"/>
      <c r="ANV1106" s="559"/>
      <c r="ANW1106" s="559"/>
      <c r="ANX1106" s="559"/>
      <c r="ANY1106" s="559"/>
      <c r="ANZ1106" s="559"/>
      <c r="AOA1106" s="559"/>
      <c r="AOB1106" s="559"/>
      <c r="AOC1106" s="559"/>
      <c r="AOD1106" s="559"/>
      <c r="AOE1106" s="559"/>
      <c r="AOF1106" s="559"/>
      <c r="AOG1106" s="559"/>
      <c r="AOH1106" s="559"/>
      <c r="AOI1106" s="559"/>
      <c r="AOJ1106" s="559"/>
      <c r="AOK1106" s="559"/>
      <c r="AOL1106" s="559"/>
      <c r="AOM1106" s="559"/>
      <c r="AON1106" s="559"/>
      <c r="AOO1106" s="559"/>
      <c r="AOP1106" s="559"/>
      <c r="AOQ1106" s="559"/>
      <c r="AOR1106" s="559"/>
      <c r="AOS1106" s="559"/>
      <c r="AOT1106" s="559"/>
      <c r="AOU1106" s="559"/>
      <c r="AOV1106" s="559"/>
      <c r="AOW1106" s="559"/>
      <c r="AOX1106" s="559"/>
      <c r="AOY1106" s="559"/>
      <c r="AOZ1106" s="559"/>
      <c r="APA1106" s="559"/>
      <c r="APB1106" s="559"/>
      <c r="APC1106" s="559"/>
      <c r="APD1106" s="559"/>
      <c r="APE1106" s="559"/>
      <c r="APF1106" s="559"/>
      <c r="APG1106" s="559"/>
      <c r="APH1106" s="559"/>
      <c r="API1106" s="559"/>
      <c r="APJ1106" s="559"/>
      <c r="APK1106" s="559"/>
      <c r="APL1106" s="559"/>
      <c r="APM1106" s="559"/>
      <c r="APN1106" s="559"/>
      <c r="APO1106" s="559"/>
      <c r="APP1106" s="559"/>
      <c r="APQ1106" s="559"/>
      <c r="APR1106" s="559"/>
      <c r="APS1106" s="559"/>
      <c r="APT1106" s="559"/>
      <c r="APU1106" s="559"/>
      <c r="APV1106" s="559"/>
      <c r="APW1106" s="559"/>
      <c r="APX1106" s="559"/>
      <c r="APY1106" s="559"/>
      <c r="APZ1106" s="559"/>
      <c r="AQA1106" s="559"/>
      <c r="AQB1106" s="559"/>
      <c r="AQC1106" s="559"/>
      <c r="AQD1106" s="559"/>
      <c r="AQE1106" s="559"/>
      <c r="AQF1106" s="559"/>
      <c r="AQG1106" s="559"/>
      <c r="AQH1106" s="559"/>
      <c r="AQI1106" s="559"/>
      <c r="AQJ1106" s="559"/>
      <c r="AQK1106" s="559"/>
      <c r="AQL1106" s="559"/>
      <c r="AQM1106" s="559"/>
      <c r="AQN1106" s="559"/>
      <c r="AQO1106" s="559"/>
      <c r="AQP1106" s="559"/>
      <c r="AQQ1106" s="559"/>
      <c r="AQR1106" s="559"/>
      <c r="AQS1106" s="559"/>
      <c r="AQT1106" s="559"/>
      <c r="AQU1106" s="559"/>
      <c r="AQV1106" s="559"/>
      <c r="AQW1106" s="559"/>
      <c r="AQX1106" s="559"/>
      <c r="AQY1106" s="559"/>
      <c r="AQZ1106" s="559"/>
      <c r="ARA1106" s="559"/>
      <c r="ARB1106" s="559"/>
      <c r="ARC1106" s="559"/>
      <c r="ARD1106" s="559"/>
      <c r="ARE1106" s="559"/>
      <c r="ARF1106" s="559"/>
      <c r="ARG1106" s="559"/>
      <c r="ARH1106" s="559"/>
      <c r="ARI1106" s="559"/>
      <c r="ARJ1106" s="559"/>
      <c r="ARK1106" s="559"/>
      <c r="ARL1106" s="559"/>
      <c r="ARM1106" s="559"/>
      <c r="ARN1106" s="559"/>
      <c r="ARO1106" s="559"/>
      <c r="ARP1106" s="559"/>
      <c r="ARQ1106" s="559"/>
      <c r="ARR1106" s="559"/>
      <c r="ARS1106" s="559"/>
      <c r="ART1106" s="559"/>
      <c r="ARU1106" s="559"/>
      <c r="ARV1106" s="559"/>
      <c r="ARW1106" s="559"/>
      <c r="ARX1106" s="559"/>
      <c r="ARY1106" s="559"/>
      <c r="ARZ1106" s="559"/>
      <c r="ASA1106" s="559"/>
      <c r="ASB1106" s="559"/>
      <c r="ASC1106" s="559"/>
      <c r="ASD1106" s="559"/>
      <c r="ASE1106" s="559"/>
      <c r="ASF1106" s="559"/>
      <c r="ASG1106" s="559"/>
      <c r="ASH1106" s="559"/>
      <c r="ASI1106" s="559"/>
      <c r="ASJ1106" s="559"/>
      <c r="ASK1106" s="559"/>
      <c r="ASL1106" s="559"/>
      <c r="ASM1106" s="559"/>
      <c r="ASN1106" s="559"/>
      <c r="ASO1106" s="559"/>
      <c r="ASP1106" s="559"/>
      <c r="ASQ1106" s="559"/>
      <c r="ASR1106" s="559"/>
      <c r="ASS1106" s="559"/>
      <c r="AST1106" s="559"/>
      <c r="ASU1106" s="559"/>
      <c r="ASV1106" s="559"/>
      <c r="ASW1106" s="559"/>
      <c r="ASX1106" s="559"/>
      <c r="ASY1106" s="559"/>
      <c r="ASZ1106" s="559"/>
      <c r="ATA1106" s="559"/>
      <c r="ATB1106" s="559"/>
      <c r="ATC1106" s="559"/>
      <c r="ATD1106" s="559"/>
      <c r="ATE1106" s="559"/>
      <c r="ATF1106" s="559"/>
      <c r="ATG1106" s="559"/>
      <c r="ATH1106" s="559"/>
      <c r="ATI1106" s="559"/>
      <c r="ATJ1106" s="559"/>
      <c r="ATK1106" s="559"/>
      <c r="ATL1106" s="559"/>
      <c r="ATM1106" s="559"/>
      <c r="ATN1106" s="559"/>
      <c r="ATO1106" s="559"/>
      <c r="ATP1106" s="559"/>
      <c r="ATQ1106" s="559"/>
      <c r="ATR1106" s="559"/>
      <c r="ATS1106" s="559"/>
      <c r="ATT1106" s="559"/>
      <c r="ATU1106" s="559"/>
      <c r="ATV1106" s="559"/>
      <c r="ATW1106" s="559"/>
      <c r="ATX1106" s="559"/>
      <c r="ATY1106" s="559"/>
      <c r="ATZ1106" s="559"/>
      <c r="AUA1106" s="559"/>
      <c r="AUB1106" s="559"/>
      <c r="AUC1106" s="559"/>
      <c r="AUD1106" s="559"/>
      <c r="AUE1106" s="559"/>
      <c r="AUF1106" s="559"/>
      <c r="AUG1106" s="559"/>
      <c r="AUH1106" s="559"/>
      <c r="AUI1106" s="559"/>
      <c r="AUJ1106" s="559"/>
      <c r="AUK1106" s="559"/>
      <c r="AUL1106" s="559"/>
      <c r="AUM1106" s="559"/>
      <c r="AUN1106" s="559"/>
      <c r="AUO1106" s="559"/>
      <c r="AUP1106" s="559"/>
      <c r="AUQ1106" s="559"/>
      <c r="AUR1106" s="559"/>
      <c r="AUS1106" s="559"/>
      <c r="AUT1106" s="559"/>
      <c r="AUU1106" s="559"/>
      <c r="AUV1106" s="559"/>
      <c r="AUW1106" s="559"/>
      <c r="AUX1106" s="559"/>
      <c r="AUY1106" s="559"/>
      <c r="AUZ1106" s="559"/>
      <c r="AVA1106" s="559"/>
      <c r="AVB1106" s="559"/>
      <c r="AVC1106" s="559"/>
      <c r="AVD1106" s="559"/>
      <c r="AVE1106" s="559"/>
      <c r="AVF1106" s="559"/>
      <c r="AVG1106" s="559"/>
      <c r="AVH1106" s="559"/>
      <c r="AVI1106" s="559"/>
      <c r="AVJ1106" s="559"/>
      <c r="AVK1106" s="559"/>
      <c r="AVL1106" s="559"/>
      <c r="AVM1106" s="559"/>
      <c r="AVN1106" s="559"/>
      <c r="AVO1106" s="559"/>
      <c r="AVP1106" s="559"/>
      <c r="AVQ1106" s="559"/>
      <c r="AVR1106" s="559"/>
      <c r="AVS1106" s="559"/>
      <c r="AVT1106" s="559"/>
      <c r="AVU1106" s="559"/>
      <c r="AVV1106" s="559"/>
      <c r="AVW1106" s="559"/>
      <c r="AVX1106" s="559"/>
      <c r="AVY1106" s="559"/>
      <c r="AVZ1106" s="559"/>
      <c r="AWA1106" s="559"/>
      <c r="AWB1106" s="559"/>
      <c r="AWC1106" s="559"/>
      <c r="AWD1106" s="559"/>
      <c r="AWE1106" s="559"/>
      <c r="AWF1106" s="559"/>
      <c r="AWG1106" s="559"/>
      <c r="AWH1106" s="559"/>
      <c r="AWI1106" s="559"/>
      <c r="AWJ1106" s="559"/>
      <c r="AWK1106" s="559"/>
      <c r="AWL1106" s="559"/>
      <c r="AWM1106" s="559"/>
      <c r="AWN1106" s="559"/>
      <c r="AWO1106" s="559"/>
      <c r="AWP1106" s="559"/>
      <c r="AWQ1106" s="559"/>
      <c r="AWR1106" s="559"/>
      <c r="AWS1106" s="559"/>
      <c r="AWT1106" s="559"/>
      <c r="AWU1106" s="559"/>
      <c r="AWV1106" s="559"/>
      <c r="AWW1106" s="559"/>
      <c r="AWX1106" s="559"/>
      <c r="AWY1106" s="559"/>
      <c r="AWZ1106" s="559"/>
      <c r="AXA1106" s="559"/>
      <c r="AXB1106" s="559"/>
      <c r="AXC1106" s="559"/>
      <c r="AXD1106" s="559"/>
      <c r="AXE1106" s="559"/>
      <c r="AXF1106" s="559"/>
      <c r="AXG1106" s="559"/>
      <c r="AXH1106" s="559"/>
      <c r="AXI1106" s="559"/>
      <c r="AXJ1106" s="559"/>
      <c r="AXK1106" s="559"/>
      <c r="AXL1106" s="559"/>
      <c r="AXM1106" s="559"/>
      <c r="AXN1106" s="559"/>
      <c r="AXO1106" s="559"/>
      <c r="AXP1106" s="559"/>
      <c r="AXQ1106" s="559"/>
      <c r="AXR1106" s="559"/>
      <c r="AXS1106" s="559"/>
      <c r="AXT1106" s="559"/>
      <c r="AXU1106" s="559"/>
      <c r="AXV1106" s="559"/>
      <c r="AXW1106" s="559"/>
      <c r="AXX1106" s="559"/>
      <c r="AXY1106" s="559"/>
      <c r="AXZ1106" s="559"/>
      <c r="AYA1106" s="559"/>
      <c r="AYB1106" s="559"/>
      <c r="AYC1106" s="559"/>
      <c r="AYD1106" s="559"/>
      <c r="AYE1106" s="559"/>
      <c r="AYF1106" s="559"/>
      <c r="AYG1106" s="559"/>
      <c r="AYH1106" s="559"/>
      <c r="AYI1106" s="559"/>
      <c r="AYJ1106" s="559"/>
      <c r="AYK1106" s="559"/>
      <c r="AYL1106" s="559"/>
      <c r="AYM1106" s="559"/>
      <c r="AYN1106" s="559"/>
      <c r="AYO1106" s="559"/>
      <c r="AYP1106" s="559"/>
      <c r="AYQ1106" s="559"/>
      <c r="AYR1106" s="559"/>
      <c r="AYS1106" s="559"/>
      <c r="AYT1106" s="559"/>
      <c r="AYU1106" s="559"/>
      <c r="AYV1106" s="559"/>
      <c r="AYW1106" s="559"/>
      <c r="AYX1106" s="559"/>
      <c r="AYY1106" s="559"/>
      <c r="AYZ1106" s="559"/>
      <c r="AZA1106" s="559"/>
      <c r="AZB1106" s="559"/>
      <c r="AZC1106" s="559"/>
      <c r="AZD1106" s="559"/>
      <c r="AZE1106" s="559"/>
      <c r="AZF1106" s="559"/>
      <c r="AZG1106" s="559"/>
      <c r="AZH1106" s="559"/>
      <c r="AZI1106" s="559"/>
      <c r="AZJ1106" s="559"/>
      <c r="AZK1106" s="559"/>
      <c r="AZL1106" s="559"/>
      <c r="AZM1106" s="559"/>
      <c r="AZN1106" s="559"/>
      <c r="AZO1106" s="559"/>
      <c r="AZP1106" s="559"/>
      <c r="AZQ1106" s="559"/>
      <c r="AZR1106" s="559"/>
      <c r="AZS1106" s="559"/>
      <c r="AZT1106" s="559"/>
      <c r="AZU1106" s="559"/>
      <c r="AZV1106" s="559"/>
      <c r="AZW1106" s="559"/>
      <c r="AZX1106" s="559"/>
      <c r="AZY1106" s="559"/>
      <c r="AZZ1106" s="559"/>
      <c r="BAA1106" s="559"/>
      <c r="BAB1106" s="559"/>
      <c r="BAC1106" s="559"/>
      <c r="BAD1106" s="559"/>
      <c r="BAE1106" s="559"/>
      <c r="BAF1106" s="559"/>
      <c r="BAG1106" s="559"/>
      <c r="BAH1106" s="559"/>
      <c r="BAI1106" s="559"/>
      <c r="BAJ1106" s="559"/>
      <c r="BAK1106" s="559"/>
      <c r="BAL1106" s="559"/>
      <c r="BAM1106" s="559"/>
      <c r="BAN1106" s="559"/>
      <c r="BAO1106" s="559"/>
      <c r="BAP1106" s="559"/>
      <c r="BAQ1106" s="559"/>
      <c r="BAR1106" s="559"/>
      <c r="BAS1106" s="559"/>
      <c r="BAT1106" s="559"/>
      <c r="BAU1106" s="559"/>
      <c r="BAV1106" s="559"/>
      <c r="BAW1106" s="559"/>
      <c r="BAX1106" s="559"/>
      <c r="BAY1106" s="559"/>
      <c r="BAZ1106" s="559"/>
      <c r="BBA1106" s="559"/>
      <c r="BBB1106" s="559"/>
      <c r="BBC1106" s="559"/>
      <c r="BBD1106" s="559"/>
      <c r="BBE1106" s="559"/>
      <c r="BBF1106" s="559"/>
      <c r="BBG1106" s="559"/>
      <c r="BBH1106" s="559"/>
      <c r="BBI1106" s="559"/>
      <c r="BBJ1106" s="559"/>
      <c r="BBK1106" s="559"/>
      <c r="BBL1106" s="559"/>
      <c r="BBM1106" s="559"/>
      <c r="BBN1106" s="559"/>
      <c r="BBO1106" s="559"/>
      <c r="BBP1106" s="559"/>
      <c r="BBQ1106" s="559"/>
      <c r="BBR1106" s="559"/>
      <c r="BBS1106" s="559"/>
      <c r="BBT1106" s="559"/>
      <c r="BBU1106" s="559"/>
      <c r="BBV1106" s="559"/>
      <c r="BBW1106" s="559"/>
      <c r="BBX1106" s="559"/>
      <c r="BBY1106" s="559"/>
      <c r="BBZ1106" s="559"/>
      <c r="BCA1106" s="559"/>
      <c r="BCB1106" s="559"/>
      <c r="BCC1106" s="559"/>
      <c r="BCD1106" s="559"/>
      <c r="BCE1106" s="559"/>
      <c r="BCF1106" s="559"/>
      <c r="BCG1106" s="559"/>
      <c r="BCH1106" s="559"/>
      <c r="BCI1106" s="559"/>
      <c r="BCJ1106" s="559"/>
      <c r="BCK1106" s="559"/>
      <c r="BCL1106" s="559"/>
      <c r="BCM1106" s="559"/>
      <c r="BCN1106" s="559"/>
      <c r="BCO1106" s="559"/>
      <c r="BCP1106" s="559"/>
      <c r="BCQ1106" s="559"/>
      <c r="BCR1106" s="559"/>
      <c r="BCS1106" s="559"/>
      <c r="BCT1106" s="559"/>
      <c r="BCU1106" s="559"/>
      <c r="BCV1106" s="559"/>
      <c r="BCW1106" s="559"/>
      <c r="BCX1106" s="559"/>
      <c r="BCY1106" s="559"/>
      <c r="BCZ1106" s="559"/>
      <c r="BDA1106" s="559"/>
      <c r="BDB1106" s="559"/>
      <c r="BDC1106" s="559"/>
      <c r="BDD1106" s="559"/>
      <c r="BDE1106" s="559"/>
      <c r="BDF1106" s="559"/>
      <c r="BDG1106" s="559"/>
      <c r="BDH1106" s="559"/>
      <c r="BDI1106" s="559"/>
      <c r="BDJ1106" s="559"/>
      <c r="BDK1106" s="559"/>
      <c r="BDL1106" s="559"/>
      <c r="BDM1106" s="559"/>
      <c r="BDN1106" s="559"/>
      <c r="BDO1106" s="559"/>
      <c r="BDP1106" s="559"/>
      <c r="BDQ1106" s="559"/>
      <c r="BDR1106" s="559"/>
      <c r="BDS1106" s="559"/>
      <c r="BDT1106" s="559"/>
      <c r="BDU1106" s="559"/>
      <c r="BDV1106" s="559"/>
      <c r="BDW1106" s="559"/>
      <c r="BDX1106" s="559"/>
      <c r="BDY1106" s="559"/>
      <c r="BDZ1106" s="559"/>
      <c r="BEA1106" s="559"/>
      <c r="BEB1106" s="559"/>
      <c r="BEC1106" s="559"/>
      <c r="BED1106" s="559"/>
      <c r="BEE1106" s="559"/>
      <c r="BEF1106" s="559"/>
      <c r="BEG1106" s="559"/>
      <c r="BEH1106" s="559"/>
      <c r="BEI1106" s="559"/>
      <c r="BEJ1106" s="559"/>
      <c r="BEK1106" s="559"/>
      <c r="BEL1106" s="559"/>
      <c r="BEM1106" s="559"/>
      <c r="BEN1106" s="559"/>
      <c r="BEO1106" s="559"/>
      <c r="BEP1106" s="559"/>
      <c r="BEQ1106" s="559"/>
      <c r="BER1106" s="559"/>
      <c r="BES1106" s="559"/>
      <c r="BET1106" s="559"/>
      <c r="BEU1106" s="559"/>
      <c r="BEV1106" s="559"/>
      <c r="BEW1106" s="559"/>
      <c r="BEX1106" s="559"/>
      <c r="BEY1106" s="559"/>
      <c r="BEZ1106" s="559"/>
      <c r="BFA1106" s="559"/>
      <c r="BFB1106" s="559"/>
      <c r="BFC1106" s="559"/>
      <c r="BFD1106" s="559"/>
      <c r="BFE1106" s="559"/>
      <c r="BFF1106" s="559"/>
      <c r="BFG1106" s="559"/>
      <c r="BFH1106" s="559"/>
      <c r="BFI1106" s="559"/>
      <c r="BFJ1106" s="559"/>
      <c r="BFK1106" s="559"/>
      <c r="BFL1106" s="559"/>
      <c r="BFM1106" s="559"/>
      <c r="BFN1106" s="559"/>
      <c r="BFO1106" s="559"/>
      <c r="BFP1106" s="559"/>
      <c r="BFQ1106" s="559"/>
      <c r="BFR1106" s="559"/>
      <c r="BFS1106" s="559"/>
      <c r="BFT1106" s="559"/>
      <c r="BFU1106" s="559"/>
      <c r="BFV1106" s="559"/>
      <c r="BFW1106" s="559"/>
      <c r="BFX1106" s="559"/>
      <c r="BFY1106" s="559"/>
      <c r="BFZ1106" s="559"/>
      <c r="BGA1106" s="559"/>
      <c r="BGB1106" s="559"/>
      <c r="BGC1106" s="559"/>
      <c r="BGD1106" s="559"/>
      <c r="BGE1106" s="559"/>
      <c r="BGF1106" s="559"/>
      <c r="BGG1106" s="559"/>
      <c r="BGH1106" s="559"/>
      <c r="BGI1106" s="559"/>
      <c r="BGJ1106" s="559"/>
      <c r="BGK1106" s="559"/>
      <c r="BGL1106" s="559"/>
      <c r="BGM1106" s="559"/>
      <c r="BGN1106" s="559"/>
      <c r="BGO1106" s="559"/>
      <c r="BGP1106" s="559"/>
      <c r="BGQ1106" s="559"/>
      <c r="BGR1106" s="559"/>
      <c r="BGS1106" s="559"/>
      <c r="BGT1106" s="559"/>
      <c r="BGU1106" s="559"/>
      <c r="BGV1106" s="559"/>
      <c r="BGW1106" s="559"/>
      <c r="BGX1106" s="559"/>
      <c r="BGY1106" s="559"/>
      <c r="BGZ1106" s="559"/>
      <c r="BHA1106" s="559"/>
      <c r="BHB1106" s="559"/>
      <c r="BHC1106" s="559"/>
      <c r="BHD1106" s="559"/>
      <c r="BHE1106" s="559"/>
      <c r="BHF1106" s="559"/>
      <c r="BHG1106" s="559"/>
      <c r="BHH1106" s="559"/>
      <c r="BHI1106" s="559"/>
      <c r="BHJ1106" s="559"/>
      <c r="BHK1106" s="559"/>
      <c r="BHL1106" s="559"/>
      <c r="BHM1106" s="559"/>
      <c r="BHN1106" s="559"/>
      <c r="BHO1106" s="559"/>
      <c r="BHP1106" s="559"/>
      <c r="BHQ1106" s="559"/>
      <c r="BHR1106" s="559"/>
      <c r="BHS1106" s="559"/>
      <c r="BHT1106" s="559"/>
      <c r="BHU1106" s="559"/>
      <c r="BHV1106" s="559"/>
      <c r="BHW1106" s="559"/>
      <c r="BHX1106" s="559"/>
      <c r="BHY1106" s="559"/>
      <c r="BHZ1106" s="559"/>
      <c r="BIA1106" s="559"/>
      <c r="BIB1106" s="559"/>
      <c r="BIC1106" s="559"/>
      <c r="BID1106" s="559"/>
      <c r="BIE1106" s="559"/>
      <c r="BIF1106" s="559"/>
      <c r="BIG1106" s="559"/>
      <c r="BIH1106" s="559"/>
      <c r="BII1106" s="559"/>
      <c r="BIJ1106" s="559"/>
      <c r="BIK1106" s="559"/>
      <c r="BIL1106" s="559"/>
      <c r="BIM1106" s="559"/>
      <c r="BIN1106" s="559"/>
      <c r="BIO1106" s="559"/>
      <c r="BIP1106" s="559"/>
      <c r="BIQ1106" s="559"/>
      <c r="BIR1106" s="559"/>
      <c r="BIS1106" s="559"/>
      <c r="BIT1106" s="559"/>
      <c r="BIU1106" s="559"/>
      <c r="BIV1106" s="559"/>
      <c r="BIW1106" s="559"/>
      <c r="BIX1106" s="559"/>
      <c r="BIY1106" s="559"/>
      <c r="BIZ1106" s="559"/>
      <c r="BJA1106" s="559"/>
      <c r="BJB1106" s="559"/>
      <c r="BJC1106" s="559"/>
      <c r="BJD1106" s="559"/>
      <c r="BJE1106" s="559"/>
      <c r="BJF1106" s="559"/>
      <c r="BJG1106" s="559"/>
      <c r="BJH1106" s="559"/>
      <c r="BJI1106" s="559"/>
      <c r="BJJ1106" s="559"/>
      <c r="BJK1106" s="559"/>
      <c r="BJL1106" s="559"/>
      <c r="BJM1106" s="559"/>
      <c r="BJN1106" s="559"/>
      <c r="BJO1106" s="559"/>
      <c r="BJP1106" s="559"/>
      <c r="BJQ1106" s="559"/>
      <c r="BJR1106" s="559"/>
      <c r="BJS1106" s="559"/>
      <c r="BJT1106" s="559"/>
      <c r="BJU1106" s="559"/>
      <c r="BJV1106" s="559"/>
      <c r="BJW1106" s="559"/>
      <c r="BJX1106" s="559"/>
      <c r="BJY1106" s="559"/>
      <c r="BJZ1106" s="559"/>
      <c r="BKA1106" s="559"/>
      <c r="BKB1106" s="559"/>
      <c r="BKC1106" s="559"/>
      <c r="BKD1106" s="559"/>
      <c r="BKE1106" s="559"/>
      <c r="BKF1106" s="559"/>
      <c r="BKG1106" s="559"/>
      <c r="BKH1106" s="559"/>
      <c r="BKI1106" s="559"/>
      <c r="BKJ1106" s="559"/>
      <c r="BKK1106" s="559"/>
      <c r="BKL1106" s="559"/>
      <c r="BKM1106" s="559"/>
      <c r="BKN1106" s="559"/>
      <c r="BKO1106" s="559"/>
      <c r="BKP1106" s="559"/>
      <c r="BKQ1106" s="559"/>
      <c r="BKR1106" s="559"/>
      <c r="BKS1106" s="559"/>
      <c r="BKT1106" s="559"/>
      <c r="BKU1106" s="559"/>
      <c r="BKV1106" s="559"/>
      <c r="BKW1106" s="559"/>
      <c r="BKX1106" s="559"/>
      <c r="BKY1106" s="559"/>
      <c r="BKZ1106" s="559"/>
      <c r="BLA1106" s="559"/>
      <c r="BLB1106" s="559"/>
      <c r="BLC1106" s="559"/>
      <c r="BLD1106" s="559"/>
      <c r="BLE1106" s="559"/>
      <c r="BLF1106" s="559"/>
      <c r="BLG1106" s="559"/>
      <c r="BLH1106" s="559"/>
      <c r="BLI1106" s="559"/>
      <c r="BLJ1106" s="559"/>
      <c r="BLK1106" s="559"/>
      <c r="BLL1106" s="559"/>
      <c r="BLM1106" s="559"/>
      <c r="BLN1106" s="559"/>
      <c r="BLO1106" s="559"/>
      <c r="BLP1106" s="559"/>
      <c r="BLQ1106" s="559"/>
      <c r="BLR1106" s="559"/>
      <c r="BLS1106" s="559"/>
      <c r="BLT1106" s="559"/>
      <c r="BLU1106" s="559"/>
      <c r="BLV1106" s="559"/>
      <c r="BLW1106" s="559"/>
      <c r="BLX1106" s="559"/>
      <c r="BLY1106" s="559"/>
      <c r="BLZ1106" s="559"/>
      <c r="BMA1106" s="559"/>
      <c r="BMB1106" s="559"/>
      <c r="BMC1106" s="559"/>
      <c r="BMD1106" s="559"/>
      <c r="BME1106" s="559"/>
      <c r="BMF1106" s="559"/>
      <c r="BMG1106" s="559"/>
      <c r="BMH1106" s="559"/>
      <c r="BMI1106" s="559"/>
      <c r="BMJ1106" s="559"/>
      <c r="BMK1106" s="559"/>
      <c r="BML1106" s="559"/>
      <c r="BMM1106" s="559"/>
      <c r="BMN1106" s="559"/>
      <c r="BMO1106" s="559"/>
      <c r="BMP1106" s="559"/>
      <c r="BMQ1106" s="559"/>
      <c r="BMR1106" s="559"/>
      <c r="BMS1106" s="559"/>
      <c r="BMT1106" s="559"/>
      <c r="BMU1106" s="559"/>
      <c r="BMV1106" s="559"/>
      <c r="BMW1106" s="559"/>
      <c r="BMX1106" s="559"/>
      <c r="BMY1106" s="559"/>
      <c r="BMZ1106" s="559"/>
      <c r="BNA1106" s="559"/>
      <c r="BNB1106" s="559"/>
      <c r="BNC1106" s="559"/>
      <c r="BND1106" s="559"/>
      <c r="BNE1106" s="559"/>
      <c r="BNF1106" s="559"/>
      <c r="BNG1106" s="559"/>
      <c r="BNH1106" s="559"/>
      <c r="BNI1106" s="559"/>
      <c r="BNJ1106" s="559"/>
      <c r="BNK1106" s="559"/>
      <c r="BNL1106" s="559"/>
      <c r="BNM1106" s="559"/>
      <c r="BNN1106" s="559"/>
      <c r="BNO1106" s="559"/>
      <c r="BNP1106" s="559"/>
      <c r="BNQ1106" s="559"/>
      <c r="BNR1106" s="559"/>
      <c r="BNS1106" s="559"/>
      <c r="BNT1106" s="559"/>
      <c r="BNU1106" s="559"/>
      <c r="BNV1106" s="559"/>
      <c r="BNW1106" s="559"/>
      <c r="BNX1106" s="559"/>
      <c r="BNY1106" s="559"/>
      <c r="BNZ1106" s="559"/>
      <c r="BOA1106" s="559"/>
      <c r="BOB1106" s="559"/>
      <c r="BOC1106" s="559"/>
      <c r="BOD1106" s="559"/>
      <c r="BOE1106" s="559"/>
      <c r="BOF1106" s="559"/>
      <c r="BOG1106" s="559"/>
      <c r="BOH1106" s="559"/>
      <c r="BOI1106" s="559"/>
      <c r="BOJ1106" s="559"/>
      <c r="BOK1106" s="559"/>
      <c r="BOL1106" s="559"/>
      <c r="BOM1106" s="559"/>
      <c r="BON1106" s="559"/>
      <c r="BOO1106" s="559"/>
      <c r="BOP1106" s="559"/>
      <c r="BOQ1106" s="559"/>
      <c r="BOR1106" s="559"/>
      <c r="BOS1106" s="559"/>
      <c r="BOT1106" s="559"/>
      <c r="BOU1106" s="559"/>
      <c r="BOV1106" s="559"/>
      <c r="BOW1106" s="559"/>
      <c r="BOX1106" s="559"/>
      <c r="BOY1106" s="559"/>
      <c r="BOZ1106" s="559"/>
      <c r="BPA1106" s="559"/>
      <c r="BPB1106" s="559"/>
      <c r="BPC1106" s="559"/>
      <c r="BPD1106" s="559"/>
      <c r="BPE1106" s="559"/>
      <c r="BPF1106" s="559"/>
      <c r="BPG1106" s="559"/>
      <c r="BPH1106" s="559"/>
      <c r="BPI1106" s="559"/>
      <c r="BPJ1106" s="559"/>
      <c r="BPK1106" s="559"/>
      <c r="BPL1106" s="559"/>
      <c r="BPM1106" s="559"/>
      <c r="BPN1106" s="559"/>
      <c r="BPO1106" s="559"/>
      <c r="BPP1106" s="559"/>
      <c r="BPQ1106" s="559"/>
      <c r="BPR1106" s="559"/>
      <c r="BPS1106" s="559"/>
      <c r="BPT1106" s="559"/>
      <c r="BPU1106" s="559"/>
      <c r="BPV1106" s="559"/>
      <c r="BPW1106" s="559"/>
      <c r="BPX1106" s="559"/>
      <c r="BPY1106" s="559"/>
      <c r="BPZ1106" s="559"/>
      <c r="BQA1106" s="559"/>
      <c r="BQB1106" s="559"/>
      <c r="BQC1106" s="559"/>
      <c r="BQD1106" s="559"/>
      <c r="BQE1106" s="559"/>
      <c r="BQF1106" s="559"/>
      <c r="BQG1106" s="559"/>
      <c r="BQH1106" s="559"/>
      <c r="BQI1106" s="559"/>
      <c r="BQJ1106" s="559"/>
      <c r="BQK1106" s="559"/>
      <c r="BQL1106" s="559"/>
      <c r="BQM1106" s="559"/>
      <c r="BQN1106" s="559"/>
      <c r="BQO1106" s="559"/>
      <c r="BQP1106" s="559"/>
      <c r="BQQ1106" s="559"/>
      <c r="BQR1106" s="559"/>
      <c r="BQS1106" s="559"/>
      <c r="BQT1106" s="559"/>
      <c r="BQU1106" s="559"/>
      <c r="BQV1106" s="559"/>
      <c r="BQW1106" s="559"/>
      <c r="BQX1106" s="559"/>
      <c r="BQY1106" s="559"/>
      <c r="BQZ1106" s="559"/>
      <c r="BRA1106" s="559"/>
      <c r="BRB1106" s="559"/>
      <c r="BRC1106" s="559"/>
      <c r="BRD1106" s="559"/>
      <c r="BRE1106" s="559"/>
      <c r="BRF1106" s="559"/>
      <c r="BRG1106" s="559"/>
      <c r="BRH1106" s="559"/>
      <c r="BRI1106" s="559"/>
      <c r="BRJ1106" s="559"/>
      <c r="BRK1106" s="559"/>
      <c r="BRL1106" s="559"/>
      <c r="BRM1106" s="559"/>
      <c r="BRN1106" s="559"/>
      <c r="BRO1106" s="559"/>
      <c r="BRP1106" s="559"/>
      <c r="BRQ1106" s="559"/>
      <c r="BRR1106" s="559"/>
      <c r="BRS1106" s="559"/>
      <c r="BRT1106" s="559"/>
      <c r="BRU1106" s="559"/>
      <c r="BRV1106" s="559"/>
      <c r="BRW1106" s="559"/>
      <c r="BRX1106" s="559"/>
      <c r="BRY1106" s="559"/>
      <c r="BRZ1106" s="559"/>
      <c r="BSA1106" s="559"/>
      <c r="BSB1106" s="559"/>
      <c r="BSC1106" s="559"/>
      <c r="BSD1106" s="559"/>
      <c r="BSE1106" s="559"/>
      <c r="BSF1106" s="559"/>
      <c r="BSG1106" s="559"/>
      <c r="BSH1106" s="559"/>
      <c r="BSI1106" s="559"/>
      <c r="BSJ1106" s="559"/>
      <c r="BSK1106" s="559"/>
      <c r="BSL1106" s="559"/>
      <c r="BSM1106" s="559"/>
      <c r="BSN1106" s="559"/>
      <c r="BSO1106" s="559"/>
      <c r="BSP1106" s="559"/>
      <c r="BSQ1106" s="559"/>
      <c r="BSR1106" s="559"/>
      <c r="BSS1106" s="559"/>
      <c r="BST1106" s="559"/>
      <c r="BSU1106" s="559"/>
      <c r="BSV1106" s="559"/>
      <c r="BSW1106" s="559"/>
      <c r="BSX1106" s="559"/>
      <c r="BSY1106" s="559"/>
      <c r="BSZ1106" s="559"/>
      <c r="BTA1106" s="559"/>
      <c r="BTB1106" s="559"/>
      <c r="BTC1106" s="559"/>
      <c r="BTD1106" s="559"/>
      <c r="BTE1106" s="559"/>
      <c r="BTF1106" s="559"/>
      <c r="BTG1106" s="559"/>
      <c r="BTH1106" s="559"/>
      <c r="BTI1106" s="559"/>
      <c r="BTJ1106" s="559"/>
      <c r="BTK1106" s="559"/>
      <c r="BTL1106" s="559"/>
      <c r="BTM1106" s="559"/>
      <c r="BTN1106" s="559"/>
      <c r="BTO1106" s="559"/>
      <c r="BTP1106" s="559"/>
      <c r="BTQ1106" s="559"/>
      <c r="BTR1106" s="559"/>
      <c r="BTS1106" s="559"/>
      <c r="BTT1106" s="559"/>
      <c r="BTU1106" s="559"/>
      <c r="BTV1106" s="559"/>
      <c r="BTW1106" s="559"/>
      <c r="BTX1106" s="559"/>
      <c r="BTY1106" s="559"/>
      <c r="BTZ1106" s="559"/>
      <c r="BUA1106" s="559"/>
      <c r="BUB1106" s="559"/>
      <c r="BUC1106" s="559"/>
      <c r="BUD1106" s="559"/>
      <c r="BUE1106" s="559"/>
      <c r="BUF1106" s="559"/>
      <c r="BUG1106" s="559"/>
      <c r="BUH1106" s="559"/>
      <c r="BUI1106" s="559"/>
      <c r="BUJ1106" s="559"/>
      <c r="BUK1106" s="559"/>
      <c r="BUL1106" s="559"/>
      <c r="BUM1106" s="559"/>
      <c r="BUN1106" s="559"/>
      <c r="BUO1106" s="559"/>
      <c r="BUP1106" s="559"/>
      <c r="BUQ1106" s="559"/>
      <c r="BUR1106" s="559"/>
      <c r="BUS1106" s="559"/>
      <c r="BUT1106" s="559"/>
      <c r="BUU1106" s="559"/>
      <c r="BUV1106" s="559"/>
      <c r="BUW1106" s="559"/>
      <c r="BUX1106" s="559"/>
      <c r="BUY1106" s="559"/>
      <c r="BUZ1106" s="559"/>
      <c r="BVA1106" s="559"/>
      <c r="BVB1106" s="559"/>
      <c r="BVC1106" s="559"/>
      <c r="BVD1106" s="559"/>
      <c r="BVE1106" s="559"/>
      <c r="BVF1106" s="559"/>
      <c r="BVG1106" s="559"/>
      <c r="BVH1106" s="559"/>
      <c r="BVI1106" s="559"/>
      <c r="BVJ1106" s="559"/>
      <c r="BVK1106" s="559"/>
      <c r="BVL1106" s="559"/>
      <c r="BVM1106" s="559"/>
      <c r="BVN1106" s="559"/>
      <c r="BVO1106" s="559"/>
      <c r="BVP1106" s="559"/>
      <c r="BVQ1106" s="559"/>
      <c r="BVR1106" s="559"/>
      <c r="BVS1106" s="559"/>
      <c r="BVT1106" s="559"/>
      <c r="BVU1106" s="559"/>
      <c r="BVV1106" s="559"/>
      <c r="BVW1106" s="559"/>
      <c r="BVX1106" s="559"/>
      <c r="BVY1106" s="559"/>
      <c r="BVZ1106" s="559"/>
      <c r="BWA1106" s="559"/>
      <c r="BWB1106" s="559"/>
      <c r="BWC1106" s="559"/>
      <c r="BWD1106" s="559"/>
      <c r="BWE1106" s="559"/>
      <c r="BWF1106" s="559"/>
      <c r="BWG1106" s="559"/>
      <c r="BWH1106" s="559"/>
      <c r="BWI1106" s="559"/>
      <c r="BWJ1106" s="559"/>
      <c r="BWK1106" s="559"/>
      <c r="BWL1106" s="559"/>
      <c r="BWM1106" s="559"/>
      <c r="BWN1106" s="559"/>
      <c r="BWO1106" s="559"/>
      <c r="BWP1106" s="559"/>
      <c r="BWQ1106" s="559"/>
      <c r="BWR1106" s="559"/>
      <c r="BWS1106" s="559"/>
      <c r="BWT1106" s="559"/>
      <c r="BWU1106" s="559"/>
      <c r="BWV1106" s="559"/>
      <c r="BWW1106" s="559"/>
      <c r="BWX1106" s="559"/>
      <c r="BWY1106" s="559"/>
      <c r="BWZ1106" s="559"/>
      <c r="BXA1106" s="559"/>
      <c r="BXB1106" s="559"/>
      <c r="BXC1106" s="559"/>
      <c r="BXD1106" s="559"/>
      <c r="BXE1106" s="559"/>
      <c r="BXF1106" s="559"/>
      <c r="BXG1106" s="559"/>
      <c r="BXH1106" s="559"/>
      <c r="BXI1106" s="559"/>
      <c r="BXJ1106" s="559"/>
      <c r="BXK1106" s="559"/>
      <c r="BXL1106" s="559"/>
      <c r="BXM1106" s="559"/>
      <c r="BXN1106" s="559"/>
      <c r="BXO1106" s="559"/>
      <c r="BXP1106" s="559"/>
      <c r="BXQ1106" s="559"/>
      <c r="BXR1106" s="559"/>
      <c r="BXS1106" s="559"/>
      <c r="BXT1106" s="559"/>
      <c r="BXU1106" s="559"/>
      <c r="BXV1106" s="559"/>
      <c r="BXW1106" s="559"/>
      <c r="BXX1106" s="559"/>
      <c r="BXY1106" s="559"/>
      <c r="BXZ1106" s="559"/>
      <c r="BYA1106" s="559"/>
      <c r="BYB1106" s="559"/>
      <c r="BYC1106" s="559"/>
      <c r="BYD1106" s="559"/>
      <c r="BYE1106" s="559"/>
      <c r="BYF1106" s="559"/>
      <c r="BYG1106" s="559"/>
      <c r="BYH1106" s="559"/>
      <c r="BYI1106" s="559"/>
      <c r="BYJ1106" s="559"/>
      <c r="BYK1106" s="559"/>
      <c r="BYL1106" s="559"/>
      <c r="BYM1106" s="559"/>
      <c r="BYN1106" s="559"/>
      <c r="BYO1106" s="559"/>
      <c r="BYP1106" s="559"/>
      <c r="BYQ1106" s="559"/>
      <c r="BYR1106" s="559"/>
      <c r="BYS1106" s="559"/>
      <c r="BYT1106" s="559"/>
      <c r="BYU1106" s="559"/>
      <c r="BYV1106" s="559"/>
      <c r="BYW1106" s="559"/>
      <c r="BYX1106" s="559"/>
      <c r="BYY1106" s="559"/>
      <c r="BYZ1106" s="559"/>
      <c r="BZA1106" s="559"/>
      <c r="BZB1106" s="559"/>
      <c r="BZC1106" s="559"/>
      <c r="BZD1106" s="559"/>
      <c r="BZE1106" s="559"/>
      <c r="BZF1106" s="559"/>
      <c r="BZG1106" s="559"/>
      <c r="BZH1106" s="559"/>
      <c r="BZI1106" s="559"/>
      <c r="BZJ1106" s="559"/>
      <c r="BZK1106" s="559"/>
      <c r="BZL1106" s="559"/>
      <c r="BZM1106" s="559"/>
      <c r="BZN1106" s="559"/>
      <c r="BZO1106" s="559"/>
      <c r="BZP1106" s="559"/>
      <c r="BZQ1106" s="559"/>
      <c r="BZR1106" s="559"/>
      <c r="BZS1106" s="559"/>
      <c r="BZT1106" s="559"/>
      <c r="BZU1106" s="559"/>
      <c r="BZV1106" s="559"/>
      <c r="BZW1106" s="559"/>
      <c r="BZX1106" s="559"/>
      <c r="BZY1106" s="559"/>
      <c r="BZZ1106" s="559"/>
      <c r="CAA1106" s="559"/>
      <c r="CAB1106" s="559"/>
      <c r="CAC1106" s="559"/>
      <c r="CAD1106" s="559"/>
      <c r="CAE1106" s="559"/>
      <c r="CAF1106" s="559"/>
      <c r="CAG1106" s="559"/>
      <c r="CAH1106" s="559"/>
      <c r="CAI1106" s="559"/>
      <c r="CAJ1106" s="559"/>
      <c r="CAK1106" s="559"/>
      <c r="CAL1106" s="559"/>
      <c r="CAM1106" s="559"/>
      <c r="CAN1106" s="559"/>
      <c r="CAO1106" s="559"/>
      <c r="CAP1106" s="559"/>
      <c r="CAQ1106" s="559"/>
      <c r="CAR1106" s="559"/>
      <c r="CAS1106" s="559"/>
      <c r="CAT1106" s="559"/>
      <c r="CAU1106" s="559"/>
      <c r="CAV1106" s="559"/>
      <c r="CAW1106" s="559"/>
      <c r="CAX1106" s="559"/>
      <c r="CAY1106" s="559"/>
      <c r="CAZ1106" s="559"/>
      <c r="CBA1106" s="559"/>
      <c r="CBB1106" s="559"/>
      <c r="CBC1106" s="559"/>
      <c r="CBD1106" s="559"/>
      <c r="CBE1106" s="559"/>
      <c r="CBF1106" s="559"/>
      <c r="CBG1106" s="559"/>
      <c r="CBH1106" s="559"/>
      <c r="CBI1106" s="559"/>
      <c r="CBJ1106" s="559"/>
      <c r="CBK1106" s="559"/>
      <c r="CBL1106" s="559"/>
      <c r="CBM1106" s="559"/>
      <c r="CBN1106" s="559"/>
      <c r="CBO1106" s="559"/>
      <c r="CBP1106" s="559"/>
      <c r="CBQ1106" s="559"/>
      <c r="CBR1106" s="559"/>
      <c r="CBS1106" s="559"/>
      <c r="CBT1106" s="559"/>
      <c r="CBU1106" s="559"/>
      <c r="CBV1106" s="559"/>
      <c r="CBW1106" s="559"/>
      <c r="CBX1106" s="559"/>
      <c r="CBY1106" s="559"/>
      <c r="CBZ1106" s="559"/>
      <c r="CCA1106" s="559"/>
      <c r="CCB1106" s="559"/>
      <c r="CCC1106" s="559"/>
      <c r="CCD1106" s="559"/>
      <c r="CCE1106" s="559"/>
      <c r="CCF1106" s="559"/>
      <c r="CCG1106" s="559"/>
      <c r="CCH1106" s="559"/>
      <c r="CCI1106" s="559"/>
      <c r="CCJ1106" s="559"/>
      <c r="CCK1106" s="559"/>
      <c r="CCL1106" s="559"/>
      <c r="CCM1106" s="559"/>
      <c r="CCN1106" s="559"/>
      <c r="CCO1106" s="559"/>
      <c r="CCP1106" s="559"/>
      <c r="CCQ1106" s="559"/>
      <c r="CCR1106" s="559"/>
      <c r="CCS1106" s="559"/>
      <c r="CCT1106" s="559"/>
      <c r="CCU1106" s="559"/>
      <c r="CCV1106" s="559"/>
      <c r="CCW1106" s="559"/>
      <c r="CCX1106" s="559"/>
      <c r="CCY1106" s="559"/>
      <c r="CCZ1106" s="559"/>
      <c r="CDA1106" s="559"/>
      <c r="CDB1106" s="559"/>
      <c r="CDC1106" s="559"/>
      <c r="CDD1106" s="559"/>
      <c r="CDE1106" s="559"/>
      <c r="CDF1106" s="559"/>
      <c r="CDG1106" s="559"/>
      <c r="CDH1106" s="559"/>
      <c r="CDI1106" s="559"/>
      <c r="CDJ1106" s="559"/>
      <c r="CDK1106" s="559"/>
      <c r="CDL1106" s="559"/>
      <c r="CDM1106" s="559"/>
      <c r="CDN1106" s="559"/>
      <c r="CDO1106" s="559"/>
      <c r="CDP1106" s="559"/>
      <c r="CDQ1106" s="559"/>
      <c r="CDR1106" s="559"/>
      <c r="CDS1106" s="559"/>
      <c r="CDT1106" s="559"/>
      <c r="CDU1106" s="559"/>
      <c r="CDV1106" s="559"/>
      <c r="CDW1106" s="559"/>
      <c r="CDX1106" s="559"/>
      <c r="CDY1106" s="559"/>
      <c r="CDZ1106" s="559"/>
      <c r="CEA1106" s="559"/>
      <c r="CEB1106" s="559"/>
      <c r="CEC1106" s="559"/>
      <c r="CED1106" s="559"/>
      <c r="CEE1106" s="559"/>
      <c r="CEF1106" s="559"/>
      <c r="CEG1106" s="559"/>
      <c r="CEH1106" s="559"/>
      <c r="CEI1106" s="559"/>
      <c r="CEJ1106" s="559"/>
      <c r="CEK1106" s="559"/>
      <c r="CEL1106" s="559"/>
      <c r="CEM1106" s="559"/>
      <c r="CEN1106" s="559"/>
      <c r="CEO1106" s="559"/>
      <c r="CEP1106" s="559"/>
      <c r="CEQ1106" s="559"/>
      <c r="CER1106" s="559"/>
      <c r="CES1106" s="559"/>
      <c r="CET1106" s="559"/>
      <c r="CEU1106" s="559"/>
      <c r="CEV1106" s="559"/>
      <c r="CEW1106" s="559"/>
      <c r="CEX1106" s="559"/>
      <c r="CEY1106" s="559"/>
      <c r="CEZ1106" s="559"/>
      <c r="CFA1106" s="559"/>
      <c r="CFB1106" s="559"/>
      <c r="CFC1106" s="559"/>
      <c r="CFD1106" s="559"/>
      <c r="CFE1106" s="559"/>
      <c r="CFF1106" s="559"/>
      <c r="CFG1106" s="559"/>
      <c r="CFH1106" s="559"/>
      <c r="CFI1106" s="559"/>
      <c r="CFJ1106" s="559"/>
      <c r="CFK1106" s="559"/>
      <c r="CFL1106" s="559"/>
      <c r="CFM1106" s="559"/>
      <c r="CFN1106" s="559"/>
      <c r="CFO1106" s="559"/>
      <c r="CFP1106" s="559"/>
      <c r="CFQ1106" s="559"/>
      <c r="CFR1106" s="559"/>
      <c r="CFS1106" s="559"/>
      <c r="CFT1106" s="559"/>
      <c r="CFU1106" s="559"/>
      <c r="CFV1106" s="559"/>
      <c r="CFW1106" s="559"/>
      <c r="CFX1106" s="559"/>
      <c r="CFY1106" s="559"/>
      <c r="CFZ1106" s="559"/>
      <c r="CGA1106" s="559"/>
      <c r="CGB1106" s="559"/>
      <c r="CGC1106" s="559"/>
      <c r="CGD1106" s="559"/>
      <c r="CGE1106" s="559"/>
      <c r="CGF1106" s="559"/>
      <c r="CGG1106" s="559"/>
      <c r="CGH1106" s="559"/>
      <c r="CGI1106" s="559"/>
      <c r="CGJ1106" s="559"/>
      <c r="CGK1106" s="559"/>
      <c r="CGL1106" s="559"/>
      <c r="CGM1106" s="559"/>
      <c r="CGN1106" s="559"/>
      <c r="CGO1106" s="559"/>
      <c r="CGP1106" s="559"/>
      <c r="CGQ1106" s="559"/>
      <c r="CGR1106" s="559"/>
      <c r="CGS1106" s="559"/>
      <c r="CGT1106" s="559"/>
      <c r="CGU1106" s="559"/>
      <c r="CGV1106" s="559"/>
      <c r="CGW1106" s="559"/>
      <c r="CGX1106" s="559"/>
      <c r="CGY1106" s="559"/>
      <c r="CGZ1106" s="559"/>
      <c r="CHA1106" s="559"/>
      <c r="CHB1106" s="559"/>
      <c r="CHC1106" s="559"/>
      <c r="CHD1106" s="559"/>
      <c r="CHE1106" s="559"/>
      <c r="CHF1106" s="559"/>
      <c r="CHG1106" s="559"/>
      <c r="CHH1106" s="559"/>
      <c r="CHI1106" s="559"/>
      <c r="CHJ1106" s="559"/>
      <c r="CHK1106" s="559"/>
      <c r="CHL1106" s="559"/>
      <c r="CHM1106" s="559"/>
      <c r="CHN1106" s="559"/>
      <c r="CHO1106" s="559"/>
      <c r="CHP1106" s="559"/>
      <c r="CHQ1106" s="559"/>
      <c r="CHR1106" s="559"/>
      <c r="CHS1106" s="559"/>
      <c r="CHT1106" s="559"/>
      <c r="CHU1106" s="559"/>
      <c r="CHV1106" s="559"/>
      <c r="CHW1106" s="559"/>
      <c r="CHX1106" s="559"/>
      <c r="CHY1106" s="559"/>
      <c r="CHZ1106" s="559"/>
      <c r="CIA1106" s="559"/>
      <c r="CIB1106" s="559"/>
      <c r="CIC1106" s="559"/>
      <c r="CID1106" s="559"/>
      <c r="CIE1106" s="559"/>
      <c r="CIF1106" s="559"/>
      <c r="CIG1106" s="559"/>
      <c r="CIH1106" s="559"/>
      <c r="CII1106" s="559"/>
      <c r="CIJ1106" s="559"/>
      <c r="CIK1106" s="559"/>
      <c r="CIL1106" s="559"/>
      <c r="CIM1106" s="559"/>
      <c r="CIN1106" s="559"/>
      <c r="CIO1106" s="559"/>
      <c r="CIP1106" s="559"/>
      <c r="CIQ1106" s="559"/>
      <c r="CIR1106" s="559"/>
      <c r="CIS1106" s="559"/>
      <c r="CIT1106" s="559"/>
      <c r="CIU1106" s="559"/>
      <c r="CIV1106" s="559"/>
      <c r="CIW1106" s="559"/>
      <c r="CIX1106" s="559"/>
      <c r="CIY1106" s="559"/>
      <c r="CIZ1106" s="559"/>
      <c r="CJA1106" s="559"/>
      <c r="CJB1106" s="559"/>
      <c r="CJC1106" s="559"/>
      <c r="CJD1106" s="559"/>
      <c r="CJE1106" s="559"/>
      <c r="CJF1106" s="559"/>
      <c r="CJG1106" s="559"/>
      <c r="CJH1106" s="559"/>
      <c r="CJI1106" s="559"/>
      <c r="CJJ1106" s="559"/>
      <c r="CJK1106" s="559"/>
      <c r="CJL1106" s="559"/>
      <c r="CJM1106" s="559"/>
      <c r="CJN1106" s="559"/>
      <c r="CJO1106" s="559"/>
      <c r="CJP1106" s="559"/>
      <c r="CJQ1106" s="559"/>
      <c r="CJR1106" s="559"/>
      <c r="CJS1106" s="559"/>
      <c r="CJT1106" s="559"/>
      <c r="CJU1106" s="559"/>
      <c r="CJV1106" s="559"/>
      <c r="CJW1106" s="559"/>
      <c r="CJX1106" s="559"/>
      <c r="CJY1106" s="559"/>
      <c r="CJZ1106" s="559"/>
      <c r="CKA1106" s="559"/>
      <c r="CKB1106" s="559"/>
      <c r="CKC1106" s="559"/>
      <c r="CKD1106" s="559"/>
      <c r="CKE1106" s="559"/>
      <c r="CKF1106" s="559"/>
      <c r="CKG1106" s="559"/>
      <c r="CKH1106" s="559"/>
      <c r="CKI1106" s="559"/>
      <c r="CKJ1106" s="559"/>
      <c r="CKK1106" s="559"/>
      <c r="CKL1106" s="559"/>
      <c r="CKM1106" s="559"/>
      <c r="CKN1106" s="559"/>
      <c r="CKO1106" s="559"/>
      <c r="CKP1106" s="559"/>
      <c r="CKQ1106" s="559"/>
      <c r="CKR1106" s="559"/>
      <c r="CKS1106" s="559"/>
      <c r="CKT1106" s="559"/>
      <c r="CKU1106" s="559"/>
      <c r="CKV1106" s="559"/>
      <c r="CKW1106" s="559"/>
      <c r="CKX1106" s="559"/>
      <c r="CKY1106" s="559"/>
      <c r="CKZ1106" s="559"/>
      <c r="CLA1106" s="559"/>
      <c r="CLB1106" s="559"/>
      <c r="CLC1106" s="559"/>
      <c r="CLD1106" s="559"/>
      <c r="CLE1106" s="559"/>
      <c r="CLF1106" s="559"/>
      <c r="CLG1106" s="559"/>
      <c r="CLH1106" s="559"/>
      <c r="CLI1106" s="559"/>
      <c r="CLJ1106" s="559"/>
      <c r="CLK1106" s="559"/>
      <c r="CLL1106" s="559"/>
      <c r="CLM1106" s="559"/>
      <c r="CLN1106" s="559"/>
      <c r="CLO1106" s="559"/>
      <c r="CLP1106" s="559"/>
      <c r="CLQ1106" s="559"/>
      <c r="CLR1106" s="559"/>
      <c r="CLS1106" s="559"/>
      <c r="CLT1106" s="559"/>
      <c r="CLU1106" s="559"/>
      <c r="CLV1106" s="559"/>
      <c r="CLW1106" s="559"/>
      <c r="CLX1106" s="559"/>
      <c r="CLY1106" s="559"/>
      <c r="CLZ1106" s="559"/>
      <c r="CMA1106" s="559"/>
      <c r="CMB1106" s="559"/>
      <c r="CMC1106" s="559"/>
      <c r="CMD1106" s="559"/>
      <c r="CME1106" s="559"/>
      <c r="CMF1106" s="559"/>
      <c r="CMG1106" s="559"/>
      <c r="CMH1106" s="559"/>
      <c r="CMI1106" s="559"/>
      <c r="CMJ1106" s="559"/>
      <c r="CMK1106" s="559"/>
      <c r="CML1106" s="559"/>
      <c r="CMM1106" s="559"/>
      <c r="CMN1106" s="559"/>
      <c r="CMO1106" s="559"/>
      <c r="CMP1106" s="559"/>
      <c r="CMQ1106" s="559"/>
      <c r="CMR1106" s="559"/>
      <c r="CMS1106" s="559"/>
      <c r="CMT1106" s="559"/>
      <c r="CMU1106" s="559"/>
      <c r="CMV1106" s="559"/>
      <c r="CMW1106" s="559"/>
      <c r="CMX1106" s="559"/>
      <c r="CMY1106" s="559"/>
      <c r="CMZ1106" s="559"/>
      <c r="CNA1106" s="559"/>
      <c r="CNB1106" s="559"/>
      <c r="CNC1106" s="559"/>
      <c r="CND1106" s="559"/>
      <c r="CNE1106" s="559"/>
      <c r="CNF1106" s="559"/>
      <c r="CNG1106" s="559"/>
      <c r="CNH1106" s="559"/>
      <c r="CNI1106" s="559"/>
      <c r="CNJ1106" s="559"/>
      <c r="CNK1106" s="559"/>
      <c r="CNL1106" s="559"/>
      <c r="CNM1106" s="559"/>
      <c r="CNN1106" s="559"/>
      <c r="CNO1106" s="559"/>
      <c r="CNP1106" s="559"/>
      <c r="CNQ1106" s="559"/>
      <c r="CNR1106" s="559"/>
      <c r="CNS1106" s="559"/>
      <c r="CNT1106" s="559"/>
      <c r="CNU1106" s="559"/>
      <c r="CNV1106" s="559"/>
      <c r="CNW1106" s="559"/>
      <c r="CNX1106" s="559"/>
      <c r="CNY1106" s="559"/>
      <c r="CNZ1106" s="559"/>
      <c r="COA1106" s="559"/>
      <c r="COB1106" s="559"/>
      <c r="COC1106" s="559"/>
      <c r="COD1106" s="559"/>
      <c r="COE1106" s="559"/>
      <c r="COF1106" s="559"/>
      <c r="COG1106" s="559"/>
      <c r="COH1106" s="559"/>
      <c r="COI1106" s="559"/>
      <c r="COJ1106" s="559"/>
      <c r="COK1106" s="559"/>
      <c r="COL1106" s="559"/>
      <c r="COM1106" s="559"/>
      <c r="CON1106" s="559"/>
      <c r="COO1106" s="559"/>
      <c r="COP1106" s="559"/>
      <c r="COQ1106" s="559"/>
      <c r="COR1106" s="559"/>
      <c r="COS1106" s="559"/>
      <c r="COT1106" s="559"/>
      <c r="COU1106" s="559"/>
      <c r="COV1106" s="559"/>
      <c r="COW1106" s="559"/>
      <c r="COX1106" s="559"/>
      <c r="COY1106" s="559"/>
      <c r="COZ1106" s="559"/>
      <c r="CPA1106" s="559"/>
      <c r="CPB1106" s="559"/>
      <c r="CPC1106" s="559"/>
      <c r="CPD1106" s="559"/>
      <c r="CPE1106" s="559"/>
      <c r="CPF1106" s="559"/>
      <c r="CPG1106" s="559"/>
      <c r="CPH1106" s="559"/>
      <c r="CPI1106" s="559"/>
      <c r="CPJ1106" s="559"/>
      <c r="CPK1106" s="559"/>
      <c r="CPL1106" s="559"/>
      <c r="CPM1106" s="559"/>
      <c r="CPN1106" s="559"/>
      <c r="CPO1106" s="559"/>
      <c r="CPP1106" s="559"/>
      <c r="CPQ1106" s="559"/>
      <c r="CPR1106" s="559"/>
      <c r="CPS1106" s="559"/>
      <c r="CPT1106" s="559"/>
      <c r="CPU1106" s="559"/>
      <c r="CPV1106" s="559"/>
      <c r="CPW1106" s="559"/>
      <c r="CPX1106" s="559"/>
      <c r="CPY1106" s="559"/>
      <c r="CPZ1106" s="559"/>
      <c r="CQA1106" s="559"/>
      <c r="CQB1106" s="559"/>
      <c r="CQC1106" s="559"/>
      <c r="CQD1106" s="559"/>
      <c r="CQE1106" s="559"/>
      <c r="CQF1106" s="559"/>
      <c r="CQG1106" s="559"/>
      <c r="CQH1106" s="559"/>
      <c r="CQI1106" s="559"/>
      <c r="CQJ1106" s="559"/>
      <c r="CQK1106" s="559"/>
      <c r="CQL1106" s="559"/>
      <c r="CQM1106" s="559"/>
      <c r="CQN1106" s="559"/>
      <c r="CQO1106" s="559"/>
      <c r="CQP1106" s="559"/>
      <c r="CQQ1106" s="559"/>
      <c r="CQR1106" s="559"/>
      <c r="CQS1106" s="559"/>
      <c r="CQT1106" s="559"/>
      <c r="CQU1106" s="559"/>
      <c r="CQV1106" s="559"/>
      <c r="CQW1106" s="559"/>
      <c r="CQX1106" s="559"/>
      <c r="CQY1106" s="559"/>
      <c r="CQZ1106" s="559"/>
      <c r="CRA1106" s="559"/>
      <c r="CRB1106" s="559"/>
      <c r="CRC1106" s="559"/>
      <c r="CRD1106" s="559"/>
      <c r="CRE1106" s="559"/>
      <c r="CRF1106" s="559"/>
      <c r="CRG1106" s="559"/>
      <c r="CRH1106" s="559"/>
      <c r="CRI1106" s="559"/>
      <c r="CRJ1106" s="559"/>
      <c r="CRK1106" s="559"/>
      <c r="CRL1106" s="559"/>
      <c r="CRM1106" s="559"/>
      <c r="CRN1106" s="559"/>
      <c r="CRO1106" s="559"/>
      <c r="CRP1106" s="559"/>
      <c r="CRQ1106" s="559"/>
      <c r="CRR1106" s="559"/>
      <c r="CRS1106" s="559"/>
      <c r="CRT1106" s="559"/>
      <c r="CRU1106" s="559"/>
      <c r="CRV1106" s="559"/>
      <c r="CRW1106" s="559"/>
      <c r="CRX1106" s="559"/>
      <c r="CRY1106" s="559"/>
      <c r="CRZ1106" s="559"/>
      <c r="CSA1106" s="559"/>
      <c r="CSB1106" s="559"/>
      <c r="CSC1106" s="559"/>
      <c r="CSD1106" s="559"/>
      <c r="CSE1106" s="559"/>
      <c r="CSF1106" s="559"/>
      <c r="CSG1106" s="559"/>
      <c r="CSH1106" s="559"/>
      <c r="CSI1106" s="559"/>
      <c r="CSJ1106" s="559"/>
      <c r="CSK1106" s="559"/>
      <c r="CSL1106" s="559"/>
      <c r="CSM1106" s="559"/>
      <c r="CSN1106" s="559"/>
      <c r="CSO1106" s="559"/>
      <c r="CSP1106" s="559"/>
      <c r="CSQ1106" s="559"/>
      <c r="CSR1106" s="559"/>
      <c r="CSS1106" s="559"/>
      <c r="CST1106" s="559"/>
      <c r="CSU1106" s="559"/>
      <c r="CSV1106" s="559"/>
      <c r="CSW1106" s="559"/>
      <c r="CSX1106" s="559"/>
      <c r="CSY1106" s="559"/>
      <c r="CSZ1106" s="559"/>
      <c r="CTA1106" s="559"/>
      <c r="CTB1106" s="559"/>
      <c r="CTC1106" s="559"/>
      <c r="CTD1106" s="559"/>
      <c r="CTE1106" s="559"/>
      <c r="CTF1106" s="559"/>
      <c r="CTG1106" s="559"/>
      <c r="CTH1106" s="559"/>
      <c r="CTI1106" s="559"/>
      <c r="CTJ1106" s="559"/>
      <c r="CTK1106" s="559"/>
      <c r="CTL1106" s="559"/>
      <c r="CTM1106" s="559"/>
      <c r="CTN1106" s="559"/>
      <c r="CTO1106" s="559"/>
      <c r="CTP1106" s="559"/>
      <c r="CTQ1106" s="559"/>
      <c r="CTR1106" s="559"/>
      <c r="CTS1106" s="559"/>
      <c r="CTT1106" s="559"/>
      <c r="CTU1106" s="559"/>
      <c r="CTV1106" s="559"/>
      <c r="CTW1106" s="559"/>
      <c r="CTX1106" s="559"/>
      <c r="CTY1106" s="559"/>
      <c r="CTZ1106" s="559"/>
      <c r="CUA1106" s="559"/>
      <c r="CUB1106" s="559"/>
      <c r="CUC1106" s="559"/>
      <c r="CUD1106" s="559"/>
      <c r="CUE1106" s="559"/>
      <c r="CUF1106" s="559"/>
      <c r="CUG1106" s="559"/>
      <c r="CUH1106" s="559"/>
      <c r="CUI1106" s="559"/>
      <c r="CUJ1106" s="559"/>
      <c r="CUK1106" s="559"/>
      <c r="CUL1106" s="559"/>
      <c r="CUM1106" s="559"/>
      <c r="CUN1106" s="559"/>
      <c r="CUO1106" s="559"/>
      <c r="CUP1106" s="559"/>
      <c r="CUQ1106" s="559"/>
      <c r="CUR1106" s="559"/>
      <c r="CUS1106" s="559"/>
      <c r="CUT1106" s="559"/>
      <c r="CUU1106" s="559"/>
      <c r="CUV1106" s="559"/>
      <c r="CUW1106" s="559"/>
      <c r="CUX1106" s="559"/>
      <c r="CUY1106" s="559"/>
      <c r="CUZ1106" s="559"/>
      <c r="CVA1106" s="559"/>
      <c r="CVB1106" s="559"/>
      <c r="CVC1106" s="559"/>
      <c r="CVD1106" s="559"/>
      <c r="CVE1106" s="559"/>
      <c r="CVF1106" s="559"/>
      <c r="CVG1106" s="559"/>
      <c r="CVH1106" s="559"/>
      <c r="CVI1106" s="559"/>
      <c r="CVJ1106" s="559"/>
      <c r="CVK1106" s="559"/>
      <c r="CVL1106" s="559"/>
      <c r="CVM1106" s="559"/>
      <c r="CVN1106" s="559"/>
      <c r="CVO1106" s="559"/>
      <c r="CVP1106" s="559"/>
      <c r="CVQ1106" s="559"/>
      <c r="CVR1106" s="559"/>
      <c r="CVS1106" s="559"/>
      <c r="CVT1106" s="559"/>
      <c r="CVU1106" s="559"/>
      <c r="CVV1106" s="559"/>
      <c r="CVW1106" s="559"/>
      <c r="CVX1106" s="559"/>
      <c r="CVY1106" s="559"/>
      <c r="CVZ1106" s="559"/>
      <c r="CWA1106" s="559"/>
      <c r="CWB1106" s="559"/>
      <c r="CWC1106" s="559"/>
      <c r="CWD1106" s="559"/>
      <c r="CWE1106" s="559"/>
      <c r="CWF1106" s="559"/>
      <c r="CWG1106" s="559"/>
      <c r="CWH1106" s="559"/>
      <c r="CWI1106" s="559"/>
      <c r="CWJ1106" s="559"/>
      <c r="CWK1106" s="559"/>
      <c r="CWL1106" s="559"/>
      <c r="CWM1106" s="559"/>
      <c r="CWN1106" s="559"/>
      <c r="CWO1106" s="559"/>
      <c r="CWP1106" s="559"/>
      <c r="CWQ1106" s="559"/>
      <c r="CWR1106" s="559"/>
      <c r="CWS1106" s="559"/>
      <c r="CWT1106" s="559"/>
      <c r="CWU1106" s="559"/>
      <c r="CWV1106" s="559"/>
      <c r="CWW1106" s="559"/>
      <c r="CWX1106" s="559"/>
      <c r="CWY1106" s="559"/>
      <c r="CWZ1106" s="559"/>
      <c r="CXA1106" s="559"/>
      <c r="CXB1106" s="559"/>
      <c r="CXC1106" s="559"/>
      <c r="CXD1106" s="559"/>
      <c r="CXE1106" s="559"/>
      <c r="CXF1106" s="559"/>
      <c r="CXG1106" s="559"/>
      <c r="CXH1106" s="559"/>
      <c r="CXI1106" s="559"/>
      <c r="CXJ1106" s="559"/>
      <c r="CXK1106" s="559"/>
      <c r="CXL1106" s="559"/>
      <c r="CXM1106" s="559"/>
      <c r="CXN1106" s="559"/>
      <c r="CXO1106" s="559"/>
      <c r="CXP1106" s="559"/>
      <c r="CXQ1106" s="559"/>
      <c r="CXR1106" s="559"/>
      <c r="CXS1106" s="559"/>
      <c r="CXT1106" s="559"/>
      <c r="CXU1106" s="559"/>
      <c r="CXV1106" s="559"/>
      <c r="CXW1106" s="559"/>
      <c r="CXX1106" s="559"/>
      <c r="CXY1106" s="559"/>
      <c r="CXZ1106" s="559"/>
      <c r="CYA1106" s="559"/>
      <c r="CYB1106" s="559"/>
      <c r="CYC1106" s="559"/>
      <c r="CYD1106" s="559"/>
      <c r="CYE1106" s="559"/>
      <c r="CYF1106" s="559"/>
      <c r="CYG1106" s="559"/>
      <c r="CYH1106" s="559"/>
      <c r="CYI1106" s="559"/>
      <c r="CYJ1106" s="559"/>
      <c r="CYK1106" s="559"/>
      <c r="CYL1106" s="559"/>
      <c r="CYM1106" s="559"/>
      <c r="CYN1106" s="559"/>
      <c r="CYO1106" s="559"/>
      <c r="CYP1106" s="559"/>
      <c r="CYQ1106" s="559"/>
      <c r="CYR1106" s="559"/>
      <c r="CYS1106" s="559"/>
      <c r="CYT1106" s="559"/>
      <c r="CYU1106" s="559"/>
      <c r="CYV1106" s="559"/>
      <c r="CYW1106" s="559"/>
      <c r="CYX1106" s="559"/>
      <c r="CYY1106" s="559"/>
      <c r="CYZ1106" s="559"/>
      <c r="CZA1106" s="559"/>
      <c r="CZB1106" s="559"/>
      <c r="CZC1106" s="559"/>
      <c r="CZD1106" s="559"/>
      <c r="CZE1106" s="559"/>
      <c r="CZF1106" s="559"/>
      <c r="CZG1106" s="559"/>
      <c r="CZH1106" s="559"/>
      <c r="CZI1106" s="559"/>
      <c r="CZJ1106" s="559"/>
      <c r="CZK1106" s="559"/>
      <c r="CZL1106" s="559"/>
      <c r="CZM1106" s="559"/>
      <c r="CZN1106" s="559"/>
      <c r="CZO1106" s="559"/>
      <c r="CZP1106" s="559"/>
      <c r="CZQ1106" s="559"/>
      <c r="CZR1106" s="559"/>
      <c r="CZS1106" s="559"/>
      <c r="CZT1106" s="559"/>
      <c r="CZU1106" s="559"/>
      <c r="CZV1106" s="559"/>
      <c r="CZW1106" s="559"/>
      <c r="CZX1106" s="559"/>
      <c r="CZY1106" s="559"/>
      <c r="CZZ1106" s="559"/>
      <c r="DAA1106" s="559"/>
      <c r="DAB1106" s="559"/>
      <c r="DAC1106" s="559"/>
      <c r="DAD1106" s="559"/>
      <c r="DAE1106" s="559"/>
      <c r="DAF1106" s="559"/>
      <c r="DAG1106" s="559"/>
      <c r="DAH1106" s="559"/>
      <c r="DAI1106" s="559"/>
      <c r="DAJ1106" s="559"/>
      <c r="DAK1106" s="559"/>
      <c r="DAL1106" s="559"/>
      <c r="DAM1106" s="559"/>
      <c r="DAN1106" s="559"/>
      <c r="DAO1106" s="559"/>
      <c r="DAP1106" s="559"/>
      <c r="DAQ1106" s="559"/>
      <c r="DAR1106" s="559"/>
      <c r="DAS1106" s="559"/>
      <c r="DAT1106" s="559"/>
      <c r="DAU1106" s="559"/>
      <c r="DAV1106" s="559"/>
      <c r="DAW1106" s="559"/>
      <c r="DAX1106" s="559"/>
      <c r="DAY1106" s="559"/>
      <c r="DAZ1106" s="559"/>
      <c r="DBA1106" s="559"/>
      <c r="DBB1106" s="559"/>
      <c r="DBC1106" s="559"/>
      <c r="DBD1106" s="559"/>
      <c r="DBE1106" s="559"/>
      <c r="DBF1106" s="559"/>
      <c r="DBG1106" s="559"/>
      <c r="DBH1106" s="559"/>
      <c r="DBI1106" s="559"/>
      <c r="DBJ1106" s="559"/>
      <c r="DBK1106" s="559"/>
      <c r="DBL1106" s="559"/>
      <c r="DBM1106" s="559"/>
      <c r="DBN1106" s="559"/>
      <c r="DBO1106" s="559"/>
      <c r="DBP1106" s="559"/>
      <c r="DBQ1106" s="559"/>
      <c r="DBR1106" s="559"/>
      <c r="DBS1106" s="559"/>
      <c r="DBT1106" s="559"/>
      <c r="DBU1106" s="559"/>
      <c r="DBV1106" s="559"/>
      <c r="DBW1106" s="559"/>
      <c r="DBX1106" s="559"/>
      <c r="DBY1106" s="559"/>
      <c r="DBZ1106" s="559"/>
      <c r="DCA1106" s="559"/>
      <c r="DCB1106" s="559"/>
      <c r="DCC1106" s="559"/>
      <c r="DCD1106" s="559"/>
      <c r="DCE1106" s="559"/>
      <c r="DCF1106" s="559"/>
      <c r="DCG1106" s="559"/>
      <c r="DCH1106" s="559"/>
      <c r="DCI1106" s="559"/>
      <c r="DCJ1106" s="559"/>
      <c r="DCK1106" s="559"/>
      <c r="DCL1106" s="559"/>
      <c r="DCM1106" s="559"/>
      <c r="DCN1106" s="559"/>
      <c r="DCO1106" s="559"/>
      <c r="DCP1106" s="559"/>
      <c r="DCQ1106" s="559"/>
      <c r="DCR1106" s="559"/>
      <c r="DCS1106" s="559"/>
      <c r="DCT1106" s="559"/>
      <c r="DCU1106" s="559"/>
      <c r="DCV1106" s="559"/>
      <c r="DCW1106" s="559"/>
      <c r="DCX1106" s="559"/>
      <c r="DCY1106" s="559"/>
      <c r="DCZ1106" s="559"/>
      <c r="DDA1106" s="559"/>
      <c r="DDB1106" s="559"/>
      <c r="DDC1106" s="559"/>
      <c r="DDD1106" s="559"/>
      <c r="DDE1106" s="559"/>
      <c r="DDF1106" s="559"/>
      <c r="DDG1106" s="559"/>
      <c r="DDH1106" s="559"/>
      <c r="DDI1106" s="559"/>
      <c r="DDJ1106" s="559"/>
      <c r="DDK1106" s="559"/>
      <c r="DDL1106" s="559"/>
      <c r="DDM1106" s="559"/>
      <c r="DDN1106" s="559"/>
      <c r="DDO1106" s="559"/>
      <c r="DDP1106" s="559"/>
      <c r="DDQ1106" s="559"/>
      <c r="DDR1106" s="559"/>
      <c r="DDS1106" s="559"/>
      <c r="DDT1106" s="559"/>
      <c r="DDU1106" s="559"/>
      <c r="DDV1106" s="559"/>
      <c r="DDW1106" s="559"/>
      <c r="DDX1106" s="559"/>
      <c r="DDY1106" s="559"/>
      <c r="DDZ1106" s="559"/>
      <c r="DEA1106" s="559"/>
      <c r="DEB1106" s="559"/>
      <c r="DEC1106" s="559"/>
      <c r="DED1106" s="559"/>
      <c r="DEE1106" s="559"/>
      <c r="DEF1106" s="559"/>
      <c r="DEG1106" s="559"/>
      <c r="DEH1106" s="559"/>
      <c r="DEI1106" s="559"/>
      <c r="DEJ1106" s="559"/>
      <c r="DEK1106" s="559"/>
      <c r="DEL1106" s="559"/>
      <c r="DEM1106" s="559"/>
      <c r="DEN1106" s="559"/>
      <c r="DEO1106" s="559"/>
      <c r="DEP1106" s="559"/>
      <c r="DEQ1106" s="559"/>
      <c r="DER1106" s="559"/>
      <c r="DES1106" s="559"/>
      <c r="DET1106" s="559"/>
      <c r="DEU1106" s="559"/>
      <c r="DEV1106" s="559"/>
      <c r="DEW1106" s="559"/>
      <c r="DEX1106" s="559"/>
      <c r="DEY1106" s="559"/>
      <c r="DEZ1106" s="559"/>
      <c r="DFA1106" s="559"/>
      <c r="DFB1106" s="559"/>
      <c r="DFC1106" s="559"/>
      <c r="DFD1106" s="559"/>
      <c r="DFE1106" s="559"/>
      <c r="DFF1106" s="559"/>
      <c r="DFG1106" s="559"/>
      <c r="DFH1106" s="559"/>
      <c r="DFI1106" s="559"/>
      <c r="DFJ1106" s="559"/>
      <c r="DFK1106" s="559"/>
      <c r="DFL1106" s="559"/>
      <c r="DFM1106" s="559"/>
      <c r="DFN1106" s="559"/>
      <c r="DFO1106" s="559"/>
      <c r="DFP1106" s="559"/>
      <c r="DFQ1106" s="559"/>
      <c r="DFR1106" s="559"/>
      <c r="DFS1106" s="559"/>
      <c r="DFT1106" s="559"/>
      <c r="DFU1106" s="559"/>
      <c r="DFV1106" s="559"/>
      <c r="DFW1106" s="559"/>
      <c r="DFX1106" s="559"/>
      <c r="DFY1106" s="559"/>
      <c r="DFZ1106" s="559"/>
      <c r="DGA1106" s="559"/>
      <c r="DGB1106" s="559"/>
      <c r="DGC1106" s="559"/>
      <c r="DGD1106" s="559"/>
      <c r="DGE1106" s="559"/>
      <c r="DGF1106" s="559"/>
      <c r="DGG1106" s="559"/>
      <c r="DGH1106" s="559"/>
      <c r="DGI1106" s="559"/>
      <c r="DGJ1106" s="559"/>
      <c r="DGK1106" s="559"/>
      <c r="DGL1106" s="559"/>
      <c r="DGM1106" s="559"/>
      <c r="DGN1106" s="559"/>
      <c r="DGO1106" s="559"/>
      <c r="DGP1106" s="559"/>
      <c r="DGQ1106" s="559"/>
      <c r="DGR1106" s="559"/>
      <c r="DGS1106" s="559"/>
      <c r="DGT1106" s="559"/>
      <c r="DGU1106" s="559"/>
      <c r="DGV1106" s="559"/>
      <c r="DGW1106" s="559"/>
      <c r="DGX1106" s="559"/>
      <c r="DGY1106" s="559"/>
      <c r="DGZ1106" s="559"/>
      <c r="DHA1106" s="559"/>
      <c r="DHB1106" s="559"/>
      <c r="DHC1106" s="559"/>
      <c r="DHD1106" s="559"/>
      <c r="DHE1106" s="559"/>
      <c r="DHF1106" s="559"/>
      <c r="DHG1106" s="559"/>
      <c r="DHH1106" s="559"/>
      <c r="DHI1106" s="559"/>
      <c r="DHJ1106" s="559"/>
      <c r="DHK1106" s="559"/>
      <c r="DHL1106" s="559"/>
      <c r="DHM1106" s="559"/>
      <c r="DHN1106" s="559"/>
      <c r="DHO1106" s="559"/>
      <c r="DHP1106" s="559"/>
      <c r="DHQ1106" s="559"/>
      <c r="DHR1106" s="559"/>
      <c r="DHS1106" s="559"/>
      <c r="DHT1106" s="559"/>
      <c r="DHU1106" s="559"/>
      <c r="DHV1106" s="559"/>
      <c r="DHW1106" s="559"/>
      <c r="DHX1106" s="559"/>
      <c r="DHY1106" s="559"/>
      <c r="DHZ1106" s="559"/>
      <c r="DIA1106" s="559"/>
      <c r="DIB1106" s="559"/>
      <c r="DIC1106" s="559"/>
      <c r="DID1106" s="559"/>
      <c r="DIE1106" s="559"/>
      <c r="DIF1106" s="559"/>
      <c r="DIG1106" s="559"/>
      <c r="DIH1106" s="559"/>
      <c r="DII1106" s="559"/>
      <c r="DIJ1106" s="559"/>
      <c r="DIK1106" s="559"/>
      <c r="DIL1106" s="559"/>
      <c r="DIM1106" s="559"/>
      <c r="DIN1106" s="559"/>
      <c r="DIO1106" s="559"/>
      <c r="DIP1106" s="559"/>
      <c r="DIQ1106" s="559"/>
      <c r="DIR1106" s="559"/>
      <c r="DIS1106" s="559"/>
      <c r="DIT1106" s="559"/>
      <c r="DIU1106" s="559"/>
      <c r="DIV1106" s="559"/>
      <c r="DIW1106" s="559"/>
      <c r="DIX1106" s="559"/>
      <c r="DIY1106" s="559"/>
      <c r="DIZ1106" s="559"/>
      <c r="DJA1106" s="559"/>
      <c r="DJB1106" s="559"/>
      <c r="DJC1106" s="559"/>
      <c r="DJD1106" s="559"/>
      <c r="DJE1106" s="559"/>
      <c r="DJF1106" s="559"/>
      <c r="DJG1106" s="559"/>
      <c r="DJH1106" s="559"/>
      <c r="DJI1106" s="559"/>
      <c r="DJJ1106" s="559"/>
      <c r="DJK1106" s="559"/>
      <c r="DJL1106" s="559"/>
      <c r="DJM1106" s="559"/>
      <c r="DJN1106" s="559"/>
      <c r="DJO1106" s="559"/>
      <c r="DJP1106" s="559"/>
      <c r="DJQ1106" s="559"/>
      <c r="DJR1106" s="559"/>
      <c r="DJS1106" s="559"/>
      <c r="DJT1106" s="559"/>
      <c r="DJU1106" s="559"/>
      <c r="DJV1106" s="559"/>
      <c r="DJW1106" s="559"/>
      <c r="DJX1106" s="559"/>
      <c r="DJY1106" s="559"/>
      <c r="DJZ1106" s="559"/>
      <c r="DKA1106" s="559"/>
      <c r="DKB1106" s="559"/>
      <c r="DKC1106" s="559"/>
      <c r="DKD1106" s="559"/>
      <c r="DKE1106" s="559"/>
      <c r="DKF1106" s="559"/>
      <c r="DKG1106" s="559"/>
      <c r="DKH1106" s="559"/>
      <c r="DKI1106" s="559"/>
      <c r="DKJ1106" s="559"/>
      <c r="DKK1106" s="559"/>
      <c r="DKL1106" s="559"/>
      <c r="DKM1106" s="559"/>
      <c r="DKN1106" s="559"/>
      <c r="DKO1106" s="559"/>
      <c r="DKP1106" s="559"/>
      <c r="DKQ1106" s="559"/>
      <c r="DKR1106" s="559"/>
      <c r="DKS1106" s="559"/>
      <c r="DKT1106" s="559"/>
      <c r="DKU1106" s="559"/>
      <c r="DKV1106" s="559"/>
      <c r="DKW1106" s="559"/>
      <c r="DKX1106" s="559"/>
      <c r="DKY1106" s="559"/>
      <c r="DKZ1106" s="559"/>
      <c r="DLA1106" s="559"/>
      <c r="DLB1106" s="559"/>
      <c r="DLC1106" s="559"/>
      <c r="DLD1106" s="559"/>
      <c r="DLE1106" s="559"/>
      <c r="DLF1106" s="559"/>
      <c r="DLG1106" s="559"/>
      <c r="DLH1106" s="559"/>
      <c r="DLI1106" s="559"/>
      <c r="DLJ1106" s="559"/>
      <c r="DLK1106" s="559"/>
      <c r="DLL1106" s="559"/>
      <c r="DLM1106" s="559"/>
      <c r="DLN1106" s="559"/>
      <c r="DLO1106" s="559"/>
      <c r="DLP1106" s="559"/>
      <c r="DLQ1106" s="559"/>
      <c r="DLR1106" s="559"/>
      <c r="DLS1106" s="559"/>
      <c r="DLT1106" s="559"/>
      <c r="DLU1106" s="559"/>
      <c r="DLV1106" s="559"/>
      <c r="DLW1106" s="559"/>
      <c r="DLX1106" s="559"/>
      <c r="DLY1106" s="559"/>
      <c r="DLZ1106" s="559"/>
      <c r="DMA1106" s="559"/>
      <c r="DMB1106" s="559"/>
      <c r="DMC1106" s="559"/>
      <c r="DMD1106" s="559"/>
      <c r="DME1106" s="559"/>
      <c r="DMF1106" s="559"/>
      <c r="DMG1106" s="559"/>
      <c r="DMH1106" s="559"/>
      <c r="DMI1106" s="559"/>
      <c r="DMJ1106" s="559"/>
      <c r="DMK1106" s="559"/>
      <c r="DML1106" s="559"/>
      <c r="DMM1106" s="559"/>
      <c r="DMN1106" s="559"/>
      <c r="DMO1106" s="559"/>
      <c r="DMP1106" s="559"/>
      <c r="DMQ1106" s="559"/>
      <c r="DMR1106" s="559"/>
      <c r="DMS1106" s="559"/>
      <c r="DMT1106" s="559"/>
      <c r="DMU1106" s="559"/>
      <c r="DMV1106" s="559"/>
      <c r="DMW1106" s="559"/>
      <c r="DMX1106" s="559"/>
      <c r="DMY1106" s="559"/>
      <c r="DMZ1106" s="559"/>
      <c r="DNA1106" s="559"/>
      <c r="DNB1106" s="559"/>
      <c r="DNC1106" s="559"/>
      <c r="DND1106" s="559"/>
      <c r="DNE1106" s="559"/>
      <c r="DNF1106" s="559"/>
      <c r="DNG1106" s="559"/>
      <c r="DNH1106" s="559"/>
      <c r="DNI1106" s="559"/>
      <c r="DNJ1106" s="559"/>
      <c r="DNK1106" s="559"/>
      <c r="DNL1106" s="559"/>
      <c r="DNM1106" s="559"/>
      <c r="DNN1106" s="559"/>
      <c r="DNO1106" s="559"/>
      <c r="DNP1106" s="559"/>
      <c r="DNQ1106" s="559"/>
      <c r="DNR1106" s="559"/>
      <c r="DNS1106" s="559"/>
      <c r="DNT1106" s="559"/>
      <c r="DNU1106" s="559"/>
      <c r="DNV1106" s="559"/>
      <c r="DNW1106" s="559"/>
      <c r="DNX1106" s="559"/>
      <c r="DNY1106" s="559"/>
      <c r="DNZ1106" s="559"/>
      <c r="DOA1106" s="559"/>
      <c r="DOB1106" s="559"/>
      <c r="DOC1106" s="559"/>
      <c r="DOD1106" s="559"/>
      <c r="DOE1106" s="559"/>
      <c r="DOF1106" s="559"/>
      <c r="DOG1106" s="559"/>
      <c r="DOH1106" s="559"/>
      <c r="DOI1106" s="559"/>
      <c r="DOJ1106" s="559"/>
      <c r="DOK1106" s="559"/>
      <c r="DOL1106" s="559"/>
      <c r="DOM1106" s="559"/>
      <c r="DON1106" s="559"/>
      <c r="DOO1106" s="559"/>
      <c r="DOP1106" s="559"/>
      <c r="DOQ1106" s="559"/>
      <c r="DOR1106" s="559"/>
      <c r="DOS1106" s="559"/>
      <c r="DOT1106" s="559"/>
      <c r="DOU1106" s="559"/>
      <c r="DOV1106" s="559"/>
      <c r="DOW1106" s="559"/>
      <c r="DOX1106" s="559"/>
      <c r="DOY1106" s="559"/>
      <c r="DOZ1106" s="559"/>
      <c r="DPA1106" s="559"/>
      <c r="DPB1106" s="559"/>
      <c r="DPC1106" s="559"/>
      <c r="DPD1106" s="559"/>
      <c r="DPE1106" s="559"/>
      <c r="DPF1106" s="559"/>
      <c r="DPG1106" s="559"/>
      <c r="DPH1106" s="559"/>
      <c r="DPI1106" s="559"/>
      <c r="DPJ1106" s="559"/>
      <c r="DPK1106" s="559"/>
      <c r="DPL1106" s="559"/>
      <c r="DPM1106" s="559"/>
      <c r="DPN1106" s="559"/>
      <c r="DPO1106" s="559"/>
      <c r="DPP1106" s="559"/>
      <c r="DPQ1106" s="559"/>
      <c r="DPR1106" s="559"/>
      <c r="DPS1106" s="559"/>
      <c r="DPT1106" s="559"/>
      <c r="DPU1106" s="559"/>
      <c r="DPV1106" s="559"/>
      <c r="DPW1106" s="559"/>
      <c r="DPX1106" s="559"/>
      <c r="DPY1106" s="559"/>
      <c r="DPZ1106" s="559"/>
      <c r="DQA1106" s="559"/>
      <c r="DQB1106" s="559"/>
      <c r="DQC1106" s="559"/>
      <c r="DQD1106" s="559"/>
      <c r="DQE1106" s="559"/>
      <c r="DQF1106" s="559"/>
      <c r="DQG1106" s="559"/>
      <c r="DQH1106" s="559"/>
      <c r="DQI1106" s="559"/>
      <c r="DQJ1106" s="559"/>
      <c r="DQK1106" s="559"/>
      <c r="DQL1106" s="559"/>
      <c r="DQM1106" s="559"/>
      <c r="DQN1106" s="559"/>
      <c r="DQO1106" s="559"/>
      <c r="DQP1106" s="559"/>
      <c r="DQQ1106" s="559"/>
      <c r="DQR1106" s="559"/>
      <c r="DQS1106" s="559"/>
      <c r="DQT1106" s="559"/>
      <c r="DQU1106" s="559"/>
      <c r="DQV1106" s="559"/>
      <c r="DQW1106" s="559"/>
      <c r="DQX1106" s="559"/>
      <c r="DQY1106" s="559"/>
      <c r="DQZ1106" s="559"/>
      <c r="DRA1106" s="559"/>
      <c r="DRB1106" s="559"/>
      <c r="DRC1106" s="559"/>
      <c r="DRD1106" s="559"/>
      <c r="DRE1106" s="559"/>
      <c r="DRF1106" s="559"/>
      <c r="DRG1106" s="559"/>
      <c r="DRH1106" s="559"/>
      <c r="DRI1106" s="559"/>
      <c r="DRJ1106" s="559"/>
      <c r="DRK1106" s="559"/>
      <c r="DRL1106" s="559"/>
      <c r="DRM1106" s="559"/>
      <c r="DRN1106" s="559"/>
      <c r="DRO1106" s="559"/>
      <c r="DRP1106" s="559"/>
      <c r="DRQ1106" s="559"/>
      <c r="DRR1106" s="559"/>
      <c r="DRS1106" s="559"/>
      <c r="DRT1106" s="559"/>
      <c r="DRU1106" s="559"/>
      <c r="DRV1106" s="559"/>
      <c r="DRW1106" s="559"/>
      <c r="DRX1106" s="559"/>
      <c r="DRY1106" s="559"/>
      <c r="DRZ1106" s="559"/>
      <c r="DSA1106" s="559"/>
      <c r="DSB1106" s="559"/>
      <c r="DSC1106" s="559"/>
      <c r="DSD1106" s="559"/>
      <c r="DSE1106" s="559"/>
      <c r="DSF1106" s="559"/>
      <c r="DSG1106" s="559"/>
      <c r="DSH1106" s="559"/>
      <c r="DSI1106" s="559"/>
      <c r="DSJ1106" s="559"/>
      <c r="DSK1106" s="559"/>
      <c r="DSL1106" s="559"/>
      <c r="DSM1106" s="559"/>
      <c r="DSN1106" s="559"/>
      <c r="DSO1106" s="559"/>
      <c r="DSP1106" s="559"/>
      <c r="DSQ1106" s="559"/>
      <c r="DSR1106" s="559"/>
      <c r="DSS1106" s="559"/>
      <c r="DST1106" s="559"/>
      <c r="DSU1106" s="559"/>
      <c r="DSV1106" s="559"/>
      <c r="DSW1106" s="559"/>
      <c r="DSX1106" s="559"/>
      <c r="DSY1106" s="559"/>
      <c r="DSZ1106" s="559"/>
      <c r="DTA1106" s="559"/>
      <c r="DTB1106" s="559"/>
      <c r="DTC1106" s="559"/>
      <c r="DTD1106" s="559"/>
      <c r="DTE1106" s="559"/>
      <c r="DTF1106" s="559"/>
      <c r="DTG1106" s="559"/>
      <c r="DTH1106" s="559"/>
      <c r="DTI1106" s="559"/>
      <c r="DTJ1106" s="559"/>
      <c r="DTK1106" s="559"/>
      <c r="DTL1106" s="559"/>
      <c r="DTM1106" s="559"/>
      <c r="DTN1106" s="559"/>
      <c r="DTO1106" s="559"/>
      <c r="DTP1106" s="559"/>
      <c r="DTQ1106" s="559"/>
      <c r="DTR1106" s="559"/>
      <c r="DTS1106" s="559"/>
      <c r="DTT1106" s="559"/>
      <c r="DTU1106" s="559"/>
      <c r="DTV1106" s="559"/>
      <c r="DTW1106" s="559"/>
      <c r="DTX1106" s="559"/>
      <c r="DTY1106" s="559"/>
      <c r="DTZ1106" s="559"/>
      <c r="DUA1106" s="559"/>
      <c r="DUB1106" s="559"/>
      <c r="DUC1106" s="559"/>
      <c r="DUD1106" s="559"/>
      <c r="DUE1106" s="559"/>
      <c r="DUF1106" s="559"/>
      <c r="DUG1106" s="559"/>
      <c r="DUH1106" s="559"/>
      <c r="DUI1106" s="559"/>
      <c r="DUJ1106" s="559"/>
      <c r="DUK1106" s="559"/>
      <c r="DUL1106" s="559"/>
      <c r="DUM1106" s="559"/>
      <c r="DUN1106" s="559"/>
      <c r="DUO1106" s="559"/>
      <c r="DUP1106" s="559"/>
      <c r="DUQ1106" s="559"/>
      <c r="DUR1106" s="559"/>
      <c r="DUS1106" s="559"/>
      <c r="DUT1106" s="559"/>
      <c r="DUU1106" s="559"/>
      <c r="DUV1106" s="559"/>
      <c r="DUW1106" s="559"/>
      <c r="DUX1106" s="559"/>
      <c r="DUY1106" s="559"/>
      <c r="DUZ1106" s="559"/>
      <c r="DVA1106" s="559"/>
      <c r="DVB1106" s="559"/>
      <c r="DVC1106" s="559"/>
      <c r="DVD1106" s="559"/>
      <c r="DVE1106" s="559"/>
      <c r="DVF1106" s="559"/>
      <c r="DVG1106" s="559"/>
      <c r="DVH1106" s="559"/>
      <c r="DVI1106" s="559"/>
      <c r="DVJ1106" s="559"/>
      <c r="DVK1106" s="559"/>
      <c r="DVL1106" s="559"/>
      <c r="DVM1106" s="559"/>
      <c r="DVN1106" s="559"/>
      <c r="DVO1106" s="559"/>
      <c r="DVP1106" s="559"/>
      <c r="DVQ1106" s="559"/>
      <c r="DVR1106" s="559"/>
      <c r="DVS1106" s="559"/>
      <c r="DVT1106" s="559"/>
      <c r="DVU1106" s="559"/>
      <c r="DVV1106" s="559"/>
      <c r="DVW1106" s="559"/>
      <c r="DVX1106" s="559"/>
      <c r="DVY1106" s="559"/>
      <c r="DVZ1106" s="559"/>
      <c r="DWA1106" s="559"/>
      <c r="DWB1106" s="559"/>
      <c r="DWC1106" s="559"/>
      <c r="DWD1106" s="559"/>
      <c r="DWE1106" s="559"/>
      <c r="DWF1106" s="559"/>
      <c r="DWG1106" s="559"/>
      <c r="DWH1106" s="559"/>
      <c r="DWI1106" s="559"/>
      <c r="DWJ1106" s="559"/>
      <c r="DWK1106" s="559"/>
      <c r="DWL1106" s="559"/>
      <c r="DWM1106" s="559"/>
      <c r="DWN1106" s="559"/>
      <c r="DWO1106" s="559"/>
      <c r="DWP1106" s="559"/>
      <c r="DWQ1106" s="559"/>
      <c r="DWR1106" s="559"/>
      <c r="DWS1106" s="559"/>
      <c r="DWT1106" s="559"/>
      <c r="DWU1106" s="559"/>
      <c r="DWV1106" s="559"/>
      <c r="DWW1106" s="559"/>
      <c r="DWX1106" s="559"/>
      <c r="DWY1106" s="559"/>
      <c r="DWZ1106" s="559"/>
      <c r="DXA1106" s="559"/>
      <c r="DXB1106" s="559"/>
      <c r="DXC1106" s="559"/>
      <c r="DXD1106" s="559"/>
      <c r="DXE1106" s="559"/>
      <c r="DXF1106" s="559"/>
      <c r="DXG1106" s="559"/>
      <c r="DXH1106" s="559"/>
      <c r="DXI1106" s="559"/>
      <c r="DXJ1106" s="559"/>
      <c r="DXK1106" s="559"/>
      <c r="DXL1106" s="559"/>
      <c r="DXM1106" s="559"/>
      <c r="DXN1106" s="559"/>
      <c r="DXO1106" s="559"/>
      <c r="DXP1106" s="559"/>
      <c r="DXQ1106" s="559"/>
      <c r="DXR1106" s="559"/>
      <c r="DXS1106" s="559"/>
      <c r="DXT1106" s="559"/>
      <c r="DXU1106" s="559"/>
      <c r="DXV1106" s="559"/>
      <c r="DXW1106" s="559"/>
      <c r="DXX1106" s="559"/>
      <c r="DXY1106" s="559"/>
      <c r="DXZ1106" s="559"/>
      <c r="DYA1106" s="559"/>
      <c r="DYB1106" s="559"/>
      <c r="DYC1106" s="559"/>
      <c r="DYD1106" s="559"/>
      <c r="DYE1106" s="559"/>
      <c r="DYF1106" s="559"/>
      <c r="DYG1106" s="559"/>
      <c r="DYH1106" s="559"/>
      <c r="DYI1106" s="559"/>
      <c r="DYJ1106" s="559"/>
      <c r="DYK1106" s="559"/>
      <c r="DYL1106" s="559"/>
      <c r="DYM1106" s="559"/>
      <c r="DYN1106" s="559"/>
      <c r="DYO1106" s="559"/>
      <c r="DYP1106" s="559"/>
      <c r="DYQ1106" s="559"/>
      <c r="DYR1106" s="559"/>
      <c r="DYS1106" s="559"/>
      <c r="DYT1106" s="559"/>
      <c r="DYU1106" s="559"/>
      <c r="DYV1106" s="559"/>
      <c r="DYW1106" s="559"/>
      <c r="DYX1106" s="559"/>
      <c r="DYY1106" s="559"/>
      <c r="DYZ1106" s="559"/>
      <c r="DZA1106" s="559"/>
      <c r="DZB1106" s="559"/>
      <c r="DZC1106" s="559"/>
      <c r="DZD1106" s="559"/>
      <c r="DZE1106" s="559"/>
      <c r="DZF1106" s="559"/>
      <c r="DZG1106" s="559"/>
      <c r="DZH1106" s="559"/>
      <c r="DZI1106" s="559"/>
      <c r="DZJ1106" s="559"/>
      <c r="DZK1106" s="559"/>
      <c r="DZL1106" s="559"/>
      <c r="DZM1106" s="559"/>
      <c r="DZN1106" s="559"/>
      <c r="DZO1106" s="559"/>
      <c r="DZP1106" s="559"/>
      <c r="DZQ1106" s="559"/>
      <c r="DZR1106" s="559"/>
      <c r="DZS1106" s="559"/>
      <c r="DZT1106" s="559"/>
      <c r="DZU1106" s="559"/>
      <c r="DZV1106" s="559"/>
      <c r="DZW1106" s="559"/>
      <c r="DZX1106" s="559"/>
      <c r="DZY1106" s="559"/>
      <c r="DZZ1106" s="559"/>
      <c r="EAA1106" s="559"/>
      <c r="EAB1106" s="559"/>
      <c r="EAC1106" s="559"/>
      <c r="EAD1106" s="559"/>
      <c r="EAE1106" s="559"/>
      <c r="EAF1106" s="559"/>
      <c r="EAG1106" s="559"/>
      <c r="EAH1106" s="559"/>
      <c r="EAI1106" s="559"/>
      <c r="EAJ1106" s="559"/>
      <c r="EAK1106" s="559"/>
      <c r="EAL1106" s="559"/>
      <c r="EAM1106" s="559"/>
      <c r="EAN1106" s="559"/>
      <c r="EAO1106" s="559"/>
      <c r="EAP1106" s="559"/>
      <c r="EAQ1106" s="559"/>
      <c r="EAR1106" s="559"/>
      <c r="EAS1106" s="559"/>
      <c r="EAT1106" s="559"/>
      <c r="EAU1106" s="559"/>
      <c r="EAV1106" s="559"/>
      <c r="EAW1106" s="559"/>
      <c r="EAX1106" s="559"/>
      <c r="EAY1106" s="559"/>
      <c r="EAZ1106" s="559"/>
      <c r="EBA1106" s="559"/>
      <c r="EBB1106" s="559"/>
      <c r="EBC1106" s="559"/>
      <c r="EBD1106" s="559"/>
      <c r="EBE1106" s="559"/>
      <c r="EBF1106" s="559"/>
      <c r="EBG1106" s="559"/>
      <c r="EBH1106" s="559"/>
      <c r="EBI1106" s="559"/>
      <c r="EBJ1106" s="559"/>
      <c r="EBK1106" s="559"/>
      <c r="EBL1106" s="559"/>
      <c r="EBM1106" s="559"/>
      <c r="EBN1106" s="559"/>
      <c r="EBO1106" s="559"/>
      <c r="EBP1106" s="559"/>
      <c r="EBQ1106" s="559"/>
      <c r="EBR1106" s="559"/>
      <c r="EBS1106" s="559"/>
      <c r="EBT1106" s="559"/>
      <c r="EBU1106" s="559"/>
      <c r="EBV1106" s="559"/>
      <c r="EBW1106" s="559"/>
      <c r="EBX1106" s="559"/>
      <c r="EBY1106" s="559"/>
      <c r="EBZ1106" s="559"/>
      <c r="ECA1106" s="559"/>
      <c r="ECB1106" s="559"/>
      <c r="ECC1106" s="559"/>
      <c r="ECD1106" s="559"/>
      <c r="ECE1106" s="559"/>
      <c r="ECF1106" s="559"/>
      <c r="ECG1106" s="559"/>
      <c r="ECH1106" s="559"/>
      <c r="ECI1106" s="559"/>
      <c r="ECJ1106" s="559"/>
      <c r="ECK1106" s="559"/>
      <c r="ECL1106" s="559"/>
      <c r="ECM1106" s="559"/>
      <c r="ECN1106" s="559"/>
      <c r="ECO1106" s="559"/>
      <c r="ECP1106" s="559"/>
      <c r="ECQ1106" s="559"/>
      <c r="ECR1106" s="559"/>
      <c r="ECS1106" s="559"/>
      <c r="ECT1106" s="559"/>
      <c r="ECU1106" s="559"/>
      <c r="ECV1106" s="559"/>
      <c r="ECW1106" s="559"/>
      <c r="ECX1106" s="559"/>
      <c r="ECY1106" s="559"/>
      <c r="ECZ1106" s="559"/>
      <c r="EDA1106" s="559"/>
      <c r="EDB1106" s="559"/>
      <c r="EDC1106" s="559"/>
      <c r="EDD1106" s="559"/>
      <c r="EDE1106" s="559"/>
      <c r="EDF1106" s="559"/>
      <c r="EDG1106" s="559"/>
      <c r="EDH1106" s="559"/>
      <c r="EDI1106" s="559"/>
      <c r="EDJ1106" s="559"/>
      <c r="EDK1106" s="559"/>
      <c r="EDL1106" s="559"/>
      <c r="EDM1106" s="559"/>
      <c r="EDN1106" s="559"/>
      <c r="EDO1106" s="559"/>
      <c r="EDP1106" s="559"/>
      <c r="EDQ1106" s="559"/>
      <c r="EDR1106" s="559"/>
      <c r="EDS1106" s="559"/>
      <c r="EDT1106" s="559"/>
      <c r="EDU1106" s="559"/>
      <c r="EDV1106" s="559"/>
      <c r="EDW1106" s="559"/>
      <c r="EDX1106" s="559"/>
      <c r="EDY1106" s="559"/>
      <c r="EDZ1106" s="559"/>
      <c r="EEA1106" s="559"/>
      <c r="EEB1106" s="559"/>
      <c r="EEC1106" s="559"/>
      <c r="EED1106" s="559"/>
      <c r="EEE1106" s="559"/>
      <c r="EEF1106" s="559"/>
      <c r="EEG1106" s="559"/>
      <c r="EEH1106" s="559"/>
      <c r="EEI1106" s="559"/>
      <c r="EEJ1106" s="559"/>
      <c r="EEK1106" s="559"/>
      <c r="EEL1106" s="559"/>
      <c r="EEM1106" s="559"/>
      <c r="EEN1106" s="559"/>
      <c r="EEO1106" s="559"/>
      <c r="EEP1106" s="559"/>
      <c r="EEQ1106" s="559"/>
      <c r="EER1106" s="559"/>
      <c r="EES1106" s="559"/>
      <c r="EET1106" s="559"/>
      <c r="EEU1106" s="559"/>
      <c r="EEV1106" s="559"/>
      <c r="EEW1106" s="559"/>
      <c r="EEX1106" s="559"/>
      <c r="EEY1106" s="559"/>
      <c r="EEZ1106" s="559"/>
      <c r="EFA1106" s="559"/>
      <c r="EFB1106" s="559"/>
      <c r="EFC1106" s="559"/>
      <c r="EFD1106" s="559"/>
      <c r="EFE1106" s="559"/>
      <c r="EFF1106" s="559"/>
      <c r="EFG1106" s="559"/>
      <c r="EFH1106" s="559"/>
      <c r="EFI1106" s="559"/>
      <c r="EFJ1106" s="559"/>
      <c r="EFK1106" s="559"/>
      <c r="EFL1106" s="559"/>
      <c r="EFM1106" s="559"/>
      <c r="EFN1106" s="559"/>
      <c r="EFO1106" s="559"/>
      <c r="EFP1106" s="559"/>
      <c r="EFQ1106" s="559"/>
      <c r="EFR1106" s="559"/>
      <c r="EFS1106" s="559"/>
      <c r="EFT1106" s="559"/>
      <c r="EFU1106" s="559"/>
      <c r="EFV1106" s="559"/>
      <c r="EFW1106" s="559"/>
      <c r="EFX1106" s="559"/>
      <c r="EFY1106" s="559"/>
      <c r="EFZ1106" s="559"/>
      <c r="EGA1106" s="559"/>
      <c r="EGB1106" s="559"/>
      <c r="EGC1106" s="559"/>
      <c r="EGD1106" s="559"/>
      <c r="EGE1106" s="559"/>
      <c r="EGF1106" s="559"/>
      <c r="EGG1106" s="559"/>
      <c r="EGH1106" s="559"/>
      <c r="EGI1106" s="559"/>
      <c r="EGJ1106" s="559"/>
      <c r="EGK1106" s="559"/>
      <c r="EGL1106" s="559"/>
      <c r="EGM1106" s="559"/>
      <c r="EGN1106" s="559"/>
      <c r="EGO1106" s="559"/>
      <c r="EGP1106" s="559"/>
      <c r="EGQ1106" s="559"/>
      <c r="EGR1106" s="559"/>
      <c r="EGS1106" s="559"/>
      <c r="EGT1106" s="559"/>
      <c r="EGU1106" s="559"/>
      <c r="EGV1106" s="559"/>
      <c r="EGW1106" s="559"/>
      <c r="EGX1106" s="559"/>
      <c r="EGY1106" s="559"/>
      <c r="EGZ1106" s="559"/>
      <c r="EHA1106" s="559"/>
      <c r="EHB1106" s="559"/>
      <c r="EHC1106" s="559"/>
      <c r="EHD1106" s="559"/>
      <c r="EHE1106" s="559"/>
      <c r="EHF1106" s="559"/>
      <c r="EHG1106" s="559"/>
      <c r="EHH1106" s="559"/>
      <c r="EHI1106" s="559"/>
      <c r="EHJ1106" s="559"/>
      <c r="EHK1106" s="559"/>
      <c r="EHL1106" s="559"/>
      <c r="EHM1106" s="559"/>
      <c r="EHN1106" s="559"/>
      <c r="EHO1106" s="559"/>
      <c r="EHP1106" s="559"/>
      <c r="EHQ1106" s="559"/>
      <c r="EHR1106" s="559"/>
      <c r="EHS1106" s="559"/>
      <c r="EHT1106" s="559"/>
      <c r="EHU1106" s="559"/>
      <c r="EHV1106" s="559"/>
      <c r="EHW1106" s="559"/>
      <c r="EHX1106" s="559"/>
      <c r="EHY1106" s="559"/>
      <c r="EHZ1106" s="559"/>
      <c r="EIA1106" s="559"/>
      <c r="EIB1106" s="559"/>
      <c r="EIC1106" s="559"/>
      <c r="EID1106" s="559"/>
      <c r="EIE1106" s="559"/>
      <c r="EIF1106" s="559"/>
      <c r="EIG1106" s="559"/>
      <c r="EIH1106" s="559"/>
      <c r="EII1106" s="559"/>
      <c r="EIJ1106" s="559"/>
      <c r="EIK1106" s="559"/>
      <c r="EIL1106" s="559"/>
      <c r="EIM1106" s="559"/>
      <c r="EIN1106" s="559"/>
      <c r="EIO1106" s="559"/>
      <c r="EIP1106" s="559"/>
      <c r="EIQ1106" s="559"/>
      <c r="EIR1106" s="559"/>
      <c r="EIS1106" s="559"/>
      <c r="EIT1106" s="559"/>
      <c r="EIU1106" s="559"/>
      <c r="EIV1106" s="559"/>
      <c r="EIW1106" s="559"/>
      <c r="EIX1106" s="559"/>
      <c r="EIY1106" s="559"/>
      <c r="EIZ1106" s="559"/>
      <c r="EJA1106" s="559"/>
      <c r="EJB1106" s="559"/>
      <c r="EJC1106" s="559"/>
      <c r="EJD1106" s="559"/>
      <c r="EJE1106" s="559"/>
      <c r="EJF1106" s="559"/>
      <c r="EJG1106" s="559"/>
      <c r="EJH1106" s="559"/>
      <c r="EJI1106" s="559"/>
      <c r="EJJ1106" s="559"/>
      <c r="EJK1106" s="559"/>
      <c r="EJL1106" s="559"/>
      <c r="EJM1106" s="559"/>
      <c r="EJN1106" s="559"/>
      <c r="EJO1106" s="559"/>
      <c r="EJP1106" s="559"/>
      <c r="EJQ1106" s="559"/>
      <c r="EJR1106" s="559"/>
      <c r="EJS1106" s="559"/>
      <c r="EJT1106" s="559"/>
      <c r="EJU1106" s="559"/>
      <c r="EJV1106" s="559"/>
      <c r="EJW1106" s="559"/>
      <c r="EJX1106" s="559"/>
      <c r="EJY1106" s="559"/>
      <c r="EJZ1106" s="559"/>
      <c r="EKA1106" s="559"/>
      <c r="EKB1106" s="559"/>
      <c r="EKC1106" s="559"/>
      <c r="EKD1106" s="559"/>
      <c r="EKE1106" s="559"/>
      <c r="EKF1106" s="559"/>
      <c r="EKG1106" s="559"/>
      <c r="EKH1106" s="559"/>
      <c r="EKI1106" s="559"/>
      <c r="EKJ1106" s="559"/>
      <c r="EKK1106" s="559"/>
      <c r="EKL1106" s="559"/>
      <c r="EKM1106" s="559"/>
      <c r="EKN1106" s="559"/>
      <c r="EKO1106" s="559"/>
      <c r="EKP1106" s="559"/>
      <c r="EKQ1106" s="559"/>
      <c r="EKR1106" s="559"/>
      <c r="EKS1106" s="559"/>
      <c r="EKT1106" s="559"/>
      <c r="EKU1106" s="559"/>
      <c r="EKV1106" s="559"/>
      <c r="EKW1106" s="559"/>
      <c r="EKX1106" s="559"/>
      <c r="EKY1106" s="559"/>
      <c r="EKZ1106" s="559"/>
      <c r="ELA1106" s="559"/>
      <c r="ELB1106" s="559"/>
      <c r="ELC1106" s="559"/>
      <c r="ELD1106" s="559"/>
      <c r="ELE1106" s="559"/>
      <c r="ELF1106" s="559"/>
      <c r="ELG1106" s="559"/>
      <c r="ELH1106" s="559"/>
      <c r="ELI1106" s="559"/>
      <c r="ELJ1106" s="559"/>
      <c r="ELK1106" s="559"/>
      <c r="ELL1106" s="559"/>
      <c r="ELM1106" s="559"/>
      <c r="ELN1106" s="559"/>
      <c r="ELO1106" s="559"/>
      <c r="ELP1106" s="559"/>
      <c r="ELQ1106" s="559"/>
      <c r="ELR1106" s="559"/>
      <c r="ELS1106" s="559"/>
      <c r="ELT1106" s="559"/>
      <c r="ELU1106" s="559"/>
      <c r="ELV1106" s="559"/>
      <c r="ELW1106" s="559"/>
      <c r="ELX1106" s="559"/>
      <c r="ELY1106" s="559"/>
      <c r="ELZ1106" s="559"/>
      <c r="EMA1106" s="559"/>
      <c r="EMB1106" s="559"/>
      <c r="EMC1106" s="559"/>
      <c r="EMD1106" s="559"/>
      <c r="EME1106" s="559"/>
      <c r="EMF1106" s="559"/>
      <c r="EMG1106" s="559"/>
      <c r="EMH1106" s="559"/>
      <c r="EMI1106" s="559"/>
      <c r="EMJ1106" s="559"/>
      <c r="EMK1106" s="559"/>
      <c r="EML1106" s="559"/>
      <c r="EMM1106" s="559"/>
      <c r="EMN1106" s="559"/>
      <c r="EMO1106" s="559"/>
      <c r="EMP1106" s="559"/>
      <c r="EMQ1106" s="559"/>
      <c r="EMR1106" s="559"/>
      <c r="EMS1106" s="559"/>
      <c r="EMT1106" s="559"/>
      <c r="EMU1106" s="559"/>
      <c r="EMV1106" s="559"/>
      <c r="EMW1106" s="559"/>
      <c r="EMX1106" s="559"/>
      <c r="EMY1106" s="559"/>
      <c r="EMZ1106" s="559"/>
      <c r="ENA1106" s="559"/>
      <c r="ENB1106" s="559"/>
      <c r="ENC1106" s="559"/>
      <c r="END1106" s="559"/>
      <c r="ENE1106" s="559"/>
      <c r="ENF1106" s="559"/>
      <c r="ENG1106" s="559"/>
      <c r="ENH1106" s="559"/>
      <c r="ENI1106" s="559"/>
      <c r="ENJ1106" s="559"/>
      <c r="ENK1106" s="559"/>
      <c r="ENL1106" s="559"/>
      <c r="ENM1106" s="559"/>
      <c r="ENN1106" s="559"/>
      <c r="ENO1106" s="559"/>
      <c r="ENP1106" s="559"/>
      <c r="ENQ1106" s="559"/>
      <c r="ENR1106" s="559"/>
      <c r="ENS1106" s="559"/>
      <c r="ENT1106" s="559"/>
      <c r="ENU1106" s="559"/>
      <c r="ENV1106" s="559"/>
      <c r="ENW1106" s="559"/>
      <c r="ENX1106" s="559"/>
      <c r="ENY1106" s="559"/>
      <c r="ENZ1106" s="559"/>
      <c r="EOA1106" s="559"/>
      <c r="EOB1106" s="559"/>
      <c r="EOC1106" s="559"/>
      <c r="EOD1106" s="559"/>
      <c r="EOE1106" s="559"/>
      <c r="EOF1106" s="559"/>
      <c r="EOG1106" s="559"/>
      <c r="EOH1106" s="559"/>
      <c r="EOI1106" s="559"/>
      <c r="EOJ1106" s="559"/>
      <c r="EOK1106" s="559"/>
      <c r="EOL1106" s="559"/>
      <c r="EOM1106" s="559"/>
      <c r="EON1106" s="559"/>
      <c r="EOO1106" s="559"/>
      <c r="EOP1106" s="559"/>
      <c r="EOQ1106" s="559"/>
      <c r="EOR1106" s="559"/>
      <c r="EOS1106" s="559"/>
      <c r="EOT1106" s="559"/>
      <c r="EOU1106" s="559"/>
      <c r="EOV1106" s="559"/>
      <c r="EOW1106" s="559"/>
      <c r="EOX1106" s="559"/>
      <c r="EOY1106" s="559"/>
      <c r="EOZ1106" s="559"/>
      <c r="EPA1106" s="559"/>
      <c r="EPB1106" s="559"/>
      <c r="EPC1106" s="559"/>
      <c r="EPD1106" s="559"/>
      <c r="EPE1106" s="559"/>
      <c r="EPF1106" s="559"/>
      <c r="EPG1106" s="559"/>
      <c r="EPH1106" s="559"/>
      <c r="EPI1106" s="559"/>
      <c r="EPJ1106" s="559"/>
      <c r="EPK1106" s="559"/>
      <c r="EPL1106" s="559"/>
      <c r="EPM1106" s="559"/>
      <c r="EPN1106" s="559"/>
      <c r="EPO1106" s="559"/>
      <c r="EPP1106" s="559"/>
      <c r="EPQ1106" s="559"/>
      <c r="EPR1106" s="559"/>
      <c r="EPS1106" s="559"/>
      <c r="EPT1106" s="559"/>
      <c r="EPU1106" s="559"/>
      <c r="EPV1106" s="559"/>
      <c r="EPW1106" s="559"/>
      <c r="EPX1106" s="559"/>
      <c r="EPY1106" s="559"/>
      <c r="EPZ1106" s="559"/>
      <c r="EQA1106" s="559"/>
      <c r="EQB1106" s="559"/>
      <c r="EQC1106" s="559"/>
      <c r="EQD1106" s="559"/>
      <c r="EQE1106" s="559"/>
      <c r="EQF1106" s="559"/>
      <c r="EQG1106" s="559"/>
      <c r="EQH1106" s="559"/>
      <c r="EQI1106" s="559"/>
      <c r="EQJ1106" s="559"/>
      <c r="EQK1106" s="559"/>
      <c r="EQL1106" s="559"/>
      <c r="EQM1106" s="559"/>
      <c r="EQN1106" s="559"/>
      <c r="EQO1106" s="559"/>
      <c r="EQP1106" s="559"/>
      <c r="EQQ1106" s="559"/>
      <c r="EQR1106" s="559"/>
      <c r="EQS1106" s="559"/>
      <c r="EQT1106" s="559"/>
      <c r="EQU1106" s="559"/>
      <c r="EQV1106" s="559"/>
      <c r="EQW1106" s="559"/>
      <c r="EQX1106" s="559"/>
      <c r="EQY1106" s="559"/>
      <c r="EQZ1106" s="559"/>
      <c r="ERA1106" s="559"/>
      <c r="ERB1106" s="559"/>
      <c r="ERC1106" s="559"/>
      <c r="ERD1106" s="559"/>
      <c r="ERE1106" s="559"/>
      <c r="ERF1106" s="559"/>
      <c r="ERG1106" s="559"/>
      <c r="ERH1106" s="559"/>
      <c r="ERI1106" s="559"/>
      <c r="ERJ1106" s="559"/>
      <c r="ERK1106" s="559"/>
      <c r="ERL1106" s="559"/>
      <c r="ERM1106" s="559"/>
      <c r="ERN1106" s="559"/>
      <c r="ERO1106" s="559"/>
      <c r="ERP1106" s="559"/>
      <c r="ERQ1106" s="559"/>
      <c r="ERR1106" s="559"/>
      <c r="ERS1106" s="559"/>
      <c r="ERT1106" s="559"/>
      <c r="ERU1106" s="559"/>
      <c r="ERV1106" s="559"/>
      <c r="ERW1106" s="559"/>
      <c r="ERX1106" s="559"/>
      <c r="ERY1106" s="559"/>
      <c r="ERZ1106" s="559"/>
      <c r="ESA1106" s="559"/>
      <c r="ESB1106" s="559"/>
      <c r="ESC1106" s="559"/>
      <c r="ESD1106" s="559"/>
      <c r="ESE1106" s="559"/>
      <c r="ESF1106" s="559"/>
      <c r="ESG1106" s="559"/>
      <c r="ESH1106" s="559"/>
      <c r="ESI1106" s="559"/>
      <c r="ESJ1106" s="559"/>
      <c r="ESK1106" s="559"/>
      <c r="ESL1106" s="559"/>
      <c r="ESM1106" s="559"/>
      <c r="ESN1106" s="559"/>
      <c r="ESO1106" s="559"/>
      <c r="ESP1106" s="559"/>
      <c r="ESQ1106" s="559"/>
      <c r="ESR1106" s="559"/>
      <c r="ESS1106" s="559"/>
      <c r="EST1106" s="559"/>
      <c r="ESU1106" s="559"/>
      <c r="ESV1106" s="559"/>
      <c r="ESW1106" s="559"/>
      <c r="ESX1106" s="559"/>
      <c r="ESY1106" s="559"/>
      <c r="ESZ1106" s="559"/>
      <c r="ETA1106" s="559"/>
      <c r="ETB1106" s="559"/>
      <c r="ETC1106" s="559"/>
      <c r="ETD1106" s="559"/>
      <c r="ETE1106" s="559"/>
      <c r="ETF1106" s="559"/>
      <c r="ETG1106" s="559"/>
      <c r="ETH1106" s="559"/>
      <c r="ETI1106" s="559"/>
      <c r="ETJ1106" s="559"/>
      <c r="ETK1106" s="559"/>
      <c r="ETL1106" s="559"/>
      <c r="ETM1106" s="559"/>
      <c r="ETN1106" s="559"/>
      <c r="ETO1106" s="559"/>
      <c r="ETP1106" s="559"/>
      <c r="ETQ1106" s="559"/>
      <c r="ETR1106" s="559"/>
      <c r="ETS1106" s="559"/>
      <c r="ETT1106" s="559"/>
      <c r="ETU1106" s="559"/>
      <c r="ETV1106" s="559"/>
      <c r="ETW1106" s="559"/>
      <c r="ETX1106" s="559"/>
      <c r="ETY1106" s="559"/>
      <c r="ETZ1106" s="559"/>
      <c r="EUA1106" s="559"/>
      <c r="EUB1106" s="559"/>
      <c r="EUC1106" s="559"/>
      <c r="EUD1106" s="559"/>
      <c r="EUE1106" s="559"/>
      <c r="EUF1106" s="559"/>
      <c r="EUG1106" s="559"/>
      <c r="EUH1106" s="559"/>
      <c r="EUI1106" s="559"/>
      <c r="EUJ1106" s="559"/>
      <c r="EUK1106" s="559"/>
      <c r="EUL1106" s="559"/>
      <c r="EUM1106" s="559"/>
      <c r="EUN1106" s="559"/>
      <c r="EUO1106" s="559"/>
      <c r="EUP1106" s="559"/>
      <c r="EUQ1106" s="559"/>
      <c r="EUR1106" s="559"/>
      <c r="EUS1106" s="559"/>
      <c r="EUT1106" s="559"/>
      <c r="EUU1106" s="559"/>
      <c r="EUV1106" s="559"/>
      <c r="EUW1106" s="559"/>
      <c r="EUX1106" s="559"/>
      <c r="EUY1106" s="559"/>
      <c r="EUZ1106" s="559"/>
      <c r="EVA1106" s="559"/>
      <c r="EVB1106" s="559"/>
      <c r="EVC1106" s="559"/>
      <c r="EVD1106" s="559"/>
      <c r="EVE1106" s="559"/>
      <c r="EVF1106" s="559"/>
      <c r="EVG1106" s="559"/>
      <c r="EVH1106" s="559"/>
      <c r="EVI1106" s="559"/>
      <c r="EVJ1106" s="559"/>
      <c r="EVK1106" s="559"/>
      <c r="EVL1106" s="559"/>
      <c r="EVM1106" s="559"/>
      <c r="EVN1106" s="559"/>
      <c r="EVO1106" s="559"/>
      <c r="EVP1106" s="559"/>
      <c r="EVQ1106" s="559"/>
      <c r="EVR1106" s="559"/>
      <c r="EVS1106" s="559"/>
      <c r="EVT1106" s="559"/>
      <c r="EVU1106" s="559"/>
      <c r="EVV1106" s="559"/>
      <c r="EVW1106" s="559"/>
      <c r="EVX1106" s="559"/>
      <c r="EVY1106" s="559"/>
      <c r="EVZ1106" s="559"/>
      <c r="EWA1106" s="559"/>
      <c r="EWB1106" s="559"/>
      <c r="EWC1106" s="559"/>
      <c r="EWD1106" s="559"/>
      <c r="EWE1106" s="559"/>
      <c r="EWF1106" s="559"/>
      <c r="EWG1106" s="559"/>
      <c r="EWH1106" s="559"/>
      <c r="EWI1106" s="559"/>
      <c r="EWJ1106" s="559"/>
      <c r="EWK1106" s="559"/>
      <c r="EWL1106" s="559"/>
      <c r="EWM1106" s="559"/>
      <c r="EWN1106" s="559"/>
      <c r="EWO1106" s="559"/>
      <c r="EWP1106" s="559"/>
      <c r="EWQ1106" s="559"/>
      <c r="EWR1106" s="559"/>
      <c r="EWS1106" s="559"/>
      <c r="EWT1106" s="559"/>
      <c r="EWU1106" s="559"/>
      <c r="EWV1106" s="559"/>
      <c r="EWW1106" s="559"/>
      <c r="EWX1106" s="559"/>
      <c r="EWY1106" s="559"/>
      <c r="EWZ1106" s="559"/>
      <c r="EXA1106" s="559"/>
      <c r="EXB1106" s="559"/>
      <c r="EXC1106" s="559"/>
      <c r="EXD1106" s="559"/>
      <c r="EXE1106" s="559"/>
      <c r="EXF1106" s="559"/>
      <c r="EXG1106" s="559"/>
      <c r="EXH1106" s="559"/>
      <c r="EXI1106" s="559"/>
      <c r="EXJ1106" s="559"/>
      <c r="EXK1106" s="559"/>
      <c r="EXL1106" s="559"/>
      <c r="EXM1106" s="559"/>
      <c r="EXN1106" s="559"/>
      <c r="EXO1106" s="559"/>
      <c r="EXP1106" s="559"/>
      <c r="EXQ1106" s="559"/>
      <c r="EXR1106" s="559"/>
      <c r="EXS1106" s="559"/>
      <c r="EXT1106" s="559"/>
      <c r="EXU1106" s="559"/>
      <c r="EXV1106" s="559"/>
      <c r="EXW1106" s="559"/>
      <c r="EXX1106" s="559"/>
      <c r="EXY1106" s="559"/>
      <c r="EXZ1106" s="559"/>
      <c r="EYA1106" s="559"/>
      <c r="EYB1106" s="559"/>
      <c r="EYC1106" s="559"/>
      <c r="EYD1106" s="559"/>
      <c r="EYE1106" s="559"/>
      <c r="EYF1106" s="559"/>
      <c r="EYG1106" s="559"/>
      <c r="EYH1106" s="559"/>
      <c r="EYI1106" s="559"/>
      <c r="EYJ1106" s="559"/>
      <c r="EYK1106" s="559"/>
      <c r="EYL1106" s="559"/>
      <c r="EYM1106" s="559"/>
      <c r="EYN1106" s="559"/>
      <c r="EYO1106" s="559"/>
      <c r="EYP1106" s="559"/>
      <c r="EYQ1106" s="559"/>
      <c r="EYR1106" s="559"/>
      <c r="EYS1106" s="559"/>
      <c r="EYT1106" s="559"/>
      <c r="EYU1106" s="559"/>
      <c r="EYV1106" s="559"/>
      <c r="EYW1106" s="559"/>
      <c r="EYX1106" s="559"/>
      <c r="EYY1106" s="559"/>
      <c r="EYZ1106" s="559"/>
      <c r="EZA1106" s="559"/>
      <c r="EZB1106" s="559"/>
      <c r="EZC1106" s="559"/>
      <c r="EZD1106" s="559"/>
      <c r="EZE1106" s="559"/>
      <c r="EZF1106" s="559"/>
      <c r="EZG1106" s="559"/>
      <c r="EZH1106" s="559"/>
      <c r="EZI1106" s="559"/>
      <c r="EZJ1106" s="559"/>
      <c r="EZK1106" s="559"/>
      <c r="EZL1106" s="559"/>
      <c r="EZM1106" s="559"/>
      <c r="EZN1106" s="559"/>
      <c r="EZO1106" s="559"/>
      <c r="EZP1106" s="559"/>
      <c r="EZQ1106" s="559"/>
      <c r="EZR1106" s="559"/>
      <c r="EZS1106" s="559"/>
      <c r="EZT1106" s="559"/>
      <c r="EZU1106" s="559"/>
      <c r="EZV1106" s="559"/>
      <c r="EZW1106" s="559"/>
      <c r="EZX1106" s="559"/>
      <c r="EZY1106" s="559"/>
      <c r="EZZ1106" s="559"/>
      <c r="FAA1106" s="559"/>
      <c r="FAB1106" s="559"/>
      <c r="FAC1106" s="559"/>
      <c r="FAD1106" s="559"/>
      <c r="FAE1106" s="559"/>
      <c r="FAF1106" s="559"/>
      <c r="FAG1106" s="559"/>
      <c r="FAH1106" s="559"/>
      <c r="FAI1106" s="559"/>
      <c r="FAJ1106" s="559"/>
      <c r="FAK1106" s="559"/>
      <c r="FAL1106" s="559"/>
      <c r="FAM1106" s="559"/>
      <c r="FAN1106" s="559"/>
      <c r="FAO1106" s="559"/>
      <c r="FAP1106" s="559"/>
      <c r="FAQ1106" s="559"/>
      <c r="FAR1106" s="559"/>
      <c r="FAS1106" s="559"/>
      <c r="FAT1106" s="559"/>
      <c r="FAU1106" s="559"/>
      <c r="FAV1106" s="559"/>
      <c r="FAW1106" s="559"/>
      <c r="FAX1106" s="559"/>
      <c r="FAY1106" s="559"/>
      <c r="FAZ1106" s="559"/>
      <c r="FBA1106" s="559"/>
      <c r="FBB1106" s="559"/>
      <c r="FBC1106" s="559"/>
      <c r="FBD1106" s="559"/>
      <c r="FBE1106" s="559"/>
      <c r="FBF1106" s="559"/>
      <c r="FBG1106" s="559"/>
      <c r="FBH1106" s="559"/>
      <c r="FBI1106" s="559"/>
      <c r="FBJ1106" s="559"/>
      <c r="FBK1106" s="559"/>
      <c r="FBL1106" s="559"/>
      <c r="FBM1106" s="559"/>
      <c r="FBN1106" s="559"/>
      <c r="FBO1106" s="559"/>
      <c r="FBP1106" s="559"/>
      <c r="FBQ1106" s="559"/>
      <c r="FBR1106" s="559"/>
      <c r="FBS1106" s="559"/>
      <c r="FBT1106" s="559"/>
      <c r="FBU1106" s="559"/>
      <c r="FBV1106" s="559"/>
      <c r="FBW1106" s="559"/>
      <c r="FBX1106" s="559"/>
      <c r="FBY1106" s="559"/>
      <c r="FBZ1106" s="559"/>
      <c r="FCA1106" s="559"/>
      <c r="FCB1106" s="559"/>
      <c r="FCC1106" s="559"/>
      <c r="FCD1106" s="559"/>
      <c r="FCE1106" s="559"/>
      <c r="FCF1106" s="559"/>
      <c r="FCG1106" s="559"/>
      <c r="FCH1106" s="559"/>
      <c r="FCI1106" s="559"/>
      <c r="FCJ1106" s="559"/>
      <c r="FCK1106" s="559"/>
      <c r="FCL1106" s="559"/>
      <c r="FCM1106" s="559"/>
      <c r="FCN1106" s="559"/>
      <c r="FCO1106" s="559"/>
      <c r="FCP1106" s="559"/>
      <c r="FCQ1106" s="559"/>
      <c r="FCR1106" s="559"/>
      <c r="FCS1106" s="559"/>
      <c r="FCT1106" s="559"/>
      <c r="FCU1106" s="559"/>
      <c r="FCV1106" s="559"/>
      <c r="FCW1106" s="559"/>
      <c r="FCX1106" s="559"/>
      <c r="FCY1106" s="559"/>
      <c r="FCZ1106" s="559"/>
      <c r="FDA1106" s="559"/>
      <c r="FDB1106" s="559"/>
      <c r="FDC1106" s="559"/>
      <c r="FDD1106" s="559"/>
      <c r="FDE1106" s="559"/>
      <c r="FDF1106" s="559"/>
      <c r="FDG1106" s="559"/>
      <c r="FDH1106" s="559"/>
      <c r="FDI1106" s="559"/>
      <c r="FDJ1106" s="559"/>
      <c r="FDK1106" s="559"/>
      <c r="FDL1106" s="559"/>
      <c r="FDM1106" s="559"/>
      <c r="FDN1106" s="559"/>
      <c r="FDO1106" s="559"/>
      <c r="FDP1106" s="559"/>
      <c r="FDQ1106" s="559"/>
      <c r="FDR1106" s="559"/>
      <c r="FDS1106" s="559"/>
      <c r="FDT1106" s="559"/>
      <c r="FDU1106" s="559"/>
      <c r="FDV1106" s="559"/>
      <c r="FDW1106" s="559"/>
      <c r="FDX1106" s="559"/>
      <c r="FDY1106" s="559"/>
      <c r="FDZ1106" s="559"/>
      <c r="FEA1106" s="559"/>
      <c r="FEB1106" s="559"/>
      <c r="FEC1106" s="559"/>
      <c r="FED1106" s="559"/>
      <c r="FEE1106" s="559"/>
      <c r="FEF1106" s="559"/>
      <c r="FEG1106" s="559"/>
      <c r="FEH1106" s="559"/>
      <c r="FEI1106" s="559"/>
      <c r="FEJ1106" s="559"/>
      <c r="FEK1106" s="559"/>
      <c r="FEL1106" s="559"/>
      <c r="FEM1106" s="559"/>
      <c r="FEN1106" s="559"/>
      <c r="FEO1106" s="559"/>
      <c r="FEP1106" s="559"/>
      <c r="FEQ1106" s="559"/>
      <c r="FER1106" s="559"/>
      <c r="FES1106" s="559"/>
      <c r="FET1106" s="559"/>
      <c r="FEU1106" s="559"/>
      <c r="FEV1106" s="559"/>
      <c r="FEW1106" s="559"/>
      <c r="FEX1106" s="559"/>
      <c r="FEY1106" s="559"/>
      <c r="FEZ1106" s="559"/>
      <c r="FFA1106" s="559"/>
      <c r="FFB1106" s="559"/>
      <c r="FFC1106" s="559"/>
      <c r="FFD1106" s="559"/>
      <c r="FFE1106" s="559"/>
      <c r="FFF1106" s="559"/>
      <c r="FFG1106" s="559"/>
      <c r="FFH1106" s="559"/>
      <c r="FFI1106" s="559"/>
      <c r="FFJ1106" s="559"/>
      <c r="FFK1106" s="559"/>
      <c r="FFL1106" s="559"/>
      <c r="FFM1106" s="559"/>
      <c r="FFN1106" s="559"/>
      <c r="FFO1106" s="559"/>
      <c r="FFP1106" s="559"/>
      <c r="FFQ1106" s="559"/>
      <c r="FFR1106" s="559"/>
      <c r="FFS1106" s="559"/>
      <c r="FFT1106" s="559"/>
      <c r="FFU1106" s="559"/>
      <c r="FFV1106" s="559"/>
      <c r="FFW1106" s="559"/>
      <c r="FFX1106" s="559"/>
      <c r="FFY1106" s="559"/>
      <c r="FFZ1106" s="559"/>
      <c r="FGA1106" s="559"/>
      <c r="FGB1106" s="559"/>
      <c r="FGC1106" s="559"/>
      <c r="FGD1106" s="559"/>
      <c r="FGE1106" s="559"/>
      <c r="FGF1106" s="559"/>
      <c r="FGG1106" s="559"/>
      <c r="FGH1106" s="559"/>
      <c r="FGI1106" s="559"/>
      <c r="FGJ1106" s="559"/>
      <c r="FGK1106" s="559"/>
      <c r="FGL1106" s="559"/>
      <c r="FGM1106" s="559"/>
      <c r="FGN1106" s="559"/>
      <c r="FGO1106" s="559"/>
      <c r="FGP1106" s="559"/>
      <c r="FGQ1106" s="559"/>
      <c r="FGR1106" s="559"/>
      <c r="FGS1106" s="559"/>
      <c r="FGT1106" s="559"/>
      <c r="FGU1106" s="559"/>
      <c r="FGV1106" s="559"/>
      <c r="FGW1106" s="559"/>
      <c r="FGX1106" s="559"/>
      <c r="FGY1106" s="559"/>
      <c r="FGZ1106" s="559"/>
      <c r="FHA1106" s="559"/>
      <c r="FHB1106" s="559"/>
      <c r="FHC1106" s="559"/>
      <c r="FHD1106" s="559"/>
      <c r="FHE1106" s="559"/>
      <c r="FHF1106" s="559"/>
      <c r="FHG1106" s="559"/>
      <c r="FHH1106" s="559"/>
      <c r="FHI1106" s="559"/>
      <c r="FHJ1106" s="559"/>
      <c r="FHK1106" s="559"/>
      <c r="FHL1106" s="559"/>
      <c r="FHM1106" s="559"/>
      <c r="FHN1106" s="559"/>
      <c r="FHO1106" s="559"/>
      <c r="FHP1106" s="559"/>
      <c r="FHQ1106" s="559"/>
      <c r="FHR1106" s="559"/>
      <c r="FHS1106" s="559"/>
      <c r="FHT1106" s="559"/>
      <c r="FHU1106" s="559"/>
      <c r="FHV1106" s="559"/>
      <c r="FHW1106" s="559"/>
      <c r="FHX1106" s="559"/>
      <c r="FHY1106" s="559"/>
      <c r="FHZ1106" s="559"/>
      <c r="FIA1106" s="559"/>
      <c r="FIB1106" s="559"/>
      <c r="FIC1106" s="559"/>
      <c r="FID1106" s="559"/>
      <c r="FIE1106" s="559"/>
      <c r="FIF1106" s="559"/>
      <c r="FIG1106" s="559"/>
      <c r="FIH1106" s="559"/>
      <c r="FII1106" s="559"/>
      <c r="FIJ1106" s="559"/>
      <c r="FIK1106" s="559"/>
      <c r="FIL1106" s="559"/>
      <c r="FIM1106" s="559"/>
      <c r="FIN1106" s="559"/>
      <c r="FIO1106" s="559"/>
      <c r="FIP1106" s="559"/>
      <c r="FIQ1106" s="559"/>
      <c r="FIR1106" s="559"/>
      <c r="FIS1106" s="559"/>
      <c r="FIT1106" s="559"/>
      <c r="FIU1106" s="559"/>
      <c r="FIV1106" s="559"/>
      <c r="FIW1106" s="559"/>
      <c r="FIX1106" s="559"/>
      <c r="FIY1106" s="559"/>
      <c r="FIZ1106" s="559"/>
      <c r="FJA1106" s="559"/>
      <c r="FJB1106" s="559"/>
      <c r="FJC1106" s="559"/>
      <c r="FJD1106" s="559"/>
      <c r="FJE1106" s="559"/>
      <c r="FJF1106" s="559"/>
      <c r="FJG1106" s="559"/>
      <c r="FJH1106" s="559"/>
      <c r="FJI1106" s="559"/>
      <c r="FJJ1106" s="559"/>
      <c r="FJK1106" s="559"/>
      <c r="FJL1106" s="559"/>
      <c r="FJM1106" s="559"/>
      <c r="FJN1106" s="559"/>
      <c r="FJO1106" s="559"/>
      <c r="FJP1106" s="559"/>
      <c r="FJQ1106" s="559"/>
      <c r="FJR1106" s="559"/>
      <c r="FJS1106" s="559"/>
      <c r="FJT1106" s="559"/>
      <c r="FJU1106" s="559"/>
      <c r="FJV1106" s="559"/>
      <c r="FJW1106" s="559"/>
      <c r="FJX1106" s="559"/>
      <c r="FJY1106" s="559"/>
      <c r="FJZ1106" s="559"/>
      <c r="FKA1106" s="559"/>
      <c r="FKB1106" s="559"/>
      <c r="FKC1106" s="559"/>
      <c r="FKD1106" s="559"/>
      <c r="FKE1106" s="559"/>
      <c r="FKF1106" s="559"/>
      <c r="FKG1106" s="559"/>
      <c r="FKH1106" s="559"/>
      <c r="FKI1106" s="559"/>
      <c r="FKJ1106" s="559"/>
      <c r="FKK1106" s="559"/>
      <c r="FKL1106" s="559"/>
      <c r="FKM1106" s="559"/>
      <c r="FKN1106" s="559"/>
      <c r="FKO1106" s="559"/>
      <c r="FKP1106" s="559"/>
      <c r="FKQ1106" s="559"/>
      <c r="FKR1106" s="559"/>
      <c r="FKS1106" s="559"/>
      <c r="FKT1106" s="559"/>
      <c r="FKU1106" s="559"/>
      <c r="FKV1106" s="559"/>
      <c r="FKW1106" s="559"/>
      <c r="FKX1106" s="559"/>
      <c r="FKY1106" s="559"/>
      <c r="FKZ1106" s="559"/>
      <c r="FLA1106" s="559"/>
      <c r="FLB1106" s="559"/>
      <c r="FLC1106" s="559"/>
      <c r="FLD1106" s="559"/>
      <c r="FLE1106" s="559"/>
      <c r="FLF1106" s="559"/>
      <c r="FLG1106" s="559"/>
      <c r="FLH1106" s="559"/>
      <c r="FLI1106" s="559"/>
      <c r="FLJ1106" s="559"/>
      <c r="FLK1106" s="559"/>
      <c r="FLL1106" s="559"/>
      <c r="FLM1106" s="559"/>
      <c r="FLN1106" s="559"/>
      <c r="FLO1106" s="559"/>
      <c r="FLP1106" s="559"/>
      <c r="FLQ1106" s="559"/>
      <c r="FLR1106" s="559"/>
      <c r="FLS1106" s="559"/>
      <c r="FLT1106" s="559"/>
      <c r="FLU1106" s="559"/>
      <c r="FLV1106" s="559"/>
      <c r="FLW1106" s="559"/>
      <c r="FLX1106" s="559"/>
      <c r="FLY1106" s="559"/>
      <c r="FLZ1106" s="559"/>
      <c r="FMA1106" s="559"/>
      <c r="FMB1106" s="559"/>
      <c r="FMC1106" s="559"/>
      <c r="FMD1106" s="559"/>
      <c r="FME1106" s="559"/>
      <c r="FMF1106" s="559"/>
      <c r="FMG1106" s="559"/>
      <c r="FMH1106" s="559"/>
      <c r="FMI1106" s="559"/>
      <c r="FMJ1106" s="559"/>
      <c r="FMK1106" s="559"/>
      <c r="FML1106" s="559"/>
      <c r="FMM1106" s="559"/>
      <c r="FMN1106" s="559"/>
      <c r="FMO1106" s="559"/>
      <c r="FMP1106" s="559"/>
      <c r="FMQ1106" s="559"/>
      <c r="FMR1106" s="559"/>
      <c r="FMS1106" s="559"/>
      <c r="FMT1106" s="559"/>
      <c r="FMU1106" s="559"/>
      <c r="FMV1106" s="559"/>
      <c r="FMW1106" s="559"/>
      <c r="FMX1106" s="559"/>
      <c r="FMY1106" s="559"/>
      <c r="FMZ1106" s="559"/>
      <c r="FNA1106" s="559"/>
      <c r="FNB1106" s="559"/>
      <c r="FNC1106" s="559"/>
      <c r="FND1106" s="559"/>
      <c r="FNE1106" s="559"/>
      <c r="FNF1106" s="559"/>
      <c r="FNG1106" s="559"/>
      <c r="FNH1106" s="559"/>
      <c r="FNI1106" s="559"/>
      <c r="FNJ1106" s="559"/>
      <c r="FNK1106" s="559"/>
      <c r="FNL1106" s="559"/>
      <c r="FNM1106" s="559"/>
      <c r="FNN1106" s="559"/>
      <c r="FNO1106" s="559"/>
      <c r="FNP1106" s="559"/>
      <c r="FNQ1106" s="559"/>
      <c r="FNR1106" s="559"/>
      <c r="FNS1106" s="559"/>
      <c r="FNT1106" s="559"/>
      <c r="FNU1106" s="559"/>
      <c r="FNV1106" s="559"/>
      <c r="FNW1106" s="559"/>
      <c r="FNX1106" s="559"/>
      <c r="FNY1106" s="559"/>
      <c r="FNZ1106" s="559"/>
      <c r="FOA1106" s="559"/>
      <c r="FOB1106" s="559"/>
      <c r="FOC1106" s="559"/>
      <c r="FOD1106" s="559"/>
      <c r="FOE1106" s="559"/>
      <c r="FOF1106" s="559"/>
      <c r="FOG1106" s="559"/>
      <c r="FOH1106" s="559"/>
      <c r="FOI1106" s="559"/>
      <c r="FOJ1106" s="559"/>
      <c r="FOK1106" s="559"/>
      <c r="FOL1106" s="559"/>
      <c r="FOM1106" s="559"/>
      <c r="FON1106" s="559"/>
      <c r="FOO1106" s="559"/>
      <c r="FOP1106" s="559"/>
      <c r="FOQ1106" s="559"/>
      <c r="FOR1106" s="559"/>
      <c r="FOS1106" s="559"/>
      <c r="FOT1106" s="559"/>
      <c r="FOU1106" s="559"/>
      <c r="FOV1106" s="559"/>
      <c r="FOW1106" s="559"/>
      <c r="FOX1106" s="559"/>
      <c r="FOY1106" s="559"/>
      <c r="FOZ1106" s="559"/>
      <c r="FPA1106" s="559"/>
      <c r="FPB1106" s="559"/>
      <c r="FPC1106" s="559"/>
      <c r="FPD1106" s="559"/>
      <c r="FPE1106" s="559"/>
      <c r="FPF1106" s="559"/>
      <c r="FPG1106" s="559"/>
      <c r="FPH1106" s="559"/>
      <c r="FPI1106" s="559"/>
      <c r="FPJ1106" s="559"/>
      <c r="FPK1106" s="559"/>
      <c r="FPL1106" s="559"/>
      <c r="FPM1106" s="559"/>
      <c r="FPN1106" s="559"/>
      <c r="FPO1106" s="559"/>
      <c r="FPP1106" s="559"/>
      <c r="FPQ1106" s="559"/>
      <c r="FPR1106" s="559"/>
      <c r="FPS1106" s="559"/>
      <c r="FPT1106" s="559"/>
      <c r="FPU1106" s="559"/>
      <c r="FPV1106" s="559"/>
      <c r="FPW1106" s="559"/>
      <c r="FPX1106" s="559"/>
      <c r="FPY1106" s="559"/>
      <c r="FPZ1106" s="559"/>
      <c r="FQA1106" s="559"/>
      <c r="FQB1106" s="559"/>
      <c r="FQC1106" s="559"/>
      <c r="FQD1106" s="559"/>
      <c r="FQE1106" s="559"/>
      <c r="FQF1106" s="559"/>
      <c r="FQG1106" s="559"/>
      <c r="FQH1106" s="559"/>
      <c r="FQI1106" s="559"/>
      <c r="FQJ1106" s="559"/>
      <c r="FQK1106" s="559"/>
      <c r="FQL1106" s="559"/>
      <c r="FQM1106" s="559"/>
      <c r="FQN1106" s="559"/>
      <c r="FQO1106" s="559"/>
      <c r="FQP1106" s="559"/>
      <c r="FQQ1106" s="559"/>
      <c r="FQR1106" s="559"/>
      <c r="FQS1106" s="559"/>
      <c r="FQT1106" s="559"/>
      <c r="FQU1106" s="559"/>
      <c r="FQV1106" s="559"/>
      <c r="FQW1106" s="559"/>
      <c r="FQX1106" s="559"/>
      <c r="FQY1106" s="559"/>
      <c r="FQZ1106" s="559"/>
      <c r="FRA1106" s="559"/>
      <c r="FRB1106" s="559"/>
      <c r="FRC1106" s="559"/>
      <c r="FRD1106" s="559"/>
      <c r="FRE1106" s="559"/>
      <c r="FRF1106" s="559"/>
      <c r="FRG1106" s="559"/>
      <c r="FRH1106" s="559"/>
      <c r="FRI1106" s="559"/>
      <c r="FRJ1106" s="559"/>
      <c r="FRK1106" s="559"/>
      <c r="FRL1106" s="559"/>
      <c r="FRM1106" s="559"/>
      <c r="FRN1106" s="559"/>
      <c r="FRO1106" s="559"/>
      <c r="FRP1106" s="559"/>
      <c r="FRQ1106" s="559"/>
      <c r="FRR1106" s="559"/>
      <c r="FRS1106" s="559"/>
      <c r="FRT1106" s="559"/>
      <c r="FRU1106" s="559"/>
      <c r="FRV1106" s="559"/>
      <c r="FRW1106" s="559"/>
      <c r="FRX1106" s="559"/>
      <c r="FRY1106" s="559"/>
      <c r="FRZ1106" s="559"/>
      <c r="FSA1106" s="559"/>
      <c r="FSB1106" s="559"/>
      <c r="FSC1106" s="559"/>
      <c r="FSD1106" s="559"/>
      <c r="FSE1106" s="559"/>
      <c r="FSF1106" s="559"/>
      <c r="FSG1106" s="559"/>
      <c r="FSH1106" s="559"/>
      <c r="FSI1106" s="559"/>
      <c r="FSJ1106" s="559"/>
      <c r="FSK1106" s="559"/>
      <c r="FSL1106" s="559"/>
      <c r="FSM1106" s="559"/>
      <c r="FSN1106" s="559"/>
      <c r="FSO1106" s="559"/>
      <c r="FSP1106" s="559"/>
      <c r="FSQ1106" s="559"/>
      <c r="FSR1106" s="559"/>
      <c r="FSS1106" s="559"/>
      <c r="FST1106" s="559"/>
      <c r="FSU1106" s="559"/>
      <c r="FSV1106" s="559"/>
      <c r="FSW1106" s="559"/>
      <c r="FSX1106" s="559"/>
      <c r="FSY1106" s="559"/>
      <c r="FSZ1106" s="559"/>
      <c r="FTA1106" s="559"/>
      <c r="FTB1106" s="559"/>
      <c r="FTC1106" s="559"/>
      <c r="FTD1106" s="559"/>
      <c r="FTE1106" s="559"/>
      <c r="FTF1106" s="559"/>
      <c r="FTG1106" s="559"/>
      <c r="FTH1106" s="559"/>
      <c r="FTI1106" s="559"/>
      <c r="FTJ1106" s="559"/>
      <c r="FTK1106" s="559"/>
      <c r="FTL1106" s="559"/>
      <c r="FTM1106" s="559"/>
      <c r="FTN1106" s="559"/>
      <c r="FTO1106" s="559"/>
      <c r="FTP1106" s="559"/>
      <c r="FTQ1106" s="559"/>
      <c r="FTR1106" s="559"/>
      <c r="FTS1106" s="559"/>
      <c r="FTT1106" s="559"/>
      <c r="FTU1106" s="559"/>
      <c r="FTV1106" s="559"/>
      <c r="FTW1106" s="559"/>
      <c r="FTX1106" s="559"/>
      <c r="FTY1106" s="559"/>
      <c r="FTZ1106" s="559"/>
      <c r="FUA1106" s="559"/>
      <c r="FUB1106" s="559"/>
      <c r="FUC1106" s="559"/>
      <c r="FUD1106" s="559"/>
      <c r="FUE1106" s="559"/>
      <c r="FUF1106" s="559"/>
      <c r="FUG1106" s="559"/>
      <c r="FUH1106" s="559"/>
      <c r="FUI1106" s="559"/>
      <c r="FUJ1106" s="559"/>
      <c r="FUK1106" s="559"/>
      <c r="FUL1106" s="559"/>
      <c r="FUM1106" s="559"/>
      <c r="FUN1106" s="559"/>
      <c r="FUO1106" s="559"/>
      <c r="FUP1106" s="559"/>
      <c r="FUQ1106" s="559"/>
      <c r="FUR1106" s="559"/>
      <c r="FUS1106" s="559"/>
      <c r="FUT1106" s="559"/>
      <c r="FUU1106" s="559"/>
      <c r="FUV1106" s="559"/>
      <c r="FUW1106" s="559"/>
      <c r="FUX1106" s="559"/>
      <c r="FUY1106" s="559"/>
      <c r="FUZ1106" s="559"/>
      <c r="FVA1106" s="559"/>
      <c r="FVB1106" s="559"/>
      <c r="FVC1106" s="559"/>
      <c r="FVD1106" s="559"/>
      <c r="FVE1106" s="559"/>
      <c r="FVF1106" s="559"/>
      <c r="FVG1106" s="559"/>
      <c r="FVH1106" s="559"/>
      <c r="FVI1106" s="559"/>
      <c r="FVJ1106" s="559"/>
      <c r="FVK1106" s="559"/>
      <c r="FVL1106" s="559"/>
      <c r="FVM1106" s="559"/>
      <c r="FVN1106" s="559"/>
      <c r="FVO1106" s="559"/>
      <c r="FVP1106" s="559"/>
      <c r="FVQ1106" s="559"/>
      <c r="FVR1106" s="559"/>
      <c r="FVS1106" s="559"/>
      <c r="FVT1106" s="559"/>
      <c r="FVU1106" s="559"/>
      <c r="FVV1106" s="559"/>
      <c r="FVW1106" s="559"/>
      <c r="FVX1106" s="559"/>
      <c r="FVY1106" s="559"/>
      <c r="FVZ1106" s="559"/>
      <c r="FWA1106" s="559"/>
      <c r="FWB1106" s="559"/>
      <c r="FWC1106" s="559"/>
      <c r="FWD1106" s="559"/>
      <c r="FWE1106" s="559"/>
      <c r="FWF1106" s="559"/>
      <c r="FWG1106" s="559"/>
      <c r="FWH1106" s="559"/>
      <c r="FWI1106" s="559"/>
      <c r="FWJ1106" s="559"/>
      <c r="FWK1106" s="559"/>
      <c r="FWL1106" s="559"/>
      <c r="FWM1106" s="559"/>
      <c r="FWN1106" s="559"/>
      <c r="FWO1106" s="559"/>
      <c r="FWP1106" s="559"/>
      <c r="FWQ1106" s="559"/>
      <c r="FWR1106" s="559"/>
      <c r="FWS1106" s="559"/>
      <c r="FWT1106" s="559"/>
      <c r="FWU1106" s="559"/>
      <c r="FWV1106" s="559"/>
      <c r="FWW1106" s="559"/>
      <c r="FWX1106" s="559"/>
      <c r="FWY1106" s="559"/>
      <c r="FWZ1106" s="559"/>
      <c r="FXA1106" s="559"/>
      <c r="FXB1106" s="559"/>
      <c r="FXC1106" s="559"/>
      <c r="FXD1106" s="559"/>
      <c r="FXE1106" s="559"/>
      <c r="FXF1106" s="559"/>
      <c r="FXG1106" s="559"/>
      <c r="FXH1106" s="559"/>
      <c r="FXI1106" s="559"/>
      <c r="FXJ1106" s="559"/>
      <c r="FXK1106" s="559"/>
      <c r="FXL1106" s="559"/>
      <c r="FXM1106" s="559"/>
      <c r="FXN1106" s="559"/>
      <c r="FXO1106" s="559"/>
      <c r="FXP1106" s="559"/>
      <c r="FXQ1106" s="559"/>
      <c r="FXR1106" s="559"/>
      <c r="FXS1106" s="559"/>
      <c r="FXT1106" s="559"/>
      <c r="FXU1106" s="559"/>
      <c r="FXV1106" s="559"/>
      <c r="FXW1106" s="559"/>
      <c r="FXX1106" s="559"/>
      <c r="FXY1106" s="559"/>
      <c r="FXZ1106" s="559"/>
      <c r="FYA1106" s="559"/>
      <c r="FYB1106" s="559"/>
      <c r="FYC1106" s="559"/>
      <c r="FYD1106" s="559"/>
      <c r="FYE1106" s="559"/>
      <c r="FYF1106" s="559"/>
      <c r="FYG1106" s="559"/>
      <c r="FYH1106" s="559"/>
      <c r="FYI1106" s="559"/>
      <c r="FYJ1106" s="559"/>
      <c r="FYK1106" s="559"/>
      <c r="FYL1106" s="559"/>
      <c r="FYM1106" s="559"/>
      <c r="FYN1106" s="559"/>
      <c r="FYO1106" s="559"/>
      <c r="FYP1106" s="559"/>
      <c r="FYQ1106" s="559"/>
      <c r="FYR1106" s="559"/>
      <c r="FYS1106" s="559"/>
      <c r="FYT1106" s="559"/>
      <c r="FYU1106" s="559"/>
      <c r="FYV1106" s="559"/>
      <c r="FYW1106" s="559"/>
      <c r="FYX1106" s="559"/>
      <c r="FYY1106" s="559"/>
      <c r="FYZ1106" s="559"/>
      <c r="FZA1106" s="559"/>
      <c r="FZB1106" s="559"/>
      <c r="FZC1106" s="559"/>
      <c r="FZD1106" s="559"/>
      <c r="FZE1106" s="559"/>
      <c r="FZF1106" s="559"/>
      <c r="FZG1106" s="559"/>
      <c r="FZH1106" s="559"/>
      <c r="FZI1106" s="559"/>
      <c r="FZJ1106" s="559"/>
      <c r="FZK1106" s="559"/>
      <c r="FZL1106" s="559"/>
      <c r="FZM1106" s="559"/>
      <c r="FZN1106" s="559"/>
      <c r="FZO1106" s="559"/>
      <c r="FZP1106" s="559"/>
      <c r="FZQ1106" s="559"/>
      <c r="FZR1106" s="559"/>
      <c r="FZS1106" s="559"/>
      <c r="FZT1106" s="559"/>
      <c r="FZU1106" s="559"/>
      <c r="FZV1106" s="559"/>
      <c r="FZW1106" s="559"/>
      <c r="FZX1106" s="559"/>
      <c r="FZY1106" s="559"/>
      <c r="FZZ1106" s="559"/>
      <c r="GAA1106" s="559"/>
      <c r="GAB1106" s="559"/>
      <c r="GAC1106" s="559"/>
      <c r="GAD1106" s="559"/>
      <c r="GAE1106" s="559"/>
      <c r="GAF1106" s="559"/>
      <c r="GAG1106" s="559"/>
      <c r="GAH1106" s="559"/>
      <c r="GAI1106" s="559"/>
      <c r="GAJ1106" s="559"/>
      <c r="GAK1106" s="559"/>
      <c r="GAL1106" s="559"/>
      <c r="GAM1106" s="559"/>
      <c r="GAN1106" s="559"/>
      <c r="GAO1106" s="559"/>
      <c r="GAP1106" s="559"/>
      <c r="GAQ1106" s="559"/>
      <c r="GAR1106" s="559"/>
      <c r="GAS1106" s="559"/>
      <c r="GAT1106" s="559"/>
      <c r="GAU1106" s="559"/>
      <c r="GAV1106" s="559"/>
      <c r="GAW1106" s="559"/>
      <c r="GAX1106" s="559"/>
      <c r="GAY1106" s="559"/>
      <c r="GAZ1106" s="559"/>
      <c r="GBA1106" s="559"/>
      <c r="GBB1106" s="559"/>
      <c r="GBC1106" s="559"/>
      <c r="GBD1106" s="559"/>
      <c r="GBE1106" s="559"/>
      <c r="GBF1106" s="559"/>
      <c r="GBG1106" s="559"/>
      <c r="GBH1106" s="559"/>
      <c r="GBI1106" s="559"/>
      <c r="GBJ1106" s="559"/>
      <c r="GBK1106" s="559"/>
      <c r="GBL1106" s="559"/>
      <c r="GBM1106" s="559"/>
      <c r="GBN1106" s="559"/>
      <c r="GBO1106" s="559"/>
      <c r="GBP1106" s="559"/>
      <c r="GBQ1106" s="559"/>
      <c r="GBR1106" s="559"/>
      <c r="GBS1106" s="559"/>
      <c r="GBT1106" s="559"/>
      <c r="GBU1106" s="559"/>
      <c r="GBV1106" s="559"/>
      <c r="GBW1106" s="559"/>
      <c r="GBX1106" s="559"/>
      <c r="GBY1106" s="559"/>
      <c r="GBZ1106" s="559"/>
      <c r="GCA1106" s="559"/>
      <c r="GCB1106" s="559"/>
      <c r="GCC1106" s="559"/>
      <c r="GCD1106" s="559"/>
      <c r="GCE1106" s="559"/>
      <c r="GCF1106" s="559"/>
      <c r="GCG1106" s="559"/>
      <c r="GCH1106" s="559"/>
      <c r="GCI1106" s="559"/>
      <c r="GCJ1106" s="559"/>
      <c r="GCK1106" s="559"/>
      <c r="GCL1106" s="559"/>
      <c r="GCM1106" s="559"/>
      <c r="GCN1106" s="559"/>
      <c r="GCO1106" s="559"/>
      <c r="GCP1106" s="559"/>
      <c r="GCQ1106" s="559"/>
      <c r="GCR1106" s="559"/>
      <c r="GCS1106" s="559"/>
      <c r="GCT1106" s="559"/>
      <c r="GCU1106" s="559"/>
      <c r="GCV1106" s="559"/>
      <c r="GCW1106" s="559"/>
      <c r="GCX1106" s="559"/>
      <c r="GCY1106" s="559"/>
      <c r="GCZ1106" s="559"/>
      <c r="GDA1106" s="559"/>
      <c r="GDB1106" s="559"/>
      <c r="GDC1106" s="559"/>
      <c r="GDD1106" s="559"/>
      <c r="GDE1106" s="559"/>
      <c r="GDF1106" s="559"/>
      <c r="GDG1106" s="559"/>
      <c r="GDH1106" s="559"/>
      <c r="GDI1106" s="559"/>
      <c r="GDJ1106" s="559"/>
      <c r="GDK1106" s="559"/>
      <c r="GDL1106" s="559"/>
      <c r="GDM1106" s="559"/>
      <c r="GDN1106" s="559"/>
      <c r="GDO1106" s="559"/>
      <c r="GDP1106" s="559"/>
      <c r="GDQ1106" s="559"/>
      <c r="GDR1106" s="559"/>
      <c r="GDS1106" s="559"/>
      <c r="GDT1106" s="559"/>
      <c r="GDU1106" s="559"/>
      <c r="GDV1106" s="559"/>
      <c r="GDW1106" s="559"/>
      <c r="GDX1106" s="559"/>
      <c r="GDY1106" s="559"/>
      <c r="GDZ1106" s="559"/>
      <c r="GEA1106" s="559"/>
      <c r="GEB1106" s="559"/>
      <c r="GEC1106" s="559"/>
      <c r="GED1106" s="559"/>
      <c r="GEE1106" s="559"/>
      <c r="GEF1106" s="559"/>
      <c r="GEG1106" s="559"/>
      <c r="GEH1106" s="559"/>
      <c r="GEI1106" s="559"/>
      <c r="GEJ1106" s="559"/>
      <c r="GEK1106" s="559"/>
      <c r="GEL1106" s="559"/>
      <c r="GEM1106" s="559"/>
      <c r="GEN1106" s="559"/>
      <c r="GEO1106" s="559"/>
      <c r="GEP1106" s="559"/>
      <c r="GEQ1106" s="559"/>
      <c r="GER1106" s="559"/>
      <c r="GES1106" s="559"/>
      <c r="GET1106" s="559"/>
      <c r="GEU1106" s="559"/>
      <c r="GEV1106" s="559"/>
      <c r="GEW1106" s="559"/>
      <c r="GEX1106" s="559"/>
      <c r="GEY1106" s="559"/>
      <c r="GEZ1106" s="559"/>
      <c r="GFA1106" s="559"/>
      <c r="GFB1106" s="559"/>
      <c r="GFC1106" s="559"/>
      <c r="GFD1106" s="559"/>
      <c r="GFE1106" s="559"/>
      <c r="GFF1106" s="559"/>
      <c r="GFG1106" s="559"/>
      <c r="GFH1106" s="559"/>
      <c r="GFI1106" s="559"/>
      <c r="GFJ1106" s="559"/>
      <c r="GFK1106" s="559"/>
      <c r="GFL1106" s="559"/>
      <c r="GFM1106" s="559"/>
      <c r="GFN1106" s="559"/>
      <c r="GFO1106" s="559"/>
      <c r="GFP1106" s="559"/>
      <c r="GFQ1106" s="559"/>
      <c r="GFR1106" s="559"/>
      <c r="GFS1106" s="559"/>
      <c r="GFT1106" s="559"/>
      <c r="GFU1106" s="559"/>
      <c r="GFV1106" s="559"/>
      <c r="GFW1106" s="559"/>
      <c r="GFX1106" s="559"/>
      <c r="GFY1106" s="559"/>
      <c r="GFZ1106" s="559"/>
      <c r="GGA1106" s="559"/>
      <c r="GGB1106" s="559"/>
      <c r="GGC1106" s="559"/>
      <c r="GGD1106" s="559"/>
      <c r="GGE1106" s="559"/>
      <c r="GGF1106" s="559"/>
      <c r="GGG1106" s="559"/>
      <c r="GGH1106" s="559"/>
      <c r="GGI1106" s="559"/>
      <c r="GGJ1106" s="559"/>
      <c r="GGK1106" s="559"/>
      <c r="GGL1106" s="559"/>
      <c r="GGM1106" s="559"/>
      <c r="GGN1106" s="559"/>
      <c r="GGO1106" s="559"/>
      <c r="GGP1106" s="559"/>
      <c r="GGQ1106" s="559"/>
      <c r="GGR1106" s="559"/>
      <c r="GGS1106" s="559"/>
      <c r="GGT1106" s="559"/>
      <c r="GGU1106" s="559"/>
      <c r="GGV1106" s="559"/>
      <c r="GGW1106" s="559"/>
      <c r="GGX1106" s="559"/>
      <c r="GGY1106" s="559"/>
      <c r="GGZ1106" s="559"/>
      <c r="GHA1106" s="559"/>
      <c r="GHB1106" s="559"/>
      <c r="GHC1106" s="559"/>
      <c r="GHD1106" s="559"/>
      <c r="GHE1106" s="559"/>
      <c r="GHF1106" s="559"/>
      <c r="GHG1106" s="559"/>
      <c r="GHH1106" s="559"/>
      <c r="GHI1106" s="559"/>
      <c r="GHJ1106" s="559"/>
      <c r="GHK1106" s="559"/>
      <c r="GHL1106" s="559"/>
      <c r="GHM1106" s="559"/>
      <c r="GHN1106" s="559"/>
      <c r="GHO1106" s="559"/>
      <c r="GHP1106" s="559"/>
      <c r="GHQ1106" s="559"/>
      <c r="GHR1106" s="559"/>
      <c r="GHS1106" s="559"/>
      <c r="GHT1106" s="559"/>
      <c r="GHU1106" s="559"/>
      <c r="GHV1106" s="559"/>
      <c r="GHW1106" s="559"/>
      <c r="GHX1106" s="559"/>
      <c r="GHY1106" s="559"/>
      <c r="GHZ1106" s="559"/>
      <c r="GIA1106" s="559"/>
      <c r="GIB1106" s="559"/>
      <c r="GIC1106" s="559"/>
      <c r="GID1106" s="559"/>
      <c r="GIE1106" s="559"/>
      <c r="GIF1106" s="559"/>
      <c r="GIG1106" s="559"/>
      <c r="GIH1106" s="559"/>
      <c r="GII1106" s="559"/>
      <c r="GIJ1106" s="559"/>
      <c r="GIK1106" s="559"/>
      <c r="GIL1106" s="559"/>
      <c r="GIM1106" s="559"/>
      <c r="GIN1106" s="559"/>
      <c r="GIO1106" s="559"/>
      <c r="GIP1106" s="559"/>
      <c r="GIQ1106" s="559"/>
      <c r="GIR1106" s="559"/>
      <c r="GIS1106" s="559"/>
      <c r="GIT1106" s="559"/>
      <c r="GIU1106" s="559"/>
      <c r="GIV1106" s="559"/>
      <c r="GIW1106" s="559"/>
      <c r="GIX1106" s="559"/>
      <c r="GIY1106" s="559"/>
      <c r="GIZ1106" s="559"/>
      <c r="GJA1106" s="559"/>
      <c r="GJB1106" s="559"/>
      <c r="GJC1106" s="559"/>
      <c r="GJD1106" s="559"/>
      <c r="GJE1106" s="559"/>
      <c r="GJF1106" s="559"/>
      <c r="GJG1106" s="559"/>
      <c r="GJH1106" s="559"/>
      <c r="GJI1106" s="559"/>
      <c r="GJJ1106" s="559"/>
      <c r="GJK1106" s="559"/>
      <c r="GJL1106" s="559"/>
      <c r="GJM1106" s="559"/>
      <c r="GJN1106" s="559"/>
      <c r="GJO1106" s="559"/>
      <c r="GJP1106" s="559"/>
      <c r="GJQ1106" s="559"/>
      <c r="GJR1106" s="559"/>
      <c r="GJS1106" s="559"/>
      <c r="GJT1106" s="559"/>
      <c r="GJU1106" s="559"/>
      <c r="GJV1106" s="559"/>
      <c r="GJW1106" s="559"/>
      <c r="GJX1106" s="559"/>
      <c r="GJY1106" s="559"/>
      <c r="GJZ1106" s="559"/>
      <c r="GKA1106" s="559"/>
      <c r="GKB1106" s="559"/>
      <c r="GKC1106" s="559"/>
      <c r="GKD1106" s="559"/>
      <c r="GKE1106" s="559"/>
      <c r="GKF1106" s="559"/>
      <c r="GKG1106" s="559"/>
      <c r="GKH1106" s="559"/>
      <c r="GKI1106" s="559"/>
      <c r="GKJ1106" s="559"/>
      <c r="GKK1106" s="559"/>
      <c r="GKL1106" s="559"/>
      <c r="GKM1106" s="559"/>
      <c r="GKN1106" s="559"/>
      <c r="GKO1106" s="559"/>
      <c r="GKP1106" s="559"/>
      <c r="GKQ1106" s="559"/>
      <c r="GKR1106" s="559"/>
      <c r="GKS1106" s="559"/>
      <c r="GKT1106" s="559"/>
      <c r="GKU1106" s="559"/>
      <c r="GKV1106" s="559"/>
      <c r="GKW1106" s="559"/>
      <c r="GKX1106" s="559"/>
      <c r="GKY1106" s="559"/>
      <c r="GKZ1106" s="559"/>
      <c r="GLA1106" s="559"/>
      <c r="GLB1106" s="559"/>
      <c r="GLC1106" s="559"/>
      <c r="GLD1106" s="559"/>
      <c r="GLE1106" s="559"/>
      <c r="GLF1106" s="559"/>
      <c r="GLG1106" s="559"/>
      <c r="GLH1106" s="559"/>
      <c r="GLI1106" s="559"/>
      <c r="GLJ1106" s="559"/>
      <c r="GLK1106" s="559"/>
      <c r="GLL1106" s="559"/>
      <c r="GLM1106" s="559"/>
      <c r="GLN1106" s="559"/>
      <c r="GLO1106" s="559"/>
      <c r="GLP1106" s="559"/>
      <c r="GLQ1106" s="559"/>
      <c r="GLR1106" s="559"/>
      <c r="GLS1106" s="559"/>
      <c r="GLT1106" s="559"/>
      <c r="GLU1106" s="559"/>
      <c r="GLV1106" s="559"/>
      <c r="GLW1106" s="559"/>
      <c r="GLX1106" s="559"/>
      <c r="GLY1106" s="559"/>
      <c r="GLZ1106" s="559"/>
      <c r="GMA1106" s="559"/>
      <c r="GMB1106" s="559"/>
      <c r="GMC1106" s="559"/>
      <c r="GMD1106" s="559"/>
      <c r="GME1106" s="559"/>
      <c r="GMF1106" s="559"/>
      <c r="GMG1106" s="559"/>
      <c r="GMH1106" s="559"/>
      <c r="GMI1106" s="559"/>
      <c r="GMJ1106" s="559"/>
      <c r="GMK1106" s="559"/>
      <c r="GML1106" s="559"/>
      <c r="GMM1106" s="559"/>
      <c r="GMN1106" s="559"/>
      <c r="GMO1106" s="559"/>
      <c r="GMP1106" s="559"/>
      <c r="GMQ1106" s="559"/>
      <c r="GMR1106" s="559"/>
      <c r="GMS1106" s="559"/>
      <c r="GMT1106" s="559"/>
      <c r="GMU1106" s="559"/>
      <c r="GMV1106" s="559"/>
      <c r="GMW1106" s="559"/>
      <c r="GMX1106" s="559"/>
      <c r="GMY1106" s="559"/>
      <c r="GMZ1106" s="559"/>
      <c r="GNA1106" s="559"/>
      <c r="GNB1106" s="559"/>
      <c r="GNC1106" s="559"/>
      <c r="GND1106" s="559"/>
      <c r="GNE1106" s="559"/>
      <c r="GNF1106" s="559"/>
      <c r="GNG1106" s="559"/>
      <c r="GNH1106" s="559"/>
      <c r="GNI1106" s="559"/>
      <c r="GNJ1106" s="559"/>
      <c r="GNK1106" s="559"/>
      <c r="GNL1106" s="559"/>
      <c r="GNM1106" s="559"/>
      <c r="GNN1106" s="559"/>
      <c r="GNO1106" s="559"/>
      <c r="GNP1106" s="559"/>
      <c r="GNQ1106" s="559"/>
      <c r="GNR1106" s="559"/>
      <c r="GNS1106" s="559"/>
      <c r="GNT1106" s="559"/>
      <c r="GNU1106" s="559"/>
      <c r="GNV1106" s="559"/>
      <c r="GNW1106" s="559"/>
      <c r="GNX1106" s="559"/>
      <c r="GNY1106" s="559"/>
      <c r="GNZ1106" s="559"/>
      <c r="GOA1106" s="559"/>
      <c r="GOB1106" s="559"/>
      <c r="GOC1106" s="559"/>
      <c r="GOD1106" s="559"/>
      <c r="GOE1106" s="559"/>
      <c r="GOF1106" s="559"/>
      <c r="GOG1106" s="559"/>
      <c r="GOH1106" s="559"/>
      <c r="GOI1106" s="559"/>
      <c r="GOJ1106" s="559"/>
      <c r="GOK1106" s="559"/>
      <c r="GOL1106" s="559"/>
      <c r="GOM1106" s="559"/>
      <c r="GON1106" s="559"/>
      <c r="GOO1106" s="559"/>
      <c r="GOP1106" s="559"/>
      <c r="GOQ1106" s="559"/>
      <c r="GOR1106" s="559"/>
      <c r="GOS1106" s="559"/>
      <c r="GOT1106" s="559"/>
      <c r="GOU1106" s="559"/>
      <c r="GOV1106" s="559"/>
      <c r="GOW1106" s="559"/>
      <c r="GOX1106" s="559"/>
      <c r="GOY1106" s="559"/>
      <c r="GOZ1106" s="559"/>
      <c r="GPA1106" s="559"/>
      <c r="GPB1106" s="559"/>
      <c r="GPC1106" s="559"/>
      <c r="GPD1106" s="559"/>
      <c r="GPE1106" s="559"/>
      <c r="GPF1106" s="559"/>
      <c r="GPG1106" s="559"/>
      <c r="GPH1106" s="559"/>
      <c r="GPI1106" s="559"/>
      <c r="GPJ1106" s="559"/>
      <c r="GPK1106" s="559"/>
      <c r="GPL1106" s="559"/>
      <c r="GPM1106" s="559"/>
      <c r="GPN1106" s="559"/>
      <c r="GPO1106" s="559"/>
      <c r="GPP1106" s="559"/>
      <c r="GPQ1106" s="559"/>
      <c r="GPR1106" s="559"/>
      <c r="GPS1106" s="559"/>
      <c r="GPT1106" s="559"/>
      <c r="GPU1106" s="559"/>
      <c r="GPV1106" s="559"/>
      <c r="GPW1106" s="559"/>
      <c r="GPX1106" s="559"/>
      <c r="GPY1106" s="559"/>
      <c r="GPZ1106" s="559"/>
      <c r="GQA1106" s="559"/>
      <c r="GQB1106" s="559"/>
      <c r="GQC1106" s="559"/>
      <c r="GQD1106" s="559"/>
      <c r="GQE1106" s="559"/>
      <c r="GQF1106" s="559"/>
      <c r="GQG1106" s="559"/>
      <c r="GQH1106" s="559"/>
      <c r="GQI1106" s="559"/>
      <c r="GQJ1106" s="559"/>
      <c r="GQK1106" s="559"/>
      <c r="GQL1106" s="559"/>
      <c r="GQM1106" s="559"/>
      <c r="GQN1106" s="559"/>
      <c r="GQO1106" s="559"/>
      <c r="GQP1106" s="559"/>
      <c r="GQQ1106" s="559"/>
      <c r="GQR1106" s="559"/>
      <c r="GQS1106" s="559"/>
      <c r="GQT1106" s="559"/>
      <c r="GQU1106" s="559"/>
      <c r="GQV1106" s="559"/>
      <c r="GQW1106" s="559"/>
      <c r="GQX1106" s="559"/>
      <c r="GQY1106" s="559"/>
      <c r="GQZ1106" s="559"/>
      <c r="GRA1106" s="559"/>
      <c r="GRB1106" s="559"/>
      <c r="GRC1106" s="559"/>
      <c r="GRD1106" s="559"/>
      <c r="GRE1106" s="559"/>
      <c r="GRF1106" s="559"/>
      <c r="GRG1106" s="559"/>
      <c r="GRH1106" s="559"/>
      <c r="GRI1106" s="559"/>
      <c r="GRJ1106" s="559"/>
      <c r="GRK1106" s="559"/>
      <c r="GRL1106" s="559"/>
      <c r="GRM1106" s="559"/>
      <c r="GRN1106" s="559"/>
      <c r="GRO1106" s="559"/>
      <c r="GRP1106" s="559"/>
      <c r="GRQ1106" s="559"/>
      <c r="GRR1106" s="559"/>
      <c r="GRS1106" s="559"/>
      <c r="GRT1106" s="559"/>
      <c r="GRU1106" s="559"/>
      <c r="GRV1106" s="559"/>
      <c r="GRW1106" s="559"/>
      <c r="GRX1106" s="559"/>
      <c r="GRY1106" s="559"/>
      <c r="GRZ1106" s="559"/>
      <c r="GSA1106" s="559"/>
      <c r="GSB1106" s="559"/>
      <c r="GSC1106" s="559"/>
      <c r="GSD1106" s="559"/>
      <c r="GSE1106" s="559"/>
      <c r="GSF1106" s="559"/>
      <c r="GSG1106" s="559"/>
      <c r="GSH1106" s="559"/>
      <c r="GSI1106" s="559"/>
      <c r="GSJ1106" s="559"/>
      <c r="GSK1106" s="559"/>
      <c r="GSL1106" s="559"/>
      <c r="GSM1106" s="559"/>
      <c r="GSN1106" s="559"/>
      <c r="GSO1106" s="559"/>
      <c r="GSP1106" s="559"/>
      <c r="GSQ1106" s="559"/>
      <c r="GSR1106" s="559"/>
      <c r="GSS1106" s="559"/>
      <c r="GST1106" s="559"/>
      <c r="GSU1106" s="559"/>
      <c r="GSV1106" s="559"/>
      <c r="GSW1106" s="559"/>
      <c r="GSX1106" s="559"/>
      <c r="GSY1106" s="559"/>
      <c r="GSZ1106" s="559"/>
      <c r="GTA1106" s="559"/>
      <c r="GTB1106" s="559"/>
      <c r="GTC1106" s="559"/>
      <c r="GTD1106" s="559"/>
      <c r="GTE1106" s="559"/>
      <c r="GTF1106" s="559"/>
      <c r="GTG1106" s="559"/>
      <c r="GTH1106" s="559"/>
      <c r="GTI1106" s="559"/>
      <c r="GTJ1106" s="559"/>
      <c r="GTK1106" s="559"/>
      <c r="GTL1106" s="559"/>
      <c r="GTM1106" s="559"/>
      <c r="GTN1106" s="559"/>
      <c r="GTO1106" s="559"/>
      <c r="GTP1106" s="559"/>
      <c r="GTQ1106" s="559"/>
      <c r="GTR1106" s="559"/>
      <c r="GTS1106" s="559"/>
      <c r="GTT1106" s="559"/>
      <c r="GTU1106" s="559"/>
      <c r="GTV1106" s="559"/>
      <c r="GTW1106" s="559"/>
      <c r="GTX1106" s="559"/>
      <c r="GTY1106" s="559"/>
      <c r="GTZ1106" s="559"/>
      <c r="GUA1106" s="559"/>
      <c r="GUB1106" s="559"/>
      <c r="GUC1106" s="559"/>
      <c r="GUD1106" s="559"/>
      <c r="GUE1106" s="559"/>
      <c r="GUF1106" s="559"/>
      <c r="GUG1106" s="559"/>
      <c r="GUH1106" s="559"/>
      <c r="GUI1106" s="559"/>
      <c r="GUJ1106" s="559"/>
      <c r="GUK1106" s="559"/>
      <c r="GUL1106" s="559"/>
      <c r="GUM1106" s="559"/>
      <c r="GUN1106" s="559"/>
      <c r="GUO1106" s="559"/>
      <c r="GUP1106" s="559"/>
      <c r="GUQ1106" s="559"/>
      <c r="GUR1106" s="559"/>
      <c r="GUS1106" s="559"/>
      <c r="GUT1106" s="559"/>
      <c r="GUU1106" s="559"/>
      <c r="GUV1106" s="559"/>
      <c r="GUW1106" s="559"/>
      <c r="GUX1106" s="559"/>
      <c r="GUY1106" s="559"/>
      <c r="GUZ1106" s="559"/>
      <c r="GVA1106" s="559"/>
      <c r="GVB1106" s="559"/>
      <c r="GVC1106" s="559"/>
      <c r="GVD1106" s="559"/>
      <c r="GVE1106" s="559"/>
      <c r="GVF1106" s="559"/>
      <c r="GVG1106" s="559"/>
      <c r="GVH1106" s="559"/>
      <c r="GVI1106" s="559"/>
      <c r="GVJ1106" s="559"/>
      <c r="GVK1106" s="559"/>
      <c r="GVL1106" s="559"/>
      <c r="GVM1106" s="559"/>
      <c r="GVN1106" s="559"/>
      <c r="GVO1106" s="559"/>
      <c r="GVP1106" s="559"/>
      <c r="GVQ1106" s="559"/>
      <c r="GVR1106" s="559"/>
      <c r="GVS1106" s="559"/>
      <c r="GVT1106" s="559"/>
      <c r="GVU1106" s="559"/>
      <c r="GVV1106" s="559"/>
      <c r="GVW1106" s="559"/>
      <c r="GVX1106" s="559"/>
      <c r="GVY1106" s="559"/>
      <c r="GVZ1106" s="559"/>
      <c r="GWA1106" s="559"/>
      <c r="GWB1106" s="559"/>
      <c r="GWC1106" s="559"/>
      <c r="GWD1106" s="559"/>
      <c r="GWE1106" s="559"/>
      <c r="GWF1106" s="559"/>
      <c r="GWG1106" s="559"/>
      <c r="GWH1106" s="559"/>
      <c r="GWI1106" s="559"/>
      <c r="GWJ1106" s="559"/>
      <c r="GWK1106" s="559"/>
      <c r="GWL1106" s="559"/>
      <c r="GWM1106" s="559"/>
      <c r="GWN1106" s="559"/>
      <c r="GWO1106" s="559"/>
      <c r="GWP1106" s="559"/>
      <c r="GWQ1106" s="559"/>
      <c r="GWR1106" s="559"/>
      <c r="GWS1106" s="559"/>
      <c r="GWT1106" s="559"/>
      <c r="GWU1106" s="559"/>
      <c r="GWV1106" s="559"/>
      <c r="GWW1106" s="559"/>
      <c r="GWX1106" s="559"/>
      <c r="GWY1106" s="559"/>
      <c r="GWZ1106" s="559"/>
      <c r="GXA1106" s="559"/>
      <c r="GXB1106" s="559"/>
      <c r="GXC1106" s="559"/>
      <c r="GXD1106" s="559"/>
      <c r="GXE1106" s="559"/>
      <c r="GXF1106" s="559"/>
      <c r="GXG1106" s="559"/>
      <c r="GXH1106" s="559"/>
      <c r="GXI1106" s="559"/>
      <c r="GXJ1106" s="559"/>
      <c r="GXK1106" s="559"/>
      <c r="GXL1106" s="559"/>
      <c r="GXM1106" s="559"/>
      <c r="GXN1106" s="559"/>
      <c r="GXO1106" s="559"/>
      <c r="GXP1106" s="559"/>
      <c r="GXQ1106" s="559"/>
      <c r="GXR1106" s="559"/>
      <c r="GXS1106" s="559"/>
      <c r="GXT1106" s="559"/>
      <c r="GXU1106" s="559"/>
      <c r="GXV1106" s="559"/>
      <c r="GXW1106" s="559"/>
      <c r="GXX1106" s="559"/>
      <c r="GXY1106" s="559"/>
      <c r="GXZ1106" s="559"/>
      <c r="GYA1106" s="559"/>
      <c r="GYB1106" s="559"/>
      <c r="GYC1106" s="559"/>
      <c r="GYD1106" s="559"/>
      <c r="GYE1106" s="559"/>
      <c r="GYF1106" s="559"/>
      <c r="GYG1106" s="559"/>
      <c r="GYH1106" s="559"/>
      <c r="GYI1106" s="559"/>
      <c r="GYJ1106" s="559"/>
      <c r="GYK1106" s="559"/>
      <c r="GYL1106" s="559"/>
      <c r="GYM1106" s="559"/>
      <c r="GYN1106" s="559"/>
      <c r="GYO1106" s="559"/>
      <c r="GYP1106" s="559"/>
      <c r="GYQ1106" s="559"/>
      <c r="GYR1106" s="559"/>
      <c r="GYS1106" s="559"/>
      <c r="GYT1106" s="559"/>
      <c r="GYU1106" s="559"/>
      <c r="GYV1106" s="559"/>
      <c r="GYW1106" s="559"/>
      <c r="GYX1106" s="559"/>
      <c r="GYY1106" s="559"/>
      <c r="GYZ1106" s="559"/>
      <c r="GZA1106" s="559"/>
      <c r="GZB1106" s="559"/>
      <c r="GZC1106" s="559"/>
      <c r="GZD1106" s="559"/>
      <c r="GZE1106" s="559"/>
      <c r="GZF1106" s="559"/>
      <c r="GZG1106" s="559"/>
      <c r="GZH1106" s="559"/>
      <c r="GZI1106" s="559"/>
      <c r="GZJ1106" s="559"/>
      <c r="GZK1106" s="559"/>
      <c r="GZL1106" s="559"/>
      <c r="GZM1106" s="559"/>
      <c r="GZN1106" s="559"/>
      <c r="GZO1106" s="559"/>
      <c r="GZP1106" s="559"/>
      <c r="GZQ1106" s="559"/>
      <c r="GZR1106" s="559"/>
      <c r="GZS1106" s="559"/>
      <c r="GZT1106" s="559"/>
      <c r="GZU1106" s="559"/>
      <c r="GZV1106" s="559"/>
      <c r="GZW1106" s="559"/>
      <c r="GZX1106" s="559"/>
      <c r="GZY1106" s="559"/>
      <c r="GZZ1106" s="559"/>
      <c r="HAA1106" s="559"/>
      <c r="HAB1106" s="559"/>
      <c r="HAC1106" s="559"/>
      <c r="HAD1106" s="559"/>
      <c r="HAE1106" s="559"/>
      <c r="HAF1106" s="559"/>
      <c r="HAG1106" s="559"/>
      <c r="HAH1106" s="559"/>
      <c r="HAI1106" s="559"/>
      <c r="HAJ1106" s="559"/>
      <c r="HAK1106" s="559"/>
      <c r="HAL1106" s="559"/>
      <c r="HAM1106" s="559"/>
      <c r="HAN1106" s="559"/>
      <c r="HAO1106" s="559"/>
      <c r="HAP1106" s="559"/>
      <c r="HAQ1106" s="559"/>
      <c r="HAR1106" s="559"/>
      <c r="HAS1106" s="559"/>
      <c r="HAT1106" s="559"/>
      <c r="HAU1106" s="559"/>
      <c r="HAV1106" s="559"/>
      <c r="HAW1106" s="559"/>
      <c r="HAX1106" s="559"/>
      <c r="HAY1106" s="559"/>
      <c r="HAZ1106" s="559"/>
      <c r="HBA1106" s="559"/>
      <c r="HBB1106" s="559"/>
      <c r="HBC1106" s="559"/>
      <c r="HBD1106" s="559"/>
      <c r="HBE1106" s="559"/>
      <c r="HBF1106" s="559"/>
      <c r="HBG1106" s="559"/>
      <c r="HBH1106" s="559"/>
      <c r="HBI1106" s="559"/>
      <c r="HBJ1106" s="559"/>
      <c r="HBK1106" s="559"/>
      <c r="HBL1106" s="559"/>
      <c r="HBM1106" s="559"/>
      <c r="HBN1106" s="559"/>
      <c r="HBO1106" s="559"/>
      <c r="HBP1106" s="559"/>
      <c r="HBQ1106" s="559"/>
      <c r="HBR1106" s="559"/>
      <c r="HBS1106" s="559"/>
      <c r="HBT1106" s="559"/>
      <c r="HBU1106" s="559"/>
      <c r="HBV1106" s="559"/>
      <c r="HBW1106" s="559"/>
      <c r="HBX1106" s="559"/>
      <c r="HBY1106" s="559"/>
      <c r="HBZ1106" s="559"/>
      <c r="HCA1106" s="559"/>
      <c r="HCB1106" s="559"/>
      <c r="HCC1106" s="559"/>
      <c r="HCD1106" s="559"/>
      <c r="HCE1106" s="559"/>
      <c r="HCF1106" s="559"/>
      <c r="HCG1106" s="559"/>
      <c r="HCH1106" s="559"/>
      <c r="HCI1106" s="559"/>
      <c r="HCJ1106" s="559"/>
      <c r="HCK1106" s="559"/>
      <c r="HCL1106" s="559"/>
      <c r="HCM1106" s="559"/>
      <c r="HCN1106" s="559"/>
      <c r="HCO1106" s="559"/>
      <c r="HCP1106" s="559"/>
      <c r="HCQ1106" s="559"/>
      <c r="HCR1106" s="559"/>
      <c r="HCS1106" s="559"/>
      <c r="HCT1106" s="559"/>
      <c r="HCU1106" s="559"/>
      <c r="HCV1106" s="559"/>
      <c r="HCW1106" s="559"/>
      <c r="HCX1106" s="559"/>
      <c r="HCY1106" s="559"/>
      <c r="HCZ1106" s="559"/>
      <c r="HDA1106" s="559"/>
      <c r="HDB1106" s="559"/>
      <c r="HDC1106" s="559"/>
      <c r="HDD1106" s="559"/>
      <c r="HDE1106" s="559"/>
      <c r="HDF1106" s="559"/>
      <c r="HDG1106" s="559"/>
      <c r="HDH1106" s="559"/>
      <c r="HDI1106" s="559"/>
      <c r="HDJ1106" s="559"/>
      <c r="HDK1106" s="559"/>
      <c r="HDL1106" s="559"/>
      <c r="HDM1106" s="559"/>
      <c r="HDN1106" s="559"/>
      <c r="HDO1106" s="559"/>
      <c r="HDP1106" s="559"/>
      <c r="HDQ1106" s="559"/>
      <c r="HDR1106" s="559"/>
      <c r="HDS1106" s="559"/>
      <c r="HDT1106" s="559"/>
      <c r="HDU1106" s="559"/>
      <c r="HDV1106" s="559"/>
      <c r="HDW1106" s="559"/>
      <c r="HDX1106" s="559"/>
      <c r="HDY1106" s="559"/>
      <c r="HDZ1106" s="559"/>
      <c r="HEA1106" s="559"/>
      <c r="HEB1106" s="559"/>
      <c r="HEC1106" s="559"/>
      <c r="HED1106" s="559"/>
      <c r="HEE1106" s="559"/>
      <c r="HEF1106" s="559"/>
      <c r="HEG1106" s="559"/>
      <c r="HEH1106" s="559"/>
      <c r="HEI1106" s="559"/>
      <c r="HEJ1106" s="559"/>
      <c r="HEK1106" s="559"/>
      <c r="HEL1106" s="559"/>
      <c r="HEM1106" s="559"/>
      <c r="HEN1106" s="559"/>
      <c r="HEO1106" s="559"/>
      <c r="HEP1106" s="559"/>
      <c r="HEQ1106" s="559"/>
      <c r="HER1106" s="559"/>
      <c r="HES1106" s="559"/>
      <c r="HET1106" s="559"/>
      <c r="HEU1106" s="559"/>
      <c r="HEV1106" s="559"/>
      <c r="HEW1106" s="559"/>
      <c r="HEX1106" s="559"/>
      <c r="HEY1106" s="559"/>
      <c r="HEZ1106" s="559"/>
      <c r="HFA1106" s="559"/>
      <c r="HFB1106" s="559"/>
      <c r="HFC1106" s="559"/>
      <c r="HFD1106" s="559"/>
      <c r="HFE1106" s="559"/>
      <c r="HFF1106" s="559"/>
      <c r="HFG1106" s="559"/>
      <c r="HFH1106" s="559"/>
      <c r="HFI1106" s="559"/>
      <c r="HFJ1106" s="559"/>
      <c r="HFK1106" s="559"/>
      <c r="HFL1106" s="559"/>
      <c r="HFM1106" s="559"/>
      <c r="HFN1106" s="559"/>
      <c r="HFO1106" s="559"/>
      <c r="HFP1106" s="559"/>
      <c r="HFQ1106" s="559"/>
      <c r="HFR1106" s="559"/>
      <c r="HFS1106" s="559"/>
      <c r="HFT1106" s="559"/>
      <c r="HFU1106" s="559"/>
      <c r="HFV1106" s="559"/>
      <c r="HFW1106" s="559"/>
      <c r="HFX1106" s="559"/>
      <c r="HFY1106" s="559"/>
      <c r="HFZ1106" s="559"/>
      <c r="HGA1106" s="559"/>
      <c r="HGB1106" s="559"/>
      <c r="HGC1106" s="559"/>
      <c r="HGD1106" s="559"/>
      <c r="HGE1106" s="559"/>
      <c r="HGF1106" s="559"/>
      <c r="HGG1106" s="559"/>
      <c r="HGH1106" s="559"/>
      <c r="HGI1106" s="559"/>
      <c r="HGJ1106" s="559"/>
      <c r="HGK1106" s="559"/>
      <c r="HGL1106" s="559"/>
      <c r="HGM1106" s="559"/>
      <c r="HGN1106" s="559"/>
      <c r="HGO1106" s="559"/>
      <c r="HGP1106" s="559"/>
      <c r="HGQ1106" s="559"/>
      <c r="HGR1106" s="559"/>
      <c r="HGS1106" s="559"/>
      <c r="HGT1106" s="559"/>
      <c r="HGU1106" s="559"/>
      <c r="HGV1106" s="559"/>
      <c r="HGW1106" s="559"/>
      <c r="HGX1106" s="559"/>
      <c r="HGY1106" s="559"/>
      <c r="HGZ1106" s="559"/>
      <c r="HHA1106" s="559"/>
      <c r="HHB1106" s="559"/>
      <c r="HHC1106" s="559"/>
      <c r="HHD1106" s="559"/>
      <c r="HHE1106" s="559"/>
      <c r="HHF1106" s="559"/>
      <c r="HHG1106" s="559"/>
      <c r="HHH1106" s="559"/>
      <c r="HHI1106" s="559"/>
      <c r="HHJ1106" s="559"/>
      <c r="HHK1106" s="559"/>
      <c r="HHL1106" s="559"/>
      <c r="HHM1106" s="559"/>
      <c r="HHN1106" s="559"/>
      <c r="HHO1106" s="559"/>
      <c r="HHP1106" s="559"/>
      <c r="HHQ1106" s="559"/>
      <c r="HHR1106" s="559"/>
      <c r="HHS1106" s="559"/>
      <c r="HHT1106" s="559"/>
      <c r="HHU1106" s="559"/>
      <c r="HHV1106" s="559"/>
      <c r="HHW1106" s="559"/>
      <c r="HHX1106" s="559"/>
      <c r="HHY1106" s="559"/>
      <c r="HHZ1106" s="559"/>
      <c r="HIA1106" s="559"/>
      <c r="HIB1106" s="559"/>
      <c r="HIC1106" s="559"/>
      <c r="HID1106" s="559"/>
      <c r="HIE1106" s="559"/>
      <c r="HIF1106" s="559"/>
      <c r="HIG1106" s="559"/>
      <c r="HIH1106" s="559"/>
      <c r="HII1106" s="559"/>
      <c r="HIJ1106" s="559"/>
      <c r="HIK1106" s="559"/>
      <c r="HIL1106" s="559"/>
      <c r="HIM1106" s="559"/>
      <c r="HIN1106" s="559"/>
      <c r="HIO1106" s="559"/>
      <c r="HIP1106" s="559"/>
      <c r="HIQ1106" s="559"/>
      <c r="HIR1106" s="559"/>
      <c r="HIS1106" s="559"/>
      <c r="HIT1106" s="559"/>
      <c r="HIU1106" s="559"/>
      <c r="HIV1106" s="559"/>
      <c r="HIW1106" s="559"/>
      <c r="HIX1106" s="559"/>
      <c r="HIY1106" s="559"/>
      <c r="HIZ1106" s="559"/>
      <c r="HJA1106" s="559"/>
      <c r="HJB1106" s="559"/>
      <c r="HJC1106" s="559"/>
      <c r="HJD1106" s="559"/>
      <c r="HJE1106" s="559"/>
      <c r="HJF1106" s="559"/>
      <c r="HJG1106" s="559"/>
      <c r="HJH1106" s="559"/>
      <c r="HJI1106" s="559"/>
      <c r="HJJ1106" s="559"/>
      <c r="HJK1106" s="559"/>
      <c r="HJL1106" s="559"/>
      <c r="HJM1106" s="559"/>
      <c r="HJN1106" s="559"/>
      <c r="HJO1106" s="559"/>
      <c r="HJP1106" s="559"/>
      <c r="HJQ1106" s="559"/>
      <c r="HJR1106" s="559"/>
      <c r="HJS1106" s="559"/>
      <c r="HJT1106" s="559"/>
      <c r="HJU1106" s="559"/>
      <c r="HJV1106" s="559"/>
      <c r="HJW1106" s="559"/>
      <c r="HJX1106" s="559"/>
      <c r="HJY1106" s="559"/>
      <c r="HJZ1106" s="559"/>
      <c r="HKA1106" s="559"/>
      <c r="HKB1106" s="559"/>
      <c r="HKC1106" s="559"/>
      <c r="HKD1106" s="559"/>
      <c r="HKE1106" s="559"/>
      <c r="HKF1106" s="559"/>
      <c r="HKG1106" s="559"/>
      <c r="HKH1106" s="559"/>
      <c r="HKI1106" s="559"/>
      <c r="HKJ1106" s="559"/>
      <c r="HKK1106" s="559"/>
      <c r="HKL1106" s="559"/>
      <c r="HKM1106" s="559"/>
      <c r="HKN1106" s="559"/>
      <c r="HKO1106" s="559"/>
      <c r="HKP1106" s="559"/>
      <c r="HKQ1106" s="559"/>
      <c r="HKR1106" s="559"/>
      <c r="HKS1106" s="559"/>
      <c r="HKT1106" s="559"/>
      <c r="HKU1106" s="559"/>
      <c r="HKV1106" s="559"/>
      <c r="HKW1106" s="559"/>
      <c r="HKX1106" s="559"/>
      <c r="HKY1106" s="559"/>
      <c r="HKZ1106" s="559"/>
      <c r="HLA1106" s="559"/>
      <c r="HLB1106" s="559"/>
      <c r="HLC1106" s="559"/>
      <c r="HLD1106" s="559"/>
      <c r="HLE1106" s="559"/>
      <c r="HLF1106" s="559"/>
      <c r="HLG1106" s="559"/>
      <c r="HLH1106" s="559"/>
      <c r="HLI1106" s="559"/>
      <c r="HLJ1106" s="559"/>
      <c r="HLK1106" s="559"/>
      <c r="HLL1106" s="559"/>
      <c r="HLM1106" s="559"/>
      <c r="HLN1106" s="559"/>
      <c r="HLO1106" s="559"/>
      <c r="HLP1106" s="559"/>
      <c r="HLQ1106" s="559"/>
      <c r="HLR1106" s="559"/>
      <c r="HLS1106" s="559"/>
      <c r="HLT1106" s="559"/>
      <c r="HLU1106" s="559"/>
      <c r="HLV1106" s="559"/>
      <c r="HLW1106" s="559"/>
      <c r="HLX1106" s="559"/>
      <c r="HLY1106" s="559"/>
      <c r="HLZ1106" s="559"/>
      <c r="HMA1106" s="559"/>
      <c r="HMB1106" s="559"/>
      <c r="HMC1106" s="559"/>
      <c r="HMD1106" s="559"/>
      <c r="HME1106" s="559"/>
      <c r="HMF1106" s="559"/>
      <c r="HMG1106" s="559"/>
      <c r="HMH1106" s="559"/>
      <c r="HMI1106" s="559"/>
      <c r="HMJ1106" s="559"/>
      <c r="HMK1106" s="559"/>
      <c r="HML1106" s="559"/>
      <c r="HMM1106" s="559"/>
      <c r="HMN1106" s="559"/>
      <c r="HMO1106" s="559"/>
      <c r="HMP1106" s="559"/>
      <c r="HMQ1106" s="559"/>
      <c r="HMR1106" s="559"/>
      <c r="HMS1106" s="559"/>
      <c r="HMT1106" s="559"/>
      <c r="HMU1106" s="559"/>
      <c r="HMV1106" s="559"/>
      <c r="HMW1106" s="559"/>
      <c r="HMX1106" s="559"/>
      <c r="HMY1106" s="559"/>
      <c r="HMZ1106" s="559"/>
      <c r="HNA1106" s="559"/>
      <c r="HNB1106" s="559"/>
      <c r="HNC1106" s="559"/>
      <c r="HND1106" s="559"/>
      <c r="HNE1106" s="559"/>
      <c r="HNF1106" s="559"/>
      <c r="HNG1106" s="559"/>
      <c r="HNH1106" s="559"/>
      <c r="HNI1106" s="559"/>
      <c r="HNJ1106" s="559"/>
      <c r="HNK1106" s="559"/>
      <c r="HNL1106" s="559"/>
      <c r="HNM1106" s="559"/>
      <c r="HNN1106" s="559"/>
      <c r="HNO1106" s="559"/>
      <c r="HNP1106" s="559"/>
      <c r="HNQ1106" s="559"/>
      <c r="HNR1106" s="559"/>
      <c r="HNS1106" s="559"/>
      <c r="HNT1106" s="559"/>
      <c r="HNU1106" s="559"/>
      <c r="HNV1106" s="559"/>
      <c r="HNW1106" s="559"/>
      <c r="HNX1106" s="559"/>
      <c r="HNY1106" s="559"/>
      <c r="HNZ1106" s="559"/>
      <c r="HOA1106" s="559"/>
      <c r="HOB1106" s="559"/>
      <c r="HOC1106" s="559"/>
      <c r="HOD1106" s="559"/>
      <c r="HOE1106" s="559"/>
      <c r="HOF1106" s="559"/>
      <c r="HOG1106" s="559"/>
      <c r="HOH1106" s="559"/>
      <c r="HOI1106" s="559"/>
      <c r="HOJ1106" s="559"/>
      <c r="HOK1106" s="559"/>
      <c r="HOL1106" s="559"/>
      <c r="HOM1106" s="559"/>
      <c r="HON1106" s="559"/>
      <c r="HOO1106" s="559"/>
      <c r="HOP1106" s="559"/>
      <c r="HOQ1106" s="559"/>
      <c r="HOR1106" s="559"/>
      <c r="HOS1106" s="559"/>
      <c r="HOT1106" s="559"/>
      <c r="HOU1106" s="559"/>
      <c r="HOV1106" s="559"/>
      <c r="HOW1106" s="559"/>
      <c r="HOX1106" s="559"/>
      <c r="HOY1106" s="559"/>
      <c r="HOZ1106" s="559"/>
      <c r="HPA1106" s="559"/>
      <c r="HPB1106" s="559"/>
      <c r="HPC1106" s="559"/>
      <c r="HPD1106" s="559"/>
      <c r="HPE1106" s="559"/>
      <c r="HPF1106" s="559"/>
      <c r="HPG1106" s="559"/>
      <c r="HPH1106" s="559"/>
      <c r="HPI1106" s="559"/>
      <c r="HPJ1106" s="559"/>
      <c r="HPK1106" s="559"/>
      <c r="HPL1106" s="559"/>
      <c r="HPM1106" s="559"/>
      <c r="HPN1106" s="559"/>
      <c r="HPO1106" s="559"/>
      <c r="HPP1106" s="559"/>
      <c r="HPQ1106" s="559"/>
      <c r="HPR1106" s="559"/>
      <c r="HPS1106" s="559"/>
      <c r="HPT1106" s="559"/>
      <c r="HPU1106" s="559"/>
      <c r="HPV1106" s="559"/>
      <c r="HPW1106" s="559"/>
      <c r="HPX1106" s="559"/>
      <c r="HPY1106" s="559"/>
      <c r="HPZ1106" s="559"/>
      <c r="HQA1106" s="559"/>
      <c r="HQB1106" s="559"/>
      <c r="HQC1106" s="559"/>
      <c r="HQD1106" s="559"/>
      <c r="HQE1106" s="559"/>
      <c r="HQF1106" s="559"/>
      <c r="HQG1106" s="559"/>
      <c r="HQH1106" s="559"/>
      <c r="HQI1106" s="559"/>
      <c r="HQJ1106" s="559"/>
      <c r="HQK1106" s="559"/>
      <c r="HQL1106" s="559"/>
      <c r="HQM1106" s="559"/>
      <c r="HQN1106" s="559"/>
      <c r="HQO1106" s="559"/>
      <c r="HQP1106" s="559"/>
      <c r="HQQ1106" s="559"/>
      <c r="HQR1106" s="559"/>
      <c r="HQS1106" s="559"/>
      <c r="HQT1106" s="559"/>
      <c r="HQU1106" s="559"/>
      <c r="HQV1106" s="559"/>
      <c r="HQW1106" s="559"/>
      <c r="HQX1106" s="559"/>
      <c r="HQY1106" s="559"/>
      <c r="HQZ1106" s="559"/>
      <c r="HRA1106" s="559"/>
      <c r="HRB1106" s="559"/>
      <c r="HRC1106" s="559"/>
      <c r="HRD1106" s="559"/>
      <c r="HRE1106" s="559"/>
      <c r="HRF1106" s="559"/>
      <c r="HRG1106" s="559"/>
      <c r="HRH1106" s="559"/>
      <c r="HRI1106" s="559"/>
      <c r="HRJ1106" s="559"/>
      <c r="HRK1106" s="559"/>
      <c r="HRL1106" s="559"/>
      <c r="HRM1106" s="559"/>
      <c r="HRN1106" s="559"/>
      <c r="HRO1106" s="559"/>
      <c r="HRP1106" s="559"/>
      <c r="HRQ1106" s="559"/>
      <c r="HRR1106" s="559"/>
      <c r="HRS1106" s="559"/>
      <c r="HRT1106" s="559"/>
      <c r="HRU1106" s="559"/>
      <c r="HRV1106" s="559"/>
      <c r="HRW1106" s="559"/>
      <c r="HRX1106" s="559"/>
      <c r="HRY1106" s="559"/>
      <c r="HRZ1106" s="559"/>
      <c r="HSA1106" s="559"/>
      <c r="HSB1106" s="559"/>
      <c r="HSC1106" s="559"/>
      <c r="HSD1106" s="559"/>
      <c r="HSE1106" s="559"/>
      <c r="HSF1106" s="559"/>
      <c r="HSG1106" s="559"/>
      <c r="HSH1106" s="559"/>
      <c r="HSI1106" s="559"/>
      <c r="HSJ1106" s="559"/>
      <c r="HSK1106" s="559"/>
      <c r="HSL1106" s="559"/>
      <c r="HSM1106" s="559"/>
      <c r="HSN1106" s="559"/>
      <c r="HSO1106" s="559"/>
      <c r="HSP1106" s="559"/>
      <c r="HSQ1106" s="559"/>
      <c r="HSR1106" s="559"/>
      <c r="HSS1106" s="559"/>
      <c r="HST1106" s="559"/>
      <c r="HSU1106" s="559"/>
      <c r="HSV1106" s="559"/>
      <c r="HSW1106" s="559"/>
      <c r="HSX1106" s="559"/>
      <c r="HSY1106" s="559"/>
      <c r="HSZ1106" s="559"/>
      <c r="HTA1106" s="559"/>
      <c r="HTB1106" s="559"/>
      <c r="HTC1106" s="559"/>
      <c r="HTD1106" s="559"/>
      <c r="HTE1106" s="559"/>
      <c r="HTF1106" s="559"/>
      <c r="HTG1106" s="559"/>
      <c r="HTH1106" s="559"/>
      <c r="HTI1106" s="559"/>
      <c r="HTJ1106" s="559"/>
      <c r="HTK1106" s="559"/>
      <c r="HTL1106" s="559"/>
      <c r="HTM1106" s="559"/>
      <c r="HTN1106" s="559"/>
      <c r="HTO1106" s="559"/>
      <c r="HTP1106" s="559"/>
      <c r="HTQ1106" s="559"/>
      <c r="HTR1106" s="559"/>
      <c r="HTS1106" s="559"/>
      <c r="HTT1106" s="559"/>
      <c r="HTU1106" s="559"/>
      <c r="HTV1106" s="559"/>
      <c r="HTW1106" s="559"/>
      <c r="HTX1106" s="559"/>
      <c r="HTY1106" s="559"/>
      <c r="HTZ1106" s="559"/>
      <c r="HUA1106" s="559"/>
      <c r="HUB1106" s="559"/>
      <c r="HUC1106" s="559"/>
      <c r="HUD1106" s="559"/>
      <c r="HUE1106" s="559"/>
      <c r="HUF1106" s="559"/>
      <c r="HUG1106" s="559"/>
      <c r="HUH1106" s="559"/>
      <c r="HUI1106" s="559"/>
      <c r="HUJ1106" s="559"/>
      <c r="HUK1106" s="559"/>
      <c r="HUL1106" s="559"/>
      <c r="HUM1106" s="559"/>
      <c r="HUN1106" s="559"/>
      <c r="HUO1106" s="559"/>
      <c r="HUP1106" s="559"/>
      <c r="HUQ1106" s="559"/>
      <c r="HUR1106" s="559"/>
      <c r="HUS1106" s="559"/>
      <c r="HUT1106" s="559"/>
      <c r="HUU1106" s="559"/>
      <c r="HUV1106" s="559"/>
      <c r="HUW1106" s="559"/>
      <c r="HUX1106" s="559"/>
      <c r="HUY1106" s="559"/>
      <c r="HUZ1106" s="559"/>
      <c r="HVA1106" s="559"/>
      <c r="HVB1106" s="559"/>
      <c r="HVC1106" s="559"/>
      <c r="HVD1106" s="559"/>
      <c r="HVE1106" s="559"/>
      <c r="HVF1106" s="559"/>
      <c r="HVG1106" s="559"/>
      <c r="HVH1106" s="559"/>
      <c r="HVI1106" s="559"/>
      <c r="HVJ1106" s="559"/>
      <c r="HVK1106" s="559"/>
      <c r="HVL1106" s="559"/>
      <c r="HVM1106" s="559"/>
      <c r="HVN1106" s="559"/>
      <c r="HVO1106" s="559"/>
      <c r="HVP1106" s="559"/>
      <c r="HVQ1106" s="559"/>
      <c r="HVR1106" s="559"/>
      <c r="HVS1106" s="559"/>
      <c r="HVT1106" s="559"/>
      <c r="HVU1106" s="559"/>
      <c r="HVV1106" s="559"/>
      <c r="HVW1106" s="559"/>
      <c r="HVX1106" s="559"/>
      <c r="HVY1106" s="559"/>
      <c r="HVZ1106" s="559"/>
      <c r="HWA1106" s="559"/>
      <c r="HWB1106" s="559"/>
      <c r="HWC1106" s="559"/>
      <c r="HWD1106" s="559"/>
      <c r="HWE1106" s="559"/>
      <c r="HWF1106" s="559"/>
      <c r="HWG1106" s="559"/>
      <c r="HWH1106" s="559"/>
      <c r="HWI1106" s="559"/>
      <c r="HWJ1106" s="559"/>
      <c r="HWK1106" s="559"/>
      <c r="HWL1106" s="559"/>
      <c r="HWM1106" s="559"/>
      <c r="HWN1106" s="559"/>
      <c r="HWO1106" s="559"/>
      <c r="HWP1106" s="559"/>
      <c r="HWQ1106" s="559"/>
      <c r="HWR1106" s="559"/>
      <c r="HWS1106" s="559"/>
      <c r="HWT1106" s="559"/>
      <c r="HWU1106" s="559"/>
      <c r="HWV1106" s="559"/>
      <c r="HWW1106" s="559"/>
      <c r="HWX1106" s="559"/>
      <c r="HWY1106" s="559"/>
      <c r="HWZ1106" s="559"/>
      <c r="HXA1106" s="559"/>
      <c r="HXB1106" s="559"/>
      <c r="HXC1106" s="559"/>
      <c r="HXD1106" s="559"/>
      <c r="HXE1106" s="559"/>
      <c r="HXF1106" s="559"/>
      <c r="HXG1106" s="559"/>
      <c r="HXH1106" s="559"/>
      <c r="HXI1106" s="559"/>
      <c r="HXJ1106" s="559"/>
      <c r="HXK1106" s="559"/>
      <c r="HXL1106" s="559"/>
      <c r="HXM1106" s="559"/>
      <c r="HXN1106" s="559"/>
      <c r="HXO1106" s="559"/>
      <c r="HXP1106" s="559"/>
      <c r="HXQ1106" s="559"/>
      <c r="HXR1106" s="559"/>
      <c r="HXS1106" s="559"/>
      <c r="HXT1106" s="559"/>
      <c r="HXU1106" s="559"/>
      <c r="HXV1106" s="559"/>
      <c r="HXW1106" s="559"/>
      <c r="HXX1106" s="559"/>
      <c r="HXY1106" s="559"/>
      <c r="HXZ1106" s="559"/>
      <c r="HYA1106" s="559"/>
      <c r="HYB1106" s="559"/>
      <c r="HYC1106" s="559"/>
      <c r="HYD1106" s="559"/>
      <c r="HYE1106" s="559"/>
      <c r="HYF1106" s="559"/>
      <c r="HYG1106" s="559"/>
      <c r="HYH1106" s="559"/>
      <c r="HYI1106" s="559"/>
      <c r="HYJ1106" s="559"/>
      <c r="HYK1106" s="559"/>
      <c r="HYL1106" s="559"/>
      <c r="HYM1106" s="559"/>
      <c r="HYN1106" s="559"/>
      <c r="HYO1106" s="559"/>
      <c r="HYP1106" s="559"/>
      <c r="HYQ1106" s="559"/>
      <c r="HYR1106" s="559"/>
      <c r="HYS1106" s="559"/>
      <c r="HYT1106" s="559"/>
      <c r="HYU1106" s="559"/>
      <c r="HYV1106" s="559"/>
      <c r="HYW1106" s="559"/>
      <c r="HYX1106" s="559"/>
      <c r="HYY1106" s="559"/>
      <c r="HYZ1106" s="559"/>
      <c r="HZA1106" s="559"/>
      <c r="HZB1106" s="559"/>
      <c r="HZC1106" s="559"/>
      <c r="HZD1106" s="559"/>
      <c r="HZE1106" s="559"/>
      <c r="HZF1106" s="559"/>
      <c r="HZG1106" s="559"/>
      <c r="HZH1106" s="559"/>
      <c r="HZI1106" s="559"/>
      <c r="HZJ1106" s="559"/>
      <c r="HZK1106" s="559"/>
      <c r="HZL1106" s="559"/>
      <c r="HZM1106" s="559"/>
      <c r="HZN1106" s="559"/>
      <c r="HZO1106" s="559"/>
      <c r="HZP1106" s="559"/>
      <c r="HZQ1106" s="559"/>
      <c r="HZR1106" s="559"/>
      <c r="HZS1106" s="559"/>
      <c r="HZT1106" s="559"/>
      <c r="HZU1106" s="559"/>
      <c r="HZV1106" s="559"/>
      <c r="HZW1106" s="559"/>
      <c r="HZX1106" s="559"/>
      <c r="HZY1106" s="559"/>
      <c r="HZZ1106" s="559"/>
      <c r="IAA1106" s="559"/>
      <c r="IAB1106" s="559"/>
      <c r="IAC1106" s="559"/>
      <c r="IAD1106" s="559"/>
      <c r="IAE1106" s="559"/>
      <c r="IAF1106" s="559"/>
      <c r="IAG1106" s="559"/>
      <c r="IAH1106" s="559"/>
      <c r="IAI1106" s="559"/>
      <c r="IAJ1106" s="559"/>
      <c r="IAK1106" s="559"/>
      <c r="IAL1106" s="559"/>
      <c r="IAM1106" s="559"/>
      <c r="IAN1106" s="559"/>
      <c r="IAO1106" s="559"/>
      <c r="IAP1106" s="559"/>
      <c r="IAQ1106" s="559"/>
      <c r="IAR1106" s="559"/>
      <c r="IAS1106" s="559"/>
      <c r="IAT1106" s="559"/>
      <c r="IAU1106" s="559"/>
      <c r="IAV1106" s="559"/>
      <c r="IAW1106" s="559"/>
      <c r="IAX1106" s="559"/>
      <c r="IAY1106" s="559"/>
      <c r="IAZ1106" s="559"/>
      <c r="IBA1106" s="559"/>
      <c r="IBB1106" s="559"/>
      <c r="IBC1106" s="559"/>
      <c r="IBD1106" s="559"/>
      <c r="IBE1106" s="559"/>
      <c r="IBF1106" s="559"/>
      <c r="IBG1106" s="559"/>
      <c r="IBH1106" s="559"/>
      <c r="IBI1106" s="559"/>
      <c r="IBJ1106" s="559"/>
      <c r="IBK1106" s="559"/>
      <c r="IBL1106" s="559"/>
      <c r="IBM1106" s="559"/>
      <c r="IBN1106" s="559"/>
      <c r="IBO1106" s="559"/>
      <c r="IBP1106" s="559"/>
      <c r="IBQ1106" s="559"/>
      <c r="IBR1106" s="559"/>
      <c r="IBS1106" s="559"/>
      <c r="IBT1106" s="559"/>
      <c r="IBU1106" s="559"/>
      <c r="IBV1106" s="559"/>
      <c r="IBW1106" s="559"/>
      <c r="IBX1106" s="559"/>
      <c r="IBY1106" s="559"/>
      <c r="IBZ1106" s="559"/>
      <c r="ICA1106" s="559"/>
      <c r="ICB1106" s="559"/>
      <c r="ICC1106" s="559"/>
      <c r="ICD1106" s="559"/>
      <c r="ICE1106" s="559"/>
      <c r="ICF1106" s="559"/>
      <c r="ICG1106" s="559"/>
      <c r="ICH1106" s="559"/>
      <c r="ICI1106" s="559"/>
      <c r="ICJ1106" s="559"/>
      <c r="ICK1106" s="559"/>
      <c r="ICL1106" s="559"/>
      <c r="ICM1106" s="559"/>
      <c r="ICN1106" s="559"/>
      <c r="ICO1106" s="559"/>
      <c r="ICP1106" s="559"/>
      <c r="ICQ1106" s="559"/>
      <c r="ICR1106" s="559"/>
      <c r="ICS1106" s="559"/>
      <c r="ICT1106" s="559"/>
      <c r="ICU1106" s="559"/>
      <c r="ICV1106" s="559"/>
      <c r="ICW1106" s="559"/>
      <c r="ICX1106" s="559"/>
      <c r="ICY1106" s="559"/>
      <c r="ICZ1106" s="559"/>
      <c r="IDA1106" s="559"/>
      <c r="IDB1106" s="559"/>
      <c r="IDC1106" s="559"/>
      <c r="IDD1106" s="559"/>
      <c r="IDE1106" s="559"/>
      <c r="IDF1106" s="559"/>
      <c r="IDG1106" s="559"/>
      <c r="IDH1106" s="559"/>
      <c r="IDI1106" s="559"/>
      <c r="IDJ1106" s="559"/>
      <c r="IDK1106" s="559"/>
      <c r="IDL1106" s="559"/>
      <c r="IDM1106" s="559"/>
      <c r="IDN1106" s="559"/>
      <c r="IDO1106" s="559"/>
      <c r="IDP1106" s="559"/>
      <c r="IDQ1106" s="559"/>
      <c r="IDR1106" s="559"/>
      <c r="IDS1106" s="559"/>
      <c r="IDT1106" s="559"/>
      <c r="IDU1106" s="559"/>
      <c r="IDV1106" s="559"/>
      <c r="IDW1106" s="559"/>
      <c r="IDX1106" s="559"/>
      <c r="IDY1106" s="559"/>
      <c r="IDZ1106" s="559"/>
      <c r="IEA1106" s="559"/>
      <c r="IEB1106" s="559"/>
      <c r="IEC1106" s="559"/>
      <c r="IED1106" s="559"/>
      <c r="IEE1106" s="559"/>
      <c r="IEF1106" s="559"/>
      <c r="IEG1106" s="559"/>
      <c r="IEH1106" s="559"/>
      <c r="IEI1106" s="559"/>
      <c r="IEJ1106" s="559"/>
      <c r="IEK1106" s="559"/>
      <c r="IEL1106" s="559"/>
      <c r="IEM1106" s="559"/>
      <c r="IEN1106" s="559"/>
      <c r="IEO1106" s="559"/>
      <c r="IEP1106" s="559"/>
      <c r="IEQ1106" s="559"/>
      <c r="IER1106" s="559"/>
      <c r="IES1106" s="559"/>
      <c r="IET1106" s="559"/>
      <c r="IEU1106" s="559"/>
      <c r="IEV1106" s="559"/>
      <c r="IEW1106" s="559"/>
      <c r="IEX1106" s="559"/>
      <c r="IEY1106" s="559"/>
      <c r="IEZ1106" s="559"/>
      <c r="IFA1106" s="559"/>
      <c r="IFB1106" s="559"/>
      <c r="IFC1106" s="559"/>
      <c r="IFD1106" s="559"/>
      <c r="IFE1106" s="559"/>
      <c r="IFF1106" s="559"/>
      <c r="IFG1106" s="559"/>
      <c r="IFH1106" s="559"/>
      <c r="IFI1106" s="559"/>
      <c r="IFJ1106" s="559"/>
      <c r="IFK1106" s="559"/>
      <c r="IFL1106" s="559"/>
      <c r="IFM1106" s="559"/>
      <c r="IFN1106" s="559"/>
      <c r="IFO1106" s="559"/>
      <c r="IFP1106" s="559"/>
      <c r="IFQ1106" s="559"/>
      <c r="IFR1106" s="559"/>
      <c r="IFS1106" s="559"/>
      <c r="IFT1106" s="559"/>
      <c r="IFU1106" s="559"/>
      <c r="IFV1106" s="559"/>
      <c r="IFW1106" s="559"/>
      <c r="IFX1106" s="559"/>
      <c r="IFY1106" s="559"/>
      <c r="IFZ1106" s="559"/>
      <c r="IGA1106" s="559"/>
      <c r="IGB1106" s="559"/>
      <c r="IGC1106" s="559"/>
      <c r="IGD1106" s="559"/>
      <c r="IGE1106" s="559"/>
      <c r="IGF1106" s="559"/>
      <c r="IGG1106" s="559"/>
      <c r="IGH1106" s="559"/>
      <c r="IGI1106" s="559"/>
      <c r="IGJ1106" s="559"/>
      <c r="IGK1106" s="559"/>
      <c r="IGL1106" s="559"/>
      <c r="IGM1106" s="559"/>
      <c r="IGN1106" s="559"/>
      <c r="IGO1106" s="559"/>
      <c r="IGP1106" s="559"/>
      <c r="IGQ1106" s="559"/>
      <c r="IGR1106" s="559"/>
      <c r="IGS1106" s="559"/>
      <c r="IGT1106" s="559"/>
      <c r="IGU1106" s="559"/>
      <c r="IGV1106" s="559"/>
      <c r="IGW1106" s="559"/>
      <c r="IGX1106" s="559"/>
      <c r="IGY1106" s="559"/>
      <c r="IGZ1106" s="559"/>
      <c r="IHA1106" s="559"/>
      <c r="IHB1106" s="559"/>
      <c r="IHC1106" s="559"/>
      <c r="IHD1106" s="559"/>
      <c r="IHE1106" s="559"/>
      <c r="IHF1106" s="559"/>
      <c r="IHG1106" s="559"/>
      <c r="IHH1106" s="559"/>
      <c r="IHI1106" s="559"/>
      <c r="IHJ1106" s="559"/>
      <c r="IHK1106" s="559"/>
      <c r="IHL1106" s="559"/>
      <c r="IHM1106" s="559"/>
      <c r="IHN1106" s="559"/>
      <c r="IHO1106" s="559"/>
      <c r="IHP1106" s="559"/>
      <c r="IHQ1106" s="559"/>
      <c r="IHR1106" s="559"/>
      <c r="IHS1106" s="559"/>
      <c r="IHT1106" s="559"/>
      <c r="IHU1106" s="559"/>
      <c r="IHV1106" s="559"/>
      <c r="IHW1106" s="559"/>
      <c r="IHX1106" s="559"/>
      <c r="IHY1106" s="559"/>
      <c r="IHZ1106" s="559"/>
      <c r="IIA1106" s="559"/>
      <c r="IIB1106" s="559"/>
      <c r="IIC1106" s="559"/>
      <c r="IID1106" s="559"/>
      <c r="IIE1106" s="559"/>
      <c r="IIF1106" s="559"/>
      <c r="IIG1106" s="559"/>
      <c r="IIH1106" s="559"/>
      <c r="III1106" s="559"/>
      <c r="IIJ1106" s="559"/>
      <c r="IIK1106" s="559"/>
      <c r="IIL1106" s="559"/>
      <c r="IIM1106" s="559"/>
      <c r="IIN1106" s="559"/>
      <c r="IIO1106" s="559"/>
      <c r="IIP1106" s="559"/>
      <c r="IIQ1106" s="559"/>
      <c r="IIR1106" s="559"/>
      <c r="IIS1106" s="559"/>
      <c r="IIT1106" s="559"/>
      <c r="IIU1106" s="559"/>
      <c r="IIV1106" s="559"/>
      <c r="IIW1106" s="559"/>
      <c r="IIX1106" s="559"/>
      <c r="IIY1106" s="559"/>
      <c r="IIZ1106" s="559"/>
      <c r="IJA1106" s="559"/>
      <c r="IJB1106" s="559"/>
      <c r="IJC1106" s="559"/>
      <c r="IJD1106" s="559"/>
      <c r="IJE1106" s="559"/>
      <c r="IJF1106" s="559"/>
      <c r="IJG1106" s="559"/>
      <c r="IJH1106" s="559"/>
      <c r="IJI1106" s="559"/>
      <c r="IJJ1106" s="559"/>
      <c r="IJK1106" s="559"/>
      <c r="IJL1106" s="559"/>
      <c r="IJM1106" s="559"/>
      <c r="IJN1106" s="559"/>
      <c r="IJO1106" s="559"/>
      <c r="IJP1106" s="559"/>
      <c r="IJQ1106" s="559"/>
      <c r="IJR1106" s="559"/>
      <c r="IJS1106" s="559"/>
      <c r="IJT1106" s="559"/>
      <c r="IJU1106" s="559"/>
      <c r="IJV1106" s="559"/>
      <c r="IJW1106" s="559"/>
      <c r="IJX1106" s="559"/>
      <c r="IJY1106" s="559"/>
      <c r="IJZ1106" s="559"/>
      <c r="IKA1106" s="559"/>
      <c r="IKB1106" s="559"/>
      <c r="IKC1106" s="559"/>
      <c r="IKD1106" s="559"/>
      <c r="IKE1106" s="559"/>
      <c r="IKF1106" s="559"/>
      <c r="IKG1106" s="559"/>
      <c r="IKH1106" s="559"/>
      <c r="IKI1106" s="559"/>
      <c r="IKJ1106" s="559"/>
      <c r="IKK1106" s="559"/>
      <c r="IKL1106" s="559"/>
      <c r="IKM1106" s="559"/>
      <c r="IKN1106" s="559"/>
      <c r="IKO1106" s="559"/>
      <c r="IKP1106" s="559"/>
      <c r="IKQ1106" s="559"/>
      <c r="IKR1106" s="559"/>
      <c r="IKS1106" s="559"/>
      <c r="IKT1106" s="559"/>
      <c r="IKU1106" s="559"/>
      <c r="IKV1106" s="559"/>
      <c r="IKW1106" s="559"/>
      <c r="IKX1106" s="559"/>
      <c r="IKY1106" s="559"/>
      <c r="IKZ1106" s="559"/>
      <c r="ILA1106" s="559"/>
      <c r="ILB1106" s="559"/>
      <c r="ILC1106" s="559"/>
      <c r="ILD1106" s="559"/>
      <c r="ILE1106" s="559"/>
      <c r="ILF1106" s="559"/>
      <c r="ILG1106" s="559"/>
      <c r="ILH1106" s="559"/>
      <c r="ILI1106" s="559"/>
      <c r="ILJ1106" s="559"/>
      <c r="ILK1106" s="559"/>
      <c r="ILL1106" s="559"/>
      <c r="ILM1106" s="559"/>
      <c r="ILN1106" s="559"/>
      <c r="ILO1106" s="559"/>
      <c r="ILP1106" s="559"/>
      <c r="ILQ1106" s="559"/>
      <c r="ILR1106" s="559"/>
      <c r="ILS1106" s="559"/>
      <c r="ILT1106" s="559"/>
      <c r="ILU1106" s="559"/>
      <c r="ILV1106" s="559"/>
      <c r="ILW1106" s="559"/>
      <c r="ILX1106" s="559"/>
      <c r="ILY1106" s="559"/>
      <c r="ILZ1106" s="559"/>
      <c r="IMA1106" s="559"/>
      <c r="IMB1106" s="559"/>
      <c r="IMC1106" s="559"/>
      <c r="IMD1106" s="559"/>
      <c r="IME1106" s="559"/>
      <c r="IMF1106" s="559"/>
      <c r="IMG1106" s="559"/>
      <c r="IMH1106" s="559"/>
      <c r="IMI1106" s="559"/>
      <c r="IMJ1106" s="559"/>
      <c r="IMK1106" s="559"/>
      <c r="IML1106" s="559"/>
      <c r="IMM1106" s="559"/>
      <c r="IMN1106" s="559"/>
      <c r="IMO1106" s="559"/>
      <c r="IMP1106" s="559"/>
      <c r="IMQ1106" s="559"/>
      <c r="IMR1106" s="559"/>
      <c r="IMS1106" s="559"/>
      <c r="IMT1106" s="559"/>
      <c r="IMU1106" s="559"/>
      <c r="IMV1106" s="559"/>
      <c r="IMW1106" s="559"/>
      <c r="IMX1106" s="559"/>
      <c r="IMY1106" s="559"/>
      <c r="IMZ1106" s="559"/>
      <c r="INA1106" s="559"/>
      <c r="INB1106" s="559"/>
      <c r="INC1106" s="559"/>
      <c r="IND1106" s="559"/>
      <c r="INE1106" s="559"/>
      <c r="INF1106" s="559"/>
      <c r="ING1106" s="559"/>
      <c r="INH1106" s="559"/>
      <c r="INI1106" s="559"/>
      <c r="INJ1106" s="559"/>
      <c r="INK1106" s="559"/>
      <c r="INL1106" s="559"/>
      <c r="INM1106" s="559"/>
      <c r="INN1106" s="559"/>
      <c r="INO1106" s="559"/>
      <c r="INP1106" s="559"/>
      <c r="INQ1106" s="559"/>
      <c r="INR1106" s="559"/>
      <c r="INS1106" s="559"/>
      <c r="INT1106" s="559"/>
      <c r="INU1106" s="559"/>
      <c r="INV1106" s="559"/>
      <c r="INW1106" s="559"/>
      <c r="INX1106" s="559"/>
      <c r="INY1106" s="559"/>
      <c r="INZ1106" s="559"/>
      <c r="IOA1106" s="559"/>
      <c r="IOB1106" s="559"/>
      <c r="IOC1106" s="559"/>
      <c r="IOD1106" s="559"/>
      <c r="IOE1106" s="559"/>
      <c r="IOF1106" s="559"/>
      <c r="IOG1106" s="559"/>
      <c r="IOH1106" s="559"/>
      <c r="IOI1106" s="559"/>
      <c r="IOJ1106" s="559"/>
      <c r="IOK1106" s="559"/>
      <c r="IOL1106" s="559"/>
      <c r="IOM1106" s="559"/>
      <c r="ION1106" s="559"/>
      <c r="IOO1106" s="559"/>
      <c r="IOP1106" s="559"/>
      <c r="IOQ1106" s="559"/>
      <c r="IOR1106" s="559"/>
      <c r="IOS1106" s="559"/>
      <c r="IOT1106" s="559"/>
      <c r="IOU1106" s="559"/>
      <c r="IOV1106" s="559"/>
      <c r="IOW1106" s="559"/>
      <c r="IOX1106" s="559"/>
      <c r="IOY1106" s="559"/>
      <c r="IOZ1106" s="559"/>
      <c r="IPA1106" s="559"/>
      <c r="IPB1106" s="559"/>
      <c r="IPC1106" s="559"/>
      <c r="IPD1106" s="559"/>
      <c r="IPE1106" s="559"/>
      <c r="IPF1106" s="559"/>
      <c r="IPG1106" s="559"/>
      <c r="IPH1106" s="559"/>
      <c r="IPI1106" s="559"/>
      <c r="IPJ1106" s="559"/>
      <c r="IPK1106" s="559"/>
      <c r="IPL1106" s="559"/>
      <c r="IPM1106" s="559"/>
      <c r="IPN1106" s="559"/>
      <c r="IPO1106" s="559"/>
      <c r="IPP1106" s="559"/>
      <c r="IPQ1106" s="559"/>
      <c r="IPR1106" s="559"/>
      <c r="IPS1106" s="559"/>
      <c r="IPT1106" s="559"/>
      <c r="IPU1106" s="559"/>
      <c r="IPV1106" s="559"/>
      <c r="IPW1106" s="559"/>
      <c r="IPX1106" s="559"/>
      <c r="IPY1106" s="559"/>
      <c r="IPZ1106" s="559"/>
      <c r="IQA1106" s="559"/>
      <c r="IQB1106" s="559"/>
      <c r="IQC1106" s="559"/>
      <c r="IQD1106" s="559"/>
      <c r="IQE1106" s="559"/>
      <c r="IQF1106" s="559"/>
      <c r="IQG1106" s="559"/>
      <c r="IQH1106" s="559"/>
      <c r="IQI1106" s="559"/>
      <c r="IQJ1106" s="559"/>
      <c r="IQK1106" s="559"/>
      <c r="IQL1106" s="559"/>
      <c r="IQM1106" s="559"/>
      <c r="IQN1106" s="559"/>
      <c r="IQO1106" s="559"/>
      <c r="IQP1106" s="559"/>
      <c r="IQQ1106" s="559"/>
      <c r="IQR1106" s="559"/>
      <c r="IQS1106" s="559"/>
      <c r="IQT1106" s="559"/>
      <c r="IQU1106" s="559"/>
      <c r="IQV1106" s="559"/>
      <c r="IQW1106" s="559"/>
      <c r="IQX1106" s="559"/>
      <c r="IQY1106" s="559"/>
      <c r="IQZ1106" s="559"/>
      <c r="IRA1106" s="559"/>
      <c r="IRB1106" s="559"/>
      <c r="IRC1106" s="559"/>
      <c r="IRD1106" s="559"/>
      <c r="IRE1106" s="559"/>
      <c r="IRF1106" s="559"/>
      <c r="IRG1106" s="559"/>
      <c r="IRH1106" s="559"/>
      <c r="IRI1106" s="559"/>
      <c r="IRJ1106" s="559"/>
      <c r="IRK1106" s="559"/>
      <c r="IRL1106" s="559"/>
      <c r="IRM1106" s="559"/>
      <c r="IRN1106" s="559"/>
      <c r="IRO1106" s="559"/>
      <c r="IRP1106" s="559"/>
      <c r="IRQ1106" s="559"/>
      <c r="IRR1106" s="559"/>
      <c r="IRS1106" s="559"/>
      <c r="IRT1106" s="559"/>
      <c r="IRU1106" s="559"/>
      <c r="IRV1106" s="559"/>
      <c r="IRW1106" s="559"/>
      <c r="IRX1106" s="559"/>
      <c r="IRY1106" s="559"/>
      <c r="IRZ1106" s="559"/>
      <c r="ISA1106" s="559"/>
      <c r="ISB1106" s="559"/>
      <c r="ISC1106" s="559"/>
      <c r="ISD1106" s="559"/>
      <c r="ISE1106" s="559"/>
      <c r="ISF1106" s="559"/>
      <c r="ISG1106" s="559"/>
      <c r="ISH1106" s="559"/>
      <c r="ISI1106" s="559"/>
      <c r="ISJ1106" s="559"/>
      <c r="ISK1106" s="559"/>
      <c r="ISL1106" s="559"/>
      <c r="ISM1106" s="559"/>
      <c r="ISN1106" s="559"/>
      <c r="ISO1106" s="559"/>
      <c r="ISP1106" s="559"/>
      <c r="ISQ1106" s="559"/>
      <c r="ISR1106" s="559"/>
      <c r="ISS1106" s="559"/>
      <c r="IST1106" s="559"/>
      <c r="ISU1106" s="559"/>
      <c r="ISV1106" s="559"/>
      <c r="ISW1106" s="559"/>
      <c r="ISX1106" s="559"/>
      <c r="ISY1106" s="559"/>
      <c r="ISZ1106" s="559"/>
      <c r="ITA1106" s="559"/>
      <c r="ITB1106" s="559"/>
      <c r="ITC1106" s="559"/>
      <c r="ITD1106" s="559"/>
      <c r="ITE1106" s="559"/>
      <c r="ITF1106" s="559"/>
      <c r="ITG1106" s="559"/>
      <c r="ITH1106" s="559"/>
      <c r="ITI1106" s="559"/>
      <c r="ITJ1106" s="559"/>
      <c r="ITK1106" s="559"/>
      <c r="ITL1106" s="559"/>
      <c r="ITM1106" s="559"/>
      <c r="ITN1106" s="559"/>
      <c r="ITO1106" s="559"/>
      <c r="ITP1106" s="559"/>
      <c r="ITQ1106" s="559"/>
      <c r="ITR1106" s="559"/>
      <c r="ITS1106" s="559"/>
      <c r="ITT1106" s="559"/>
      <c r="ITU1106" s="559"/>
      <c r="ITV1106" s="559"/>
      <c r="ITW1106" s="559"/>
      <c r="ITX1106" s="559"/>
      <c r="ITY1106" s="559"/>
      <c r="ITZ1106" s="559"/>
      <c r="IUA1106" s="559"/>
      <c r="IUB1106" s="559"/>
      <c r="IUC1106" s="559"/>
      <c r="IUD1106" s="559"/>
      <c r="IUE1106" s="559"/>
      <c r="IUF1106" s="559"/>
      <c r="IUG1106" s="559"/>
      <c r="IUH1106" s="559"/>
      <c r="IUI1106" s="559"/>
      <c r="IUJ1106" s="559"/>
      <c r="IUK1106" s="559"/>
      <c r="IUL1106" s="559"/>
      <c r="IUM1106" s="559"/>
      <c r="IUN1106" s="559"/>
      <c r="IUO1106" s="559"/>
      <c r="IUP1106" s="559"/>
      <c r="IUQ1106" s="559"/>
      <c r="IUR1106" s="559"/>
      <c r="IUS1106" s="559"/>
      <c r="IUT1106" s="559"/>
      <c r="IUU1106" s="559"/>
      <c r="IUV1106" s="559"/>
      <c r="IUW1106" s="559"/>
      <c r="IUX1106" s="559"/>
      <c r="IUY1106" s="559"/>
      <c r="IUZ1106" s="559"/>
      <c r="IVA1106" s="559"/>
      <c r="IVB1106" s="559"/>
      <c r="IVC1106" s="559"/>
      <c r="IVD1106" s="559"/>
      <c r="IVE1106" s="559"/>
      <c r="IVF1106" s="559"/>
      <c r="IVG1106" s="559"/>
      <c r="IVH1106" s="559"/>
      <c r="IVI1106" s="559"/>
      <c r="IVJ1106" s="559"/>
      <c r="IVK1106" s="559"/>
      <c r="IVL1106" s="559"/>
      <c r="IVM1106" s="559"/>
      <c r="IVN1106" s="559"/>
      <c r="IVO1106" s="559"/>
      <c r="IVP1106" s="559"/>
      <c r="IVQ1106" s="559"/>
      <c r="IVR1106" s="559"/>
      <c r="IVS1106" s="559"/>
      <c r="IVT1106" s="559"/>
      <c r="IVU1106" s="559"/>
      <c r="IVV1106" s="559"/>
      <c r="IVW1106" s="559"/>
      <c r="IVX1106" s="559"/>
      <c r="IVY1106" s="559"/>
      <c r="IVZ1106" s="559"/>
      <c r="IWA1106" s="559"/>
      <c r="IWB1106" s="559"/>
      <c r="IWC1106" s="559"/>
      <c r="IWD1106" s="559"/>
      <c r="IWE1106" s="559"/>
      <c r="IWF1106" s="559"/>
      <c r="IWG1106" s="559"/>
      <c r="IWH1106" s="559"/>
      <c r="IWI1106" s="559"/>
      <c r="IWJ1106" s="559"/>
      <c r="IWK1106" s="559"/>
      <c r="IWL1106" s="559"/>
      <c r="IWM1106" s="559"/>
      <c r="IWN1106" s="559"/>
      <c r="IWO1106" s="559"/>
      <c r="IWP1106" s="559"/>
      <c r="IWQ1106" s="559"/>
      <c r="IWR1106" s="559"/>
      <c r="IWS1106" s="559"/>
      <c r="IWT1106" s="559"/>
      <c r="IWU1106" s="559"/>
      <c r="IWV1106" s="559"/>
      <c r="IWW1106" s="559"/>
      <c r="IWX1106" s="559"/>
      <c r="IWY1106" s="559"/>
      <c r="IWZ1106" s="559"/>
      <c r="IXA1106" s="559"/>
      <c r="IXB1106" s="559"/>
      <c r="IXC1106" s="559"/>
      <c r="IXD1106" s="559"/>
      <c r="IXE1106" s="559"/>
      <c r="IXF1106" s="559"/>
      <c r="IXG1106" s="559"/>
      <c r="IXH1106" s="559"/>
      <c r="IXI1106" s="559"/>
      <c r="IXJ1106" s="559"/>
      <c r="IXK1106" s="559"/>
      <c r="IXL1106" s="559"/>
      <c r="IXM1106" s="559"/>
      <c r="IXN1106" s="559"/>
      <c r="IXO1106" s="559"/>
      <c r="IXP1106" s="559"/>
      <c r="IXQ1106" s="559"/>
      <c r="IXR1106" s="559"/>
      <c r="IXS1106" s="559"/>
      <c r="IXT1106" s="559"/>
      <c r="IXU1106" s="559"/>
      <c r="IXV1106" s="559"/>
      <c r="IXW1106" s="559"/>
      <c r="IXX1106" s="559"/>
      <c r="IXY1106" s="559"/>
      <c r="IXZ1106" s="559"/>
      <c r="IYA1106" s="559"/>
      <c r="IYB1106" s="559"/>
      <c r="IYC1106" s="559"/>
      <c r="IYD1106" s="559"/>
      <c r="IYE1106" s="559"/>
      <c r="IYF1106" s="559"/>
      <c r="IYG1106" s="559"/>
      <c r="IYH1106" s="559"/>
      <c r="IYI1106" s="559"/>
      <c r="IYJ1106" s="559"/>
      <c r="IYK1106" s="559"/>
      <c r="IYL1106" s="559"/>
      <c r="IYM1106" s="559"/>
      <c r="IYN1106" s="559"/>
      <c r="IYO1106" s="559"/>
      <c r="IYP1106" s="559"/>
      <c r="IYQ1106" s="559"/>
      <c r="IYR1106" s="559"/>
      <c r="IYS1106" s="559"/>
      <c r="IYT1106" s="559"/>
      <c r="IYU1106" s="559"/>
      <c r="IYV1106" s="559"/>
      <c r="IYW1106" s="559"/>
      <c r="IYX1106" s="559"/>
      <c r="IYY1106" s="559"/>
      <c r="IYZ1106" s="559"/>
      <c r="IZA1106" s="559"/>
      <c r="IZB1106" s="559"/>
      <c r="IZC1106" s="559"/>
      <c r="IZD1106" s="559"/>
      <c r="IZE1106" s="559"/>
      <c r="IZF1106" s="559"/>
      <c r="IZG1106" s="559"/>
      <c r="IZH1106" s="559"/>
      <c r="IZI1106" s="559"/>
      <c r="IZJ1106" s="559"/>
      <c r="IZK1106" s="559"/>
      <c r="IZL1106" s="559"/>
      <c r="IZM1106" s="559"/>
      <c r="IZN1106" s="559"/>
      <c r="IZO1106" s="559"/>
      <c r="IZP1106" s="559"/>
      <c r="IZQ1106" s="559"/>
      <c r="IZR1106" s="559"/>
      <c r="IZS1106" s="559"/>
      <c r="IZT1106" s="559"/>
      <c r="IZU1106" s="559"/>
      <c r="IZV1106" s="559"/>
      <c r="IZW1106" s="559"/>
      <c r="IZX1106" s="559"/>
      <c r="IZY1106" s="559"/>
      <c r="IZZ1106" s="559"/>
      <c r="JAA1106" s="559"/>
      <c r="JAB1106" s="559"/>
      <c r="JAC1106" s="559"/>
      <c r="JAD1106" s="559"/>
      <c r="JAE1106" s="559"/>
      <c r="JAF1106" s="559"/>
      <c r="JAG1106" s="559"/>
      <c r="JAH1106" s="559"/>
      <c r="JAI1106" s="559"/>
      <c r="JAJ1106" s="559"/>
      <c r="JAK1106" s="559"/>
      <c r="JAL1106" s="559"/>
      <c r="JAM1106" s="559"/>
      <c r="JAN1106" s="559"/>
      <c r="JAO1106" s="559"/>
      <c r="JAP1106" s="559"/>
      <c r="JAQ1106" s="559"/>
      <c r="JAR1106" s="559"/>
      <c r="JAS1106" s="559"/>
      <c r="JAT1106" s="559"/>
      <c r="JAU1106" s="559"/>
      <c r="JAV1106" s="559"/>
      <c r="JAW1106" s="559"/>
      <c r="JAX1106" s="559"/>
      <c r="JAY1106" s="559"/>
      <c r="JAZ1106" s="559"/>
      <c r="JBA1106" s="559"/>
      <c r="JBB1106" s="559"/>
      <c r="JBC1106" s="559"/>
      <c r="JBD1106" s="559"/>
      <c r="JBE1106" s="559"/>
      <c r="JBF1106" s="559"/>
      <c r="JBG1106" s="559"/>
      <c r="JBH1106" s="559"/>
      <c r="JBI1106" s="559"/>
      <c r="JBJ1106" s="559"/>
      <c r="JBK1106" s="559"/>
      <c r="JBL1106" s="559"/>
      <c r="JBM1106" s="559"/>
      <c r="JBN1106" s="559"/>
      <c r="JBO1106" s="559"/>
      <c r="JBP1106" s="559"/>
      <c r="JBQ1106" s="559"/>
      <c r="JBR1106" s="559"/>
      <c r="JBS1106" s="559"/>
      <c r="JBT1106" s="559"/>
      <c r="JBU1106" s="559"/>
      <c r="JBV1106" s="559"/>
      <c r="JBW1106" s="559"/>
      <c r="JBX1106" s="559"/>
      <c r="JBY1106" s="559"/>
      <c r="JBZ1106" s="559"/>
      <c r="JCA1106" s="559"/>
      <c r="JCB1106" s="559"/>
      <c r="JCC1106" s="559"/>
      <c r="JCD1106" s="559"/>
      <c r="JCE1106" s="559"/>
      <c r="JCF1106" s="559"/>
      <c r="JCG1106" s="559"/>
      <c r="JCH1106" s="559"/>
      <c r="JCI1106" s="559"/>
      <c r="JCJ1106" s="559"/>
      <c r="JCK1106" s="559"/>
      <c r="JCL1106" s="559"/>
      <c r="JCM1106" s="559"/>
      <c r="JCN1106" s="559"/>
      <c r="JCO1106" s="559"/>
      <c r="JCP1106" s="559"/>
      <c r="JCQ1106" s="559"/>
      <c r="JCR1106" s="559"/>
      <c r="JCS1106" s="559"/>
      <c r="JCT1106" s="559"/>
      <c r="JCU1106" s="559"/>
      <c r="JCV1106" s="559"/>
      <c r="JCW1106" s="559"/>
      <c r="JCX1106" s="559"/>
      <c r="JCY1106" s="559"/>
      <c r="JCZ1106" s="559"/>
      <c r="JDA1106" s="559"/>
      <c r="JDB1106" s="559"/>
      <c r="JDC1106" s="559"/>
      <c r="JDD1106" s="559"/>
      <c r="JDE1106" s="559"/>
      <c r="JDF1106" s="559"/>
      <c r="JDG1106" s="559"/>
      <c r="JDH1106" s="559"/>
      <c r="JDI1106" s="559"/>
      <c r="JDJ1106" s="559"/>
      <c r="JDK1106" s="559"/>
      <c r="JDL1106" s="559"/>
      <c r="JDM1106" s="559"/>
      <c r="JDN1106" s="559"/>
      <c r="JDO1106" s="559"/>
      <c r="JDP1106" s="559"/>
      <c r="JDQ1106" s="559"/>
      <c r="JDR1106" s="559"/>
      <c r="JDS1106" s="559"/>
      <c r="JDT1106" s="559"/>
      <c r="JDU1106" s="559"/>
      <c r="JDV1106" s="559"/>
      <c r="JDW1106" s="559"/>
      <c r="JDX1106" s="559"/>
      <c r="JDY1106" s="559"/>
      <c r="JDZ1106" s="559"/>
      <c r="JEA1106" s="559"/>
      <c r="JEB1106" s="559"/>
      <c r="JEC1106" s="559"/>
      <c r="JED1106" s="559"/>
      <c r="JEE1106" s="559"/>
      <c r="JEF1106" s="559"/>
      <c r="JEG1106" s="559"/>
      <c r="JEH1106" s="559"/>
      <c r="JEI1106" s="559"/>
      <c r="JEJ1106" s="559"/>
      <c r="JEK1106" s="559"/>
      <c r="JEL1106" s="559"/>
      <c r="JEM1106" s="559"/>
      <c r="JEN1106" s="559"/>
      <c r="JEO1106" s="559"/>
      <c r="JEP1106" s="559"/>
      <c r="JEQ1106" s="559"/>
      <c r="JER1106" s="559"/>
      <c r="JES1106" s="559"/>
      <c r="JET1106" s="559"/>
      <c r="JEU1106" s="559"/>
      <c r="JEV1106" s="559"/>
      <c r="JEW1106" s="559"/>
      <c r="JEX1106" s="559"/>
      <c r="JEY1106" s="559"/>
      <c r="JEZ1106" s="559"/>
      <c r="JFA1106" s="559"/>
      <c r="JFB1106" s="559"/>
      <c r="JFC1106" s="559"/>
      <c r="JFD1106" s="559"/>
      <c r="JFE1106" s="559"/>
      <c r="JFF1106" s="559"/>
      <c r="JFG1106" s="559"/>
      <c r="JFH1106" s="559"/>
      <c r="JFI1106" s="559"/>
      <c r="JFJ1106" s="559"/>
      <c r="JFK1106" s="559"/>
      <c r="JFL1106" s="559"/>
      <c r="JFM1106" s="559"/>
      <c r="JFN1106" s="559"/>
      <c r="JFO1106" s="559"/>
      <c r="JFP1106" s="559"/>
      <c r="JFQ1106" s="559"/>
      <c r="JFR1106" s="559"/>
      <c r="JFS1106" s="559"/>
      <c r="JFT1106" s="559"/>
      <c r="JFU1106" s="559"/>
      <c r="JFV1106" s="559"/>
      <c r="JFW1106" s="559"/>
      <c r="JFX1106" s="559"/>
      <c r="JFY1106" s="559"/>
      <c r="JFZ1106" s="559"/>
      <c r="JGA1106" s="559"/>
      <c r="JGB1106" s="559"/>
      <c r="JGC1106" s="559"/>
      <c r="JGD1106" s="559"/>
      <c r="JGE1106" s="559"/>
      <c r="JGF1106" s="559"/>
      <c r="JGG1106" s="559"/>
      <c r="JGH1106" s="559"/>
      <c r="JGI1106" s="559"/>
      <c r="JGJ1106" s="559"/>
      <c r="JGK1106" s="559"/>
      <c r="JGL1106" s="559"/>
      <c r="JGM1106" s="559"/>
      <c r="JGN1106" s="559"/>
      <c r="JGO1106" s="559"/>
      <c r="JGP1106" s="559"/>
      <c r="JGQ1106" s="559"/>
      <c r="JGR1106" s="559"/>
      <c r="JGS1106" s="559"/>
      <c r="JGT1106" s="559"/>
      <c r="JGU1106" s="559"/>
      <c r="JGV1106" s="559"/>
      <c r="JGW1106" s="559"/>
      <c r="JGX1106" s="559"/>
      <c r="JGY1106" s="559"/>
      <c r="JGZ1106" s="559"/>
      <c r="JHA1106" s="559"/>
      <c r="JHB1106" s="559"/>
      <c r="JHC1106" s="559"/>
      <c r="JHD1106" s="559"/>
      <c r="JHE1106" s="559"/>
      <c r="JHF1106" s="559"/>
      <c r="JHG1106" s="559"/>
      <c r="JHH1106" s="559"/>
      <c r="JHI1106" s="559"/>
      <c r="JHJ1106" s="559"/>
      <c r="JHK1106" s="559"/>
      <c r="JHL1106" s="559"/>
      <c r="JHM1106" s="559"/>
      <c r="JHN1106" s="559"/>
      <c r="JHO1106" s="559"/>
      <c r="JHP1106" s="559"/>
      <c r="JHQ1106" s="559"/>
      <c r="JHR1106" s="559"/>
      <c r="JHS1106" s="559"/>
      <c r="JHT1106" s="559"/>
      <c r="JHU1106" s="559"/>
      <c r="JHV1106" s="559"/>
      <c r="JHW1106" s="559"/>
      <c r="JHX1106" s="559"/>
      <c r="JHY1106" s="559"/>
      <c r="JHZ1106" s="559"/>
      <c r="JIA1106" s="559"/>
      <c r="JIB1106" s="559"/>
      <c r="JIC1106" s="559"/>
      <c r="JID1106" s="559"/>
      <c r="JIE1106" s="559"/>
      <c r="JIF1106" s="559"/>
      <c r="JIG1106" s="559"/>
      <c r="JIH1106" s="559"/>
      <c r="JII1106" s="559"/>
      <c r="JIJ1106" s="559"/>
      <c r="JIK1106" s="559"/>
      <c r="JIL1106" s="559"/>
      <c r="JIM1106" s="559"/>
      <c r="JIN1106" s="559"/>
      <c r="JIO1106" s="559"/>
      <c r="JIP1106" s="559"/>
      <c r="JIQ1106" s="559"/>
      <c r="JIR1106" s="559"/>
      <c r="JIS1106" s="559"/>
      <c r="JIT1106" s="559"/>
      <c r="JIU1106" s="559"/>
      <c r="JIV1106" s="559"/>
      <c r="JIW1106" s="559"/>
      <c r="JIX1106" s="559"/>
      <c r="JIY1106" s="559"/>
      <c r="JIZ1106" s="559"/>
      <c r="JJA1106" s="559"/>
      <c r="JJB1106" s="559"/>
      <c r="JJC1106" s="559"/>
      <c r="JJD1106" s="559"/>
      <c r="JJE1106" s="559"/>
      <c r="JJF1106" s="559"/>
      <c r="JJG1106" s="559"/>
      <c r="JJH1106" s="559"/>
      <c r="JJI1106" s="559"/>
      <c r="JJJ1106" s="559"/>
      <c r="JJK1106" s="559"/>
      <c r="JJL1106" s="559"/>
      <c r="JJM1106" s="559"/>
      <c r="JJN1106" s="559"/>
      <c r="JJO1106" s="559"/>
      <c r="JJP1106" s="559"/>
      <c r="JJQ1106" s="559"/>
      <c r="JJR1106" s="559"/>
      <c r="JJS1106" s="559"/>
      <c r="JJT1106" s="559"/>
      <c r="JJU1106" s="559"/>
      <c r="JJV1106" s="559"/>
      <c r="JJW1106" s="559"/>
      <c r="JJX1106" s="559"/>
      <c r="JJY1106" s="559"/>
      <c r="JJZ1106" s="559"/>
      <c r="JKA1106" s="559"/>
      <c r="JKB1106" s="559"/>
      <c r="JKC1106" s="559"/>
      <c r="JKD1106" s="559"/>
      <c r="JKE1106" s="559"/>
      <c r="JKF1106" s="559"/>
      <c r="JKG1106" s="559"/>
      <c r="JKH1106" s="559"/>
      <c r="JKI1106" s="559"/>
      <c r="JKJ1106" s="559"/>
      <c r="JKK1106" s="559"/>
      <c r="JKL1106" s="559"/>
      <c r="JKM1106" s="559"/>
      <c r="JKN1106" s="559"/>
      <c r="JKO1106" s="559"/>
      <c r="JKP1106" s="559"/>
      <c r="JKQ1106" s="559"/>
      <c r="JKR1106" s="559"/>
      <c r="JKS1106" s="559"/>
      <c r="JKT1106" s="559"/>
      <c r="JKU1106" s="559"/>
      <c r="JKV1106" s="559"/>
      <c r="JKW1106" s="559"/>
      <c r="JKX1106" s="559"/>
      <c r="JKY1106" s="559"/>
      <c r="JKZ1106" s="559"/>
      <c r="JLA1106" s="559"/>
      <c r="JLB1106" s="559"/>
      <c r="JLC1106" s="559"/>
      <c r="JLD1106" s="559"/>
      <c r="JLE1106" s="559"/>
      <c r="JLF1106" s="559"/>
      <c r="JLG1106" s="559"/>
      <c r="JLH1106" s="559"/>
      <c r="JLI1106" s="559"/>
      <c r="JLJ1106" s="559"/>
      <c r="JLK1106" s="559"/>
      <c r="JLL1106" s="559"/>
      <c r="JLM1106" s="559"/>
      <c r="JLN1106" s="559"/>
      <c r="JLO1106" s="559"/>
      <c r="JLP1106" s="559"/>
      <c r="JLQ1106" s="559"/>
      <c r="JLR1106" s="559"/>
      <c r="JLS1106" s="559"/>
      <c r="JLT1106" s="559"/>
      <c r="JLU1106" s="559"/>
      <c r="JLV1106" s="559"/>
      <c r="JLW1106" s="559"/>
      <c r="JLX1106" s="559"/>
      <c r="JLY1106" s="559"/>
      <c r="JLZ1106" s="559"/>
      <c r="JMA1106" s="559"/>
      <c r="JMB1106" s="559"/>
      <c r="JMC1106" s="559"/>
      <c r="JMD1106" s="559"/>
      <c r="JME1106" s="559"/>
      <c r="JMF1106" s="559"/>
      <c r="JMG1106" s="559"/>
      <c r="JMH1106" s="559"/>
      <c r="JMI1106" s="559"/>
      <c r="JMJ1106" s="559"/>
      <c r="JMK1106" s="559"/>
      <c r="JML1106" s="559"/>
      <c r="JMM1106" s="559"/>
      <c r="JMN1106" s="559"/>
      <c r="JMO1106" s="559"/>
      <c r="JMP1106" s="559"/>
      <c r="JMQ1106" s="559"/>
      <c r="JMR1106" s="559"/>
      <c r="JMS1106" s="559"/>
      <c r="JMT1106" s="559"/>
      <c r="JMU1106" s="559"/>
      <c r="JMV1106" s="559"/>
      <c r="JMW1106" s="559"/>
      <c r="JMX1106" s="559"/>
      <c r="JMY1106" s="559"/>
      <c r="JMZ1106" s="559"/>
      <c r="JNA1106" s="559"/>
      <c r="JNB1106" s="559"/>
      <c r="JNC1106" s="559"/>
      <c r="JND1106" s="559"/>
      <c r="JNE1106" s="559"/>
      <c r="JNF1106" s="559"/>
      <c r="JNG1106" s="559"/>
      <c r="JNH1106" s="559"/>
      <c r="JNI1106" s="559"/>
      <c r="JNJ1106" s="559"/>
      <c r="JNK1106" s="559"/>
      <c r="JNL1106" s="559"/>
      <c r="JNM1106" s="559"/>
      <c r="JNN1106" s="559"/>
      <c r="JNO1106" s="559"/>
      <c r="JNP1106" s="559"/>
      <c r="JNQ1106" s="559"/>
      <c r="JNR1106" s="559"/>
      <c r="JNS1106" s="559"/>
      <c r="JNT1106" s="559"/>
      <c r="JNU1106" s="559"/>
      <c r="JNV1106" s="559"/>
      <c r="JNW1106" s="559"/>
      <c r="JNX1106" s="559"/>
      <c r="JNY1106" s="559"/>
      <c r="JNZ1106" s="559"/>
      <c r="JOA1106" s="559"/>
      <c r="JOB1106" s="559"/>
      <c r="JOC1106" s="559"/>
      <c r="JOD1106" s="559"/>
      <c r="JOE1106" s="559"/>
      <c r="JOF1106" s="559"/>
      <c r="JOG1106" s="559"/>
      <c r="JOH1106" s="559"/>
      <c r="JOI1106" s="559"/>
      <c r="JOJ1106" s="559"/>
      <c r="JOK1106" s="559"/>
      <c r="JOL1106" s="559"/>
      <c r="JOM1106" s="559"/>
      <c r="JON1106" s="559"/>
      <c r="JOO1106" s="559"/>
      <c r="JOP1106" s="559"/>
      <c r="JOQ1106" s="559"/>
      <c r="JOR1106" s="559"/>
      <c r="JOS1106" s="559"/>
      <c r="JOT1106" s="559"/>
      <c r="JOU1106" s="559"/>
      <c r="JOV1106" s="559"/>
      <c r="JOW1106" s="559"/>
      <c r="JOX1106" s="559"/>
      <c r="JOY1106" s="559"/>
      <c r="JOZ1106" s="559"/>
      <c r="JPA1106" s="559"/>
      <c r="JPB1106" s="559"/>
      <c r="JPC1106" s="559"/>
      <c r="JPD1106" s="559"/>
      <c r="JPE1106" s="559"/>
      <c r="JPF1106" s="559"/>
      <c r="JPG1106" s="559"/>
      <c r="JPH1106" s="559"/>
      <c r="JPI1106" s="559"/>
      <c r="JPJ1106" s="559"/>
      <c r="JPK1106" s="559"/>
      <c r="JPL1106" s="559"/>
      <c r="JPM1106" s="559"/>
      <c r="JPN1106" s="559"/>
      <c r="JPO1106" s="559"/>
      <c r="JPP1106" s="559"/>
      <c r="JPQ1106" s="559"/>
      <c r="JPR1106" s="559"/>
      <c r="JPS1106" s="559"/>
      <c r="JPT1106" s="559"/>
      <c r="JPU1106" s="559"/>
      <c r="JPV1106" s="559"/>
      <c r="JPW1106" s="559"/>
      <c r="JPX1106" s="559"/>
      <c r="JPY1106" s="559"/>
      <c r="JPZ1106" s="559"/>
      <c r="JQA1106" s="559"/>
      <c r="JQB1106" s="559"/>
      <c r="JQC1106" s="559"/>
      <c r="JQD1106" s="559"/>
      <c r="JQE1106" s="559"/>
      <c r="JQF1106" s="559"/>
      <c r="JQG1106" s="559"/>
      <c r="JQH1106" s="559"/>
      <c r="JQI1106" s="559"/>
      <c r="JQJ1106" s="559"/>
      <c r="JQK1106" s="559"/>
      <c r="JQL1106" s="559"/>
      <c r="JQM1106" s="559"/>
      <c r="JQN1106" s="559"/>
      <c r="JQO1106" s="559"/>
      <c r="JQP1106" s="559"/>
      <c r="JQQ1106" s="559"/>
      <c r="JQR1106" s="559"/>
      <c r="JQS1106" s="559"/>
      <c r="JQT1106" s="559"/>
      <c r="JQU1106" s="559"/>
      <c r="JQV1106" s="559"/>
      <c r="JQW1106" s="559"/>
      <c r="JQX1106" s="559"/>
      <c r="JQY1106" s="559"/>
      <c r="JQZ1106" s="559"/>
      <c r="JRA1106" s="559"/>
      <c r="JRB1106" s="559"/>
      <c r="JRC1106" s="559"/>
      <c r="JRD1106" s="559"/>
      <c r="JRE1106" s="559"/>
      <c r="JRF1106" s="559"/>
      <c r="JRG1106" s="559"/>
      <c r="JRH1106" s="559"/>
      <c r="JRI1106" s="559"/>
      <c r="JRJ1106" s="559"/>
      <c r="JRK1106" s="559"/>
      <c r="JRL1106" s="559"/>
      <c r="JRM1106" s="559"/>
      <c r="JRN1106" s="559"/>
      <c r="JRO1106" s="559"/>
      <c r="JRP1106" s="559"/>
      <c r="JRQ1106" s="559"/>
      <c r="JRR1106" s="559"/>
      <c r="JRS1106" s="559"/>
      <c r="JRT1106" s="559"/>
      <c r="JRU1106" s="559"/>
      <c r="JRV1106" s="559"/>
      <c r="JRW1106" s="559"/>
      <c r="JRX1106" s="559"/>
      <c r="JRY1106" s="559"/>
      <c r="JRZ1106" s="559"/>
      <c r="JSA1106" s="559"/>
      <c r="JSB1106" s="559"/>
      <c r="JSC1106" s="559"/>
      <c r="JSD1106" s="559"/>
      <c r="JSE1106" s="559"/>
      <c r="JSF1106" s="559"/>
      <c r="JSG1106" s="559"/>
      <c r="JSH1106" s="559"/>
      <c r="JSI1106" s="559"/>
      <c r="JSJ1106" s="559"/>
      <c r="JSK1106" s="559"/>
      <c r="JSL1106" s="559"/>
      <c r="JSM1106" s="559"/>
      <c r="JSN1106" s="559"/>
      <c r="JSO1106" s="559"/>
      <c r="JSP1106" s="559"/>
      <c r="JSQ1106" s="559"/>
      <c r="JSR1106" s="559"/>
      <c r="JSS1106" s="559"/>
      <c r="JST1106" s="559"/>
      <c r="JSU1106" s="559"/>
      <c r="JSV1106" s="559"/>
      <c r="JSW1106" s="559"/>
      <c r="JSX1106" s="559"/>
      <c r="JSY1106" s="559"/>
      <c r="JSZ1106" s="559"/>
      <c r="JTA1106" s="559"/>
      <c r="JTB1106" s="559"/>
      <c r="JTC1106" s="559"/>
      <c r="JTD1106" s="559"/>
      <c r="JTE1106" s="559"/>
      <c r="JTF1106" s="559"/>
      <c r="JTG1106" s="559"/>
      <c r="JTH1106" s="559"/>
      <c r="JTI1106" s="559"/>
      <c r="JTJ1106" s="559"/>
      <c r="JTK1106" s="559"/>
      <c r="JTL1106" s="559"/>
      <c r="JTM1106" s="559"/>
      <c r="JTN1106" s="559"/>
      <c r="JTO1106" s="559"/>
      <c r="JTP1106" s="559"/>
      <c r="JTQ1106" s="559"/>
      <c r="JTR1106" s="559"/>
      <c r="JTS1106" s="559"/>
      <c r="JTT1106" s="559"/>
      <c r="JTU1106" s="559"/>
      <c r="JTV1106" s="559"/>
      <c r="JTW1106" s="559"/>
      <c r="JTX1106" s="559"/>
      <c r="JTY1106" s="559"/>
      <c r="JTZ1106" s="559"/>
      <c r="JUA1106" s="559"/>
      <c r="JUB1106" s="559"/>
      <c r="JUC1106" s="559"/>
      <c r="JUD1106" s="559"/>
      <c r="JUE1106" s="559"/>
      <c r="JUF1106" s="559"/>
      <c r="JUG1106" s="559"/>
      <c r="JUH1106" s="559"/>
      <c r="JUI1106" s="559"/>
      <c r="JUJ1106" s="559"/>
      <c r="JUK1106" s="559"/>
      <c r="JUL1106" s="559"/>
      <c r="JUM1106" s="559"/>
      <c r="JUN1106" s="559"/>
      <c r="JUO1106" s="559"/>
      <c r="JUP1106" s="559"/>
      <c r="JUQ1106" s="559"/>
      <c r="JUR1106" s="559"/>
      <c r="JUS1106" s="559"/>
      <c r="JUT1106" s="559"/>
      <c r="JUU1106" s="559"/>
      <c r="JUV1106" s="559"/>
      <c r="JUW1106" s="559"/>
      <c r="JUX1106" s="559"/>
      <c r="JUY1106" s="559"/>
      <c r="JUZ1106" s="559"/>
      <c r="JVA1106" s="559"/>
      <c r="JVB1106" s="559"/>
      <c r="JVC1106" s="559"/>
      <c r="JVD1106" s="559"/>
      <c r="JVE1106" s="559"/>
      <c r="JVF1106" s="559"/>
      <c r="JVG1106" s="559"/>
      <c r="JVH1106" s="559"/>
      <c r="JVI1106" s="559"/>
      <c r="JVJ1106" s="559"/>
      <c r="JVK1106" s="559"/>
      <c r="JVL1106" s="559"/>
      <c r="JVM1106" s="559"/>
      <c r="JVN1106" s="559"/>
      <c r="JVO1106" s="559"/>
      <c r="JVP1106" s="559"/>
      <c r="JVQ1106" s="559"/>
      <c r="JVR1106" s="559"/>
      <c r="JVS1106" s="559"/>
      <c r="JVT1106" s="559"/>
      <c r="JVU1106" s="559"/>
      <c r="JVV1106" s="559"/>
      <c r="JVW1106" s="559"/>
      <c r="JVX1106" s="559"/>
      <c r="JVY1106" s="559"/>
      <c r="JVZ1106" s="559"/>
      <c r="JWA1106" s="559"/>
      <c r="JWB1106" s="559"/>
      <c r="JWC1106" s="559"/>
      <c r="JWD1106" s="559"/>
      <c r="JWE1106" s="559"/>
      <c r="JWF1106" s="559"/>
      <c r="JWG1106" s="559"/>
      <c r="JWH1106" s="559"/>
      <c r="JWI1106" s="559"/>
      <c r="JWJ1106" s="559"/>
      <c r="JWK1106" s="559"/>
      <c r="JWL1106" s="559"/>
      <c r="JWM1106" s="559"/>
      <c r="JWN1106" s="559"/>
      <c r="JWO1106" s="559"/>
      <c r="JWP1106" s="559"/>
      <c r="JWQ1106" s="559"/>
      <c r="JWR1106" s="559"/>
      <c r="JWS1106" s="559"/>
      <c r="JWT1106" s="559"/>
      <c r="JWU1106" s="559"/>
      <c r="JWV1106" s="559"/>
      <c r="JWW1106" s="559"/>
      <c r="JWX1106" s="559"/>
      <c r="JWY1106" s="559"/>
      <c r="JWZ1106" s="559"/>
      <c r="JXA1106" s="559"/>
      <c r="JXB1106" s="559"/>
      <c r="JXC1106" s="559"/>
      <c r="JXD1106" s="559"/>
      <c r="JXE1106" s="559"/>
      <c r="JXF1106" s="559"/>
      <c r="JXG1106" s="559"/>
      <c r="JXH1106" s="559"/>
      <c r="JXI1106" s="559"/>
      <c r="JXJ1106" s="559"/>
      <c r="JXK1106" s="559"/>
      <c r="JXL1106" s="559"/>
      <c r="JXM1106" s="559"/>
      <c r="JXN1106" s="559"/>
      <c r="JXO1106" s="559"/>
      <c r="JXP1106" s="559"/>
      <c r="JXQ1106" s="559"/>
      <c r="JXR1106" s="559"/>
      <c r="JXS1106" s="559"/>
      <c r="JXT1106" s="559"/>
      <c r="JXU1106" s="559"/>
      <c r="JXV1106" s="559"/>
      <c r="JXW1106" s="559"/>
      <c r="JXX1106" s="559"/>
      <c r="JXY1106" s="559"/>
      <c r="JXZ1106" s="559"/>
      <c r="JYA1106" s="559"/>
      <c r="JYB1106" s="559"/>
      <c r="JYC1106" s="559"/>
      <c r="JYD1106" s="559"/>
      <c r="JYE1106" s="559"/>
      <c r="JYF1106" s="559"/>
      <c r="JYG1106" s="559"/>
      <c r="JYH1106" s="559"/>
      <c r="JYI1106" s="559"/>
      <c r="JYJ1106" s="559"/>
      <c r="JYK1106" s="559"/>
      <c r="JYL1106" s="559"/>
      <c r="JYM1106" s="559"/>
      <c r="JYN1106" s="559"/>
      <c r="JYO1106" s="559"/>
      <c r="JYP1106" s="559"/>
      <c r="JYQ1106" s="559"/>
      <c r="JYR1106" s="559"/>
      <c r="JYS1106" s="559"/>
      <c r="JYT1106" s="559"/>
      <c r="JYU1106" s="559"/>
      <c r="JYV1106" s="559"/>
      <c r="JYW1106" s="559"/>
      <c r="JYX1106" s="559"/>
      <c r="JYY1106" s="559"/>
      <c r="JYZ1106" s="559"/>
      <c r="JZA1106" s="559"/>
      <c r="JZB1106" s="559"/>
      <c r="JZC1106" s="559"/>
      <c r="JZD1106" s="559"/>
      <c r="JZE1106" s="559"/>
      <c r="JZF1106" s="559"/>
      <c r="JZG1106" s="559"/>
      <c r="JZH1106" s="559"/>
      <c r="JZI1106" s="559"/>
      <c r="JZJ1106" s="559"/>
      <c r="JZK1106" s="559"/>
      <c r="JZL1106" s="559"/>
      <c r="JZM1106" s="559"/>
      <c r="JZN1106" s="559"/>
      <c r="JZO1106" s="559"/>
      <c r="JZP1106" s="559"/>
      <c r="JZQ1106" s="559"/>
      <c r="JZR1106" s="559"/>
      <c r="JZS1106" s="559"/>
      <c r="JZT1106" s="559"/>
      <c r="JZU1106" s="559"/>
      <c r="JZV1106" s="559"/>
      <c r="JZW1106" s="559"/>
      <c r="JZX1106" s="559"/>
      <c r="JZY1106" s="559"/>
      <c r="JZZ1106" s="559"/>
      <c r="KAA1106" s="559"/>
      <c r="KAB1106" s="559"/>
      <c r="KAC1106" s="559"/>
      <c r="KAD1106" s="559"/>
      <c r="KAE1106" s="559"/>
      <c r="KAF1106" s="559"/>
      <c r="KAG1106" s="559"/>
      <c r="KAH1106" s="559"/>
      <c r="KAI1106" s="559"/>
      <c r="KAJ1106" s="559"/>
      <c r="KAK1106" s="559"/>
      <c r="KAL1106" s="559"/>
      <c r="KAM1106" s="559"/>
      <c r="KAN1106" s="559"/>
      <c r="KAO1106" s="559"/>
      <c r="KAP1106" s="559"/>
      <c r="KAQ1106" s="559"/>
      <c r="KAR1106" s="559"/>
      <c r="KAS1106" s="559"/>
      <c r="KAT1106" s="559"/>
      <c r="KAU1106" s="559"/>
      <c r="KAV1106" s="559"/>
      <c r="KAW1106" s="559"/>
      <c r="KAX1106" s="559"/>
      <c r="KAY1106" s="559"/>
      <c r="KAZ1106" s="559"/>
      <c r="KBA1106" s="559"/>
      <c r="KBB1106" s="559"/>
      <c r="KBC1106" s="559"/>
      <c r="KBD1106" s="559"/>
      <c r="KBE1106" s="559"/>
      <c r="KBF1106" s="559"/>
      <c r="KBG1106" s="559"/>
      <c r="KBH1106" s="559"/>
      <c r="KBI1106" s="559"/>
      <c r="KBJ1106" s="559"/>
      <c r="KBK1106" s="559"/>
      <c r="KBL1106" s="559"/>
      <c r="KBM1106" s="559"/>
      <c r="KBN1106" s="559"/>
      <c r="KBO1106" s="559"/>
      <c r="KBP1106" s="559"/>
      <c r="KBQ1106" s="559"/>
      <c r="KBR1106" s="559"/>
      <c r="KBS1106" s="559"/>
      <c r="KBT1106" s="559"/>
      <c r="KBU1106" s="559"/>
      <c r="KBV1106" s="559"/>
      <c r="KBW1106" s="559"/>
      <c r="KBX1106" s="559"/>
      <c r="KBY1106" s="559"/>
      <c r="KBZ1106" s="559"/>
      <c r="KCA1106" s="559"/>
      <c r="KCB1106" s="559"/>
      <c r="KCC1106" s="559"/>
      <c r="KCD1106" s="559"/>
      <c r="KCE1106" s="559"/>
      <c r="KCF1106" s="559"/>
      <c r="KCG1106" s="559"/>
      <c r="KCH1106" s="559"/>
      <c r="KCI1106" s="559"/>
      <c r="KCJ1106" s="559"/>
      <c r="KCK1106" s="559"/>
      <c r="KCL1106" s="559"/>
      <c r="KCM1106" s="559"/>
      <c r="KCN1106" s="559"/>
      <c r="KCO1106" s="559"/>
      <c r="KCP1106" s="559"/>
      <c r="KCQ1106" s="559"/>
      <c r="KCR1106" s="559"/>
      <c r="KCS1106" s="559"/>
      <c r="KCT1106" s="559"/>
      <c r="KCU1106" s="559"/>
      <c r="KCV1106" s="559"/>
      <c r="KCW1106" s="559"/>
      <c r="KCX1106" s="559"/>
      <c r="KCY1106" s="559"/>
      <c r="KCZ1106" s="559"/>
      <c r="KDA1106" s="559"/>
      <c r="KDB1106" s="559"/>
      <c r="KDC1106" s="559"/>
      <c r="KDD1106" s="559"/>
      <c r="KDE1106" s="559"/>
      <c r="KDF1106" s="559"/>
      <c r="KDG1106" s="559"/>
      <c r="KDH1106" s="559"/>
      <c r="KDI1106" s="559"/>
      <c r="KDJ1106" s="559"/>
      <c r="KDK1106" s="559"/>
      <c r="KDL1106" s="559"/>
      <c r="KDM1106" s="559"/>
      <c r="KDN1106" s="559"/>
      <c r="KDO1106" s="559"/>
      <c r="KDP1106" s="559"/>
      <c r="KDQ1106" s="559"/>
      <c r="KDR1106" s="559"/>
      <c r="KDS1106" s="559"/>
      <c r="KDT1106" s="559"/>
      <c r="KDU1106" s="559"/>
      <c r="KDV1106" s="559"/>
      <c r="KDW1106" s="559"/>
      <c r="KDX1106" s="559"/>
      <c r="KDY1106" s="559"/>
      <c r="KDZ1106" s="559"/>
      <c r="KEA1106" s="559"/>
      <c r="KEB1106" s="559"/>
      <c r="KEC1106" s="559"/>
      <c r="KED1106" s="559"/>
      <c r="KEE1106" s="559"/>
      <c r="KEF1106" s="559"/>
      <c r="KEG1106" s="559"/>
      <c r="KEH1106" s="559"/>
      <c r="KEI1106" s="559"/>
      <c r="KEJ1106" s="559"/>
      <c r="KEK1106" s="559"/>
      <c r="KEL1106" s="559"/>
      <c r="KEM1106" s="559"/>
      <c r="KEN1106" s="559"/>
      <c r="KEO1106" s="559"/>
      <c r="KEP1106" s="559"/>
      <c r="KEQ1106" s="559"/>
      <c r="KER1106" s="559"/>
      <c r="KES1106" s="559"/>
      <c r="KET1106" s="559"/>
      <c r="KEU1106" s="559"/>
      <c r="KEV1106" s="559"/>
      <c r="KEW1106" s="559"/>
      <c r="KEX1106" s="559"/>
      <c r="KEY1106" s="559"/>
      <c r="KEZ1106" s="559"/>
      <c r="KFA1106" s="559"/>
      <c r="KFB1106" s="559"/>
      <c r="KFC1106" s="559"/>
      <c r="KFD1106" s="559"/>
      <c r="KFE1106" s="559"/>
      <c r="KFF1106" s="559"/>
      <c r="KFG1106" s="559"/>
      <c r="KFH1106" s="559"/>
      <c r="KFI1106" s="559"/>
      <c r="KFJ1106" s="559"/>
      <c r="KFK1106" s="559"/>
      <c r="KFL1106" s="559"/>
      <c r="KFM1106" s="559"/>
      <c r="KFN1106" s="559"/>
      <c r="KFO1106" s="559"/>
      <c r="KFP1106" s="559"/>
      <c r="KFQ1106" s="559"/>
      <c r="KFR1106" s="559"/>
      <c r="KFS1106" s="559"/>
      <c r="KFT1106" s="559"/>
      <c r="KFU1106" s="559"/>
      <c r="KFV1106" s="559"/>
      <c r="KFW1106" s="559"/>
      <c r="KFX1106" s="559"/>
      <c r="KFY1106" s="559"/>
      <c r="KFZ1106" s="559"/>
      <c r="KGA1106" s="559"/>
      <c r="KGB1106" s="559"/>
      <c r="KGC1106" s="559"/>
      <c r="KGD1106" s="559"/>
      <c r="KGE1106" s="559"/>
      <c r="KGF1106" s="559"/>
      <c r="KGG1106" s="559"/>
      <c r="KGH1106" s="559"/>
      <c r="KGI1106" s="559"/>
      <c r="KGJ1106" s="559"/>
      <c r="KGK1106" s="559"/>
      <c r="KGL1106" s="559"/>
      <c r="KGM1106" s="559"/>
      <c r="KGN1106" s="559"/>
      <c r="KGO1106" s="559"/>
      <c r="KGP1106" s="559"/>
      <c r="KGQ1106" s="559"/>
      <c r="KGR1106" s="559"/>
      <c r="KGS1106" s="559"/>
      <c r="KGT1106" s="559"/>
      <c r="KGU1106" s="559"/>
      <c r="KGV1106" s="559"/>
      <c r="KGW1106" s="559"/>
      <c r="KGX1106" s="559"/>
      <c r="KGY1106" s="559"/>
      <c r="KGZ1106" s="559"/>
      <c r="KHA1106" s="559"/>
      <c r="KHB1106" s="559"/>
      <c r="KHC1106" s="559"/>
      <c r="KHD1106" s="559"/>
      <c r="KHE1106" s="559"/>
      <c r="KHF1106" s="559"/>
      <c r="KHG1106" s="559"/>
      <c r="KHH1106" s="559"/>
      <c r="KHI1106" s="559"/>
      <c r="KHJ1106" s="559"/>
      <c r="KHK1106" s="559"/>
      <c r="KHL1106" s="559"/>
      <c r="KHM1106" s="559"/>
      <c r="KHN1106" s="559"/>
      <c r="KHO1106" s="559"/>
      <c r="KHP1106" s="559"/>
      <c r="KHQ1106" s="559"/>
      <c r="KHR1106" s="559"/>
      <c r="KHS1106" s="559"/>
      <c r="KHT1106" s="559"/>
      <c r="KHU1106" s="559"/>
      <c r="KHV1106" s="559"/>
      <c r="KHW1106" s="559"/>
      <c r="KHX1106" s="559"/>
      <c r="KHY1106" s="559"/>
      <c r="KHZ1106" s="559"/>
      <c r="KIA1106" s="559"/>
      <c r="KIB1106" s="559"/>
      <c r="KIC1106" s="559"/>
      <c r="KID1106" s="559"/>
      <c r="KIE1106" s="559"/>
      <c r="KIF1106" s="559"/>
      <c r="KIG1106" s="559"/>
      <c r="KIH1106" s="559"/>
      <c r="KII1106" s="559"/>
      <c r="KIJ1106" s="559"/>
      <c r="KIK1106" s="559"/>
      <c r="KIL1106" s="559"/>
      <c r="KIM1106" s="559"/>
      <c r="KIN1106" s="559"/>
      <c r="KIO1106" s="559"/>
      <c r="KIP1106" s="559"/>
      <c r="KIQ1106" s="559"/>
      <c r="KIR1106" s="559"/>
      <c r="KIS1106" s="559"/>
      <c r="KIT1106" s="559"/>
      <c r="KIU1106" s="559"/>
      <c r="KIV1106" s="559"/>
      <c r="KIW1106" s="559"/>
      <c r="KIX1106" s="559"/>
      <c r="KIY1106" s="559"/>
      <c r="KIZ1106" s="559"/>
      <c r="KJA1106" s="559"/>
      <c r="KJB1106" s="559"/>
      <c r="KJC1106" s="559"/>
      <c r="KJD1106" s="559"/>
      <c r="KJE1106" s="559"/>
      <c r="KJF1106" s="559"/>
      <c r="KJG1106" s="559"/>
      <c r="KJH1106" s="559"/>
      <c r="KJI1106" s="559"/>
      <c r="KJJ1106" s="559"/>
      <c r="KJK1106" s="559"/>
      <c r="KJL1106" s="559"/>
      <c r="KJM1106" s="559"/>
      <c r="KJN1106" s="559"/>
      <c r="KJO1106" s="559"/>
      <c r="KJP1106" s="559"/>
      <c r="KJQ1106" s="559"/>
      <c r="KJR1106" s="559"/>
      <c r="KJS1106" s="559"/>
      <c r="KJT1106" s="559"/>
      <c r="KJU1106" s="559"/>
      <c r="KJV1106" s="559"/>
      <c r="KJW1106" s="559"/>
      <c r="KJX1106" s="559"/>
      <c r="KJY1106" s="559"/>
      <c r="KJZ1106" s="559"/>
      <c r="KKA1106" s="559"/>
      <c r="KKB1106" s="559"/>
      <c r="KKC1106" s="559"/>
      <c r="KKD1106" s="559"/>
      <c r="KKE1106" s="559"/>
      <c r="KKF1106" s="559"/>
      <c r="KKG1106" s="559"/>
      <c r="KKH1106" s="559"/>
      <c r="KKI1106" s="559"/>
      <c r="KKJ1106" s="559"/>
      <c r="KKK1106" s="559"/>
      <c r="KKL1106" s="559"/>
      <c r="KKM1106" s="559"/>
      <c r="KKN1106" s="559"/>
      <c r="KKO1106" s="559"/>
      <c r="KKP1106" s="559"/>
      <c r="KKQ1106" s="559"/>
      <c r="KKR1106" s="559"/>
      <c r="KKS1106" s="559"/>
      <c r="KKT1106" s="559"/>
      <c r="KKU1106" s="559"/>
      <c r="KKV1106" s="559"/>
      <c r="KKW1106" s="559"/>
      <c r="KKX1106" s="559"/>
      <c r="KKY1106" s="559"/>
      <c r="KKZ1106" s="559"/>
      <c r="KLA1106" s="559"/>
      <c r="KLB1106" s="559"/>
      <c r="KLC1106" s="559"/>
      <c r="KLD1106" s="559"/>
      <c r="KLE1106" s="559"/>
      <c r="KLF1106" s="559"/>
      <c r="KLG1106" s="559"/>
      <c r="KLH1106" s="559"/>
      <c r="KLI1106" s="559"/>
      <c r="KLJ1106" s="559"/>
      <c r="KLK1106" s="559"/>
      <c r="KLL1106" s="559"/>
      <c r="KLM1106" s="559"/>
      <c r="KLN1106" s="559"/>
      <c r="KLO1106" s="559"/>
      <c r="KLP1106" s="559"/>
      <c r="KLQ1106" s="559"/>
      <c r="KLR1106" s="559"/>
      <c r="KLS1106" s="559"/>
      <c r="KLT1106" s="559"/>
      <c r="KLU1106" s="559"/>
      <c r="KLV1106" s="559"/>
      <c r="KLW1106" s="559"/>
      <c r="KLX1106" s="559"/>
      <c r="KLY1106" s="559"/>
      <c r="KLZ1106" s="559"/>
      <c r="KMA1106" s="559"/>
      <c r="KMB1106" s="559"/>
      <c r="KMC1106" s="559"/>
      <c r="KMD1106" s="559"/>
      <c r="KME1106" s="559"/>
      <c r="KMF1106" s="559"/>
      <c r="KMG1106" s="559"/>
      <c r="KMH1106" s="559"/>
      <c r="KMI1106" s="559"/>
      <c r="KMJ1106" s="559"/>
      <c r="KMK1106" s="559"/>
      <c r="KML1106" s="559"/>
      <c r="KMM1106" s="559"/>
      <c r="KMN1106" s="559"/>
      <c r="KMO1106" s="559"/>
      <c r="KMP1106" s="559"/>
      <c r="KMQ1106" s="559"/>
      <c r="KMR1106" s="559"/>
      <c r="KMS1106" s="559"/>
      <c r="KMT1106" s="559"/>
      <c r="KMU1106" s="559"/>
      <c r="KMV1106" s="559"/>
      <c r="KMW1106" s="559"/>
      <c r="KMX1106" s="559"/>
      <c r="KMY1106" s="559"/>
      <c r="KMZ1106" s="559"/>
      <c r="KNA1106" s="559"/>
      <c r="KNB1106" s="559"/>
      <c r="KNC1106" s="559"/>
      <c r="KND1106" s="559"/>
      <c r="KNE1106" s="559"/>
      <c r="KNF1106" s="559"/>
      <c r="KNG1106" s="559"/>
      <c r="KNH1106" s="559"/>
      <c r="KNI1106" s="559"/>
      <c r="KNJ1106" s="559"/>
      <c r="KNK1106" s="559"/>
      <c r="KNL1106" s="559"/>
      <c r="KNM1106" s="559"/>
      <c r="KNN1106" s="559"/>
      <c r="KNO1106" s="559"/>
      <c r="KNP1106" s="559"/>
      <c r="KNQ1106" s="559"/>
      <c r="KNR1106" s="559"/>
      <c r="KNS1106" s="559"/>
      <c r="KNT1106" s="559"/>
      <c r="KNU1106" s="559"/>
      <c r="KNV1106" s="559"/>
      <c r="KNW1106" s="559"/>
      <c r="KNX1106" s="559"/>
      <c r="KNY1106" s="559"/>
      <c r="KNZ1106" s="559"/>
      <c r="KOA1106" s="559"/>
      <c r="KOB1106" s="559"/>
      <c r="KOC1106" s="559"/>
      <c r="KOD1106" s="559"/>
      <c r="KOE1106" s="559"/>
      <c r="KOF1106" s="559"/>
      <c r="KOG1106" s="559"/>
      <c r="KOH1106" s="559"/>
      <c r="KOI1106" s="559"/>
      <c r="KOJ1106" s="559"/>
      <c r="KOK1106" s="559"/>
      <c r="KOL1106" s="559"/>
      <c r="KOM1106" s="559"/>
      <c r="KON1106" s="559"/>
      <c r="KOO1106" s="559"/>
      <c r="KOP1106" s="559"/>
      <c r="KOQ1106" s="559"/>
      <c r="KOR1106" s="559"/>
      <c r="KOS1106" s="559"/>
      <c r="KOT1106" s="559"/>
      <c r="KOU1106" s="559"/>
      <c r="KOV1106" s="559"/>
      <c r="KOW1106" s="559"/>
      <c r="KOX1106" s="559"/>
      <c r="KOY1106" s="559"/>
      <c r="KOZ1106" s="559"/>
      <c r="KPA1106" s="559"/>
      <c r="KPB1106" s="559"/>
      <c r="KPC1106" s="559"/>
      <c r="KPD1106" s="559"/>
      <c r="KPE1106" s="559"/>
      <c r="KPF1106" s="559"/>
      <c r="KPG1106" s="559"/>
      <c r="KPH1106" s="559"/>
      <c r="KPI1106" s="559"/>
      <c r="KPJ1106" s="559"/>
      <c r="KPK1106" s="559"/>
      <c r="KPL1106" s="559"/>
      <c r="KPM1106" s="559"/>
      <c r="KPN1106" s="559"/>
      <c r="KPO1106" s="559"/>
      <c r="KPP1106" s="559"/>
      <c r="KPQ1106" s="559"/>
      <c r="KPR1106" s="559"/>
      <c r="KPS1106" s="559"/>
      <c r="KPT1106" s="559"/>
      <c r="KPU1106" s="559"/>
      <c r="KPV1106" s="559"/>
      <c r="KPW1106" s="559"/>
      <c r="KPX1106" s="559"/>
      <c r="KPY1106" s="559"/>
      <c r="KPZ1106" s="559"/>
      <c r="KQA1106" s="559"/>
      <c r="KQB1106" s="559"/>
      <c r="KQC1106" s="559"/>
      <c r="KQD1106" s="559"/>
      <c r="KQE1106" s="559"/>
      <c r="KQF1106" s="559"/>
      <c r="KQG1106" s="559"/>
      <c r="KQH1106" s="559"/>
      <c r="KQI1106" s="559"/>
      <c r="KQJ1106" s="559"/>
      <c r="KQK1106" s="559"/>
      <c r="KQL1106" s="559"/>
      <c r="KQM1106" s="559"/>
      <c r="KQN1106" s="559"/>
      <c r="KQO1106" s="559"/>
      <c r="KQP1106" s="559"/>
      <c r="KQQ1106" s="559"/>
      <c r="KQR1106" s="559"/>
      <c r="KQS1106" s="559"/>
      <c r="KQT1106" s="559"/>
      <c r="KQU1106" s="559"/>
      <c r="KQV1106" s="559"/>
      <c r="KQW1106" s="559"/>
      <c r="KQX1106" s="559"/>
      <c r="KQY1106" s="559"/>
      <c r="KQZ1106" s="559"/>
      <c r="KRA1106" s="559"/>
      <c r="KRB1106" s="559"/>
      <c r="KRC1106" s="559"/>
      <c r="KRD1106" s="559"/>
      <c r="KRE1106" s="559"/>
      <c r="KRF1106" s="559"/>
      <c r="KRG1106" s="559"/>
      <c r="KRH1106" s="559"/>
      <c r="KRI1106" s="559"/>
      <c r="KRJ1106" s="559"/>
      <c r="KRK1106" s="559"/>
      <c r="KRL1106" s="559"/>
      <c r="KRM1106" s="559"/>
      <c r="KRN1106" s="559"/>
      <c r="KRO1106" s="559"/>
      <c r="KRP1106" s="559"/>
      <c r="KRQ1106" s="559"/>
      <c r="KRR1106" s="559"/>
      <c r="KRS1106" s="559"/>
      <c r="KRT1106" s="559"/>
      <c r="KRU1106" s="559"/>
      <c r="KRV1106" s="559"/>
      <c r="KRW1106" s="559"/>
      <c r="KRX1106" s="559"/>
      <c r="KRY1106" s="559"/>
      <c r="KRZ1106" s="559"/>
      <c r="KSA1106" s="559"/>
      <c r="KSB1106" s="559"/>
      <c r="KSC1106" s="559"/>
      <c r="KSD1106" s="559"/>
      <c r="KSE1106" s="559"/>
      <c r="KSF1106" s="559"/>
      <c r="KSG1106" s="559"/>
      <c r="KSH1106" s="559"/>
      <c r="KSI1106" s="559"/>
      <c r="KSJ1106" s="559"/>
      <c r="KSK1106" s="559"/>
      <c r="KSL1106" s="559"/>
      <c r="KSM1106" s="559"/>
      <c r="KSN1106" s="559"/>
      <c r="KSO1106" s="559"/>
      <c r="KSP1106" s="559"/>
      <c r="KSQ1106" s="559"/>
      <c r="KSR1106" s="559"/>
      <c r="KSS1106" s="559"/>
      <c r="KST1106" s="559"/>
      <c r="KSU1106" s="559"/>
      <c r="KSV1106" s="559"/>
      <c r="KSW1106" s="559"/>
      <c r="KSX1106" s="559"/>
      <c r="KSY1106" s="559"/>
      <c r="KSZ1106" s="559"/>
      <c r="KTA1106" s="559"/>
      <c r="KTB1106" s="559"/>
      <c r="KTC1106" s="559"/>
      <c r="KTD1106" s="559"/>
      <c r="KTE1106" s="559"/>
      <c r="KTF1106" s="559"/>
      <c r="KTG1106" s="559"/>
      <c r="KTH1106" s="559"/>
      <c r="KTI1106" s="559"/>
      <c r="KTJ1106" s="559"/>
      <c r="KTK1106" s="559"/>
      <c r="KTL1106" s="559"/>
      <c r="KTM1106" s="559"/>
      <c r="KTN1106" s="559"/>
      <c r="KTO1106" s="559"/>
      <c r="KTP1106" s="559"/>
      <c r="KTQ1106" s="559"/>
      <c r="KTR1106" s="559"/>
      <c r="KTS1106" s="559"/>
      <c r="KTT1106" s="559"/>
      <c r="KTU1106" s="559"/>
      <c r="KTV1106" s="559"/>
      <c r="KTW1106" s="559"/>
      <c r="KTX1106" s="559"/>
      <c r="KTY1106" s="559"/>
      <c r="KTZ1106" s="559"/>
      <c r="KUA1106" s="559"/>
      <c r="KUB1106" s="559"/>
      <c r="KUC1106" s="559"/>
      <c r="KUD1106" s="559"/>
      <c r="KUE1106" s="559"/>
      <c r="KUF1106" s="559"/>
      <c r="KUG1106" s="559"/>
      <c r="KUH1106" s="559"/>
      <c r="KUI1106" s="559"/>
      <c r="KUJ1106" s="559"/>
      <c r="KUK1106" s="559"/>
      <c r="KUL1106" s="559"/>
      <c r="KUM1106" s="559"/>
      <c r="KUN1106" s="559"/>
      <c r="KUO1106" s="559"/>
      <c r="KUP1106" s="559"/>
      <c r="KUQ1106" s="559"/>
      <c r="KUR1106" s="559"/>
      <c r="KUS1106" s="559"/>
      <c r="KUT1106" s="559"/>
      <c r="KUU1106" s="559"/>
      <c r="KUV1106" s="559"/>
      <c r="KUW1106" s="559"/>
      <c r="KUX1106" s="559"/>
      <c r="KUY1106" s="559"/>
      <c r="KUZ1106" s="559"/>
      <c r="KVA1106" s="559"/>
      <c r="KVB1106" s="559"/>
      <c r="KVC1106" s="559"/>
      <c r="KVD1106" s="559"/>
      <c r="KVE1106" s="559"/>
      <c r="KVF1106" s="559"/>
      <c r="KVG1106" s="559"/>
      <c r="KVH1106" s="559"/>
      <c r="KVI1106" s="559"/>
      <c r="KVJ1106" s="559"/>
      <c r="KVK1106" s="559"/>
      <c r="KVL1106" s="559"/>
      <c r="KVM1106" s="559"/>
      <c r="KVN1106" s="559"/>
      <c r="KVO1106" s="559"/>
      <c r="KVP1106" s="559"/>
      <c r="KVQ1106" s="559"/>
      <c r="KVR1106" s="559"/>
      <c r="KVS1106" s="559"/>
      <c r="KVT1106" s="559"/>
      <c r="KVU1106" s="559"/>
      <c r="KVV1106" s="559"/>
      <c r="KVW1106" s="559"/>
      <c r="KVX1106" s="559"/>
      <c r="KVY1106" s="559"/>
      <c r="KVZ1106" s="559"/>
      <c r="KWA1106" s="559"/>
      <c r="KWB1106" s="559"/>
      <c r="KWC1106" s="559"/>
      <c r="KWD1106" s="559"/>
      <c r="KWE1106" s="559"/>
      <c r="KWF1106" s="559"/>
      <c r="KWG1106" s="559"/>
      <c r="KWH1106" s="559"/>
      <c r="KWI1106" s="559"/>
      <c r="KWJ1106" s="559"/>
      <c r="KWK1106" s="559"/>
      <c r="KWL1106" s="559"/>
      <c r="KWM1106" s="559"/>
      <c r="KWN1106" s="559"/>
      <c r="KWO1106" s="559"/>
      <c r="KWP1106" s="559"/>
      <c r="KWQ1106" s="559"/>
      <c r="KWR1106" s="559"/>
      <c r="KWS1106" s="559"/>
      <c r="KWT1106" s="559"/>
      <c r="KWU1106" s="559"/>
      <c r="KWV1106" s="559"/>
      <c r="KWW1106" s="559"/>
      <c r="KWX1106" s="559"/>
      <c r="KWY1106" s="559"/>
      <c r="KWZ1106" s="559"/>
      <c r="KXA1106" s="559"/>
      <c r="KXB1106" s="559"/>
      <c r="KXC1106" s="559"/>
      <c r="KXD1106" s="559"/>
      <c r="KXE1106" s="559"/>
      <c r="KXF1106" s="559"/>
      <c r="KXG1106" s="559"/>
      <c r="KXH1106" s="559"/>
      <c r="KXI1106" s="559"/>
      <c r="KXJ1106" s="559"/>
      <c r="KXK1106" s="559"/>
      <c r="KXL1106" s="559"/>
      <c r="KXM1106" s="559"/>
      <c r="KXN1106" s="559"/>
      <c r="KXO1106" s="559"/>
      <c r="KXP1106" s="559"/>
      <c r="KXQ1106" s="559"/>
      <c r="KXR1106" s="559"/>
      <c r="KXS1106" s="559"/>
      <c r="KXT1106" s="559"/>
      <c r="KXU1106" s="559"/>
      <c r="KXV1106" s="559"/>
      <c r="KXW1106" s="559"/>
      <c r="KXX1106" s="559"/>
      <c r="KXY1106" s="559"/>
      <c r="KXZ1106" s="559"/>
      <c r="KYA1106" s="559"/>
      <c r="KYB1106" s="559"/>
      <c r="KYC1106" s="559"/>
      <c r="KYD1106" s="559"/>
      <c r="KYE1106" s="559"/>
      <c r="KYF1106" s="559"/>
      <c r="KYG1106" s="559"/>
      <c r="KYH1106" s="559"/>
      <c r="KYI1106" s="559"/>
      <c r="KYJ1106" s="559"/>
      <c r="KYK1106" s="559"/>
      <c r="KYL1106" s="559"/>
      <c r="KYM1106" s="559"/>
      <c r="KYN1106" s="559"/>
      <c r="KYO1106" s="559"/>
      <c r="KYP1106" s="559"/>
      <c r="KYQ1106" s="559"/>
      <c r="KYR1106" s="559"/>
      <c r="KYS1106" s="559"/>
      <c r="KYT1106" s="559"/>
      <c r="KYU1106" s="559"/>
      <c r="KYV1106" s="559"/>
      <c r="KYW1106" s="559"/>
      <c r="KYX1106" s="559"/>
      <c r="KYY1106" s="559"/>
      <c r="KYZ1106" s="559"/>
      <c r="KZA1106" s="559"/>
      <c r="KZB1106" s="559"/>
      <c r="KZC1106" s="559"/>
      <c r="KZD1106" s="559"/>
      <c r="KZE1106" s="559"/>
      <c r="KZF1106" s="559"/>
      <c r="KZG1106" s="559"/>
      <c r="KZH1106" s="559"/>
      <c r="KZI1106" s="559"/>
      <c r="KZJ1106" s="559"/>
      <c r="KZK1106" s="559"/>
      <c r="KZL1106" s="559"/>
      <c r="KZM1106" s="559"/>
      <c r="KZN1106" s="559"/>
      <c r="KZO1106" s="559"/>
      <c r="KZP1106" s="559"/>
      <c r="KZQ1106" s="559"/>
      <c r="KZR1106" s="559"/>
      <c r="KZS1106" s="559"/>
      <c r="KZT1106" s="559"/>
      <c r="KZU1106" s="559"/>
      <c r="KZV1106" s="559"/>
      <c r="KZW1106" s="559"/>
      <c r="KZX1106" s="559"/>
      <c r="KZY1106" s="559"/>
      <c r="KZZ1106" s="559"/>
      <c r="LAA1106" s="559"/>
      <c r="LAB1106" s="559"/>
      <c r="LAC1106" s="559"/>
      <c r="LAD1106" s="559"/>
      <c r="LAE1106" s="559"/>
      <c r="LAF1106" s="559"/>
      <c r="LAG1106" s="559"/>
      <c r="LAH1106" s="559"/>
      <c r="LAI1106" s="559"/>
      <c r="LAJ1106" s="559"/>
      <c r="LAK1106" s="559"/>
      <c r="LAL1106" s="559"/>
      <c r="LAM1106" s="559"/>
      <c r="LAN1106" s="559"/>
      <c r="LAO1106" s="559"/>
      <c r="LAP1106" s="559"/>
      <c r="LAQ1106" s="559"/>
      <c r="LAR1106" s="559"/>
      <c r="LAS1106" s="559"/>
      <c r="LAT1106" s="559"/>
      <c r="LAU1106" s="559"/>
      <c r="LAV1106" s="559"/>
      <c r="LAW1106" s="559"/>
      <c r="LAX1106" s="559"/>
      <c r="LAY1106" s="559"/>
      <c r="LAZ1106" s="559"/>
      <c r="LBA1106" s="559"/>
      <c r="LBB1106" s="559"/>
      <c r="LBC1106" s="559"/>
      <c r="LBD1106" s="559"/>
      <c r="LBE1106" s="559"/>
      <c r="LBF1106" s="559"/>
      <c r="LBG1106" s="559"/>
      <c r="LBH1106" s="559"/>
      <c r="LBI1106" s="559"/>
      <c r="LBJ1106" s="559"/>
      <c r="LBK1106" s="559"/>
      <c r="LBL1106" s="559"/>
      <c r="LBM1106" s="559"/>
      <c r="LBN1106" s="559"/>
      <c r="LBO1106" s="559"/>
      <c r="LBP1106" s="559"/>
      <c r="LBQ1106" s="559"/>
      <c r="LBR1106" s="559"/>
      <c r="LBS1106" s="559"/>
      <c r="LBT1106" s="559"/>
      <c r="LBU1106" s="559"/>
      <c r="LBV1106" s="559"/>
      <c r="LBW1106" s="559"/>
      <c r="LBX1106" s="559"/>
      <c r="LBY1106" s="559"/>
      <c r="LBZ1106" s="559"/>
      <c r="LCA1106" s="559"/>
      <c r="LCB1106" s="559"/>
      <c r="LCC1106" s="559"/>
      <c r="LCD1106" s="559"/>
      <c r="LCE1106" s="559"/>
      <c r="LCF1106" s="559"/>
      <c r="LCG1106" s="559"/>
      <c r="LCH1106" s="559"/>
      <c r="LCI1106" s="559"/>
      <c r="LCJ1106" s="559"/>
      <c r="LCK1106" s="559"/>
      <c r="LCL1106" s="559"/>
      <c r="LCM1106" s="559"/>
      <c r="LCN1106" s="559"/>
      <c r="LCO1106" s="559"/>
      <c r="LCP1106" s="559"/>
      <c r="LCQ1106" s="559"/>
      <c r="LCR1106" s="559"/>
      <c r="LCS1106" s="559"/>
      <c r="LCT1106" s="559"/>
      <c r="LCU1106" s="559"/>
      <c r="LCV1106" s="559"/>
      <c r="LCW1106" s="559"/>
      <c r="LCX1106" s="559"/>
      <c r="LCY1106" s="559"/>
      <c r="LCZ1106" s="559"/>
      <c r="LDA1106" s="559"/>
      <c r="LDB1106" s="559"/>
      <c r="LDC1106" s="559"/>
      <c r="LDD1106" s="559"/>
      <c r="LDE1106" s="559"/>
      <c r="LDF1106" s="559"/>
      <c r="LDG1106" s="559"/>
      <c r="LDH1106" s="559"/>
      <c r="LDI1106" s="559"/>
      <c r="LDJ1106" s="559"/>
      <c r="LDK1106" s="559"/>
      <c r="LDL1106" s="559"/>
      <c r="LDM1106" s="559"/>
      <c r="LDN1106" s="559"/>
      <c r="LDO1106" s="559"/>
      <c r="LDP1106" s="559"/>
      <c r="LDQ1106" s="559"/>
      <c r="LDR1106" s="559"/>
      <c r="LDS1106" s="559"/>
      <c r="LDT1106" s="559"/>
      <c r="LDU1106" s="559"/>
      <c r="LDV1106" s="559"/>
      <c r="LDW1106" s="559"/>
      <c r="LDX1106" s="559"/>
      <c r="LDY1106" s="559"/>
      <c r="LDZ1106" s="559"/>
      <c r="LEA1106" s="559"/>
      <c r="LEB1106" s="559"/>
      <c r="LEC1106" s="559"/>
      <c r="LED1106" s="559"/>
      <c r="LEE1106" s="559"/>
      <c r="LEF1106" s="559"/>
      <c r="LEG1106" s="559"/>
      <c r="LEH1106" s="559"/>
      <c r="LEI1106" s="559"/>
      <c r="LEJ1106" s="559"/>
      <c r="LEK1106" s="559"/>
      <c r="LEL1106" s="559"/>
      <c r="LEM1106" s="559"/>
      <c r="LEN1106" s="559"/>
      <c r="LEO1106" s="559"/>
      <c r="LEP1106" s="559"/>
      <c r="LEQ1106" s="559"/>
      <c r="LER1106" s="559"/>
      <c r="LES1106" s="559"/>
      <c r="LET1106" s="559"/>
      <c r="LEU1106" s="559"/>
      <c r="LEV1106" s="559"/>
      <c r="LEW1106" s="559"/>
      <c r="LEX1106" s="559"/>
      <c r="LEY1106" s="559"/>
      <c r="LEZ1106" s="559"/>
      <c r="LFA1106" s="559"/>
      <c r="LFB1106" s="559"/>
      <c r="LFC1106" s="559"/>
      <c r="LFD1106" s="559"/>
      <c r="LFE1106" s="559"/>
      <c r="LFF1106" s="559"/>
      <c r="LFG1106" s="559"/>
      <c r="LFH1106" s="559"/>
      <c r="LFI1106" s="559"/>
      <c r="LFJ1106" s="559"/>
      <c r="LFK1106" s="559"/>
      <c r="LFL1106" s="559"/>
      <c r="LFM1106" s="559"/>
      <c r="LFN1106" s="559"/>
      <c r="LFO1106" s="559"/>
      <c r="LFP1106" s="559"/>
      <c r="LFQ1106" s="559"/>
      <c r="LFR1106" s="559"/>
      <c r="LFS1106" s="559"/>
      <c r="LFT1106" s="559"/>
      <c r="LFU1106" s="559"/>
      <c r="LFV1106" s="559"/>
      <c r="LFW1106" s="559"/>
      <c r="LFX1106" s="559"/>
      <c r="LFY1106" s="559"/>
      <c r="LFZ1106" s="559"/>
      <c r="LGA1106" s="559"/>
      <c r="LGB1106" s="559"/>
      <c r="LGC1106" s="559"/>
      <c r="LGD1106" s="559"/>
      <c r="LGE1106" s="559"/>
      <c r="LGF1106" s="559"/>
      <c r="LGG1106" s="559"/>
      <c r="LGH1106" s="559"/>
      <c r="LGI1106" s="559"/>
      <c r="LGJ1106" s="559"/>
      <c r="LGK1106" s="559"/>
      <c r="LGL1106" s="559"/>
      <c r="LGM1106" s="559"/>
      <c r="LGN1106" s="559"/>
      <c r="LGO1106" s="559"/>
      <c r="LGP1106" s="559"/>
      <c r="LGQ1106" s="559"/>
      <c r="LGR1106" s="559"/>
      <c r="LGS1106" s="559"/>
      <c r="LGT1106" s="559"/>
      <c r="LGU1106" s="559"/>
      <c r="LGV1106" s="559"/>
      <c r="LGW1106" s="559"/>
      <c r="LGX1106" s="559"/>
      <c r="LGY1106" s="559"/>
      <c r="LGZ1106" s="559"/>
      <c r="LHA1106" s="559"/>
      <c r="LHB1106" s="559"/>
      <c r="LHC1106" s="559"/>
      <c r="LHD1106" s="559"/>
      <c r="LHE1106" s="559"/>
      <c r="LHF1106" s="559"/>
      <c r="LHG1106" s="559"/>
      <c r="LHH1106" s="559"/>
      <c r="LHI1106" s="559"/>
      <c r="LHJ1106" s="559"/>
      <c r="LHK1106" s="559"/>
      <c r="LHL1106" s="559"/>
      <c r="LHM1106" s="559"/>
      <c r="LHN1106" s="559"/>
      <c r="LHO1106" s="559"/>
      <c r="LHP1106" s="559"/>
      <c r="LHQ1106" s="559"/>
      <c r="LHR1106" s="559"/>
      <c r="LHS1106" s="559"/>
      <c r="LHT1106" s="559"/>
      <c r="LHU1106" s="559"/>
      <c r="LHV1106" s="559"/>
      <c r="LHW1106" s="559"/>
      <c r="LHX1106" s="559"/>
      <c r="LHY1106" s="559"/>
      <c r="LHZ1106" s="559"/>
      <c r="LIA1106" s="559"/>
      <c r="LIB1106" s="559"/>
      <c r="LIC1106" s="559"/>
      <c r="LID1106" s="559"/>
      <c r="LIE1106" s="559"/>
      <c r="LIF1106" s="559"/>
      <c r="LIG1106" s="559"/>
      <c r="LIH1106" s="559"/>
      <c r="LII1106" s="559"/>
      <c r="LIJ1106" s="559"/>
      <c r="LIK1106" s="559"/>
      <c r="LIL1106" s="559"/>
      <c r="LIM1106" s="559"/>
      <c r="LIN1106" s="559"/>
      <c r="LIO1106" s="559"/>
      <c r="LIP1106" s="559"/>
      <c r="LIQ1106" s="559"/>
      <c r="LIR1106" s="559"/>
      <c r="LIS1106" s="559"/>
      <c r="LIT1106" s="559"/>
      <c r="LIU1106" s="559"/>
      <c r="LIV1106" s="559"/>
      <c r="LIW1106" s="559"/>
      <c r="LIX1106" s="559"/>
      <c r="LIY1106" s="559"/>
      <c r="LIZ1106" s="559"/>
      <c r="LJA1106" s="559"/>
      <c r="LJB1106" s="559"/>
      <c r="LJC1106" s="559"/>
      <c r="LJD1106" s="559"/>
      <c r="LJE1106" s="559"/>
      <c r="LJF1106" s="559"/>
      <c r="LJG1106" s="559"/>
      <c r="LJH1106" s="559"/>
      <c r="LJI1106" s="559"/>
      <c r="LJJ1106" s="559"/>
      <c r="LJK1106" s="559"/>
      <c r="LJL1106" s="559"/>
      <c r="LJM1106" s="559"/>
      <c r="LJN1106" s="559"/>
      <c r="LJO1106" s="559"/>
      <c r="LJP1106" s="559"/>
      <c r="LJQ1106" s="559"/>
      <c r="LJR1106" s="559"/>
      <c r="LJS1106" s="559"/>
      <c r="LJT1106" s="559"/>
      <c r="LJU1106" s="559"/>
      <c r="LJV1106" s="559"/>
      <c r="LJW1106" s="559"/>
      <c r="LJX1106" s="559"/>
      <c r="LJY1106" s="559"/>
      <c r="LJZ1106" s="559"/>
      <c r="LKA1106" s="559"/>
      <c r="LKB1106" s="559"/>
      <c r="LKC1106" s="559"/>
      <c r="LKD1106" s="559"/>
      <c r="LKE1106" s="559"/>
      <c r="LKF1106" s="559"/>
      <c r="LKG1106" s="559"/>
      <c r="LKH1106" s="559"/>
      <c r="LKI1106" s="559"/>
      <c r="LKJ1106" s="559"/>
      <c r="LKK1106" s="559"/>
      <c r="LKL1106" s="559"/>
      <c r="LKM1106" s="559"/>
      <c r="LKN1106" s="559"/>
      <c r="LKO1106" s="559"/>
      <c r="LKP1106" s="559"/>
      <c r="LKQ1106" s="559"/>
      <c r="LKR1106" s="559"/>
      <c r="LKS1106" s="559"/>
      <c r="LKT1106" s="559"/>
      <c r="LKU1106" s="559"/>
      <c r="LKV1106" s="559"/>
      <c r="LKW1106" s="559"/>
      <c r="LKX1106" s="559"/>
      <c r="LKY1106" s="559"/>
      <c r="LKZ1106" s="559"/>
      <c r="LLA1106" s="559"/>
      <c r="LLB1106" s="559"/>
      <c r="LLC1106" s="559"/>
      <c r="LLD1106" s="559"/>
      <c r="LLE1106" s="559"/>
      <c r="LLF1106" s="559"/>
      <c r="LLG1106" s="559"/>
      <c r="LLH1106" s="559"/>
      <c r="LLI1106" s="559"/>
      <c r="LLJ1106" s="559"/>
      <c r="LLK1106" s="559"/>
      <c r="LLL1106" s="559"/>
      <c r="LLM1106" s="559"/>
      <c r="LLN1106" s="559"/>
      <c r="LLO1106" s="559"/>
      <c r="LLP1106" s="559"/>
      <c r="LLQ1106" s="559"/>
      <c r="LLR1106" s="559"/>
      <c r="LLS1106" s="559"/>
      <c r="LLT1106" s="559"/>
      <c r="LLU1106" s="559"/>
      <c r="LLV1106" s="559"/>
      <c r="LLW1106" s="559"/>
      <c r="LLX1106" s="559"/>
      <c r="LLY1106" s="559"/>
      <c r="LLZ1106" s="559"/>
      <c r="LMA1106" s="559"/>
      <c r="LMB1106" s="559"/>
      <c r="LMC1106" s="559"/>
      <c r="LMD1106" s="559"/>
      <c r="LME1106" s="559"/>
      <c r="LMF1106" s="559"/>
      <c r="LMG1106" s="559"/>
      <c r="LMH1106" s="559"/>
      <c r="LMI1106" s="559"/>
      <c r="LMJ1106" s="559"/>
      <c r="LMK1106" s="559"/>
      <c r="LML1106" s="559"/>
      <c r="LMM1106" s="559"/>
      <c r="LMN1106" s="559"/>
      <c r="LMO1106" s="559"/>
      <c r="LMP1106" s="559"/>
      <c r="LMQ1106" s="559"/>
      <c r="LMR1106" s="559"/>
      <c r="LMS1106" s="559"/>
      <c r="LMT1106" s="559"/>
      <c r="LMU1106" s="559"/>
      <c r="LMV1106" s="559"/>
      <c r="LMW1106" s="559"/>
      <c r="LMX1106" s="559"/>
      <c r="LMY1106" s="559"/>
      <c r="LMZ1106" s="559"/>
      <c r="LNA1106" s="559"/>
      <c r="LNB1106" s="559"/>
      <c r="LNC1106" s="559"/>
      <c r="LND1106" s="559"/>
      <c r="LNE1106" s="559"/>
      <c r="LNF1106" s="559"/>
      <c r="LNG1106" s="559"/>
      <c r="LNH1106" s="559"/>
      <c r="LNI1106" s="559"/>
      <c r="LNJ1106" s="559"/>
      <c r="LNK1106" s="559"/>
      <c r="LNL1106" s="559"/>
      <c r="LNM1106" s="559"/>
      <c r="LNN1106" s="559"/>
      <c r="LNO1106" s="559"/>
      <c r="LNP1106" s="559"/>
      <c r="LNQ1106" s="559"/>
      <c r="LNR1106" s="559"/>
      <c r="LNS1106" s="559"/>
      <c r="LNT1106" s="559"/>
      <c r="LNU1106" s="559"/>
      <c r="LNV1106" s="559"/>
      <c r="LNW1106" s="559"/>
      <c r="LNX1106" s="559"/>
      <c r="LNY1106" s="559"/>
      <c r="LNZ1106" s="559"/>
      <c r="LOA1106" s="559"/>
      <c r="LOB1106" s="559"/>
      <c r="LOC1106" s="559"/>
      <c r="LOD1106" s="559"/>
      <c r="LOE1106" s="559"/>
      <c r="LOF1106" s="559"/>
      <c r="LOG1106" s="559"/>
      <c r="LOH1106" s="559"/>
      <c r="LOI1106" s="559"/>
      <c r="LOJ1106" s="559"/>
      <c r="LOK1106" s="559"/>
      <c r="LOL1106" s="559"/>
      <c r="LOM1106" s="559"/>
      <c r="LON1106" s="559"/>
      <c r="LOO1106" s="559"/>
      <c r="LOP1106" s="559"/>
      <c r="LOQ1106" s="559"/>
      <c r="LOR1106" s="559"/>
      <c r="LOS1106" s="559"/>
      <c r="LOT1106" s="559"/>
      <c r="LOU1106" s="559"/>
      <c r="LOV1106" s="559"/>
      <c r="LOW1106" s="559"/>
      <c r="LOX1106" s="559"/>
      <c r="LOY1106" s="559"/>
      <c r="LOZ1106" s="559"/>
      <c r="LPA1106" s="559"/>
      <c r="LPB1106" s="559"/>
      <c r="LPC1106" s="559"/>
      <c r="LPD1106" s="559"/>
      <c r="LPE1106" s="559"/>
      <c r="LPF1106" s="559"/>
      <c r="LPG1106" s="559"/>
      <c r="LPH1106" s="559"/>
      <c r="LPI1106" s="559"/>
      <c r="LPJ1106" s="559"/>
      <c r="LPK1106" s="559"/>
      <c r="LPL1106" s="559"/>
      <c r="LPM1106" s="559"/>
      <c r="LPN1106" s="559"/>
      <c r="LPO1106" s="559"/>
      <c r="LPP1106" s="559"/>
      <c r="LPQ1106" s="559"/>
      <c r="LPR1106" s="559"/>
      <c r="LPS1106" s="559"/>
      <c r="LPT1106" s="559"/>
      <c r="LPU1106" s="559"/>
      <c r="LPV1106" s="559"/>
      <c r="LPW1106" s="559"/>
      <c r="LPX1106" s="559"/>
      <c r="LPY1106" s="559"/>
      <c r="LPZ1106" s="559"/>
      <c r="LQA1106" s="559"/>
      <c r="LQB1106" s="559"/>
      <c r="LQC1106" s="559"/>
      <c r="LQD1106" s="559"/>
      <c r="LQE1106" s="559"/>
      <c r="LQF1106" s="559"/>
      <c r="LQG1106" s="559"/>
      <c r="LQH1106" s="559"/>
      <c r="LQI1106" s="559"/>
      <c r="LQJ1106" s="559"/>
      <c r="LQK1106" s="559"/>
      <c r="LQL1106" s="559"/>
      <c r="LQM1106" s="559"/>
      <c r="LQN1106" s="559"/>
      <c r="LQO1106" s="559"/>
      <c r="LQP1106" s="559"/>
      <c r="LQQ1106" s="559"/>
      <c r="LQR1106" s="559"/>
      <c r="LQS1106" s="559"/>
      <c r="LQT1106" s="559"/>
      <c r="LQU1106" s="559"/>
      <c r="LQV1106" s="559"/>
      <c r="LQW1106" s="559"/>
      <c r="LQX1106" s="559"/>
      <c r="LQY1106" s="559"/>
      <c r="LQZ1106" s="559"/>
      <c r="LRA1106" s="559"/>
      <c r="LRB1106" s="559"/>
      <c r="LRC1106" s="559"/>
      <c r="LRD1106" s="559"/>
      <c r="LRE1106" s="559"/>
      <c r="LRF1106" s="559"/>
      <c r="LRG1106" s="559"/>
      <c r="LRH1106" s="559"/>
      <c r="LRI1106" s="559"/>
      <c r="LRJ1106" s="559"/>
      <c r="LRK1106" s="559"/>
      <c r="LRL1106" s="559"/>
      <c r="LRM1106" s="559"/>
      <c r="LRN1106" s="559"/>
      <c r="LRO1106" s="559"/>
      <c r="LRP1106" s="559"/>
      <c r="LRQ1106" s="559"/>
      <c r="LRR1106" s="559"/>
      <c r="LRS1106" s="559"/>
      <c r="LRT1106" s="559"/>
      <c r="LRU1106" s="559"/>
      <c r="LRV1106" s="559"/>
      <c r="LRW1106" s="559"/>
      <c r="LRX1106" s="559"/>
      <c r="LRY1106" s="559"/>
      <c r="LRZ1106" s="559"/>
      <c r="LSA1106" s="559"/>
      <c r="LSB1106" s="559"/>
      <c r="LSC1106" s="559"/>
      <c r="LSD1106" s="559"/>
      <c r="LSE1106" s="559"/>
      <c r="LSF1106" s="559"/>
      <c r="LSG1106" s="559"/>
      <c r="LSH1106" s="559"/>
      <c r="LSI1106" s="559"/>
      <c r="LSJ1106" s="559"/>
      <c r="LSK1106" s="559"/>
      <c r="LSL1106" s="559"/>
      <c r="LSM1106" s="559"/>
      <c r="LSN1106" s="559"/>
      <c r="LSO1106" s="559"/>
      <c r="LSP1106" s="559"/>
      <c r="LSQ1106" s="559"/>
      <c r="LSR1106" s="559"/>
      <c r="LSS1106" s="559"/>
      <c r="LST1106" s="559"/>
      <c r="LSU1106" s="559"/>
      <c r="LSV1106" s="559"/>
      <c r="LSW1106" s="559"/>
      <c r="LSX1106" s="559"/>
      <c r="LSY1106" s="559"/>
      <c r="LSZ1106" s="559"/>
      <c r="LTA1106" s="559"/>
      <c r="LTB1106" s="559"/>
      <c r="LTC1106" s="559"/>
      <c r="LTD1106" s="559"/>
      <c r="LTE1106" s="559"/>
      <c r="LTF1106" s="559"/>
      <c r="LTG1106" s="559"/>
      <c r="LTH1106" s="559"/>
      <c r="LTI1106" s="559"/>
      <c r="LTJ1106" s="559"/>
      <c r="LTK1106" s="559"/>
      <c r="LTL1106" s="559"/>
      <c r="LTM1106" s="559"/>
      <c r="LTN1106" s="559"/>
      <c r="LTO1106" s="559"/>
      <c r="LTP1106" s="559"/>
      <c r="LTQ1106" s="559"/>
      <c r="LTR1106" s="559"/>
      <c r="LTS1106" s="559"/>
      <c r="LTT1106" s="559"/>
      <c r="LTU1106" s="559"/>
      <c r="LTV1106" s="559"/>
      <c r="LTW1106" s="559"/>
      <c r="LTX1106" s="559"/>
      <c r="LTY1106" s="559"/>
      <c r="LTZ1106" s="559"/>
      <c r="LUA1106" s="559"/>
      <c r="LUB1106" s="559"/>
      <c r="LUC1106" s="559"/>
      <c r="LUD1106" s="559"/>
      <c r="LUE1106" s="559"/>
      <c r="LUF1106" s="559"/>
      <c r="LUG1106" s="559"/>
      <c r="LUH1106" s="559"/>
      <c r="LUI1106" s="559"/>
      <c r="LUJ1106" s="559"/>
      <c r="LUK1106" s="559"/>
      <c r="LUL1106" s="559"/>
      <c r="LUM1106" s="559"/>
      <c r="LUN1106" s="559"/>
      <c r="LUO1106" s="559"/>
      <c r="LUP1106" s="559"/>
      <c r="LUQ1106" s="559"/>
      <c r="LUR1106" s="559"/>
      <c r="LUS1106" s="559"/>
      <c r="LUT1106" s="559"/>
      <c r="LUU1106" s="559"/>
      <c r="LUV1106" s="559"/>
      <c r="LUW1106" s="559"/>
      <c r="LUX1106" s="559"/>
      <c r="LUY1106" s="559"/>
      <c r="LUZ1106" s="559"/>
      <c r="LVA1106" s="559"/>
      <c r="LVB1106" s="559"/>
      <c r="LVC1106" s="559"/>
      <c r="LVD1106" s="559"/>
      <c r="LVE1106" s="559"/>
      <c r="LVF1106" s="559"/>
      <c r="LVG1106" s="559"/>
      <c r="LVH1106" s="559"/>
      <c r="LVI1106" s="559"/>
      <c r="LVJ1106" s="559"/>
      <c r="LVK1106" s="559"/>
      <c r="LVL1106" s="559"/>
      <c r="LVM1106" s="559"/>
      <c r="LVN1106" s="559"/>
      <c r="LVO1106" s="559"/>
      <c r="LVP1106" s="559"/>
      <c r="LVQ1106" s="559"/>
      <c r="LVR1106" s="559"/>
      <c r="LVS1106" s="559"/>
      <c r="LVT1106" s="559"/>
      <c r="LVU1106" s="559"/>
      <c r="LVV1106" s="559"/>
      <c r="LVW1106" s="559"/>
      <c r="LVX1106" s="559"/>
      <c r="LVY1106" s="559"/>
      <c r="LVZ1106" s="559"/>
      <c r="LWA1106" s="559"/>
      <c r="LWB1106" s="559"/>
      <c r="LWC1106" s="559"/>
      <c r="LWD1106" s="559"/>
      <c r="LWE1106" s="559"/>
      <c r="LWF1106" s="559"/>
      <c r="LWG1106" s="559"/>
      <c r="LWH1106" s="559"/>
      <c r="LWI1106" s="559"/>
      <c r="LWJ1106" s="559"/>
      <c r="LWK1106" s="559"/>
      <c r="LWL1106" s="559"/>
      <c r="LWM1106" s="559"/>
      <c r="LWN1106" s="559"/>
      <c r="LWO1106" s="559"/>
      <c r="LWP1106" s="559"/>
      <c r="LWQ1106" s="559"/>
      <c r="LWR1106" s="559"/>
      <c r="LWS1106" s="559"/>
      <c r="LWT1106" s="559"/>
      <c r="LWU1106" s="559"/>
      <c r="LWV1106" s="559"/>
      <c r="LWW1106" s="559"/>
      <c r="LWX1106" s="559"/>
      <c r="LWY1106" s="559"/>
      <c r="LWZ1106" s="559"/>
      <c r="LXA1106" s="559"/>
      <c r="LXB1106" s="559"/>
      <c r="LXC1106" s="559"/>
      <c r="LXD1106" s="559"/>
      <c r="LXE1106" s="559"/>
      <c r="LXF1106" s="559"/>
      <c r="LXG1106" s="559"/>
      <c r="LXH1106" s="559"/>
      <c r="LXI1106" s="559"/>
      <c r="LXJ1106" s="559"/>
      <c r="LXK1106" s="559"/>
      <c r="LXL1106" s="559"/>
      <c r="LXM1106" s="559"/>
      <c r="LXN1106" s="559"/>
      <c r="LXO1106" s="559"/>
      <c r="LXP1106" s="559"/>
      <c r="LXQ1106" s="559"/>
      <c r="LXR1106" s="559"/>
      <c r="LXS1106" s="559"/>
      <c r="LXT1106" s="559"/>
      <c r="LXU1106" s="559"/>
      <c r="LXV1106" s="559"/>
      <c r="LXW1106" s="559"/>
      <c r="LXX1106" s="559"/>
      <c r="LXY1106" s="559"/>
      <c r="LXZ1106" s="559"/>
      <c r="LYA1106" s="559"/>
      <c r="LYB1106" s="559"/>
      <c r="LYC1106" s="559"/>
      <c r="LYD1106" s="559"/>
      <c r="LYE1106" s="559"/>
      <c r="LYF1106" s="559"/>
      <c r="LYG1106" s="559"/>
      <c r="LYH1106" s="559"/>
      <c r="LYI1106" s="559"/>
      <c r="LYJ1106" s="559"/>
      <c r="LYK1106" s="559"/>
      <c r="LYL1106" s="559"/>
      <c r="LYM1106" s="559"/>
      <c r="LYN1106" s="559"/>
      <c r="LYO1106" s="559"/>
      <c r="LYP1106" s="559"/>
      <c r="LYQ1106" s="559"/>
      <c r="LYR1106" s="559"/>
      <c r="LYS1106" s="559"/>
      <c r="LYT1106" s="559"/>
      <c r="LYU1106" s="559"/>
      <c r="LYV1106" s="559"/>
      <c r="LYW1106" s="559"/>
      <c r="LYX1106" s="559"/>
      <c r="LYY1106" s="559"/>
      <c r="LYZ1106" s="559"/>
      <c r="LZA1106" s="559"/>
      <c r="LZB1106" s="559"/>
      <c r="LZC1106" s="559"/>
      <c r="LZD1106" s="559"/>
      <c r="LZE1106" s="559"/>
      <c r="LZF1106" s="559"/>
      <c r="LZG1106" s="559"/>
      <c r="LZH1106" s="559"/>
      <c r="LZI1106" s="559"/>
      <c r="LZJ1106" s="559"/>
      <c r="LZK1106" s="559"/>
      <c r="LZL1106" s="559"/>
      <c r="LZM1106" s="559"/>
      <c r="LZN1106" s="559"/>
      <c r="LZO1106" s="559"/>
      <c r="LZP1106" s="559"/>
      <c r="LZQ1106" s="559"/>
      <c r="LZR1106" s="559"/>
      <c r="LZS1106" s="559"/>
      <c r="LZT1106" s="559"/>
      <c r="LZU1106" s="559"/>
      <c r="LZV1106" s="559"/>
      <c r="LZW1106" s="559"/>
      <c r="LZX1106" s="559"/>
      <c r="LZY1106" s="559"/>
      <c r="LZZ1106" s="559"/>
      <c r="MAA1106" s="559"/>
      <c r="MAB1106" s="559"/>
      <c r="MAC1106" s="559"/>
      <c r="MAD1106" s="559"/>
      <c r="MAE1106" s="559"/>
      <c r="MAF1106" s="559"/>
      <c r="MAG1106" s="559"/>
      <c r="MAH1106" s="559"/>
      <c r="MAI1106" s="559"/>
      <c r="MAJ1106" s="559"/>
      <c r="MAK1106" s="559"/>
      <c r="MAL1106" s="559"/>
      <c r="MAM1106" s="559"/>
      <c r="MAN1106" s="559"/>
      <c r="MAO1106" s="559"/>
      <c r="MAP1106" s="559"/>
      <c r="MAQ1106" s="559"/>
      <c r="MAR1106" s="559"/>
      <c r="MAS1106" s="559"/>
      <c r="MAT1106" s="559"/>
      <c r="MAU1106" s="559"/>
      <c r="MAV1106" s="559"/>
      <c r="MAW1106" s="559"/>
      <c r="MAX1106" s="559"/>
      <c r="MAY1106" s="559"/>
      <c r="MAZ1106" s="559"/>
      <c r="MBA1106" s="559"/>
      <c r="MBB1106" s="559"/>
      <c r="MBC1106" s="559"/>
      <c r="MBD1106" s="559"/>
      <c r="MBE1106" s="559"/>
      <c r="MBF1106" s="559"/>
      <c r="MBG1106" s="559"/>
      <c r="MBH1106" s="559"/>
      <c r="MBI1106" s="559"/>
      <c r="MBJ1106" s="559"/>
      <c r="MBK1106" s="559"/>
      <c r="MBL1106" s="559"/>
      <c r="MBM1106" s="559"/>
      <c r="MBN1106" s="559"/>
      <c r="MBO1106" s="559"/>
      <c r="MBP1106" s="559"/>
      <c r="MBQ1106" s="559"/>
      <c r="MBR1106" s="559"/>
      <c r="MBS1106" s="559"/>
      <c r="MBT1106" s="559"/>
      <c r="MBU1106" s="559"/>
      <c r="MBV1106" s="559"/>
      <c r="MBW1106" s="559"/>
      <c r="MBX1106" s="559"/>
      <c r="MBY1106" s="559"/>
      <c r="MBZ1106" s="559"/>
      <c r="MCA1106" s="559"/>
      <c r="MCB1106" s="559"/>
      <c r="MCC1106" s="559"/>
      <c r="MCD1106" s="559"/>
      <c r="MCE1106" s="559"/>
      <c r="MCF1106" s="559"/>
      <c r="MCG1106" s="559"/>
      <c r="MCH1106" s="559"/>
      <c r="MCI1106" s="559"/>
      <c r="MCJ1106" s="559"/>
      <c r="MCK1106" s="559"/>
      <c r="MCL1106" s="559"/>
      <c r="MCM1106" s="559"/>
      <c r="MCN1106" s="559"/>
      <c r="MCO1106" s="559"/>
      <c r="MCP1106" s="559"/>
      <c r="MCQ1106" s="559"/>
      <c r="MCR1106" s="559"/>
      <c r="MCS1106" s="559"/>
      <c r="MCT1106" s="559"/>
      <c r="MCU1106" s="559"/>
      <c r="MCV1106" s="559"/>
      <c r="MCW1106" s="559"/>
      <c r="MCX1106" s="559"/>
      <c r="MCY1106" s="559"/>
      <c r="MCZ1106" s="559"/>
      <c r="MDA1106" s="559"/>
      <c r="MDB1106" s="559"/>
      <c r="MDC1106" s="559"/>
      <c r="MDD1106" s="559"/>
      <c r="MDE1106" s="559"/>
      <c r="MDF1106" s="559"/>
      <c r="MDG1106" s="559"/>
      <c r="MDH1106" s="559"/>
      <c r="MDI1106" s="559"/>
      <c r="MDJ1106" s="559"/>
      <c r="MDK1106" s="559"/>
      <c r="MDL1106" s="559"/>
      <c r="MDM1106" s="559"/>
      <c r="MDN1106" s="559"/>
      <c r="MDO1106" s="559"/>
      <c r="MDP1106" s="559"/>
      <c r="MDQ1106" s="559"/>
      <c r="MDR1106" s="559"/>
      <c r="MDS1106" s="559"/>
      <c r="MDT1106" s="559"/>
      <c r="MDU1106" s="559"/>
      <c r="MDV1106" s="559"/>
      <c r="MDW1106" s="559"/>
      <c r="MDX1106" s="559"/>
      <c r="MDY1106" s="559"/>
      <c r="MDZ1106" s="559"/>
      <c r="MEA1106" s="559"/>
      <c r="MEB1106" s="559"/>
      <c r="MEC1106" s="559"/>
      <c r="MED1106" s="559"/>
      <c r="MEE1106" s="559"/>
      <c r="MEF1106" s="559"/>
      <c r="MEG1106" s="559"/>
      <c r="MEH1106" s="559"/>
      <c r="MEI1106" s="559"/>
      <c r="MEJ1106" s="559"/>
      <c r="MEK1106" s="559"/>
      <c r="MEL1106" s="559"/>
      <c r="MEM1106" s="559"/>
      <c r="MEN1106" s="559"/>
      <c r="MEO1106" s="559"/>
      <c r="MEP1106" s="559"/>
      <c r="MEQ1106" s="559"/>
      <c r="MER1106" s="559"/>
      <c r="MES1106" s="559"/>
      <c r="MET1106" s="559"/>
      <c r="MEU1106" s="559"/>
      <c r="MEV1106" s="559"/>
      <c r="MEW1106" s="559"/>
      <c r="MEX1106" s="559"/>
      <c r="MEY1106" s="559"/>
      <c r="MEZ1106" s="559"/>
      <c r="MFA1106" s="559"/>
      <c r="MFB1106" s="559"/>
      <c r="MFC1106" s="559"/>
      <c r="MFD1106" s="559"/>
      <c r="MFE1106" s="559"/>
      <c r="MFF1106" s="559"/>
      <c r="MFG1106" s="559"/>
      <c r="MFH1106" s="559"/>
      <c r="MFI1106" s="559"/>
      <c r="MFJ1106" s="559"/>
      <c r="MFK1106" s="559"/>
      <c r="MFL1106" s="559"/>
      <c r="MFM1106" s="559"/>
      <c r="MFN1106" s="559"/>
      <c r="MFO1106" s="559"/>
      <c r="MFP1106" s="559"/>
      <c r="MFQ1106" s="559"/>
      <c r="MFR1106" s="559"/>
      <c r="MFS1106" s="559"/>
      <c r="MFT1106" s="559"/>
      <c r="MFU1106" s="559"/>
      <c r="MFV1106" s="559"/>
      <c r="MFW1106" s="559"/>
      <c r="MFX1106" s="559"/>
      <c r="MFY1106" s="559"/>
      <c r="MFZ1106" s="559"/>
      <c r="MGA1106" s="559"/>
      <c r="MGB1106" s="559"/>
      <c r="MGC1106" s="559"/>
      <c r="MGD1106" s="559"/>
      <c r="MGE1106" s="559"/>
      <c r="MGF1106" s="559"/>
      <c r="MGG1106" s="559"/>
      <c r="MGH1106" s="559"/>
      <c r="MGI1106" s="559"/>
      <c r="MGJ1106" s="559"/>
      <c r="MGK1106" s="559"/>
      <c r="MGL1106" s="559"/>
      <c r="MGM1106" s="559"/>
      <c r="MGN1106" s="559"/>
      <c r="MGO1106" s="559"/>
      <c r="MGP1106" s="559"/>
      <c r="MGQ1106" s="559"/>
      <c r="MGR1106" s="559"/>
      <c r="MGS1106" s="559"/>
      <c r="MGT1106" s="559"/>
      <c r="MGU1106" s="559"/>
      <c r="MGV1106" s="559"/>
      <c r="MGW1106" s="559"/>
      <c r="MGX1106" s="559"/>
      <c r="MGY1106" s="559"/>
      <c r="MGZ1106" s="559"/>
      <c r="MHA1106" s="559"/>
      <c r="MHB1106" s="559"/>
      <c r="MHC1106" s="559"/>
      <c r="MHD1106" s="559"/>
      <c r="MHE1106" s="559"/>
      <c r="MHF1106" s="559"/>
      <c r="MHG1106" s="559"/>
      <c r="MHH1106" s="559"/>
      <c r="MHI1106" s="559"/>
      <c r="MHJ1106" s="559"/>
      <c r="MHK1106" s="559"/>
      <c r="MHL1106" s="559"/>
      <c r="MHM1106" s="559"/>
      <c r="MHN1106" s="559"/>
      <c r="MHO1106" s="559"/>
      <c r="MHP1106" s="559"/>
      <c r="MHQ1106" s="559"/>
      <c r="MHR1106" s="559"/>
      <c r="MHS1106" s="559"/>
      <c r="MHT1106" s="559"/>
      <c r="MHU1106" s="559"/>
      <c r="MHV1106" s="559"/>
      <c r="MHW1106" s="559"/>
      <c r="MHX1106" s="559"/>
      <c r="MHY1106" s="559"/>
      <c r="MHZ1106" s="559"/>
      <c r="MIA1106" s="559"/>
      <c r="MIB1106" s="559"/>
      <c r="MIC1106" s="559"/>
      <c r="MID1106" s="559"/>
      <c r="MIE1106" s="559"/>
      <c r="MIF1106" s="559"/>
      <c r="MIG1106" s="559"/>
      <c r="MIH1106" s="559"/>
      <c r="MII1106" s="559"/>
      <c r="MIJ1106" s="559"/>
      <c r="MIK1106" s="559"/>
      <c r="MIL1106" s="559"/>
      <c r="MIM1106" s="559"/>
      <c r="MIN1106" s="559"/>
      <c r="MIO1106" s="559"/>
      <c r="MIP1106" s="559"/>
      <c r="MIQ1106" s="559"/>
      <c r="MIR1106" s="559"/>
      <c r="MIS1106" s="559"/>
      <c r="MIT1106" s="559"/>
      <c r="MIU1106" s="559"/>
      <c r="MIV1106" s="559"/>
      <c r="MIW1106" s="559"/>
      <c r="MIX1106" s="559"/>
      <c r="MIY1106" s="559"/>
      <c r="MIZ1106" s="559"/>
      <c r="MJA1106" s="559"/>
      <c r="MJB1106" s="559"/>
      <c r="MJC1106" s="559"/>
      <c r="MJD1106" s="559"/>
      <c r="MJE1106" s="559"/>
      <c r="MJF1106" s="559"/>
      <c r="MJG1106" s="559"/>
      <c r="MJH1106" s="559"/>
      <c r="MJI1106" s="559"/>
      <c r="MJJ1106" s="559"/>
      <c r="MJK1106" s="559"/>
      <c r="MJL1106" s="559"/>
      <c r="MJM1106" s="559"/>
      <c r="MJN1106" s="559"/>
      <c r="MJO1106" s="559"/>
      <c r="MJP1106" s="559"/>
      <c r="MJQ1106" s="559"/>
      <c r="MJR1106" s="559"/>
      <c r="MJS1106" s="559"/>
      <c r="MJT1106" s="559"/>
      <c r="MJU1106" s="559"/>
      <c r="MJV1106" s="559"/>
      <c r="MJW1106" s="559"/>
      <c r="MJX1106" s="559"/>
      <c r="MJY1106" s="559"/>
      <c r="MJZ1106" s="559"/>
      <c r="MKA1106" s="559"/>
      <c r="MKB1106" s="559"/>
      <c r="MKC1106" s="559"/>
      <c r="MKD1106" s="559"/>
      <c r="MKE1106" s="559"/>
      <c r="MKF1106" s="559"/>
      <c r="MKG1106" s="559"/>
      <c r="MKH1106" s="559"/>
      <c r="MKI1106" s="559"/>
      <c r="MKJ1106" s="559"/>
      <c r="MKK1106" s="559"/>
      <c r="MKL1106" s="559"/>
      <c r="MKM1106" s="559"/>
      <c r="MKN1106" s="559"/>
      <c r="MKO1106" s="559"/>
      <c r="MKP1106" s="559"/>
      <c r="MKQ1106" s="559"/>
      <c r="MKR1106" s="559"/>
      <c r="MKS1106" s="559"/>
      <c r="MKT1106" s="559"/>
      <c r="MKU1106" s="559"/>
      <c r="MKV1106" s="559"/>
      <c r="MKW1106" s="559"/>
      <c r="MKX1106" s="559"/>
      <c r="MKY1106" s="559"/>
      <c r="MKZ1106" s="559"/>
      <c r="MLA1106" s="559"/>
      <c r="MLB1106" s="559"/>
      <c r="MLC1106" s="559"/>
      <c r="MLD1106" s="559"/>
      <c r="MLE1106" s="559"/>
      <c r="MLF1106" s="559"/>
      <c r="MLG1106" s="559"/>
      <c r="MLH1106" s="559"/>
      <c r="MLI1106" s="559"/>
      <c r="MLJ1106" s="559"/>
      <c r="MLK1106" s="559"/>
      <c r="MLL1106" s="559"/>
      <c r="MLM1106" s="559"/>
      <c r="MLN1106" s="559"/>
      <c r="MLO1106" s="559"/>
      <c r="MLP1106" s="559"/>
      <c r="MLQ1106" s="559"/>
      <c r="MLR1106" s="559"/>
      <c r="MLS1106" s="559"/>
      <c r="MLT1106" s="559"/>
      <c r="MLU1106" s="559"/>
      <c r="MLV1106" s="559"/>
      <c r="MLW1106" s="559"/>
      <c r="MLX1106" s="559"/>
      <c r="MLY1106" s="559"/>
      <c r="MLZ1106" s="559"/>
      <c r="MMA1106" s="559"/>
      <c r="MMB1106" s="559"/>
      <c r="MMC1106" s="559"/>
      <c r="MMD1106" s="559"/>
      <c r="MME1106" s="559"/>
      <c r="MMF1106" s="559"/>
      <c r="MMG1106" s="559"/>
      <c r="MMH1106" s="559"/>
      <c r="MMI1106" s="559"/>
      <c r="MMJ1106" s="559"/>
      <c r="MMK1106" s="559"/>
      <c r="MML1106" s="559"/>
      <c r="MMM1106" s="559"/>
      <c r="MMN1106" s="559"/>
      <c r="MMO1106" s="559"/>
      <c r="MMP1106" s="559"/>
      <c r="MMQ1106" s="559"/>
      <c r="MMR1106" s="559"/>
      <c r="MMS1106" s="559"/>
      <c r="MMT1106" s="559"/>
      <c r="MMU1106" s="559"/>
      <c r="MMV1106" s="559"/>
      <c r="MMW1106" s="559"/>
      <c r="MMX1106" s="559"/>
      <c r="MMY1106" s="559"/>
      <c r="MMZ1106" s="559"/>
      <c r="MNA1106" s="559"/>
      <c r="MNB1106" s="559"/>
      <c r="MNC1106" s="559"/>
      <c r="MND1106" s="559"/>
      <c r="MNE1106" s="559"/>
      <c r="MNF1106" s="559"/>
      <c r="MNG1106" s="559"/>
      <c r="MNH1106" s="559"/>
      <c r="MNI1106" s="559"/>
      <c r="MNJ1106" s="559"/>
      <c r="MNK1106" s="559"/>
      <c r="MNL1106" s="559"/>
      <c r="MNM1106" s="559"/>
      <c r="MNN1106" s="559"/>
      <c r="MNO1106" s="559"/>
      <c r="MNP1106" s="559"/>
      <c r="MNQ1106" s="559"/>
      <c r="MNR1106" s="559"/>
      <c r="MNS1106" s="559"/>
      <c r="MNT1106" s="559"/>
      <c r="MNU1106" s="559"/>
      <c r="MNV1106" s="559"/>
      <c r="MNW1106" s="559"/>
      <c r="MNX1106" s="559"/>
      <c r="MNY1106" s="559"/>
      <c r="MNZ1106" s="559"/>
      <c r="MOA1106" s="559"/>
      <c r="MOB1106" s="559"/>
      <c r="MOC1106" s="559"/>
      <c r="MOD1106" s="559"/>
      <c r="MOE1106" s="559"/>
      <c r="MOF1106" s="559"/>
      <c r="MOG1106" s="559"/>
      <c r="MOH1106" s="559"/>
      <c r="MOI1106" s="559"/>
      <c r="MOJ1106" s="559"/>
      <c r="MOK1106" s="559"/>
      <c r="MOL1106" s="559"/>
      <c r="MOM1106" s="559"/>
      <c r="MON1106" s="559"/>
      <c r="MOO1106" s="559"/>
      <c r="MOP1106" s="559"/>
      <c r="MOQ1106" s="559"/>
      <c r="MOR1106" s="559"/>
      <c r="MOS1106" s="559"/>
      <c r="MOT1106" s="559"/>
      <c r="MOU1106" s="559"/>
      <c r="MOV1106" s="559"/>
      <c r="MOW1106" s="559"/>
      <c r="MOX1106" s="559"/>
      <c r="MOY1106" s="559"/>
      <c r="MOZ1106" s="559"/>
      <c r="MPA1106" s="559"/>
      <c r="MPB1106" s="559"/>
      <c r="MPC1106" s="559"/>
      <c r="MPD1106" s="559"/>
      <c r="MPE1106" s="559"/>
      <c r="MPF1106" s="559"/>
      <c r="MPG1106" s="559"/>
      <c r="MPH1106" s="559"/>
      <c r="MPI1106" s="559"/>
      <c r="MPJ1106" s="559"/>
      <c r="MPK1106" s="559"/>
      <c r="MPL1106" s="559"/>
      <c r="MPM1106" s="559"/>
      <c r="MPN1106" s="559"/>
      <c r="MPO1106" s="559"/>
      <c r="MPP1106" s="559"/>
      <c r="MPQ1106" s="559"/>
      <c r="MPR1106" s="559"/>
      <c r="MPS1106" s="559"/>
      <c r="MPT1106" s="559"/>
      <c r="MPU1106" s="559"/>
      <c r="MPV1106" s="559"/>
      <c r="MPW1106" s="559"/>
      <c r="MPX1106" s="559"/>
      <c r="MPY1106" s="559"/>
      <c r="MPZ1106" s="559"/>
      <c r="MQA1106" s="559"/>
      <c r="MQB1106" s="559"/>
      <c r="MQC1106" s="559"/>
      <c r="MQD1106" s="559"/>
      <c r="MQE1106" s="559"/>
      <c r="MQF1106" s="559"/>
      <c r="MQG1106" s="559"/>
      <c r="MQH1106" s="559"/>
      <c r="MQI1106" s="559"/>
      <c r="MQJ1106" s="559"/>
      <c r="MQK1106" s="559"/>
      <c r="MQL1106" s="559"/>
      <c r="MQM1106" s="559"/>
      <c r="MQN1106" s="559"/>
      <c r="MQO1106" s="559"/>
      <c r="MQP1106" s="559"/>
      <c r="MQQ1106" s="559"/>
      <c r="MQR1106" s="559"/>
      <c r="MQS1106" s="559"/>
      <c r="MQT1106" s="559"/>
      <c r="MQU1106" s="559"/>
      <c r="MQV1106" s="559"/>
      <c r="MQW1106" s="559"/>
      <c r="MQX1106" s="559"/>
      <c r="MQY1106" s="559"/>
      <c r="MQZ1106" s="559"/>
      <c r="MRA1106" s="559"/>
      <c r="MRB1106" s="559"/>
      <c r="MRC1106" s="559"/>
      <c r="MRD1106" s="559"/>
      <c r="MRE1106" s="559"/>
      <c r="MRF1106" s="559"/>
      <c r="MRG1106" s="559"/>
      <c r="MRH1106" s="559"/>
      <c r="MRI1106" s="559"/>
      <c r="MRJ1106" s="559"/>
      <c r="MRK1106" s="559"/>
      <c r="MRL1106" s="559"/>
      <c r="MRM1106" s="559"/>
      <c r="MRN1106" s="559"/>
      <c r="MRO1106" s="559"/>
      <c r="MRP1106" s="559"/>
      <c r="MRQ1106" s="559"/>
      <c r="MRR1106" s="559"/>
      <c r="MRS1106" s="559"/>
      <c r="MRT1106" s="559"/>
      <c r="MRU1106" s="559"/>
      <c r="MRV1106" s="559"/>
      <c r="MRW1106" s="559"/>
      <c r="MRX1106" s="559"/>
      <c r="MRY1106" s="559"/>
      <c r="MRZ1106" s="559"/>
      <c r="MSA1106" s="559"/>
      <c r="MSB1106" s="559"/>
      <c r="MSC1106" s="559"/>
      <c r="MSD1106" s="559"/>
      <c r="MSE1106" s="559"/>
      <c r="MSF1106" s="559"/>
      <c r="MSG1106" s="559"/>
      <c r="MSH1106" s="559"/>
      <c r="MSI1106" s="559"/>
      <c r="MSJ1106" s="559"/>
      <c r="MSK1106" s="559"/>
      <c r="MSL1106" s="559"/>
      <c r="MSM1106" s="559"/>
      <c r="MSN1106" s="559"/>
      <c r="MSO1106" s="559"/>
      <c r="MSP1106" s="559"/>
      <c r="MSQ1106" s="559"/>
      <c r="MSR1106" s="559"/>
      <c r="MSS1106" s="559"/>
      <c r="MST1106" s="559"/>
      <c r="MSU1106" s="559"/>
      <c r="MSV1106" s="559"/>
      <c r="MSW1106" s="559"/>
      <c r="MSX1106" s="559"/>
      <c r="MSY1106" s="559"/>
      <c r="MSZ1106" s="559"/>
      <c r="MTA1106" s="559"/>
      <c r="MTB1106" s="559"/>
      <c r="MTC1106" s="559"/>
      <c r="MTD1106" s="559"/>
      <c r="MTE1106" s="559"/>
      <c r="MTF1106" s="559"/>
      <c r="MTG1106" s="559"/>
      <c r="MTH1106" s="559"/>
      <c r="MTI1106" s="559"/>
      <c r="MTJ1106" s="559"/>
      <c r="MTK1106" s="559"/>
      <c r="MTL1106" s="559"/>
      <c r="MTM1106" s="559"/>
      <c r="MTN1106" s="559"/>
      <c r="MTO1106" s="559"/>
      <c r="MTP1106" s="559"/>
      <c r="MTQ1106" s="559"/>
      <c r="MTR1106" s="559"/>
      <c r="MTS1106" s="559"/>
      <c r="MTT1106" s="559"/>
      <c r="MTU1106" s="559"/>
      <c r="MTV1106" s="559"/>
      <c r="MTW1106" s="559"/>
      <c r="MTX1106" s="559"/>
      <c r="MTY1106" s="559"/>
      <c r="MTZ1106" s="559"/>
      <c r="MUA1106" s="559"/>
      <c r="MUB1106" s="559"/>
      <c r="MUC1106" s="559"/>
      <c r="MUD1106" s="559"/>
      <c r="MUE1106" s="559"/>
      <c r="MUF1106" s="559"/>
      <c r="MUG1106" s="559"/>
      <c r="MUH1106" s="559"/>
      <c r="MUI1106" s="559"/>
      <c r="MUJ1106" s="559"/>
      <c r="MUK1106" s="559"/>
      <c r="MUL1106" s="559"/>
      <c r="MUM1106" s="559"/>
      <c r="MUN1106" s="559"/>
      <c r="MUO1106" s="559"/>
      <c r="MUP1106" s="559"/>
      <c r="MUQ1106" s="559"/>
      <c r="MUR1106" s="559"/>
      <c r="MUS1106" s="559"/>
      <c r="MUT1106" s="559"/>
      <c r="MUU1106" s="559"/>
      <c r="MUV1106" s="559"/>
      <c r="MUW1106" s="559"/>
      <c r="MUX1106" s="559"/>
      <c r="MUY1106" s="559"/>
      <c r="MUZ1106" s="559"/>
      <c r="MVA1106" s="559"/>
      <c r="MVB1106" s="559"/>
      <c r="MVC1106" s="559"/>
      <c r="MVD1106" s="559"/>
      <c r="MVE1106" s="559"/>
      <c r="MVF1106" s="559"/>
      <c r="MVG1106" s="559"/>
      <c r="MVH1106" s="559"/>
      <c r="MVI1106" s="559"/>
      <c r="MVJ1106" s="559"/>
      <c r="MVK1106" s="559"/>
      <c r="MVL1106" s="559"/>
      <c r="MVM1106" s="559"/>
      <c r="MVN1106" s="559"/>
      <c r="MVO1106" s="559"/>
      <c r="MVP1106" s="559"/>
      <c r="MVQ1106" s="559"/>
      <c r="MVR1106" s="559"/>
      <c r="MVS1106" s="559"/>
      <c r="MVT1106" s="559"/>
      <c r="MVU1106" s="559"/>
      <c r="MVV1106" s="559"/>
      <c r="MVW1106" s="559"/>
      <c r="MVX1106" s="559"/>
      <c r="MVY1106" s="559"/>
      <c r="MVZ1106" s="559"/>
      <c r="MWA1106" s="559"/>
      <c r="MWB1106" s="559"/>
      <c r="MWC1106" s="559"/>
      <c r="MWD1106" s="559"/>
      <c r="MWE1106" s="559"/>
      <c r="MWF1106" s="559"/>
      <c r="MWG1106" s="559"/>
      <c r="MWH1106" s="559"/>
      <c r="MWI1106" s="559"/>
      <c r="MWJ1106" s="559"/>
      <c r="MWK1106" s="559"/>
      <c r="MWL1106" s="559"/>
      <c r="MWM1106" s="559"/>
      <c r="MWN1106" s="559"/>
      <c r="MWO1106" s="559"/>
      <c r="MWP1106" s="559"/>
      <c r="MWQ1106" s="559"/>
      <c r="MWR1106" s="559"/>
      <c r="MWS1106" s="559"/>
      <c r="MWT1106" s="559"/>
      <c r="MWU1106" s="559"/>
      <c r="MWV1106" s="559"/>
      <c r="MWW1106" s="559"/>
      <c r="MWX1106" s="559"/>
      <c r="MWY1106" s="559"/>
      <c r="MWZ1106" s="559"/>
      <c r="MXA1106" s="559"/>
      <c r="MXB1106" s="559"/>
      <c r="MXC1106" s="559"/>
      <c r="MXD1106" s="559"/>
      <c r="MXE1106" s="559"/>
      <c r="MXF1106" s="559"/>
      <c r="MXG1106" s="559"/>
      <c r="MXH1106" s="559"/>
      <c r="MXI1106" s="559"/>
      <c r="MXJ1106" s="559"/>
      <c r="MXK1106" s="559"/>
      <c r="MXL1106" s="559"/>
      <c r="MXM1106" s="559"/>
      <c r="MXN1106" s="559"/>
      <c r="MXO1106" s="559"/>
      <c r="MXP1106" s="559"/>
      <c r="MXQ1106" s="559"/>
      <c r="MXR1106" s="559"/>
      <c r="MXS1106" s="559"/>
      <c r="MXT1106" s="559"/>
      <c r="MXU1106" s="559"/>
      <c r="MXV1106" s="559"/>
      <c r="MXW1106" s="559"/>
      <c r="MXX1106" s="559"/>
      <c r="MXY1106" s="559"/>
      <c r="MXZ1106" s="559"/>
      <c r="MYA1106" s="559"/>
      <c r="MYB1106" s="559"/>
      <c r="MYC1106" s="559"/>
      <c r="MYD1106" s="559"/>
      <c r="MYE1106" s="559"/>
      <c r="MYF1106" s="559"/>
      <c r="MYG1106" s="559"/>
      <c r="MYH1106" s="559"/>
      <c r="MYI1106" s="559"/>
      <c r="MYJ1106" s="559"/>
      <c r="MYK1106" s="559"/>
      <c r="MYL1106" s="559"/>
      <c r="MYM1106" s="559"/>
      <c r="MYN1106" s="559"/>
      <c r="MYO1106" s="559"/>
      <c r="MYP1106" s="559"/>
      <c r="MYQ1106" s="559"/>
      <c r="MYR1106" s="559"/>
      <c r="MYS1106" s="559"/>
      <c r="MYT1106" s="559"/>
      <c r="MYU1106" s="559"/>
      <c r="MYV1106" s="559"/>
      <c r="MYW1106" s="559"/>
      <c r="MYX1106" s="559"/>
      <c r="MYY1106" s="559"/>
      <c r="MYZ1106" s="559"/>
      <c r="MZA1106" s="559"/>
      <c r="MZB1106" s="559"/>
      <c r="MZC1106" s="559"/>
      <c r="MZD1106" s="559"/>
      <c r="MZE1106" s="559"/>
      <c r="MZF1106" s="559"/>
      <c r="MZG1106" s="559"/>
      <c r="MZH1106" s="559"/>
      <c r="MZI1106" s="559"/>
      <c r="MZJ1106" s="559"/>
      <c r="MZK1106" s="559"/>
      <c r="MZL1106" s="559"/>
      <c r="MZM1106" s="559"/>
      <c r="MZN1106" s="559"/>
      <c r="MZO1106" s="559"/>
      <c r="MZP1106" s="559"/>
      <c r="MZQ1106" s="559"/>
      <c r="MZR1106" s="559"/>
      <c r="MZS1106" s="559"/>
      <c r="MZT1106" s="559"/>
      <c r="MZU1106" s="559"/>
      <c r="MZV1106" s="559"/>
      <c r="MZW1106" s="559"/>
      <c r="MZX1106" s="559"/>
      <c r="MZY1106" s="559"/>
      <c r="MZZ1106" s="559"/>
      <c r="NAA1106" s="559"/>
      <c r="NAB1106" s="559"/>
      <c r="NAC1106" s="559"/>
      <c r="NAD1106" s="559"/>
      <c r="NAE1106" s="559"/>
      <c r="NAF1106" s="559"/>
      <c r="NAG1106" s="559"/>
      <c r="NAH1106" s="559"/>
      <c r="NAI1106" s="559"/>
      <c r="NAJ1106" s="559"/>
      <c r="NAK1106" s="559"/>
      <c r="NAL1106" s="559"/>
      <c r="NAM1106" s="559"/>
      <c r="NAN1106" s="559"/>
      <c r="NAO1106" s="559"/>
      <c r="NAP1106" s="559"/>
      <c r="NAQ1106" s="559"/>
      <c r="NAR1106" s="559"/>
      <c r="NAS1106" s="559"/>
      <c r="NAT1106" s="559"/>
      <c r="NAU1106" s="559"/>
      <c r="NAV1106" s="559"/>
      <c r="NAW1106" s="559"/>
      <c r="NAX1106" s="559"/>
      <c r="NAY1106" s="559"/>
      <c r="NAZ1106" s="559"/>
      <c r="NBA1106" s="559"/>
      <c r="NBB1106" s="559"/>
      <c r="NBC1106" s="559"/>
      <c r="NBD1106" s="559"/>
      <c r="NBE1106" s="559"/>
      <c r="NBF1106" s="559"/>
      <c r="NBG1106" s="559"/>
      <c r="NBH1106" s="559"/>
      <c r="NBI1106" s="559"/>
      <c r="NBJ1106" s="559"/>
      <c r="NBK1106" s="559"/>
      <c r="NBL1106" s="559"/>
      <c r="NBM1106" s="559"/>
      <c r="NBN1106" s="559"/>
      <c r="NBO1106" s="559"/>
      <c r="NBP1106" s="559"/>
      <c r="NBQ1106" s="559"/>
      <c r="NBR1106" s="559"/>
      <c r="NBS1106" s="559"/>
      <c r="NBT1106" s="559"/>
      <c r="NBU1106" s="559"/>
      <c r="NBV1106" s="559"/>
      <c r="NBW1106" s="559"/>
      <c r="NBX1106" s="559"/>
      <c r="NBY1106" s="559"/>
      <c r="NBZ1106" s="559"/>
      <c r="NCA1106" s="559"/>
      <c r="NCB1106" s="559"/>
      <c r="NCC1106" s="559"/>
      <c r="NCD1106" s="559"/>
      <c r="NCE1106" s="559"/>
      <c r="NCF1106" s="559"/>
      <c r="NCG1106" s="559"/>
      <c r="NCH1106" s="559"/>
      <c r="NCI1106" s="559"/>
      <c r="NCJ1106" s="559"/>
      <c r="NCK1106" s="559"/>
      <c r="NCL1106" s="559"/>
      <c r="NCM1106" s="559"/>
      <c r="NCN1106" s="559"/>
      <c r="NCO1106" s="559"/>
      <c r="NCP1106" s="559"/>
      <c r="NCQ1106" s="559"/>
      <c r="NCR1106" s="559"/>
      <c r="NCS1106" s="559"/>
      <c r="NCT1106" s="559"/>
      <c r="NCU1106" s="559"/>
      <c r="NCV1106" s="559"/>
      <c r="NCW1106" s="559"/>
      <c r="NCX1106" s="559"/>
      <c r="NCY1106" s="559"/>
      <c r="NCZ1106" s="559"/>
      <c r="NDA1106" s="559"/>
      <c r="NDB1106" s="559"/>
      <c r="NDC1106" s="559"/>
      <c r="NDD1106" s="559"/>
      <c r="NDE1106" s="559"/>
      <c r="NDF1106" s="559"/>
      <c r="NDG1106" s="559"/>
      <c r="NDH1106" s="559"/>
      <c r="NDI1106" s="559"/>
      <c r="NDJ1106" s="559"/>
      <c r="NDK1106" s="559"/>
      <c r="NDL1106" s="559"/>
      <c r="NDM1106" s="559"/>
      <c r="NDN1106" s="559"/>
      <c r="NDO1106" s="559"/>
      <c r="NDP1106" s="559"/>
      <c r="NDQ1106" s="559"/>
      <c r="NDR1106" s="559"/>
      <c r="NDS1106" s="559"/>
      <c r="NDT1106" s="559"/>
      <c r="NDU1106" s="559"/>
      <c r="NDV1106" s="559"/>
      <c r="NDW1106" s="559"/>
      <c r="NDX1106" s="559"/>
      <c r="NDY1106" s="559"/>
      <c r="NDZ1106" s="559"/>
      <c r="NEA1106" s="559"/>
      <c r="NEB1106" s="559"/>
      <c r="NEC1106" s="559"/>
      <c r="NED1106" s="559"/>
      <c r="NEE1106" s="559"/>
      <c r="NEF1106" s="559"/>
      <c r="NEG1106" s="559"/>
      <c r="NEH1106" s="559"/>
      <c r="NEI1106" s="559"/>
      <c r="NEJ1106" s="559"/>
      <c r="NEK1106" s="559"/>
      <c r="NEL1106" s="559"/>
      <c r="NEM1106" s="559"/>
      <c r="NEN1106" s="559"/>
      <c r="NEO1106" s="559"/>
      <c r="NEP1106" s="559"/>
      <c r="NEQ1106" s="559"/>
      <c r="NER1106" s="559"/>
      <c r="NES1106" s="559"/>
      <c r="NET1106" s="559"/>
      <c r="NEU1106" s="559"/>
      <c r="NEV1106" s="559"/>
      <c r="NEW1106" s="559"/>
      <c r="NEX1106" s="559"/>
      <c r="NEY1106" s="559"/>
      <c r="NEZ1106" s="559"/>
      <c r="NFA1106" s="559"/>
      <c r="NFB1106" s="559"/>
      <c r="NFC1106" s="559"/>
      <c r="NFD1106" s="559"/>
      <c r="NFE1106" s="559"/>
      <c r="NFF1106" s="559"/>
      <c r="NFG1106" s="559"/>
      <c r="NFH1106" s="559"/>
      <c r="NFI1106" s="559"/>
      <c r="NFJ1106" s="559"/>
      <c r="NFK1106" s="559"/>
      <c r="NFL1106" s="559"/>
      <c r="NFM1106" s="559"/>
      <c r="NFN1106" s="559"/>
      <c r="NFO1106" s="559"/>
      <c r="NFP1106" s="559"/>
      <c r="NFQ1106" s="559"/>
      <c r="NFR1106" s="559"/>
      <c r="NFS1106" s="559"/>
      <c r="NFT1106" s="559"/>
      <c r="NFU1106" s="559"/>
      <c r="NFV1106" s="559"/>
      <c r="NFW1106" s="559"/>
      <c r="NFX1106" s="559"/>
      <c r="NFY1106" s="559"/>
      <c r="NFZ1106" s="559"/>
      <c r="NGA1106" s="559"/>
      <c r="NGB1106" s="559"/>
      <c r="NGC1106" s="559"/>
      <c r="NGD1106" s="559"/>
      <c r="NGE1106" s="559"/>
      <c r="NGF1106" s="559"/>
      <c r="NGG1106" s="559"/>
      <c r="NGH1106" s="559"/>
      <c r="NGI1106" s="559"/>
      <c r="NGJ1106" s="559"/>
      <c r="NGK1106" s="559"/>
      <c r="NGL1106" s="559"/>
      <c r="NGM1106" s="559"/>
      <c r="NGN1106" s="559"/>
      <c r="NGO1106" s="559"/>
      <c r="NGP1106" s="559"/>
      <c r="NGQ1106" s="559"/>
      <c r="NGR1106" s="559"/>
      <c r="NGS1106" s="559"/>
      <c r="NGT1106" s="559"/>
      <c r="NGU1106" s="559"/>
      <c r="NGV1106" s="559"/>
      <c r="NGW1106" s="559"/>
      <c r="NGX1106" s="559"/>
      <c r="NGY1106" s="559"/>
      <c r="NGZ1106" s="559"/>
      <c r="NHA1106" s="559"/>
      <c r="NHB1106" s="559"/>
      <c r="NHC1106" s="559"/>
      <c r="NHD1106" s="559"/>
      <c r="NHE1106" s="559"/>
      <c r="NHF1106" s="559"/>
      <c r="NHG1106" s="559"/>
      <c r="NHH1106" s="559"/>
      <c r="NHI1106" s="559"/>
      <c r="NHJ1106" s="559"/>
      <c r="NHK1106" s="559"/>
      <c r="NHL1106" s="559"/>
      <c r="NHM1106" s="559"/>
      <c r="NHN1106" s="559"/>
      <c r="NHO1106" s="559"/>
      <c r="NHP1106" s="559"/>
      <c r="NHQ1106" s="559"/>
      <c r="NHR1106" s="559"/>
      <c r="NHS1106" s="559"/>
      <c r="NHT1106" s="559"/>
      <c r="NHU1106" s="559"/>
      <c r="NHV1106" s="559"/>
      <c r="NHW1106" s="559"/>
      <c r="NHX1106" s="559"/>
      <c r="NHY1106" s="559"/>
      <c r="NHZ1106" s="559"/>
      <c r="NIA1106" s="559"/>
      <c r="NIB1106" s="559"/>
      <c r="NIC1106" s="559"/>
      <c r="NID1106" s="559"/>
      <c r="NIE1106" s="559"/>
      <c r="NIF1106" s="559"/>
      <c r="NIG1106" s="559"/>
      <c r="NIH1106" s="559"/>
      <c r="NII1106" s="559"/>
      <c r="NIJ1106" s="559"/>
      <c r="NIK1106" s="559"/>
      <c r="NIL1106" s="559"/>
      <c r="NIM1106" s="559"/>
      <c r="NIN1106" s="559"/>
      <c r="NIO1106" s="559"/>
      <c r="NIP1106" s="559"/>
      <c r="NIQ1106" s="559"/>
      <c r="NIR1106" s="559"/>
      <c r="NIS1106" s="559"/>
      <c r="NIT1106" s="559"/>
      <c r="NIU1106" s="559"/>
      <c r="NIV1106" s="559"/>
      <c r="NIW1106" s="559"/>
      <c r="NIX1106" s="559"/>
      <c r="NIY1106" s="559"/>
      <c r="NIZ1106" s="559"/>
      <c r="NJA1106" s="559"/>
      <c r="NJB1106" s="559"/>
      <c r="NJC1106" s="559"/>
      <c r="NJD1106" s="559"/>
      <c r="NJE1106" s="559"/>
      <c r="NJF1106" s="559"/>
      <c r="NJG1106" s="559"/>
      <c r="NJH1106" s="559"/>
      <c r="NJI1106" s="559"/>
      <c r="NJJ1106" s="559"/>
      <c r="NJK1106" s="559"/>
      <c r="NJL1106" s="559"/>
      <c r="NJM1106" s="559"/>
      <c r="NJN1106" s="559"/>
      <c r="NJO1106" s="559"/>
      <c r="NJP1106" s="559"/>
      <c r="NJQ1106" s="559"/>
      <c r="NJR1106" s="559"/>
      <c r="NJS1106" s="559"/>
      <c r="NJT1106" s="559"/>
      <c r="NJU1106" s="559"/>
      <c r="NJV1106" s="559"/>
      <c r="NJW1106" s="559"/>
      <c r="NJX1106" s="559"/>
      <c r="NJY1106" s="559"/>
      <c r="NJZ1106" s="559"/>
      <c r="NKA1106" s="559"/>
      <c r="NKB1106" s="559"/>
      <c r="NKC1106" s="559"/>
      <c r="NKD1106" s="559"/>
      <c r="NKE1106" s="559"/>
      <c r="NKF1106" s="559"/>
      <c r="NKG1106" s="559"/>
      <c r="NKH1106" s="559"/>
      <c r="NKI1106" s="559"/>
      <c r="NKJ1106" s="559"/>
      <c r="NKK1106" s="559"/>
      <c r="NKL1106" s="559"/>
      <c r="NKM1106" s="559"/>
      <c r="NKN1106" s="559"/>
      <c r="NKO1106" s="559"/>
      <c r="NKP1106" s="559"/>
      <c r="NKQ1106" s="559"/>
      <c r="NKR1106" s="559"/>
      <c r="NKS1106" s="559"/>
      <c r="NKT1106" s="559"/>
      <c r="NKU1106" s="559"/>
      <c r="NKV1106" s="559"/>
      <c r="NKW1106" s="559"/>
      <c r="NKX1106" s="559"/>
      <c r="NKY1106" s="559"/>
      <c r="NKZ1106" s="559"/>
      <c r="NLA1106" s="559"/>
      <c r="NLB1106" s="559"/>
      <c r="NLC1106" s="559"/>
      <c r="NLD1106" s="559"/>
      <c r="NLE1106" s="559"/>
      <c r="NLF1106" s="559"/>
      <c r="NLG1106" s="559"/>
      <c r="NLH1106" s="559"/>
      <c r="NLI1106" s="559"/>
      <c r="NLJ1106" s="559"/>
      <c r="NLK1106" s="559"/>
      <c r="NLL1106" s="559"/>
      <c r="NLM1106" s="559"/>
      <c r="NLN1106" s="559"/>
      <c r="NLO1106" s="559"/>
      <c r="NLP1106" s="559"/>
      <c r="NLQ1106" s="559"/>
      <c r="NLR1106" s="559"/>
      <c r="NLS1106" s="559"/>
      <c r="NLT1106" s="559"/>
      <c r="NLU1106" s="559"/>
      <c r="NLV1106" s="559"/>
      <c r="NLW1106" s="559"/>
      <c r="NLX1106" s="559"/>
      <c r="NLY1106" s="559"/>
      <c r="NLZ1106" s="559"/>
      <c r="NMA1106" s="559"/>
      <c r="NMB1106" s="559"/>
      <c r="NMC1106" s="559"/>
      <c r="NMD1106" s="559"/>
      <c r="NME1106" s="559"/>
      <c r="NMF1106" s="559"/>
      <c r="NMG1106" s="559"/>
      <c r="NMH1106" s="559"/>
      <c r="NMI1106" s="559"/>
      <c r="NMJ1106" s="559"/>
      <c r="NMK1106" s="559"/>
      <c r="NML1106" s="559"/>
      <c r="NMM1106" s="559"/>
      <c r="NMN1106" s="559"/>
      <c r="NMO1106" s="559"/>
      <c r="NMP1106" s="559"/>
      <c r="NMQ1106" s="559"/>
      <c r="NMR1106" s="559"/>
      <c r="NMS1106" s="559"/>
      <c r="NMT1106" s="559"/>
      <c r="NMU1106" s="559"/>
      <c r="NMV1106" s="559"/>
      <c r="NMW1106" s="559"/>
      <c r="NMX1106" s="559"/>
      <c r="NMY1106" s="559"/>
      <c r="NMZ1106" s="559"/>
      <c r="NNA1106" s="559"/>
      <c r="NNB1106" s="559"/>
      <c r="NNC1106" s="559"/>
      <c r="NND1106" s="559"/>
      <c r="NNE1106" s="559"/>
      <c r="NNF1106" s="559"/>
      <c r="NNG1106" s="559"/>
      <c r="NNH1106" s="559"/>
      <c r="NNI1106" s="559"/>
      <c r="NNJ1106" s="559"/>
      <c r="NNK1106" s="559"/>
      <c r="NNL1106" s="559"/>
      <c r="NNM1106" s="559"/>
      <c r="NNN1106" s="559"/>
      <c r="NNO1106" s="559"/>
      <c r="NNP1106" s="559"/>
      <c r="NNQ1106" s="559"/>
      <c r="NNR1106" s="559"/>
      <c r="NNS1106" s="559"/>
      <c r="NNT1106" s="559"/>
      <c r="NNU1106" s="559"/>
      <c r="NNV1106" s="559"/>
      <c r="NNW1106" s="559"/>
      <c r="NNX1106" s="559"/>
      <c r="NNY1106" s="559"/>
      <c r="NNZ1106" s="559"/>
      <c r="NOA1106" s="559"/>
      <c r="NOB1106" s="559"/>
      <c r="NOC1106" s="559"/>
      <c r="NOD1106" s="559"/>
      <c r="NOE1106" s="559"/>
      <c r="NOF1106" s="559"/>
      <c r="NOG1106" s="559"/>
      <c r="NOH1106" s="559"/>
      <c r="NOI1106" s="559"/>
      <c r="NOJ1106" s="559"/>
      <c r="NOK1106" s="559"/>
      <c r="NOL1106" s="559"/>
      <c r="NOM1106" s="559"/>
      <c r="NON1106" s="559"/>
      <c r="NOO1106" s="559"/>
      <c r="NOP1106" s="559"/>
      <c r="NOQ1106" s="559"/>
      <c r="NOR1106" s="559"/>
      <c r="NOS1106" s="559"/>
      <c r="NOT1106" s="559"/>
      <c r="NOU1106" s="559"/>
      <c r="NOV1106" s="559"/>
      <c r="NOW1106" s="559"/>
      <c r="NOX1106" s="559"/>
      <c r="NOY1106" s="559"/>
      <c r="NOZ1106" s="559"/>
      <c r="NPA1106" s="559"/>
      <c r="NPB1106" s="559"/>
      <c r="NPC1106" s="559"/>
      <c r="NPD1106" s="559"/>
      <c r="NPE1106" s="559"/>
      <c r="NPF1106" s="559"/>
      <c r="NPG1106" s="559"/>
      <c r="NPH1106" s="559"/>
      <c r="NPI1106" s="559"/>
      <c r="NPJ1106" s="559"/>
      <c r="NPK1106" s="559"/>
      <c r="NPL1106" s="559"/>
      <c r="NPM1106" s="559"/>
      <c r="NPN1106" s="559"/>
      <c r="NPO1106" s="559"/>
      <c r="NPP1106" s="559"/>
      <c r="NPQ1106" s="559"/>
      <c r="NPR1106" s="559"/>
      <c r="NPS1106" s="559"/>
      <c r="NPT1106" s="559"/>
      <c r="NPU1106" s="559"/>
      <c r="NPV1106" s="559"/>
      <c r="NPW1106" s="559"/>
      <c r="NPX1106" s="559"/>
      <c r="NPY1106" s="559"/>
      <c r="NPZ1106" s="559"/>
      <c r="NQA1106" s="559"/>
      <c r="NQB1106" s="559"/>
      <c r="NQC1106" s="559"/>
      <c r="NQD1106" s="559"/>
      <c r="NQE1106" s="559"/>
      <c r="NQF1106" s="559"/>
      <c r="NQG1106" s="559"/>
      <c r="NQH1106" s="559"/>
      <c r="NQI1106" s="559"/>
      <c r="NQJ1106" s="559"/>
      <c r="NQK1106" s="559"/>
      <c r="NQL1106" s="559"/>
      <c r="NQM1106" s="559"/>
      <c r="NQN1106" s="559"/>
      <c r="NQO1106" s="559"/>
      <c r="NQP1106" s="559"/>
      <c r="NQQ1106" s="559"/>
      <c r="NQR1106" s="559"/>
      <c r="NQS1106" s="559"/>
      <c r="NQT1106" s="559"/>
      <c r="NQU1106" s="559"/>
      <c r="NQV1106" s="559"/>
      <c r="NQW1106" s="559"/>
      <c r="NQX1106" s="559"/>
      <c r="NQY1106" s="559"/>
      <c r="NQZ1106" s="559"/>
      <c r="NRA1106" s="559"/>
      <c r="NRB1106" s="559"/>
      <c r="NRC1106" s="559"/>
      <c r="NRD1106" s="559"/>
      <c r="NRE1106" s="559"/>
      <c r="NRF1106" s="559"/>
      <c r="NRG1106" s="559"/>
      <c r="NRH1106" s="559"/>
      <c r="NRI1106" s="559"/>
      <c r="NRJ1106" s="559"/>
      <c r="NRK1106" s="559"/>
      <c r="NRL1106" s="559"/>
      <c r="NRM1106" s="559"/>
      <c r="NRN1106" s="559"/>
      <c r="NRO1106" s="559"/>
      <c r="NRP1106" s="559"/>
      <c r="NRQ1106" s="559"/>
      <c r="NRR1106" s="559"/>
      <c r="NRS1106" s="559"/>
      <c r="NRT1106" s="559"/>
      <c r="NRU1106" s="559"/>
      <c r="NRV1106" s="559"/>
      <c r="NRW1106" s="559"/>
      <c r="NRX1106" s="559"/>
      <c r="NRY1106" s="559"/>
      <c r="NRZ1106" s="559"/>
      <c r="NSA1106" s="559"/>
      <c r="NSB1106" s="559"/>
      <c r="NSC1106" s="559"/>
      <c r="NSD1106" s="559"/>
      <c r="NSE1106" s="559"/>
      <c r="NSF1106" s="559"/>
      <c r="NSG1106" s="559"/>
      <c r="NSH1106" s="559"/>
      <c r="NSI1106" s="559"/>
      <c r="NSJ1106" s="559"/>
      <c r="NSK1106" s="559"/>
      <c r="NSL1106" s="559"/>
      <c r="NSM1106" s="559"/>
      <c r="NSN1106" s="559"/>
      <c r="NSO1106" s="559"/>
      <c r="NSP1106" s="559"/>
      <c r="NSQ1106" s="559"/>
      <c r="NSR1106" s="559"/>
      <c r="NSS1106" s="559"/>
      <c r="NST1106" s="559"/>
      <c r="NSU1106" s="559"/>
      <c r="NSV1106" s="559"/>
      <c r="NSW1106" s="559"/>
      <c r="NSX1106" s="559"/>
      <c r="NSY1106" s="559"/>
      <c r="NSZ1106" s="559"/>
      <c r="NTA1106" s="559"/>
      <c r="NTB1106" s="559"/>
      <c r="NTC1106" s="559"/>
      <c r="NTD1106" s="559"/>
      <c r="NTE1106" s="559"/>
      <c r="NTF1106" s="559"/>
      <c r="NTG1106" s="559"/>
      <c r="NTH1106" s="559"/>
      <c r="NTI1106" s="559"/>
      <c r="NTJ1106" s="559"/>
      <c r="NTK1106" s="559"/>
      <c r="NTL1106" s="559"/>
      <c r="NTM1106" s="559"/>
      <c r="NTN1106" s="559"/>
      <c r="NTO1106" s="559"/>
      <c r="NTP1106" s="559"/>
      <c r="NTQ1106" s="559"/>
      <c r="NTR1106" s="559"/>
      <c r="NTS1106" s="559"/>
      <c r="NTT1106" s="559"/>
      <c r="NTU1106" s="559"/>
      <c r="NTV1106" s="559"/>
      <c r="NTW1106" s="559"/>
      <c r="NTX1106" s="559"/>
      <c r="NTY1106" s="559"/>
      <c r="NTZ1106" s="559"/>
      <c r="NUA1106" s="559"/>
      <c r="NUB1106" s="559"/>
      <c r="NUC1106" s="559"/>
      <c r="NUD1106" s="559"/>
      <c r="NUE1106" s="559"/>
      <c r="NUF1106" s="559"/>
      <c r="NUG1106" s="559"/>
      <c r="NUH1106" s="559"/>
      <c r="NUI1106" s="559"/>
      <c r="NUJ1106" s="559"/>
      <c r="NUK1106" s="559"/>
      <c r="NUL1106" s="559"/>
      <c r="NUM1106" s="559"/>
      <c r="NUN1106" s="559"/>
      <c r="NUO1106" s="559"/>
      <c r="NUP1106" s="559"/>
      <c r="NUQ1106" s="559"/>
      <c r="NUR1106" s="559"/>
      <c r="NUS1106" s="559"/>
      <c r="NUT1106" s="559"/>
      <c r="NUU1106" s="559"/>
      <c r="NUV1106" s="559"/>
      <c r="NUW1106" s="559"/>
      <c r="NUX1106" s="559"/>
      <c r="NUY1106" s="559"/>
      <c r="NUZ1106" s="559"/>
      <c r="NVA1106" s="559"/>
      <c r="NVB1106" s="559"/>
      <c r="NVC1106" s="559"/>
      <c r="NVD1106" s="559"/>
      <c r="NVE1106" s="559"/>
      <c r="NVF1106" s="559"/>
      <c r="NVG1106" s="559"/>
      <c r="NVH1106" s="559"/>
      <c r="NVI1106" s="559"/>
      <c r="NVJ1106" s="559"/>
      <c r="NVK1106" s="559"/>
      <c r="NVL1106" s="559"/>
      <c r="NVM1106" s="559"/>
      <c r="NVN1106" s="559"/>
      <c r="NVO1106" s="559"/>
      <c r="NVP1106" s="559"/>
      <c r="NVQ1106" s="559"/>
      <c r="NVR1106" s="559"/>
      <c r="NVS1106" s="559"/>
      <c r="NVT1106" s="559"/>
      <c r="NVU1106" s="559"/>
      <c r="NVV1106" s="559"/>
      <c r="NVW1106" s="559"/>
      <c r="NVX1106" s="559"/>
      <c r="NVY1106" s="559"/>
      <c r="NVZ1106" s="559"/>
      <c r="NWA1106" s="559"/>
      <c r="NWB1106" s="559"/>
      <c r="NWC1106" s="559"/>
      <c r="NWD1106" s="559"/>
      <c r="NWE1106" s="559"/>
      <c r="NWF1106" s="559"/>
      <c r="NWG1106" s="559"/>
      <c r="NWH1106" s="559"/>
      <c r="NWI1106" s="559"/>
      <c r="NWJ1106" s="559"/>
      <c r="NWK1106" s="559"/>
      <c r="NWL1106" s="559"/>
      <c r="NWM1106" s="559"/>
      <c r="NWN1106" s="559"/>
      <c r="NWO1106" s="559"/>
      <c r="NWP1106" s="559"/>
      <c r="NWQ1106" s="559"/>
      <c r="NWR1106" s="559"/>
      <c r="NWS1106" s="559"/>
      <c r="NWT1106" s="559"/>
      <c r="NWU1106" s="559"/>
      <c r="NWV1106" s="559"/>
      <c r="NWW1106" s="559"/>
      <c r="NWX1106" s="559"/>
      <c r="NWY1106" s="559"/>
      <c r="NWZ1106" s="559"/>
      <c r="NXA1106" s="559"/>
      <c r="NXB1106" s="559"/>
      <c r="NXC1106" s="559"/>
      <c r="NXD1106" s="559"/>
      <c r="NXE1106" s="559"/>
      <c r="NXF1106" s="559"/>
      <c r="NXG1106" s="559"/>
      <c r="NXH1106" s="559"/>
      <c r="NXI1106" s="559"/>
      <c r="NXJ1106" s="559"/>
      <c r="NXK1106" s="559"/>
      <c r="NXL1106" s="559"/>
      <c r="NXM1106" s="559"/>
      <c r="NXN1106" s="559"/>
      <c r="NXO1106" s="559"/>
      <c r="NXP1106" s="559"/>
      <c r="NXQ1106" s="559"/>
      <c r="NXR1106" s="559"/>
      <c r="NXS1106" s="559"/>
      <c r="NXT1106" s="559"/>
      <c r="NXU1106" s="559"/>
      <c r="NXV1106" s="559"/>
      <c r="NXW1106" s="559"/>
      <c r="NXX1106" s="559"/>
      <c r="NXY1106" s="559"/>
      <c r="NXZ1106" s="559"/>
      <c r="NYA1106" s="559"/>
      <c r="NYB1106" s="559"/>
      <c r="NYC1106" s="559"/>
      <c r="NYD1106" s="559"/>
      <c r="NYE1106" s="559"/>
      <c r="NYF1106" s="559"/>
      <c r="NYG1106" s="559"/>
      <c r="NYH1106" s="559"/>
      <c r="NYI1106" s="559"/>
      <c r="NYJ1106" s="559"/>
      <c r="NYK1106" s="559"/>
      <c r="NYL1106" s="559"/>
      <c r="NYM1106" s="559"/>
      <c r="NYN1106" s="559"/>
      <c r="NYO1106" s="559"/>
      <c r="NYP1106" s="559"/>
      <c r="NYQ1106" s="559"/>
      <c r="NYR1106" s="559"/>
      <c r="NYS1106" s="559"/>
      <c r="NYT1106" s="559"/>
      <c r="NYU1106" s="559"/>
      <c r="NYV1106" s="559"/>
      <c r="NYW1106" s="559"/>
      <c r="NYX1106" s="559"/>
      <c r="NYY1106" s="559"/>
      <c r="NYZ1106" s="559"/>
      <c r="NZA1106" s="559"/>
      <c r="NZB1106" s="559"/>
      <c r="NZC1106" s="559"/>
      <c r="NZD1106" s="559"/>
      <c r="NZE1106" s="559"/>
      <c r="NZF1106" s="559"/>
      <c r="NZG1106" s="559"/>
      <c r="NZH1106" s="559"/>
      <c r="NZI1106" s="559"/>
      <c r="NZJ1106" s="559"/>
      <c r="NZK1106" s="559"/>
      <c r="NZL1106" s="559"/>
      <c r="NZM1106" s="559"/>
      <c r="NZN1106" s="559"/>
      <c r="NZO1106" s="559"/>
      <c r="NZP1106" s="559"/>
      <c r="NZQ1106" s="559"/>
      <c r="NZR1106" s="559"/>
      <c r="NZS1106" s="559"/>
      <c r="NZT1106" s="559"/>
      <c r="NZU1106" s="559"/>
      <c r="NZV1106" s="559"/>
      <c r="NZW1106" s="559"/>
      <c r="NZX1106" s="559"/>
      <c r="NZY1106" s="559"/>
      <c r="NZZ1106" s="559"/>
      <c r="OAA1106" s="559"/>
      <c r="OAB1106" s="559"/>
      <c r="OAC1106" s="559"/>
      <c r="OAD1106" s="559"/>
      <c r="OAE1106" s="559"/>
      <c r="OAF1106" s="559"/>
      <c r="OAG1106" s="559"/>
      <c r="OAH1106" s="559"/>
      <c r="OAI1106" s="559"/>
      <c r="OAJ1106" s="559"/>
      <c r="OAK1106" s="559"/>
      <c r="OAL1106" s="559"/>
      <c r="OAM1106" s="559"/>
      <c r="OAN1106" s="559"/>
      <c r="OAO1106" s="559"/>
      <c r="OAP1106" s="559"/>
      <c r="OAQ1106" s="559"/>
      <c r="OAR1106" s="559"/>
      <c r="OAS1106" s="559"/>
      <c r="OAT1106" s="559"/>
      <c r="OAU1106" s="559"/>
      <c r="OAV1106" s="559"/>
      <c r="OAW1106" s="559"/>
      <c r="OAX1106" s="559"/>
      <c r="OAY1106" s="559"/>
      <c r="OAZ1106" s="559"/>
      <c r="OBA1106" s="559"/>
      <c r="OBB1106" s="559"/>
      <c r="OBC1106" s="559"/>
      <c r="OBD1106" s="559"/>
      <c r="OBE1106" s="559"/>
      <c r="OBF1106" s="559"/>
      <c r="OBG1106" s="559"/>
      <c r="OBH1106" s="559"/>
      <c r="OBI1106" s="559"/>
      <c r="OBJ1106" s="559"/>
      <c r="OBK1106" s="559"/>
      <c r="OBL1106" s="559"/>
      <c r="OBM1106" s="559"/>
      <c r="OBN1106" s="559"/>
      <c r="OBO1106" s="559"/>
      <c r="OBP1106" s="559"/>
      <c r="OBQ1106" s="559"/>
      <c r="OBR1106" s="559"/>
      <c r="OBS1106" s="559"/>
      <c r="OBT1106" s="559"/>
      <c r="OBU1106" s="559"/>
      <c r="OBV1106" s="559"/>
      <c r="OBW1106" s="559"/>
      <c r="OBX1106" s="559"/>
      <c r="OBY1106" s="559"/>
      <c r="OBZ1106" s="559"/>
      <c r="OCA1106" s="559"/>
      <c r="OCB1106" s="559"/>
      <c r="OCC1106" s="559"/>
      <c r="OCD1106" s="559"/>
      <c r="OCE1106" s="559"/>
      <c r="OCF1106" s="559"/>
      <c r="OCG1106" s="559"/>
      <c r="OCH1106" s="559"/>
      <c r="OCI1106" s="559"/>
      <c r="OCJ1106" s="559"/>
      <c r="OCK1106" s="559"/>
      <c r="OCL1106" s="559"/>
      <c r="OCM1106" s="559"/>
      <c r="OCN1106" s="559"/>
      <c r="OCO1106" s="559"/>
      <c r="OCP1106" s="559"/>
      <c r="OCQ1106" s="559"/>
      <c r="OCR1106" s="559"/>
      <c r="OCS1106" s="559"/>
      <c r="OCT1106" s="559"/>
      <c r="OCU1106" s="559"/>
      <c r="OCV1106" s="559"/>
      <c r="OCW1106" s="559"/>
      <c r="OCX1106" s="559"/>
      <c r="OCY1106" s="559"/>
      <c r="OCZ1106" s="559"/>
      <c r="ODA1106" s="559"/>
      <c r="ODB1106" s="559"/>
      <c r="ODC1106" s="559"/>
      <c r="ODD1106" s="559"/>
      <c r="ODE1106" s="559"/>
      <c r="ODF1106" s="559"/>
      <c r="ODG1106" s="559"/>
      <c r="ODH1106" s="559"/>
      <c r="ODI1106" s="559"/>
      <c r="ODJ1106" s="559"/>
      <c r="ODK1106" s="559"/>
      <c r="ODL1106" s="559"/>
      <c r="ODM1106" s="559"/>
      <c r="ODN1106" s="559"/>
      <c r="ODO1106" s="559"/>
      <c r="ODP1106" s="559"/>
      <c r="ODQ1106" s="559"/>
      <c r="ODR1106" s="559"/>
      <c r="ODS1106" s="559"/>
      <c r="ODT1106" s="559"/>
      <c r="ODU1106" s="559"/>
      <c r="ODV1106" s="559"/>
      <c r="ODW1106" s="559"/>
      <c r="ODX1106" s="559"/>
      <c r="ODY1106" s="559"/>
      <c r="ODZ1106" s="559"/>
      <c r="OEA1106" s="559"/>
      <c r="OEB1106" s="559"/>
      <c r="OEC1106" s="559"/>
      <c r="OED1106" s="559"/>
      <c r="OEE1106" s="559"/>
      <c r="OEF1106" s="559"/>
      <c r="OEG1106" s="559"/>
      <c r="OEH1106" s="559"/>
      <c r="OEI1106" s="559"/>
      <c r="OEJ1106" s="559"/>
      <c r="OEK1106" s="559"/>
      <c r="OEL1106" s="559"/>
      <c r="OEM1106" s="559"/>
      <c r="OEN1106" s="559"/>
      <c r="OEO1106" s="559"/>
      <c r="OEP1106" s="559"/>
      <c r="OEQ1106" s="559"/>
      <c r="OER1106" s="559"/>
      <c r="OES1106" s="559"/>
      <c r="OET1106" s="559"/>
      <c r="OEU1106" s="559"/>
      <c r="OEV1106" s="559"/>
      <c r="OEW1106" s="559"/>
      <c r="OEX1106" s="559"/>
      <c r="OEY1106" s="559"/>
      <c r="OEZ1106" s="559"/>
      <c r="OFA1106" s="559"/>
      <c r="OFB1106" s="559"/>
      <c r="OFC1106" s="559"/>
      <c r="OFD1106" s="559"/>
      <c r="OFE1106" s="559"/>
      <c r="OFF1106" s="559"/>
      <c r="OFG1106" s="559"/>
      <c r="OFH1106" s="559"/>
      <c r="OFI1106" s="559"/>
      <c r="OFJ1106" s="559"/>
      <c r="OFK1106" s="559"/>
      <c r="OFL1106" s="559"/>
      <c r="OFM1106" s="559"/>
      <c r="OFN1106" s="559"/>
      <c r="OFO1106" s="559"/>
      <c r="OFP1106" s="559"/>
      <c r="OFQ1106" s="559"/>
      <c r="OFR1106" s="559"/>
      <c r="OFS1106" s="559"/>
      <c r="OFT1106" s="559"/>
      <c r="OFU1106" s="559"/>
      <c r="OFV1106" s="559"/>
      <c r="OFW1106" s="559"/>
      <c r="OFX1106" s="559"/>
      <c r="OFY1106" s="559"/>
      <c r="OFZ1106" s="559"/>
      <c r="OGA1106" s="559"/>
      <c r="OGB1106" s="559"/>
      <c r="OGC1106" s="559"/>
      <c r="OGD1106" s="559"/>
      <c r="OGE1106" s="559"/>
      <c r="OGF1106" s="559"/>
      <c r="OGG1106" s="559"/>
      <c r="OGH1106" s="559"/>
      <c r="OGI1106" s="559"/>
      <c r="OGJ1106" s="559"/>
      <c r="OGK1106" s="559"/>
      <c r="OGL1106" s="559"/>
      <c r="OGM1106" s="559"/>
      <c r="OGN1106" s="559"/>
      <c r="OGO1106" s="559"/>
      <c r="OGP1106" s="559"/>
      <c r="OGQ1106" s="559"/>
      <c r="OGR1106" s="559"/>
      <c r="OGS1106" s="559"/>
      <c r="OGT1106" s="559"/>
      <c r="OGU1106" s="559"/>
      <c r="OGV1106" s="559"/>
      <c r="OGW1106" s="559"/>
      <c r="OGX1106" s="559"/>
      <c r="OGY1106" s="559"/>
      <c r="OGZ1106" s="559"/>
      <c r="OHA1106" s="559"/>
      <c r="OHB1106" s="559"/>
      <c r="OHC1106" s="559"/>
      <c r="OHD1106" s="559"/>
      <c r="OHE1106" s="559"/>
      <c r="OHF1106" s="559"/>
      <c r="OHG1106" s="559"/>
      <c r="OHH1106" s="559"/>
      <c r="OHI1106" s="559"/>
      <c r="OHJ1106" s="559"/>
      <c r="OHK1106" s="559"/>
      <c r="OHL1106" s="559"/>
      <c r="OHM1106" s="559"/>
      <c r="OHN1106" s="559"/>
      <c r="OHO1106" s="559"/>
      <c r="OHP1106" s="559"/>
      <c r="OHQ1106" s="559"/>
      <c r="OHR1106" s="559"/>
      <c r="OHS1106" s="559"/>
      <c r="OHT1106" s="559"/>
      <c r="OHU1106" s="559"/>
      <c r="OHV1106" s="559"/>
      <c r="OHW1106" s="559"/>
      <c r="OHX1106" s="559"/>
      <c r="OHY1106" s="559"/>
      <c r="OHZ1106" s="559"/>
      <c r="OIA1106" s="559"/>
      <c r="OIB1106" s="559"/>
      <c r="OIC1106" s="559"/>
      <c r="OID1106" s="559"/>
      <c r="OIE1106" s="559"/>
      <c r="OIF1106" s="559"/>
      <c r="OIG1106" s="559"/>
      <c r="OIH1106" s="559"/>
      <c r="OII1106" s="559"/>
      <c r="OIJ1106" s="559"/>
      <c r="OIK1106" s="559"/>
      <c r="OIL1106" s="559"/>
      <c r="OIM1106" s="559"/>
      <c r="OIN1106" s="559"/>
      <c r="OIO1106" s="559"/>
      <c r="OIP1106" s="559"/>
      <c r="OIQ1106" s="559"/>
      <c r="OIR1106" s="559"/>
      <c r="OIS1106" s="559"/>
      <c r="OIT1106" s="559"/>
      <c r="OIU1106" s="559"/>
      <c r="OIV1106" s="559"/>
      <c r="OIW1106" s="559"/>
      <c r="OIX1106" s="559"/>
      <c r="OIY1106" s="559"/>
      <c r="OIZ1106" s="559"/>
      <c r="OJA1106" s="559"/>
      <c r="OJB1106" s="559"/>
      <c r="OJC1106" s="559"/>
      <c r="OJD1106" s="559"/>
      <c r="OJE1106" s="559"/>
      <c r="OJF1106" s="559"/>
      <c r="OJG1106" s="559"/>
      <c r="OJH1106" s="559"/>
      <c r="OJI1106" s="559"/>
      <c r="OJJ1106" s="559"/>
      <c r="OJK1106" s="559"/>
      <c r="OJL1106" s="559"/>
      <c r="OJM1106" s="559"/>
      <c r="OJN1106" s="559"/>
      <c r="OJO1106" s="559"/>
      <c r="OJP1106" s="559"/>
      <c r="OJQ1106" s="559"/>
      <c r="OJR1106" s="559"/>
      <c r="OJS1106" s="559"/>
      <c r="OJT1106" s="559"/>
      <c r="OJU1106" s="559"/>
      <c r="OJV1106" s="559"/>
      <c r="OJW1106" s="559"/>
      <c r="OJX1106" s="559"/>
      <c r="OJY1106" s="559"/>
      <c r="OJZ1106" s="559"/>
      <c r="OKA1106" s="559"/>
      <c r="OKB1106" s="559"/>
      <c r="OKC1106" s="559"/>
      <c r="OKD1106" s="559"/>
      <c r="OKE1106" s="559"/>
      <c r="OKF1106" s="559"/>
      <c r="OKG1106" s="559"/>
      <c r="OKH1106" s="559"/>
      <c r="OKI1106" s="559"/>
      <c r="OKJ1106" s="559"/>
      <c r="OKK1106" s="559"/>
      <c r="OKL1106" s="559"/>
      <c r="OKM1106" s="559"/>
      <c r="OKN1106" s="559"/>
      <c r="OKO1106" s="559"/>
      <c r="OKP1106" s="559"/>
      <c r="OKQ1106" s="559"/>
      <c r="OKR1106" s="559"/>
      <c r="OKS1106" s="559"/>
      <c r="OKT1106" s="559"/>
      <c r="OKU1106" s="559"/>
      <c r="OKV1106" s="559"/>
      <c r="OKW1106" s="559"/>
      <c r="OKX1106" s="559"/>
      <c r="OKY1106" s="559"/>
      <c r="OKZ1106" s="559"/>
      <c r="OLA1106" s="559"/>
      <c r="OLB1106" s="559"/>
      <c r="OLC1106" s="559"/>
      <c r="OLD1106" s="559"/>
      <c r="OLE1106" s="559"/>
      <c r="OLF1106" s="559"/>
      <c r="OLG1106" s="559"/>
      <c r="OLH1106" s="559"/>
      <c r="OLI1106" s="559"/>
      <c r="OLJ1106" s="559"/>
      <c r="OLK1106" s="559"/>
      <c r="OLL1106" s="559"/>
      <c r="OLM1106" s="559"/>
      <c r="OLN1106" s="559"/>
      <c r="OLO1106" s="559"/>
      <c r="OLP1106" s="559"/>
      <c r="OLQ1106" s="559"/>
      <c r="OLR1106" s="559"/>
      <c r="OLS1106" s="559"/>
      <c r="OLT1106" s="559"/>
      <c r="OLU1106" s="559"/>
      <c r="OLV1106" s="559"/>
      <c r="OLW1106" s="559"/>
      <c r="OLX1106" s="559"/>
      <c r="OLY1106" s="559"/>
      <c r="OLZ1106" s="559"/>
      <c r="OMA1106" s="559"/>
      <c r="OMB1106" s="559"/>
      <c r="OMC1106" s="559"/>
      <c r="OMD1106" s="559"/>
      <c r="OME1106" s="559"/>
      <c r="OMF1106" s="559"/>
      <c r="OMG1106" s="559"/>
      <c r="OMH1106" s="559"/>
      <c r="OMI1106" s="559"/>
      <c r="OMJ1106" s="559"/>
      <c r="OMK1106" s="559"/>
      <c r="OML1106" s="559"/>
      <c r="OMM1106" s="559"/>
      <c r="OMN1106" s="559"/>
      <c r="OMO1106" s="559"/>
      <c r="OMP1106" s="559"/>
      <c r="OMQ1106" s="559"/>
      <c r="OMR1106" s="559"/>
      <c r="OMS1106" s="559"/>
      <c r="OMT1106" s="559"/>
      <c r="OMU1106" s="559"/>
      <c r="OMV1106" s="559"/>
      <c r="OMW1106" s="559"/>
      <c r="OMX1106" s="559"/>
      <c r="OMY1106" s="559"/>
      <c r="OMZ1106" s="559"/>
      <c r="ONA1106" s="559"/>
      <c r="ONB1106" s="559"/>
      <c r="ONC1106" s="559"/>
      <c r="OND1106" s="559"/>
      <c r="ONE1106" s="559"/>
      <c r="ONF1106" s="559"/>
      <c r="ONG1106" s="559"/>
      <c r="ONH1106" s="559"/>
      <c r="ONI1106" s="559"/>
      <c r="ONJ1106" s="559"/>
      <c r="ONK1106" s="559"/>
      <c r="ONL1106" s="559"/>
      <c r="ONM1106" s="559"/>
      <c r="ONN1106" s="559"/>
      <c r="ONO1106" s="559"/>
      <c r="ONP1106" s="559"/>
      <c r="ONQ1106" s="559"/>
      <c r="ONR1106" s="559"/>
      <c r="ONS1106" s="559"/>
      <c r="ONT1106" s="559"/>
      <c r="ONU1106" s="559"/>
      <c r="ONV1106" s="559"/>
      <c r="ONW1106" s="559"/>
      <c r="ONX1106" s="559"/>
      <c r="ONY1106" s="559"/>
      <c r="ONZ1106" s="559"/>
      <c r="OOA1106" s="559"/>
      <c r="OOB1106" s="559"/>
      <c r="OOC1106" s="559"/>
      <c r="OOD1106" s="559"/>
      <c r="OOE1106" s="559"/>
      <c r="OOF1106" s="559"/>
      <c r="OOG1106" s="559"/>
      <c r="OOH1106" s="559"/>
      <c r="OOI1106" s="559"/>
      <c r="OOJ1106" s="559"/>
      <c r="OOK1106" s="559"/>
      <c r="OOL1106" s="559"/>
      <c r="OOM1106" s="559"/>
      <c r="OON1106" s="559"/>
      <c r="OOO1106" s="559"/>
      <c r="OOP1106" s="559"/>
      <c r="OOQ1106" s="559"/>
      <c r="OOR1106" s="559"/>
      <c r="OOS1106" s="559"/>
      <c r="OOT1106" s="559"/>
      <c r="OOU1106" s="559"/>
      <c r="OOV1106" s="559"/>
      <c r="OOW1106" s="559"/>
      <c r="OOX1106" s="559"/>
      <c r="OOY1106" s="559"/>
      <c r="OOZ1106" s="559"/>
      <c r="OPA1106" s="559"/>
      <c r="OPB1106" s="559"/>
      <c r="OPC1106" s="559"/>
      <c r="OPD1106" s="559"/>
      <c r="OPE1106" s="559"/>
      <c r="OPF1106" s="559"/>
      <c r="OPG1106" s="559"/>
      <c r="OPH1106" s="559"/>
      <c r="OPI1106" s="559"/>
      <c r="OPJ1106" s="559"/>
      <c r="OPK1106" s="559"/>
      <c r="OPL1106" s="559"/>
      <c r="OPM1106" s="559"/>
      <c r="OPN1106" s="559"/>
      <c r="OPO1106" s="559"/>
      <c r="OPP1106" s="559"/>
      <c r="OPQ1106" s="559"/>
      <c r="OPR1106" s="559"/>
      <c r="OPS1106" s="559"/>
      <c r="OPT1106" s="559"/>
      <c r="OPU1106" s="559"/>
      <c r="OPV1106" s="559"/>
      <c r="OPW1106" s="559"/>
      <c r="OPX1106" s="559"/>
      <c r="OPY1106" s="559"/>
      <c r="OPZ1106" s="559"/>
      <c r="OQA1106" s="559"/>
      <c r="OQB1106" s="559"/>
      <c r="OQC1106" s="559"/>
      <c r="OQD1106" s="559"/>
      <c r="OQE1106" s="559"/>
      <c r="OQF1106" s="559"/>
      <c r="OQG1106" s="559"/>
      <c r="OQH1106" s="559"/>
      <c r="OQI1106" s="559"/>
      <c r="OQJ1106" s="559"/>
      <c r="OQK1106" s="559"/>
      <c r="OQL1106" s="559"/>
      <c r="OQM1106" s="559"/>
      <c r="OQN1106" s="559"/>
      <c r="OQO1106" s="559"/>
      <c r="OQP1106" s="559"/>
      <c r="OQQ1106" s="559"/>
      <c r="OQR1106" s="559"/>
      <c r="OQS1106" s="559"/>
      <c r="OQT1106" s="559"/>
      <c r="OQU1106" s="559"/>
      <c r="OQV1106" s="559"/>
      <c r="OQW1106" s="559"/>
      <c r="OQX1106" s="559"/>
      <c r="OQY1106" s="559"/>
      <c r="OQZ1106" s="559"/>
      <c r="ORA1106" s="559"/>
      <c r="ORB1106" s="559"/>
      <c r="ORC1106" s="559"/>
      <c r="ORD1106" s="559"/>
      <c r="ORE1106" s="559"/>
      <c r="ORF1106" s="559"/>
      <c r="ORG1106" s="559"/>
      <c r="ORH1106" s="559"/>
      <c r="ORI1106" s="559"/>
      <c r="ORJ1106" s="559"/>
      <c r="ORK1106" s="559"/>
      <c r="ORL1106" s="559"/>
      <c r="ORM1106" s="559"/>
      <c r="ORN1106" s="559"/>
      <c r="ORO1106" s="559"/>
      <c r="ORP1106" s="559"/>
      <c r="ORQ1106" s="559"/>
      <c r="ORR1106" s="559"/>
      <c r="ORS1106" s="559"/>
      <c r="ORT1106" s="559"/>
      <c r="ORU1106" s="559"/>
      <c r="ORV1106" s="559"/>
      <c r="ORW1106" s="559"/>
      <c r="ORX1106" s="559"/>
      <c r="ORY1106" s="559"/>
      <c r="ORZ1106" s="559"/>
      <c r="OSA1106" s="559"/>
      <c r="OSB1106" s="559"/>
      <c r="OSC1106" s="559"/>
      <c r="OSD1106" s="559"/>
      <c r="OSE1106" s="559"/>
      <c r="OSF1106" s="559"/>
      <c r="OSG1106" s="559"/>
      <c r="OSH1106" s="559"/>
      <c r="OSI1106" s="559"/>
      <c r="OSJ1106" s="559"/>
      <c r="OSK1106" s="559"/>
      <c r="OSL1106" s="559"/>
      <c r="OSM1106" s="559"/>
      <c r="OSN1106" s="559"/>
      <c r="OSO1106" s="559"/>
      <c r="OSP1106" s="559"/>
      <c r="OSQ1106" s="559"/>
      <c r="OSR1106" s="559"/>
      <c r="OSS1106" s="559"/>
      <c r="OST1106" s="559"/>
      <c r="OSU1106" s="559"/>
      <c r="OSV1106" s="559"/>
      <c r="OSW1106" s="559"/>
      <c r="OSX1106" s="559"/>
      <c r="OSY1106" s="559"/>
      <c r="OSZ1106" s="559"/>
      <c r="OTA1106" s="559"/>
      <c r="OTB1106" s="559"/>
      <c r="OTC1106" s="559"/>
      <c r="OTD1106" s="559"/>
      <c r="OTE1106" s="559"/>
      <c r="OTF1106" s="559"/>
      <c r="OTG1106" s="559"/>
      <c r="OTH1106" s="559"/>
      <c r="OTI1106" s="559"/>
      <c r="OTJ1106" s="559"/>
      <c r="OTK1106" s="559"/>
      <c r="OTL1106" s="559"/>
      <c r="OTM1106" s="559"/>
      <c r="OTN1106" s="559"/>
      <c r="OTO1106" s="559"/>
      <c r="OTP1106" s="559"/>
      <c r="OTQ1106" s="559"/>
      <c r="OTR1106" s="559"/>
      <c r="OTS1106" s="559"/>
      <c r="OTT1106" s="559"/>
      <c r="OTU1106" s="559"/>
      <c r="OTV1106" s="559"/>
      <c r="OTW1106" s="559"/>
      <c r="OTX1106" s="559"/>
      <c r="OTY1106" s="559"/>
      <c r="OTZ1106" s="559"/>
      <c r="OUA1106" s="559"/>
      <c r="OUB1106" s="559"/>
      <c r="OUC1106" s="559"/>
      <c r="OUD1106" s="559"/>
      <c r="OUE1106" s="559"/>
      <c r="OUF1106" s="559"/>
      <c r="OUG1106" s="559"/>
      <c r="OUH1106" s="559"/>
      <c r="OUI1106" s="559"/>
      <c r="OUJ1106" s="559"/>
      <c r="OUK1106" s="559"/>
      <c r="OUL1106" s="559"/>
      <c r="OUM1106" s="559"/>
      <c r="OUN1106" s="559"/>
      <c r="OUO1106" s="559"/>
      <c r="OUP1106" s="559"/>
      <c r="OUQ1106" s="559"/>
      <c r="OUR1106" s="559"/>
      <c r="OUS1106" s="559"/>
      <c r="OUT1106" s="559"/>
      <c r="OUU1106" s="559"/>
      <c r="OUV1106" s="559"/>
      <c r="OUW1106" s="559"/>
      <c r="OUX1106" s="559"/>
      <c r="OUY1106" s="559"/>
      <c r="OUZ1106" s="559"/>
      <c r="OVA1106" s="559"/>
      <c r="OVB1106" s="559"/>
      <c r="OVC1106" s="559"/>
      <c r="OVD1106" s="559"/>
      <c r="OVE1106" s="559"/>
      <c r="OVF1106" s="559"/>
      <c r="OVG1106" s="559"/>
      <c r="OVH1106" s="559"/>
      <c r="OVI1106" s="559"/>
      <c r="OVJ1106" s="559"/>
      <c r="OVK1106" s="559"/>
      <c r="OVL1106" s="559"/>
      <c r="OVM1106" s="559"/>
      <c r="OVN1106" s="559"/>
      <c r="OVO1106" s="559"/>
      <c r="OVP1106" s="559"/>
      <c r="OVQ1106" s="559"/>
      <c r="OVR1106" s="559"/>
      <c r="OVS1106" s="559"/>
      <c r="OVT1106" s="559"/>
      <c r="OVU1106" s="559"/>
      <c r="OVV1106" s="559"/>
      <c r="OVW1106" s="559"/>
      <c r="OVX1106" s="559"/>
      <c r="OVY1106" s="559"/>
      <c r="OVZ1106" s="559"/>
      <c r="OWA1106" s="559"/>
      <c r="OWB1106" s="559"/>
      <c r="OWC1106" s="559"/>
      <c r="OWD1106" s="559"/>
      <c r="OWE1106" s="559"/>
      <c r="OWF1106" s="559"/>
      <c r="OWG1106" s="559"/>
      <c r="OWH1106" s="559"/>
      <c r="OWI1106" s="559"/>
      <c r="OWJ1106" s="559"/>
      <c r="OWK1106" s="559"/>
      <c r="OWL1106" s="559"/>
      <c r="OWM1106" s="559"/>
      <c r="OWN1106" s="559"/>
      <c r="OWO1106" s="559"/>
      <c r="OWP1106" s="559"/>
      <c r="OWQ1106" s="559"/>
      <c r="OWR1106" s="559"/>
      <c r="OWS1106" s="559"/>
      <c r="OWT1106" s="559"/>
      <c r="OWU1106" s="559"/>
      <c r="OWV1106" s="559"/>
      <c r="OWW1106" s="559"/>
      <c r="OWX1106" s="559"/>
      <c r="OWY1106" s="559"/>
      <c r="OWZ1106" s="559"/>
      <c r="OXA1106" s="559"/>
      <c r="OXB1106" s="559"/>
      <c r="OXC1106" s="559"/>
      <c r="OXD1106" s="559"/>
      <c r="OXE1106" s="559"/>
      <c r="OXF1106" s="559"/>
      <c r="OXG1106" s="559"/>
      <c r="OXH1106" s="559"/>
      <c r="OXI1106" s="559"/>
      <c r="OXJ1106" s="559"/>
      <c r="OXK1106" s="559"/>
      <c r="OXL1106" s="559"/>
      <c r="OXM1106" s="559"/>
      <c r="OXN1106" s="559"/>
      <c r="OXO1106" s="559"/>
      <c r="OXP1106" s="559"/>
      <c r="OXQ1106" s="559"/>
      <c r="OXR1106" s="559"/>
      <c r="OXS1106" s="559"/>
      <c r="OXT1106" s="559"/>
      <c r="OXU1106" s="559"/>
      <c r="OXV1106" s="559"/>
      <c r="OXW1106" s="559"/>
      <c r="OXX1106" s="559"/>
      <c r="OXY1106" s="559"/>
      <c r="OXZ1106" s="559"/>
      <c r="OYA1106" s="559"/>
      <c r="OYB1106" s="559"/>
      <c r="OYC1106" s="559"/>
      <c r="OYD1106" s="559"/>
      <c r="OYE1106" s="559"/>
      <c r="OYF1106" s="559"/>
      <c r="OYG1106" s="559"/>
      <c r="OYH1106" s="559"/>
      <c r="OYI1106" s="559"/>
      <c r="OYJ1106" s="559"/>
      <c r="OYK1106" s="559"/>
      <c r="OYL1106" s="559"/>
      <c r="OYM1106" s="559"/>
      <c r="OYN1106" s="559"/>
      <c r="OYO1106" s="559"/>
      <c r="OYP1106" s="559"/>
      <c r="OYQ1106" s="559"/>
      <c r="OYR1106" s="559"/>
      <c r="OYS1106" s="559"/>
      <c r="OYT1106" s="559"/>
      <c r="OYU1106" s="559"/>
      <c r="OYV1106" s="559"/>
      <c r="OYW1106" s="559"/>
      <c r="OYX1106" s="559"/>
      <c r="OYY1106" s="559"/>
      <c r="OYZ1106" s="559"/>
      <c r="OZA1106" s="559"/>
      <c r="OZB1106" s="559"/>
      <c r="OZC1106" s="559"/>
      <c r="OZD1106" s="559"/>
      <c r="OZE1106" s="559"/>
      <c r="OZF1106" s="559"/>
      <c r="OZG1106" s="559"/>
      <c r="OZH1106" s="559"/>
      <c r="OZI1106" s="559"/>
      <c r="OZJ1106" s="559"/>
      <c r="OZK1106" s="559"/>
      <c r="OZL1106" s="559"/>
      <c r="OZM1106" s="559"/>
      <c r="OZN1106" s="559"/>
      <c r="OZO1106" s="559"/>
      <c r="OZP1106" s="559"/>
      <c r="OZQ1106" s="559"/>
      <c r="OZR1106" s="559"/>
      <c r="OZS1106" s="559"/>
      <c r="OZT1106" s="559"/>
      <c r="OZU1106" s="559"/>
      <c r="OZV1106" s="559"/>
      <c r="OZW1106" s="559"/>
      <c r="OZX1106" s="559"/>
      <c r="OZY1106" s="559"/>
      <c r="OZZ1106" s="559"/>
      <c r="PAA1106" s="559"/>
      <c r="PAB1106" s="559"/>
      <c r="PAC1106" s="559"/>
      <c r="PAD1106" s="559"/>
      <c r="PAE1106" s="559"/>
      <c r="PAF1106" s="559"/>
      <c r="PAG1106" s="559"/>
      <c r="PAH1106" s="559"/>
      <c r="PAI1106" s="559"/>
      <c r="PAJ1106" s="559"/>
      <c r="PAK1106" s="559"/>
      <c r="PAL1106" s="559"/>
      <c r="PAM1106" s="559"/>
      <c r="PAN1106" s="559"/>
      <c r="PAO1106" s="559"/>
      <c r="PAP1106" s="559"/>
      <c r="PAQ1106" s="559"/>
      <c r="PAR1106" s="559"/>
      <c r="PAS1106" s="559"/>
      <c r="PAT1106" s="559"/>
      <c r="PAU1106" s="559"/>
      <c r="PAV1106" s="559"/>
      <c r="PAW1106" s="559"/>
      <c r="PAX1106" s="559"/>
      <c r="PAY1106" s="559"/>
      <c r="PAZ1106" s="559"/>
      <c r="PBA1106" s="559"/>
      <c r="PBB1106" s="559"/>
      <c r="PBC1106" s="559"/>
      <c r="PBD1106" s="559"/>
      <c r="PBE1106" s="559"/>
      <c r="PBF1106" s="559"/>
      <c r="PBG1106" s="559"/>
      <c r="PBH1106" s="559"/>
      <c r="PBI1106" s="559"/>
      <c r="PBJ1106" s="559"/>
      <c r="PBK1106" s="559"/>
      <c r="PBL1106" s="559"/>
      <c r="PBM1106" s="559"/>
      <c r="PBN1106" s="559"/>
      <c r="PBO1106" s="559"/>
      <c r="PBP1106" s="559"/>
      <c r="PBQ1106" s="559"/>
      <c r="PBR1106" s="559"/>
      <c r="PBS1106" s="559"/>
      <c r="PBT1106" s="559"/>
      <c r="PBU1106" s="559"/>
      <c r="PBV1106" s="559"/>
      <c r="PBW1106" s="559"/>
      <c r="PBX1106" s="559"/>
      <c r="PBY1106" s="559"/>
      <c r="PBZ1106" s="559"/>
      <c r="PCA1106" s="559"/>
      <c r="PCB1106" s="559"/>
      <c r="PCC1106" s="559"/>
      <c r="PCD1106" s="559"/>
      <c r="PCE1106" s="559"/>
      <c r="PCF1106" s="559"/>
      <c r="PCG1106" s="559"/>
      <c r="PCH1106" s="559"/>
      <c r="PCI1106" s="559"/>
      <c r="PCJ1106" s="559"/>
      <c r="PCK1106" s="559"/>
      <c r="PCL1106" s="559"/>
      <c r="PCM1106" s="559"/>
      <c r="PCN1106" s="559"/>
      <c r="PCO1106" s="559"/>
      <c r="PCP1106" s="559"/>
      <c r="PCQ1106" s="559"/>
      <c r="PCR1106" s="559"/>
      <c r="PCS1106" s="559"/>
      <c r="PCT1106" s="559"/>
      <c r="PCU1106" s="559"/>
      <c r="PCV1106" s="559"/>
      <c r="PCW1106" s="559"/>
      <c r="PCX1106" s="559"/>
      <c r="PCY1106" s="559"/>
      <c r="PCZ1106" s="559"/>
      <c r="PDA1106" s="559"/>
      <c r="PDB1106" s="559"/>
      <c r="PDC1106" s="559"/>
      <c r="PDD1106" s="559"/>
      <c r="PDE1106" s="559"/>
      <c r="PDF1106" s="559"/>
      <c r="PDG1106" s="559"/>
      <c r="PDH1106" s="559"/>
      <c r="PDI1106" s="559"/>
      <c r="PDJ1106" s="559"/>
      <c r="PDK1106" s="559"/>
      <c r="PDL1106" s="559"/>
      <c r="PDM1106" s="559"/>
      <c r="PDN1106" s="559"/>
      <c r="PDO1106" s="559"/>
      <c r="PDP1106" s="559"/>
      <c r="PDQ1106" s="559"/>
      <c r="PDR1106" s="559"/>
      <c r="PDS1106" s="559"/>
      <c r="PDT1106" s="559"/>
      <c r="PDU1106" s="559"/>
      <c r="PDV1106" s="559"/>
      <c r="PDW1106" s="559"/>
      <c r="PDX1106" s="559"/>
      <c r="PDY1106" s="559"/>
      <c r="PDZ1106" s="559"/>
      <c r="PEA1106" s="559"/>
      <c r="PEB1106" s="559"/>
      <c r="PEC1106" s="559"/>
      <c r="PED1106" s="559"/>
      <c r="PEE1106" s="559"/>
      <c r="PEF1106" s="559"/>
      <c r="PEG1106" s="559"/>
      <c r="PEH1106" s="559"/>
      <c r="PEI1106" s="559"/>
      <c r="PEJ1106" s="559"/>
      <c r="PEK1106" s="559"/>
      <c r="PEL1106" s="559"/>
      <c r="PEM1106" s="559"/>
      <c r="PEN1106" s="559"/>
      <c r="PEO1106" s="559"/>
      <c r="PEP1106" s="559"/>
      <c r="PEQ1106" s="559"/>
      <c r="PER1106" s="559"/>
      <c r="PES1106" s="559"/>
      <c r="PET1106" s="559"/>
      <c r="PEU1106" s="559"/>
      <c r="PEV1106" s="559"/>
      <c r="PEW1106" s="559"/>
      <c r="PEX1106" s="559"/>
      <c r="PEY1106" s="559"/>
      <c r="PEZ1106" s="559"/>
      <c r="PFA1106" s="559"/>
      <c r="PFB1106" s="559"/>
      <c r="PFC1106" s="559"/>
      <c r="PFD1106" s="559"/>
      <c r="PFE1106" s="559"/>
      <c r="PFF1106" s="559"/>
      <c r="PFG1106" s="559"/>
      <c r="PFH1106" s="559"/>
      <c r="PFI1106" s="559"/>
      <c r="PFJ1106" s="559"/>
      <c r="PFK1106" s="559"/>
      <c r="PFL1106" s="559"/>
      <c r="PFM1106" s="559"/>
      <c r="PFN1106" s="559"/>
      <c r="PFO1106" s="559"/>
      <c r="PFP1106" s="559"/>
      <c r="PFQ1106" s="559"/>
      <c r="PFR1106" s="559"/>
      <c r="PFS1106" s="559"/>
      <c r="PFT1106" s="559"/>
      <c r="PFU1106" s="559"/>
      <c r="PFV1106" s="559"/>
      <c r="PFW1106" s="559"/>
      <c r="PFX1106" s="559"/>
      <c r="PFY1106" s="559"/>
      <c r="PFZ1106" s="559"/>
      <c r="PGA1106" s="559"/>
      <c r="PGB1106" s="559"/>
      <c r="PGC1106" s="559"/>
      <c r="PGD1106" s="559"/>
      <c r="PGE1106" s="559"/>
      <c r="PGF1106" s="559"/>
      <c r="PGG1106" s="559"/>
      <c r="PGH1106" s="559"/>
      <c r="PGI1106" s="559"/>
      <c r="PGJ1106" s="559"/>
      <c r="PGK1106" s="559"/>
      <c r="PGL1106" s="559"/>
      <c r="PGM1106" s="559"/>
      <c r="PGN1106" s="559"/>
      <c r="PGO1106" s="559"/>
      <c r="PGP1106" s="559"/>
      <c r="PGQ1106" s="559"/>
      <c r="PGR1106" s="559"/>
      <c r="PGS1106" s="559"/>
      <c r="PGT1106" s="559"/>
      <c r="PGU1106" s="559"/>
      <c r="PGV1106" s="559"/>
      <c r="PGW1106" s="559"/>
      <c r="PGX1106" s="559"/>
      <c r="PGY1106" s="559"/>
      <c r="PGZ1106" s="559"/>
      <c r="PHA1106" s="559"/>
      <c r="PHB1106" s="559"/>
      <c r="PHC1106" s="559"/>
      <c r="PHD1106" s="559"/>
      <c r="PHE1106" s="559"/>
      <c r="PHF1106" s="559"/>
      <c r="PHG1106" s="559"/>
      <c r="PHH1106" s="559"/>
      <c r="PHI1106" s="559"/>
      <c r="PHJ1106" s="559"/>
      <c r="PHK1106" s="559"/>
      <c r="PHL1106" s="559"/>
      <c r="PHM1106" s="559"/>
      <c r="PHN1106" s="559"/>
      <c r="PHO1106" s="559"/>
      <c r="PHP1106" s="559"/>
      <c r="PHQ1106" s="559"/>
      <c r="PHR1106" s="559"/>
      <c r="PHS1106" s="559"/>
      <c r="PHT1106" s="559"/>
      <c r="PHU1106" s="559"/>
      <c r="PHV1106" s="559"/>
      <c r="PHW1106" s="559"/>
      <c r="PHX1106" s="559"/>
      <c r="PHY1106" s="559"/>
      <c r="PHZ1106" s="559"/>
      <c r="PIA1106" s="559"/>
      <c r="PIB1106" s="559"/>
      <c r="PIC1106" s="559"/>
      <c r="PID1106" s="559"/>
      <c r="PIE1106" s="559"/>
      <c r="PIF1106" s="559"/>
      <c r="PIG1106" s="559"/>
      <c r="PIH1106" s="559"/>
      <c r="PII1106" s="559"/>
      <c r="PIJ1106" s="559"/>
      <c r="PIK1106" s="559"/>
      <c r="PIL1106" s="559"/>
      <c r="PIM1106" s="559"/>
      <c r="PIN1106" s="559"/>
      <c r="PIO1106" s="559"/>
      <c r="PIP1106" s="559"/>
      <c r="PIQ1106" s="559"/>
      <c r="PIR1106" s="559"/>
      <c r="PIS1106" s="559"/>
      <c r="PIT1106" s="559"/>
      <c r="PIU1106" s="559"/>
      <c r="PIV1106" s="559"/>
      <c r="PIW1106" s="559"/>
      <c r="PIX1106" s="559"/>
      <c r="PIY1106" s="559"/>
      <c r="PIZ1106" s="559"/>
      <c r="PJA1106" s="559"/>
      <c r="PJB1106" s="559"/>
      <c r="PJC1106" s="559"/>
      <c r="PJD1106" s="559"/>
      <c r="PJE1106" s="559"/>
      <c r="PJF1106" s="559"/>
      <c r="PJG1106" s="559"/>
      <c r="PJH1106" s="559"/>
      <c r="PJI1106" s="559"/>
      <c r="PJJ1106" s="559"/>
      <c r="PJK1106" s="559"/>
      <c r="PJL1106" s="559"/>
      <c r="PJM1106" s="559"/>
      <c r="PJN1106" s="559"/>
      <c r="PJO1106" s="559"/>
      <c r="PJP1106" s="559"/>
      <c r="PJQ1106" s="559"/>
      <c r="PJR1106" s="559"/>
      <c r="PJS1106" s="559"/>
      <c r="PJT1106" s="559"/>
      <c r="PJU1106" s="559"/>
      <c r="PJV1106" s="559"/>
      <c r="PJW1106" s="559"/>
      <c r="PJX1106" s="559"/>
      <c r="PJY1106" s="559"/>
      <c r="PJZ1106" s="559"/>
      <c r="PKA1106" s="559"/>
      <c r="PKB1106" s="559"/>
      <c r="PKC1106" s="559"/>
      <c r="PKD1106" s="559"/>
      <c r="PKE1106" s="559"/>
      <c r="PKF1106" s="559"/>
      <c r="PKG1106" s="559"/>
      <c r="PKH1106" s="559"/>
      <c r="PKI1106" s="559"/>
      <c r="PKJ1106" s="559"/>
      <c r="PKK1106" s="559"/>
      <c r="PKL1106" s="559"/>
      <c r="PKM1106" s="559"/>
      <c r="PKN1106" s="559"/>
      <c r="PKO1106" s="559"/>
      <c r="PKP1106" s="559"/>
      <c r="PKQ1106" s="559"/>
      <c r="PKR1106" s="559"/>
      <c r="PKS1106" s="559"/>
      <c r="PKT1106" s="559"/>
      <c r="PKU1106" s="559"/>
      <c r="PKV1106" s="559"/>
      <c r="PKW1106" s="559"/>
      <c r="PKX1106" s="559"/>
      <c r="PKY1106" s="559"/>
      <c r="PKZ1106" s="559"/>
      <c r="PLA1106" s="559"/>
      <c r="PLB1106" s="559"/>
      <c r="PLC1106" s="559"/>
      <c r="PLD1106" s="559"/>
      <c r="PLE1106" s="559"/>
      <c r="PLF1106" s="559"/>
      <c r="PLG1106" s="559"/>
      <c r="PLH1106" s="559"/>
      <c r="PLI1106" s="559"/>
      <c r="PLJ1106" s="559"/>
      <c r="PLK1106" s="559"/>
      <c r="PLL1106" s="559"/>
      <c r="PLM1106" s="559"/>
      <c r="PLN1106" s="559"/>
      <c r="PLO1106" s="559"/>
      <c r="PLP1106" s="559"/>
      <c r="PLQ1106" s="559"/>
      <c r="PLR1106" s="559"/>
      <c r="PLS1106" s="559"/>
      <c r="PLT1106" s="559"/>
      <c r="PLU1106" s="559"/>
      <c r="PLV1106" s="559"/>
      <c r="PLW1106" s="559"/>
      <c r="PLX1106" s="559"/>
      <c r="PLY1106" s="559"/>
      <c r="PLZ1106" s="559"/>
      <c r="PMA1106" s="559"/>
      <c r="PMB1106" s="559"/>
      <c r="PMC1106" s="559"/>
      <c r="PMD1106" s="559"/>
      <c r="PME1106" s="559"/>
      <c r="PMF1106" s="559"/>
      <c r="PMG1106" s="559"/>
      <c r="PMH1106" s="559"/>
      <c r="PMI1106" s="559"/>
      <c r="PMJ1106" s="559"/>
      <c r="PMK1106" s="559"/>
      <c r="PML1106" s="559"/>
      <c r="PMM1106" s="559"/>
      <c r="PMN1106" s="559"/>
      <c r="PMO1106" s="559"/>
      <c r="PMP1106" s="559"/>
      <c r="PMQ1106" s="559"/>
      <c r="PMR1106" s="559"/>
      <c r="PMS1106" s="559"/>
      <c r="PMT1106" s="559"/>
      <c r="PMU1106" s="559"/>
      <c r="PMV1106" s="559"/>
      <c r="PMW1106" s="559"/>
      <c r="PMX1106" s="559"/>
      <c r="PMY1106" s="559"/>
      <c r="PMZ1106" s="559"/>
      <c r="PNA1106" s="559"/>
      <c r="PNB1106" s="559"/>
      <c r="PNC1106" s="559"/>
      <c r="PND1106" s="559"/>
      <c r="PNE1106" s="559"/>
      <c r="PNF1106" s="559"/>
      <c r="PNG1106" s="559"/>
      <c r="PNH1106" s="559"/>
      <c r="PNI1106" s="559"/>
      <c r="PNJ1106" s="559"/>
      <c r="PNK1106" s="559"/>
      <c r="PNL1106" s="559"/>
      <c r="PNM1106" s="559"/>
      <c r="PNN1106" s="559"/>
      <c r="PNO1106" s="559"/>
      <c r="PNP1106" s="559"/>
      <c r="PNQ1106" s="559"/>
      <c r="PNR1106" s="559"/>
      <c r="PNS1106" s="559"/>
      <c r="PNT1106" s="559"/>
      <c r="PNU1106" s="559"/>
      <c r="PNV1106" s="559"/>
      <c r="PNW1106" s="559"/>
      <c r="PNX1106" s="559"/>
      <c r="PNY1106" s="559"/>
      <c r="PNZ1106" s="559"/>
      <c r="POA1106" s="559"/>
      <c r="POB1106" s="559"/>
      <c r="POC1106" s="559"/>
      <c r="POD1106" s="559"/>
      <c r="POE1106" s="559"/>
      <c r="POF1106" s="559"/>
      <c r="POG1106" s="559"/>
      <c r="POH1106" s="559"/>
      <c r="POI1106" s="559"/>
      <c r="POJ1106" s="559"/>
      <c r="POK1106" s="559"/>
      <c r="POL1106" s="559"/>
      <c r="POM1106" s="559"/>
      <c r="PON1106" s="559"/>
      <c r="POO1106" s="559"/>
      <c r="POP1106" s="559"/>
      <c r="POQ1106" s="559"/>
      <c r="POR1106" s="559"/>
      <c r="POS1106" s="559"/>
      <c r="POT1106" s="559"/>
      <c r="POU1106" s="559"/>
      <c r="POV1106" s="559"/>
      <c r="POW1106" s="559"/>
      <c r="POX1106" s="559"/>
      <c r="POY1106" s="559"/>
      <c r="POZ1106" s="559"/>
      <c r="PPA1106" s="559"/>
      <c r="PPB1106" s="559"/>
      <c r="PPC1106" s="559"/>
      <c r="PPD1106" s="559"/>
      <c r="PPE1106" s="559"/>
      <c r="PPF1106" s="559"/>
      <c r="PPG1106" s="559"/>
      <c r="PPH1106" s="559"/>
      <c r="PPI1106" s="559"/>
      <c r="PPJ1106" s="559"/>
      <c r="PPK1106" s="559"/>
      <c r="PPL1106" s="559"/>
      <c r="PPM1106" s="559"/>
      <c r="PPN1106" s="559"/>
      <c r="PPO1106" s="559"/>
      <c r="PPP1106" s="559"/>
      <c r="PPQ1106" s="559"/>
      <c r="PPR1106" s="559"/>
      <c r="PPS1106" s="559"/>
      <c r="PPT1106" s="559"/>
      <c r="PPU1106" s="559"/>
      <c r="PPV1106" s="559"/>
      <c r="PPW1106" s="559"/>
      <c r="PPX1106" s="559"/>
      <c r="PPY1106" s="559"/>
      <c r="PPZ1106" s="559"/>
      <c r="PQA1106" s="559"/>
      <c r="PQB1106" s="559"/>
      <c r="PQC1106" s="559"/>
      <c r="PQD1106" s="559"/>
      <c r="PQE1106" s="559"/>
      <c r="PQF1106" s="559"/>
      <c r="PQG1106" s="559"/>
      <c r="PQH1106" s="559"/>
      <c r="PQI1106" s="559"/>
      <c r="PQJ1106" s="559"/>
      <c r="PQK1106" s="559"/>
      <c r="PQL1106" s="559"/>
      <c r="PQM1106" s="559"/>
      <c r="PQN1106" s="559"/>
      <c r="PQO1106" s="559"/>
      <c r="PQP1106" s="559"/>
      <c r="PQQ1106" s="559"/>
      <c r="PQR1106" s="559"/>
      <c r="PQS1106" s="559"/>
      <c r="PQT1106" s="559"/>
      <c r="PQU1106" s="559"/>
      <c r="PQV1106" s="559"/>
      <c r="PQW1106" s="559"/>
      <c r="PQX1106" s="559"/>
      <c r="PQY1106" s="559"/>
      <c r="PQZ1106" s="559"/>
      <c r="PRA1106" s="559"/>
      <c r="PRB1106" s="559"/>
      <c r="PRC1106" s="559"/>
      <c r="PRD1106" s="559"/>
      <c r="PRE1106" s="559"/>
      <c r="PRF1106" s="559"/>
      <c r="PRG1106" s="559"/>
      <c r="PRH1106" s="559"/>
      <c r="PRI1106" s="559"/>
      <c r="PRJ1106" s="559"/>
      <c r="PRK1106" s="559"/>
      <c r="PRL1106" s="559"/>
      <c r="PRM1106" s="559"/>
      <c r="PRN1106" s="559"/>
      <c r="PRO1106" s="559"/>
      <c r="PRP1106" s="559"/>
      <c r="PRQ1106" s="559"/>
      <c r="PRR1106" s="559"/>
      <c r="PRS1106" s="559"/>
      <c r="PRT1106" s="559"/>
      <c r="PRU1106" s="559"/>
      <c r="PRV1106" s="559"/>
      <c r="PRW1106" s="559"/>
      <c r="PRX1106" s="559"/>
      <c r="PRY1106" s="559"/>
      <c r="PRZ1106" s="559"/>
      <c r="PSA1106" s="559"/>
      <c r="PSB1106" s="559"/>
      <c r="PSC1106" s="559"/>
      <c r="PSD1106" s="559"/>
      <c r="PSE1106" s="559"/>
      <c r="PSF1106" s="559"/>
      <c r="PSG1106" s="559"/>
      <c r="PSH1106" s="559"/>
      <c r="PSI1106" s="559"/>
      <c r="PSJ1106" s="559"/>
      <c r="PSK1106" s="559"/>
      <c r="PSL1106" s="559"/>
      <c r="PSM1106" s="559"/>
      <c r="PSN1106" s="559"/>
      <c r="PSO1106" s="559"/>
      <c r="PSP1106" s="559"/>
      <c r="PSQ1106" s="559"/>
      <c r="PSR1106" s="559"/>
      <c r="PSS1106" s="559"/>
      <c r="PST1106" s="559"/>
      <c r="PSU1106" s="559"/>
      <c r="PSV1106" s="559"/>
      <c r="PSW1106" s="559"/>
      <c r="PSX1106" s="559"/>
      <c r="PSY1106" s="559"/>
      <c r="PSZ1106" s="559"/>
      <c r="PTA1106" s="559"/>
      <c r="PTB1106" s="559"/>
      <c r="PTC1106" s="559"/>
      <c r="PTD1106" s="559"/>
      <c r="PTE1106" s="559"/>
      <c r="PTF1106" s="559"/>
      <c r="PTG1106" s="559"/>
      <c r="PTH1106" s="559"/>
      <c r="PTI1106" s="559"/>
      <c r="PTJ1106" s="559"/>
      <c r="PTK1106" s="559"/>
      <c r="PTL1106" s="559"/>
      <c r="PTM1106" s="559"/>
      <c r="PTN1106" s="559"/>
      <c r="PTO1106" s="559"/>
      <c r="PTP1106" s="559"/>
      <c r="PTQ1106" s="559"/>
      <c r="PTR1106" s="559"/>
      <c r="PTS1106" s="559"/>
      <c r="PTT1106" s="559"/>
      <c r="PTU1106" s="559"/>
      <c r="PTV1106" s="559"/>
      <c r="PTW1106" s="559"/>
      <c r="PTX1106" s="559"/>
      <c r="PTY1106" s="559"/>
      <c r="PTZ1106" s="559"/>
      <c r="PUA1106" s="559"/>
      <c r="PUB1106" s="559"/>
      <c r="PUC1106" s="559"/>
      <c r="PUD1106" s="559"/>
      <c r="PUE1106" s="559"/>
      <c r="PUF1106" s="559"/>
      <c r="PUG1106" s="559"/>
      <c r="PUH1106" s="559"/>
      <c r="PUI1106" s="559"/>
      <c r="PUJ1106" s="559"/>
      <c r="PUK1106" s="559"/>
      <c r="PUL1106" s="559"/>
      <c r="PUM1106" s="559"/>
      <c r="PUN1106" s="559"/>
      <c r="PUO1106" s="559"/>
      <c r="PUP1106" s="559"/>
      <c r="PUQ1106" s="559"/>
      <c r="PUR1106" s="559"/>
      <c r="PUS1106" s="559"/>
      <c r="PUT1106" s="559"/>
      <c r="PUU1106" s="559"/>
      <c r="PUV1106" s="559"/>
      <c r="PUW1106" s="559"/>
      <c r="PUX1106" s="559"/>
      <c r="PUY1106" s="559"/>
      <c r="PUZ1106" s="559"/>
      <c r="PVA1106" s="559"/>
      <c r="PVB1106" s="559"/>
      <c r="PVC1106" s="559"/>
      <c r="PVD1106" s="559"/>
      <c r="PVE1106" s="559"/>
      <c r="PVF1106" s="559"/>
      <c r="PVG1106" s="559"/>
      <c r="PVH1106" s="559"/>
      <c r="PVI1106" s="559"/>
      <c r="PVJ1106" s="559"/>
      <c r="PVK1106" s="559"/>
      <c r="PVL1106" s="559"/>
      <c r="PVM1106" s="559"/>
      <c r="PVN1106" s="559"/>
      <c r="PVO1106" s="559"/>
      <c r="PVP1106" s="559"/>
      <c r="PVQ1106" s="559"/>
      <c r="PVR1106" s="559"/>
      <c r="PVS1106" s="559"/>
      <c r="PVT1106" s="559"/>
      <c r="PVU1106" s="559"/>
      <c r="PVV1106" s="559"/>
      <c r="PVW1106" s="559"/>
      <c r="PVX1106" s="559"/>
      <c r="PVY1106" s="559"/>
      <c r="PVZ1106" s="559"/>
      <c r="PWA1106" s="559"/>
      <c r="PWB1106" s="559"/>
      <c r="PWC1106" s="559"/>
      <c r="PWD1106" s="559"/>
      <c r="PWE1106" s="559"/>
      <c r="PWF1106" s="559"/>
      <c r="PWG1106" s="559"/>
      <c r="PWH1106" s="559"/>
      <c r="PWI1106" s="559"/>
      <c r="PWJ1106" s="559"/>
      <c r="PWK1106" s="559"/>
      <c r="PWL1106" s="559"/>
      <c r="PWM1106" s="559"/>
      <c r="PWN1106" s="559"/>
      <c r="PWO1106" s="559"/>
      <c r="PWP1106" s="559"/>
      <c r="PWQ1106" s="559"/>
      <c r="PWR1106" s="559"/>
      <c r="PWS1106" s="559"/>
      <c r="PWT1106" s="559"/>
      <c r="PWU1106" s="559"/>
      <c r="PWV1106" s="559"/>
      <c r="PWW1106" s="559"/>
      <c r="PWX1106" s="559"/>
      <c r="PWY1106" s="559"/>
      <c r="PWZ1106" s="559"/>
      <c r="PXA1106" s="559"/>
      <c r="PXB1106" s="559"/>
      <c r="PXC1106" s="559"/>
      <c r="PXD1106" s="559"/>
      <c r="PXE1106" s="559"/>
      <c r="PXF1106" s="559"/>
      <c r="PXG1106" s="559"/>
      <c r="PXH1106" s="559"/>
      <c r="PXI1106" s="559"/>
      <c r="PXJ1106" s="559"/>
      <c r="PXK1106" s="559"/>
      <c r="PXL1106" s="559"/>
      <c r="PXM1106" s="559"/>
      <c r="PXN1106" s="559"/>
      <c r="PXO1106" s="559"/>
      <c r="PXP1106" s="559"/>
      <c r="PXQ1106" s="559"/>
      <c r="PXR1106" s="559"/>
      <c r="PXS1106" s="559"/>
      <c r="PXT1106" s="559"/>
      <c r="PXU1106" s="559"/>
      <c r="PXV1106" s="559"/>
      <c r="PXW1106" s="559"/>
      <c r="PXX1106" s="559"/>
      <c r="PXY1106" s="559"/>
      <c r="PXZ1106" s="559"/>
      <c r="PYA1106" s="559"/>
      <c r="PYB1106" s="559"/>
      <c r="PYC1106" s="559"/>
      <c r="PYD1106" s="559"/>
      <c r="PYE1106" s="559"/>
      <c r="PYF1106" s="559"/>
      <c r="PYG1106" s="559"/>
      <c r="PYH1106" s="559"/>
      <c r="PYI1106" s="559"/>
      <c r="PYJ1106" s="559"/>
      <c r="PYK1106" s="559"/>
      <c r="PYL1106" s="559"/>
      <c r="PYM1106" s="559"/>
      <c r="PYN1106" s="559"/>
      <c r="PYO1106" s="559"/>
      <c r="PYP1106" s="559"/>
      <c r="PYQ1106" s="559"/>
      <c r="PYR1106" s="559"/>
      <c r="PYS1106" s="559"/>
      <c r="PYT1106" s="559"/>
      <c r="PYU1106" s="559"/>
      <c r="PYV1106" s="559"/>
      <c r="PYW1106" s="559"/>
      <c r="PYX1106" s="559"/>
      <c r="PYY1106" s="559"/>
      <c r="PYZ1106" s="559"/>
      <c r="PZA1106" s="559"/>
      <c r="PZB1106" s="559"/>
      <c r="PZC1106" s="559"/>
      <c r="PZD1106" s="559"/>
      <c r="PZE1106" s="559"/>
      <c r="PZF1106" s="559"/>
      <c r="PZG1106" s="559"/>
      <c r="PZH1106" s="559"/>
      <c r="PZI1106" s="559"/>
      <c r="PZJ1106" s="559"/>
      <c r="PZK1106" s="559"/>
      <c r="PZL1106" s="559"/>
      <c r="PZM1106" s="559"/>
      <c r="PZN1106" s="559"/>
      <c r="PZO1106" s="559"/>
      <c r="PZP1106" s="559"/>
      <c r="PZQ1106" s="559"/>
      <c r="PZR1106" s="559"/>
      <c r="PZS1106" s="559"/>
      <c r="PZT1106" s="559"/>
      <c r="PZU1106" s="559"/>
      <c r="PZV1106" s="559"/>
      <c r="PZW1106" s="559"/>
      <c r="PZX1106" s="559"/>
      <c r="PZY1106" s="559"/>
      <c r="PZZ1106" s="559"/>
      <c r="QAA1106" s="559"/>
      <c r="QAB1106" s="559"/>
      <c r="QAC1106" s="559"/>
      <c r="QAD1106" s="559"/>
      <c r="QAE1106" s="559"/>
      <c r="QAF1106" s="559"/>
      <c r="QAG1106" s="559"/>
      <c r="QAH1106" s="559"/>
      <c r="QAI1106" s="559"/>
      <c r="QAJ1106" s="559"/>
      <c r="QAK1106" s="559"/>
      <c r="QAL1106" s="559"/>
      <c r="QAM1106" s="559"/>
      <c r="QAN1106" s="559"/>
      <c r="QAO1106" s="559"/>
      <c r="QAP1106" s="559"/>
      <c r="QAQ1106" s="559"/>
      <c r="QAR1106" s="559"/>
      <c r="QAS1106" s="559"/>
      <c r="QAT1106" s="559"/>
      <c r="QAU1106" s="559"/>
      <c r="QAV1106" s="559"/>
      <c r="QAW1106" s="559"/>
      <c r="QAX1106" s="559"/>
      <c r="QAY1106" s="559"/>
      <c r="QAZ1106" s="559"/>
      <c r="QBA1106" s="559"/>
      <c r="QBB1106" s="559"/>
      <c r="QBC1106" s="559"/>
      <c r="QBD1106" s="559"/>
      <c r="QBE1106" s="559"/>
      <c r="QBF1106" s="559"/>
      <c r="QBG1106" s="559"/>
      <c r="QBH1106" s="559"/>
      <c r="QBI1106" s="559"/>
      <c r="QBJ1106" s="559"/>
      <c r="QBK1106" s="559"/>
      <c r="QBL1106" s="559"/>
      <c r="QBM1106" s="559"/>
      <c r="QBN1106" s="559"/>
      <c r="QBO1106" s="559"/>
      <c r="QBP1106" s="559"/>
      <c r="QBQ1106" s="559"/>
      <c r="QBR1106" s="559"/>
      <c r="QBS1106" s="559"/>
      <c r="QBT1106" s="559"/>
      <c r="QBU1106" s="559"/>
      <c r="QBV1106" s="559"/>
      <c r="QBW1106" s="559"/>
      <c r="QBX1106" s="559"/>
      <c r="QBY1106" s="559"/>
      <c r="QBZ1106" s="559"/>
      <c r="QCA1106" s="559"/>
      <c r="QCB1106" s="559"/>
      <c r="QCC1106" s="559"/>
      <c r="QCD1106" s="559"/>
      <c r="QCE1106" s="559"/>
      <c r="QCF1106" s="559"/>
      <c r="QCG1106" s="559"/>
      <c r="QCH1106" s="559"/>
      <c r="QCI1106" s="559"/>
      <c r="QCJ1106" s="559"/>
      <c r="QCK1106" s="559"/>
      <c r="QCL1106" s="559"/>
      <c r="QCM1106" s="559"/>
      <c r="QCN1106" s="559"/>
      <c r="QCO1106" s="559"/>
      <c r="QCP1106" s="559"/>
      <c r="QCQ1106" s="559"/>
      <c r="QCR1106" s="559"/>
      <c r="QCS1106" s="559"/>
      <c r="QCT1106" s="559"/>
      <c r="QCU1106" s="559"/>
      <c r="QCV1106" s="559"/>
      <c r="QCW1106" s="559"/>
      <c r="QCX1106" s="559"/>
      <c r="QCY1106" s="559"/>
      <c r="QCZ1106" s="559"/>
      <c r="QDA1106" s="559"/>
      <c r="QDB1106" s="559"/>
      <c r="QDC1106" s="559"/>
      <c r="QDD1106" s="559"/>
      <c r="QDE1106" s="559"/>
      <c r="QDF1106" s="559"/>
      <c r="QDG1106" s="559"/>
      <c r="QDH1106" s="559"/>
      <c r="QDI1106" s="559"/>
      <c r="QDJ1106" s="559"/>
      <c r="QDK1106" s="559"/>
      <c r="QDL1106" s="559"/>
      <c r="QDM1106" s="559"/>
      <c r="QDN1106" s="559"/>
      <c r="QDO1106" s="559"/>
      <c r="QDP1106" s="559"/>
      <c r="QDQ1106" s="559"/>
      <c r="QDR1106" s="559"/>
      <c r="QDS1106" s="559"/>
      <c r="QDT1106" s="559"/>
      <c r="QDU1106" s="559"/>
      <c r="QDV1106" s="559"/>
      <c r="QDW1106" s="559"/>
      <c r="QDX1106" s="559"/>
      <c r="QDY1106" s="559"/>
      <c r="QDZ1106" s="559"/>
      <c r="QEA1106" s="559"/>
      <c r="QEB1106" s="559"/>
      <c r="QEC1106" s="559"/>
      <c r="QED1106" s="559"/>
      <c r="QEE1106" s="559"/>
      <c r="QEF1106" s="559"/>
      <c r="QEG1106" s="559"/>
      <c r="QEH1106" s="559"/>
      <c r="QEI1106" s="559"/>
      <c r="QEJ1106" s="559"/>
      <c r="QEK1106" s="559"/>
      <c r="QEL1106" s="559"/>
      <c r="QEM1106" s="559"/>
      <c r="QEN1106" s="559"/>
      <c r="QEO1106" s="559"/>
      <c r="QEP1106" s="559"/>
      <c r="QEQ1106" s="559"/>
      <c r="QER1106" s="559"/>
      <c r="QES1106" s="559"/>
      <c r="QET1106" s="559"/>
      <c r="QEU1106" s="559"/>
      <c r="QEV1106" s="559"/>
      <c r="QEW1106" s="559"/>
      <c r="QEX1106" s="559"/>
      <c r="QEY1106" s="559"/>
      <c r="QEZ1106" s="559"/>
      <c r="QFA1106" s="559"/>
      <c r="QFB1106" s="559"/>
      <c r="QFC1106" s="559"/>
      <c r="QFD1106" s="559"/>
      <c r="QFE1106" s="559"/>
      <c r="QFF1106" s="559"/>
      <c r="QFG1106" s="559"/>
      <c r="QFH1106" s="559"/>
      <c r="QFI1106" s="559"/>
      <c r="QFJ1106" s="559"/>
      <c r="QFK1106" s="559"/>
      <c r="QFL1106" s="559"/>
      <c r="QFM1106" s="559"/>
      <c r="QFN1106" s="559"/>
      <c r="QFO1106" s="559"/>
      <c r="QFP1106" s="559"/>
      <c r="QFQ1106" s="559"/>
      <c r="QFR1106" s="559"/>
      <c r="QFS1106" s="559"/>
      <c r="QFT1106" s="559"/>
      <c r="QFU1106" s="559"/>
      <c r="QFV1106" s="559"/>
      <c r="QFW1106" s="559"/>
      <c r="QFX1106" s="559"/>
      <c r="QFY1106" s="559"/>
      <c r="QFZ1106" s="559"/>
      <c r="QGA1106" s="559"/>
      <c r="QGB1106" s="559"/>
      <c r="QGC1106" s="559"/>
      <c r="QGD1106" s="559"/>
      <c r="QGE1106" s="559"/>
      <c r="QGF1106" s="559"/>
      <c r="QGG1106" s="559"/>
      <c r="QGH1106" s="559"/>
      <c r="QGI1106" s="559"/>
      <c r="QGJ1106" s="559"/>
      <c r="QGK1106" s="559"/>
      <c r="QGL1106" s="559"/>
      <c r="QGM1106" s="559"/>
      <c r="QGN1106" s="559"/>
      <c r="QGO1106" s="559"/>
      <c r="QGP1106" s="559"/>
      <c r="QGQ1106" s="559"/>
      <c r="QGR1106" s="559"/>
      <c r="QGS1106" s="559"/>
      <c r="QGT1106" s="559"/>
      <c r="QGU1106" s="559"/>
      <c r="QGV1106" s="559"/>
      <c r="QGW1106" s="559"/>
      <c r="QGX1106" s="559"/>
      <c r="QGY1106" s="559"/>
      <c r="QGZ1106" s="559"/>
      <c r="QHA1106" s="559"/>
      <c r="QHB1106" s="559"/>
      <c r="QHC1106" s="559"/>
      <c r="QHD1106" s="559"/>
      <c r="QHE1106" s="559"/>
      <c r="QHF1106" s="559"/>
      <c r="QHG1106" s="559"/>
      <c r="QHH1106" s="559"/>
      <c r="QHI1106" s="559"/>
      <c r="QHJ1106" s="559"/>
      <c r="QHK1106" s="559"/>
      <c r="QHL1106" s="559"/>
      <c r="QHM1106" s="559"/>
      <c r="QHN1106" s="559"/>
      <c r="QHO1106" s="559"/>
      <c r="QHP1106" s="559"/>
      <c r="QHQ1106" s="559"/>
      <c r="QHR1106" s="559"/>
      <c r="QHS1106" s="559"/>
      <c r="QHT1106" s="559"/>
      <c r="QHU1106" s="559"/>
      <c r="QHV1106" s="559"/>
      <c r="QHW1106" s="559"/>
      <c r="QHX1106" s="559"/>
      <c r="QHY1106" s="559"/>
      <c r="QHZ1106" s="559"/>
      <c r="QIA1106" s="559"/>
      <c r="QIB1106" s="559"/>
      <c r="QIC1106" s="559"/>
      <c r="QID1106" s="559"/>
      <c r="QIE1106" s="559"/>
      <c r="QIF1106" s="559"/>
      <c r="QIG1106" s="559"/>
      <c r="QIH1106" s="559"/>
      <c r="QII1106" s="559"/>
      <c r="QIJ1106" s="559"/>
      <c r="QIK1106" s="559"/>
      <c r="QIL1106" s="559"/>
      <c r="QIM1106" s="559"/>
      <c r="QIN1106" s="559"/>
      <c r="QIO1106" s="559"/>
      <c r="QIP1106" s="559"/>
      <c r="QIQ1106" s="559"/>
      <c r="QIR1106" s="559"/>
      <c r="QIS1106" s="559"/>
      <c r="QIT1106" s="559"/>
      <c r="QIU1106" s="559"/>
      <c r="QIV1106" s="559"/>
      <c r="QIW1106" s="559"/>
      <c r="QIX1106" s="559"/>
      <c r="QIY1106" s="559"/>
      <c r="QIZ1106" s="559"/>
      <c r="QJA1106" s="559"/>
      <c r="QJB1106" s="559"/>
      <c r="QJC1106" s="559"/>
      <c r="QJD1106" s="559"/>
      <c r="QJE1106" s="559"/>
      <c r="QJF1106" s="559"/>
      <c r="QJG1106" s="559"/>
      <c r="QJH1106" s="559"/>
      <c r="QJI1106" s="559"/>
      <c r="QJJ1106" s="559"/>
      <c r="QJK1106" s="559"/>
      <c r="QJL1106" s="559"/>
      <c r="QJM1106" s="559"/>
      <c r="QJN1106" s="559"/>
      <c r="QJO1106" s="559"/>
      <c r="QJP1106" s="559"/>
      <c r="QJQ1106" s="559"/>
      <c r="QJR1106" s="559"/>
      <c r="QJS1106" s="559"/>
      <c r="QJT1106" s="559"/>
      <c r="QJU1106" s="559"/>
      <c r="QJV1106" s="559"/>
      <c r="QJW1106" s="559"/>
      <c r="QJX1106" s="559"/>
      <c r="QJY1106" s="559"/>
      <c r="QJZ1106" s="559"/>
      <c r="QKA1106" s="559"/>
      <c r="QKB1106" s="559"/>
      <c r="QKC1106" s="559"/>
      <c r="QKD1106" s="559"/>
      <c r="QKE1106" s="559"/>
      <c r="QKF1106" s="559"/>
      <c r="QKG1106" s="559"/>
      <c r="QKH1106" s="559"/>
      <c r="QKI1106" s="559"/>
      <c r="QKJ1106" s="559"/>
      <c r="QKK1106" s="559"/>
      <c r="QKL1106" s="559"/>
      <c r="QKM1106" s="559"/>
      <c r="QKN1106" s="559"/>
      <c r="QKO1106" s="559"/>
      <c r="QKP1106" s="559"/>
      <c r="QKQ1106" s="559"/>
      <c r="QKR1106" s="559"/>
      <c r="QKS1106" s="559"/>
      <c r="QKT1106" s="559"/>
      <c r="QKU1106" s="559"/>
      <c r="QKV1106" s="559"/>
      <c r="QKW1106" s="559"/>
      <c r="QKX1106" s="559"/>
      <c r="QKY1106" s="559"/>
      <c r="QKZ1106" s="559"/>
      <c r="QLA1106" s="559"/>
      <c r="QLB1106" s="559"/>
      <c r="QLC1106" s="559"/>
      <c r="QLD1106" s="559"/>
      <c r="QLE1106" s="559"/>
      <c r="QLF1106" s="559"/>
      <c r="QLG1106" s="559"/>
      <c r="QLH1106" s="559"/>
      <c r="QLI1106" s="559"/>
      <c r="QLJ1106" s="559"/>
      <c r="QLK1106" s="559"/>
      <c r="QLL1106" s="559"/>
      <c r="QLM1106" s="559"/>
      <c r="QLN1106" s="559"/>
      <c r="QLO1106" s="559"/>
      <c r="QLP1106" s="559"/>
      <c r="QLQ1106" s="559"/>
      <c r="QLR1106" s="559"/>
      <c r="QLS1106" s="559"/>
      <c r="QLT1106" s="559"/>
      <c r="QLU1106" s="559"/>
      <c r="QLV1106" s="559"/>
      <c r="QLW1106" s="559"/>
      <c r="QLX1106" s="559"/>
      <c r="QLY1106" s="559"/>
      <c r="QLZ1106" s="559"/>
      <c r="QMA1106" s="559"/>
      <c r="QMB1106" s="559"/>
      <c r="QMC1106" s="559"/>
      <c r="QMD1106" s="559"/>
      <c r="QME1106" s="559"/>
      <c r="QMF1106" s="559"/>
      <c r="QMG1106" s="559"/>
      <c r="QMH1106" s="559"/>
      <c r="QMI1106" s="559"/>
      <c r="QMJ1106" s="559"/>
      <c r="QMK1106" s="559"/>
      <c r="QML1106" s="559"/>
      <c r="QMM1106" s="559"/>
      <c r="QMN1106" s="559"/>
      <c r="QMO1106" s="559"/>
      <c r="QMP1106" s="559"/>
      <c r="QMQ1106" s="559"/>
      <c r="QMR1106" s="559"/>
      <c r="QMS1106" s="559"/>
      <c r="QMT1106" s="559"/>
      <c r="QMU1106" s="559"/>
      <c r="QMV1106" s="559"/>
      <c r="QMW1106" s="559"/>
      <c r="QMX1106" s="559"/>
      <c r="QMY1106" s="559"/>
      <c r="QMZ1106" s="559"/>
      <c r="QNA1106" s="559"/>
      <c r="QNB1106" s="559"/>
      <c r="QNC1106" s="559"/>
      <c r="QND1106" s="559"/>
      <c r="QNE1106" s="559"/>
      <c r="QNF1106" s="559"/>
      <c r="QNG1106" s="559"/>
      <c r="QNH1106" s="559"/>
      <c r="QNI1106" s="559"/>
      <c r="QNJ1106" s="559"/>
      <c r="QNK1106" s="559"/>
      <c r="QNL1106" s="559"/>
      <c r="QNM1106" s="559"/>
      <c r="QNN1106" s="559"/>
      <c r="QNO1106" s="559"/>
      <c r="QNP1106" s="559"/>
      <c r="QNQ1106" s="559"/>
      <c r="QNR1106" s="559"/>
      <c r="QNS1106" s="559"/>
      <c r="QNT1106" s="559"/>
      <c r="QNU1106" s="559"/>
      <c r="QNV1106" s="559"/>
      <c r="QNW1106" s="559"/>
      <c r="QNX1106" s="559"/>
      <c r="QNY1106" s="559"/>
      <c r="QNZ1106" s="559"/>
      <c r="QOA1106" s="559"/>
      <c r="QOB1106" s="559"/>
      <c r="QOC1106" s="559"/>
      <c r="QOD1106" s="559"/>
      <c r="QOE1106" s="559"/>
      <c r="QOF1106" s="559"/>
      <c r="QOG1106" s="559"/>
      <c r="QOH1106" s="559"/>
      <c r="QOI1106" s="559"/>
      <c r="QOJ1106" s="559"/>
      <c r="QOK1106" s="559"/>
      <c r="QOL1106" s="559"/>
      <c r="QOM1106" s="559"/>
      <c r="QON1106" s="559"/>
      <c r="QOO1106" s="559"/>
      <c r="QOP1106" s="559"/>
      <c r="QOQ1106" s="559"/>
      <c r="QOR1106" s="559"/>
      <c r="QOS1106" s="559"/>
      <c r="QOT1106" s="559"/>
      <c r="QOU1106" s="559"/>
      <c r="QOV1106" s="559"/>
      <c r="QOW1106" s="559"/>
      <c r="QOX1106" s="559"/>
      <c r="QOY1106" s="559"/>
      <c r="QOZ1106" s="559"/>
      <c r="QPA1106" s="559"/>
      <c r="QPB1106" s="559"/>
      <c r="QPC1106" s="559"/>
      <c r="QPD1106" s="559"/>
      <c r="QPE1106" s="559"/>
      <c r="QPF1106" s="559"/>
      <c r="QPG1106" s="559"/>
      <c r="QPH1106" s="559"/>
      <c r="QPI1106" s="559"/>
      <c r="QPJ1106" s="559"/>
      <c r="QPK1106" s="559"/>
      <c r="QPL1106" s="559"/>
      <c r="QPM1106" s="559"/>
      <c r="QPN1106" s="559"/>
      <c r="QPO1106" s="559"/>
      <c r="QPP1106" s="559"/>
      <c r="QPQ1106" s="559"/>
      <c r="QPR1106" s="559"/>
      <c r="QPS1106" s="559"/>
      <c r="QPT1106" s="559"/>
      <c r="QPU1106" s="559"/>
      <c r="QPV1106" s="559"/>
      <c r="QPW1106" s="559"/>
      <c r="QPX1106" s="559"/>
      <c r="QPY1106" s="559"/>
      <c r="QPZ1106" s="559"/>
      <c r="QQA1106" s="559"/>
      <c r="QQB1106" s="559"/>
      <c r="QQC1106" s="559"/>
      <c r="QQD1106" s="559"/>
      <c r="QQE1106" s="559"/>
      <c r="QQF1106" s="559"/>
      <c r="QQG1106" s="559"/>
      <c r="QQH1106" s="559"/>
      <c r="QQI1106" s="559"/>
      <c r="QQJ1106" s="559"/>
      <c r="QQK1106" s="559"/>
      <c r="QQL1106" s="559"/>
      <c r="QQM1106" s="559"/>
      <c r="QQN1106" s="559"/>
      <c r="QQO1106" s="559"/>
      <c r="QQP1106" s="559"/>
      <c r="QQQ1106" s="559"/>
      <c r="QQR1106" s="559"/>
      <c r="QQS1106" s="559"/>
      <c r="QQT1106" s="559"/>
      <c r="QQU1106" s="559"/>
      <c r="QQV1106" s="559"/>
      <c r="QQW1106" s="559"/>
      <c r="QQX1106" s="559"/>
      <c r="QQY1106" s="559"/>
      <c r="QQZ1106" s="559"/>
      <c r="QRA1106" s="559"/>
      <c r="QRB1106" s="559"/>
      <c r="QRC1106" s="559"/>
      <c r="QRD1106" s="559"/>
      <c r="QRE1106" s="559"/>
      <c r="QRF1106" s="559"/>
      <c r="QRG1106" s="559"/>
      <c r="QRH1106" s="559"/>
      <c r="QRI1106" s="559"/>
      <c r="QRJ1106" s="559"/>
      <c r="QRK1106" s="559"/>
      <c r="QRL1106" s="559"/>
      <c r="QRM1106" s="559"/>
      <c r="QRN1106" s="559"/>
      <c r="QRO1106" s="559"/>
      <c r="QRP1106" s="559"/>
      <c r="QRQ1106" s="559"/>
      <c r="QRR1106" s="559"/>
      <c r="QRS1106" s="559"/>
      <c r="QRT1106" s="559"/>
      <c r="QRU1106" s="559"/>
      <c r="QRV1106" s="559"/>
      <c r="QRW1106" s="559"/>
      <c r="QRX1106" s="559"/>
      <c r="QRY1106" s="559"/>
      <c r="QRZ1106" s="559"/>
      <c r="QSA1106" s="559"/>
      <c r="QSB1106" s="559"/>
      <c r="QSC1106" s="559"/>
      <c r="QSD1106" s="559"/>
      <c r="QSE1106" s="559"/>
      <c r="QSF1106" s="559"/>
      <c r="QSG1106" s="559"/>
      <c r="QSH1106" s="559"/>
      <c r="QSI1106" s="559"/>
      <c r="QSJ1106" s="559"/>
      <c r="QSK1106" s="559"/>
      <c r="QSL1106" s="559"/>
      <c r="QSM1106" s="559"/>
      <c r="QSN1106" s="559"/>
      <c r="QSO1106" s="559"/>
      <c r="QSP1106" s="559"/>
      <c r="QSQ1106" s="559"/>
      <c r="QSR1106" s="559"/>
      <c r="QSS1106" s="559"/>
      <c r="QST1106" s="559"/>
      <c r="QSU1106" s="559"/>
      <c r="QSV1106" s="559"/>
      <c r="QSW1106" s="559"/>
      <c r="QSX1106" s="559"/>
      <c r="QSY1106" s="559"/>
      <c r="QSZ1106" s="559"/>
      <c r="QTA1106" s="559"/>
      <c r="QTB1106" s="559"/>
      <c r="QTC1106" s="559"/>
      <c r="QTD1106" s="559"/>
      <c r="QTE1106" s="559"/>
      <c r="QTF1106" s="559"/>
      <c r="QTG1106" s="559"/>
      <c r="QTH1106" s="559"/>
      <c r="QTI1106" s="559"/>
      <c r="QTJ1106" s="559"/>
      <c r="QTK1106" s="559"/>
      <c r="QTL1106" s="559"/>
      <c r="QTM1106" s="559"/>
      <c r="QTN1106" s="559"/>
      <c r="QTO1106" s="559"/>
      <c r="QTP1106" s="559"/>
      <c r="QTQ1106" s="559"/>
      <c r="QTR1106" s="559"/>
      <c r="QTS1106" s="559"/>
      <c r="QTT1106" s="559"/>
      <c r="QTU1106" s="559"/>
      <c r="QTV1106" s="559"/>
      <c r="QTW1106" s="559"/>
      <c r="QTX1106" s="559"/>
      <c r="QTY1106" s="559"/>
      <c r="QTZ1106" s="559"/>
      <c r="QUA1106" s="559"/>
      <c r="QUB1106" s="559"/>
      <c r="QUC1106" s="559"/>
      <c r="QUD1106" s="559"/>
      <c r="QUE1106" s="559"/>
      <c r="QUF1106" s="559"/>
      <c r="QUG1106" s="559"/>
      <c r="QUH1106" s="559"/>
      <c r="QUI1106" s="559"/>
      <c r="QUJ1106" s="559"/>
      <c r="QUK1106" s="559"/>
      <c r="QUL1106" s="559"/>
      <c r="QUM1106" s="559"/>
      <c r="QUN1106" s="559"/>
      <c r="QUO1106" s="559"/>
      <c r="QUP1106" s="559"/>
      <c r="QUQ1106" s="559"/>
      <c r="QUR1106" s="559"/>
      <c r="QUS1106" s="559"/>
      <c r="QUT1106" s="559"/>
      <c r="QUU1106" s="559"/>
      <c r="QUV1106" s="559"/>
      <c r="QUW1106" s="559"/>
      <c r="QUX1106" s="559"/>
      <c r="QUY1106" s="559"/>
      <c r="QUZ1106" s="559"/>
      <c r="QVA1106" s="559"/>
      <c r="QVB1106" s="559"/>
      <c r="QVC1106" s="559"/>
      <c r="QVD1106" s="559"/>
      <c r="QVE1106" s="559"/>
      <c r="QVF1106" s="559"/>
      <c r="QVG1106" s="559"/>
      <c r="QVH1106" s="559"/>
      <c r="QVI1106" s="559"/>
      <c r="QVJ1106" s="559"/>
      <c r="QVK1106" s="559"/>
      <c r="QVL1106" s="559"/>
      <c r="QVM1106" s="559"/>
      <c r="QVN1106" s="559"/>
      <c r="QVO1106" s="559"/>
      <c r="QVP1106" s="559"/>
      <c r="QVQ1106" s="559"/>
      <c r="QVR1106" s="559"/>
      <c r="QVS1106" s="559"/>
      <c r="QVT1106" s="559"/>
      <c r="QVU1106" s="559"/>
      <c r="QVV1106" s="559"/>
      <c r="QVW1106" s="559"/>
      <c r="QVX1106" s="559"/>
      <c r="QVY1106" s="559"/>
      <c r="QVZ1106" s="559"/>
      <c r="QWA1106" s="559"/>
      <c r="QWB1106" s="559"/>
      <c r="QWC1106" s="559"/>
      <c r="QWD1106" s="559"/>
      <c r="QWE1106" s="559"/>
      <c r="QWF1106" s="559"/>
      <c r="QWG1106" s="559"/>
      <c r="QWH1106" s="559"/>
      <c r="QWI1106" s="559"/>
      <c r="QWJ1106" s="559"/>
      <c r="QWK1106" s="559"/>
      <c r="QWL1106" s="559"/>
      <c r="QWM1106" s="559"/>
      <c r="QWN1106" s="559"/>
      <c r="QWO1106" s="559"/>
      <c r="QWP1106" s="559"/>
      <c r="QWQ1106" s="559"/>
      <c r="QWR1106" s="559"/>
      <c r="QWS1106" s="559"/>
      <c r="QWT1106" s="559"/>
      <c r="QWU1106" s="559"/>
      <c r="QWV1106" s="559"/>
      <c r="QWW1106" s="559"/>
      <c r="QWX1106" s="559"/>
      <c r="QWY1106" s="559"/>
      <c r="QWZ1106" s="559"/>
      <c r="QXA1106" s="559"/>
      <c r="QXB1106" s="559"/>
      <c r="QXC1106" s="559"/>
      <c r="QXD1106" s="559"/>
      <c r="QXE1106" s="559"/>
      <c r="QXF1106" s="559"/>
      <c r="QXG1106" s="559"/>
      <c r="QXH1106" s="559"/>
      <c r="QXI1106" s="559"/>
      <c r="QXJ1106" s="559"/>
      <c r="QXK1106" s="559"/>
      <c r="QXL1106" s="559"/>
      <c r="QXM1106" s="559"/>
      <c r="QXN1106" s="559"/>
      <c r="QXO1106" s="559"/>
      <c r="QXP1106" s="559"/>
      <c r="QXQ1106" s="559"/>
      <c r="QXR1106" s="559"/>
      <c r="QXS1106" s="559"/>
      <c r="QXT1106" s="559"/>
      <c r="QXU1106" s="559"/>
      <c r="QXV1106" s="559"/>
      <c r="QXW1106" s="559"/>
      <c r="QXX1106" s="559"/>
      <c r="QXY1106" s="559"/>
      <c r="QXZ1106" s="559"/>
      <c r="QYA1106" s="559"/>
      <c r="QYB1106" s="559"/>
      <c r="QYC1106" s="559"/>
      <c r="QYD1106" s="559"/>
      <c r="QYE1106" s="559"/>
      <c r="QYF1106" s="559"/>
      <c r="QYG1106" s="559"/>
      <c r="QYH1106" s="559"/>
      <c r="QYI1106" s="559"/>
      <c r="QYJ1106" s="559"/>
      <c r="QYK1106" s="559"/>
      <c r="QYL1106" s="559"/>
      <c r="QYM1106" s="559"/>
      <c r="QYN1106" s="559"/>
      <c r="QYO1106" s="559"/>
      <c r="QYP1106" s="559"/>
      <c r="QYQ1106" s="559"/>
      <c r="QYR1106" s="559"/>
      <c r="QYS1106" s="559"/>
      <c r="QYT1106" s="559"/>
      <c r="QYU1106" s="559"/>
      <c r="QYV1106" s="559"/>
      <c r="QYW1106" s="559"/>
      <c r="QYX1106" s="559"/>
      <c r="QYY1106" s="559"/>
      <c r="QYZ1106" s="559"/>
      <c r="QZA1106" s="559"/>
      <c r="QZB1106" s="559"/>
      <c r="QZC1106" s="559"/>
      <c r="QZD1106" s="559"/>
      <c r="QZE1106" s="559"/>
      <c r="QZF1106" s="559"/>
      <c r="QZG1106" s="559"/>
      <c r="QZH1106" s="559"/>
      <c r="QZI1106" s="559"/>
      <c r="QZJ1106" s="559"/>
      <c r="QZK1106" s="559"/>
      <c r="QZL1106" s="559"/>
      <c r="QZM1106" s="559"/>
      <c r="QZN1106" s="559"/>
      <c r="QZO1106" s="559"/>
      <c r="QZP1106" s="559"/>
      <c r="QZQ1106" s="559"/>
      <c r="QZR1106" s="559"/>
      <c r="QZS1106" s="559"/>
      <c r="QZT1106" s="559"/>
      <c r="QZU1106" s="559"/>
      <c r="QZV1106" s="559"/>
      <c r="QZW1106" s="559"/>
      <c r="QZX1106" s="559"/>
      <c r="QZY1106" s="559"/>
      <c r="QZZ1106" s="559"/>
      <c r="RAA1106" s="559"/>
      <c r="RAB1106" s="559"/>
      <c r="RAC1106" s="559"/>
      <c r="RAD1106" s="559"/>
      <c r="RAE1106" s="559"/>
      <c r="RAF1106" s="559"/>
      <c r="RAG1106" s="559"/>
      <c r="RAH1106" s="559"/>
      <c r="RAI1106" s="559"/>
      <c r="RAJ1106" s="559"/>
      <c r="RAK1106" s="559"/>
      <c r="RAL1106" s="559"/>
      <c r="RAM1106" s="559"/>
      <c r="RAN1106" s="559"/>
      <c r="RAO1106" s="559"/>
      <c r="RAP1106" s="559"/>
      <c r="RAQ1106" s="559"/>
      <c r="RAR1106" s="559"/>
      <c r="RAS1106" s="559"/>
      <c r="RAT1106" s="559"/>
      <c r="RAU1106" s="559"/>
      <c r="RAV1106" s="559"/>
      <c r="RAW1106" s="559"/>
      <c r="RAX1106" s="559"/>
      <c r="RAY1106" s="559"/>
      <c r="RAZ1106" s="559"/>
      <c r="RBA1106" s="559"/>
      <c r="RBB1106" s="559"/>
      <c r="RBC1106" s="559"/>
      <c r="RBD1106" s="559"/>
      <c r="RBE1106" s="559"/>
      <c r="RBF1106" s="559"/>
      <c r="RBG1106" s="559"/>
      <c r="RBH1106" s="559"/>
      <c r="RBI1106" s="559"/>
      <c r="RBJ1106" s="559"/>
      <c r="RBK1106" s="559"/>
      <c r="RBL1106" s="559"/>
      <c r="RBM1106" s="559"/>
      <c r="RBN1106" s="559"/>
      <c r="RBO1106" s="559"/>
      <c r="RBP1106" s="559"/>
      <c r="RBQ1106" s="559"/>
      <c r="RBR1106" s="559"/>
      <c r="RBS1106" s="559"/>
      <c r="RBT1106" s="559"/>
      <c r="RBU1106" s="559"/>
      <c r="RBV1106" s="559"/>
      <c r="RBW1106" s="559"/>
      <c r="RBX1106" s="559"/>
      <c r="RBY1106" s="559"/>
      <c r="RBZ1106" s="559"/>
      <c r="RCA1106" s="559"/>
      <c r="RCB1106" s="559"/>
      <c r="RCC1106" s="559"/>
      <c r="RCD1106" s="559"/>
      <c r="RCE1106" s="559"/>
      <c r="RCF1106" s="559"/>
      <c r="RCG1106" s="559"/>
      <c r="RCH1106" s="559"/>
      <c r="RCI1106" s="559"/>
      <c r="RCJ1106" s="559"/>
      <c r="RCK1106" s="559"/>
      <c r="RCL1106" s="559"/>
      <c r="RCM1106" s="559"/>
      <c r="RCN1106" s="559"/>
      <c r="RCO1106" s="559"/>
      <c r="RCP1106" s="559"/>
      <c r="RCQ1106" s="559"/>
      <c r="RCR1106" s="559"/>
      <c r="RCS1106" s="559"/>
      <c r="RCT1106" s="559"/>
      <c r="RCU1106" s="559"/>
      <c r="RCV1106" s="559"/>
      <c r="RCW1106" s="559"/>
      <c r="RCX1106" s="559"/>
      <c r="RCY1106" s="559"/>
      <c r="RCZ1106" s="559"/>
      <c r="RDA1106" s="559"/>
      <c r="RDB1106" s="559"/>
      <c r="RDC1106" s="559"/>
      <c r="RDD1106" s="559"/>
      <c r="RDE1106" s="559"/>
      <c r="RDF1106" s="559"/>
      <c r="RDG1106" s="559"/>
      <c r="RDH1106" s="559"/>
      <c r="RDI1106" s="559"/>
      <c r="RDJ1106" s="559"/>
      <c r="RDK1106" s="559"/>
      <c r="RDL1106" s="559"/>
      <c r="RDM1106" s="559"/>
      <c r="RDN1106" s="559"/>
      <c r="RDO1106" s="559"/>
      <c r="RDP1106" s="559"/>
      <c r="RDQ1106" s="559"/>
      <c r="RDR1106" s="559"/>
      <c r="RDS1106" s="559"/>
      <c r="RDT1106" s="559"/>
      <c r="RDU1106" s="559"/>
      <c r="RDV1106" s="559"/>
      <c r="RDW1106" s="559"/>
      <c r="RDX1106" s="559"/>
      <c r="RDY1106" s="559"/>
      <c r="RDZ1106" s="559"/>
      <c r="REA1106" s="559"/>
      <c r="REB1106" s="559"/>
      <c r="REC1106" s="559"/>
      <c r="RED1106" s="559"/>
      <c r="REE1106" s="559"/>
      <c r="REF1106" s="559"/>
      <c r="REG1106" s="559"/>
      <c r="REH1106" s="559"/>
      <c r="REI1106" s="559"/>
      <c r="REJ1106" s="559"/>
      <c r="REK1106" s="559"/>
      <c r="REL1106" s="559"/>
      <c r="REM1106" s="559"/>
      <c r="REN1106" s="559"/>
      <c r="REO1106" s="559"/>
      <c r="REP1106" s="559"/>
      <c r="REQ1106" s="559"/>
      <c r="RER1106" s="559"/>
      <c r="RES1106" s="559"/>
      <c r="RET1106" s="559"/>
      <c r="REU1106" s="559"/>
      <c r="REV1106" s="559"/>
      <c r="REW1106" s="559"/>
      <c r="REX1106" s="559"/>
      <c r="REY1106" s="559"/>
      <c r="REZ1106" s="559"/>
      <c r="RFA1106" s="559"/>
      <c r="RFB1106" s="559"/>
      <c r="RFC1106" s="559"/>
      <c r="RFD1106" s="559"/>
      <c r="RFE1106" s="559"/>
      <c r="RFF1106" s="559"/>
      <c r="RFG1106" s="559"/>
      <c r="RFH1106" s="559"/>
      <c r="RFI1106" s="559"/>
      <c r="RFJ1106" s="559"/>
      <c r="RFK1106" s="559"/>
      <c r="RFL1106" s="559"/>
      <c r="RFM1106" s="559"/>
      <c r="RFN1106" s="559"/>
      <c r="RFO1106" s="559"/>
      <c r="RFP1106" s="559"/>
      <c r="RFQ1106" s="559"/>
      <c r="RFR1106" s="559"/>
      <c r="RFS1106" s="559"/>
      <c r="RFT1106" s="559"/>
      <c r="RFU1106" s="559"/>
      <c r="RFV1106" s="559"/>
      <c r="RFW1106" s="559"/>
      <c r="RFX1106" s="559"/>
      <c r="RFY1106" s="559"/>
      <c r="RFZ1106" s="559"/>
      <c r="RGA1106" s="559"/>
      <c r="RGB1106" s="559"/>
      <c r="RGC1106" s="559"/>
      <c r="RGD1106" s="559"/>
      <c r="RGE1106" s="559"/>
      <c r="RGF1106" s="559"/>
      <c r="RGG1106" s="559"/>
      <c r="RGH1106" s="559"/>
      <c r="RGI1106" s="559"/>
      <c r="RGJ1106" s="559"/>
      <c r="RGK1106" s="559"/>
      <c r="RGL1106" s="559"/>
      <c r="RGM1106" s="559"/>
      <c r="RGN1106" s="559"/>
      <c r="RGO1106" s="559"/>
      <c r="RGP1106" s="559"/>
      <c r="RGQ1106" s="559"/>
      <c r="RGR1106" s="559"/>
      <c r="RGS1106" s="559"/>
      <c r="RGT1106" s="559"/>
      <c r="RGU1106" s="559"/>
      <c r="RGV1106" s="559"/>
      <c r="RGW1106" s="559"/>
      <c r="RGX1106" s="559"/>
      <c r="RGY1106" s="559"/>
      <c r="RGZ1106" s="559"/>
      <c r="RHA1106" s="559"/>
      <c r="RHB1106" s="559"/>
      <c r="RHC1106" s="559"/>
      <c r="RHD1106" s="559"/>
      <c r="RHE1106" s="559"/>
      <c r="RHF1106" s="559"/>
      <c r="RHG1106" s="559"/>
      <c r="RHH1106" s="559"/>
      <c r="RHI1106" s="559"/>
      <c r="RHJ1106" s="559"/>
      <c r="RHK1106" s="559"/>
      <c r="RHL1106" s="559"/>
      <c r="RHM1106" s="559"/>
      <c r="RHN1106" s="559"/>
      <c r="RHO1106" s="559"/>
      <c r="RHP1106" s="559"/>
      <c r="RHQ1106" s="559"/>
      <c r="RHR1106" s="559"/>
      <c r="RHS1106" s="559"/>
      <c r="RHT1106" s="559"/>
      <c r="RHU1106" s="559"/>
      <c r="RHV1106" s="559"/>
      <c r="RHW1106" s="559"/>
      <c r="RHX1106" s="559"/>
      <c r="RHY1106" s="559"/>
      <c r="RHZ1106" s="559"/>
      <c r="RIA1106" s="559"/>
      <c r="RIB1106" s="559"/>
      <c r="RIC1106" s="559"/>
      <c r="RID1106" s="559"/>
      <c r="RIE1106" s="559"/>
      <c r="RIF1106" s="559"/>
      <c r="RIG1106" s="559"/>
      <c r="RIH1106" s="559"/>
      <c r="RII1106" s="559"/>
      <c r="RIJ1106" s="559"/>
      <c r="RIK1106" s="559"/>
      <c r="RIL1106" s="559"/>
      <c r="RIM1106" s="559"/>
      <c r="RIN1106" s="559"/>
      <c r="RIO1106" s="559"/>
      <c r="RIP1106" s="559"/>
      <c r="RIQ1106" s="559"/>
      <c r="RIR1106" s="559"/>
      <c r="RIS1106" s="559"/>
      <c r="RIT1106" s="559"/>
      <c r="RIU1106" s="559"/>
      <c r="RIV1106" s="559"/>
      <c r="RIW1106" s="559"/>
      <c r="RIX1106" s="559"/>
      <c r="RIY1106" s="559"/>
      <c r="RIZ1106" s="559"/>
      <c r="RJA1106" s="559"/>
      <c r="RJB1106" s="559"/>
      <c r="RJC1106" s="559"/>
      <c r="RJD1106" s="559"/>
      <c r="RJE1106" s="559"/>
      <c r="RJF1106" s="559"/>
      <c r="RJG1106" s="559"/>
      <c r="RJH1106" s="559"/>
      <c r="RJI1106" s="559"/>
      <c r="RJJ1106" s="559"/>
      <c r="RJK1106" s="559"/>
      <c r="RJL1106" s="559"/>
      <c r="RJM1106" s="559"/>
      <c r="RJN1106" s="559"/>
      <c r="RJO1106" s="559"/>
      <c r="RJP1106" s="559"/>
      <c r="RJQ1106" s="559"/>
      <c r="RJR1106" s="559"/>
      <c r="RJS1106" s="559"/>
      <c r="RJT1106" s="559"/>
      <c r="RJU1106" s="559"/>
      <c r="RJV1106" s="559"/>
      <c r="RJW1106" s="559"/>
      <c r="RJX1106" s="559"/>
      <c r="RJY1106" s="559"/>
      <c r="RJZ1106" s="559"/>
      <c r="RKA1106" s="559"/>
      <c r="RKB1106" s="559"/>
      <c r="RKC1106" s="559"/>
      <c r="RKD1106" s="559"/>
      <c r="RKE1106" s="559"/>
      <c r="RKF1106" s="559"/>
      <c r="RKG1106" s="559"/>
      <c r="RKH1106" s="559"/>
      <c r="RKI1106" s="559"/>
      <c r="RKJ1106" s="559"/>
      <c r="RKK1106" s="559"/>
      <c r="RKL1106" s="559"/>
      <c r="RKM1106" s="559"/>
      <c r="RKN1106" s="559"/>
      <c r="RKO1106" s="559"/>
      <c r="RKP1106" s="559"/>
      <c r="RKQ1106" s="559"/>
      <c r="RKR1106" s="559"/>
      <c r="RKS1106" s="559"/>
      <c r="RKT1106" s="559"/>
      <c r="RKU1106" s="559"/>
      <c r="RKV1106" s="559"/>
      <c r="RKW1106" s="559"/>
      <c r="RKX1106" s="559"/>
      <c r="RKY1106" s="559"/>
      <c r="RKZ1106" s="559"/>
      <c r="RLA1106" s="559"/>
      <c r="RLB1106" s="559"/>
      <c r="RLC1106" s="559"/>
      <c r="RLD1106" s="559"/>
      <c r="RLE1106" s="559"/>
      <c r="RLF1106" s="559"/>
      <c r="RLG1106" s="559"/>
      <c r="RLH1106" s="559"/>
      <c r="RLI1106" s="559"/>
      <c r="RLJ1106" s="559"/>
      <c r="RLK1106" s="559"/>
      <c r="RLL1106" s="559"/>
      <c r="RLM1106" s="559"/>
      <c r="RLN1106" s="559"/>
      <c r="RLO1106" s="559"/>
      <c r="RLP1106" s="559"/>
      <c r="RLQ1106" s="559"/>
      <c r="RLR1106" s="559"/>
      <c r="RLS1106" s="559"/>
      <c r="RLT1106" s="559"/>
      <c r="RLU1106" s="559"/>
      <c r="RLV1106" s="559"/>
      <c r="RLW1106" s="559"/>
      <c r="RLX1106" s="559"/>
      <c r="RLY1106" s="559"/>
      <c r="RLZ1106" s="559"/>
      <c r="RMA1106" s="559"/>
      <c r="RMB1106" s="559"/>
      <c r="RMC1106" s="559"/>
      <c r="RMD1106" s="559"/>
      <c r="RME1106" s="559"/>
      <c r="RMF1106" s="559"/>
      <c r="RMG1106" s="559"/>
      <c r="RMH1106" s="559"/>
      <c r="RMI1106" s="559"/>
      <c r="RMJ1106" s="559"/>
      <c r="RMK1106" s="559"/>
      <c r="RML1106" s="559"/>
      <c r="RMM1106" s="559"/>
      <c r="RMN1106" s="559"/>
      <c r="RMO1106" s="559"/>
      <c r="RMP1106" s="559"/>
      <c r="RMQ1106" s="559"/>
      <c r="RMR1106" s="559"/>
      <c r="RMS1106" s="559"/>
      <c r="RMT1106" s="559"/>
      <c r="RMU1106" s="559"/>
      <c r="RMV1106" s="559"/>
      <c r="RMW1106" s="559"/>
      <c r="RMX1106" s="559"/>
      <c r="RMY1106" s="559"/>
      <c r="RMZ1106" s="559"/>
      <c r="RNA1106" s="559"/>
      <c r="RNB1106" s="559"/>
      <c r="RNC1106" s="559"/>
      <c r="RND1106" s="559"/>
      <c r="RNE1106" s="559"/>
      <c r="RNF1106" s="559"/>
      <c r="RNG1106" s="559"/>
      <c r="RNH1106" s="559"/>
      <c r="RNI1106" s="559"/>
      <c r="RNJ1106" s="559"/>
      <c r="RNK1106" s="559"/>
      <c r="RNL1106" s="559"/>
      <c r="RNM1106" s="559"/>
      <c r="RNN1106" s="559"/>
      <c r="RNO1106" s="559"/>
      <c r="RNP1106" s="559"/>
      <c r="RNQ1106" s="559"/>
      <c r="RNR1106" s="559"/>
      <c r="RNS1106" s="559"/>
      <c r="RNT1106" s="559"/>
      <c r="RNU1106" s="559"/>
      <c r="RNV1106" s="559"/>
      <c r="RNW1106" s="559"/>
      <c r="RNX1106" s="559"/>
      <c r="RNY1106" s="559"/>
      <c r="RNZ1106" s="559"/>
      <c r="ROA1106" s="559"/>
      <c r="ROB1106" s="559"/>
      <c r="ROC1106" s="559"/>
      <c r="ROD1106" s="559"/>
      <c r="ROE1106" s="559"/>
      <c r="ROF1106" s="559"/>
      <c r="ROG1106" s="559"/>
      <c r="ROH1106" s="559"/>
      <c r="ROI1106" s="559"/>
      <c r="ROJ1106" s="559"/>
      <c r="ROK1106" s="559"/>
      <c r="ROL1106" s="559"/>
      <c r="ROM1106" s="559"/>
      <c r="RON1106" s="559"/>
      <c r="ROO1106" s="559"/>
      <c r="ROP1106" s="559"/>
      <c r="ROQ1106" s="559"/>
      <c r="ROR1106" s="559"/>
      <c r="ROS1106" s="559"/>
      <c r="ROT1106" s="559"/>
      <c r="ROU1106" s="559"/>
      <c r="ROV1106" s="559"/>
      <c r="ROW1106" s="559"/>
      <c r="ROX1106" s="559"/>
      <c r="ROY1106" s="559"/>
      <c r="ROZ1106" s="559"/>
      <c r="RPA1106" s="559"/>
      <c r="RPB1106" s="559"/>
      <c r="RPC1106" s="559"/>
      <c r="RPD1106" s="559"/>
      <c r="RPE1106" s="559"/>
      <c r="RPF1106" s="559"/>
      <c r="RPG1106" s="559"/>
      <c r="RPH1106" s="559"/>
      <c r="RPI1106" s="559"/>
      <c r="RPJ1106" s="559"/>
      <c r="RPK1106" s="559"/>
      <c r="RPL1106" s="559"/>
      <c r="RPM1106" s="559"/>
      <c r="RPN1106" s="559"/>
      <c r="RPO1106" s="559"/>
      <c r="RPP1106" s="559"/>
      <c r="RPQ1106" s="559"/>
      <c r="RPR1106" s="559"/>
      <c r="RPS1106" s="559"/>
      <c r="RPT1106" s="559"/>
      <c r="RPU1106" s="559"/>
      <c r="RPV1106" s="559"/>
      <c r="RPW1106" s="559"/>
      <c r="RPX1106" s="559"/>
      <c r="RPY1106" s="559"/>
      <c r="RPZ1106" s="559"/>
      <c r="RQA1106" s="559"/>
      <c r="RQB1106" s="559"/>
      <c r="RQC1106" s="559"/>
      <c r="RQD1106" s="559"/>
      <c r="RQE1106" s="559"/>
      <c r="RQF1106" s="559"/>
      <c r="RQG1106" s="559"/>
      <c r="RQH1106" s="559"/>
      <c r="RQI1106" s="559"/>
      <c r="RQJ1106" s="559"/>
      <c r="RQK1106" s="559"/>
      <c r="RQL1106" s="559"/>
      <c r="RQM1106" s="559"/>
      <c r="RQN1106" s="559"/>
      <c r="RQO1106" s="559"/>
      <c r="RQP1106" s="559"/>
      <c r="RQQ1106" s="559"/>
      <c r="RQR1106" s="559"/>
      <c r="RQS1106" s="559"/>
      <c r="RQT1106" s="559"/>
      <c r="RQU1106" s="559"/>
      <c r="RQV1106" s="559"/>
      <c r="RQW1106" s="559"/>
      <c r="RQX1106" s="559"/>
      <c r="RQY1106" s="559"/>
      <c r="RQZ1106" s="559"/>
      <c r="RRA1106" s="559"/>
      <c r="RRB1106" s="559"/>
      <c r="RRC1106" s="559"/>
      <c r="RRD1106" s="559"/>
      <c r="RRE1106" s="559"/>
      <c r="RRF1106" s="559"/>
      <c r="RRG1106" s="559"/>
      <c r="RRH1106" s="559"/>
      <c r="RRI1106" s="559"/>
      <c r="RRJ1106" s="559"/>
      <c r="RRK1106" s="559"/>
      <c r="RRL1106" s="559"/>
      <c r="RRM1106" s="559"/>
      <c r="RRN1106" s="559"/>
      <c r="RRO1106" s="559"/>
      <c r="RRP1106" s="559"/>
      <c r="RRQ1106" s="559"/>
      <c r="RRR1106" s="559"/>
      <c r="RRS1106" s="559"/>
      <c r="RRT1106" s="559"/>
      <c r="RRU1106" s="559"/>
      <c r="RRV1106" s="559"/>
      <c r="RRW1106" s="559"/>
      <c r="RRX1106" s="559"/>
      <c r="RRY1106" s="559"/>
      <c r="RRZ1106" s="559"/>
      <c r="RSA1106" s="559"/>
      <c r="RSB1106" s="559"/>
      <c r="RSC1106" s="559"/>
      <c r="RSD1106" s="559"/>
      <c r="RSE1106" s="559"/>
      <c r="RSF1106" s="559"/>
      <c r="RSG1106" s="559"/>
      <c r="RSH1106" s="559"/>
      <c r="RSI1106" s="559"/>
      <c r="RSJ1106" s="559"/>
      <c r="RSK1106" s="559"/>
      <c r="RSL1106" s="559"/>
      <c r="RSM1106" s="559"/>
      <c r="RSN1106" s="559"/>
      <c r="RSO1106" s="559"/>
      <c r="RSP1106" s="559"/>
      <c r="RSQ1106" s="559"/>
      <c r="RSR1106" s="559"/>
      <c r="RSS1106" s="559"/>
      <c r="RST1106" s="559"/>
      <c r="RSU1106" s="559"/>
      <c r="RSV1106" s="559"/>
      <c r="RSW1106" s="559"/>
      <c r="RSX1106" s="559"/>
      <c r="RSY1106" s="559"/>
      <c r="RSZ1106" s="559"/>
      <c r="RTA1106" s="559"/>
      <c r="RTB1106" s="559"/>
      <c r="RTC1106" s="559"/>
      <c r="RTD1106" s="559"/>
      <c r="RTE1106" s="559"/>
      <c r="RTF1106" s="559"/>
      <c r="RTG1106" s="559"/>
      <c r="RTH1106" s="559"/>
      <c r="RTI1106" s="559"/>
      <c r="RTJ1106" s="559"/>
      <c r="RTK1106" s="559"/>
      <c r="RTL1106" s="559"/>
      <c r="RTM1106" s="559"/>
      <c r="RTN1106" s="559"/>
      <c r="RTO1106" s="559"/>
      <c r="RTP1106" s="559"/>
      <c r="RTQ1106" s="559"/>
      <c r="RTR1106" s="559"/>
      <c r="RTS1106" s="559"/>
      <c r="RTT1106" s="559"/>
      <c r="RTU1106" s="559"/>
      <c r="RTV1106" s="559"/>
      <c r="RTW1106" s="559"/>
      <c r="RTX1106" s="559"/>
      <c r="RTY1106" s="559"/>
      <c r="RTZ1106" s="559"/>
      <c r="RUA1106" s="559"/>
      <c r="RUB1106" s="559"/>
      <c r="RUC1106" s="559"/>
      <c r="RUD1106" s="559"/>
      <c r="RUE1106" s="559"/>
      <c r="RUF1106" s="559"/>
      <c r="RUG1106" s="559"/>
      <c r="RUH1106" s="559"/>
      <c r="RUI1106" s="559"/>
      <c r="RUJ1106" s="559"/>
      <c r="RUK1106" s="559"/>
      <c r="RUL1106" s="559"/>
      <c r="RUM1106" s="559"/>
      <c r="RUN1106" s="559"/>
      <c r="RUO1106" s="559"/>
      <c r="RUP1106" s="559"/>
      <c r="RUQ1106" s="559"/>
      <c r="RUR1106" s="559"/>
      <c r="RUS1106" s="559"/>
      <c r="RUT1106" s="559"/>
      <c r="RUU1106" s="559"/>
      <c r="RUV1106" s="559"/>
      <c r="RUW1106" s="559"/>
      <c r="RUX1106" s="559"/>
      <c r="RUY1106" s="559"/>
      <c r="RUZ1106" s="559"/>
      <c r="RVA1106" s="559"/>
      <c r="RVB1106" s="559"/>
      <c r="RVC1106" s="559"/>
      <c r="RVD1106" s="559"/>
      <c r="RVE1106" s="559"/>
      <c r="RVF1106" s="559"/>
      <c r="RVG1106" s="559"/>
      <c r="RVH1106" s="559"/>
      <c r="RVI1106" s="559"/>
      <c r="RVJ1106" s="559"/>
      <c r="RVK1106" s="559"/>
      <c r="RVL1106" s="559"/>
      <c r="RVM1106" s="559"/>
      <c r="RVN1106" s="559"/>
      <c r="RVO1106" s="559"/>
      <c r="RVP1106" s="559"/>
      <c r="RVQ1106" s="559"/>
      <c r="RVR1106" s="559"/>
      <c r="RVS1106" s="559"/>
      <c r="RVT1106" s="559"/>
      <c r="RVU1106" s="559"/>
      <c r="RVV1106" s="559"/>
      <c r="RVW1106" s="559"/>
      <c r="RVX1106" s="559"/>
      <c r="RVY1106" s="559"/>
      <c r="RVZ1106" s="559"/>
      <c r="RWA1106" s="559"/>
      <c r="RWB1106" s="559"/>
      <c r="RWC1106" s="559"/>
      <c r="RWD1106" s="559"/>
      <c r="RWE1106" s="559"/>
      <c r="RWF1106" s="559"/>
      <c r="RWG1106" s="559"/>
      <c r="RWH1106" s="559"/>
      <c r="RWI1106" s="559"/>
      <c r="RWJ1106" s="559"/>
      <c r="RWK1106" s="559"/>
      <c r="RWL1106" s="559"/>
      <c r="RWM1106" s="559"/>
      <c r="RWN1106" s="559"/>
      <c r="RWO1106" s="559"/>
      <c r="RWP1106" s="559"/>
      <c r="RWQ1106" s="559"/>
      <c r="RWR1106" s="559"/>
      <c r="RWS1106" s="559"/>
      <c r="RWT1106" s="559"/>
      <c r="RWU1106" s="559"/>
      <c r="RWV1106" s="559"/>
      <c r="RWW1106" s="559"/>
      <c r="RWX1106" s="559"/>
      <c r="RWY1106" s="559"/>
      <c r="RWZ1106" s="559"/>
      <c r="RXA1106" s="559"/>
      <c r="RXB1106" s="559"/>
      <c r="RXC1106" s="559"/>
      <c r="RXD1106" s="559"/>
      <c r="RXE1106" s="559"/>
      <c r="RXF1106" s="559"/>
      <c r="RXG1106" s="559"/>
      <c r="RXH1106" s="559"/>
      <c r="RXI1106" s="559"/>
      <c r="RXJ1106" s="559"/>
      <c r="RXK1106" s="559"/>
      <c r="RXL1106" s="559"/>
      <c r="RXM1106" s="559"/>
      <c r="RXN1106" s="559"/>
      <c r="RXO1106" s="559"/>
      <c r="RXP1106" s="559"/>
      <c r="RXQ1106" s="559"/>
      <c r="RXR1106" s="559"/>
      <c r="RXS1106" s="559"/>
      <c r="RXT1106" s="559"/>
      <c r="RXU1106" s="559"/>
      <c r="RXV1106" s="559"/>
      <c r="RXW1106" s="559"/>
      <c r="RXX1106" s="559"/>
      <c r="RXY1106" s="559"/>
      <c r="RXZ1106" s="559"/>
      <c r="RYA1106" s="559"/>
      <c r="RYB1106" s="559"/>
      <c r="RYC1106" s="559"/>
      <c r="RYD1106" s="559"/>
      <c r="RYE1106" s="559"/>
      <c r="RYF1106" s="559"/>
      <c r="RYG1106" s="559"/>
      <c r="RYH1106" s="559"/>
      <c r="RYI1106" s="559"/>
      <c r="RYJ1106" s="559"/>
      <c r="RYK1106" s="559"/>
      <c r="RYL1106" s="559"/>
      <c r="RYM1106" s="559"/>
      <c r="RYN1106" s="559"/>
      <c r="RYO1106" s="559"/>
      <c r="RYP1106" s="559"/>
      <c r="RYQ1106" s="559"/>
      <c r="RYR1106" s="559"/>
      <c r="RYS1106" s="559"/>
      <c r="RYT1106" s="559"/>
      <c r="RYU1106" s="559"/>
      <c r="RYV1106" s="559"/>
      <c r="RYW1106" s="559"/>
      <c r="RYX1106" s="559"/>
      <c r="RYY1106" s="559"/>
      <c r="RYZ1106" s="559"/>
      <c r="RZA1106" s="559"/>
      <c r="RZB1106" s="559"/>
      <c r="RZC1106" s="559"/>
      <c r="RZD1106" s="559"/>
      <c r="RZE1106" s="559"/>
      <c r="RZF1106" s="559"/>
      <c r="RZG1106" s="559"/>
      <c r="RZH1106" s="559"/>
      <c r="RZI1106" s="559"/>
      <c r="RZJ1106" s="559"/>
      <c r="RZK1106" s="559"/>
      <c r="RZL1106" s="559"/>
      <c r="RZM1106" s="559"/>
      <c r="RZN1106" s="559"/>
      <c r="RZO1106" s="559"/>
      <c r="RZP1106" s="559"/>
      <c r="RZQ1106" s="559"/>
      <c r="RZR1106" s="559"/>
      <c r="RZS1106" s="559"/>
      <c r="RZT1106" s="559"/>
      <c r="RZU1106" s="559"/>
      <c r="RZV1106" s="559"/>
      <c r="RZW1106" s="559"/>
      <c r="RZX1106" s="559"/>
      <c r="RZY1106" s="559"/>
      <c r="RZZ1106" s="559"/>
      <c r="SAA1106" s="559"/>
      <c r="SAB1106" s="559"/>
      <c r="SAC1106" s="559"/>
      <c r="SAD1106" s="559"/>
      <c r="SAE1106" s="559"/>
      <c r="SAF1106" s="559"/>
      <c r="SAG1106" s="559"/>
      <c r="SAH1106" s="559"/>
      <c r="SAI1106" s="559"/>
      <c r="SAJ1106" s="559"/>
      <c r="SAK1106" s="559"/>
      <c r="SAL1106" s="559"/>
      <c r="SAM1106" s="559"/>
      <c r="SAN1106" s="559"/>
      <c r="SAO1106" s="559"/>
      <c r="SAP1106" s="559"/>
      <c r="SAQ1106" s="559"/>
      <c r="SAR1106" s="559"/>
      <c r="SAS1106" s="559"/>
      <c r="SAT1106" s="559"/>
      <c r="SAU1106" s="559"/>
      <c r="SAV1106" s="559"/>
      <c r="SAW1106" s="559"/>
      <c r="SAX1106" s="559"/>
      <c r="SAY1106" s="559"/>
      <c r="SAZ1106" s="559"/>
      <c r="SBA1106" s="559"/>
      <c r="SBB1106" s="559"/>
      <c r="SBC1106" s="559"/>
      <c r="SBD1106" s="559"/>
      <c r="SBE1106" s="559"/>
      <c r="SBF1106" s="559"/>
      <c r="SBG1106" s="559"/>
      <c r="SBH1106" s="559"/>
      <c r="SBI1106" s="559"/>
      <c r="SBJ1106" s="559"/>
      <c r="SBK1106" s="559"/>
      <c r="SBL1106" s="559"/>
      <c r="SBM1106" s="559"/>
      <c r="SBN1106" s="559"/>
      <c r="SBO1106" s="559"/>
      <c r="SBP1106" s="559"/>
      <c r="SBQ1106" s="559"/>
      <c r="SBR1106" s="559"/>
      <c r="SBS1106" s="559"/>
      <c r="SBT1106" s="559"/>
      <c r="SBU1106" s="559"/>
      <c r="SBV1106" s="559"/>
      <c r="SBW1106" s="559"/>
      <c r="SBX1106" s="559"/>
      <c r="SBY1106" s="559"/>
      <c r="SBZ1106" s="559"/>
      <c r="SCA1106" s="559"/>
      <c r="SCB1106" s="559"/>
      <c r="SCC1106" s="559"/>
      <c r="SCD1106" s="559"/>
      <c r="SCE1106" s="559"/>
      <c r="SCF1106" s="559"/>
      <c r="SCG1106" s="559"/>
      <c r="SCH1106" s="559"/>
      <c r="SCI1106" s="559"/>
      <c r="SCJ1106" s="559"/>
      <c r="SCK1106" s="559"/>
      <c r="SCL1106" s="559"/>
      <c r="SCM1106" s="559"/>
      <c r="SCN1106" s="559"/>
      <c r="SCO1106" s="559"/>
      <c r="SCP1106" s="559"/>
      <c r="SCQ1106" s="559"/>
      <c r="SCR1106" s="559"/>
      <c r="SCS1106" s="559"/>
      <c r="SCT1106" s="559"/>
      <c r="SCU1106" s="559"/>
      <c r="SCV1106" s="559"/>
      <c r="SCW1106" s="559"/>
      <c r="SCX1106" s="559"/>
      <c r="SCY1106" s="559"/>
      <c r="SCZ1106" s="559"/>
      <c r="SDA1106" s="559"/>
      <c r="SDB1106" s="559"/>
      <c r="SDC1106" s="559"/>
      <c r="SDD1106" s="559"/>
      <c r="SDE1106" s="559"/>
      <c r="SDF1106" s="559"/>
      <c r="SDG1106" s="559"/>
      <c r="SDH1106" s="559"/>
      <c r="SDI1106" s="559"/>
      <c r="SDJ1106" s="559"/>
      <c r="SDK1106" s="559"/>
      <c r="SDL1106" s="559"/>
      <c r="SDM1106" s="559"/>
      <c r="SDN1106" s="559"/>
      <c r="SDO1106" s="559"/>
      <c r="SDP1106" s="559"/>
      <c r="SDQ1106" s="559"/>
      <c r="SDR1106" s="559"/>
      <c r="SDS1106" s="559"/>
      <c r="SDT1106" s="559"/>
      <c r="SDU1106" s="559"/>
      <c r="SDV1106" s="559"/>
      <c r="SDW1106" s="559"/>
      <c r="SDX1106" s="559"/>
      <c r="SDY1106" s="559"/>
      <c r="SDZ1106" s="559"/>
      <c r="SEA1106" s="559"/>
      <c r="SEB1106" s="559"/>
      <c r="SEC1106" s="559"/>
      <c r="SED1106" s="559"/>
      <c r="SEE1106" s="559"/>
      <c r="SEF1106" s="559"/>
      <c r="SEG1106" s="559"/>
      <c r="SEH1106" s="559"/>
      <c r="SEI1106" s="559"/>
      <c r="SEJ1106" s="559"/>
      <c r="SEK1106" s="559"/>
      <c r="SEL1106" s="559"/>
      <c r="SEM1106" s="559"/>
      <c r="SEN1106" s="559"/>
      <c r="SEO1106" s="559"/>
      <c r="SEP1106" s="559"/>
      <c r="SEQ1106" s="559"/>
      <c r="SER1106" s="559"/>
      <c r="SES1106" s="559"/>
      <c r="SET1106" s="559"/>
      <c r="SEU1106" s="559"/>
      <c r="SEV1106" s="559"/>
      <c r="SEW1106" s="559"/>
      <c r="SEX1106" s="559"/>
      <c r="SEY1106" s="559"/>
      <c r="SEZ1106" s="559"/>
      <c r="SFA1106" s="559"/>
      <c r="SFB1106" s="559"/>
      <c r="SFC1106" s="559"/>
      <c r="SFD1106" s="559"/>
      <c r="SFE1106" s="559"/>
      <c r="SFF1106" s="559"/>
      <c r="SFG1106" s="559"/>
      <c r="SFH1106" s="559"/>
      <c r="SFI1106" s="559"/>
      <c r="SFJ1106" s="559"/>
      <c r="SFK1106" s="559"/>
      <c r="SFL1106" s="559"/>
      <c r="SFM1106" s="559"/>
      <c r="SFN1106" s="559"/>
      <c r="SFO1106" s="559"/>
      <c r="SFP1106" s="559"/>
      <c r="SFQ1106" s="559"/>
      <c r="SFR1106" s="559"/>
      <c r="SFS1106" s="559"/>
      <c r="SFT1106" s="559"/>
      <c r="SFU1106" s="559"/>
      <c r="SFV1106" s="559"/>
      <c r="SFW1106" s="559"/>
      <c r="SFX1106" s="559"/>
      <c r="SFY1106" s="559"/>
      <c r="SFZ1106" s="559"/>
      <c r="SGA1106" s="559"/>
      <c r="SGB1106" s="559"/>
      <c r="SGC1106" s="559"/>
      <c r="SGD1106" s="559"/>
      <c r="SGE1106" s="559"/>
      <c r="SGF1106" s="559"/>
      <c r="SGG1106" s="559"/>
      <c r="SGH1106" s="559"/>
      <c r="SGI1106" s="559"/>
      <c r="SGJ1106" s="559"/>
      <c r="SGK1106" s="559"/>
      <c r="SGL1106" s="559"/>
      <c r="SGM1106" s="559"/>
      <c r="SGN1106" s="559"/>
      <c r="SGO1106" s="559"/>
      <c r="SGP1106" s="559"/>
      <c r="SGQ1106" s="559"/>
      <c r="SGR1106" s="559"/>
      <c r="SGS1106" s="559"/>
      <c r="SGT1106" s="559"/>
      <c r="SGU1106" s="559"/>
      <c r="SGV1106" s="559"/>
      <c r="SGW1106" s="559"/>
      <c r="SGX1106" s="559"/>
      <c r="SGY1106" s="559"/>
      <c r="SGZ1106" s="559"/>
      <c r="SHA1106" s="559"/>
      <c r="SHB1106" s="559"/>
      <c r="SHC1106" s="559"/>
      <c r="SHD1106" s="559"/>
      <c r="SHE1106" s="559"/>
      <c r="SHF1106" s="559"/>
      <c r="SHG1106" s="559"/>
      <c r="SHH1106" s="559"/>
      <c r="SHI1106" s="559"/>
      <c r="SHJ1106" s="559"/>
      <c r="SHK1106" s="559"/>
      <c r="SHL1106" s="559"/>
      <c r="SHM1106" s="559"/>
      <c r="SHN1106" s="559"/>
      <c r="SHO1106" s="559"/>
      <c r="SHP1106" s="559"/>
      <c r="SHQ1106" s="559"/>
      <c r="SHR1106" s="559"/>
      <c r="SHS1106" s="559"/>
      <c r="SHT1106" s="559"/>
      <c r="SHU1106" s="559"/>
      <c r="SHV1106" s="559"/>
      <c r="SHW1106" s="559"/>
      <c r="SHX1106" s="559"/>
      <c r="SHY1106" s="559"/>
      <c r="SHZ1106" s="559"/>
      <c r="SIA1106" s="559"/>
      <c r="SIB1106" s="559"/>
      <c r="SIC1106" s="559"/>
      <c r="SID1106" s="559"/>
      <c r="SIE1106" s="559"/>
      <c r="SIF1106" s="559"/>
      <c r="SIG1106" s="559"/>
      <c r="SIH1106" s="559"/>
      <c r="SII1106" s="559"/>
      <c r="SIJ1106" s="559"/>
      <c r="SIK1106" s="559"/>
      <c r="SIL1106" s="559"/>
      <c r="SIM1106" s="559"/>
      <c r="SIN1106" s="559"/>
      <c r="SIO1106" s="559"/>
      <c r="SIP1106" s="559"/>
      <c r="SIQ1106" s="559"/>
      <c r="SIR1106" s="559"/>
      <c r="SIS1106" s="559"/>
      <c r="SIT1106" s="559"/>
      <c r="SIU1106" s="559"/>
      <c r="SIV1106" s="559"/>
      <c r="SIW1106" s="559"/>
      <c r="SIX1106" s="559"/>
      <c r="SIY1106" s="559"/>
      <c r="SIZ1106" s="559"/>
      <c r="SJA1106" s="559"/>
      <c r="SJB1106" s="559"/>
      <c r="SJC1106" s="559"/>
      <c r="SJD1106" s="559"/>
      <c r="SJE1106" s="559"/>
      <c r="SJF1106" s="559"/>
      <c r="SJG1106" s="559"/>
      <c r="SJH1106" s="559"/>
      <c r="SJI1106" s="559"/>
      <c r="SJJ1106" s="559"/>
      <c r="SJK1106" s="559"/>
      <c r="SJL1106" s="559"/>
      <c r="SJM1106" s="559"/>
      <c r="SJN1106" s="559"/>
      <c r="SJO1106" s="559"/>
      <c r="SJP1106" s="559"/>
      <c r="SJQ1106" s="559"/>
      <c r="SJR1106" s="559"/>
      <c r="SJS1106" s="559"/>
      <c r="SJT1106" s="559"/>
      <c r="SJU1106" s="559"/>
      <c r="SJV1106" s="559"/>
      <c r="SJW1106" s="559"/>
      <c r="SJX1106" s="559"/>
      <c r="SJY1106" s="559"/>
      <c r="SJZ1106" s="559"/>
      <c r="SKA1106" s="559"/>
      <c r="SKB1106" s="559"/>
      <c r="SKC1106" s="559"/>
      <c r="SKD1106" s="559"/>
      <c r="SKE1106" s="559"/>
      <c r="SKF1106" s="559"/>
      <c r="SKG1106" s="559"/>
      <c r="SKH1106" s="559"/>
      <c r="SKI1106" s="559"/>
      <c r="SKJ1106" s="559"/>
      <c r="SKK1106" s="559"/>
      <c r="SKL1106" s="559"/>
      <c r="SKM1106" s="559"/>
      <c r="SKN1106" s="559"/>
      <c r="SKO1106" s="559"/>
      <c r="SKP1106" s="559"/>
      <c r="SKQ1106" s="559"/>
      <c r="SKR1106" s="559"/>
      <c r="SKS1106" s="559"/>
      <c r="SKT1106" s="559"/>
      <c r="SKU1106" s="559"/>
      <c r="SKV1106" s="559"/>
      <c r="SKW1106" s="559"/>
      <c r="SKX1106" s="559"/>
      <c r="SKY1106" s="559"/>
      <c r="SKZ1106" s="559"/>
      <c r="SLA1106" s="559"/>
      <c r="SLB1106" s="559"/>
      <c r="SLC1106" s="559"/>
      <c r="SLD1106" s="559"/>
      <c r="SLE1106" s="559"/>
      <c r="SLF1106" s="559"/>
      <c r="SLG1106" s="559"/>
      <c r="SLH1106" s="559"/>
      <c r="SLI1106" s="559"/>
      <c r="SLJ1106" s="559"/>
      <c r="SLK1106" s="559"/>
      <c r="SLL1106" s="559"/>
      <c r="SLM1106" s="559"/>
      <c r="SLN1106" s="559"/>
      <c r="SLO1106" s="559"/>
      <c r="SLP1106" s="559"/>
      <c r="SLQ1106" s="559"/>
      <c r="SLR1106" s="559"/>
      <c r="SLS1106" s="559"/>
      <c r="SLT1106" s="559"/>
      <c r="SLU1106" s="559"/>
      <c r="SLV1106" s="559"/>
      <c r="SLW1106" s="559"/>
      <c r="SLX1106" s="559"/>
      <c r="SLY1106" s="559"/>
      <c r="SLZ1106" s="559"/>
      <c r="SMA1106" s="559"/>
      <c r="SMB1106" s="559"/>
      <c r="SMC1106" s="559"/>
      <c r="SMD1106" s="559"/>
      <c r="SME1106" s="559"/>
      <c r="SMF1106" s="559"/>
      <c r="SMG1106" s="559"/>
      <c r="SMH1106" s="559"/>
      <c r="SMI1106" s="559"/>
      <c r="SMJ1106" s="559"/>
      <c r="SMK1106" s="559"/>
      <c r="SML1106" s="559"/>
      <c r="SMM1106" s="559"/>
      <c r="SMN1106" s="559"/>
      <c r="SMO1106" s="559"/>
      <c r="SMP1106" s="559"/>
      <c r="SMQ1106" s="559"/>
      <c r="SMR1106" s="559"/>
      <c r="SMS1106" s="559"/>
      <c r="SMT1106" s="559"/>
      <c r="SMU1106" s="559"/>
      <c r="SMV1106" s="559"/>
      <c r="SMW1106" s="559"/>
      <c r="SMX1106" s="559"/>
      <c r="SMY1106" s="559"/>
      <c r="SMZ1106" s="559"/>
      <c r="SNA1106" s="559"/>
      <c r="SNB1106" s="559"/>
      <c r="SNC1106" s="559"/>
      <c r="SND1106" s="559"/>
      <c r="SNE1106" s="559"/>
      <c r="SNF1106" s="559"/>
      <c r="SNG1106" s="559"/>
      <c r="SNH1106" s="559"/>
      <c r="SNI1106" s="559"/>
      <c r="SNJ1106" s="559"/>
      <c r="SNK1106" s="559"/>
      <c r="SNL1106" s="559"/>
      <c r="SNM1106" s="559"/>
      <c r="SNN1106" s="559"/>
      <c r="SNO1106" s="559"/>
      <c r="SNP1106" s="559"/>
      <c r="SNQ1106" s="559"/>
      <c r="SNR1106" s="559"/>
      <c r="SNS1106" s="559"/>
      <c r="SNT1106" s="559"/>
      <c r="SNU1106" s="559"/>
      <c r="SNV1106" s="559"/>
      <c r="SNW1106" s="559"/>
      <c r="SNX1106" s="559"/>
      <c r="SNY1106" s="559"/>
      <c r="SNZ1106" s="559"/>
      <c r="SOA1106" s="559"/>
      <c r="SOB1106" s="559"/>
      <c r="SOC1106" s="559"/>
      <c r="SOD1106" s="559"/>
      <c r="SOE1106" s="559"/>
      <c r="SOF1106" s="559"/>
      <c r="SOG1106" s="559"/>
      <c r="SOH1106" s="559"/>
      <c r="SOI1106" s="559"/>
      <c r="SOJ1106" s="559"/>
      <c r="SOK1106" s="559"/>
      <c r="SOL1106" s="559"/>
      <c r="SOM1106" s="559"/>
      <c r="SON1106" s="559"/>
      <c r="SOO1106" s="559"/>
      <c r="SOP1106" s="559"/>
      <c r="SOQ1106" s="559"/>
      <c r="SOR1106" s="559"/>
      <c r="SOS1106" s="559"/>
      <c r="SOT1106" s="559"/>
      <c r="SOU1106" s="559"/>
      <c r="SOV1106" s="559"/>
      <c r="SOW1106" s="559"/>
      <c r="SOX1106" s="559"/>
      <c r="SOY1106" s="559"/>
      <c r="SOZ1106" s="559"/>
      <c r="SPA1106" s="559"/>
      <c r="SPB1106" s="559"/>
      <c r="SPC1106" s="559"/>
      <c r="SPD1106" s="559"/>
      <c r="SPE1106" s="559"/>
      <c r="SPF1106" s="559"/>
      <c r="SPG1106" s="559"/>
      <c r="SPH1106" s="559"/>
      <c r="SPI1106" s="559"/>
      <c r="SPJ1106" s="559"/>
      <c r="SPK1106" s="559"/>
      <c r="SPL1106" s="559"/>
      <c r="SPM1106" s="559"/>
      <c r="SPN1106" s="559"/>
      <c r="SPO1106" s="559"/>
      <c r="SPP1106" s="559"/>
      <c r="SPQ1106" s="559"/>
      <c r="SPR1106" s="559"/>
      <c r="SPS1106" s="559"/>
      <c r="SPT1106" s="559"/>
      <c r="SPU1106" s="559"/>
      <c r="SPV1106" s="559"/>
      <c r="SPW1106" s="559"/>
      <c r="SPX1106" s="559"/>
      <c r="SPY1106" s="559"/>
      <c r="SPZ1106" s="559"/>
      <c r="SQA1106" s="559"/>
      <c r="SQB1106" s="559"/>
      <c r="SQC1106" s="559"/>
      <c r="SQD1106" s="559"/>
      <c r="SQE1106" s="559"/>
      <c r="SQF1106" s="559"/>
      <c r="SQG1106" s="559"/>
      <c r="SQH1106" s="559"/>
      <c r="SQI1106" s="559"/>
      <c r="SQJ1106" s="559"/>
      <c r="SQK1106" s="559"/>
      <c r="SQL1106" s="559"/>
      <c r="SQM1106" s="559"/>
      <c r="SQN1106" s="559"/>
      <c r="SQO1106" s="559"/>
      <c r="SQP1106" s="559"/>
      <c r="SQQ1106" s="559"/>
      <c r="SQR1106" s="559"/>
      <c r="SQS1106" s="559"/>
      <c r="SQT1106" s="559"/>
      <c r="SQU1106" s="559"/>
      <c r="SQV1106" s="559"/>
      <c r="SQW1106" s="559"/>
      <c r="SQX1106" s="559"/>
      <c r="SQY1106" s="559"/>
      <c r="SQZ1106" s="559"/>
      <c r="SRA1106" s="559"/>
      <c r="SRB1106" s="559"/>
      <c r="SRC1106" s="559"/>
      <c r="SRD1106" s="559"/>
      <c r="SRE1106" s="559"/>
      <c r="SRF1106" s="559"/>
      <c r="SRG1106" s="559"/>
      <c r="SRH1106" s="559"/>
      <c r="SRI1106" s="559"/>
      <c r="SRJ1106" s="559"/>
      <c r="SRK1106" s="559"/>
      <c r="SRL1106" s="559"/>
      <c r="SRM1106" s="559"/>
      <c r="SRN1106" s="559"/>
      <c r="SRO1106" s="559"/>
      <c r="SRP1106" s="559"/>
      <c r="SRQ1106" s="559"/>
      <c r="SRR1106" s="559"/>
      <c r="SRS1106" s="559"/>
      <c r="SRT1106" s="559"/>
      <c r="SRU1106" s="559"/>
      <c r="SRV1106" s="559"/>
      <c r="SRW1106" s="559"/>
      <c r="SRX1106" s="559"/>
      <c r="SRY1106" s="559"/>
      <c r="SRZ1106" s="559"/>
      <c r="SSA1106" s="559"/>
      <c r="SSB1106" s="559"/>
      <c r="SSC1106" s="559"/>
      <c r="SSD1106" s="559"/>
      <c r="SSE1106" s="559"/>
      <c r="SSF1106" s="559"/>
      <c r="SSG1106" s="559"/>
      <c r="SSH1106" s="559"/>
      <c r="SSI1106" s="559"/>
      <c r="SSJ1106" s="559"/>
      <c r="SSK1106" s="559"/>
      <c r="SSL1106" s="559"/>
      <c r="SSM1106" s="559"/>
      <c r="SSN1106" s="559"/>
      <c r="SSO1106" s="559"/>
      <c r="SSP1106" s="559"/>
      <c r="SSQ1106" s="559"/>
      <c r="SSR1106" s="559"/>
      <c r="SSS1106" s="559"/>
      <c r="SST1106" s="559"/>
      <c r="SSU1106" s="559"/>
      <c r="SSV1106" s="559"/>
      <c r="SSW1106" s="559"/>
      <c r="SSX1106" s="559"/>
      <c r="SSY1106" s="559"/>
      <c r="SSZ1106" s="559"/>
      <c r="STA1106" s="559"/>
      <c r="STB1106" s="559"/>
      <c r="STC1106" s="559"/>
      <c r="STD1106" s="559"/>
      <c r="STE1106" s="559"/>
      <c r="STF1106" s="559"/>
      <c r="STG1106" s="559"/>
      <c r="STH1106" s="559"/>
      <c r="STI1106" s="559"/>
      <c r="STJ1106" s="559"/>
      <c r="STK1106" s="559"/>
      <c r="STL1106" s="559"/>
      <c r="STM1106" s="559"/>
      <c r="STN1106" s="559"/>
      <c r="STO1106" s="559"/>
      <c r="STP1106" s="559"/>
      <c r="STQ1106" s="559"/>
      <c r="STR1106" s="559"/>
      <c r="STS1106" s="559"/>
      <c r="STT1106" s="559"/>
      <c r="STU1106" s="559"/>
      <c r="STV1106" s="559"/>
      <c r="STW1106" s="559"/>
      <c r="STX1106" s="559"/>
      <c r="STY1106" s="559"/>
      <c r="STZ1106" s="559"/>
      <c r="SUA1106" s="559"/>
      <c r="SUB1106" s="559"/>
      <c r="SUC1106" s="559"/>
      <c r="SUD1106" s="559"/>
      <c r="SUE1106" s="559"/>
      <c r="SUF1106" s="559"/>
      <c r="SUG1106" s="559"/>
      <c r="SUH1106" s="559"/>
      <c r="SUI1106" s="559"/>
      <c r="SUJ1106" s="559"/>
      <c r="SUK1106" s="559"/>
      <c r="SUL1106" s="559"/>
      <c r="SUM1106" s="559"/>
      <c r="SUN1106" s="559"/>
      <c r="SUO1106" s="559"/>
      <c r="SUP1106" s="559"/>
      <c r="SUQ1106" s="559"/>
      <c r="SUR1106" s="559"/>
      <c r="SUS1106" s="559"/>
      <c r="SUT1106" s="559"/>
      <c r="SUU1106" s="559"/>
      <c r="SUV1106" s="559"/>
      <c r="SUW1106" s="559"/>
      <c r="SUX1106" s="559"/>
      <c r="SUY1106" s="559"/>
      <c r="SUZ1106" s="559"/>
      <c r="SVA1106" s="559"/>
      <c r="SVB1106" s="559"/>
      <c r="SVC1106" s="559"/>
      <c r="SVD1106" s="559"/>
      <c r="SVE1106" s="559"/>
      <c r="SVF1106" s="559"/>
      <c r="SVG1106" s="559"/>
      <c r="SVH1106" s="559"/>
      <c r="SVI1106" s="559"/>
      <c r="SVJ1106" s="559"/>
      <c r="SVK1106" s="559"/>
      <c r="SVL1106" s="559"/>
      <c r="SVM1106" s="559"/>
      <c r="SVN1106" s="559"/>
      <c r="SVO1106" s="559"/>
      <c r="SVP1106" s="559"/>
      <c r="SVQ1106" s="559"/>
      <c r="SVR1106" s="559"/>
      <c r="SVS1106" s="559"/>
      <c r="SVT1106" s="559"/>
      <c r="SVU1106" s="559"/>
      <c r="SVV1106" s="559"/>
      <c r="SVW1106" s="559"/>
      <c r="SVX1106" s="559"/>
      <c r="SVY1106" s="559"/>
      <c r="SVZ1106" s="559"/>
      <c r="SWA1106" s="559"/>
      <c r="SWB1106" s="559"/>
      <c r="SWC1106" s="559"/>
      <c r="SWD1106" s="559"/>
      <c r="SWE1106" s="559"/>
      <c r="SWF1106" s="559"/>
      <c r="SWG1106" s="559"/>
      <c r="SWH1106" s="559"/>
      <c r="SWI1106" s="559"/>
      <c r="SWJ1106" s="559"/>
      <c r="SWK1106" s="559"/>
      <c r="SWL1106" s="559"/>
      <c r="SWM1106" s="559"/>
      <c r="SWN1106" s="559"/>
      <c r="SWO1106" s="559"/>
      <c r="SWP1106" s="559"/>
      <c r="SWQ1106" s="559"/>
      <c r="SWR1106" s="559"/>
      <c r="SWS1106" s="559"/>
      <c r="SWT1106" s="559"/>
      <c r="SWU1106" s="559"/>
      <c r="SWV1106" s="559"/>
      <c r="SWW1106" s="559"/>
      <c r="SWX1106" s="559"/>
      <c r="SWY1106" s="559"/>
      <c r="SWZ1106" s="559"/>
      <c r="SXA1106" s="559"/>
      <c r="SXB1106" s="559"/>
      <c r="SXC1106" s="559"/>
      <c r="SXD1106" s="559"/>
      <c r="SXE1106" s="559"/>
      <c r="SXF1106" s="559"/>
      <c r="SXG1106" s="559"/>
      <c r="SXH1106" s="559"/>
      <c r="SXI1106" s="559"/>
      <c r="SXJ1106" s="559"/>
      <c r="SXK1106" s="559"/>
      <c r="SXL1106" s="559"/>
      <c r="SXM1106" s="559"/>
      <c r="SXN1106" s="559"/>
      <c r="SXO1106" s="559"/>
      <c r="SXP1106" s="559"/>
      <c r="SXQ1106" s="559"/>
      <c r="SXR1106" s="559"/>
      <c r="SXS1106" s="559"/>
      <c r="SXT1106" s="559"/>
      <c r="SXU1106" s="559"/>
      <c r="SXV1106" s="559"/>
      <c r="SXW1106" s="559"/>
      <c r="SXX1106" s="559"/>
      <c r="SXY1106" s="559"/>
      <c r="SXZ1106" s="559"/>
      <c r="SYA1106" s="559"/>
      <c r="SYB1106" s="559"/>
      <c r="SYC1106" s="559"/>
      <c r="SYD1106" s="559"/>
      <c r="SYE1106" s="559"/>
      <c r="SYF1106" s="559"/>
      <c r="SYG1106" s="559"/>
      <c r="SYH1106" s="559"/>
      <c r="SYI1106" s="559"/>
      <c r="SYJ1106" s="559"/>
      <c r="SYK1106" s="559"/>
      <c r="SYL1106" s="559"/>
      <c r="SYM1106" s="559"/>
      <c r="SYN1106" s="559"/>
      <c r="SYO1106" s="559"/>
      <c r="SYP1106" s="559"/>
      <c r="SYQ1106" s="559"/>
      <c r="SYR1106" s="559"/>
      <c r="SYS1106" s="559"/>
      <c r="SYT1106" s="559"/>
      <c r="SYU1106" s="559"/>
      <c r="SYV1106" s="559"/>
      <c r="SYW1106" s="559"/>
      <c r="SYX1106" s="559"/>
      <c r="SYY1106" s="559"/>
      <c r="SYZ1106" s="559"/>
      <c r="SZA1106" s="559"/>
      <c r="SZB1106" s="559"/>
      <c r="SZC1106" s="559"/>
      <c r="SZD1106" s="559"/>
      <c r="SZE1106" s="559"/>
      <c r="SZF1106" s="559"/>
      <c r="SZG1106" s="559"/>
      <c r="SZH1106" s="559"/>
      <c r="SZI1106" s="559"/>
      <c r="SZJ1106" s="559"/>
      <c r="SZK1106" s="559"/>
      <c r="SZL1106" s="559"/>
      <c r="SZM1106" s="559"/>
      <c r="SZN1106" s="559"/>
      <c r="SZO1106" s="559"/>
      <c r="SZP1106" s="559"/>
      <c r="SZQ1106" s="559"/>
      <c r="SZR1106" s="559"/>
      <c r="SZS1106" s="559"/>
      <c r="SZT1106" s="559"/>
      <c r="SZU1106" s="559"/>
      <c r="SZV1106" s="559"/>
      <c r="SZW1106" s="559"/>
      <c r="SZX1106" s="559"/>
      <c r="SZY1106" s="559"/>
      <c r="SZZ1106" s="559"/>
      <c r="TAA1106" s="559"/>
      <c r="TAB1106" s="559"/>
      <c r="TAC1106" s="559"/>
      <c r="TAD1106" s="559"/>
      <c r="TAE1106" s="559"/>
      <c r="TAF1106" s="559"/>
      <c r="TAG1106" s="559"/>
      <c r="TAH1106" s="559"/>
      <c r="TAI1106" s="559"/>
      <c r="TAJ1106" s="559"/>
      <c r="TAK1106" s="559"/>
      <c r="TAL1106" s="559"/>
      <c r="TAM1106" s="559"/>
      <c r="TAN1106" s="559"/>
      <c r="TAO1106" s="559"/>
      <c r="TAP1106" s="559"/>
      <c r="TAQ1106" s="559"/>
      <c r="TAR1106" s="559"/>
      <c r="TAS1106" s="559"/>
      <c r="TAT1106" s="559"/>
      <c r="TAU1106" s="559"/>
      <c r="TAV1106" s="559"/>
      <c r="TAW1106" s="559"/>
      <c r="TAX1106" s="559"/>
      <c r="TAY1106" s="559"/>
      <c r="TAZ1106" s="559"/>
      <c r="TBA1106" s="559"/>
      <c r="TBB1106" s="559"/>
      <c r="TBC1106" s="559"/>
      <c r="TBD1106" s="559"/>
      <c r="TBE1106" s="559"/>
      <c r="TBF1106" s="559"/>
      <c r="TBG1106" s="559"/>
      <c r="TBH1106" s="559"/>
      <c r="TBI1106" s="559"/>
      <c r="TBJ1106" s="559"/>
      <c r="TBK1106" s="559"/>
      <c r="TBL1106" s="559"/>
      <c r="TBM1106" s="559"/>
      <c r="TBN1106" s="559"/>
      <c r="TBO1106" s="559"/>
      <c r="TBP1106" s="559"/>
      <c r="TBQ1106" s="559"/>
      <c r="TBR1106" s="559"/>
      <c r="TBS1106" s="559"/>
      <c r="TBT1106" s="559"/>
      <c r="TBU1106" s="559"/>
      <c r="TBV1106" s="559"/>
      <c r="TBW1106" s="559"/>
      <c r="TBX1106" s="559"/>
      <c r="TBY1106" s="559"/>
      <c r="TBZ1106" s="559"/>
      <c r="TCA1106" s="559"/>
      <c r="TCB1106" s="559"/>
      <c r="TCC1106" s="559"/>
      <c r="TCD1106" s="559"/>
      <c r="TCE1106" s="559"/>
      <c r="TCF1106" s="559"/>
      <c r="TCG1106" s="559"/>
      <c r="TCH1106" s="559"/>
      <c r="TCI1106" s="559"/>
      <c r="TCJ1106" s="559"/>
      <c r="TCK1106" s="559"/>
      <c r="TCL1106" s="559"/>
      <c r="TCM1106" s="559"/>
      <c r="TCN1106" s="559"/>
      <c r="TCO1106" s="559"/>
      <c r="TCP1106" s="559"/>
      <c r="TCQ1106" s="559"/>
      <c r="TCR1106" s="559"/>
      <c r="TCS1106" s="559"/>
      <c r="TCT1106" s="559"/>
      <c r="TCU1106" s="559"/>
      <c r="TCV1106" s="559"/>
      <c r="TCW1106" s="559"/>
      <c r="TCX1106" s="559"/>
      <c r="TCY1106" s="559"/>
      <c r="TCZ1106" s="559"/>
      <c r="TDA1106" s="559"/>
      <c r="TDB1106" s="559"/>
      <c r="TDC1106" s="559"/>
      <c r="TDD1106" s="559"/>
      <c r="TDE1106" s="559"/>
      <c r="TDF1106" s="559"/>
      <c r="TDG1106" s="559"/>
      <c r="TDH1106" s="559"/>
      <c r="TDI1106" s="559"/>
      <c r="TDJ1106" s="559"/>
      <c r="TDK1106" s="559"/>
      <c r="TDL1106" s="559"/>
      <c r="TDM1106" s="559"/>
      <c r="TDN1106" s="559"/>
      <c r="TDO1106" s="559"/>
      <c r="TDP1106" s="559"/>
      <c r="TDQ1106" s="559"/>
      <c r="TDR1106" s="559"/>
      <c r="TDS1106" s="559"/>
      <c r="TDT1106" s="559"/>
      <c r="TDU1106" s="559"/>
      <c r="TDV1106" s="559"/>
      <c r="TDW1106" s="559"/>
      <c r="TDX1106" s="559"/>
      <c r="TDY1106" s="559"/>
      <c r="TDZ1106" s="559"/>
      <c r="TEA1106" s="559"/>
      <c r="TEB1106" s="559"/>
      <c r="TEC1106" s="559"/>
      <c r="TED1106" s="559"/>
      <c r="TEE1106" s="559"/>
      <c r="TEF1106" s="559"/>
      <c r="TEG1106" s="559"/>
      <c r="TEH1106" s="559"/>
      <c r="TEI1106" s="559"/>
      <c r="TEJ1106" s="559"/>
      <c r="TEK1106" s="559"/>
      <c r="TEL1106" s="559"/>
      <c r="TEM1106" s="559"/>
      <c r="TEN1106" s="559"/>
      <c r="TEO1106" s="559"/>
      <c r="TEP1106" s="559"/>
      <c r="TEQ1106" s="559"/>
      <c r="TER1106" s="559"/>
      <c r="TES1106" s="559"/>
      <c r="TET1106" s="559"/>
      <c r="TEU1106" s="559"/>
      <c r="TEV1106" s="559"/>
      <c r="TEW1106" s="559"/>
      <c r="TEX1106" s="559"/>
      <c r="TEY1106" s="559"/>
      <c r="TEZ1106" s="559"/>
      <c r="TFA1106" s="559"/>
      <c r="TFB1106" s="559"/>
      <c r="TFC1106" s="559"/>
      <c r="TFD1106" s="559"/>
      <c r="TFE1106" s="559"/>
      <c r="TFF1106" s="559"/>
      <c r="TFG1106" s="559"/>
      <c r="TFH1106" s="559"/>
      <c r="TFI1106" s="559"/>
      <c r="TFJ1106" s="559"/>
      <c r="TFK1106" s="559"/>
      <c r="TFL1106" s="559"/>
      <c r="TFM1106" s="559"/>
      <c r="TFN1106" s="559"/>
      <c r="TFO1106" s="559"/>
      <c r="TFP1106" s="559"/>
      <c r="TFQ1106" s="559"/>
      <c r="TFR1106" s="559"/>
      <c r="TFS1106" s="559"/>
      <c r="TFT1106" s="559"/>
      <c r="TFU1106" s="559"/>
      <c r="TFV1106" s="559"/>
      <c r="TFW1106" s="559"/>
      <c r="TFX1106" s="559"/>
      <c r="TFY1106" s="559"/>
      <c r="TFZ1106" s="559"/>
      <c r="TGA1106" s="559"/>
      <c r="TGB1106" s="559"/>
      <c r="TGC1106" s="559"/>
      <c r="TGD1106" s="559"/>
      <c r="TGE1106" s="559"/>
      <c r="TGF1106" s="559"/>
      <c r="TGG1106" s="559"/>
      <c r="TGH1106" s="559"/>
      <c r="TGI1106" s="559"/>
      <c r="TGJ1106" s="559"/>
      <c r="TGK1106" s="559"/>
      <c r="TGL1106" s="559"/>
      <c r="TGM1106" s="559"/>
      <c r="TGN1106" s="559"/>
      <c r="TGO1106" s="559"/>
      <c r="TGP1106" s="559"/>
      <c r="TGQ1106" s="559"/>
      <c r="TGR1106" s="559"/>
      <c r="TGS1106" s="559"/>
      <c r="TGT1106" s="559"/>
      <c r="TGU1106" s="559"/>
      <c r="TGV1106" s="559"/>
      <c r="TGW1106" s="559"/>
      <c r="TGX1106" s="559"/>
      <c r="TGY1106" s="559"/>
      <c r="TGZ1106" s="559"/>
      <c r="THA1106" s="559"/>
      <c r="THB1106" s="559"/>
      <c r="THC1106" s="559"/>
      <c r="THD1106" s="559"/>
      <c r="THE1106" s="559"/>
      <c r="THF1106" s="559"/>
      <c r="THG1106" s="559"/>
      <c r="THH1106" s="559"/>
      <c r="THI1106" s="559"/>
      <c r="THJ1106" s="559"/>
      <c r="THK1106" s="559"/>
      <c r="THL1106" s="559"/>
      <c r="THM1106" s="559"/>
      <c r="THN1106" s="559"/>
      <c r="THO1106" s="559"/>
      <c r="THP1106" s="559"/>
      <c r="THQ1106" s="559"/>
      <c r="THR1106" s="559"/>
      <c r="THS1106" s="559"/>
      <c r="THT1106" s="559"/>
      <c r="THU1106" s="559"/>
      <c r="THV1106" s="559"/>
      <c r="THW1106" s="559"/>
      <c r="THX1106" s="559"/>
      <c r="THY1106" s="559"/>
      <c r="THZ1106" s="559"/>
      <c r="TIA1106" s="559"/>
      <c r="TIB1106" s="559"/>
      <c r="TIC1106" s="559"/>
      <c r="TID1106" s="559"/>
      <c r="TIE1106" s="559"/>
      <c r="TIF1106" s="559"/>
      <c r="TIG1106" s="559"/>
      <c r="TIH1106" s="559"/>
      <c r="TII1106" s="559"/>
      <c r="TIJ1106" s="559"/>
      <c r="TIK1106" s="559"/>
      <c r="TIL1106" s="559"/>
      <c r="TIM1106" s="559"/>
      <c r="TIN1106" s="559"/>
      <c r="TIO1106" s="559"/>
      <c r="TIP1106" s="559"/>
      <c r="TIQ1106" s="559"/>
      <c r="TIR1106" s="559"/>
      <c r="TIS1106" s="559"/>
      <c r="TIT1106" s="559"/>
      <c r="TIU1106" s="559"/>
      <c r="TIV1106" s="559"/>
      <c r="TIW1106" s="559"/>
      <c r="TIX1106" s="559"/>
      <c r="TIY1106" s="559"/>
      <c r="TIZ1106" s="559"/>
      <c r="TJA1106" s="559"/>
      <c r="TJB1106" s="559"/>
      <c r="TJC1106" s="559"/>
      <c r="TJD1106" s="559"/>
      <c r="TJE1106" s="559"/>
      <c r="TJF1106" s="559"/>
      <c r="TJG1106" s="559"/>
      <c r="TJH1106" s="559"/>
      <c r="TJI1106" s="559"/>
      <c r="TJJ1106" s="559"/>
      <c r="TJK1106" s="559"/>
      <c r="TJL1106" s="559"/>
      <c r="TJM1106" s="559"/>
      <c r="TJN1106" s="559"/>
      <c r="TJO1106" s="559"/>
      <c r="TJP1106" s="559"/>
      <c r="TJQ1106" s="559"/>
      <c r="TJR1106" s="559"/>
      <c r="TJS1106" s="559"/>
      <c r="TJT1106" s="559"/>
      <c r="TJU1106" s="559"/>
      <c r="TJV1106" s="559"/>
      <c r="TJW1106" s="559"/>
      <c r="TJX1106" s="559"/>
      <c r="TJY1106" s="559"/>
      <c r="TJZ1106" s="559"/>
      <c r="TKA1106" s="559"/>
      <c r="TKB1106" s="559"/>
      <c r="TKC1106" s="559"/>
      <c r="TKD1106" s="559"/>
      <c r="TKE1106" s="559"/>
      <c r="TKF1106" s="559"/>
      <c r="TKG1106" s="559"/>
      <c r="TKH1106" s="559"/>
      <c r="TKI1106" s="559"/>
      <c r="TKJ1106" s="559"/>
      <c r="TKK1106" s="559"/>
      <c r="TKL1106" s="559"/>
      <c r="TKM1106" s="559"/>
      <c r="TKN1106" s="559"/>
      <c r="TKO1106" s="559"/>
      <c r="TKP1106" s="559"/>
      <c r="TKQ1106" s="559"/>
      <c r="TKR1106" s="559"/>
      <c r="TKS1106" s="559"/>
      <c r="TKT1106" s="559"/>
      <c r="TKU1106" s="559"/>
      <c r="TKV1106" s="559"/>
      <c r="TKW1106" s="559"/>
      <c r="TKX1106" s="559"/>
      <c r="TKY1106" s="559"/>
      <c r="TKZ1106" s="559"/>
      <c r="TLA1106" s="559"/>
      <c r="TLB1106" s="559"/>
      <c r="TLC1106" s="559"/>
      <c r="TLD1106" s="559"/>
      <c r="TLE1106" s="559"/>
      <c r="TLF1106" s="559"/>
      <c r="TLG1106" s="559"/>
      <c r="TLH1106" s="559"/>
      <c r="TLI1106" s="559"/>
      <c r="TLJ1106" s="559"/>
      <c r="TLK1106" s="559"/>
      <c r="TLL1106" s="559"/>
      <c r="TLM1106" s="559"/>
      <c r="TLN1106" s="559"/>
      <c r="TLO1106" s="559"/>
      <c r="TLP1106" s="559"/>
      <c r="TLQ1106" s="559"/>
      <c r="TLR1106" s="559"/>
      <c r="TLS1106" s="559"/>
      <c r="TLT1106" s="559"/>
      <c r="TLU1106" s="559"/>
      <c r="TLV1106" s="559"/>
      <c r="TLW1106" s="559"/>
      <c r="TLX1106" s="559"/>
      <c r="TLY1106" s="559"/>
      <c r="TLZ1106" s="559"/>
      <c r="TMA1106" s="559"/>
      <c r="TMB1106" s="559"/>
      <c r="TMC1106" s="559"/>
      <c r="TMD1106" s="559"/>
      <c r="TME1106" s="559"/>
      <c r="TMF1106" s="559"/>
      <c r="TMG1106" s="559"/>
      <c r="TMH1106" s="559"/>
      <c r="TMI1106" s="559"/>
      <c r="TMJ1106" s="559"/>
      <c r="TMK1106" s="559"/>
      <c r="TML1106" s="559"/>
      <c r="TMM1106" s="559"/>
      <c r="TMN1106" s="559"/>
      <c r="TMO1106" s="559"/>
      <c r="TMP1106" s="559"/>
      <c r="TMQ1106" s="559"/>
      <c r="TMR1106" s="559"/>
      <c r="TMS1106" s="559"/>
      <c r="TMT1106" s="559"/>
      <c r="TMU1106" s="559"/>
      <c r="TMV1106" s="559"/>
      <c r="TMW1106" s="559"/>
      <c r="TMX1106" s="559"/>
      <c r="TMY1106" s="559"/>
      <c r="TMZ1106" s="559"/>
      <c r="TNA1106" s="559"/>
      <c r="TNB1106" s="559"/>
      <c r="TNC1106" s="559"/>
      <c r="TND1106" s="559"/>
      <c r="TNE1106" s="559"/>
      <c r="TNF1106" s="559"/>
      <c r="TNG1106" s="559"/>
      <c r="TNH1106" s="559"/>
      <c r="TNI1106" s="559"/>
      <c r="TNJ1106" s="559"/>
      <c r="TNK1106" s="559"/>
      <c r="TNL1106" s="559"/>
      <c r="TNM1106" s="559"/>
      <c r="TNN1106" s="559"/>
      <c r="TNO1106" s="559"/>
      <c r="TNP1106" s="559"/>
      <c r="TNQ1106" s="559"/>
      <c r="TNR1106" s="559"/>
      <c r="TNS1106" s="559"/>
      <c r="TNT1106" s="559"/>
      <c r="TNU1106" s="559"/>
      <c r="TNV1106" s="559"/>
      <c r="TNW1106" s="559"/>
      <c r="TNX1106" s="559"/>
      <c r="TNY1106" s="559"/>
      <c r="TNZ1106" s="559"/>
      <c r="TOA1106" s="559"/>
      <c r="TOB1106" s="559"/>
      <c r="TOC1106" s="559"/>
      <c r="TOD1106" s="559"/>
      <c r="TOE1106" s="559"/>
      <c r="TOF1106" s="559"/>
      <c r="TOG1106" s="559"/>
      <c r="TOH1106" s="559"/>
      <c r="TOI1106" s="559"/>
      <c r="TOJ1106" s="559"/>
      <c r="TOK1106" s="559"/>
      <c r="TOL1106" s="559"/>
      <c r="TOM1106" s="559"/>
      <c r="TON1106" s="559"/>
      <c r="TOO1106" s="559"/>
      <c r="TOP1106" s="559"/>
      <c r="TOQ1106" s="559"/>
      <c r="TOR1106" s="559"/>
      <c r="TOS1106" s="559"/>
      <c r="TOT1106" s="559"/>
      <c r="TOU1106" s="559"/>
      <c r="TOV1106" s="559"/>
      <c r="TOW1106" s="559"/>
      <c r="TOX1106" s="559"/>
      <c r="TOY1106" s="559"/>
      <c r="TOZ1106" s="559"/>
      <c r="TPA1106" s="559"/>
      <c r="TPB1106" s="559"/>
      <c r="TPC1106" s="559"/>
      <c r="TPD1106" s="559"/>
      <c r="TPE1106" s="559"/>
      <c r="TPF1106" s="559"/>
      <c r="TPG1106" s="559"/>
      <c r="TPH1106" s="559"/>
      <c r="TPI1106" s="559"/>
      <c r="TPJ1106" s="559"/>
      <c r="TPK1106" s="559"/>
      <c r="TPL1106" s="559"/>
      <c r="TPM1106" s="559"/>
      <c r="TPN1106" s="559"/>
      <c r="TPO1106" s="559"/>
      <c r="TPP1106" s="559"/>
      <c r="TPQ1106" s="559"/>
      <c r="TPR1106" s="559"/>
      <c r="TPS1106" s="559"/>
      <c r="TPT1106" s="559"/>
      <c r="TPU1106" s="559"/>
      <c r="TPV1106" s="559"/>
      <c r="TPW1106" s="559"/>
      <c r="TPX1106" s="559"/>
      <c r="TPY1106" s="559"/>
      <c r="TPZ1106" s="559"/>
      <c r="TQA1106" s="559"/>
      <c r="TQB1106" s="559"/>
      <c r="TQC1106" s="559"/>
      <c r="TQD1106" s="559"/>
      <c r="TQE1106" s="559"/>
      <c r="TQF1106" s="559"/>
      <c r="TQG1106" s="559"/>
      <c r="TQH1106" s="559"/>
      <c r="TQI1106" s="559"/>
      <c r="TQJ1106" s="559"/>
      <c r="TQK1106" s="559"/>
      <c r="TQL1106" s="559"/>
      <c r="TQM1106" s="559"/>
      <c r="TQN1106" s="559"/>
      <c r="TQO1106" s="559"/>
      <c r="TQP1106" s="559"/>
      <c r="TQQ1106" s="559"/>
      <c r="TQR1106" s="559"/>
      <c r="TQS1106" s="559"/>
      <c r="TQT1106" s="559"/>
      <c r="TQU1106" s="559"/>
      <c r="TQV1106" s="559"/>
      <c r="TQW1106" s="559"/>
      <c r="TQX1106" s="559"/>
      <c r="TQY1106" s="559"/>
      <c r="TQZ1106" s="559"/>
      <c r="TRA1106" s="559"/>
      <c r="TRB1106" s="559"/>
      <c r="TRC1106" s="559"/>
      <c r="TRD1106" s="559"/>
      <c r="TRE1106" s="559"/>
      <c r="TRF1106" s="559"/>
      <c r="TRG1106" s="559"/>
      <c r="TRH1106" s="559"/>
      <c r="TRI1106" s="559"/>
      <c r="TRJ1106" s="559"/>
      <c r="TRK1106" s="559"/>
      <c r="TRL1106" s="559"/>
      <c r="TRM1106" s="559"/>
      <c r="TRN1106" s="559"/>
      <c r="TRO1106" s="559"/>
      <c r="TRP1106" s="559"/>
      <c r="TRQ1106" s="559"/>
      <c r="TRR1106" s="559"/>
      <c r="TRS1106" s="559"/>
      <c r="TRT1106" s="559"/>
      <c r="TRU1106" s="559"/>
      <c r="TRV1106" s="559"/>
      <c r="TRW1106" s="559"/>
      <c r="TRX1106" s="559"/>
      <c r="TRY1106" s="559"/>
      <c r="TRZ1106" s="559"/>
      <c r="TSA1106" s="559"/>
      <c r="TSB1106" s="559"/>
      <c r="TSC1106" s="559"/>
      <c r="TSD1106" s="559"/>
      <c r="TSE1106" s="559"/>
      <c r="TSF1106" s="559"/>
      <c r="TSG1106" s="559"/>
      <c r="TSH1106" s="559"/>
      <c r="TSI1106" s="559"/>
      <c r="TSJ1106" s="559"/>
      <c r="TSK1106" s="559"/>
      <c r="TSL1106" s="559"/>
      <c r="TSM1106" s="559"/>
      <c r="TSN1106" s="559"/>
      <c r="TSO1106" s="559"/>
      <c r="TSP1106" s="559"/>
      <c r="TSQ1106" s="559"/>
      <c r="TSR1106" s="559"/>
      <c r="TSS1106" s="559"/>
      <c r="TST1106" s="559"/>
      <c r="TSU1106" s="559"/>
      <c r="TSV1106" s="559"/>
      <c r="TSW1106" s="559"/>
      <c r="TSX1106" s="559"/>
      <c r="TSY1106" s="559"/>
      <c r="TSZ1106" s="559"/>
      <c r="TTA1106" s="559"/>
      <c r="TTB1106" s="559"/>
      <c r="TTC1106" s="559"/>
      <c r="TTD1106" s="559"/>
      <c r="TTE1106" s="559"/>
      <c r="TTF1106" s="559"/>
      <c r="TTG1106" s="559"/>
      <c r="TTH1106" s="559"/>
      <c r="TTI1106" s="559"/>
      <c r="TTJ1106" s="559"/>
      <c r="TTK1106" s="559"/>
      <c r="TTL1106" s="559"/>
      <c r="TTM1106" s="559"/>
      <c r="TTN1106" s="559"/>
      <c r="TTO1106" s="559"/>
      <c r="TTP1106" s="559"/>
      <c r="TTQ1106" s="559"/>
      <c r="TTR1106" s="559"/>
      <c r="TTS1106" s="559"/>
      <c r="TTT1106" s="559"/>
      <c r="TTU1106" s="559"/>
      <c r="TTV1106" s="559"/>
      <c r="TTW1106" s="559"/>
      <c r="TTX1106" s="559"/>
      <c r="TTY1106" s="559"/>
      <c r="TTZ1106" s="559"/>
      <c r="TUA1106" s="559"/>
      <c r="TUB1106" s="559"/>
      <c r="TUC1106" s="559"/>
      <c r="TUD1106" s="559"/>
      <c r="TUE1106" s="559"/>
      <c r="TUF1106" s="559"/>
      <c r="TUG1106" s="559"/>
      <c r="TUH1106" s="559"/>
      <c r="TUI1106" s="559"/>
      <c r="TUJ1106" s="559"/>
      <c r="TUK1106" s="559"/>
      <c r="TUL1106" s="559"/>
      <c r="TUM1106" s="559"/>
      <c r="TUN1106" s="559"/>
      <c r="TUO1106" s="559"/>
      <c r="TUP1106" s="559"/>
      <c r="TUQ1106" s="559"/>
      <c r="TUR1106" s="559"/>
      <c r="TUS1106" s="559"/>
      <c r="TUT1106" s="559"/>
      <c r="TUU1106" s="559"/>
      <c r="TUV1106" s="559"/>
      <c r="TUW1106" s="559"/>
      <c r="TUX1106" s="559"/>
      <c r="TUY1106" s="559"/>
      <c r="TUZ1106" s="559"/>
      <c r="TVA1106" s="559"/>
      <c r="TVB1106" s="559"/>
      <c r="TVC1106" s="559"/>
      <c r="TVD1106" s="559"/>
      <c r="TVE1106" s="559"/>
      <c r="TVF1106" s="559"/>
      <c r="TVG1106" s="559"/>
      <c r="TVH1106" s="559"/>
      <c r="TVI1106" s="559"/>
      <c r="TVJ1106" s="559"/>
      <c r="TVK1106" s="559"/>
      <c r="TVL1106" s="559"/>
      <c r="TVM1106" s="559"/>
      <c r="TVN1106" s="559"/>
      <c r="TVO1106" s="559"/>
      <c r="TVP1106" s="559"/>
      <c r="TVQ1106" s="559"/>
      <c r="TVR1106" s="559"/>
      <c r="TVS1106" s="559"/>
      <c r="TVT1106" s="559"/>
      <c r="TVU1106" s="559"/>
      <c r="TVV1106" s="559"/>
      <c r="TVW1106" s="559"/>
      <c r="TVX1106" s="559"/>
      <c r="TVY1106" s="559"/>
      <c r="TVZ1106" s="559"/>
      <c r="TWA1106" s="559"/>
      <c r="TWB1106" s="559"/>
      <c r="TWC1106" s="559"/>
      <c r="TWD1106" s="559"/>
      <c r="TWE1106" s="559"/>
      <c r="TWF1106" s="559"/>
      <c r="TWG1106" s="559"/>
      <c r="TWH1106" s="559"/>
      <c r="TWI1106" s="559"/>
      <c r="TWJ1106" s="559"/>
      <c r="TWK1106" s="559"/>
      <c r="TWL1106" s="559"/>
      <c r="TWM1106" s="559"/>
      <c r="TWN1106" s="559"/>
      <c r="TWO1106" s="559"/>
      <c r="TWP1106" s="559"/>
      <c r="TWQ1106" s="559"/>
      <c r="TWR1106" s="559"/>
      <c r="TWS1106" s="559"/>
      <c r="TWT1106" s="559"/>
      <c r="TWU1106" s="559"/>
      <c r="TWV1106" s="559"/>
      <c r="TWW1106" s="559"/>
      <c r="TWX1106" s="559"/>
      <c r="TWY1106" s="559"/>
      <c r="TWZ1106" s="559"/>
      <c r="TXA1106" s="559"/>
      <c r="TXB1106" s="559"/>
      <c r="TXC1106" s="559"/>
      <c r="TXD1106" s="559"/>
      <c r="TXE1106" s="559"/>
      <c r="TXF1106" s="559"/>
      <c r="TXG1106" s="559"/>
      <c r="TXH1106" s="559"/>
      <c r="TXI1106" s="559"/>
      <c r="TXJ1106" s="559"/>
      <c r="TXK1106" s="559"/>
      <c r="TXL1106" s="559"/>
      <c r="TXM1106" s="559"/>
      <c r="TXN1106" s="559"/>
      <c r="TXO1106" s="559"/>
      <c r="TXP1106" s="559"/>
      <c r="TXQ1106" s="559"/>
      <c r="TXR1106" s="559"/>
      <c r="TXS1106" s="559"/>
      <c r="TXT1106" s="559"/>
      <c r="TXU1106" s="559"/>
      <c r="TXV1106" s="559"/>
      <c r="TXW1106" s="559"/>
      <c r="TXX1106" s="559"/>
      <c r="TXY1106" s="559"/>
      <c r="TXZ1106" s="559"/>
      <c r="TYA1106" s="559"/>
      <c r="TYB1106" s="559"/>
      <c r="TYC1106" s="559"/>
      <c r="TYD1106" s="559"/>
      <c r="TYE1106" s="559"/>
      <c r="TYF1106" s="559"/>
      <c r="TYG1106" s="559"/>
      <c r="TYH1106" s="559"/>
      <c r="TYI1106" s="559"/>
      <c r="TYJ1106" s="559"/>
      <c r="TYK1106" s="559"/>
      <c r="TYL1106" s="559"/>
      <c r="TYM1106" s="559"/>
      <c r="TYN1106" s="559"/>
      <c r="TYO1106" s="559"/>
      <c r="TYP1106" s="559"/>
      <c r="TYQ1106" s="559"/>
      <c r="TYR1106" s="559"/>
      <c r="TYS1106" s="559"/>
      <c r="TYT1106" s="559"/>
      <c r="TYU1106" s="559"/>
      <c r="TYV1106" s="559"/>
      <c r="TYW1106" s="559"/>
      <c r="TYX1106" s="559"/>
      <c r="TYY1106" s="559"/>
      <c r="TYZ1106" s="559"/>
      <c r="TZA1106" s="559"/>
      <c r="TZB1106" s="559"/>
      <c r="TZC1106" s="559"/>
      <c r="TZD1106" s="559"/>
      <c r="TZE1106" s="559"/>
      <c r="TZF1106" s="559"/>
      <c r="TZG1106" s="559"/>
      <c r="TZH1106" s="559"/>
      <c r="TZI1106" s="559"/>
      <c r="TZJ1106" s="559"/>
      <c r="TZK1106" s="559"/>
      <c r="TZL1106" s="559"/>
      <c r="TZM1106" s="559"/>
      <c r="TZN1106" s="559"/>
      <c r="TZO1106" s="559"/>
      <c r="TZP1106" s="559"/>
      <c r="TZQ1106" s="559"/>
      <c r="TZR1106" s="559"/>
      <c r="TZS1106" s="559"/>
      <c r="TZT1106" s="559"/>
      <c r="TZU1106" s="559"/>
      <c r="TZV1106" s="559"/>
      <c r="TZW1106" s="559"/>
      <c r="TZX1106" s="559"/>
      <c r="TZY1106" s="559"/>
      <c r="TZZ1106" s="559"/>
      <c r="UAA1106" s="559"/>
      <c r="UAB1106" s="559"/>
      <c r="UAC1106" s="559"/>
      <c r="UAD1106" s="559"/>
      <c r="UAE1106" s="559"/>
      <c r="UAF1106" s="559"/>
      <c r="UAG1106" s="559"/>
      <c r="UAH1106" s="559"/>
      <c r="UAI1106" s="559"/>
      <c r="UAJ1106" s="559"/>
      <c r="UAK1106" s="559"/>
      <c r="UAL1106" s="559"/>
      <c r="UAM1106" s="559"/>
      <c r="UAN1106" s="559"/>
      <c r="UAO1106" s="559"/>
      <c r="UAP1106" s="559"/>
      <c r="UAQ1106" s="559"/>
      <c r="UAR1106" s="559"/>
      <c r="UAS1106" s="559"/>
      <c r="UAT1106" s="559"/>
      <c r="UAU1106" s="559"/>
      <c r="UAV1106" s="559"/>
      <c r="UAW1106" s="559"/>
      <c r="UAX1106" s="559"/>
      <c r="UAY1106" s="559"/>
      <c r="UAZ1106" s="559"/>
      <c r="UBA1106" s="559"/>
      <c r="UBB1106" s="559"/>
      <c r="UBC1106" s="559"/>
      <c r="UBD1106" s="559"/>
      <c r="UBE1106" s="559"/>
      <c r="UBF1106" s="559"/>
      <c r="UBG1106" s="559"/>
      <c r="UBH1106" s="559"/>
      <c r="UBI1106" s="559"/>
      <c r="UBJ1106" s="559"/>
      <c r="UBK1106" s="559"/>
      <c r="UBL1106" s="559"/>
      <c r="UBM1106" s="559"/>
      <c r="UBN1106" s="559"/>
      <c r="UBO1106" s="559"/>
      <c r="UBP1106" s="559"/>
      <c r="UBQ1106" s="559"/>
      <c r="UBR1106" s="559"/>
      <c r="UBS1106" s="559"/>
      <c r="UBT1106" s="559"/>
      <c r="UBU1106" s="559"/>
      <c r="UBV1106" s="559"/>
      <c r="UBW1106" s="559"/>
      <c r="UBX1106" s="559"/>
      <c r="UBY1106" s="559"/>
      <c r="UBZ1106" s="559"/>
      <c r="UCA1106" s="559"/>
      <c r="UCB1106" s="559"/>
      <c r="UCC1106" s="559"/>
      <c r="UCD1106" s="559"/>
      <c r="UCE1106" s="559"/>
      <c r="UCF1106" s="559"/>
      <c r="UCG1106" s="559"/>
      <c r="UCH1106" s="559"/>
      <c r="UCI1106" s="559"/>
      <c r="UCJ1106" s="559"/>
      <c r="UCK1106" s="559"/>
      <c r="UCL1106" s="559"/>
      <c r="UCM1106" s="559"/>
      <c r="UCN1106" s="559"/>
      <c r="UCO1106" s="559"/>
      <c r="UCP1106" s="559"/>
      <c r="UCQ1106" s="559"/>
      <c r="UCR1106" s="559"/>
      <c r="UCS1106" s="559"/>
      <c r="UCT1106" s="559"/>
      <c r="UCU1106" s="559"/>
      <c r="UCV1106" s="559"/>
      <c r="UCW1106" s="559"/>
      <c r="UCX1106" s="559"/>
      <c r="UCY1106" s="559"/>
      <c r="UCZ1106" s="559"/>
      <c r="UDA1106" s="559"/>
      <c r="UDB1106" s="559"/>
      <c r="UDC1106" s="559"/>
      <c r="UDD1106" s="559"/>
      <c r="UDE1106" s="559"/>
      <c r="UDF1106" s="559"/>
      <c r="UDG1106" s="559"/>
      <c r="UDH1106" s="559"/>
      <c r="UDI1106" s="559"/>
      <c r="UDJ1106" s="559"/>
      <c r="UDK1106" s="559"/>
      <c r="UDL1106" s="559"/>
      <c r="UDM1106" s="559"/>
      <c r="UDN1106" s="559"/>
      <c r="UDO1106" s="559"/>
      <c r="UDP1106" s="559"/>
      <c r="UDQ1106" s="559"/>
      <c r="UDR1106" s="559"/>
      <c r="UDS1106" s="559"/>
      <c r="UDT1106" s="559"/>
      <c r="UDU1106" s="559"/>
      <c r="UDV1106" s="559"/>
      <c r="UDW1106" s="559"/>
      <c r="UDX1106" s="559"/>
      <c r="UDY1106" s="559"/>
      <c r="UDZ1106" s="559"/>
      <c r="UEA1106" s="559"/>
      <c r="UEB1106" s="559"/>
      <c r="UEC1106" s="559"/>
      <c r="UED1106" s="559"/>
      <c r="UEE1106" s="559"/>
      <c r="UEF1106" s="559"/>
      <c r="UEG1106" s="559"/>
      <c r="UEH1106" s="559"/>
      <c r="UEI1106" s="559"/>
      <c r="UEJ1106" s="559"/>
      <c r="UEK1106" s="559"/>
      <c r="UEL1106" s="559"/>
      <c r="UEM1106" s="559"/>
      <c r="UEN1106" s="559"/>
      <c r="UEO1106" s="559"/>
      <c r="UEP1106" s="559"/>
      <c r="UEQ1106" s="559"/>
      <c r="UER1106" s="559"/>
      <c r="UES1106" s="559"/>
      <c r="UET1106" s="559"/>
      <c r="UEU1106" s="559"/>
      <c r="UEV1106" s="559"/>
      <c r="UEW1106" s="559"/>
      <c r="UEX1106" s="559"/>
      <c r="UEY1106" s="559"/>
      <c r="UEZ1106" s="559"/>
      <c r="UFA1106" s="559"/>
      <c r="UFB1106" s="559"/>
      <c r="UFC1106" s="559"/>
      <c r="UFD1106" s="559"/>
      <c r="UFE1106" s="559"/>
      <c r="UFF1106" s="559"/>
      <c r="UFG1106" s="559"/>
      <c r="UFH1106" s="559"/>
      <c r="UFI1106" s="559"/>
      <c r="UFJ1106" s="559"/>
      <c r="UFK1106" s="559"/>
      <c r="UFL1106" s="559"/>
      <c r="UFM1106" s="559"/>
      <c r="UFN1106" s="559"/>
      <c r="UFO1106" s="559"/>
      <c r="UFP1106" s="559"/>
      <c r="UFQ1106" s="559"/>
      <c r="UFR1106" s="559"/>
      <c r="UFS1106" s="559"/>
      <c r="UFT1106" s="559"/>
      <c r="UFU1106" s="559"/>
      <c r="UFV1106" s="559"/>
      <c r="UFW1106" s="559"/>
      <c r="UFX1106" s="559"/>
      <c r="UFY1106" s="559"/>
      <c r="UFZ1106" s="559"/>
      <c r="UGA1106" s="559"/>
      <c r="UGB1106" s="559"/>
      <c r="UGC1106" s="559"/>
      <c r="UGD1106" s="559"/>
      <c r="UGE1106" s="559"/>
      <c r="UGF1106" s="559"/>
      <c r="UGG1106" s="559"/>
      <c r="UGH1106" s="559"/>
      <c r="UGI1106" s="559"/>
      <c r="UGJ1106" s="559"/>
      <c r="UGK1106" s="559"/>
      <c r="UGL1106" s="559"/>
      <c r="UGM1106" s="559"/>
      <c r="UGN1106" s="559"/>
      <c r="UGO1106" s="559"/>
      <c r="UGP1106" s="559"/>
      <c r="UGQ1106" s="559"/>
      <c r="UGR1106" s="559"/>
      <c r="UGS1106" s="559"/>
      <c r="UGT1106" s="559"/>
      <c r="UGU1106" s="559"/>
      <c r="UGV1106" s="559"/>
      <c r="UGW1106" s="559"/>
      <c r="UGX1106" s="559"/>
      <c r="UGY1106" s="559"/>
      <c r="UGZ1106" s="559"/>
      <c r="UHA1106" s="559"/>
      <c r="UHB1106" s="559"/>
      <c r="UHC1106" s="559"/>
      <c r="UHD1106" s="559"/>
      <c r="UHE1106" s="559"/>
      <c r="UHF1106" s="559"/>
      <c r="UHG1106" s="559"/>
      <c r="UHH1106" s="559"/>
      <c r="UHI1106" s="559"/>
      <c r="UHJ1106" s="559"/>
      <c r="UHK1106" s="559"/>
      <c r="UHL1106" s="559"/>
      <c r="UHM1106" s="559"/>
      <c r="UHN1106" s="559"/>
      <c r="UHO1106" s="559"/>
      <c r="UHP1106" s="559"/>
      <c r="UHQ1106" s="559"/>
      <c r="UHR1106" s="559"/>
      <c r="UHS1106" s="559"/>
      <c r="UHT1106" s="559"/>
      <c r="UHU1106" s="559"/>
      <c r="UHV1106" s="559"/>
      <c r="UHW1106" s="559"/>
      <c r="UHX1106" s="559"/>
      <c r="UHY1106" s="559"/>
      <c r="UHZ1106" s="559"/>
      <c r="UIA1106" s="559"/>
      <c r="UIB1106" s="559"/>
      <c r="UIC1106" s="559"/>
      <c r="UID1106" s="559"/>
      <c r="UIE1106" s="559"/>
      <c r="UIF1106" s="559"/>
      <c r="UIG1106" s="559"/>
      <c r="UIH1106" s="559"/>
      <c r="UII1106" s="559"/>
      <c r="UIJ1106" s="559"/>
      <c r="UIK1106" s="559"/>
      <c r="UIL1106" s="559"/>
      <c r="UIM1106" s="559"/>
      <c r="UIN1106" s="559"/>
      <c r="UIO1106" s="559"/>
      <c r="UIP1106" s="559"/>
      <c r="UIQ1106" s="559"/>
      <c r="UIR1106" s="559"/>
      <c r="UIS1106" s="559"/>
      <c r="UIT1106" s="559"/>
      <c r="UIU1106" s="559"/>
      <c r="UIV1106" s="559"/>
      <c r="UIW1106" s="559"/>
      <c r="UIX1106" s="559"/>
      <c r="UIY1106" s="559"/>
      <c r="UIZ1106" s="559"/>
      <c r="UJA1106" s="559"/>
      <c r="UJB1106" s="559"/>
      <c r="UJC1106" s="559"/>
      <c r="UJD1106" s="559"/>
      <c r="UJE1106" s="559"/>
      <c r="UJF1106" s="559"/>
      <c r="UJG1106" s="559"/>
      <c r="UJH1106" s="559"/>
      <c r="UJI1106" s="559"/>
      <c r="UJJ1106" s="559"/>
      <c r="UJK1106" s="559"/>
      <c r="UJL1106" s="559"/>
      <c r="UJM1106" s="559"/>
      <c r="UJN1106" s="559"/>
      <c r="UJO1106" s="559"/>
      <c r="UJP1106" s="559"/>
      <c r="UJQ1106" s="559"/>
      <c r="UJR1106" s="559"/>
      <c r="UJS1106" s="559"/>
      <c r="UJT1106" s="559"/>
      <c r="UJU1106" s="559"/>
      <c r="UJV1106" s="559"/>
      <c r="UJW1106" s="559"/>
      <c r="UJX1106" s="559"/>
      <c r="UJY1106" s="559"/>
      <c r="UJZ1106" s="559"/>
      <c r="UKA1106" s="559"/>
      <c r="UKB1106" s="559"/>
      <c r="UKC1106" s="559"/>
      <c r="UKD1106" s="559"/>
      <c r="UKE1106" s="559"/>
      <c r="UKF1106" s="559"/>
      <c r="UKG1106" s="559"/>
      <c r="UKH1106" s="559"/>
      <c r="UKI1106" s="559"/>
      <c r="UKJ1106" s="559"/>
      <c r="UKK1106" s="559"/>
      <c r="UKL1106" s="559"/>
      <c r="UKM1106" s="559"/>
      <c r="UKN1106" s="559"/>
      <c r="UKO1106" s="559"/>
      <c r="UKP1106" s="559"/>
      <c r="UKQ1106" s="559"/>
      <c r="UKR1106" s="559"/>
      <c r="UKS1106" s="559"/>
      <c r="UKT1106" s="559"/>
      <c r="UKU1106" s="559"/>
      <c r="UKV1106" s="559"/>
      <c r="UKW1106" s="559"/>
      <c r="UKX1106" s="559"/>
      <c r="UKY1106" s="559"/>
      <c r="UKZ1106" s="559"/>
      <c r="ULA1106" s="559"/>
      <c r="ULB1106" s="559"/>
      <c r="ULC1106" s="559"/>
      <c r="ULD1106" s="559"/>
      <c r="ULE1106" s="559"/>
      <c r="ULF1106" s="559"/>
      <c r="ULG1106" s="559"/>
      <c r="ULH1106" s="559"/>
      <c r="ULI1106" s="559"/>
      <c r="ULJ1106" s="559"/>
      <c r="ULK1106" s="559"/>
      <c r="ULL1106" s="559"/>
      <c r="ULM1106" s="559"/>
      <c r="ULN1106" s="559"/>
      <c r="ULO1106" s="559"/>
      <c r="ULP1106" s="559"/>
      <c r="ULQ1106" s="559"/>
      <c r="ULR1106" s="559"/>
      <c r="ULS1106" s="559"/>
      <c r="ULT1106" s="559"/>
      <c r="ULU1106" s="559"/>
      <c r="ULV1106" s="559"/>
      <c r="ULW1106" s="559"/>
      <c r="ULX1106" s="559"/>
      <c r="ULY1106" s="559"/>
      <c r="ULZ1106" s="559"/>
      <c r="UMA1106" s="559"/>
      <c r="UMB1106" s="559"/>
      <c r="UMC1106" s="559"/>
      <c r="UMD1106" s="559"/>
      <c r="UME1106" s="559"/>
      <c r="UMF1106" s="559"/>
      <c r="UMG1106" s="559"/>
      <c r="UMH1106" s="559"/>
      <c r="UMI1106" s="559"/>
      <c r="UMJ1106" s="559"/>
      <c r="UMK1106" s="559"/>
      <c r="UML1106" s="559"/>
      <c r="UMM1106" s="559"/>
      <c r="UMN1106" s="559"/>
      <c r="UMO1106" s="559"/>
      <c r="UMP1106" s="559"/>
      <c r="UMQ1106" s="559"/>
      <c r="UMR1106" s="559"/>
      <c r="UMS1106" s="559"/>
      <c r="UMT1106" s="559"/>
      <c r="UMU1106" s="559"/>
      <c r="UMV1106" s="559"/>
      <c r="UMW1106" s="559"/>
      <c r="UMX1106" s="559"/>
      <c r="UMY1106" s="559"/>
      <c r="UMZ1106" s="559"/>
      <c r="UNA1106" s="559"/>
      <c r="UNB1106" s="559"/>
      <c r="UNC1106" s="559"/>
      <c r="UND1106" s="559"/>
      <c r="UNE1106" s="559"/>
      <c r="UNF1106" s="559"/>
      <c r="UNG1106" s="559"/>
      <c r="UNH1106" s="559"/>
      <c r="UNI1106" s="559"/>
      <c r="UNJ1106" s="559"/>
      <c r="UNK1106" s="559"/>
      <c r="UNL1106" s="559"/>
      <c r="UNM1106" s="559"/>
      <c r="UNN1106" s="559"/>
      <c r="UNO1106" s="559"/>
      <c r="UNP1106" s="559"/>
      <c r="UNQ1106" s="559"/>
      <c r="UNR1106" s="559"/>
      <c r="UNS1106" s="559"/>
      <c r="UNT1106" s="559"/>
      <c r="UNU1106" s="559"/>
      <c r="UNV1106" s="559"/>
      <c r="UNW1106" s="559"/>
      <c r="UNX1106" s="559"/>
      <c r="UNY1106" s="559"/>
      <c r="UNZ1106" s="559"/>
      <c r="UOA1106" s="559"/>
      <c r="UOB1106" s="559"/>
      <c r="UOC1106" s="559"/>
      <c r="UOD1106" s="559"/>
      <c r="UOE1106" s="559"/>
      <c r="UOF1106" s="559"/>
      <c r="UOG1106" s="559"/>
      <c r="UOH1106" s="559"/>
      <c r="UOI1106" s="559"/>
      <c r="UOJ1106" s="559"/>
      <c r="UOK1106" s="559"/>
      <c r="UOL1106" s="559"/>
      <c r="UOM1106" s="559"/>
      <c r="UON1106" s="559"/>
      <c r="UOO1106" s="559"/>
      <c r="UOP1106" s="559"/>
      <c r="UOQ1106" s="559"/>
      <c r="UOR1106" s="559"/>
      <c r="UOS1106" s="559"/>
      <c r="UOT1106" s="559"/>
      <c r="UOU1106" s="559"/>
      <c r="UOV1106" s="559"/>
      <c r="UOW1106" s="559"/>
      <c r="UOX1106" s="559"/>
      <c r="UOY1106" s="559"/>
      <c r="UOZ1106" s="559"/>
      <c r="UPA1106" s="559"/>
      <c r="UPB1106" s="559"/>
      <c r="UPC1106" s="559"/>
      <c r="UPD1106" s="559"/>
      <c r="UPE1106" s="559"/>
      <c r="UPF1106" s="559"/>
      <c r="UPG1106" s="559"/>
      <c r="UPH1106" s="559"/>
      <c r="UPI1106" s="559"/>
      <c r="UPJ1106" s="559"/>
      <c r="UPK1106" s="559"/>
      <c r="UPL1106" s="559"/>
      <c r="UPM1106" s="559"/>
      <c r="UPN1106" s="559"/>
      <c r="UPO1106" s="559"/>
      <c r="UPP1106" s="559"/>
      <c r="UPQ1106" s="559"/>
      <c r="UPR1106" s="559"/>
      <c r="UPS1106" s="559"/>
      <c r="UPT1106" s="559"/>
      <c r="UPU1106" s="559"/>
      <c r="UPV1106" s="559"/>
      <c r="UPW1106" s="559"/>
      <c r="UPX1106" s="559"/>
      <c r="UPY1106" s="559"/>
      <c r="UPZ1106" s="559"/>
      <c r="UQA1106" s="559"/>
      <c r="UQB1106" s="559"/>
      <c r="UQC1106" s="559"/>
      <c r="UQD1106" s="559"/>
      <c r="UQE1106" s="559"/>
      <c r="UQF1106" s="559"/>
      <c r="UQG1106" s="559"/>
      <c r="UQH1106" s="559"/>
      <c r="UQI1106" s="559"/>
      <c r="UQJ1106" s="559"/>
      <c r="UQK1106" s="559"/>
      <c r="UQL1106" s="559"/>
      <c r="UQM1106" s="559"/>
      <c r="UQN1106" s="559"/>
      <c r="UQO1106" s="559"/>
      <c r="UQP1106" s="559"/>
      <c r="UQQ1106" s="559"/>
      <c r="UQR1106" s="559"/>
      <c r="UQS1106" s="559"/>
      <c r="UQT1106" s="559"/>
      <c r="UQU1106" s="559"/>
      <c r="UQV1106" s="559"/>
      <c r="UQW1106" s="559"/>
      <c r="UQX1106" s="559"/>
      <c r="UQY1106" s="559"/>
      <c r="UQZ1106" s="559"/>
      <c r="URA1106" s="559"/>
      <c r="URB1106" s="559"/>
      <c r="URC1106" s="559"/>
      <c r="URD1106" s="559"/>
      <c r="URE1106" s="559"/>
      <c r="URF1106" s="559"/>
      <c r="URG1106" s="559"/>
      <c r="URH1106" s="559"/>
      <c r="URI1106" s="559"/>
      <c r="URJ1106" s="559"/>
      <c r="URK1106" s="559"/>
      <c r="URL1106" s="559"/>
      <c r="URM1106" s="559"/>
      <c r="URN1106" s="559"/>
      <c r="URO1106" s="559"/>
      <c r="URP1106" s="559"/>
      <c r="URQ1106" s="559"/>
      <c r="URR1106" s="559"/>
      <c r="URS1106" s="559"/>
      <c r="URT1106" s="559"/>
      <c r="URU1106" s="559"/>
      <c r="URV1106" s="559"/>
      <c r="URW1106" s="559"/>
      <c r="URX1106" s="559"/>
      <c r="URY1106" s="559"/>
      <c r="URZ1106" s="559"/>
      <c r="USA1106" s="559"/>
      <c r="USB1106" s="559"/>
      <c r="USC1106" s="559"/>
      <c r="USD1106" s="559"/>
      <c r="USE1106" s="559"/>
      <c r="USF1106" s="559"/>
      <c r="USG1106" s="559"/>
      <c r="USH1106" s="559"/>
      <c r="USI1106" s="559"/>
      <c r="USJ1106" s="559"/>
      <c r="USK1106" s="559"/>
      <c r="USL1106" s="559"/>
      <c r="USM1106" s="559"/>
      <c r="USN1106" s="559"/>
      <c r="USO1106" s="559"/>
      <c r="USP1106" s="559"/>
      <c r="USQ1106" s="559"/>
      <c r="USR1106" s="559"/>
      <c r="USS1106" s="559"/>
      <c r="UST1106" s="559"/>
      <c r="USU1106" s="559"/>
      <c r="USV1106" s="559"/>
      <c r="USW1106" s="559"/>
      <c r="USX1106" s="559"/>
      <c r="USY1106" s="559"/>
      <c r="USZ1106" s="559"/>
      <c r="UTA1106" s="559"/>
      <c r="UTB1106" s="559"/>
      <c r="UTC1106" s="559"/>
      <c r="UTD1106" s="559"/>
      <c r="UTE1106" s="559"/>
      <c r="UTF1106" s="559"/>
      <c r="UTG1106" s="559"/>
      <c r="UTH1106" s="559"/>
      <c r="UTI1106" s="559"/>
      <c r="UTJ1106" s="559"/>
      <c r="UTK1106" s="559"/>
      <c r="UTL1106" s="559"/>
      <c r="UTM1106" s="559"/>
      <c r="UTN1106" s="559"/>
      <c r="UTO1106" s="559"/>
      <c r="UTP1106" s="559"/>
      <c r="UTQ1106" s="559"/>
      <c r="UTR1106" s="559"/>
      <c r="UTS1106" s="559"/>
      <c r="UTT1106" s="559"/>
      <c r="UTU1106" s="559"/>
      <c r="UTV1106" s="559"/>
      <c r="UTW1106" s="559"/>
      <c r="UTX1106" s="559"/>
      <c r="UTY1106" s="559"/>
      <c r="UTZ1106" s="559"/>
      <c r="UUA1106" s="559"/>
      <c r="UUB1106" s="559"/>
      <c r="UUC1106" s="559"/>
      <c r="UUD1106" s="559"/>
      <c r="UUE1106" s="559"/>
      <c r="UUF1106" s="559"/>
      <c r="UUG1106" s="559"/>
      <c r="UUH1106" s="559"/>
      <c r="UUI1106" s="559"/>
      <c r="UUJ1106" s="559"/>
      <c r="UUK1106" s="559"/>
      <c r="UUL1106" s="559"/>
      <c r="UUM1106" s="559"/>
      <c r="UUN1106" s="559"/>
      <c r="UUO1106" s="559"/>
      <c r="UUP1106" s="559"/>
      <c r="UUQ1106" s="559"/>
      <c r="UUR1106" s="559"/>
      <c r="UUS1106" s="559"/>
      <c r="UUT1106" s="559"/>
      <c r="UUU1106" s="559"/>
      <c r="UUV1106" s="559"/>
      <c r="UUW1106" s="559"/>
      <c r="UUX1106" s="559"/>
      <c r="UUY1106" s="559"/>
      <c r="UUZ1106" s="559"/>
      <c r="UVA1106" s="559"/>
      <c r="UVB1106" s="559"/>
      <c r="UVC1106" s="559"/>
      <c r="UVD1106" s="559"/>
      <c r="UVE1106" s="559"/>
      <c r="UVF1106" s="559"/>
      <c r="UVG1106" s="559"/>
      <c r="UVH1106" s="559"/>
      <c r="UVI1106" s="559"/>
      <c r="UVJ1106" s="559"/>
      <c r="UVK1106" s="559"/>
      <c r="UVL1106" s="559"/>
      <c r="UVM1106" s="559"/>
      <c r="UVN1106" s="559"/>
      <c r="UVO1106" s="559"/>
      <c r="UVP1106" s="559"/>
      <c r="UVQ1106" s="559"/>
      <c r="UVR1106" s="559"/>
      <c r="UVS1106" s="559"/>
      <c r="UVT1106" s="559"/>
      <c r="UVU1106" s="559"/>
      <c r="UVV1106" s="559"/>
      <c r="UVW1106" s="559"/>
      <c r="UVX1106" s="559"/>
      <c r="UVY1106" s="559"/>
      <c r="UVZ1106" s="559"/>
      <c r="UWA1106" s="559"/>
      <c r="UWB1106" s="559"/>
      <c r="UWC1106" s="559"/>
      <c r="UWD1106" s="559"/>
      <c r="UWE1106" s="559"/>
      <c r="UWF1106" s="559"/>
      <c r="UWG1106" s="559"/>
      <c r="UWH1106" s="559"/>
      <c r="UWI1106" s="559"/>
      <c r="UWJ1106" s="559"/>
      <c r="UWK1106" s="559"/>
      <c r="UWL1106" s="559"/>
      <c r="UWM1106" s="559"/>
      <c r="UWN1106" s="559"/>
      <c r="UWO1106" s="559"/>
      <c r="UWP1106" s="559"/>
      <c r="UWQ1106" s="559"/>
      <c r="UWR1106" s="559"/>
      <c r="UWS1106" s="559"/>
      <c r="UWT1106" s="559"/>
      <c r="UWU1106" s="559"/>
      <c r="UWV1106" s="559"/>
      <c r="UWW1106" s="559"/>
      <c r="UWX1106" s="559"/>
      <c r="UWY1106" s="559"/>
      <c r="UWZ1106" s="559"/>
      <c r="UXA1106" s="559"/>
      <c r="UXB1106" s="559"/>
      <c r="UXC1106" s="559"/>
      <c r="UXD1106" s="559"/>
      <c r="UXE1106" s="559"/>
      <c r="UXF1106" s="559"/>
      <c r="UXG1106" s="559"/>
      <c r="UXH1106" s="559"/>
      <c r="UXI1106" s="559"/>
      <c r="UXJ1106" s="559"/>
      <c r="UXK1106" s="559"/>
      <c r="UXL1106" s="559"/>
      <c r="UXM1106" s="559"/>
      <c r="UXN1106" s="559"/>
      <c r="UXO1106" s="559"/>
      <c r="UXP1106" s="559"/>
      <c r="UXQ1106" s="559"/>
      <c r="UXR1106" s="559"/>
      <c r="UXS1106" s="559"/>
      <c r="UXT1106" s="559"/>
      <c r="UXU1106" s="559"/>
      <c r="UXV1106" s="559"/>
      <c r="UXW1106" s="559"/>
      <c r="UXX1106" s="559"/>
      <c r="UXY1106" s="559"/>
      <c r="UXZ1106" s="559"/>
      <c r="UYA1106" s="559"/>
      <c r="UYB1106" s="559"/>
      <c r="UYC1106" s="559"/>
      <c r="UYD1106" s="559"/>
      <c r="UYE1106" s="559"/>
      <c r="UYF1106" s="559"/>
      <c r="UYG1106" s="559"/>
      <c r="UYH1106" s="559"/>
      <c r="UYI1106" s="559"/>
      <c r="UYJ1106" s="559"/>
      <c r="UYK1106" s="559"/>
      <c r="UYL1106" s="559"/>
      <c r="UYM1106" s="559"/>
      <c r="UYN1106" s="559"/>
      <c r="UYO1106" s="559"/>
      <c r="UYP1106" s="559"/>
      <c r="UYQ1106" s="559"/>
      <c r="UYR1106" s="559"/>
      <c r="UYS1106" s="559"/>
      <c r="UYT1106" s="559"/>
      <c r="UYU1106" s="559"/>
      <c r="UYV1106" s="559"/>
      <c r="UYW1106" s="559"/>
      <c r="UYX1106" s="559"/>
      <c r="UYY1106" s="559"/>
      <c r="UYZ1106" s="559"/>
      <c r="UZA1106" s="559"/>
      <c r="UZB1106" s="559"/>
      <c r="UZC1106" s="559"/>
      <c r="UZD1106" s="559"/>
      <c r="UZE1106" s="559"/>
      <c r="UZF1106" s="559"/>
      <c r="UZG1106" s="559"/>
      <c r="UZH1106" s="559"/>
      <c r="UZI1106" s="559"/>
      <c r="UZJ1106" s="559"/>
      <c r="UZK1106" s="559"/>
      <c r="UZL1106" s="559"/>
      <c r="UZM1106" s="559"/>
      <c r="UZN1106" s="559"/>
      <c r="UZO1106" s="559"/>
      <c r="UZP1106" s="559"/>
      <c r="UZQ1106" s="559"/>
      <c r="UZR1106" s="559"/>
      <c r="UZS1106" s="559"/>
      <c r="UZT1106" s="559"/>
      <c r="UZU1106" s="559"/>
      <c r="UZV1106" s="559"/>
      <c r="UZW1106" s="559"/>
      <c r="UZX1106" s="559"/>
      <c r="UZY1106" s="559"/>
      <c r="UZZ1106" s="559"/>
      <c r="VAA1106" s="559"/>
      <c r="VAB1106" s="559"/>
      <c r="VAC1106" s="559"/>
      <c r="VAD1106" s="559"/>
      <c r="VAE1106" s="559"/>
      <c r="VAF1106" s="559"/>
      <c r="VAG1106" s="559"/>
      <c r="VAH1106" s="559"/>
      <c r="VAI1106" s="559"/>
      <c r="VAJ1106" s="559"/>
      <c r="VAK1106" s="559"/>
      <c r="VAL1106" s="559"/>
      <c r="VAM1106" s="559"/>
      <c r="VAN1106" s="559"/>
      <c r="VAO1106" s="559"/>
      <c r="VAP1106" s="559"/>
      <c r="VAQ1106" s="559"/>
      <c r="VAR1106" s="559"/>
      <c r="VAS1106" s="559"/>
      <c r="VAT1106" s="559"/>
      <c r="VAU1106" s="559"/>
      <c r="VAV1106" s="559"/>
      <c r="VAW1106" s="559"/>
      <c r="VAX1106" s="559"/>
      <c r="VAY1106" s="559"/>
      <c r="VAZ1106" s="559"/>
      <c r="VBA1106" s="559"/>
      <c r="VBB1106" s="559"/>
      <c r="VBC1106" s="559"/>
      <c r="VBD1106" s="559"/>
      <c r="VBE1106" s="559"/>
      <c r="VBF1106" s="559"/>
      <c r="VBG1106" s="559"/>
      <c r="VBH1106" s="559"/>
      <c r="VBI1106" s="559"/>
      <c r="VBJ1106" s="559"/>
      <c r="VBK1106" s="559"/>
      <c r="VBL1106" s="559"/>
      <c r="VBM1106" s="559"/>
      <c r="VBN1106" s="559"/>
      <c r="VBO1106" s="559"/>
      <c r="VBP1106" s="559"/>
      <c r="VBQ1106" s="559"/>
      <c r="VBR1106" s="559"/>
      <c r="VBS1106" s="559"/>
      <c r="VBT1106" s="559"/>
      <c r="VBU1106" s="559"/>
      <c r="VBV1106" s="559"/>
      <c r="VBW1106" s="559"/>
      <c r="VBX1106" s="559"/>
      <c r="VBY1106" s="559"/>
      <c r="VBZ1106" s="559"/>
      <c r="VCA1106" s="559"/>
      <c r="VCB1106" s="559"/>
      <c r="VCC1106" s="559"/>
      <c r="VCD1106" s="559"/>
      <c r="VCE1106" s="559"/>
      <c r="VCF1106" s="559"/>
      <c r="VCG1106" s="559"/>
      <c r="VCH1106" s="559"/>
      <c r="VCI1106" s="559"/>
      <c r="VCJ1106" s="559"/>
      <c r="VCK1106" s="559"/>
      <c r="VCL1106" s="559"/>
      <c r="VCM1106" s="559"/>
      <c r="VCN1106" s="559"/>
      <c r="VCO1106" s="559"/>
      <c r="VCP1106" s="559"/>
      <c r="VCQ1106" s="559"/>
      <c r="VCR1106" s="559"/>
      <c r="VCS1106" s="559"/>
      <c r="VCT1106" s="559"/>
      <c r="VCU1106" s="559"/>
      <c r="VCV1106" s="559"/>
      <c r="VCW1106" s="559"/>
      <c r="VCX1106" s="559"/>
      <c r="VCY1106" s="559"/>
      <c r="VCZ1106" s="559"/>
      <c r="VDA1106" s="559"/>
      <c r="VDB1106" s="559"/>
      <c r="VDC1106" s="559"/>
      <c r="VDD1106" s="559"/>
      <c r="VDE1106" s="559"/>
      <c r="VDF1106" s="559"/>
      <c r="VDG1106" s="559"/>
      <c r="VDH1106" s="559"/>
      <c r="VDI1106" s="559"/>
      <c r="VDJ1106" s="559"/>
      <c r="VDK1106" s="559"/>
      <c r="VDL1106" s="559"/>
      <c r="VDM1106" s="559"/>
      <c r="VDN1106" s="559"/>
      <c r="VDO1106" s="559"/>
      <c r="VDP1106" s="559"/>
      <c r="VDQ1106" s="559"/>
      <c r="VDR1106" s="559"/>
      <c r="VDS1106" s="559"/>
      <c r="VDT1106" s="559"/>
      <c r="VDU1106" s="559"/>
      <c r="VDV1106" s="559"/>
      <c r="VDW1106" s="559"/>
      <c r="VDX1106" s="559"/>
      <c r="VDY1106" s="559"/>
      <c r="VDZ1106" s="559"/>
      <c r="VEA1106" s="559"/>
      <c r="VEB1106" s="559"/>
      <c r="VEC1106" s="559"/>
      <c r="VED1106" s="559"/>
      <c r="VEE1106" s="559"/>
      <c r="VEF1106" s="559"/>
      <c r="VEG1106" s="559"/>
      <c r="VEH1106" s="559"/>
      <c r="VEI1106" s="559"/>
      <c r="VEJ1106" s="559"/>
      <c r="VEK1106" s="559"/>
      <c r="VEL1106" s="559"/>
      <c r="VEM1106" s="559"/>
      <c r="VEN1106" s="559"/>
      <c r="VEO1106" s="559"/>
      <c r="VEP1106" s="559"/>
      <c r="VEQ1106" s="559"/>
      <c r="VER1106" s="559"/>
      <c r="VES1106" s="559"/>
      <c r="VET1106" s="559"/>
      <c r="VEU1106" s="559"/>
      <c r="VEV1106" s="559"/>
      <c r="VEW1106" s="559"/>
      <c r="VEX1106" s="559"/>
      <c r="VEY1106" s="559"/>
      <c r="VEZ1106" s="559"/>
      <c r="VFA1106" s="559"/>
      <c r="VFB1106" s="559"/>
      <c r="VFC1106" s="559"/>
      <c r="VFD1106" s="559"/>
      <c r="VFE1106" s="559"/>
      <c r="VFF1106" s="559"/>
      <c r="VFG1106" s="559"/>
      <c r="VFH1106" s="559"/>
      <c r="VFI1106" s="559"/>
      <c r="VFJ1106" s="559"/>
      <c r="VFK1106" s="559"/>
      <c r="VFL1106" s="559"/>
      <c r="VFM1106" s="559"/>
      <c r="VFN1106" s="559"/>
      <c r="VFO1106" s="559"/>
      <c r="VFP1106" s="559"/>
      <c r="VFQ1106" s="559"/>
      <c r="VFR1106" s="559"/>
      <c r="VFS1106" s="559"/>
      <c r="VFT1106" s="559"/>
      <c r="VFU1106" s="559"/>
      <c r="VFV1106" s="559"/>
      <c r="VFW1106" s="559"/>
      <c r="VFX1106" s="559"/>
      <c r="VFY1106" s="559"/>
      <c r="VFZ1106" s="559"/>
      <c r="VGA1106" s="559"/>
      <c r="VGB1106" s="559"/>
      <c r="VGC1106" s="559"/>
      <c r="VGD1106" s="559"/>
      <c r="VGE1106" s="559"/>
      <c r="VGF1106" s="559"/>
      <c r="VGG1106" s="559"/>
      <c r="VGH1106" s="559"/>
      <c r="VGI1106" s="559"/>
      <c r="VGJ1106" s="559"/>
      <c r="VGK1106" s="559"/>
      <c r="VGL1106" s="559"/>
      <c r="VGM1106" s="559"/>
      <c r="VGN1106" s="559"/>
      <c r="VGO1106" s="559"/>
      <c r="VGP1106" s="559"/>
      <c r="VGQ1106" s="559"/>
      <c r="VGR1106" s="559"/>
      <c r="VGS1106" s="559"/>
      <c r="VGT1106" s="559"/>
      <c r="VGU1106" s="559"/>
      <c r="VGV1106" s="559"/>
      <c r="VGW1106" s="559"/>
      <c r="VGX1106" s="559"/>
      <c r="VGY1106" s="559"/>
      <c r="VGZ1106" s="559"/>
      <c r="VHA1106" s="559"/>
      <c r="VHB1106" s="559"/>
      <c r="VHC1106" s="559"/>
      <c r="VHD1106" s="559"/>
      <c r="VHE1106" s="559"/>
      <c r="VHF1106" s="559"/>
      <c r="VHG1106" s="559"/>
      <c r="VHH1106" s="559"/>
      <c r="VHI1106" s="559"/>
      <c r="VHJ1106" s="559"/>
      <c r="VHK1106" s="559"/>
      <c r="VHL1106" s="559"/>
      <c r="VHM1106" s="559"/>
      <c r="VHN1106" s="559"/>
      <c r="VHO1106" s="559"/>
      <c r="VHP1106" s="559"/>
      <c r="VHQ1106" s="559"/>
      <c r="VHR1106" s="559"/>
      <c r="VHS1106" s="559"/>
      <c r="VHT1106" s="559"/>
      <c r="VHU1106" s="559"/>
      <c r="VHV1106" s="559"/>
      <c r="VHW1106" s="559"/>
      <c r="VHX1106" s="559"/>
      <c r="VHY1106" s="559"/>
      <c r="VHZ1106" s="559"/>
      <c r="VIA1106" s="559"/>
      <c r="VIB1106" s="559"/>
      <c r="VIC1106" s="559"/>
      <c r="VID1106" s="559"/>
      <c r="VIE1106" s="559"/>
      <c r="VIF1106" s="559"/>
      <c r="VIG1106" s="559"/>
      <c r="VIH1106" s="559"/>
      <c r="VII1106" s="559"/>
      <c r="VIJ1106" s="559"/>
      <c r="VIK1106" s="559"/>
      <c r="VIL1106" s="559"/>
      <c r="VIM1106" s="559"/>
      <c r="VIN1106" s="559"/>
      <c r="VIO1106" s="559"/>
      <c r="VIP1106" s="559"/>
      <c r="VIQ1106" s="559"/>
      <c r="VIR1106" s="559"/>
      <c r="VIS1106" s="559"/>
      <c r="VIT1106" s="559"/>
      <c r="VIU1106" s="559"/>
      <c r="VIV1106" s="559"/>
      <c r="VIW1106" s="559"/>
      <c r="VIX1106" s="559"/>
      <c r="VIY1106" s="559"/>
      <c r="VIZ1106" s="559"/>
      <c r="VJA1106" s="559"/>
      <c r="VJB1106" s="559"/>
      <c r="VJC1106" s="559"/>
      <c r="VJD1106" s="559"/>
      <c r="VJE1106" s="559"/>
      <c r="VJF1106" s="559"/>
      <c r="VJG1106" s="559"/>
      <c r="VJH1106" s="559"/>
      <c r="VJI1106" s="559"/>
      <c r="VJJ1106" s="559"/>
      <c r="VJK1106" s="559"/>
      <c r="VJL1106" s="559"/>
      <c r="VJM1106" s="559"/>
      <c r="VJN1106" s="559"/>
      <c r="VJO1106" s="559"/>
      <c r="VJP1106" s="559"/>
      <c r="VJQ1106" s="559"/>
      <c r="VJR1106" s="559"/>
      <c r="VJS1106" s="559"/>
      <c r="VJT1106" s="559"/>
      <c r="VJU1106" s="559"/>
      <c r="VJV1106" s="559"/>
      <c r="VJW1106" s="559"/>
      <c r="VJX1106" s="559"/>
      <c r="VJY1106" s="559"/>
      <c r="VJZ1106" s="559"/>
      <c r="VKA1106" s="559"/>
      <c r="VKB1106" s="559"/>
      <c r="VKC1106" s="559"/>
      <c r="VKD1106" s="559"/>
      <c r="VKE1106" s="559"/>
      <c r="VKF1106" s="559"/>
      <c r="VKG1106" s="559"/>
      <c r="VKH1106" s="559"/>
      <c r="VKI1106" s="559"/>
      <c r="VKJ1106" s="559"/>
      <c r="VKK1106" s="559"/>
      <c r="VKL1106" s="559"/>
      <c r="VKM1106" s="559"/>
      <c r="VKN1106" s="559"/>
      <c r="VKO1106" s="559"/>
      <c r="VKP1106" s="559"/>
      <c r="VKQ1106" s="559"/>
      <c r="VKR1106" s="559"/>
      <c r="VKS1106" s="559"/>
      <c r="VKT1106" s="559"/>
      <c r="VKU1106" s="559"/>
      <c r="VKV1106" s="559"/>
      <c r="VKW1106" s="559"/>
      <c r="VKX1106" s="559"/>
      <c r="VKY1106" s="559"/>
      <c r="VKZ1106" s="559"/>
      <c r="VLA1106" s="559"/>
      <c r="VLB1106" s="559"/>
      <c r="VLC1106" s="559"/>
      <c r="VLD1106" s="559"/>
      <c r="VLE1106" s="559"/>
      <c r="VLF1106" s="559"/>
      <c r="VLG1106" s="559"/>
      <c r="VLH1106" s="559"/>
      <c r="VLI1106" s="559"/>
      <c r="VLJ1106" s="559"/>
      <c r="VLK1106" s="559"/>
      <c r="VLL1106" s="559"/>
      <c r="VLM1106" s="559"/>
      <c r="VLN1106" s="559"/>
      <c r="VLO1106" s="559"/>
      <c r="VLP1106" s="559"/>
      <c r="VLQ1106" s="559"/>
      <c r="VLR1106" s="559"/>
      <c r="VLS1106" s="559"/>
      <c r="VLT1106" s="559"/>
      <c r="VLU1106" s="559"/>
      <c r="VLV1106" s="559"/>
      <c r="VLW1106" s="559"/>
      <c r="VLX1106" s="559"/>
      <c r="VLY1106" s="559"/>
      <c r="VLZ1106" s="559"/>
      <c r="VMA1106" s="559"/>
      <c r="VMB1106" s="559"/>
      <c r="VMC1106" s="559"/>
      <c r="VMD1106" s="559"/>
      <c r="VME1106" s="559"/>
      <c r="VMF1106" s="559"/>
      <c r="VMG1106" s="559"/>
      <c r="VMH1106" s="559"/>
      <c r="VMI1106" s="559"/>
      <c r="VMJ1106" s="559"/>
      <c r="VMK1106" s="559"/>
      <c r="VML1106" s="559"/>
      <c r="VMM1106" s="559"/>
      <c r="VMN1106" s="559"/>
      <c r="VMO1106" s="559"/>
      <c r="VMP1106" s="559"/>
      <c r="VMQ1106" s="559"/>
      <c r="VMR1106" s="559"/>
      <c r="VMS1106" s="559"/>
      <c r="VMT1106" s="559"/>
      <c r="VMU1106" s="559"/>
      <c r="VMV1106" s="559"/>
      <c r="VMW1106" s="559"/>
      <c r="VMX1106" s="559"/>
      <c r="VMY1106" s="559"/>
      <c r="VMZ1106" s="559"/>
      <c r="VNA1106" s="559"/>
      <c r="VNB1106" s="559"/>
      <c r="VNC1106" s="559"/>
      <c r="VND1106" s="559"/>
      <c r="VNE1106" s="559"/>
      <c r="VNF1106" s="559"/>
      <c r="VNG1106" s="559"/>
      <c r="VNH1106" s="559"/>
      <c r="VNI1106" s="559"/>
      <c r="VNJ1106" s="559"/>
      <c r="VNK1106" s="559"/>
      <c r="VNL1106" s="559"/>
      <c r="VNM1106" s="559"/>
      <c r="VNN1106" s="559"/>
      <c r="VNO1106" s="559"/>
      <c r="VNP1106" s="559"/>
      <c r="VNQ1106" s="559"/>
      <c r="VNR1106" s="559"/>
      <c r="VNS1106" s="559"/>
      <c r="VNT1106" s="559"/>
      <c r="VNU1106" s="559"/>
      <c r="VNV1106" s="559"/>
      <c r="VNW1106" s="559"/>
      <c r="VNX1106" s="559"/>
      <c r="VNY1106" s="559"/>
      <c r="VNZ1106" s="559"/>
      <c r="VOA1106" s="559"/>
      <c r="VOB1106" s="559"/>
      <c r="VOC1106" s="559"/>
      <c r="VOD1106" s="559"/>
      <c r="VOE1106" s="559"/>
      <c r="VOF1106" s="559"/>
      <c r="VOG1106" s="559"/>
      <c r="VOH1106" s="559"/>
      <c r="VOI1106" s="559"/>
      <c r="VOJ1106" s="559"/>
      <c r="VOK1106" s="559"/>
      <c r="VOL1106" s="559"/>
      <c r="VOM1106" s="559"/>
      <c r="VON1106" s="559"/>
      <c r="VOO1106" s="559"/>
      <c r="VOP1106" s="559"/>
      <c r="VOQ1106" s="559"/>
      <c r="VOR1106" s="559"/>
      <c r="VOS1106" s="559"/>
      <c r="VOT1106" s="559"/>
      <c r="VOU1106" s="559"/>
      <c r="VOV1106" s="559"/>
      <c r="VOW1106" s="559"/>
      <c r="VOX1106" s="559"/>
      <c r="VOY1106" s="559"/>
      <c r="VOZ1106" s="559"/>
      <c r="VPA1106" s="559"/>
      <c r="VPB1106" s="559"/>
      <c r="VPC1106" s="559"/>
      <c r="VPD1106" s="559"/>
      <c r="VPE1106" s="559"/>
      <c r="VPF1106" s="559"/>
      <c r="VPG1106" s="559"/>
      <c r="VPH1106" s="559"/>
      <c r="VPI1106" s="559"/>
      <c r="VPJ1106" s="559"/>
      <c r="VPK1106" s="559"/>
      <c r="VPL1106" s="559"/>
      <c r="VPM1106" s="559"/>
      <c r="VPN1106" s="559"/>
      <c r="VPO1106" s="559"/>
      <c r="VPP1106" s="559"/>
      <c r="VPQ1106" s="559"/>
      <c r="VPR1106" s="559"/>
      <c r="VPS1106" s="559"/>
      <c r="VPT1106" s="559"/>
      <c r="VPU1106" s="559"/>
      <c r="VPV1106" s="559"/>
      <c r="VPW1106" s="559"/>
      <c r="VPX1106" s="559"/>
      <c r="VPY1106" s="559"/>
      <c r="VPZ1106" s="559"/>
      <c r="VQA1106" s="559"/>
      <c r="VQB1106" s="559"/>
      <c r="VQC1106" s="559"/>
      <c r="VQD1106" s="559"/>
      <c r="VQE1106" s="559"/>
      <c r="VQF1106" s="559"/>
      <c r="VQG1106" s="559"/>
      <c r="VQH1106" s="559"/>
      <c r="VQI1106" s="559"/>
      <c r="VQJ1106" s="559"/>
      <c r="VQK1106" s="559"/>
      <c r="VQL1106" s="559"/>
      <c r="VQM1106" s="559"/>
      <c r="VQN1106" s="559"/>
      <c r="VQO1106" s="559"/>
      <c r="VQP1106" s="559"/>
      <c r="VQQ1106" s="559"/>
      <c r="VQR1106" s="559"/>
      <c r="VQS1106" s="559"/>
      <c r="VQT1106" s="559"/>
      <c r="VQU1106" s="559"/>
      <c r="VQV1106" s="559"/>
      <c r="VQW1106" s="559"/>
      <c r="VQX1106" s="559"/>
      <c r="VQY1106" s="559"/>
      <c r="VQZ1106" s="559"/>
      <c r="VRA1106" s="559"/>
      <c r="VRB1106" s="559"/>
      <c r="VRC1106" s="559"/>
      <c r="VRD1106" s="559"/>
      <c r="VRE1106" s="559"/>
      <c r="VRF1106" s="559"/>
      <c r="VRG1106" s="559"/>
      <c r="VRH1106" s="559"/>
      <c r="VRI1106" s="559"/>
      <c r="VRJ1106" s="559"/>
      <c r="VRK1106" s="559"/>
      <c r="VRL1106" s="559"/>
      <c r="VRM1106" s="559"/>
      <c r="VRN1106" s="559"/>
      <c r="VRO1106" s="559"/>
      <c r="VRP1106" s="559"/>
      <c r="VRQ1106" s="559"/>
      <c r="VRR1106" s="559"/>
      <c r="VRS1106" s="559"/>
      <c r="VRT1106" s="559"/>
      <c r="VRU1106" s="559"/>
      <c r="VRV1106" s="559"/>
      <c r="VRW1106" s="559"/>
      <c r="VRX1106" s="559"/>
      <c r="VRY1106" s="559"/>
      <c r="VRZ1106" s="559"/>
      <c r="VSA1106" s="559"/>
      <c r="VSB1106" s="559"/>
      <c r="VSC1106" s="559"/>
      <c r="VSD1106" s="559"/>
      <c r="VSE1106" s="559"/>
      <c r="VSF1106" s="559"/>
      <c r="VSG1106" s="559"/>
      <c r="VSH1106" s="559"/>
      <c r="VSI1106" s="559"/>
      <c r="VSJ1106" s="559"/>
      <c r="VSK1106" s="559"/>
      <c r="VSL1106" s="559"/>
      <c r="VSM1106" s="559"/>
      <c r="VSN1106" s="559"/>
      <c r="VSO1106" s="559"/>
      <c r="VSP1106" s="559"/>
      <c r="VSQ1106" s="559"/>
      <c r="VSR1106" s="559"/>
      <c r="VSS1106" s="559"/>
      <c r="VST1106" s="559"/>
      <c r="VSU1106" s="559"/>
      <c r="VSV1106" s="559"/>
      <c r="VSW1106" s="559"/>
      <c r="VSX1106" s="559"/>
      <c r="VSY1106" s="559"/>
      <c r="VSZ1106" s="559"/>
      <c r="VTA1106" s="559"/>
      <c r="VTB1106" s="559"/>
      <c r="VTC1106" s="559"/>
      <c r="VTD1106" s="559"/>
      <c r="VTE1106" s="559"/>
      <c r="VTF1106" s="559"/>
      <c r="VTG1106" s="559"/>
      <c r="VTH1106" s="559"/>
      <c r="VTI1106" s="559"/>
      <c r="VTJ1106" s="559"/>
      <c r="VTK1106" s="559"/>
      <c r="VTL1106" s="559"/>
      <c r="VTM1106" s="559"/>
      <c r="VTN1106" s="559"/>
      <c r="VTO1106" s="559"/>
      <c r="VTP1106" s="559"/>
      <c r="VTQ1106" s="559"/>
      <c r="VTR1106" s="559"/>
      <c r="VTS1106" s="559"/>
      <c r="VTT1106" s="559"/>
      <c r="VTU1106" s="559"/>
      <c r="VTV1106" s="559"/>
      <c r="VTW1106" s="559"/>
      <c r="VTX1106" s="559"/>
      <c r="VTY1106" s="559"/>
      <c r="VTZ1106" s="559"/>
      <c r="VUA1106" s="559"/>
      <c r="VUB1106" s="559"/>
      <c r="VUC1106" s="559"/>
      <c r="VUD1106" s="559"/>
      <c r="VUE1106" s="559"/>
      <c r="VUF1106" s="559"/>
      <c r="VUG1106" s="559"/>
      <c r="VUH1106" s="559"/>
      <c r="VUI1106" s="559"/>
      <c r="VUJ1106" s="559"/>
      <c r="VUK1106" s="559"/>
      <c r="VUL1106" s="559"/>
      <c r="VUM1106" s="559"/>
      <c r="VUN1106" s="559"/>
      <c r="VUO1106" s="559"/>
      <c r="VUP1106" s="559"/>
      <c r="VUQ1106" s="559"/>
      <c r="VUR1106" s="559"/>
      <c r="VUS1106" s="559"/>
      <c r="VUT1106" s="559"/>
      <c r="VUU1106" s="559"/>
      <c r="VUV1106" s="559"/>
      <c r="VUW1106" s="559"/>
      <c r="VUX1106" s="559"/>
      <c r="VUY1106" s="559"/>
      <c r="VUZ1106" s="559"/>
      <c r="VVA1106" s="559"/>
      <c r="VVB1106" s="559"/>
      <c r="VVC1106" s="559"/>
      <c r="VVD1106" s="559"/>
      <c r="VVE1106" s="559"/>
      <c r="VVF1106" s="559"/>
      <c r="VVG1106" s="559"/>
      <c r="VVH1106" s="559"/>
      <c r="VVI1106" s="559"/>
      <c r="VVJ1106" s="559"/>
      <c r="VVK1106" s="559"/>
      <c r="VVL1106" s="559"/>
      <c r="VVM1106" s="559"/>
      <c r="VVN1106" s="559"/>
      <c r="VVO1106" s="559"/>
      <c r="VVP1106" s="559"/>
      <c r="VVQ1106" s="559"/>
      <c r="VVR1106" s="559"/>
      <c r="VVS1106" s="559"/>
      <c r="VVT1106" s="559"/>
      <c r="VVU1106" s="559"/>
      <c r="VVV1106" s="559"/>
      <c r="VVW1106" s="559"/>
      <c r="VVX1106" s="559"/>
      <c r="VVY1106" s="559"/>
      <c r="VVZ1106" s="559"/>
      <c r="VWA1106" s="559"/>
      <c r="VWB1106" s="559"/>
      <c r="VWC1106" s="559"/>
      <c r="VWD1106" s="559"/>
      <c r="VWE1106" s="559"/>
      <c r="VWF1106" s="559"/>
      <c r="VWG1106" s="559"/>
      <c r="VWH1106" s="559"/>
      <c r="VWI1106" s="559"/>
      <c r="VWJ1106" s="559"/>
      <c r="VWK1106" s="559"/>
      <c r="VWL1106" s="559"/>
      <c r="VWM1106" s="559"/>
      <c r="VWN1106" s="559"/>
      <c r="VWO1106" s="559"/>
      <c r="VWP1106" s="559"/>
      <c r="VWQ1106" s="559"/>
      <c r="VWR1106" s="559"/>
      <c r="VWS1106" s="559"/>
      <c r="VWT1106" s="559"/>
      <c r="VWU1106" s="559"/>
      <c r="VWV1106" s="559"/>
      <c r="VWW1106" s="559"/>
      <c r="VWX1106" s="559"/>
      <c r="VWY1106" s="559"/>
      <c r="VWZ1106" s="559"/>
      <c r="VXA1106" s="559"/>
      <c r="VXB1106" s="559"/>
      <c r="VXC1106" s="559"/>
      <c r="VXD1106" s="559"/>
      <c r="VXE1106" s="559"/>
      <c r="VXF1106" s="559"/>
      <c r="VXG1106" s="559"/>
      <c r="VXH1106" s="559"/>
      <c r="VXI1106" s="559"/>
      <c r="VXJ1106" s="559"/>
      <c r="VXK1106" s="559"/>
      <c r="VXL1106" s="559"/>
      <c r="VXM1106" s="559"/>
      <c r="VXN1106" s="559"/>
      <c r="VXO1106" s="559"/>
      <c r="VXP1106" s="559"/>
      <c r="VXQ1106" s="559"/>
      <c r="VXR1106" s="559"/>
      <c r="VXS1106" s="559"/>
      <c r="VXT1106" s="559"/>
      <c r="VXU1106" s="559"/>
      <c r="VXV1106" s="559"/>
      <c r="VXW1106" s="559"/>
      <c r="VXX1106" s="559"/>
      <c r="VXY1106" s="559"/>
      <c r="VXZ1106" s="559"/>
      <c r="VYA1106" s="559"/>
      <c r="VYB1106" s="559"/>
      <c r="VYC1106" s="559"/>
      <c r="VYD1106" s="559"/>
      <c r="VYE1106" s="559"/>
      <c r="VYF1106" s="559"/>
      <c r="VYG1106" s="559"/>
      <c r="VYH1106" s="559"/>
      <c r="VYI1106" s="559"/>
      <c r="VYJ1106" s="559"/>
      <c r="VYK1106" s="559"/>
      <c r="VYL1106" s="559"/>
      <c r="VYM1106" s="559"/>
      <c r="VYN1106" s="559"/>
      <c r="VYO1106" s="559"/>
      <c r="VYP1106" s="559"/>
      <c r="VYQ1106" s="559"/>
      <c r="VYR1106" s="559"/>
      <c r="VYS1106" s="559"/>
      <c r="VYT1106" s="559"/>
      <c r="VYU1106" s="559"/>
      <c r="VYV1106" s="559"/>
      <c r="VYW1106" s="559"/>
      <c r="VYX1106" s="559"/>
      <c r="VYY1106" s="559"/>
      <c r="VYZ1106" s="559"/>
      <c r="VZA1106" s="559"/>
      <c r="VZB1106" s="559"/>
      <c r="VZC1106" s="559"/>
      <c r="VZD1106" s="559"/>
      <c r="VZE1106" s="559"/>
      <c r="VZF1106" s="559"/>
      <c r="VZG1106" s="559"/>
      <c r="VZH1106" s="559"/>
      <c r="VZI1106" s="559"/>
      <c r="VZJ1106" s="559"/>
      <c r="VZK1106" s="559"/>
      <c r="VZL1106" s="559"/>
      <c r="VZM1106" s="559"/>
      <c r="VZN1106" s="559"/>
      <c r="VZO1106" s="559"/>
      <c r="VZP1106" s="559"/>
      <c r="VZQ1106" s="559"/>
      <c r="VZR1106" s="559"/>
      <c r="VZS1106" s="559"/>
      <c r="VZT1106" s="559"/>
      <c r="VZU1106" s="559"/>
      <c r="VZV1106" s="559"/>
      <c r="VZW1106" s="559"/>
      <c r="VZX1106" s="559"/>
      <c r="VZY1106" s="559"/>
      <c r="VZZ1106" s="559"/>
      <c r="WAA1106" s="559"/>
      <c r="WAB1106" s="559"/>
      <c r="WAC1106" s="559"/>
      <c r="WAD1106" s="559"/>
      <c r="WAE1106" s="559"/>
      <c r="WAF1106" s="559"/>
      <c r="WAG1106" s="559"/>
      <c r="WAH1106" s="559"/>
      <c r="WAI1106" s="559"/>
      <c r="WAJ1106" s="559"/>
      <c r="WAK1106" s="559"/>
      <c r="WAL1106" s="559"/>
      <c r="WAM1106" s="559"/>
      <c r="WAN1106" s="559"/>
      <c r="WAO1106" s="559"/>
      <c r="WAP1106" s="559"/>
      <c r="WAQ1106" s="559"/>
      <c r="WAR1106" s="559"/>
      <c r="WAS1106" s="559"/>
      <c r="WAT1106" s="559"/>
      <c r="WAU1106" s="559"/>
      <c r="WAV1106" s="559"/>
      <c r="WAW1106" s="559"/>
      <c r="WAX1106" s="559"/>
      <c r="WAY1106" s="559"/>
      <c r="WAZ1106" s="559"/>
      <c r="WBA1106" s="559"/>
      <c r="WBB1106" s="559"/>
      <c r="WBC1106" s="559"/>
      <c r="WBD1106" s="559"/>
      <c r="WBE1106" s="559"/>
      <c r="WBF1106" s="559"/>
      <c r="WBG1106" s="559"/>
      <c r="WBH1106" s="559"/>
      <c r="WBI1106" s="559"/>
      <c r="WBJ1106" s="559"/>
      <c r="WBK1106" s="559"/>
      <c r="WBL1106" s="559"/>
      <c r="WBM1106" s="559"/>
      <c r="WBN1106" s="559"/>
      <c r="WBO1106" s="559"/>
      <c r="WBP1106" s="559"/>
      <c r="WBQ1106" s="559"/>
      <c r="WBR1106" s="559"/>
      <c r="WBS1106" s="559"/>
      <c r="WBT1106" s="559"/>
      <c r="WBU1106" s="559"/>
      <c r="WBV1106" s="559"/>
      <c r="WBW1106" s="559"/>
      <c r="WBX1106" s="559"/>
      <c r="WBY1106" s="559"/>
      <c r="WBZ1106" s="559"/>
      <c r="WCA1106" s="559"/>
      <c r="WCB1106" s="559"/>
      <c r="WCC1106" s="559"/>
      <c r="WCD1106" s="559"/>
      <c r="WCE1106" s="559"/>
      <c r="WCF1106" s="559"/>
      <c r="WCG1106" s="559"/>
      <c r="WCH1106" s="559"/>
      <c r="WCI1106" s="559"/>
      <c r="WCJ1106" s="559"/>
      <c r="WCK1106" s="559"/>
      <c r="WCL1106" s="559"/>
      <c r="WCM1106" s="559"/>
      <c r="WCN1106" s="559"/>
      <c r="WCO1106" s="559"/>
      <c r="WCP1106" s="559"/>
      <c r="WCQ1106" s="559"/>
      <c r="WCR1106" s="559"/>
      <c r="WCS1106" s="559"/>
      <c r="WCT1106" s="559"/>
      <c r="WCU1106" s="559"/>
      <c r="WCV1106" s="559"/>
      <c r="WCW1106" s="559"/>
      <c r="WCX1106" s="559"/>
      <c r="WCY1106" s="559"/>
      <c r="WCZ1106" s="559"/>
      <c r="WDA1106" s="559"/>
      <c r="WDB1106" s="559"/>
      <c r="WDC1106" s="559"/>
      <c r="WDD1106" s="559"/>
      <c r="WDE1106" s="559"/>
      <c r="WDF1106" s="559"/>
      <c r="WDG1106" s="559"/>
      <c r="WDH1106" s="559"/>
      <c r="WDI1106" s="559"/>
      <c r="WDJ1106" s="559"/>
      <c r="WDK1106" s="559"/>
      <c r="WDL1106" s="559"/>
      <c r="WDM1106" s="559"/>
      <c r="WDN1106" s="559"/>
      <c r="WDO1106" s="559"/>
      <c r="WDP1106" s="559"/>
      <c r="WDQ1106" s="559"/>
      <c r="WDR1106" s="559"/>
      <c r="WDS1106" s="559"/>
      <c r="WDT1106" s="559"/>
      <c r="WDU1106" s="559"/>
      <c r="WDV1106" s="559"/>
      <c r="WDW1106" s="559"/>
      <c r="WDX1106" s="559"/>
      <c r="WDY1106" s="559"/>
      <c r="WDZ1106" s="559"/>
      <c r="WEA1106" s="559"/>
      <c r="WEB1106" s="559"/>
      <c r="WEC1106" s="559"/>
      <c r="WED1106" s="559"/>
      <c r="WEE1106" s="559"/>
      <c r="WEF1106" s="559"/>
      <c r="WEG1106" s="559"/>
      <c r="WEH1106" s="559"/>
      <c r="WEI1106" s="559"/>
      <c r="WEJ1106" s="559"/>
      <c r="WEK1106" s="559"/>
      <c r="WEL1106" s="559"/>
      <c r="WEM1106" s="559"/>
      <c r="WEN1106" s="559"/>
      <c r="WEO1106" s="559"/>
      <c r="WEP1106" s="559"/>
      <c r="WEQ1106" s="559"/>
      <c r="WER1106" s="559"/>
      <c r="WES1106" s="559"/>
      <c r="WET1106" s="559"/>
      <c r="WEU1106" s="559"/>
      <c r="WEV1106" s="559"/>
      <c r="WEW1106" s="559"/>
      <c r="WEX1106" s="559"/>
      <c r="WEY1106" s="559"/>
      <c r="WEZ1106" s="559"/>
      <c r="WFA1106" s="559"/>
      <c r="WFB1106" s="559"/>
      <c r="WFC1106" s="559"/>
      <c r="WFD1106" s="559"/>
      <c r="WFE1106" s="559"/>
      <c r="WFF1106" s="559"/>
      <c r="WFG1106" s="559"/>
      <c r="WFH1106" s="559"/>
      <c r="WFI1106" s="559"/>
      <c r="WFJ1106" s="559"/>
      <c r="WFK1106" s="559"/>
      <c r="WFL1106" s="559"/>
      <c r="WFM1106" s="559"/>
      <c r="WFN1106" s="559"/>
      <c r="WFO1106" s="559"/>
      <c r="WFP1106" s="559"/>
      <c r="WFQ1106" s="559"/>
      <c r="WFR1106" s="559"/>
      <c r="WFS1106" s="559"/>
      <c r="WFT1106" s="559"/>
      <c r="WFU1106" s="559"/>
      <c r="WFV1106" s="559"/>
      <c r="WFW1106" s="559"/>
      <c r="WFX1106" s="559"/>
      <c r="WFY1106" s="559"/>
      <c r="WFZ1106" s="559"/>
      <c r="WGA1106" s="559"/>
      <c r="WGB1106" s="559"/>
      <c r="WGC1106" s="559"/>
      <c r="WGD1106" s="559"/>
      <c r="WGE1106" s="559"/>
      <c r="WGF1106" s="559"/>
      <c r="WGG1106" s="559"/>
      <c r="WGH1106" s="559"/>
      <c r="WGI1106" s="559"/>
      <c r="WGJ1106" s="559"/>
      <c r="WGK1106" s="559"/>
      <c r="WGL1106" s="559"/>
      <c r="WGM1106" s="559"/>
      <c r="WGN1106" s="559"/>
      <c r="WGO1106" s="559"/>
      <c r="WGP1106" s="559"/>
      <c r="WGQ1106" s="559"/>
      <c r="WGR1106" s="559"/>
      <c r="WGS1106" s="559"/>
      <c r="WGT1106" s="559"/>
      <c r="WGU1106" s="559"/>
      <c r="WGV1106" s="559"/>
      <c r="WGW1106" s="559"/>
      <c r="WGX1106" s="559"/>
      <c r="WGY1106" s="559"/>
      <c r="WGZ1106" s="559"/>
      <c r="WHA1106" s="559"/>
      <c r="WHB1106" s="559"/>
      <c r="WHC1106" s="559"/>
      <c r="WHD1106" s="559"/>
      <c r="WHE1106" s="559"/>
      <c r="WHF1106" s="559"/>
      <c r="WHG1106" s="559"/>
      <c r="WHH1106" s="559"/>
      <c r="WHI1106" s="559"/>
      <c r="WHJ1106" s="559"/>
      <c r="WHK1106" s="559"/>
      <c r="WHL1106" s="559"/>
      <c r="WHM1106" s="559"/>
      <c r="WHN1106" s="559"/>
      <c r="WHO1106" s="559"/>
      <c r="WHP1106" s="559"/>
      <c r="WHQ1106" s="559"/>
      <c r="WHR1106" s="559"/>
      <c r="WHS1106" s="559"/>
      <c r="WHT1106" s="559"/>
      <c r="WHU1106" s="559"/>
      <c r="WHV1106" s="559"/>
      <c r="WHW1106" s="559"/>
      <c r="WHX1106" s="559"/>
      <c r="WHY1106" s="559"/>
      <c r="WHZ1106" s="559"/>
      <c r="WIA1106" s="559"/>
      <c r="WIB1106" s="559"/>
      <c r="WIC1106" s="559"/>
      <c r="WID1106" s="559"/>
      <c r="WIE1106" s="559"/>
      <c r="WIF1106" s="559"/>
      <c r="WIG1106" s="559"/>
      <c r="WIH1106" s="559"/>
      <c r="WII1106" s="559"/>
      <c r="WIJ1106" s="559"/>
      <c r="WIK1106" s="559"/>
      <c r="WIL1106" s="559"/>
      <c r="WIM1106" s="559"/>
      <c r="WIN1106" s="559"/>
      <c r="WIO1106" s="559"/>
      <c r="WIP1106" s="559"/>
      <c r="WIQ1106" s="559"/>
      <c r="WIR1106" s="559"/>
      <c r="WIS1106" s="559"/>
      <c r="WIT1106" s="559"/>
      <c r="WIU1106" s="559"/>
      <c r="WIV1106" s="559"/>
      <c r="WIW1106" s="559"/>
      <c r="WIX1106" s="559"/>
      <c r="WIY1106" s="559"/>
      <c r="WIZ1106" s="559"/>
      <c r="WJA1106" s="559"/>
      <c r="WJB1106" s="559"/>
      <c r="WJC1106" s="559"/>
      <c r="WJD1106" s="559"/>
      <c r="WJE1106" s="559"/>
      <c r="WJF1106" s="559"/>
      <c r="WJG1106" s="559"/>
      <c r="WJH1106" s="559"/>
      <c r="WJI1106" s="559"/>
      <c r="WJJ1106" s="559"/>
      <c r="WJK1106" s="559"/>
      <c r="WJL1106" s="559"/>
      <c r="WJM1106" s="559"/>
      <c r="WJN1106" s="559"/>
      <c r="WJO1106" s="559"/>
      <c r="WJP1106" s="559"/>
      <c r="WJQ1106" s="559"/>
      <c r="WJR1106" s="559"/>
      <c r="WJS1106" s="559"/>
      <c r="WJT1106" s="559"/>
      <c r="WJU1106" s="559"/>
      <c r="WJV1106" s="559"/>
      <c r="WJW1106" s="559"/>
      <c r="WJX1106" s="559"/>
      <c r="WJY1106" s="559"/>
      <c r="WJZ1106" s="559"/>
      <c r="WKA1106" s="559"/>
      <c r="WKB1106" s="559"/>
      <c r="WKC1106" s="559"/>
      <c r="WKD1106" s="559"/>
      <c r="WKE1106" s="559"/>
      <c r="WKF1106" s="559"/>
      <c r="WKG1106" s="559"/>
      <c r="WKH1106" s="559"/>
      <c r="WKI1106" s="559"/>
      <c r="WKJ1106" s="559"/>
      <c r="WKK1106" s="559"/>
      <c r="WKL1106" s="559"/>
      <c r="WKM1106" s="559"/>
      <c r="WKN1106" s="559"/>
      <c r="WKO1106" s="559"/>
      <c r="WKP1106" s="559"/>
      <c r="WKQ1106" s="559"/>
      <c r="WKR1106" s="559"/>
      <c r="WKS1106" s="559"/>
      <c r="WKT1106" s="559"/>
      <c r="WKU1106" s="559"/>
      <c r="WKV1106" s="559"/>
      <c r="WKW1106" s="559"/>
      <c r="WKX1106" s="559"/>
      <c r="WKY1106" s="559"/>
      <c r="WKZ1106" s="559"/>
      <c r="WLA1106" s="559"/>
      <c r="WLB1106" s="559"/>
      <c r="WLC1106" s="559"/>
      <c r="WLD1106" s="559"/>
      <c r="WLE1106" s="559"/>
      <c r="WLF1106" s="559"/>
      <c r="WLG1106" s="559"/>
      <c r="WLH1106" s="559"/>
      <c r="WLI1106" s="559"/>
      <c r="WLJ1106" s="559"/>
      <c r="WLK1106" s="559"/>
      <c r="WLL1106" s="559"/>
      <c r="WLM1106" s="559"/>
      <c r="WLN1106" s="559"/>
      <c r="WLO1106" s="559"/>
      <c r="WLP1106" s="559"/>
      <c r="WLQ1106" s="559"/>
      <c r="WLR1106" s="559"/>
      <c r="WLS1106" s="559"/>
      <c r="WLT1106" s="559"/>
      <c r="WLU1106" s="559"/>
      <c r="WLV1106" s="559"/>
      <c r="WLW1106" s="559"/>
      <c r="WLX1106" s="559"/>
      <c r="WLY1106" s="559"/>
      <c r="WLZ1106" s="559"/>
      <c r="WMA1106" s="559"/>
      <c r="WMB1106" s="559"/>
      <c r="WMC1106" s="559"/>
      <c r="WMD1106" s="559"/>
      <c r="WME1106" s="559"/>
      <c r="WMF1106" s="559"/>
      <c r="WMG1106" s="559"/>
      <c r="WMH1106" s="559"/>
      <c r="WMI1106" s="559"/>
      <c r="WMJ1106" s="559"/>
      <c r="WMK1106" s="559"/>
      <c r="WML1106" s="559"/>
      <c r="WMM1106" s="559"/>
      <c r="WMN1106" s="559"/>
      <c r="WMO1106" s="559"/>
      <c r="WMP1106" s="559"/>
      <c r="WMQ1106" s="559"/>
      <c r="WMR1106" s="559"/>
      <c r="WMS1106" s="559"/>
      <c r="WMT1106" s="559"/>
      <c r="WMU1106" s="559"/>
      <c r="WMV1106" s="559"/>
      <c r="WMW1106" s="559"/>
      <c r="WMX1106" s="559"/>
      <c r="WMY1106" s="559"/>
      <c r="WMZ1106" s="559"/>
      <c r="WNA1106" s="559"/>
      <c r="WNB1106" s="559"/>
      <c r="WNC1106" s="559"/>
      <c r="WND1106" s="559"/>
      <c r="WNE1106" s="559"/>
      <c r="WNF1106" s="559"/>
      <c r="WNG1106" s="559"/>
      <c r="WNH1106" s="559"/>
      <c r="WNI1106" s="559"/>
      <c r="WNJ1106" s="559"/>
      <c r="WNK1106" s="559"/>
      <c r="WNL1106" s="559"/>
      <c r="WNM1106" s="559"/>
      <c r="WNN1106" s="559"/>
      <c r="WNO1106" s="559"/>
      <c r="WNP1106" s="559"/>
      <c r="WNQ1106" s="559"/>
      <c r="WNR1106" s="559"/>
      <c r="WNS1106" s="559"/>
      <c r="WNT1106" s="559"/>
      <c r="WNU1106" s="559"/>
      <c r="WNV1106" s="559"/>
      <c r="WNW1106" s="559"/>
      <c r="WNX1106" s="559"/>
      <c r="WNY1106" s="559"/>
      <c r="WNZ1106" s="559"/>
      <c r="WOA1106" s="559"/>
      <c r="WOB1106" s="559"/>
      <c r="WOC1106" s="559"/>
      <c r="WOD1106" s="559"/>
      <c r="WOE1106" s="559"/>
      <c r="WOF1106" s="559"/>
      <c r="WOG1106" s="559"/>
      <c r="WOH1106" s="559"/>
      <c r="WOI1106" s="559"/>
      <c r="WOJ1106" s="559"/>
      <c r="WOK1106" s="559"/>
      <c r="WOL1106" s="559"/>
      <c r="WOM1106" s="559"/>
      <c r="WON1106" s="559"/>
      <c r="WOO1106" s="559"/>
      <c r="WOP1106" s="559"/>
      <c r="WOQ1106" s="559"/>
      <c r="WOR1106" s="559"/>
      <c r="WOS1106" s="559"/>
      <c r="WOT1106" s="559"/>
      <c r="WOU1106" s="559"/>
      <c r="WOV1106" s="559"/>
      <c r="WOW1106" s="559"/>
      <c r="WOX1106" s="559"/>
      <c r="WOY1106" s="559"/>
      <c r="WOZ1106" s="559"/>
      <c r="WPA1106" s="559"/>
      <c r="WPB1106" s="559"/>
      <c r="WPC1106" s="559"/>
      <c r="WPD1106" s="559"/>
      <c r="WPE1106" s="559"/>
      <c r="WPF1106" s="559"/>
      <c r="WPG1106" s="559"/>
      <c r="WPH1106" s="559"/>
      <c r="WPI1106" s="559"/>
      <c r="WPJ1106" s="559"/>
      <c r="WPK1106" s="559"/>
      <c r="WPL1106" s="559"/>
      <c r="WPM1106" s="559"/>
      <c r="WPN1106" s="559"/>
      <c r="WPO1106" s="559"/>
      <c r="WPP1106" s="559"/>
      <c r="WPQ1106" s="559"/>
      <c r="WPR1106" s="559"/>
      <c r="WPS1106" s="559"/>
      <c r="WPT1106" s="559"/>
      <c r="WPU1106" s="559"/>
      <c r="WPV1106" s="559"/>
      <c r="WPW1106" s="559"/>
      <c r="WPX1106" s="559"/>
      <c r="WPY1106" s="559"/>
      <c r="WPZ1106" s="559"/>
      <c r="WQA1106" s="559"/>
      <c r="WQB1106" s="559"/>
      <c r="WQC1106" s="559"/>
      <c r="WQD1106" s="559"/>
      <c r="WQE1106" s="559"/>
      <c r="WQF1106" s="559"/>
      <c r="WQG1106" s="559"/>
      <c r="WQH1106" s="559"/>
      <c r="WQI1106" s="559"/>
      <c r="WQJ1106" s="559"/>
      <c r="WQK1106" s="559"/>
      <c r="WQL1106" s="559"/>
      <c r="WQM1106" s="559"/>
      <c r="WQN1106" s="559"/>
      <c r="WQO1106" s="559"/>
      <c r="WQP1106" s="559"/>
      <c r="WQQ1106" s="559"/>
      <c r="WQR1106" s="559"/>
      <c r="WQS1106" s="559"/>
      <c r="WQT1106" s="559"/>
      <c r="WQU1106" s="559"/>
      <c r="WQV1106" s="559"/>
      <c r="WQW1106" s="559"/>
      <c r="WQX1106" s="559"/>
      <c r="WQY1106" s="559"/>
      <c r="WQZ1106" s="559"/>
      <c r="WRA1106" s="559"/>
      <c r="WRB1106" s="559"/>
      <c r="WRC1106" s="559"/>
      <c r="WRD1106" s="559"/>
      <c r="WRE1106" s="559"/>
      <c r="WRF1106" s="559"/>
      <c r="WRG1106" s="559"/>
      <c r="WRH1106" s="559"/>
      <c r="WRI1106" s="559"/>
      <c r="WRJ1106" s="559"/>
      <c r="WRK1106" s="559"/>
      <c r="WRL1106" s="559"/>
      <c r="WRM1106" s="559"/>
      <c r="WRN1106" s="559"/>
      <c r="WRO1106" s="559"/>
      <c r="WRP1106" s="559"/>
      <c r="WRQ1106" s="559"/>
      <c r="WRR1106" s="559"/>
      <c r="WRS1106" s="559"/>
      <c r="WRT1106" s="559"/>
      <c r="WRU1106" s="559"/>
      <c r="WRV1106" s="559"/>
      <c r="WRW1106" s="559"/>
      <c r="WRX1106" s="559"/>
      <c r="WRY1106" s="559"/>
      <c r="WRZ1106" s="559"/>
      <c r="WSA1106" s="559"/>
      <c r="WSB1106" s="559"/>
      <c r="WSC1106" s="559"/>
      <c r="WSD1106" s="559"/>
      <c r="WSE1106" s="559"/>
      <c r="WSF1106" s="559"/>
      <c r="WSG1106" s="559"/>
      <c r="WSH1106" s="559"/>
      <c r="WSI1106" s="559"/>
      <c r="WSJ1106" s="559"/>
      <c r="WSK1106" s="559"/>
      <c r="WSL1106" s="559"/>
      <c r="WSM1106" s="559"/>
      <c r="WSN1106" s="559"/>
      <c r="WSO1106" s="559"/>
      <c r="WSP1106" s="559"/>
      <c r="WSQ1106" s="559"/>
      <c r="WSR1106" s="559"/>
      <c r="WSS1106" s="559"/>
      <c r="WST1106" s="559"/>
      <c r="WSU1106" s="559"/>
      <c r="WSV1106" s="559"/>
      <c r="WSW1106" s="559"/>
      <c r="WSX1106" s="559"/>
      <c r="WSY1106" s="559"/>
      <c r="WSZ1106" s="559"/>
      <c r="WTA1106" s="559"/>
      <c r="WTB1106" s="559"/>
      <c r="WTC1106" s="559"/>
      <c r="WTD1106" s="559"/>
      <c r="WTE1106" s="559"/>
      <c r="WTF1106" s="559"/>
      <c r="WTG1106" s="559"/>
      <c r="WTH1106" s="559"/>
      <c r="WTI1106" s="559"/>
      <c r="WTJ1106" s="559"/>
      <c r="WTK1106" s="559"/>
      <c r="WTL1106" s="559"/>
      <c r="WTM1106" s="559"/>
      <c r="WTN1106" s="559"/>
      <c r="WTO1106" s="559"/>
      <c r="WTP1106" s="559"/>
      <c r="WTQ1106" s="559"/>
      <c r="WTR1106" s="559"/>
      <c r="WTS1106" s="559"/>
      <c r="WTT1106" s="559"/>
      <c r="WTU1106" s="559"/>
      <c r="WTV1106" s="559"/>
      <c r="WTW1106" s="559"/>
      <c r="WTX1106" s="559"/>
      <c r="WTY1106" s="559"/>
      <c r="WTZ1106" s="559"/>
      <c r="WUA1106" s="559"/>
      <c r="WUB1106" s="559"/>
      <c r="WUC1106" s="559"/>
      <c r="WUD1106" s="559"/>
      <c r="WUE1106" s="559"/>
      <c r="WUF1106" s="559"/>
      <c r="WUG1106" s="559"/>
      <c r="WUH1106" s="559"/>
      <c r="WUI1106" s="559"/>
      <c r="WUJ1106" s="559"/>
      <c r="WUK1106" s="559"/>
      <c r="WUL1106" s="559"/>
      <c r="WUM1106" s="559"/>
      <c r="WUN1106" s="559"/>
      <c r="WUO1106" s="559"/>
      <c r="WUP1106" s="559"/>
      <c r="WUQ1106" s="559"/>
      <c r="WUR1106" s="559"/>
      <c r="WUS1106" s="559"/>
      <c r="WUT1106" s="559"/>
      <c r="WUU1106" s="559"/>
      <c r="WUV1106" s="559"/>
      <c r="WUW1106" s="559"/>
      <c r="WUX1106" s="559"/>
      <c r="WUY1106" s="559"/>
      <c r="WUZ1106" s="559"/>
      <c r="WVA1106" s="559"/>
      <c r="WVB1106" s="559"/>
      <c r="WVC1106" s="559"/>
      <c r="WVD1106" s="559"/>
      <c r="WVE1106" s="559"/>
      <c r="WVF1106" s="559"/>
      <c r="WVG1106" s="559"/>
      <c r="WVH1106" s="559"/>
      <c r="WVI1106" s="559"/>
      <c r="WVJ1106" s="559"/>
      <c r="WVK1106" s="559"/>
      <c r="WVL1106" s="559"/>
      <c r="WVM1106" s="559"/>
      <c r="WVN1106" s="559"/>
      <c r="WVO1106" s="559"/>
      <c r="WVP1106" s="559"/>
      <c r="WVQ1106" s="559"/>
      <c r="WVR1106" s="559"/>
      <c r="WVS1106" s="559"/>
      <c r="WVT1106" s="559"/>
      <c r="WVU1106" s="559"/>
      <c r="WVV1106" s="559"/>
      <c r="WVW1106" s="559"/>
      <c r="WVX1106" s="559"/>
      <c r="WVY1106" s="559"/>
      <c r="WVZ1106" s="559"/>
      <c r="WWA1106" s="559"/>
      <c r="WWB1106" s="559"/>
      <c r="WWC1106" s="559"/>
      <c r="WWD1106" s="559"/>
      <c r="WWE1106" s="559"/>
      <c r="WWF1106" s="559"/>
      <c r="WWG1106" s="559"/>
      <c r="WWH1106" s="559"/>
      <c r="WWI1106" s="559"/>
      <c r="WWJ1106" s="559"/>
      <c r="WWK1106" s="559"/>
      <c r="WWL1106" s="559"/>
      <c r="WWM1106" s="559"/>
      <c r="WWN1106" s="559"/>
      <c r="WWO1106" s="559"/>
      <c r="WWP1106" s="559"/>
      <c r="WWQ1106" s="559"/>
      <c r="WWR1106" s="559"/>
      <c r="WWS1106" s="559"/>
      <c r="WWT1106" s="559"/>
      <c r="WWU1106" s="559"/>
      <c r="WWV1106" s="559"/>
      <c r="WWW1106" s="559"/>
      <c r="WWX1106" s="559"/>
      <c r="WWY1106" s="559"/>
      <c r="WWZ1106" s="559"/>
      <c r="WXA1106" s="559"/>
      <c r="WXB1106" s="559"/>
      <c r="WXC1106" s="559"/>
      <c r="WXD1106" s="559"/>
      <c r="WXE1106" s="559"/>
      <c r="WXF1106" s="559"/>
      <c r="WXG1106" s="559"/>
      <c r="WXH1106" s="559"/>
      <c r="WXI1106" s="559"/>
      <c r="WXJ1106" s="559"/>
      <c r="WXK1106" s="559"/>
      <c r="WXL1106" s="559"/>
      <c r="WXM1106" s="559"/>
      <c r="WXN1106" s="559"/>
      <c r="WXO1106" s="559"/>
      <c r="WXP1106" s="559"/>
      <c r="WXQ1106" s="559"/>
      <c r="WXR1106" s="559"/>
      <c r="WXS1106" s="559"/>
      <c r="WXT1106" s="559"/>
      <c r="WXU1106" s="559"/>
      <c r="WXV1106" s="559"/>
      <c r="WXW1106" s="559"/>
      <c r="WXX1106" s="559"/>
      <c r="WXY1106" s="559"/>
      <c r="WXZ1106" s="559"/>
      <c r="WYA1106" s="559"/>
      <c r="WYB1106" s="559"/>
      <c r="WYC1106" s="559"/>
      <c r="WYD1106" s="559"/>
      <c r="WYE1106" s="559"/>
      <c r="WYF1106" s="559"/>
      <c r="WYG1106" s="559"/>
      <c r="WYH1106" s="559"/>
      <c r="WYI1106" s="559"/>
      <c r="WYJ1106" s="559"/>
      <c r="WYK1106" s="559"/>
      <c r="WYL1106" s="559"/>
      <c r="WYM1106" s="559"/>
      <c r="WYN1106" s="559"/>
      <c r="WYO1106" s="559"/>
      <c r="WYP1106" s="559"/>
      <c r="WYQ1106" s="559"/>
      <c r="WYR1106" s="559"/>
      <c r="WYS1106" s="559"/>
      <c r="WYT1106" s="559"/>
      <c r="WYU1106" s="559"/>
      <c r="WYV1106" s="559"/>
      <c r="WYW1106" s="559"/>
      <c r="WYX1106" s="559"/>
      <c r="WYY1106" s="559"/>
      <c r="WYZ1106" s="559"/>
      <c r="WZA1106" s="559"/>
      <c r="WZB1106" s="559"/>
      <c r="WZC1106" s="559"/>
      <c r="WZD1106" s="559"/>
      <c r="WZE1106" s="559"/>
      <c r="WZF1106" s="559"/>
      <c r="WZG1106" s="559"/>
      <c r="WZH1106" s="559"/>
      <c r="WZI1106" s="559"/>
      <c r="WZJ1106" s="559"/>
      <c r="WZK1106" s="559"/>
      <c r="WZL1106" s="559"/>
      <c r="WZM1106" s="559"/>
      <c r="WZN1106" s="559"/>
      <c r="WZO1106" s="559"/>
      <c r="WZP1106" s="559"/>
      <c r="WZQ1106" s="559"/>
      <c r="WZR1106" s="559"/>
      <c r="WZS1106" s="559"/>
      <c r="WZT1106" s="559"/>
      <c r="WZU1106" s="559"/>
      <c r="WZV1106" s="559"/>
      <c r="WZW1106" s="559"/>
      <c r="WZX1106" s="559"/>
      <c r="WZY1106" s="559"/>
      <c r="WZZ1106" s="559"/>
      <c r="XAA1106" s="559"/>
      <c r="XAB1106" s="559"/>
      <c r="XAC1106" s="559"/>
      <c r="XAD1106" s="559"/>
      <c r="XAE1106" s="559"/>
      <c r="XAF1106" s="559"/>
      <c r="XAG1106" s="559"/>
      <c r="XAH1106" s="559"/>
      <c r="XAI1106" s="559"/>
      <c r="XAJ1106" s="559"/>
      <c r="XAK1106" s="559"/>
      <c r="XAL1106" s="559"/>
      <c r="XAM1106" s="559"/>
      <c r="XAN1106" s="559"/>
      <c r="XAO1106" s="559"/>
      <c r="XAP1106" s="559"/>
      <c r="XAQ1106" s="559"/>
      <c r="XAR1106" s="559"/>
      <c r="XAS1106" s="559"/>
      <c r="XAT1106" s="559"/>
      <c r="XAU1106" s="559"/>
      <c r="XAV1106" s="559"/>
      <c r="XAW1106" s="559"/>
      <c r="XAX1106" s="559"/>
      <c r="XAY1106" s="559"/>
      <c r="XAZ1106" s="559"/>
      <c r="XBA1106" s="559"/>
      <c r="XBB1106" s="559"/>
      <c r="XBC1106" s="559"/>
      <c r="XBD1106" s="559"/>
      <c r="XBE1106" s="559"/>
      <c r="XBF1106" s="559"/>
      <c r="XBG1106" s="559"/>
      <c r="XBH1106" s="559"/>
      <c r="XBI1106" s="559"/>
      <c r="XBJ1106" s="559"/>
      <c r="XBK1106" s="559"/>
      <c r="XBL1106" s="559"/>
      <c r="XBM1106" s="559"/>
      <c r="XBN1106" s="559"/>
      <c r="XBO1106" s="559"/>
      <c r="XBP1106" s="559"/>
      <c r="XBQ1106" s="559"/>
      <c r="XBR1106" s="559"/>
      <c r="XBS1106" s="559"/>
      <c r="XBT1106" s="559"/>
      <c r="XBU1106" s="559"/>
      <c r="XBV1106" s="559"/>
      <c r="XBW1106" s="559"/>
      <c r="XBX1106" s="559"/>
      <c r="XBY1106" s="559"/>
      <c r="XBZ1106" s="559"/>
      <c r="XCA1106" s="559"/>
      <c r="XCB1106" s="559"/>
      <c r="XCC1106" s="559"/>
      <c r="XCD1106" s="559"/>
      <c r="XCE1106" s="559"/>
      <c r="XCF1106" s="559"/>
      <c r="XCG1106" s="559"/>
      <c r="XCH1106" s="559"/>
      <c r="XCI1106" s="559"/>
      <c r="XCJ1106" s="559"/>
      <c r="XCK1106" s="559"/>
      <c r="XCL1106" s="559"/>
      <c r="XCM1106" s="559"/>
      <c r="XCN1106" s="559"/>
      <c r="XCO1106" s="559"/>
      <c r="XCP1106" s="559"/>
      <c r="XCQ1106" s="559"/>
      <c r="XCR1106" s="559"/>
      <c r="XCS1106" s="559"/>
      <c r="XCT1106" s="559"/>
      <c r="XCU1106" s="559"/>
      <c r="XCV1106" s="559"/>
      <c r="XCW1106" s="559"/>
      <c r="XCX1106" s="559"/>
      <c r="XCY1106" s="559"/>
      <c r="XCZ1106" s="559"/>
      <c r="XDA1106" s="559"/>
      <c r="XDB1106" s="559"/>
      <c r="XDC1106" s="559"/>
      <c r="XDD1106" s="559"/>
      <c r="XDE1106" s="559"/>
      <c r="XDF1106" s="559"/>
      <c r="XDG1106" s="559"/>
      <c r="XDH1106" s="559"/>
      <c r="XDI1106" s="559"/>
      <c r="XDJ1106" s="559"/>
      <c r="XDK1106" s="559"/>
      <c r="XDL1106" s="559"/>
      <c r="XDM1106" s="559"/>
      <c r="XDN1106" s="559"/>
      <c r="XDO1106" s="559"/>
      <c r="XDP1106" s="559"/>
      <c r="XDQ1106" s="559"/>
      <c r="XDR1106" s="559"/>
      <c r="XDS1106" s="559"/>
      <c r="XDT1106" s="559"/>
      <c r="XDU1106" s="559"/>
      <c r="XDV1106" s="559"/>
      <c r="XDW1106" s="559"/>
      <c r="XDX1106" s="559"/>
      <c r="XDY1106" s="559"/>
      <c r="XDZ1106" s="559"/>
      <c r="XEA1106" s="559"/>
      <c r="XEB1106" s="559"/>
      <c r="XEC1106" s="559"/>
      <c r="XED1106" s="559"/>
      <c r="XEE1106" s="559"/>
      <c r="XEF1106" s="559"/>
      <c r="XEG1106" s="559"/>
      <c r="XEH1106" s="559"/>
      <c r="XEI1106" s="559"/>
      <c r="XEJ1106" s="559"/>
      <c r="XEK1106" s="559"/>
      <c r="XEL1106" s="559"/>
      <c r="XEM1106" s="559"/>
      <c r="XEN1106" s="559"/>
      <c r="XEO1106" s="559"/>
      <c r="XEP1106" s="559"/>
      <c r="XEQ1106" s="559"/>
      <c r="XER1106" s="559"/>
      <c r="XES1106" s="559"/>
      <c r="XET1106" s="559"/>
      <c r="XEU1106" s="559"/>
      <c r="XEV1106" s="559"/>
      <c r="XEW1106" s="559"/>
      <c r="XEX1106" s="559"/>
      <c r="XEY1106" s="559"/>
    </row>
    <row r="1107" spans="1:16379" s="610" customFormat="1" x14ac:dyDescent="0.25">
      <c r="A1107" s="486" t="s">
        <v>2257</v>
      </c>
      <c r="B1107" s="487"/>
      <c r="C1107" s="486" t="s">
        <v>553</v>
      </c>
      <c r="D1107" s="596" t="s">
        <v>3839</v>
      </c>
      <c r="E1107" s="489" t="s">
        <v>18</v>
      </c>
      <c r="F1107" s="494">
        <v>1</v>
      </c>
      <c r="G1107" s="494"/>
      <c r="H1107" s="494"/>
      <c r="I1107" s="494"/>
      <c r="J1107" s="494"/>
      <c r="K1107" s="494"/>
      <c r="L1107" s="494">
        <f t="shared" ref="L1107" si="612">F1107</f>
        <v>1</v>
      </c>
      <c r="M1107" s="490">
        <v>1</v>
      </c>
      <c r="N1107" s="491">
        <f t="shared" ref="N1107:N1109" si="613">ROUND(M1107*L1107,2)</f>
        <v>1</v>
      </c>
      <c r="O1107" s="576"/>
      <c r="P1107" s="576"/>
      <c r="Q1107" s="492">
        <f t="shared" ref="Q1107:Q1109" si="614">ROUND(N1107*O1107,2)</f>
        <v>0</v>
      </c>
      <c r="R1107" s="492"/>
      <c r="S1107" s="715">
        <f t="shared" ref="S1107:S1109" si="615">ROUND(Q1107+R1107,2)</f>
        <v>0</v>
      </c>
      <c r="T1107" s="590"/>
      <c r="U1107" s="609"/>
      <c r="V1107" s="609"/>
      <c r="W1107" s="609"/>
      <c r="X1107" s="609"/>
      <c r="Y1107" s="609"/>
    </row>
    <row r="1108" spans="1:16379" s="610" customFormat="1" ht="30" customHeight="1" x14ac:dyDescent="0.25">
      <c r="A1108" s="486" t="s">
        <v>4357</v>
      </c>
      <c r="B1108" s="487"/>
      <c r="C1108" s="486" t="s">
        <v>553</v>
      </c>
      <c r="D1108" s="596" t="s">
        <v>4514</v>
      </c>
      <c r="E1108" s="489" t="s">
        <v>18</v>
      </c>
      <c r="F1108" s="494">
        <v>20</v>
      </c>
      <c r="G1108" s="494"/>
      <c r="H1108" s="494"/>
      <c r="I1108" s="494"/>
      <c r="J1108" s="494"/>
      <c r="K1108" s="494"/>
      <c r="L1108" s="494">
        <f>F1108</f>
        <v>20</v>
      </c>
      <c r="M1108" s="490">
        <v>1</v>
      </c>
      <c r="N1108" s="491">
        <f t="shared" si="613"/>
        <v>20</v>
      </c>
      <c r="O1108" s="576"/>
      <c r="P1108" s="576"/>
      <c r="Q1108" s="492">
        <f t="shared" si="614"/>
        <v>0</v>
      </c>
      <c r="R1108" s="492"/>
      <c r="S1108" s="715">
        <f t="shared" si="615"/>
        <v>0</v>
      </c>
      <c r="T1108" s="590"/>
      <c r="U1108" s="609"/>
      <c r="V1108" s="609"/>
      <c r="W1108" s="609"/>
      <c r="X1108" s="609"/>
      <c r="Y1108" s="609"/>
    </row>
    <row r="1109" spans="1:16379" s="610" customFormat="1" ht="25.5" customHeight="1" x14ac:dyDescent="0.3">
      <c r="A1109" s="486" t="s">
        <v>4358</v>
      </c>
      <c r="B1109" s="487"/>
      <c r="C1109" s="486" t="s">
        <v>553</v>
      </c>
      <c r="D1109" s="523" t="s">
        <v>3331</v>
      </c>
      <c r="E1109" s="489" t="s">
        <v>18</v>
      </c>
      <c r="F1109" s="497">
        <v>7</v>
      </c>
      <c r="G1109" s="497"/>
      <c r="H1109" s="497"/>
      <c r="I1109" s="497"/>
      <c r="J1109" s="497"/>
      <c r="K1109" s="497"/>
      <c r="L1109" s="494">
        <f t="shared" ref="L1109" si="616">F1109</f>
        <v>7</v>
      </c>
      <c r="M1109" s="490">
        <v>1</v>
      </c>
      <c r="N1109" s="491">
        <f t="shared" si="613"/>
        <v>7</v>
      </c>
      <c r="O1109" s="576"/>
      <c r="P1109" s="576"/>
      <c r="Q1109" s="492">
        <f t="shared" si="614"/>
        <v>0</v>
      </c>
      <c r="R1109" s="492"/>
      <c r="S1109" s="715">
        <f t="shared" si="615"/>
        <v>0</v>
      </c>
      <c r="T1109" s="584"/>
    </row>
    <row r="1110" spans="1:16379" s="608" customFormat="1" ht="25.5" customHeight="1" x14ac:dyDescent="0.3">
      <c r="A1110" s="477" t="s">
        <v>3059</v>
      </c>
      <c r="B1110" s="501" t="s">
        <v>2089</v>
      </c>
      <c r="C1110" s="477" t="s">
        <v>552</v>
      </c>
      <c r="D1110" s="499" t="s">
        <v>1127</v>
      </c>
      <c r="E1110" s="479" t="s">
        <v>18</v>
      </c>
      <c r="F1110" s="519">
        <f>F1111+F1112+F1113</f>
        <v>186</v>
      </c>
      <c r="G1110" s="479"/>
      <c r="H1110" s="479"/>
      <c r="I1110" s="479"/>
      <c r="J1110" s="479"/>
      <c r="K1110" s="479"/>
      <c r="L1110" s="500">
        <f>L1111</f>
        <v>186</v>
      </c>
      <c r="M1110" s="482">
        <v>1</v>
      </c>
      <c r="N1110" s="483">
        <f>ROUND(M1110*L1110,2)</f>
        <v>186</v>
      </c>
      <c r="O1110" s="575"/>
      <c r="P1110" s="575"/>
      <c r="Q1110" s="485"/>
      <c r="R1110" s="485">
        <f>ROUND(N1110*P1110,2)</f>
        <v>0</v>
      </c>
      <c r="S1110" s="715">
        <f>ROUND(Q1110+R1110,2)</f>
        <v>0</v>
      </c>
      <c r="T1110" s="586"/>
      <c r="U1110" s="624"/>
      <c r="V1110" s="624"/>
      <c r="W1110" s="624"/>
      <c r="X1110" s="624"/>
      <c r="Y1110" s="624"/>
      <c r="Z1110" s="559"/>
      <c r="AA1110" s="559"/>
      <c r="AB1110" s="559"/>
      <c r="AC1110" s="559"/>
      <c r="AD1110" s="559"/>
      <c r="AE1110" s="559"/>
      <c r="AF1110" s="559"/>
      <c r="AG1110" s="559"/>
      <c r="AH1110" s="559"/>
      <c r="AI1110" s="559"/>
      <c r="AJ1110" s="559"/>
      <c r="AK1110" s="559"/>
      <c r="AL1110" s="559"/>
      <c r="AM1110" s="559"/>
      <c r="AN1110" s="559"/>
      <c r="AO1110" s="559"/>
      <c r="AP1110" s="559"/>
      <c r="AQ1110" s="559"/>
      <c r="AR1110" s="559"/>
      <c r="AS1110" s="559"/>
      <c r="AT1110" s="559"/>
      <c r="AU1110" s="559"/>
      <c r="AV1110" s="559"/>
      <c r="AW1110" s="559"/>
      <c r="AX1110" s="559"/>
      <c r="AY1110" s="559"/>
      <c r="AZ1110" s="559"/>
      <c r="BA1110" s="559"/>
      <c r="BB1110" s="559"/>
      <c r="BC1110" s="559"/>
      <c r="BD1110" s="559"/>
      <c r="BE1110" s="559"/>
      <c r="BF1110" s="559"/>
      <c r="BG1110" s="559"/>
      <c r="BH1110" s="559"/>
      <c r="BI1110" s="559"/>
      <c r="BJ1110" s="559"/>
      <c r="BK1110" s="559"/>
      <c r="BL1110" s="559"/>
      <c r="BM1110" s="559"/>
      <c r="BN1110" s="559"/>
      <c r="BO1110" s="559"/>
      <c r="BP1110" s="559"/>
      <c r="BQ1110" s="559"/>
      <c r="BR1110" s="559"/>
      <c r="BS1110" s="559"/>
      <c r="BT1110" s="559"/>
      <c r="BU1110" s="559"/>
      <c r="BV1110" s="559"/>
      <c r="BW1110" s="559"/>
      <c r="BX1110" s="559"/>
      <c r="BY1110" s="559"/>
      <c r="BZ1110" s="559"/>
      <c r="CA1110" s="559"/>
      <c r="CB1110" s="559"/>
      <c r="CC1110" s="559"/>
      <c r="CD1110" s="559"/>
      <c r="CE1110" s="559"/>
      <c r="CF1110" s="559"/>
      <c r="CG1110" s="559"/>
      <c r="CH1110" s="559"/>
      <c r="CI1110" s="559"/>
      <c r="CJ1110" s="559"/>
      <c r="CK1110" s="559"/>
      <c r="CL1110" s="559"/>
      <c r="CM1110" s="559"/>
      <c r="CN1110" s="559"/>
      <c r="CO1110" s="559"/>
      <c r="CP1110" s="559"/>
      <c r="CQ1110" s="559"/>
      <c r="CR1110" s="559"/>
      <c r="CS1110" s="559"/>
      <c r="CT1110" s="559"/>
      <c r="CU1110" s="559"/>
      <c r="CV1110" s="559"/>
      <c r="CW1110" s="559"/>
      <c r="CX1110" s="559"/>
      <c r="CY1110" s="559"/>
      <c r="CZ1110" s="559"/>
      <c r="DA1110" s="559"/>
      <c r="DB1110" s="559"/>
      <c r="DC1110" s="559"/>
      <c r="DD1110" s="559"/>
      <c r="DE1110" s="559"/>
      <c r="DF1110" s="559"/>
      <c r="DG1110" s="559"/>
      <c r="DH1110" s="559"/>
      <c r="DI1110" s="559"/>
      <c r="DJ1110" s="559"/>
      <c r="DK1110" s="559"/>
      <c r="DL1110" s="559"/>
      <c r="DM1110" s="559"/>
      <c r="DN1110" s="559"/>
      <c r="DO1110" s="559"/>
      <c r="DP1110" s="559"/>
      <c r="DQ1110" s="559"/>
      <c r="DR1110" s="559"/>
      <c r="DS1110" s="559"/>
      <c r="DT1110" s="559"/>
      <c r="DU1110" s="559"/>
      <c r="DV1110" s="559"/>
      <c r="DW1110" s="559"/>
      <c r="DX1110" s="559"/>
      <c r="DY1110" s="559"/>
      <c r="DZ1110" s="559"/>
      <c r="EA1110" s="559"/>
      <c r="EB1110" s="559"/>
      <c r="EC1110" s="559"/>
      <c r="ED1110" s="559"/>
      <c r="EE1110" s="559"/>
      <c r="EF1110" s="559"/>
      <c r="EG1110" s="559"/>
      <c r="EH1110" s="559"/>
      <c r="EI1110" s="559"/>
      <c r="EJ1110" s="559"/>
      <c r="EK1110" s="559"/>
      <c r="EL1110" s="559"/>
      <c r="EM1110" s="559"/>
      <c r="EN1110" s="559"/>
      <c r="EO1110" s="559"/>
      <c r="EP1110" s="559"/>
      <c r="EQ1110" s="559"/>
      <c r="ER1110" s="559"/>
      <c r="ES1110" s="559"/>
      <c r="ET1110" s="559"/>
      <c r="EU1110" s="559"/>
      <c r="EV1110" s="559"/>
      <c r="EW1110" s="559"/>
      <c r="EX1110" s="559"/>
      <c r="EY1110" s="559"/>
      <c r="EZ1110" s="559"/>
      <c r="FA1110" s="559"/>
      <c r="FB1110" s="559"/>
      <c r="FC1110" s="559"/>
      <c r="FD1110" s="559"/>
      <c r="FE1110" s="559"/>
      <c r="FF1110" s="559"/>
      <c r="FG1110" s="559"/>
      <c r="FH1110" s="559"/>
      <c r="FI1110" s="559"/>
      <c r="FJ1110" s="559"/>
      <c r="FK1110" s="559"/>
      <c r="FL1110" s="559"/>
      <c r="FM1110" s="559"/>
      <c r="FN1110" s="559"/>
      <c r="FO1110" s="559"/>
      <c r="FP1110" s="559"/>
      <c r="FQ1110" s="559"/>
      <c r="FR1110" s="559"/>
      <c r="FS1110" s="559"/>
      <c r="FT1110" s="559"/>
      <c r="FU1110" s="559"/>
      <c r="FV1110" s="559"/>
      <c r="FW1110" s="559"/>
      <c r="FX1110" s="559"/>
      <c r="FY1110" s="559"/>
      <c r="FZ1110" s="559"/>
      <c r="GA1110" s="559"/>
      <c r="GB1110" s="559"/>
      <c r="GC1110" s="559"/>
      <c r="GD1110" s="559"/>
      <c r="GE1110" s="559"/>
      <c r="GF1110" s="559"/>
      <c r="GG1110" s="559"/>
      <c r="GH1110" s="559"/>
      <c r="GI1110" s="559"/>
      <c r="GJ1110" s="559"/>
      <c r="GK1110" s="559"/>
      <c r="GL1110" s="559"/>
      <c r="GM1110" s="559"/>
      <c r="GN1110" s="559"/>
      <c r="GO1110" s="559"/>
      <c r="GP1110" s="559"/>
      <c r="GQ1110" s="559"/>
      <c r="GR1110" s="559"/>
      <c r="GS1110" s="559"/>
      <c r="GT1110" s="559"/>
      <c r="GU1110" s="559"/>
      <c r="GV1110" s="559"/>
      <c r="GW1110" s="559"/>
      <c r="GX1110" s="559"/>
      <c r="GY1110" s="559"/>
      <c r="GZ1110" s="559"/>
      <c r="HA1110" s="559"/>
      <c r="HB1110" s="559"/>
      <c r="HC1110" s="559"/>
      <c r="HD1110" s="559"/>
      <c r="HE1110" s="559"/>
      <c r="HF1110" s="559"/>
      <c r="HG1110" s="559"/>
      <c r="HH1110" s="559"/>
      <c r="HI1110" s="559"/>
      <c r="HJ1110" s="559"/>
      <c r="HK1110" s="559"/>
      <c r="HL1110" s="559"/>
      <c r="HM1110" s="559"/>
      <c r="HN1110" s="559"/>
      <c r="HO1110" s="559"/>
      <c r="HP1110" s="559"/>
      <c r="HQ1110" s="559"/>
      <c r="HR1110" s="559"/>
      <c r="HS1110" s="559"/>
      <c r="HT1110" s="559"/>
      <c r="HU1110" s="559"/>
      <c r="HV1110" s="559"/>
      <c r="HW1110" s="559"/>
      <c r="HX1110" s="559"/>
      <c r="HY1110" s="559"/>
      <c r="HZ1110" s="559"/>
      <c r="IA1110" s="559"/>
      <c r="IB1110" s="559"/>
      <c r="IC1110" s="559"/>
      <c r="ID1110" s="559"/>
      <c r="IE1110" s="559"/>
      <c r="IF1110" s="559"/>
      <c r="IG1110" s="559"/>
      <c r="IH1110" s="559"/>
      <c r="II1110" s="559"/>
      <c r="IJ1110" s="559"/>
      <c r="IK1110" s="559"/>
      <c r="IL1110" s="559"/>
      <c r="IM1110" s="559"/>
      <c r="IN1110" s="559"/>
      <c r="IO1110" s="559"/>
      <c r="IP1110" s="559"/>
      <c r="IQ1110" s="559"/>
      <c r="IR1110" s="559"/>
      <c r="IS1110" s="559"/>
      <c r="IT1110" s="559"/>
      <c r="IU1110" s="559"/>
      <c r="IV1110" s="559"/>
      <c r="IW1110" s="559"/>
      <c r="IX1110" s="559"/>
      <c r="IY1110" s="559"/>
      <c r="IZ1110" s="559"/>
      <c r="JA1110" s="559"/>
      <c r="JB1110" s="559"/>
      <c r="JC1110" s="559"/>
      <c r="JD1110" s="559"/>
      <c r="JE1110" s="559"/>
      <c r="JF1110" s="559"/>
      <c r="JG1110" s="559"/>
      <c r="JH1110" s="559"/>
      <c r="JI1110" s="559"/>
      <c r="JJ1110" s="559"/>
      <c r="JK1110" s="559"/>
      <c r="JL1110" s="559"/>
      <c r="JM1110" s="559"/>
      <c r="JN1110" s="559"/>
      <c r="JO1110" s="559"/>
      <c r="JP1110" s="559"/>
      <c r="JQ1110" s="559"/>
      <c r="JR1110" s="559"/>
      <c r="JS1110" s="559"/>
      <c r="JT1110" s="559"/>
      <c r="JU1110" s="559"/>
      <c r="JV1110" s="559"/>
      <c r="JW1110" s="559"/>
      <c r="JX1110" s="559"/>
      <c r="JY1110" s="559"/>
      <c r="JZ1110" s="559"/>
      <c r="KA1110" s="559"/>
      <c r="KB1110" s="559"/>
      <c r="KC1110" s="559"/>
      <c r="KD1110" s="559"/>
      <c r="KE1110" s="559"/>
      <c r="KF1110" s="559"/>
      <c r="KG1110" s="559"/>
      <c r="KH1110" s="559"/>
      <c r="KI1110" s="559"/>
      <c r="KJ1110" s="559"/>
      <c r="KK1110" s="559"/>
      <c r="KL1110" s="559"/>
      <c r="KM1110" s="559"/>
      <c r="KN1110" s="559"/>
      <c r="KO1110" s="559"/>
      <c r="KP1110" s="559"/>
      <c r="KQ1110" s="559"/>
      <c r="KR1110" s="559"/>
      <c r="KS1110" s="559"/>
      <c r="KT1110" s="559"/>
      <c r="KU1110" s="559"/>
      <c r="KV1110" s="559"/>
      <c r="KW1110" s="559"/>
      <c r="KX1110" s="559"/>
      <c r="KY1110" s="559"/>
      <c r="KZ1110" s="559"/>
      <c r="LA1110" s="559"/>
      <c r="LB1110" s="559"/>
      <c r="LC1110" s="559"/>
      <c r="LD1110" s="559"/>
      <c r="LE1110" s="559"/>
      <c r="LF1110" s="559"/>
      <c r="LG1110" s="559"/>
      <c r="LH1110" s="559"/>
      <c r="LI1110" s="559"/>
      <c r="LJ1110" s="559"/>
      <c r="LK1110" s="559"/>
      <c r="LL1110" s="559"/>
      <c r="LM1110" s="559"/>
      <c r="LN1110" s="559"/>
      <c r="LO1110" s="559"/>
      <c r="LP1110" s="559"/>
      <c r="LQ1110" s="559"/>
      <c r="LR1110" s="559"/>
      <c r="LS1110" s="559"/>
      <c r="LT1110" s="559"/>
      <c r="LU1110" s="559"/>
      <c r="LV1110" s="559"/>
      <c r="LW1110" s="559"/>
      <c r="LX1110" s="559"/>
      <c r="LY1110" s="559"/>
      <c r="LZ1110" s="559"/>
      <c r="MA1110" s="559"/>
      <c r="MB1110" s="559"/>
      <c r="MC1110" s="559"/>
      <c r="MD1110" s="559"/>
      <c r="ME1110" s="559"/>
      <c r="MF1110" s="559"/>
      <c r="MG1110" s="559"/>
      <c r="MH1110" s="559"/>
      <c r="MI1110" s="559"/>
      <c r="MJ1110" s="559"/>
      <c r="MK1110" s="559"/>
      <c r="ML1110" s="559"/>
      <c r="MM1110" s="559"/>
      <c r="MN1110" s="559"/>
      <c r="MO1110" s="559"/>
      <c r="MP1110" s="559"/>
      <c r="MQ1110" s="559"/>
      <c r="MR1110" s="559"/>
      <c r="MS1110" s="559"/>
      <c r="MT1110" s="559"/>
      <c r="MU1110" s="559"/>
      <c r="MV1110" s="559"/>
      <c r="MW1110" s="559"/>
      <c r="MX1110" s="559"/>
      <c r="MY1110" s="559"/>
      <c r="MZ1110" s="559"/>
      <c r="NA1110" s="559"/>
      <c r="NB1110" s="559"/>
      <c r="NC1110" s="559"/>
      <c r="ND1110" s="559"/>
      <c r="NE1110" s="559"/>
      <c r="NF1110" s="559"/>
      <c r="NG1110" s="559"/>
      <c r="NH1110" s="559"/>
      <c r="NI1110" s="559"/>
      <c r="NJ1110" s="559"/>
      <c r="NK1110" s="559"/>
      <c r="NL1110" s="559"/>
      <c r="NM1110" s="559"/>
      <c r="NN1110" s="559"/>
      <c r="NO1110" s="559"/>
      <c r="NP1110" s="559"/>
      <c r="NQ1110" s="559"/>
      <c r="NR1110" s="559"/>
      <c r="NS1110" s="559"/>
      <c r="NT1110" s="559"/>
      <c r="NU1110" s="559"/>
      <c r="NV1110" s="559"/>
      <c r="NW1110" s="559"/>
      <c r="NX1110" s="559"/>
      <c r="NY1110" s="559"/>
      <c r="NZ1110" s="559"/>
      <c r="OA1110" s="559"/>
      <c r="OB1110" s="559"/>
      <c r="OC1110" s="559"/>
      <c r="OD1110" s="559"/>
      <c r="OE1110" s="559"/>
      <c r="OF1110" s="559"/>
      <c r="OG1110" s="559"/>
      <c r="OH1110" s="559"/>
      <c r="OI1110" s="559"/>
      <c r="OJ1110" s="559"/>
      <c r="OK1110" s="559"/>
      <c r="OL1110" s="559"/>
      <c r="OM1110" s="559"/>
      <c r="ON1110" s="559"/>
      <c r="OO1110" s="559"/>
      <c r="OP1110" s="559"/>
      <c r="OQ1110" s="559"/>
      <c r="OR1110" s="559"/>
      <c r="OS1110" s="559"/>
      <c r="OT1110" s="559"/>
      <c r="OU1110" s="559"/>
      <c r="OV1110" s="559"/>
      <c r="OW1110" s="559"/>
      <c r="OX1110" s="559"/>
      <c r="OY1110" s="559"/>
      <c r="OZ1110" s="559"/>
      <c r="PA1110" s="559"/>
      <c r="PB1110" s="559"/>
      <c r="PC1110" s="559"/>
      <c r="PD1110" s="559"/>
      <c r="PE1110" s="559"/>
      <c r="PF1110" s="559"/>
      <c r="PG1110" s="559"/>
      <c r="PH1110" s="559"/>
      <c r="PI1110" s="559"/>
      <c r="PJ1110" s="559"/>
      <c r="PK1110" s="559"/>
      <c r="PL1110" s="559"/>
      <c r="PM1110" s="559"/>
      <c r="PN1110" s="559"/>
      <c r="PO1110" s="559"/>
      <c r="PP1110" s="559"/>
      <c r="PQ1110" s="559"/>
      <c r="PR1110" s="559"/>
      <c r="PS1110" s="559"/>
      <c r="PT1110" s="559"/>
      <c r="PU1110" s="559"/>
      <c r="PV1110" s="559"/>
      <c r="PW1110" s="559"/>
      <c r="PX1110" s="559"/>
      <c r="PY1110" s="559"/>
      <c r="PZ1110" s="559"/>
      <c r="QA1110" s="559"/>
      <c r="QB1110" s="559"/>
      <c r="QC1110" s="559"/>
      <c r="QD1110" s="559"/>
      <c r="QE1110" s="559"/>
      <c r="QF1110" s="559"/>
      <c r="QG1110" s="559"/>
      <c r="QH1110" s="559"/>
      <c r="QI1110" s="559"/>
      <c r="QJ1110" s="559"/>
      <c r="QK1110" s="559"/>
      <c r="QL1110" s="559"/>
      <c r="QM1110" s="559"/>
      <c r="QN1110" s="559"/>
      <c r="QO1110" s="559"/>
      <c r="QP1110" s="559"/>
      <c r="QQ1110" s="559"/>
      <c r="QR1110" s="559"/>
      <c r="QS1110" s="559"/>
      <c r="QT1110" s="559"/>
      <c r="QU1110" s="559"/>
      <c r="QV1110" s="559"/>
      <c r="QW1110" s="559"/>
      <c r="QX1110" s="559"/>
      <c r="QY1110" s="559"/>
      <c r="QZ1110" s="559"/>
      <c r="RA1110" s="559"/>
      <c r="RB1110" s="559"/>
      <c r="RC1110" s="559"/>
      <c r="RD1110" s="559"/>
      <c r="RE1110" s="559"/>
      <c r="RF1110" s="559"/>
      <c r="RG1110" s="559"/>
      <c r="RH1110" s="559"/>
      <c r="RI1110" s="559"/>
      <c r="RJ1110" s="559"/>
      <c r="RK1110" s="559"/>
      <c r="RL1110" s="559"/>
      <c r="RM1110" s="559"/>
      <c r="RN1110" s="559"/>
      <c r="RO1110" s="559"/>
      <c r="RP1110" s="559"/>
      <c r="RQ1110" s="559"/>
      <c r="RR1110" s="559"/>
      <c r="RS1110" s="559"/>
      <c r="RT1110" s="559"/>
      <c r="RU1110" s="559"/>
      <c r="RV1110" s="559"/>
      <c r="RW1110" s="559"/>
      <c r="RX1110" s="559"/>
      <c r="RY1110" s="559"/>
      <c r="RZ1110" s="559"/>
      <c r="SA1110" s="559"/>
      <c r="SB1110" s="559"/>
      <c r="SC1110" s="559"/>
      <c r="SD1110" s="559"/>
      <c r="SE1110" s="559"/>
      <c r="SF1110" s="559"/>
      <c r="SG1110" s="559"/>
      <c r="SH1110" s="559"/>
      <c r="SI1110" s="559"/>
      <c r="SJ1110" s="559"/>
      <c r="SK1110" s="559"/>
      <c r="SL1110" s="559"/>
      <c r="SM1110" s="559"/>
      <c r="SN1110" s="559"/>
      <c r="SO1110" s="559"/>
      <c r="SP1110" s="559"/>
      <c r="SQ1110" s="559"/>
      <c r="SR1110" s="559"/>
      <c r="SS1110" s="559"/>
      <c r="ST1110" s="559"/>
      <c r="SU1110" s="559"/>
      <c r="SV1110" s="559"/>
      <c r="SW1110" s="559"/>
      <c r="SX1110" s="559"/>
      <c r="SY1110" s="559"/>
      <c r="SZ1110" s="559"/>
      <c r="TA1110" s="559"/>
      <c r="TB1110" s="559"/>
      <c r="TC1110" s="559"/>
      <c r="TD1110" s="559"/>
      <c r="TE1110" s="559"/>
      <c r="TF1110" s="559"/>
      <c r="TG1110" s="559"/>
      <c r="TH1110" s="559"/>
      <c r="TI1110" s="559"/>
      <c r="TJ1110" s="559"/>
      <c r="TK1110" s="559"/>
      <c r="TL1110" s="559"/>
      <c r="TM1110" s="559"/>
      <c r="TN1110" s="559"/>
      <c r="TO1110" s="559"/>
      <c r="TP1110" s="559"/>
      <c r="TQ1110" s="559"/>
      <c r="TR1110" s="559"/>
      <c r="TS1110" s="559"/>
      <c r="TT1110" s="559"/>
      <c r="TU1110" s="559"/>
      <c r="TV1110" s="559"/>
      <c r="TW1110" s="559"/>
      <c r="TX1110" s="559"/>
      <c r="TY1110" s="559"/>
      <c r="TZ1110" s="559"/>
      <c r="UA1110" s="559"/>
      <c r="UB1110" s="559"/>
      <c r="UC1110" s="559"/>
      <c r="UD1110" s="559"/>
      <c r="UE1110" s="559"/>
      <c r="UF1110" s="559"/>
      <c r="UG1110" s="559"/>
      <c r="UH1110" s="559"/>
      <c r="UI1110" s="559"/>
      <c r="UJ1110" s="559"/>
      <c r="UK1110" s="559"/>
      <c r="UL1110" s="559"/>
      <c r="UM1110" s="559"/>
      <c r="UN1110" s="559"/>
      <c r="UO1110" s="559"/>
      <c r="UP1110" s="559"/>
      <c r="UQ1110" s="559"/>
      <c r="UR1110" s="559"/>
      <c r="US1110" s="559"/>
      <c r="UT1110" s="559"/>
      <c r="UU1110" s="559"/>
      <c r="UV1110" s="559"/>
      <c r="UW1110" s="559"/>
      <c r="UX1110" s="559"/>
      <c r="UY1110" s="559"/>
      <c r="UZ1110" s="559"/>
      <c r="VA1110" s="559"/>
      <c r="VB1110" s="559"/>
      <c r="VC1110" s="559"/>
      <c r="VD1110" s="559"/>
      <c r="VE1110" s="559"/>
      <c r="VF1110" s="559"/>
      <c r="VG1110" s="559"/>
      <c r="VH1110" s="559"/>
      <c r="VI1110" s="559"/>
      <c r="VJ1110" s="559"/>
      <c r="VK1110" s="559"/>
      <c r="VL1110" s="559"/>
      <c r="VM1110" s="559"/>
      <c r="VN1110" s="559"/>
      <c r="VO1110" s="559"/>
      <c r="VP1110" s="559"/>
      <c r="VQ1110" s="559"/>
      <c r="VR1110" s="559"/>
      <c r="VS1110" s="559"/>
      <c r="VT1110" s="559"/>
      <c r="VU1110" s="559"/>
      <c r="VV1110" s="559"/>
      <c r="VW1110" s="559"/>
      <c r="VX1110" s="559"/>
      <c r="VY1110" s="559"/>
      <c r="VZ1110" s="559"/>
      <c r="WA1110" s="559"/>
      <c r="WB1110" s="559"/>
      <c r="WC1110" s="559"/>
      <c r="WD1110" s="559"/>
      <c r="WE1110" s="559"/>
      <c r="WF1110" s="559"/>
      <c r="WG1110" s="559"/>
      <c r="WH1110" s="559"/>
      <c r="WI1110" s="559"/>
      <c r="WJ1110" s="559"/>
      <c r="WK1110" s="559"/>
      <c r="WL1110" s="559"/>
      <c r="WM1110" s="559"/>
      <c r="WN1110" s="559"/>
      <c r="WO1110" s="559"/>
      <c r="WP1110" s="559"/>
      <c r="WQ1110" s="559"/>
      <c r="WR1110" s="559"/>
      <c r="WS1110" s="559"/>
      <c r="WT1110" s="559"/>
      <c r="WU1110" s="559"/>
      <c r="WV1110" s="559"/>
      <c r="WW1110" s="559"/>
      <c r="WX1110" s="559"/>
      <c r="WY1110" s="559"/>
      <c r="WZ1110" s="559"/>
      <c r="XA1110" s="559"/>
      <c r="XB1110" s="559"/>
      <c r="XC1110" s="559"/>
      <c r="XD1110" s="559"/>
      <c r="XE1110" s="559"/>
      <c r="XF1110" s="559"/>
      <c r="XG1110" s="559"/>
      <c r="XH1110" s="559"/>
      <c r="XI1110" s="559"/>
      <c r="XJ1110" s="559"/>
      <c r="XK1110" s="559"/>
      <c r="XL1110" s="559"/>
      <c r="XM1110" s="559"/>
      <c r="XN1110" s="559"/>
      <c r="XO1110" s="559"/>
      <c r="XP1110" s="559"/>
      <c r="XQ1110" s="559"/>
      <c r="XR1110" s="559"/>
      <c r="XS1110" s="559"/>
      <c r="XT1110" s="559"/>
      <c r="XU1110" s="559"/>
      <c r="XV1110" s="559"/>
      <c r="XW1110" s="559"/>
      <c r="XX1110" s="559"/>
      <c r="XY1110" s="559"/>
      <c r="XZ1110" s="559"/>
      <c r="YA1110" s="559"/>
      <c r="YB1110" s="559"/>
      <c r="YC1110" s="559"/>
      <c r="YD1110" s="559"/>
      <c r="YE1110" s="559"/>
      <c r="YF1110" s="559"/>
      <c r="YG1110" s="559"/>
      <c r="YH1110" s="559"/>
      <c r="YI1110" s="559"/>
      <c r="YJ1110" s="559"/>
      <c r="YK1110" s="559"/>
      <c r="YL1110" s="559"/>
      <c r="YM1110" s="559"/>
      <c r="YN1110" s="559"/>
      <c r="YO1110" s="559"/>
      <c r="YP1110" s="559"/>
      <c r="YQ1110" s="559"/>
      <c r="YR1110" s="559"/>
      <c r="YS1110" s="559"/>
      <c r="YT1110" s="559"/>
      <c r="YU1110" s="559"/>
      <c r="YV1110" s="559"/>
      <c r="YW1110" s="559"/>
      <c r="YX1110" s="559"/>
      <c r="YY1110" s="559"/>
      <c r="YZ1110" s="559"/>
      <c r="ZA1110" s="559"/>
      <c r="ZB1110" s="559"/>
      <c r="ZC1110" s="559"/>
      <c r="ZD1110" s="559"/>
      <c r="ZE1110" s="559"/>
      <c r="ZF1110" s="559"/>
      <c r="ZG1110" s="559"/>
      <c r="ZH1110" s="559"/>
      <c r="ZI1110" s="559"/>
      <c r="ZJ1110" s="559"/>
      <c r="ZK1110" s="559"/>
      <c r="ZL1110" s="559"/>
      <c r="ZM1110" s="559"/>
      <c r="ZN1110" s="559"/>
      <c r="ZO1110" s="559"/>
      <c r="ZP1110" s="559"/>
      <c r="ZQ1110" s="559"/>
      <c r="ZR1110" s="559"/>
      <c r="ZS1110" s="559"/>
      <c r="ZT1110" s="559"/>
      <c r="ZU1110" s="559"/>
      <c r="ZV1110" s="559"/>
      <c r="ZW1110" s="559"/>
      <c r="ZX1110" s="559"/>
      <c r="ZY1110" s="559"/>
      <c r="ZZ1110" s="559"/>
      <c r="AAA1110" s="559"/>
      <c r="AAB1110" s="559"/>
      <c r="AAC1110" s="559"/>
      <c r="AAD1110" s="559"/>
      <c r="AAE1110" s="559"/>
      <c r="AAF1110" s="559"/>
      <c r="AAG1110" s="559"/>
      <c r="AAH1110" s="559"/>
      <c r="AAI1110" s="559"/>
      <c r="AAJ1110" s="559"/>
      <c r="AAK1110" s="559"/>
      <c r="AAL1110" s="559"/>
      <c r="AAM1110" s="559"/>
      <c r="AAN1110" s="559"/>
      <c r="AAO1110" s="559"/>
      <c r="AAP1110" s="559"/>
      <c r="AAQ1110" s="559"/>
      <c r="AAR1110" s="559"/>
      <c r="AAS1110" s="559"/>
      <c r="AAT1110" s="559"/>
      <c r="AAU1110" s="559"/>
      <c r="AAV1110" s="559"/>
      <c r="AAW1110" s="559"/>
      <c r="AAX1110" s="559"/>
      <c r="AAY1110" s="559"/>
      <c r="AAZ1110" s="559"/>
      <c r="ABA1110" s="559"/>
      <c r="ABB1110" s="559"/>
      <c r="ABC1110" s="559"/>
      <c r="ABD1110" s="559"/>
      <c r="ABE1110" s="559"/>
      <c r="ABF1110" s="559"/>
      <c r="ABG1110" s="559"/>
      <c r="ABH1110" s="559"/>
      <c r="ABI1110" s="559"/>
      <c r="ABJ1110" s="559"/>
      <c r="ABK1110" s="559"/>
      <c r="ABL1110" s="559"/>
      <c r="ABM1110" s="559"/>
      <c r="ABN1110" s="559"/>
      <c r="ABO1110" s="559"/>
      <c r="ABP1110" s="559"/>
      <c r="ABQ1110" s="559"/>
      <c r="ABR1110" s="559"/>
      <c r="ABS1110" s="559"/>
      <c r="ABT1110" s="559"/>
      <c r="ABU1110" s="559"/>
      <c r="ABV1110" s="559"/>
      <c r="ABW1110" s="559"/>
      <c r="ABX1110" s="559"/>
      <c r="ABY1110" s="559"/>
      <c r="ABZ1110" s="559"/>
      <c r="ACA1110" s="559"/>
      <c r="ACB1110" s="559"/>
      <c r="ACC1110" s="559"/>
      <c r="ACD1110" s="559"/>
      <c r="ACE1110" s="559"/>
      <c r="ACF1110" s="559"/>
      <c r="ACG1110" s="559"/>
      <c r="ACH1110" s="559"/>
      <c r="ACI1110" s="559"/>
      <c r="ACJ1110" s="559"/>
      <c r="ACK1110" s="559"/>
      <c r="ACL1110" s="559"/>
      <c r="ACM1110" s="559"/>
      <c r="ACN1110" s="559"/>
      <c r="ACO1110" s="559"/>
      <c r="ACP1110" s="559"/>
      <c r="ACQ1110" s="559"/>
      <c r="ACR1110" s="559"/>
      <c r="ACS1110" s="559"/>
      <c r="ACT1110" s="559"/>
      <c r="ACU1110" s="559"/>
      <c r="ACV1110" s="559"/>
      <c r="ACW1110" s="559"/>
      <c r="ACX1110" s="559"/>
      <c r="ACY1110" s="559"/>
      <c r="ACZ1110" s="559"/>
      <c r="ADA1110" s="559"/>
      <c r="ADB1110" s="559"/>
      <c r="ADC1110" s="559"/>
      <c r="ADD1110" s="559"/>
      <c r="ADE1110" s="559"/>
      <c r="ADF1110" s="559"/>
      <c r="ADG1110" s="559"/>
      <c r="ADH1110" s="559"/>
      <c r="ADI1110" s="559"/>
      <c r="ADJ1110" s="559"/>
      <c r="ADK1110" s="559"/>
      <c r="ADL1110" s="559"/>
      <c r="ADM1110" s="559"/>
      <c r="ADN1110" s="559"/>
      <c r="ADO1110" s="559"/>
      <c r="ADP1110" s="559"/>
      <c r="ADQ1110" s="559"/>
      <c r="ADR1110" s="559"/>
      <c r="ADS1110" s="559"/>
      <c r="ADT1110" s="559"/>
      <c r="ADU1110" s="559"/>
      <c r="ADV1110" s="559"/>
      <c r="ADW1110" s="559"/>
      <c r="ADX1110" s="559"/>
      <c r="ADY1110" s="559"/>
      <c r="ADZ1110" s="559"/>
      <c r="AEA1110" s="559"/>
      <c r="AEB1110" s="559"/>
      <c r="AEC1110" s="559"/>
      <c r="AED1110" s="559"/>
      <c r="AEE1110" s="559"/>
      <c r="AEF1110" s="559"/>
      <c r="AEG1110" s="559"/>
      <c r="AEH1110" s="559"/>
      <c r="AEI1110" s="559"/>
      <c r="AEJ1110" s="559"/>
      <c r="AEK1110" s="559"/>
      <c r="AEL1110" s="559"/>
      <c r="AEM1110" s="559"/>
      <c r="AEN1110" s="559"/>
      <c r="AEO1110" s="559"/>
      <c r="AEP1110" s="559"/>
      <c r="AEQ1110" s="559"/>
      <c r="AER1110" s="559"/>
      <c r="AES1110" s="559"/>
      <c r="AET1110" s="559"/>
      <c r="AEU1110" s="559"/>
      <c r="AEV1110" s="559"/>
      <c r="AEW1110" s="559"/>
      <c r="AEX1110" s="559"/>
      <c r="AEY1110" s="559"/>
      <c r="AEZ1110" s="559"/>
      <c r="AFA1110" s="559"/>
      <c r="AFB1110" s="559"/>
      <c r="AFC1110" s="559"/>
      <c r="AFD1110" s="559"/>
      <c r="AFE1110" s="559"/>
      <c r="AFF1110" s="559"/>
      <c r="AFG1110" s="559"/>
      <c r="AFH1110" s="559"/>
      <c r="AFI1110" s="559"/>
      <c r="AFJ1110" s="559"/>
      <c r="AFK1110" s="559"/>
      <c r="AFL1110" s="559"/>
      <c r="AFM1110" s="559"/>
      <c r="AFN1110" s="559"/>
      <c r="AFO1110" s="559"/>
      <c r="AFP1110" s="559"/>
      <c r="AFQ1110" s="559"/>
      <c r="AFR1110" s="559"/>
      <c r="AFS1110" s="559"/>
      <c r="AFT1110" s="559"/>
      <c r="AFU1110" s="559"/>
      <c r="AFV1110" s="559"/>
      <c r="AFW1110" s="559"/>
      <c r="AFX1110" s="559"/>
      <c r="AFY1110" s="559"/>
      <c r="AFZ1110" s="559"/>
      <c r="AGA1110" s="559"/>
      <c r="AGB1110" s="559"/>
      <c r="AGC1110" s="559"/>
      <c r="AGD1110" s="559"/>
      <c r="AGE1110" s="559"/>
      <c r="AGF1110" s="559"/>
      <c r="AGG1110" s="559"/>
      <c r="AGH1110" s="559"/>
      <c r="AGI1110" s="559"/>
      <c r="AGJ1110" s="559"/>
      <c r="AGK1110" s="559"/>
      <c r="AGL1110" s="559"/>
      <c r="AGM1110" s="559"/>
      <c r="AGN1110" s="559"/>
      <c r="AGO1110" s="559"/>
      <c r="AGP1110" s="559"/>
      <c r="AGQ1110" s="559"/>
      <c r="AGR1110" s="559"/>
      <c r="AGS1110" s="559"/>
      <c r="AGT1110" s="559"/>
      <c r="AGU1110" s="559"/>
      <c r="AGV1110" s="559"/>
      <c r="AGW1110" s="559"/>
      <c r="AGX1110" s="559"/>
      <c r="AGY1110" s="559"/>
      <c r="AGZ1110" s="559"/>
      <c r="AHA1110" s="559"/>
      <c r="AHB1110" s="559"/>
      <c r="AHC1110" s="559"/>
      <c r="AHD1110" s="559"/>
      <c r="AHE1110" s="559"/>
      <c r="AHF1110" s="559"/>
      <c r="AHG1110" s="559"/>
      <c r="AHH1110" s="559"/>
      <c r="AHI1110" s="559"/>
      <c r="AHJ1110" s="559"/>
      <c r="AHK1110" s="559"/>
      <c r="AHL1110" s="559"/>
      <c r="AHM1110" s="559"/>
      <c r="AHN1110" s="559"/>
      <c r="AHO1110" s="559"/>
      <c r="AHP1110" s="559"/>
      <c r="AHQ1110" s="559"/>
      <c r="AHR1110" s="559"/>
      <c r="AHS1110" s="559"/>
      <c r="AHT1110" s="559"/>
      <c r="AHU1110" s="559"/>
      <c r="AHV1110" s="559"/>
      <c r="AHW1110" s="559"/>
      <c r="AHX1110" s="559"/>
      <c r="AHY1110" s="559"/>
      <c r="AHZ1110" s="559"/>
      <c r="AIA1110" s="559"/>
      <c r="AIB1110" s="559"/>
      <c r="AIC1110" s="559"/>
      <c r="AID1110" s="559"/>
      <c r="AIE1110" s="559"/>
      <c r="AIF1110" s="559"/>
      <c r="AIG1110" s="559"/>
      <c r="AIH1110" s="559"/>
      <c r="AII1110" s="559"/>
      <c r="AIJ1110" s="559"/>
      <c r="AIK1110" s="559"/>
      <c r="AIL1110" s="559"/>
      <c r="AIM1110" s="559"/>
      <c r="AIN1110" s="559"/>
      <c r="AIO1110" s="559"/>
      <c r="AIP1110" s="559"/>
      <c r="AIQ1110" s="559"/>
      <c r="AIR1110" s="559"/>
      <c r="AIS1110" s="559"/>
      <c r="AIT1110" s="559"/>
      <c r="AIU1110" s="559"/>
      <c r="AIV1110" s="559"/>
      <c r="AIW1110" s="559"/>
      <c r="AIX1110" s="559"/>
      <c r="AIY1110" s="559"/>
      <c r="AIZ1110" s="559"/>
      <c r="AJA1110" s="559"/>
      <c r="AJB1110" s="559"/>
      <c r="AJC1110" s="559"/>
      <c r="AJD1110" s="559"/>
      <c r="AJE1110" s="559"/>
      <c r="AJF1110" s="559"/>
      <c r="AJG1110" s="559"/>
      <c r="AJH1110" s="559"/>
      <c r="AJI1110" s="559"/>
      <c r="AJJ1110" s="559"/>
      <c r="AJK1110" s="559"/>
      <c r="AJL1110" s="559"/>
      <c r="AJM1110" s="559"/>
      <c r="AJN1110" s="559"/>
      <c r="AJO1110" s="559"/>
      <c r="AJP1110" s="559"/>
      <c r="AJQ1110" s="559"/>
      <c r="AJR1110" s="559"/>
      <c r="AJS1110" s="559"/>
      <c r="AJT1110" s="559"/>
      <c r="AJU1110" s="559"/>
      <c r="AJV1110" s="559"/>
      <c r="AJW1110" s="559"/>
      <c r="AJX1110" s="559"/>
      <c r="AJY1110" s="559"/>
      <c r="AJZ1110" s="559"/>
      <c r="AKA1110" s="559"/>
      <c r="AKB1110" s="559"/>
      <c r="AKC1110" s="559"/>
      <c r="AKD1110" s="559"/>
      <c r="AKE1110" s="559"/>
      <c r="AKF1110" s="559"/>
      <c r="AKG1110" s="559"/>
      <c r="AKH1110" s="559"/>
      <c r="AKI1110" s="559"/>
      <c r="AKJ1110" s="559"/>
      <c r="AKK1110" s="559"/>
      <c r="AKL1110" s="559"/>
      <c r="AKM1110" s="559"/>
      <c r="AKN1110" s="559"/>
      <c r="AKO1110" s="559"/>
      <c r="AKP1110" s="559"/>
      <c r="AKQ1110" s="559"/>
      <c r="AKR1110" s="559"/>
      <c r="AKS1110" s="559"/>
      <c r="AKT1110" s="559"/>
      <c r="AKU1110" s="559"/>
      <c r="AKV1110" s="559"/>
      <c r="AKW1110" s="559"/>
      <c r="AKX1110" s="559"/>
      <c r="AKY1110" s="559"/>
      <c r="AKZ1110" s="559"/>
      <c r="ALA1110" s="559"/>
      <c r="ALB1110" s="559"/>
      <c r="ALC1110" s="559"/>
      <c r="ALD1110" s="559"/>
      <c r="ALE1110" s="559"/>
      <c r="ALF1110" s="559"/>
      <c r="ALG1110" s="559"/>
      <c r="ALH1110" s="559"/>
      <c r="ALI1110" s="559"/>
      <c r="ALJ1110" s="559"/>
      <c r="ALK1110" s="559"/>
      <c r="ALL1110" s="559"/>
      <c r="ALM1110" s="559"/>
      <c r="ALN1110" s="559"/>
      <c r="ALO1110" s="559"/>
      <c r="ALP1110" s="559"/>
      <c r="ALQ1110" s="559"/>
      <c r="ALR1110" s="559"/>
      <c r="ALS1110" s="559"/>
      <c r="ALT1110" s="559"/>
      <c r="ALU1110" s="559"/>
      <c r="ALV1110" s="559"/>
      <c r="ALW1110" s="559"/>
      <c r="ALX1110" s="559"/>
      <c r="ALY1110" s="559"/>
      <c r="ALZ1110" s="559"/>
      <c r="AMA1110" s="559"/>
      <c r="AMB1110" s="559"/>
      <c r="AMC1110" s="559"/>
      <c r="AMD1110" s="559"/>
      <c r="AME1110" s="559"/>
      <c r="AMF1110" s="559"/>
      <c r="AMG1110" s="559"/>
      <c r="AMH1110" s="559"/>
      <c r="AMI1110" s="559"/>
      <c r="AMJ1110" s="559"/>
      <c r="AMK1110" s="559"/>
      <c r="AML1110" s="559"/>
      <c r="AMM1110" s="559"/>
      <c r="AMN1110" s="559"/>
      <c r="AMO1110" s="559"/>
      <c r="AMP1110" s="559"/>
      <c r="AMQ1110" s="559"/>
      <c r="AMR1110" s="559"/>
      <c r="AMS1110" s="559"/>
      <c r="AMT1110" s="559"/>
      <c r="AMU1110" s="559"/>
      <c r="AMV1110" s="559"/>
      <c r="AMW1110" s="559"/>
      <c r="AMX1110" s="559"/>
      <c r="AMY1110" s="559"/>
      <c r="AMZ1110" s="559"/>
      <c r="ANA1110" s="559"/>
      <c r="ANB1110" s="559"/>
      <c r="ANC1110" s="559"/>
      <c r="AND1110" s="559"/>
      <c r="ANE1110" s="559"/>
      <c r="ANF1110" s="559"/>
      <c r="ANG1110" s="559"/>
      <c r="ANH1110" s="559"/>
      <c r="ANI1110" s="559"/>
      <c r="ANJ1110" s="559"/>
      <c r="ANK1110" s="559"/>
      <c r="ANL1110" s="559"/>
      <c r="ANM1110" s="559"/>
      <c r="ANN1110" s="559"/>
      <c r="ANO1110" s="559"/>
      <c r="ANP1110" s="559"/>
      <c r="ANQ1110" s="559"/>
      <c r="ANR1110" s="559"/>
      <c r="ANS1110" s="559"/>
      <c r="ANT1110" s="559"/>
      <c r="ANU1110" s="559"/>
      <c r="ANV1110" s="559"/>
      <c r="ANW1110" s="559"/>
      <c r="ANX1110" s="559"/>
      <c r="ANY1110" s="559"/>
      <c r="ANZ1110" s="559"/>
      <c r="AOA1110" s="559"/>
      <c r="AOB1110" s="559"/>
      <c r="AOC1110" s="559"/>
      <c r="AOD1110" s="559"/>
      <c r="AOE1110" s="559"/>
      <c r="AOF1110" s="559"/>
      <c r="AOG1110" s="559"/>
      <c r="AOH1110" s="559"/>
      <c r="AOI1110" s="559"/>
      <c r="AOJ1110" s="559"/>
      <c r="AOK1110" s="559"/>
      <c r="AOL1110" s="559"/>
      <c r="AOM1110" s="559"/>
      <c r="AON1110" s="559"/>
      <c r="AOO1110" s="559"/>
      <c r="AOP1110" s="559"/>
      <c r="AOQ1110" s="559"/>
      <c r="AOR1110" s="559"/>
      <c r="AOS1110" s="559"/>
      <c r="AOT1110" s="559"/>
      <c r="AOU1110" s="559"/>
      <c r="AOV1110" s="559"/>
      <c r="AOW1110" s="559"/>
      <c r="AOX1110" s="559"/>
      <c r="AOY1110" s="559"/>
      <c r="AOZ1110" s="559"/>
      <c r="APA1110" s="559"/>
      <c r="APB1110" s="559"/>
      <c r="APC1110" s="559"/>
      <c r="APD1110" s="559"/>
      <c r="APE1110" s="559"/>
      <c r="APF1110" s="559"/>
      <c r="APG1110" s="559"/>
      <c r="APH1110" s="559"/>
      <c r="API1110" s="559"/>
      <c r="APJ1110" s="559"/>
      <c r="APK1110" s="559"/>
      <c r="APL1110" s="559"/>
      <c r="APM1110" s="559"/>
      <c r="APN1110" s="559"/>
      <c r="APO1110" s="559"/>
      <c r="APP1110" s="559"/>
      <c r="APQ1110" s="559"/>
      <c r="APR1110" s="559"/>
      <c r="APS1110" s="559"/>
      <c r="APT1110" s="559"/>
      <c r="APU1110" s="559"/>
      <c r="APV1110" s="559"/>
      <c r="APW1110" s="559"/>
      <c r="APX1110" s="559"/>
      <c r="APY1110" s="559"/>
      <c r="APZ1110" s="559"/>
      <c r="AQA1110" s="559"/>
      <c r="AQB1110" s="559"/>
      <c r="AQC1110" s="559"/>
      <c r="AQD1110" s="559"/>
      <c r="AQE1110" s="559"/>
      <c r="AQF1110" s="559"/>
      <c r="AQG1110" s="559"/>
      <c r="AQH1110" s="559"/>
      <c r="AQI1110" s="559"/>
      <c r="AQJ1110" s="559"/>
      <c r="AQK1110" s="559"/>
      <c r="AQL1110" s="559"/>
      <c r="AQM1110" s="559"/>
      <c r="AQN1110" s="559"/>
      <c r="AQO1110" s="559"/>
      <c r="AQP1110" s="559"/>
      <c r="AQQ1110" s="559"/>
      <c r="AQR1110" s="559"/>
      <c r="AQS1110" s="559"/>
      <c r="AQT1110" s="559"/>
      <c r="AQU1110" s="559"/>
      <c r="AQV1110" s="559"/>
      <c r="AQW1110" s="559"/>
      <c r="AQX1110" s="559"/>
      <c r="AQY1110" s="559"/>
      <c r="AQZ1110" s="559"/>
      <c r="ARA1110" s="559"/>
      <c r="ARB1110" s="559"/>
      <c r="ARC1110" s="559"/>
      <c r="ARD1110" s="559"/>
      <c r="ARE1110" s="559"/>
      <c r="ARF1110" s="559"/>
      <c r="ARG1110" s="559"/>
      <c r="ARH1110" s="559"/>
      <c r="ARI1110" s="559"/>
      <c r="ARJ1110" s="559"/>
      <c r="ARK1110" s="559"/>
      <c r="ARL1110" s="559"/>
      <c r="ARM1110" s="559"/>
      <c r="ARN1110" s="559"/>
      <c r="ARO1110" s="559"/>
      <c r="ARP1110" s="559"/>
      <c r="ARQ1110" s="559"/>
      <c r="ARR1110" s="559"/>
      <c r="ARS1110" s="559"/>
      <c r="ART1110" s="559"/>
      <c r="ARU1110" s="559"/>
      <c r="ARV1110" s="559"/>
      <c r="ARW1110" s="559"/>
      <c r="ARX1110" s="559"/>
      <c r="ARY1110" s="559"/>
      <c r="ARZ1110" s="559"/>
      <c r="ASA1110" s="559"/>
      <c r="ASB1110" s="559"/>
      <c r="ASC1110" s="559"/>
      <c r="ASD1110" s="559"/>
      <c r="ASE1110" s="559"/>
      <c r="ASF1110" s="559"/>
      <c r="ASG1110" s="559"/>
      <c r="ASH1110" s="559"/>
      <c r="ASI1110" s="559"/>
      <c r="ASJ1110" s="559"/>
      <c r="ASK1110" s="559"/>
      <c r="ASL1110" s="559"/>
      <c r="ASM1110" s="559"/>
      <c r="ASN1110" s="559"/>
      <c r="ASO1110" s="559"/>
      <c r="ASP1110" s="559"/>
      <c r="ASQ1110" s="559"/>
      <c r="ASR1110" s="559"/>
      <c r="ASS1110" s="559"/>
      <c r="AST1110" s="559"/>
      <c r="ASU1110" s="559"/>
      <c r="ASV1110" s="559"/>
      <c r="ASW1110" s="559"/>
      <c r="ASX1110" s="559"/>
      <c r="ASY1110" s="559"/>
      <c r="ASZ1110" s="559"/>
      <c r="ATA1110" s="559"/>
      <c r="ATB1110" s="559"/>
      <c r="ATC1110" s="559"/>
      <c r="ATD1110" s="559"/>
      <c r="ATE1110" s="559"/>
      <c r="ATF1110" s="559"/>
      <c r="ATG1110" s="559"/>
      <c r="ATH1110" s="559"/>
      <c r="ATI1110" s="559"/>
      <c r="ATJ1110" s="559"/>
      <c r="ATK1110" s="559"/>
      <c r="ATL1110" s="559"/>
      <c r="ATM1110" s="559"/>
      <c r="ATN1110" s="559"/>
      <c r="ATO1110" s="559"/>
      <c r="ATP1110" s="559"/>
      <c r="ATQ1110" s="559"/>
      <c r="ATR1110" s="559"/>
      <c r="ATS1110" s="559"/>
      <c r="ATT1110" s="559"/>
      <c r="ATU1110" s="559"/>
      <c r="ATV1110" s="559"/>
      <c r="ATW1110" s="559"/>
      <c r="ATX1110" s="559"/>
      <c r="ATY1110" s="559"/>
      <c r="ATZ1110" s="559"/>
      <c r="AUA1110" s="559"/>
      <c r="AUB1110" s="559"/>
      <c r="AUC1110" s="559"/>
      <c r="AUD1110" s="559"/>
      <c r="AUE1110" s="559"/>
      <c r="AUF1110" s="559"/>
      <c r="AUG1110" s="559"/>
      <c r="AUH1110" s="559"/>
      <c r="AUI1110" s="559"/>
      <c r="AUJ1110" s="559"/>
      <c r="AUK1110" s="559"/>
      <c r="AUL1110" s="559"/>
      <c r="AUM1110" s="559"/>
      <c r="AUN1110" s="559"/>
      <c r="AUO1110" s="559"/>
      <c r="AUP1110" s="559"/>
      <c r="AUQ1110" s="559"/>
      <c r="AUR1110" s="559"/>
      <c r="AUS1110" s="559"/>
      <c r="AUT1110" s="559"/>
      <c r="AUU1110" s="559"/>
      <c r="AUV1110" s="559"/>
      <c r="AUW1110" s="559"/>
      <c r="AUX1110" s="559"/>
      <c r="AUY1110" s="559"/>
      <c r="AUZ1110" s="559"/>
      <c r="AVA1110" s="559"/>
      <c r="AVB1110" s="559"/>
      <c r="AVC1110" s="559"/>
      <c r="AVD1110" s="559"/>
      <c r="AVE1110" s="559"/>
      <c r="AVF1110" s="559"/>
      <c r="AVG1110" s="559"/>
      <c r="AVH1110" s="559"/>
      <c r="AVI1110" s="559"/>
      <c r="AVJ1110" s="559"/>
      <c r="AVK1110" s="559"/>
      <c r="AVL1110" s="559"/>
      <c r="AVM1110" s="559"/>
      <c r="AVN1110" s="559"/>
      <c r="AVO1110" s="559"/>
      <c r="AVP1110" s="559"/>
      <c r="AVQ1110" s="559"/>
      <c r="AVR1110" s="559"/>
      <c r="AVS1110" s="559"/>
      <c r="AVT1110" s="559"/>
      <c r="AVU1110" s="559"/>
      <c r="AVV1110" s="559"/>
      <c r="AVW1110" s="559"/>
      <c r="AVX1110" s="559"/>
      <c r="AVY1110" s="559"/>
      <c r="AVZ1110" s="559"/>
      <c r="AWA1110" s="559"/>
      <c r="AWB1110" s="559"/>
      <c r="AWC1110" s="559"/>
      <c r="AWD1110" s="559"/>
      <c r="AWE1110" s="559"/>
      <c r="AWF1110" s="559"/>
      <c r="AWG1110" s="559"/>
      <c r="AWH1110" s="559"/>
      <c r="AWI1110" s="559"/>
      <c r="AWJ1110" s="559"/>
      <c r="AWK1110" s="559"/>
      <c r="AWL1110" s="559"/>
      <c r="AWM1110" s="559"/>
      <c r="AWN1110" s="559"/>
      <c r="AWO1110" s="559"/>
      <c r="AWP1110" s="559"/>
      <c r="AWQ1110" s="559"/>
      <c r="AWR1110" s="559"/>
      <c r="AWS1110" s="559"/>
      <c r="AWT1110" s="559"/>
      <c r="AWU1110" s="559"/>
      <c r="AWV1110" s="559"/>
      <c r="AWW1110" s="559"/>
      <c r="AWX1110" s="559"/>
      <c r="AWY1110" s="559"/>
      <c r="AWZ1110" s="559"/>
      <c r="AXA1110" s="559"/>
      <c r="AXB1110" s="559"/>
      <c r="AXC1110" s="559"/>
      <c r="AXD1110" s="559"/>
      <c r="AXE1110" s="559"/>
      <c r="AXF1110" s="559"/>
      <c r="AXG1110" s="559"/>
      <c r="AXH1110" s="559"/>
      <c r="AXI1110" s="559"/>
      <c r="AXJ1110" s="559"/>
      <c r="AXK1110" s="559"/>
      <c r="AXL1110" s="559"/>
      <c r="AXM1110" s="559"/>
      <c r="AXN1110" s="559"/>
      <c r="AXO1110" s="559"/>
      <c r="AXP1110" s="559"/>
      <c r="AXQ1110" s="559"/>
      <c r="AXR1110" s="559"/>
      <c r="AXS1110" s="559"/>
      <c r="AXT1110" s="559"/>
      <c r="AXU1110" s="559"/>
      <c r="AXV1110" s="559"/>
      <c r="AXW1110" s="559"/>
      <c r="AXX1110" s="559"/>
      <c r="AXY1110" s="559"/>
      <c r="AXZ1110" s="559"/>
      <c r="AYA1110" s="559"/>
      <c r="AYB1110" s="559"/>
      <c r="AYC1110" s="559"/>
      <c r="AYD1110" s="559"/>
      <c r="AYE1110" s="559"/>
      <c r="AYF1110" s="559"/>
      <c r="AYG1110" s="559"/>
      <c r="AYH1110" s="559"/>
      <c r="AYI1110" s="559"/>
      <c r="AYJ1110" s="559"/>
      <c r="AYK1110" s="559"/>
      <c r="AYL1110" s="559"/>
      <c r="AYM1110" s="559"/>
      <c r="AYN1110" s="559"/>
      <c r="AYO1110" s="559"/>
      <c r="AYP1110" s="559"/>
      <c r="AYQ1110" s="559"/>
      <c r="AYR1110" s="559"/>
      <c r="AYS1110" s="559"/>
      <c r="AYT1110" s="559"/>
      <c r="AYU1110" s="559"/>
      <c r="AYV1110" s="559"/>
      <c r="AYW1110" s="559"/>
      <c r="AYX1110" s="559"/>
      <c r="AYY1110" s="559"/>
      <c r="AYZ1110" s="559"/>
      <c r="AZA1110" s="559"/>
      <c r="AZB1110" s="559"/>
      <c r="AZC1110" s="559"/>
      <c r="AZD1110" s="559"/>
      <c r="AZE1110" s="559"/>
      <c r="AZF1110" s="559"/>
      <c r="AZG1110" s="559"/>
      <c r="AZH1110" s="559"/>
      <c r="AZI1110" s="559"/>
      <c r="AZJ1110" s="559"/>
      <c r="AZK1110" s="559"/>
      <c r="AZL1110" s="559"/>
      <c r="AZM1110" s="559"/>
      <c r="AZN1110" s="559"/>
      <c r="AZO1110" s="559"/>
      <c r="AZP1110" s="559"/>
      <c r="AZQ1110" s="559"/>
      <c r="AZR1110" s="559"/>
      <c r="AZS1110" s="559"/>
      <c r="AZT1110" s="559"/>
      <c r="AZU1110" s="559"/>
      <c r="AZV1110" s="559"/>
      <c r="AZW1110" s="559"/>
      <c r="AZX1110" s="559"/>
      <c r="AZY1110" s="559"/>
      <c r="AZZ1110" s="559"/>
      <c r="BAA1110" s="559"/>
      <c r="BAB1110" s="559"/>
      <c r="BAC1110" s="559"/>
      <c r="BAD1110" s="559"/>
      <c r="BAE1110" s="559"/>
      <c r="BAF1110" s="559"/>
      <c r="BAG1110" s="559"/>
      <c r="BAH1110" s="559"/>
      <c r="BAI1110" s="559"/>
      <c r="BAJ1110" s="559"/>
      <c r="BAK1110" s="559"/>
      <c r="BAL1110" s="559"/>
      <c r="BAM1110" s="559"/>
      <c r="BAN1110" s="559"/>
      <c r="BAO1110" s="559"/>
      <c r="BAP1110" s="559"/>
      <c r="BAQ1110" s="559"/>
      <c r="BAR1110" s="559"/>
      <c r="BAS1110" s="559"/>
      <c r="BAT1110" s="559"/>
      <c r="BAU1110" s="559"/>
      <c r="BAV1110" s="559"/>
      <c r="BAW1110" s="559"/>
      <c r="BAX1110" s="559"/>
      <c r="BAY1110" s="559"/>
      <c r="BAZ1110" s="559"/>
      <c r="BBA1110" s="559"/>
      <c r="BBB1110" s="559"/>
      <c r="BBC1110" s="559"/>
      <c r="BBD1110" s="559"/>
      <c r="BBE1110" s="559"/>
      <c r="BBF1110" s="559"/>
      <c r="BBG1110" s="559"/>
      <c r="BBH1110" s="559"/>
      <c r="BBI1110" s="559"/>
      <c r="BBJ1110" s="559"/>
      <c r="BBK1110" s="559"/>
      <c r="BBL1110" s="559"/>
      <c r="BBM1110" s="559"/>
      <c r="BBN1110" s="559"/>
      <c r="BBO1110" s="559"/>
      <c r="BBP1110" s="559"/>
      <c r="BBQ1110" s="559"/>
      <c r="BBR1110" s="559"/>
      <c r="BBS1110" s="559"/>
      <c r="BBT1110" s="559"/>
      <c r="BBU1110" s="559"/>
      <c r="BBV1110" s="559"/>
      <c r="BBW1110" s="559"/>
      <c r="BBX1110" s="559"/>
      <c r="BBY1110" s="559"/>
      <c r="BBZ1110" s="559"/>
      <c r="BCA1110" s="559"/>
      <c r="BCB1110" s="559"/>
      <c r="BCC1110" s="559"/>
      <c r="BCD1110" s="559"/>
      <c r="BCE1110" s="559"/>
      <c r="BCF1110" s="559"/>
      <c r="BCG1110" s="559"/>
      <c r="BCH1110" s="559"/>
      <c r="BCI1110" s="559"/>
      <c r="BCJ1110" s="559"/>
      <c r="BCK1110" s="559"/>
      <c r="BCL1110" s="559"/>
      <c r="BCM1110" s="559"/>
      <c r="BCN1110" s="559"/>
      <c r="BCO1110" s="559"/>
      <c r="BCP1110" s="559"/>
      <c r="BCQ1110" s="559"/>
      <c r="BCR1110" s="559"/>
      <c r="BCS1110" s="559"/>
      <c r="BCT1110" s="559"/>
      <c r="BCU1110" s="559"/>
      <c r="BCV1110" s="559"/>
      <c r="BCW1110" s="559"/>
      <c r="BCX1110" s="559"/>
      <c r="BCY1110" s="559"/>
      <c r="BCZ1110" s="559"/>
      <c r="BDA1110" s="559"/>
      <c r="BDB1110" s="559"/>
      <c r="BDC1110" s="559"/>
      <c r="BDD1110" s="559"/>
      <c r="BDE1110" s="559"/>
      <c r="BDF1110" s="559"/>
      <c r="BDG1110" s="559"/>
      <c r="BDH1110" s="559"/>
      <c r="BDI1110" s="559"/>
      <c r="BDJ1110" s="559"/>
      <c r="BDK1110" s="559"/>
      <c r="BDL1110" s="559"/>
      <c r="BDM1110" s="559"/>
      <c r="BDN1110" s="559"/>
      <c r="BDO1110" s="559"/>
      <c r="BDP1110" s="559"/>
      <c r="BDQ1110" s="559"/>
      <c r="BDR1110" s="559"/>
      <c r="BDS1110" s="559"/>
      <c r="BDT1110" s="559"/>
      <c r="BDU1110" s="559"/>
      <c r="BDV1110" s="559"/>
      <c r="BDW1110" s="559"/>
      <c r="BDX1110" s="559"/>
      <c r="BDY1110" s="559"/>
      <c r="BDZ1110" s="559"/>
      <c r="BEA1110" s="559"/>
      <c r="BEB1110" s="559"/>
      <c r="BEC1110" s="559"/>
      <c r="BED1110" s="559"/>
      <c r="BEE1110" s="559"/>
      <c r="BEF1110" s="559"/>
      <c r="BEG1110" s="559"/>
      <c r="BEH1110" s="559"/>
      <c r="BEI1110" s="559"/>
      <c r="BEJ1110" s="559"/>
      <c r="BEK1110" s="559"/>
      <c r="BEL1110" s="559"/>
      <c r="BEM1110" s="559"/>
      <c r="BEN1110" s="559"/>
      <c r="BEO1110" s="559"/>
      <c r="BEP1110" s="559"/>
      <c r="BEQ1110" s="559"/>
      <c r="BER1110" s="559"/>
      <c r="BES1110" s="559"/>
      <c r="BET1110" s="559"/>
      <c r="BEU1110" s="559"/>
      <c r="BEV1110" s="559"/>
      <c r="BEW1110" s="559"/>
      <c r="BEX1110" s="559"/>
      <c r="BEY1110" s="559"/>
      <c r="BEZ1110" s="559"/>
      <c r="BFA1110" s="559"/>
      <c r="BFB1110" s="559"/>
      <c r="BFC1110" s="559"/>
      <c r="BFD1110" s="559"/>
      <c r="BFE1110" s="559"/>
      <c r="BFF1110" s="559"/>
      <c r="BFG1110" s="559"/>
      <c r="BFH1110" s="559"/>
      <c r="BFI1110" s="559"/>
      <c r="BFJ1110" s="559"/>
      <c r="BFK1110" s="559"/>
      <c r="BFL1110" s="559"/>
      <c r="BFM1110" s="559"/>
      <c r="BFN1110" s="559"/>
      <c r="BFO1110" s="559"/>
      <c r="BFP1110" s="559"/>
      <c r="BFQ1110" s="559"/>
      <c r="BFR1110" s="559"/>
      <c r="BFS1110" s="559"/>
      <c r="BFT1110" s="559"/>
      <c r="BFU1110" s="559"/>
      <c r="BFV1110" s="559"/>
      <c r="BFW1110" s="559"/>
      <c r="BFX1110" s="559"/>
      <c r="BFY1110" s="559"/>
      <c r="BFZ1110" s="559"/>
      <c r="BGA1110" s="559"/>
      <c r="BGB1110" s="559"/>
      <c r="BGC1110" s="559"/>
      <c r="BGD1110" s="559"/>
      <c r="BGE1110" s="559"/>
      <c r="BGF1110" s="559"/>
      <c r="BGG1110" s="559"/>
      <c r="BGH1110" s="559"/>
      <c r="BGI1110" s="559"/>
      <c r="BGJ1110" s="559"/>
      <c r="BGK1110" s="559"/>
      <c r="BGL1110" s="559"/>
      <c r="BGM1110" s="559"/>
      <c r="BGN1110" s="559"/>
      <c r="BGO1110" s="559"/>
      <c r="BGP1110" s="559"/>
      <c r="BGQ1110" s="559"/>
      <c r="BGR1110" s="559"/>
      <c r="BGS1110" s="559"/>
      <c r="BGT1110" s="559"/>
      <c r="BGU1110" s="559"/>
      <c r="BGV1110" s="559"/>
      <c r="BGW1110" s="559"/>
      <c r="BGX1110" s="559"/>
      <c r="BGY1110" s="559"/>
      <c r="BGZ1110" s="559"/>
      <c r="BHA1110" s="559"/>
      <c r="BHB1110" s="559"/>
      <c r="BHC1110" s="559"/>
      <c r="BHD1110" s="559"/>
      <c r="BHE1110" s="559"/>
      <c r="BHF1110" s="559"/>
      <c r="BHG1110" s="559"/>
      <c r="BHH1110" s="559"/>
      <c r="BHI1110" s="559"/>
      <c r="BHJ1110" s="559"/>
      <c r="BHK1110" s="559"/>
      <c r="BHL1110" s="559"/>
      <c r="BHM1110" s="559"/>
      <c r="BHN1110" s="559"/>
      <c r="BHO1110" s="559"/>
      <c r="BHP1110" s="559"/>
      <c r="BHQ1110" s="559"/>
      <c r="BHR1110" s="559"/>
      <c r="BHS1110" s="559"/>
      <c r="BHT1110" s="559"/>
      <c r="BHU1110" s="559"/>
      <c r="BHV1110" s="559"/>
      <c r="BHW1110" s="559"/>
      <c r="BHX1110" s="559"/>
      <c r="BHY1110" s="559"/>
      <c r="BHZ1110" s="559"/>
      <c r="BIA1110" s="559"/>
      <c r="BIB1110" s="559"/>
      <c r="BIC1110" s="559"/>
      <c r="BID1110" s="559"/>
      <c r="BIE1110" s="559"/>
      <c r="BIF1110" s="559"/>
      <c r="BIG1110" s="559"/>
      <c r="BIH1110" s="559"/>
      <c r="BII1110" s="559"/>
      <c r="BIJ1110" s="559"/>
      <c r="BIK1110" s="559"/>
      <c r="BIL1110" s="559"/>
      <c r="BIM1110" s="559"/>
      <c r="BIN1110" s="559"/>
      <c r="BIO1110" s="559"/>
      <c r="BIP1110" s="559"/>
      <c r="BIQ1110" s="559"/>
      <c r="BIR1110" s="559"/>
      <c r="BIS1110" s="559"/>
      <c r="BIT1110" s="559"/>
      <c r="BIU1110" s="559"/>
      <c r="BIV1110" s="559"/>
      <c r="BIW1110" s="559"/>
      <c r="BIX1110" s="559"/>
      <c r="BIY1110" s="559"/>
      <c r="BIZ1110" s="559"/>
      <c r="BJA1110" s="559"/>
      <c r="BJB1110" s="559"/>
      <c r="BJC1110" s="559"/>
      <c r="BJD1110" s="559"/>
      <c r="BJE1110" s="559"/>
      <c r="BJF1110" s="559"/>
      <c r="BJG1110" s="559"/>
      <c r="BJH1110" s="559"/>
      <c r="BJI1110" s="559"/>
      <c r="BJJ1110" s="559"/>
      <c r="BJK1110" s="559"/>
      <c r="BJL1110" s="559"/>
      <c r="BJM1110" s="559"/>
      <c r="BJN1110" s="559"/>
      <c r="BJO1110" s="559"/>
      <c r="BJP1110" s="559"/>
      <c r="BJQ1110" s="559"/>
      <c r="BJR1110" s="559"/>
      <c r="BJS1110" s="559"/>
      <c r="BJT1110" s="559"/>
      <c r="BJU1110" s="559"/>
      <c r="BJV1110" s="559"/>
      <c r="BJW1110" s="559"/>
      <c r="BJX1110" s="559"/>
      <c r="BJY1110" s="559"/>
      <c r="BJZ1110" s="559"/>
      <c r="BKA1110" s="559"/>
      <c r="BKB1110" s="559"/>
      <c r="BKC1110" s="559"/>
      <c r="BKD1110" s="559"/>
      <c r="BKE1110" s="559"/>
      <c r="BKF1110" s="559"/>
      <c r="BKG1110" s="559"/>
      <c r="BKH1110" s="559"/>
      <c r="BKI1110" s="559"/>
      <c r="BKJ1110" s="559"/>
      <c r="BKK1110" s="559"/>
      <c r="BKL1110" s="559"/>
      <c r="BKM1110" s="559"/>
      <c r="BKN1110" s="559"/>
      <c r="BKO1110" s="559"/>
      <c r="BKP1110" s="559"/>
      <c r="BKQ1110" s="559"/>
      <c r="BKR1110" s="559"/>
      <c r="BKS1110" s="559"/>
      <c r="BKT1110" s="559"/>
      <c r="BKU1110" s="559"/>
      <c r="BKV1110" s="559"/>
      <c r="BKW1110" s="559"/>
      <c r="BKX1110" s="559"/>
      <c r="BKY1110" s="559"/>
      <c r="BKZ1110" s="559"/>
      <c r="BLA1110" s="559"/>
      <c r="BLB1110" s="559"/>
      <c r="BLC1110" s="559"/>
      <c r="BLD1110" s="559"/>
      <c r="BLE1110" s="559"/>
      <c r="BLF1110" s="559"/>
      <c r="BLG1110" s="559"/>
      <c r="BLH1110" s="559"/>
      <c r="BLI1110" s="559"/>
      <c r="BLJ1110" s="559"/>
      <c r="BLK1110" s="559"/>
      <c r="BLL1110" s="559"/>
      <c r="BLM1110" s="559"/>
      <c r="BLN1110" s="559"/>
      <c r="BLO1110" s="559"/>
      <c r="BLP1110" s="559"/>
      <c r="BLQ1110" s="559"/>
      <c r="BLR1110" s="559"/>
      <c r="BLS1110" s="559"/>
      <c r="BLT1110" s="559"/>
      <c r="BLU1110" s="559"/>
      <c r="BLV1110" s="559"/>
      <c r="BLW1110" s="559"/>
      <c r="BLX1110" s="559"/>
      <c r="BLY1110" s="559"/>
      <c r="BLZ1110" s="559"/>
      <c r="BMA1110" s="559"/>
      <c r="BMB1110" s="559"/>
      <c r="BMC1110" s="559"/>
      <c r="BMD1110" s="559"/>
      <c r="BME1110" s="559"/>
      <c r="BMF1110" s="559"/>
      <c r="BMG1110" s="559"/>
      <c r="BMH1110" s="559"/>
      <c r="BMI1110" s="559"/>
      <c r="BMJ1110" s="559"/>
      <c r="BMK1110" s="559"/>
      <c r="BML1110" s="559"/>
      <c r="BMM1110" s="559"/>
      <c r="BMN1110" s="559"/>
      <c r="BMO1110" s="559"/>
      <c r="BMP1110" s="559"/>
      <c r="BMQ1110" s="559"/>
      <c r="BMR1110" s="559"/>
      <c r="BMS1110" s="559"/>
      <c r="BMT1110" s="559"/>
      <c r="BMU1110" s="559"/>
      <c r="BMV1110" s="559"/>
      <c r="BMW1110" s="559"/>
      <c r="BMX1110" s="559"/>
      <c r="BMY1110" s="559"/>
      <c r="BMZ1110" s="559"/>
      <c r="BNA1110" s="559"/>
      <c r="BNB1110" s="559"/>
      <c r="BNC1110" s="559"/>
      <c r="BND1110" s="559"/>
      <c r="BNE1110" s="559"/>
      <c r="BNF1110" s="559"/>
      <c r="BNG1110" s="559"/>
      <c r="BNH1110" s="559"/>
      <c r="BNI1110" s="559"/>
      <c r="BNJ1110" s="559"/>
      <c r="BNK1110" s="559"/>
      <c r="BNL1110" s="559"/>
      <c r="BNM1110" s="559"/>
      <c r="BNN1110" s="559"/>
      <c r="BNO1110" s="559"/>
      <c r="BNP1110" s="559"/>
      <c r="BNQ1110" s="559"/>
      <c r="BNR1110" s="559"/>
      <c r="BNS1110" s="559"/>
      <c r="BNT1110" s="559"/>
      <c r="BNU1110" s="559"/>
      <c r="BNV1110" s="559"/>
      <c r="BNW1110" s="559"/>
      <c r="BNX1110" s="559"/>
      <c r="BNY1110" s="559"/>
      <c r="BNZ1110" s="559"/>
      <c r="BOA1110" s="559"/>
      <c r="BOB1110" s="559"/>
      <c r="BOC1110" s="559"/>
      <c r="BOD1110" s="559"/>
      <c r="BOE1110" s="559"/>
      <c r="BOF1110" s="559"/>
      <c r="BOG1110" s="559"/>
      <c r="BOH1110" s="559"/>
      <c r="BOI1110" s="559"/>
      <c r="BOJ1110" s="559"/>
      <c r="BOK1110" s="559"/>
      <c r="BOL1110" s="559"/>
      <c r="BOM1110" s="559"/>
      <c r="BON1110" s="559"/>
      <c r="BOO1110" s="559"/>
      <c r="BOP1110" s="559"/>
      <c r="BOQ1110" s="559"/>
      <c r="BOR1110" s="559"/>
      <c r="BOS1110" s="559"/>
      <c r="BOT1110" s="559"/>
      <c r="BOU1110" s="559"/>
      <c r="BOV1110" s="559"/>
      <c r="BOW1110" s="559"/>
      <c r="BOX1110" s="559"/>
      <c r="BOY1110" s="559"/>
      <c r="BOZ1110" s="559"/>
      <c r="BPA1110" s="559"/>
      <c r="BPB1110" s="559"/>
      <c r="BPC1110" s="559"/>
      <c r="BPD1110" s="559"/>
      <c r="BPE1110" s="559"/>
      <c r="BPF1110" s="559"/>
      <c r="BPG1110" s="559"/>
      <c r="BPH1110" s="559"/>
      <c r="BPI1110" s="559"/>
      <c r="BPJ1110" s="559"/>
      <c r="BPK1110" s="559"/>
      <c r="BPL1110" s="559"/>
      <c r="BPM1110" s="559"/>
      <c r="BPN1110" s="559"/>
      <c r="BPO1110" s="559"/>
      <c r="BPP1110" s="559"/>
      <c r="BPQ1110" s="559"/>
      <c r="BPR1110" s="559"/>
      <c r="BPS1110" s="559"/>
      <c r="BPT1110" s="559"/>
      <c r="BPU1110" s="559"/>
      <c r="BPV1110" s="559"/>
      <c r="BPW1110" s="559"/>
      <c r="BPX1110" s="559"/>
      <c r="BPY1110" s="559"/>
      <c r="BPZ1110" s="559"/>
      <c r="BQA1110" s="559"/>
      <c r="BQB1110" s="559"/>
      <c r="BQC1110" s="559"/>
      <c r="BQD1110" s="559"/>
      <c r="BQE1110" s="559"/>
      <c r="BQF1110" s="559"/>
      <c r="BQG1110" s="559"/>
      <c r="BQH1110" s="559"/>
      <c r="BQI1110" s="559"/>
      <c r="BQJ1110" s="559"/>
      <c r="BQK1110" s="559"/>
      <c r="BQL1110" s="559"/>
      <c r="BQM1110" s="559"/>
      <c r="BQN1110" s="559"/>
      <c r="BQO1110" s="559"/>
      <c r="BQP1110" s="559"/>
      <c r="BQQ1110" s="559"/>
      <c r="BQR1110" s="559"/>
      <c r="BQS1110" s="559"/>
      <c r="BQT1110" s="559"/>
      <c r="BQU1110" s="559"/>
      <c r="BQV1110" s="559"/>
      <c r="BQW1110" s="559"/>
      <c r="BQX1110" s="559"/>
      <c r="BQY1110" s="559"/>
      <c r="BQZ1110" s="559"/>
      <c r="BRA1110" s="559"/>
      <c r="BRB1110" s="559"/>
      <c r="BRC1110" s="559"/>
      <c r="BRD1110" s="559"/>
      <c r="BRE1110" s="559"/>
      <c r="BRF1110" s="559"/>
      <c r="BRG1110" s="559"/>
      <c r="BRH1110" s="559"/>
      <c r="BRI1110" s="559"/>
      <c r="BRJ1110" s="559"/>
      <c r="BRK1110" s="559"/>
      <c r="BRL1110" s="559"/>
      <c r="BRM1110" s="559"/>
      <c r="BRN1110" s="559"/>
      <c r="BRO1110" s="559"/>
      <c r="BRP1110" s="559"/>
      <c r="BRQ1110" s="559"/>
      <c r="BRR1110" s="559"/>
      <c r="BRS1110" s="559"/>
      <c r="BRT1110" s="559"/>
      <c r="BRU1110" s="559"/>
      <c r="BRV1110" s="559"/>
      <c r="BRW1110" s="559"/>
      <c r="BRX1110" s="559"/>
      <c r="BRY1110" s="559"/>
      <c r="BRZ1110" s="559"/>
      <c r="BSA1110" s="559"/>
      <c r="BSB1110" s="559"/>
      <c r="BSC1110" s="559"/>
      <c r="BSD1110" s="559"/>
      <c r="BSE1110" s="559"/>
      <c r="BSF1110" s="559"/>
      <c r="BSG1110" s="559"/>
      <c r="BSH1110" s="559"/>
      <c r="BSI1110" s="559"/>
      <c r="BSJ1110" s="559"/>
      <c r="BSK1110" s="559"/>
      <c r="BSL1110" s="559"/>
      <c r="BSM1110" s="559"/>
      <c r="BSN1110" s="559"/>
      <c r="BSO1110" s="559"/>
      <c r="BSP1110" s="559"/>
      <c r="BSQ1110" s="559"/>
      <c r="BSR1110" s="559"/>
      <c r="BSS1110" s="559"/>
      <c r="BST1110" s="559"/>
      <c r="BSU1110" s="559"/>
      <c r="BSV1110" s="559"/>
      <c r="BSW1110" s="559"/>
      <c r="BSX1110" s="559"/>
      <c r="BSY1110" s="559"/>
      <c r="BSZ1110" s="559"/>
      <c r="BTA1110" s="559"/>
      <c r="BTB1110" s="559"/>
      <c r="BTC1110" s="559"/>
      <c r="BTD1110" s="559"/>
      <c r="BTE1110" s="559"/>
      <c r="BTF1110" s="559"/>
      <c r="BTG1110" s="559"/>
      <c r="BTH1110" s="559"/>
      <c r="BTI1110" s="559"/>
      <c r="BTJ1110" s="559"/>
      <c r="BTK1110" s="559"/>
      <c r="BTL1110" s="559"/>
      <c r="BTM1110" s="559"/>
      <c r="BTN1110" s="559"/>
      <c r="BTO1110" s="559"/>
      <c r="BTP1110" s="559"/>
      <c r="BTQ1110" s="559"/>
      <c r="BTR1110" s="559"/>
      <c r="BTS1110" s="559"/>
      <c r="BTT1110" s="559"/>
      <c r="BTU1110" s="559"/>
      <c r="BTV1110" s="559"/>
      <c r="BTW1110" s="559"/>
      <c r="BTX1110" s="559"/>
      <c r="BTY1110" s="559"/>
      <c r="BTZ1110" s="559"/>
      <c r="BUA1110" s="559"/>
      <c r="BUB1110" s="559"/>
      <c r="BUC1110" s="559"/>
      <c r="BUD1110" s="559"/>
      <c r="BUE1110" s="559"/>
      <c r="BUF1110" s="559"/>
      <c r="BUG1110" s="559"/>
      <c r="BUH1110" s="559"/>
      <c r="BUI1110" s="559"/>
      <c r="BUJ1110" s="559"/>
      <c r="BUK1110" s="559"/>
      <c r="BUL1110" s="559"/>
      <c r="BUM1110" s="559"/>
      <c r="BUN1110" s="559"/>
      <c r="BUO1110" s="559"/>
      <c r="BUP1110" s="559"/>
      <c r="BUQ1110" s="559"/>
      <c r="BUR1110" s="559"/>
      <c r="BUS1110" s="559"/>
      <c r="BUT1110" s="559"/>
      <c r="BUU1110" s="559"/>
      <c r="BUV1110" s="559"/>
      <c r="BUW1110" s="559"/>
      <c r="BUX1110" s="559"/>
      <c r="BUY1110" s="559"/>
      <c r="BUZ1110" s="559"/>
      <c r="BVA1110" s="559"/>
      <c r="BVB1110" s="559"/>
      <c r="BVC1110" s="559"/>
      <c r="BVD1110" s="559"/>
      <c r="BVE1110" s="559"/>
      <c r="BVF1110" s="559"/>
      <c r="BVG1110" s="559"/>
      <c r="BVH1110" s="559"/>
      <c r="BVI1110" s="559"/>
      <c r="BVJ1110" s="559"/>
      <c r="BVK1110" s="559"/>
      <c r="BVL1110" s="559"/>
      <c r="BVM1110" s="559"/>
      <c r="BVN1110" s="559"/>
      <c r="BVO1110" s="559"/>
      <c r="BVP1110" s="559"/>
      <c r="BVQ1110" s="559"/>
      <c r="BVR1110" s="559"/>
      <c r="BVS1110" s="559"/>
      <c r="BVT1110" s="559"/>
      <c r="BVU1110" s="559"/>
      <c r="BVV1110" s="559"/>
      <c r="BVW1110" s="559"/>
      <c r="BVX1110" s="559"/>
      <c r="BVY1110" s="559"/>
      <c r="BVZ1110" s="559"/>
      <c r="BWA1110" s="559"/>
      <c r="BWB1110" s="559"/>
      <c r="BWC1110" s="559"/>
      <c r="BWD1110" s="559"/>
      <c r="BWE1110" s="559"/>
      <c r="BWF1110" s="559"/>
      <c r="BWG1110" s="559"/>
      <c r="BWH1110" s="559"/>
      <c r="BWI1110" s="559"/>
      <c r="BWJ1110" s="559"/>
      <c r="BWK1110" s="559"/>
      <c r="BWL1110" s="559"/>
      <c r="BWM1110" s="559"/>
      <c r="BWN1110" s="559"/>
      <c r="BWO1110" s="559"/>
      <c r="BWP1110" s="559"/>
      <c r="BWQ1110" s="559"/>
      <c r="BWR1110" s="559"/>
      <c r="BWS1110" s="559"/>
      <c r="BWT1110" s="559"/>
      <c r="BWU1110" s="559"/>
      <c r="BWV1110" s="559"/>
      <c r="BWW1110" s="559"/>
      <c r="BWX1110" s="559"/>
      <c r="BWY1110" s="559"/>
      <c r="BWZ1110" s="559"/>
      <c r="BXA1110" s="559"/>
      <c r="BXB1110" s="559"/>
      <c r="BXC1110" s="559"/>
      <c r="BXD1110" s="559"/>
      <c r="BXE1110" s="559"/>
      <c r="BXF1110" s="559"/>
      <c r="BXG1110" s="559"/>
      <c r="BXH1110" s="559"/>
      <c r="BXI1110" s="559"/>
      <c r="BXJ1110" s="559"/>
      <c r="BXK1110" s="559"/>
      <c r="BXL1110" s="559"/>
      <c r="BXM1110" s="559"/>
      <c r="BXN1110" s="559"/>
      <c r="BXO1110" s="559"/>
      <c r="BXP1110" s="559"/>
      <c r="BXQ1110" s="559"/>
      <c r="BXR1110" s="559"/>
      <c r="BXS1110" s="559"/>
      <c r="BXT1110" s="559"/>
      <c r="BXU1110" s="559"/>
      <c r="BXV1110" s="559"/>
      <c r="BXW1110" s="559"/>
      <c r="BXX1110" s="559"/>
      <c r="BXY1110" s="559"/>
      <c r="BXZ1110" s="559"/>
      <c r="BYA1110" s="559"/>
      <c r="BYB1110" s="559"/>
      <c r="BYC1110" s="559"/>
      <c r="BYD1110" s="559"/>
      <c r="BYE1110" s="559"/>
      <c r="BYF1110" s="559"/>
      <c r="BYG1110" s="559"/>
      <c r="BYH1110" s="559"/>
      <c r="BYI1110" s="559"/>
      <c r="BYJ1110" s="559"/>
      <c r="BYK1110" s="559"/>
      <c r="BYL1110" s="559"/>
      <c r="BYM1110" s="559"/>
      <c r="BYN1110" s="559"/>
      <c r="BYO1110" s="559"/>
      <c r="BYP1110" s="559"/>
      <c r="BYQ1110" s="559"/>
      <c r="BYR1110" s="559"/>
      <c r="BYS1110" s="559"/>
      <c r="BYT1110" s="559"/>
      <c r="BYU1110" s="559"/>
      <c r="BYV1110" s="559"/>
      <c r="BYW1110" s="559"/>
      <c r="BYX1110" s="559"/>
      <c r="BYY1110" s="559"/>
      <c r="BYZ1110" s="559"/>
      <c r="BZA1110" s="559"/>
      <c r="BZB1110" s="559"/>
      <c r="BZC1110" s="559"/>
      <c r="BZD1110" s="559"/>
      <c r="BZE1110" s="559"/>
      <c r="BZF1110" s="559"/>
      <c r="BZG1110" s="559"/>
      <c r="BZH1110" s="559"/>
      <c r="BZI1110" s="559"/>
      <c r="BZJ1110" s="559"/>
      <c r="BZK1110" s="559"/>
      <c r="BZL1110" s="559"/>
      <c r="BZM1110" s="559"/>
      <c r="BZN1110" s="559"/>
      <c r="BZO1110" s="559"/>
      <c r="BZP1110" s="559"/>
      <c r="BZQ1110" s="559"/>
      <c r="BZR1110" s="559"/>
      <c r="BZS1110" s="559"/>
      <c r="BZT1110" s="559"/>
      <c r="BZU1110" s="559"/>
      <c r="BZV1110" s="559"/>
      <c r="BZW1110" s="559"/>
      <c r="BZX1110" s="559"/>
      <c r="BZY1110" s="559"/>
      <c r="BZZ1110" s="559"/>
      <c r="CAA1110" s="559"/>
      <c r="CAB1110" s="559"/>
      <c r="CAC1110" s="559"/>
      <c r="CAD1110" s="559"/>
      <c r="CAE1110" s="559"/>
      <c r="CAF1110" s="559"/>
      <c r="CAG1110" s="559"/>
      <c r="CAH1110" s="559"/>
      <c r="CAI1110" s="559"/>
      <c r="CAJ1110" s="559"/>
      <c r="CAK1110" s="559"/>
      <c r="CAL1110" s="559"/>
      <c r="CAM1110" s="559"/>
      <c r="CAN1110" s="559"/>
      <c r="CAO1110" s="559"/>
      <c r="CAP1110" s="559"/>
      <c r="CAQ1110" s="559"/>
      <c r="CAR1110" s="559"/>
      <c r="CAS1110" s="559"/>
      <c r="CAT1110" s="559"/>
      <c r="CAU1110" s="559"/>
      <c r="CAV1110" s="559"/>
      <c r="CAW1110" s="559"/>
      <c r="CAX1110" s="559"/>
      <c r="CAY1110" s="559"/>
      <c r="CAZ1110" s="559"/>
      <c r="CBA1110" s="559"/>
      <c r="CBB1110" s="559"/>
      <c r="CBC1110" s="559"/>
      <c r="CBD1110" s="559"/>
      <c r="CBE1110" s="559"/>
      <c r="CBF1110" s="559"/>
      <c r="CBG1110" s="559"/>
      <c r="CBH1110" s="559"/>
      <c r="CBI1110" s="559"/>
      <c r="CBJ1110" s="559"/>
      <c r="CBK1110" s="559"/>
      <c r="CBL1110" s="559"/>
      <c r="CBM1110" s="559"/>
      <c r="CBN1110" s="559"/>
      <c r="CBO1110" s="559"/>
      <c r="CBP1110" s="559"/>
      <c r="CBQ1110" s="559"/>
      <c r="CBR1110" s="559"/>
      <c r="CBS1110" s="559"/>
      <c r="CBT1110" s="559"/>
      <c r="CBU1110" s="559"/>
      <c r="CBV1110" s="559"/>
      <c r="CBW1110" s="559"/>
      <c r="CBX1110" s="559"/>
      <c r="CBY1110" s="559"/>
      <c r="CBZ1110" s="559"/>
      <c r="CCA1110" s="559"/>
      <c r="CCB1110" s="559"/>
      <c r="CCC1110" s="559"/>
      <c r="CCD1110" s="559"/>
      <c r="CCE1110" s="559"/>
      <c r="CCF1110" s="559"/>
      <c r="CCG1110" s="559"/>
      <c r="CCH1110" s="559"/>
      <c r="CCI1110" s="559"/>
      <c r="CCJ1110" s="559"/>
      <c r="CCK1110" s="559"/>
      <c r="CCL1110" s="559"/>
      <c r="CCM1110" s="559"/>
      <c r="CCN1110" s="559"/>
      <c r="CCO1110" s="559"/>
      <c r="CCP1110" s="559"/>
      <c r="CCQ1110" s="559"/>
      <c r="CCR1110" s="559"/>
      <c r="CCS1110" s="559"/>
      <c r="CCT1110" s="559"/>
      <c r="CCU1110" s="559"/>
      <c r="CCV1110" s="559"/>
      <c r="CCW1110" s="559"/>
      <c r="CCX1110" s="559"/>
      <c r="CCY1110" s="559"/>
      <c r="CCZ1110" s="559"/>
      <c r="CDA1110" s="559"/>
      <c r="CDB1110" s="559"/>
      <c r="CDC1110" s="559"/>
      <c r="CDD1110" s="559"/>
      <c r="CDE1110" s="559"/>
      <c r="CDF1110" s="559"/>
      <c r="CDG1110" s="559"/>
      <c r="CDH1110" s="559"/>
      <c r="CDI1110" s="559"/>
      <c r="CDJ1110" s="559"/>
      <c r="CDK1110" s="559"/>
      <c r="CDL1110" s="559"/>
      <c r="CDM1110" s="559"/>
      <c r="CDN1110" s="559"/>
      <c r="CDO1110" s="559"/>
      <c r="CDP1110" s="559"/>
      <c r="CDQ1110" s="559"/>
      <c r="CDR1110" s="559"/>
      <c r="CDS1110" s="559"/>
      <c r="CDT1110" s="559"/>
      <c r="CDU1110" s="559"/>
      <c r="CDV1110" s="559"/>
      <c r="CDW1110" s="559"/>
      <c r="CDX1110" s="559"/>
      <c r="CDY1110" s="559"/>
      <c r="CDZ1110" s="559"/>
      <c r="CEA1110" s="559"/>
      <c r="CEB1110" s="559"/>
      <c r="CEC1110" s="559"/>
      <c r="CED1110" s="559"/>
      <c r="CEE1110" s="559"/>
      <c r="CEF1110" s="559"/>
      <c r="CEG1110" s="559"/>
      <c r="CEH1110" s="559"/>
      <c r="CEI1110" s="559"/>
      <c r="CEJ1110" s="559"/>
      <c r="CEK1110" s="559"/>
      <c r="CEL1110" s="559"/>
      <c r="CEM1110" s="559"/>
      <c r="CEN1110" s="559"/>
      <c r="CEO1110" s="559"/>
      <c r="CEP1110" s="559"/>
      <c r="CEQ1110" s="559"/>
      <c r="CER1110" s="559"/>
      <c r="CES1110" s="559"/>
      <c r="CET1110" s="559"/>
      <c r="CEU1110" s="559"/>
      <c r="CEV1110" s="559"/>
      <c r="CEW1110" s="559"/>
      <c r="CEX1110" s="559"/>
      <c r="CEY1110" s="559"/>
      <c r="CEZ1110" s="559"/>
      <c r="CFA1110" s="559"/>
      <c r="CFB1110" s="559"/>
      <c r="CFC1110" s="559"/>
      <c r="CFD1110" s="559"/>
      <c r="CFE1110" s="559"/>
      <c r="CFF1110" s="559"/>
      <c r="CFG1110" s="559"/>
      <c r="CFH1110" s="559"/>
      <c r="CFI1110" s="559"/>
      <c r="CFJ1110" s="559"/>
      <c r="CFK1110" s="559"/>
      <c r="CFL1110" s="559"/>
      <c r="CFM1110" s="559"/>
      <c r="CFN1110" s="559"/>
      <c r="CFO1110" s="559"/>
      <c r="CFP1110" s="559"/>
      <c r="CFQ1110" s="559"/>
      <c r="CFR1110" s="559"/>
      <c r="CFS1110" s="559"/>
      <c r="CFT1110" s="559"/>
      <c r="CFU1110" s="559"/>
      <c r="CFV1110" s="559"/>
      <c r="CFW1110" s="559"/>
      <c r="CFX1110" s="559"/>
      <c r="CFY1110" s="559"/>
      <c r="CFZ1110" s="559"/>
      <c r="CGA1110" s="559"/>
      <c r="CGB1110" s="559"/>
      <c r="CGC1110" s="559"/>
      <c r="CGD1110" s="559"/>
      <c r="CGE1110" s="559"/>
      <c r="CGF1110" s="559"/>
      <c r="CGG1110" s="559"/>
      <c r="CGH1110" s="559"/>
      <c r="CGI1110" s="559"/>
      <c r="CGJ1110" s="559"/>
      <c r="CGK1110" s="559"/>
      <c r="CGL1110" s="559"/>
      <c r="CGM1110" s="559"/>
      <c r="CGN1110" s="559"/>
      <c r="CGO1110" s="559"/>
      <c r="CGP1110" s="559"/>
      <c r="CGQ1110" s="559"/>
      <c r="CGR1110" s="559"/>
      <c r="CGS1110" s="559"/>
      <c r="CGT1110" s="559"/>
      <c r="CGU1110" s="559"/>
      <c r="CGV1110" s="559"/>
      <c r="CGW1110" s="559"/>
      <c r="CGX1110" s="559"/>
      <c r="CGY1110" s="559"/>
      <c r="CGZ1110" s="559"/>
      <c r="CHA1110" s="559"/>
      <c r="CHB1110" s="559"/>
      <c r="CHC1110" s="559"/>
      <c r="CHD1110" s="559"/>
      <c r="CHE1110" s="559"/>
      <c r="CHF1110" s="559"/>
      <c r="CHG1110" s="559"/>
      <c r="CHH1110" s="559"/>
      <c r="CHI1110" s="559"/>
      <c r="CHJ1110" s="559"/>
      <c r="CHK1110" s="559"/>
      <c r="CHL1110" s="559"/>
      <c r="CHM1110" s="559"/>
      <c r="CHN1110" s="559"/>
      <c r="CHO1110" s="559"/>
      <c r="CHP1110" s="559"/>
      <c r="CHQ1110" s="559"/>
      <c r="CHR1110" s="559"/>
      <c r="CHS1110" s="559"/>
      <c r="CHT1110" s="559"/>
      <c r="CHU1110" s="559"/>
      <c r="CHV1110" s="559"/>
      <c r="CHW1110" s="559"/>
      <c r="CHX1110" s="559"/>
      <c r="CHY1110" s="559"/>
      <c r="CHZ1110" s="559"/>
      <c r="CIA1110" s="559"/>
      <c r="CIB1110" s="559"/>
      <c r="CIC1110" s="559"/>
      <c r="CID1110" s="559"/>
      <c r="CIE1110" s="559"/>
      <c r="CIF1110" s="559"/>
      <c r="CIG1110" s="559"/>
      <c r="CIH1110" s="559"/>
      <c r="CII1110" s="559"/>
      <c r="CIJ1110" s="559"/>
      <c r="CIK1110" s="559"/>
      <c r="CIL1110" s="559"/>
      <c r="CIM1110" s="559"/>
      <c r="CIN1110" s="559"/>
      <c r="CIO1110" s="559"/>
      <c r="CIP1110" s="559"/>
      <c r="CIQ1110" s="559"/>
      <c r="CIR1110" s="559"/>
      <c r="CIS1110" s="559"/>
      <c r="CIT1110" s="559"/>
      <c r="CIU1110" s="559"/>
      <c r="CIV1110" s="559"/>
      <c r="CIW1110" s="559"/>
      <c r="CIX1110" s="559"/>
      <c r="CIY1110" s="559"/>
      <c r="CIZ1110" s="559"/>
      <c r="CJA1110" s="559"/>
      <c r="CJB1110" s="559"/>
      <c r="CJC1110" s="559"/>
      <c r="CJD1110" s="559"/>
      <c r="CJE1110" s="559"/>
      <c r="CJF1110" s="559"/>
      <c r="CJG1110" s="559"/>
      <c r="CJH1110" s="559"/>
      <c r="CJI1110" s="559"/>
      <c r="CJJ1110" s="559"/>
      <c r="CJK1110" s="559"/>
      <c r="CJL1110" s="559"/>
      <c r="CJM1110" s="559"/>
      <c r="CJN1110" s="559"/>
      <c r="CJO1110" s="559"/>
      <c r="CJP1110" s="559"/>
      <c r="CJQ1110" s="559"/>
      <c r="CJR1110" s="559"/>
      <c r="CJS1110" s="559"/>
      <c r="CJT1110" s="559"/>
      <c r="CJU1110" s="559"/>
      <c r="CJV1110" s="559"/>
      <c r="CJW1110" s="559"/>
      <c r="CJX1110" s="559"/>
      <c r="CJY1110" s="559"/>
      <c r="CJZ1110" s="559"/>
      <c r="CKA1110" s="559"/>
      <c r="CKB1110" s="559"/>
      <c r="CKC1110" s="559"/>
      <c r="CKD1110" s="559"/>
      <c r="CKE1110" s="559"/>
      <c r="CKF1110" s="559"/>
      <c r="CKG1110" s="559"/>
      <c r="CKH1110" s="559"/>
      <c r="CKI1110" s="559"/>
      <c r="CKJ1110" s="559"/>
      <c r="CKK1110" s="559"/>
      <c r="CKL1110" s="559"/>
      <c r="CKM1110" s="559"/>
      <c r="CKN1110" s="559"/>
      <c r="CKO1110" s="559"/>
      <c r="CKP1110" s="559"/>
      <c r="CKQ1110" s="559"/>
      <c r="CKR1110" s="559"/>
      <c r="CKS1110" s="559"/>
      <c r="CKT1110" s="559"/>
      <c r="CKU1110" s="559"/>
      <c r="CKV1110" s="559"/>
      <c r="CKW1110" s="559"/>
      <c r="CKX1110" s="559"/>
      <c r="CKY1110" s="559"/>
      <c r="CKZ1110" s="559"/>
      <c r="CLA1110" s="559"/>
      <c r="CLB1110" s="559"/>
      <c r="CLC1110" s="559"/>
      <c r="CLD1110" s="559"/>
      <c r="CLE1110" s="559"/>
      <c r="CLF1110" s="559"/>
      <c r="CLG1110" s="559"/>
      <c r="CLH1110" s="559"/>
      <c r="CLI1110" s="559"/>
      <c r="CLJ1110" s="559"/>
      <c r="CLK1110" s="559"/>
      <c r="CLL1110" s="559"/>
      <c r="CLM1110" s="559"/>
      <c r="CLN1110" s="559"/>
      <c r="CLO1110" s="559"/>
      <c r="CLP1110" s="559"/>
      <c r="CLQ1110" s="559"/>
      <c r="CLR1110" s="559"/>
      <c r="CLS1110" s="559"/>
      <c r="CLT1110" s="559"/>
      <c r="CLU1110" s="559"/>
      <c r="CLV1110" s="559"/>
      <c r="CLW1110" s="559"/>
      <c r="CLX1110" s="559"/>
      <c r="CLY1110" s="559"/>
      <c r="CLZ1110" s="559"/>
      <c r="CMA1110" s="559"/>
      <c r="CMB1110" s="559"/>
      <c r="CMC1110" s="559"/>
      <c r="CMD1110" s="559"/>
      <c r="CME1110" s="559"/>
      <c r="CMF1110" s="559"/>
      <c r="CMG1110" s="559"/>
      <c r="CMH1110" s="559"/>
      <c r="CMI1110" s="559"/>
      <c r="CMJ1110" s="559"/>
      <c r="CMK1110" s="559"/>
      <c r="CML1110" s="559"/>
      <c r="CMM1110" s="559"/>
      <c r="CMN1110" s="559"/>
      <c r="CMO1110" s="559"/>
      <c r="CMP1110" s="559"/>
      <c r="CMQ1110" s="559"/>
      <c r="CMR1110" s="559"/>
      <c r="CMS1110" s="559"/>
      <c r="CMT1110" s="559"/>
      <c r="CMU1110" s="559"/>
      <c r="CMV1110" s="559"/>
      <c r="CMW1110" s="559"/>
      <c r="CMX1110" s="559"/>
      <c r="CMY1110" s="559"/>
      <c r="CMZ1110" s="559"/>
      <c r="CNA1110" s="559"/>
      <c r="CNB1110" s="559"/>
      <c r="CNC1110" s="559"/>
      <c r="CND1110" s="559"/>
      <c r="CNE1110" s="559"/>
      <c r="CNF1110" s="559"/>
      <c r="CNG1110" s="559"/>
      <c r="CNH1110" s="559"/>
      <c r="CNI1110" s="559"/>
      <c r="CNJ1110" s="559"/>
      <c r="CNK1110" s="559"/>
      <c r="CNL1110" s="559"/>
      <c r="CNM1110" s="559"/>
      <c r="CNN1110" s="559"/>
      <c r="CNO1110" s="559"/>
      <c r="CNP1110" s="559"/>
      <c r="CNQ1110" s="559"/>
      <c r="CNR1110" s="559"/>
      <c r="CNS1110" s="559"/>
      <c r="CNT1110" s="559"/>
      <c r="CNU1110" s="559"/>
      <c r="CNV1110" s="559"/>
      <c r="CNW1110" s="559"/>
      <c r="CNX1110" s="559"/>
      <c r="CNY1110" s="559"/>
      <c r="CNZ1110" s="559"/>
      <c r="COA1110" s="559"/>
      <c r="COB1110" s="559"/>
      <c r="COC1110" s="559"/>
      <c r="COD1110" s="559"/>
      <c r="COE1110" s="559"/>
      <c r="COF1110" s="559"/>
      <c r="COG1110" s="559"/>
      <c r="COH1110" s="559"/>
      <c r="COI1110" s="559"/>
      <c r="COJ1110" s="559"/>
      <c r="COK1110" s="559"/>
      <c r="COL1110" s="559"/>
      <c r="COM1110" s="559"/>
      <c r="CON1110" s="559"/>
      <c r="COO1110" s="559"/>
      <c r="COP1110" s="559"/>
      <c r="COQ1110" s="559"/>
      <c r="COR1110" s="559"/>
      <c r="COS1110" s="559"/>
      <c r="COT1110" s="559"/>
      <c r="COU1110" s="559"/>
      <c r="COV1110" s="559"/>
      <c r="COW1110" s="559"/>
      <c r="COX1110" s="559"/>
      <c r="COY1110" s="559"/>
      <c r="COZ1110" s="559"/>
      <c r="CPA1110" s="559"/>
      <c r="CPB1110" s="559"/>
      <c r="CPC1110" s="559"/>
      <c r="CPD1110" s="559"/>
      <c r="CPE1110" s="559"/>
      <c r="CPF1110" s="559"/>
      <c r="CPG1110" s="559"/>
      <c r="CPH1110" s="559"/>
      <c r="CPI1110" s="559"/>
      <c r="CPJ1110" s="559"/>
      <c r="CPK1110" s="559"/>
      <c r="CPL1110" s="559"/>
      <c r="CPM1110" s="559"/>
      <c r="CPN1110" s="559"/>
      <c r="CPO1110" s="559"/>
      <c r="CPP1110" s="559"/>
      <c r="CPQ1110" s="559"/>
      <c r="CPR1110" s="559"/>
      <c r="CPS1110" s="559"/>
      <c r="CPT1110" s="559"/>
      <c r="CPU1110" s="559"/>
      <c r="CPV1110" s="559"/>
      <c r="CPW1110" s="559"/>
      <c r="CPX1110" s="559"/>
      <c r="CPY1110" s="559"/>
      <c r="CPZ1110" s="559"/>
      <c r="CQA1110" s="559"/>
      <c r="CQB1110" s="559"/>
      <c r="CQC1110" s="559"/>
      <c r="CQD1110" s="559"/>
      <c r="CQE1110" s="559"/>
      <c r="CQF1110" s="559"/>
      <c r="CQG1110" s="559"/>
      <c r="CQH1110" s="559"/>
      <c r="CQI1110" s="559"/>
      <c r="CQJ1110" s="559"/>
      <c r="CQK1110" s="559"/>
      <c r="CQL1110" s="559"/>
      <c r="CQM1110" s="559"/>
      <c r="CQN1110" s="559"/>
      <c r="CQO1110" s="559"/>
      <c r="CQP1110" s="559"/>
      <c r="CQQ1110" s="559"/>
      <c r="CQR1110" s="559"/>
      <c r="CQS1110" s="559"/>
      <c r="CQT1110" s="559"/>
      <c r="CQU1110" s="559"/>
      <c r="CQV1110" s="559"/>
      <c r="CQW1110" s="559"/>
      <c r="CQX1110" s="559"/>
      <c r="CQY1110" s="559"/>
      <c r="CQZ1110" s="559"/>
      <c r="CRA1110" s="559"/>
      <c r="CRB1110" s="559"/>
      <c r="CRC1110" s="559"/>
      <c r="CRD1110" s="559"/>
      <c r="CRE1110" s="559"/>
      <c r="CRF1110" s="559"/>
      <c r="CRG1110" s="559"/>
      <c r="CRH1110" s="559"/>
      <c r="CRI1110" s="559"/>
      <c r="CRJ1110" s="559"/>
      <c r="CRK1110" s="559"/>
      <c r="CRL1110" s="559"/>
      <c r="CRM1110" s="559"/>
      <c r="CRN1110" s="559"/>
      <c r="CRO1110" s="559"/>
      <c r="CRP1110" s="559"/>
      <c r="CRQ1110" s="559"/>
      <c r="CRR1110" s="559"/>
      <c r="CRS1110" s="559"/>
      <c r="CRT1110" s="559"/>
      <c r="CRU1110" s="559"/>
      <c r="CRV1110" s="559"/>
      <c r="CRW1110" s="559"/>
      <c r="CRX1110" s="559"/>
      <c r="CRY1110" s="559"/>
      <c r="CRZ1110" s="559"/>
      <c r="CSA1110" s="559"/>
      <c r="CSB1110" s="559"/>
      <c r="CSC1110" s="559"/>
      <c r="CSD1110" s="559"/>
      <c r="CSE1110" s="559"/>
      <c r="CSF1110" s="559"/>
      <c r="CSG1110" s="559"/>
      <c r="CSH1110" s="559"/>
      <c r="CSI1110" s="559"/>
      <c r="CSJ1110" s="559"/>
      <c r="CSK1110" s="559"/>
      <c r="CSL1110" s="559"/>
      <c r="CSM1110" s="559"/>
      <c r="CSN1110" s="559"/>
      <c r="CSO1110" s="559"/>
      <c r="CSP1110" s="559"/>
      <c r="CSQ1110" s="559"/>
      <c r="CSR1110" s="559"/>
      <c r="CSS1110" s="559"/>
      <c r="CST1110" s="559"/>
      <c r="CSU1110" s="559"/>
      <c r="CSV1110" s="559"/>
      <c r="CSW1110" s="559"/>
      <c r="CSX1110" s="559"/>
      <c r="CSY1110" s="559"/>
      <c r="CSZ1110" s="559"/>
      <c r="CTA1110" s="559"/>
      <c r="CTB1110" s="559"/>
      <c r="CTC1110" s="559"/>
      <c r="CTD1110" s="559"/>
      <c r="CTE1110" s="559"/>
      <c r="CTF1110" s="559"/>
      <c r="CTG1110" s="559"/>
      <c r="CTH1110" s="559"/>
      <c r="CTI1110" s="559"/>
      <c r="CTJ1110" s="559"/>
      <c r="CTK1110" s="559"/>
      <c r="CTL1110" s="559"/>
      <c r="CTM1110" s="559"/>
      <c r="CTN1110" s="559"/>
      <c r="CTO1110" s="559"/>
      <c r="CTP1110" s="559"/>
      <c r="CTQ1110" s="559"/>
      <c r="CTR1110" s="559"/>
      <c r="CTS1110" s="559"/>
      <c r="CTT1110" s="559"/>
      <c r="CTU1110" s="559"/>
      <c r="CTV1110" s="559"/>
      <c r="CTW1110" s="559"/>
      <c r="CTX1110" s="559"/>
      <c r="CTY1110" s="559"/>
      <c r="CTZ1110" s="559"/>
      <c r="CUA1110" s="559"/>
      <c r="CUB1110" s="559"/>
      <c r="CUC1110" s="559"/>
      <c r="CUD1110" s="559"/>
      <c r="CUE1110" s="559"/>
      <c r="CUF1110" s="559"/>
      <c r="CUG1110" s="559"/>
      <c r="CUH1110" s="559"/>
      <c r="CUI1110" s="559"/>
      <c r="CUJ1110" s="559"/>
      <c r="CUK1110" s="559"/>
      <c r="CUL1110" s="559"/>
      <c r="CUM1110" s="559"/>
      <c r="CUN1110" s="559"/>
      <c r="CUO1110" s="559"/>
      <c r="CUP1110" s="559"/>
      <c r="CUQ1110" s="559"/>
      <c r="CUR1110" s="559"/>
      <c r="CUS1110" s="559"/>
      <c r="CUT1110" s="559"/>
      <c r="CUU1110" s="559"/>
      <c r="CUV1110" s="559"/>
      <c r="CUW1110" s="559"/>
      <c r="CUX1110" s="559"/>
      <c r="CUY1110" s="559"/>
      <c r="CUZ1110" s="559"/>
      <c r="CVA1110" s="559"/>
      <c r="CVB1110" s="559"/>
      <c r="CVC1110" s="559"/>
      <c r="CVD1110" s="559"/>
      <c r="CVE1110" s="559"/>
      <c r="CVF1110" s="559"/>
      <c r="CVG1110" s="559"/>
      <c r="CVH1110" s="559"/>
      <c r="CVI1110" s="559"/>
      <c r="CVJ1110" s="559"/>
      <c r="CVK1110" s="559"/>
      <c r="CVL1110" s="559"/>
      <c r="CVM1110" s="559"/>
      <c r="CVN1110" s="559"/>
      <c r="CVO1110" s="559"/>
      <c r="CVP1110" s="559"/>
      <c r="CVQ1110" s="559"/>
      <c r="CVR1110" s="559"/>
      <c r="CVS1110" s="559"/>
      <c r="CVT1110" s="559"/>
      <c r="CVU1110" s="559"/>
      <c r="CVV1110" s="559"/>
      <c r="CVW1110" s="559"/>
      <c r="CVX1110" s="559"/>
      <c r="CVY1110" s="559"/>
      <c r="CVZ1110" s="559"/>
      <c r="CWA1110" s="559"/>
      <c r="CWB1110" s="559"/>
      <c r="CWC1110" s="559"/>
      <c r="CWD1110" s="559"/>
      <c r="CWE1110" s="559"/>
      <c r="CWF1110" s="559"/>
      <c r="CWG1110" s="559"/>
      <c r="CWH1110" s="559"/>
      <c r="CWI1110" s="559"/>
      <c r="CWJ1110" s="559"/>
      <c r="CWK1110" s="559"/>
      <c r="CWL1110" s="559"/>
      <c r="CWM1110" s="559"/>
      <c r="CWN1110" s="559"/>
      <c r="CWO1110" s="559"/>
      <c r="CWP1110" s="559"/>
      <c r="CWQ1110" s="559"/>
      <c r="CWR1110" s="559"/>
      <c r="CWS1110" s="559"/>
      <c r="CWT1110" s="559"/>
      <c r="CWU1110" s="559"/>
      <c r="CWV1110" s="559"/>
      <c r="CWW1110" s="559"/>
      <c r="CWX1110" s="559"/>
      <c r="CWY1110" s="559"/>
      <c r="CWZ1110" s="559"/>
      <c r="CXA1110" s="559"/>
      <c r="CXB1110" s="559"/>
      <c r="CXC1110" s="559"/>
      <c r="CXD1110" s="559"/>
      <c r="CXE1110" s="559"/>
      <c r="CXF1110" s="559"/>
      <c r="CXG1110" s="559"/>
      <c r="CXH1110" s="559"/>
      <c r="CXI1110" s="559"/>
      <c r="CXJ1110" s="559"/>
      <c r="CXK1110" s="559"/>
      <c r="CXL1110" s="559"/>
      <c r="CXM1110" s="559"/>
      <c r="CXN1110" s="559"/>
      <c r="CXO1110" s="559"/>
      <c r="CXP1110" s="559"/>
      <c r="CXQ1110" s="559"/>
      <c r="CXR1110" s="559"/>
      <c r="CXS1110" s="559"/>
      <c r="CXT1110" s="559"/>
      <c r="CXU1110" s="559"/>
      <c r="CXV1110" s="559"/>
      <c r="CXW1110" s="559"/>
      <c r="CXX1110" s="559"/>
      <c r="CXY1110" s="559"/>
      <c r="CXZ1110" s="559"/>
      <c r="CYA1110" s="559"/>
      <c r="CYB1110" s="559"/>
      <c r="CYC1110" s="559"/>
      <c r="CYD1110" s="559"/>
      <c r="CYE1110" s="559"/>
      <c r="CYF1110" s="559"/>
      <c r="CYG1110" s="559"/>
      <c r="CYH1110" s="559"/>
      <c r="CYI1110" s="559"/>
      <c r="CYJ1110" s="559"/>
      <c r="CYK1110" s="559"/>
      <c r="CYL1110" s="559"/>
      <c r="CYM1110" s="559"/>
      <c r="CYN1110" s="559"/>
      <c r="CYO1110" s="559"/>
      <c r="CYP1110" s="559"/>
      <c r="CYQ1110" s="559"/>
      <c r="CYR1110" s="559"/>
      <c r="CYS1110" s="559"/>
      <c r="CYT1110" s="559"/>
      <c r="CYU1110" s="559"/>
      <c r="CYV1110" s="559"/>
      <c r="CYW1110" s="559"/>
      <c r="CYX1110" s="559"/>
      <c r="CYY1110" s="559"/>
      <c r="CYZ1110" s="559"/>
      <c r="CZA1110" s="559"/>
      <c r="CZB1110" s="559"/>
      <c r="CZC1110" s="559"/>
      <c r="CZD1110" s="559"/>
      <c r="CZE1110" s="559"/>
      <c r="CZF1110" s="559"/>
      <c r="CZG1110" s="559"/>
      <c r="CZH1110" s="559"/>
      <c r="CZI1110" s="559"/>
      <c r="CZJ1110" s="559"/>
      <c r="CZK1110" s="559"/>
      <c r="CZL1110" s="559"/>
      <c r="CZM1110" s="559"/>
      <c r="CZN1110" s="559"/>
      <c r="CZO1110" s="559"/>
      <c r="CZP1110" s="559"/>
      <c r="CZQ1110" s="559"/>
      <c r="CZR1110" s="559"/>
      <c r="CZS1110" s="559"/>
      <c r="CZT1110" s="559"/>
      <c r="CZU1110" s="559"/>
      <c r="CZV1110" s="559"/>
      <c r="CZW1110" s="559"/>
      <c r="CZX1110" s="559"/>
      <c r="CZY1110" s="559"/>
      <c r="CZZ1110" s="559"/>
      <c r="DAA1110" s="559"/>
      <c r="DAB1110" s="559"/>
      <c r="DAC1110" s="559"/>
      <c r="DAD1110" s="559"/>
      <c r="DAE1110" s="559"/>
      <c r="DAF1110" s="559"/>
      <c r="DAG1110" s="559"/>
      <c r="DAH1110" s="559"/>
      <c r="DAI1110" s="559"/>
      <c r="DAJ1110" s="559"/>
      <c r="DAK1110" s="559"/>
      <c r="DAL1110" s="559"/>
      <c r="DAM1110" s="559"/>
      <c r="DAN1110" s="559"/>
      <c r="DAO1110" s="559"/>
      <c r="DAP1110" s="559"/>
      <c r="DAQ1110" s="559"/>
      <c r="DAR1110" s="559"/>
      <c r="DAS1110" s="559"/>
      <c r="DAT1110" s="559"/>
      <c r="DAU1110" s="559"/>
      <c r="DAV1110" s="559"/>
      <c r="DAW1110" s="559"/>
      <c r="DAX1110" s="559"/>
      <c r="DAY1110" s="559"/>
      <c r="DAZ1110" s="559"/>
      <c r="DBA1110" s="559"/>
      <c r="DBB1110" s="559"/>
      <c r="DBC1110" s="559"/>
      <c r="DBD1110" s="559"/>
      <c r="DBE1110" s="559"/>
      <c r="DBF1110" s="559"/>
      <c r="DBG1110" s="559"/>
      <c r="DBH1110" s="559"/>
      <c r="DBI1110" s="559"/>
      <c r="DBJ1110" s="559"/>
      <c r="DBK1110" s="559"/>
      <c r="DBL1110" s="559"/>
      <c r="DBM1110" s="559"/>
      <c r="DBN1110" s="559"/>
      <c r="DBO1110" s="559"/>
      <c r="DBP1110" s="559"/>
      <c r="DBQ1110" s="559"/>
      <c r="DBR1110" s="559"/>
      <c r="DBS1110" s="559"/>
      <c r="DBT1110" s="559"/>
      <c r="DBU1110" s="559"/>
      <c r="DBV1110" s="559"/>
      <c r="DBW1110" s="559"/>
      <c r="DBX1110" s="559"/>
      <c r="DBY1110" s="559"/>
      <c r="DBZ1110" s="559"/>
      <c r="DCA1110" s="559"/>
      <c r="DCB1110" s="559"/>
      <c r="DCC1110" s="559"/>
      <c r="DCD1110" s="559"/>
      <c r="DCE1110" s="559"/>
      <c r="DCF1110" s="559"/>
      <c r="DCG1110" s="559"/>
      <c r="DCH1110" s="559"/>
      <c r="DCI1110" s="559"/>
      <c r="DCJ1110" s="559"/>
      <c r="DCK1110" s="559"/>
      <c r="DCL1110" s="559"/>
      <c r="DCM1110" s="559"/>
      <c r="DCN1110" s="559"/>
      <c r="DCO1110" s="559"/>
      <c r="DCP1110" s="559"/>
      <c r="DCQ1110" s="559"/>
      <c r="DCR1110" s="559"/>
      <c r="DCS1110" s="559"/>
      <c r="DCT1110" s="559"/>
      <c r="DCU1110" s="559"/>
      <c r="DCV1110" s="559"/>
      <c r="DCW1110" s="559"/>
      <c r="DCX1110" s="559"/>
      <c r="DCY1110" s="559"/>
      <c r="DCZ1110" s="559"/>
      <c r="DDA1110" s="559"/>
      <c r="DDB1110" s="559"/>
      <c r="DDC1110" s="559"/>
      <c r="DDD1110" s="559"/>
      <c r="DDE1110" s="559"/>
      <c r="DDF1110" s="559"/>
      <c r="DDG1110" s="559"/>
      <c r="DDH1110" s="559"/>
      <c r="DDI1110" s="559"/>
      <c r="DDJ1110" s="559"/>
      <c r="DDK1110" s="559"/>
      <c r="DDL1110" s="559"/>
      <c r="DDM1110" s="559"/>
      <c r="DDN1110" s="559"/>
      <c r="DDO1110" s="559"/>
      <c r="DDP1110" s="559"/>
      <c r="DDQ1110" s="559"/>
      <c r="DDR1110" s="559"/>
      <c r="DDS1110" s="559"/>
      <c r="DDT1110" s="559"/>
      <c r="DDU1110" s="559"/>
      <c r="DDV1110" s="559"/>
      <c r="DDW1110" s="559"/>
      <c r="DDX1110" s="559"/>
      <c r="DDY1110" s="559"/>
      <c r="DDZ1110" s="559"/>
      <c r="DEA1110" s="559"/>
      <c r="DEB1110" s="559"/>
      <c r="DEC1110" s="559"/>
      <c r="DED1110" s="559"/>
      <c r="DEE1110" s="559"/>
      <c r="DEF1110" s="559"/>
      <c r="DEG1110" s="559"/>
      <c r="DEH1110" s="559"/>
      <c r="DEI1110" s="559"/>
      <c r="DEJ1110" s="559"/>
      <c r="DEK1110" s="559"/>
      <c r="DEL1110" s="559"/>
      <c r="DEM1110" s="559"/>
      <c r="DEN1110" s="559"/>
      <c r="DEO1110" s="559"/>
      <c r="DEP1110" s="559"/>
      <c r="DEQ1110" s="559"/>
      <c r="DER1110" s="559"/>
      <c r="DES1110" s="559"/>
      <c r="DET1110" s="559"/>
      <c r="DEU1110" s="559"/>
      <c r="DEV1110" s="559"/>
      <c r="DEW1110" s="559"/>
      <c r="DEX1110" s="559"/>
      <c r="DEY1110" s="559"/>
      <c r="DEZ1110" s="559"/>
      <c r="DFA1110" s="559"/>
      <c r="DFB1110" s="559"/>
      <c r="DFC1110" s="559"/>
      <c r="DFD1110" s="559"/>
      <c r="DFE1110" s="559"/>
      <c r="DFF1110" s="559"/>
      <c r="DFG1110" s="559"/>
      <c r="DFH1110" s="559"/>
      <c r="DFI1110" s="559"/>
      <c r="DFJ1110" s="559"/>
      <c r="DFK1110" s="559"/>
      <c r="DFL1110" s="559"/>
      <c r="DFM1110" s="559"/>
      <c r="DFN1110" s="559"/>
      <c r="DFO1110" s="559"/>
      <c r="DFP1110" s="559"/>
      <c r="DFQ1110" s="559"/>
      <c r="DFR1110" s="559"/>
      <c r="DFS1110" s="559"/>
      <c r="DFT1110" s="559"/>
      <c r="DFU1110" s="559"/>
      <c r="DFV1110" s="559"/>
      <c r="DFW1110" s="559"/>
      <c r="DFX1110" s="559"/>
      <c r="DFY1110" s="559"/>
      <c r="DFZ1110" s="559"/>
      <c r="DGA1110" s="559"/>
      <c r="DGB1110" s="559"/>
      <c r="DGC1110" s="559"/>
      <c r="DGD1110" s="559"/>
      <c r="DGE1110" s="559"/>
      <c r="DGF1110" s="559"/>
      <c r="DGG1110" s="559"/>
      <c r="DGH1110" s="559"/>
      <c r="DGI1110" s="559"/>
      <c r="DGJ1110" s="559"/>
      <c r="DGK1110" s="559"/>
      <c r="DGL1110" s="559"/>
      <c r="DGM1110" s="559"/>
      <c r="DGN1110" s="559"/>
      <c r="DGO1110" s="559"/>
      <c r="DGP1110" s="559"/>
      <c r="DGQ1110" s="559"/>
      <c r="DGR1110" s="559"/>
      <c r="DGS1110" s="559"/>
      <c r="DGT1110" s="559"/>
      <c r="DGU1110" s="559"/>
      <c r="DGV1110" s="559"/>
      <c r="DGW1110" s="559"/>
      <c r="DGX1110" s="559"/>
      <c r="DGY1110" s="559"/>
      <c r="DGZ1110" s="559"/>
      <c r="DHA1110" s="559"/>
      <c r="DHB1110" s="559"/>
      <c r="DHC1110" s="559"/>
      <c r="DHD1110" s="559"/>
      <c r="DHE1110" s="559"/>
      <c r="DHF1110" s="559"/>
      <c r="DHG1110" s="559"/>
      <c r="DHH1110" s="559"/>
      <c r="DHI1110" s="559"/>
      <c r="DHJ1110" s="559"/>
      <c r="DHK1110" s="559"/>
      <c r="DHL1110" s="559"/>
      <c r="DHM1110" s="559"/>
      <c r="DHN1110" s="559"/>
      <c r="DHO1110" s="559"/>
      <c r="DHP1110" s="559"/>
      <c r="DHQ1110" s="559"/>
      <c r="DHR1110" s="559"/>
      <c r="DHS1110" s="559"/>
      <c r="DHT1110" s="559"/>
      <c r="DHU1110" s="559"/>
      <c r="DHV1110" s="559"/>
      <c r="DHW1110" s="559"/>
      <c r="DHX1110" s="559"/>
      <c r="DHY1110" s="559"/>
      <c r="DHZ1110" s="559"/>
      <c r="DIA1110" s="559"/>
      <c r="DIB1110" s="559"/>
      <c r="DIC1110" s="559"/>
      <c r="DID1110" s="559"/>
      <c r="DIE1110" s="559"/>
      <c r="DIF1110" s="559"/>
      <c r="DIG1110" s="559"/>
      <c r="DIH1110" s="559"/>
      <c r="DII1110" s="559"/>
      <c r="DIJ1110" s="559"/>
      <c r="DIK1110" s="559"/>
      <c r="DIL1110" s="559"/>
      <c r="DIM1110" s="559"/>
      <c r="DIN1110" s="559"/>
      <c r="DIO1110" s="559"/>
      <c r="DIP1110" s="559"/>
      <c r="DIQ1110" s="559"/>
      <c r="DIR1110" s="559"/>
      <c r="DIS1110" s="559"/>
      <c r="DIT1110" s="559"/>
      <c r="DIU1110" s="559"/>
      <c r="DIV1110" s="559"/>
      <c r="DIW1110" s="559"/>
      <c r="DIX1110" s="559"/>
      <c r="DIY1110" s="559"/>
      <c r="DIZ1110" s="559"/>
      <c r="DJA1110" s="559"/>
      <c r="DJB1110" s="559"/>
      <c r="DJC1110" s="559"/>
      <c r="DJD1110" s="559"/>
      <c r="DJE1110" s="559"/>
      <c r="DJF1110" s="559"/>
      <c r="DJG1110" s="559"/>
      <c r="DJH1110" s="559"/>
      <c r="DJI1110" s="559"/>
      <c r="DJJ1110" s="559"/>
      <c r="DJK1110" s="559"/>
      <c r="DJL1110" s="559"/>
      <c r="DJM1110" s="559"/>
      <c r="DJN1110" s="559"/>
      <c r="DJO1110" s="559"/>
      <c r="DJP1110" s="559"/>
      <c r="DJQ1110" s="559"/>
      <c r="DJR1110" s="559"/>
      <c r="DJS1110" s="559"/>
      <c r="DJT1110" s="559"/>
      <c r="DJU1110" s="559"/>
      <c r="DJV1110" s="559"/>
      <c r="DJW1110" s="559"/>
      <c r="DJX1110" s="559"/>
      <c r="DJY1110" s="559"/>
      <c r="DJZ1110" s="559"/>
      <c r="DKA1110" s="559"/>
      <c r="DKB1110" s="559"/>
      <c r="DKC1110" s="559"/>
      <c r="DKD1110" s="559"/>
      <c r="DKE1110" s="559"/>
      <c r="DKF1110" s="559"/>
      <c r="DKG1110" s="559"/>
      <c r="DKH1110" s="559"/>
      <c r="DKI1110" s="559"/>
      <c r="DKJ1110" s="559"/>
      <c r="DKK1110" s="559"/>
      <c r="DKL1110" s="559"/>
      <c r="DKM1110" s="559"/>
      <c r="DKN1110" s="559"/>
      <c r="DKO1110" s="559"/>
      <c r="DKP1110" s="559"/>
      <c r="DKQ1110" s="559"/>
      <c r="DKR1110" s="559"/>
      <c r="DKS1110" s="559"/>
      <c r="DKT1110" s="559"/>
      <c r="DKU1110" s="559"/>
      <c r="DKV1110" s="559"/>
      <c r="DKW1110" s="559"/>
      <c r="DKX1110" s="559"/>
      <c r="DKY1110" s="559"/>
      <c r="DKZ1110" s="559"/>
      <c r="DLA1110" s="559"/>
      <c r="DLB1110" s="559"/>
      <c r="DLC1110" s="559"/>
      <c r="DLD1110" s="559"/>
      <c r="DLE1110" s="559"/>
      <c r="DLF1110" s="559"/>
      <c r="DLG1110" s="559"/>
      <c r="DLH1110" s="559"/>
      <c r="DLI1110" s="559"/>
      <c r="DLJ1110" s="559"/>
      <c r="DLK1110" s="559"/>
      <c r="DLL1110" s="559"/>
      <c r="DLM1110" s="559"/>
      <c r="DLN1110" s="559"/>
      <c r="DLO1110" s="559"/>
      <c r="DLP1110" s="559"/>
      <c r="DLQ1110" s="559"/>
      <c r="DLR1110" s="559"/>
      <c r="DLS1110" s="559"/>
      <c r="DLT1110" s="559"/>
      <c r="DLU1110" s="559"/>
      <c r="DLV1110" s="559"/>
      <c r="DLW1110" s="559"/>
      <c r="DLX1110" s="559"/>
      <c r="DLY1110" s="559"/>
      <c r="DLZ1110" s="559"/>
      <c r="DMA1110" s="559"/>
      <c r="DMB1110" s="559"/>
      <c r="DMC1110" s="559"/>
      <c r="DMD1110" s="559"/>
      <c r="DME1110" s="559"/>
      <c r="DMF1110" s="559"/>
      <c r="DMG1110" s="559"/>
      <c r="DMH1110" s="559"/>
      <c r="DMI1110" s="559"/>
      <c r="DMJ1110" s="559"/>
      <c r="DMK1110" s="559"/>
      <c r="DML1110" s="559"/>
      <c r="DMM1110" s="559"/>
      <c r="DMN1110" s="559"/>
      <c r="DMO1110" s="559"/>
      <c r="DMP1110" s="559"/>
      <c r="DMQ1110" s="559"/>
      <c r="DMR1110" s="559"/>
      <c r="DMS1110" s="559"/>
      <c r="DMT1110" s="559"/>
      <c r="DMU1110" s="559"/>
      <c r="DMV1110" s="559"/>
      <c r="DMW1110" s="559"/>
      <c r="DMX1110" s="559"/>
      <c r="DMY1110" s="559"/>
      <c r="DMZ1110" s="559"/>
      <c r="DNA1110" s="559"/>
      <c r="DNB1110" s="559"/>
      <c r="DNC1110" s="559"/>
      <c r="DND1110" s="559"/>
      <c r="DNE1110" s="559"/>
      <c r="DNF1110" s="559"/>
      <c r="DNG1110" s="559"/>
      <c r="DNH1110" s="559"/>
      <c r="DNI1110" s="559"/>
      <c r="DNJ1110" s="559"/>
      <c r="DNK1110" s="559"/>
      <c r="DNL1110" s="559"/>
      <c r="DNM1110" s="559"/>
      <c r="DNN1110" s="559"/>
      <c r="DNO1110" s="559"/>
      <c r="DNP1110" s="559"/>
      <c r="DNQ1110" s="559"/>
      <c r="DNR1110" s="559"/>
      <c r="DNS1110" s="559"/>
      <c r="DNT1110" s="559"/>
      <c r="DNU1110" s="559"/>
      <c r="DNV1110" s="559"/>
      <c r="DNW1110" s="559"/>
      <c r="DNX1110" s="559"/>
      <c r="DNY1110" s="559"/>
      <c r="DNZ1110" s="559"/>
      <c r="DOA1110" s="559"/>
      <c r="DOB1110" s="559"/>
      <c r="DOC1110" s="559"/>
      <c r="DOD1110" s="559"/>
      <c r="DOE1110" s="559"/>
      <c r="DOF1110" s="559"/>
      <c r="DOG1110" s="559"/>
      <c r="DOH1110" s="559"/>
      <c r="DOI1110" s="559"/>
      <c r="DOJ1110" s="559"/>
      <c r="DOK1110" s="559"/>
      <c r="DOL1110" s="559"/>
      <c r="DOM1110" s="559"/>
      <c r="DON1110" s="559"/>
      <c r="DOO1110" s="559"/>
      <c r="DOP1110" s="559"/>
      <c r="DOQ1110" s="559"/>
      <c r="DOR1110" s="559"/>
      <c r="DOS1110" s="559"/>
      <c r="DOT1110" s="559"/>
      <c r="DOU1110" s="559"/>
      <c r="DOV1110" s="559"/>
      <c r="DOW1110" s="559"/>
      <c r="DOX1110" s="559"/>
      <c r="DOY1110" s="559"/>
      <c r="DOZ1110" s="559"/>
      <c r="DPA1110" s="559"/>
      <c r="DPB1110" s="559"/>
      <c r="DPC1110" s="559"/>
      <c r="DPD1110" s="559"/>
      <c r="DPE1110" s="559"/>
      <c r="DPF1110" s="559"/>
      <c r="DPG1110" s="559"/>
      <c r="DPH1110" s="559"/>
      <c r="DPI1110" s="559"/>
      <c r="DPJ1110" s="559"/>
      <c r="DPK1110" s="559"/>
      <c r="DPL1110" s="559"/>
      <c r="DPM1110" s="559"/>
      <c r="DPN1110" s="559"/>
      <c r="DPO1110" s="559"/>
      <c r="DPP1110" s="559"/>
      <c r="DPQ1110" s="559"/>
      <c r="DPR1110" s="559"/>
      <c r="DPS1110" s="559"/>
      <c r="DPT1110" s="559"/>
      <c r="DPU1110" s="559"/>
      <c r="DPV1110" s="559"/>
      <c r="DPW1110" s="559"/>
      <c r="DPX1110" s="559"/>
      <c r="DPY1110" s="559"/>
      <c r="DPZ1110" s="559"/>
      <c r="DQA1110" s="559"/>
      <c r="DQB1110" s="559"/>
      <c r="DQC1110" s="559"/>
      <c r="DQD1110" s="559"/>
      <c r="DQE1110" s="559"/>
      <c r="DQF1110" s="559"/>
      <c r="DQG1110" s="559"/>
      <c r="DQH1110" s="559"/>
      <c r="DQI1110" s="559"/>
      <c r="DQJ1110" s="559"/>
      <c r="DQK1110" s="559"/>
      <c r="DQL1110" s="559"/>
      <c r="DQM1110" s="559"/>
      <c r="DQN1110" s="559"/>
      <c r="DQO1110" s="559"/>
      <c r="DQP1110" s="559"/>
      <c r="DQQ1110" s="559"/>
      <c r="DQR1110" s="559"/>
      <c r="DQS1110" s="559"/>
      <c r="DQT1110" s="559"/>
      <c r="DQU1110" s="559"/>
      <c r="DQV1110" s="559"/>
      <c r="DQW1110" s="559"/>
      <c r="DQX1110" s="559"/>
      <c r="DQY1110" s="559"/>
      <c r="DQZ1110" s="559"/>
      <c r="DRA1110" s="559"/>
      <c r="DRB1110" s="559"/>
      <c r="DRC1110" s="559"/>
      <c r="DRD1110" s="559"/>
      <c r="DRE1110" s="559"/>
      <c r="DRF1110" s="559"/>
      <c r="DRG1110" s="559"/>
      <c r="DRH1110" s="559"/>
      <c r="DRI1110" s="559"/>
      <c r="DRJ1110" s="559"/>
      <c r="DRK1110" s="559"/>
      <c r="DRL1110" s="559"/>
      <c r="DRM1110" s="559"/>
      <c r="DRN1110" s="559"/>
      <c r="DRO1110" s="559"/>
      <c r="DRP1110" s="559"/>
      <c r="DRQ1110" s="559"/>
      <c r="DRR1110" s="559"/>
      <c r="DRS1110" s="559"/>
      <c r="DRT1110" s="559"/>
      <c r="DRU1110" s="559"/>
      <c r="DRV1110" s="559"/>
      <c r="DRW1110" s="559"/>
      <c r="DRX1110" s="559"/>
      <c r="DRY1110" s="559"/>
      <c r="DRZ1110" s="559"/>
      <c r="DSA1110" s="559"/>
      <c r="DSB1110" s="559"/>
      <c r="DSC1110" s="559"/>
      <c r="DSD1110" s="559"/>
      <c r="DSE1110" s="559"/>
      <c r="DSF1110" s="559"/>
      <c r="DSG1110" s="559"/>
      <c r="DSH1110" s="559"/>
      <c r="DSI1110" s="559"/>
      <c r="DSJ1110" s="559"/>
      <c r="DSK1110" s="559"/>
      <c r="DSL1110" s="559"/>
      <c r="DSM1110" s="559"/>
      <c r="DSN1110" s="559"/>
      <c r="DSO1110" s="559"/>
      <c r="DSP1110" s="559"/>
      <c r="DSQ1110" s="559"/>
      <c r="DSR1110" s="559"/>
      <c r="DSS1110" s="559"/>
      <c r="DST1110" s="559"/>
      <c r="DSU1110" s="559"/>
      <c r="DSV1110" s="559"/>
      <c r="DSW1110" s="559"/>
      <c r="DSX1110" s="559"/>
      <c r="DSY1110" s="559"/>
      <c r="DSZ1110" s="559"/>
      <c r="DTA1110" s="559"/>
      <c r="DTB1110" s="559"/>
      <c r="DTC1110" s="559"/>
      <c r="DTD1110" s="559"/>
      <c r="DTE1110" s="559"/>
      <c r="DTF1110" s="559"/>
      <c r="DTG1110" s="559"/>
      <c r="DTH1110" s="559"/>
      <c r="DTI1110" s="559"/>
      <c r="DTJ1110" s="559"/>
      <c r="DTK1110" s="559"/>
      <c r="DTL1110" s="559"/>
      <c r="DTM1110" s="559"/>
      <c r="DTN1110" s="559"/>
      <c r="DTO1110" s="559"/>
      <c r="DTP1110" s="559"/>
      <c r="DTQ1110" s="559"/>
      <c r="DTR1110" s="559"/>
      <c r="DTS1110" s="559"/>
      <c r="DTT1110" s="559"/>
      <c r="DTU1110" s="559"/>
      <c r="DTV1110" s="559"/>
      <c r="DTW1110" s="559"/>
      <c r="DTX1110" s="559"/>
      <c r="DTY1110" s="559"/>
      <c r="DTZ1110" s="559"/>
      <c r="DUA1110" s="559"/>
      <c r="DUB1110" s="559"/>
      <c r="DUC1110" s="559"/>
      <c r="DUD1110" s="559"/>
      <c r="DUE1110" s="559"/>
      <c r="DUF1110" s="559"/>
      <c r="DUG1110" s="559"/>
      <c r="DUH1110" s="559"/>
      <c r="DUI1110" s="559"/>
      <c r="DUJ1110" s="559"/>
      <c r="DUK1110" s="559"/>
      <c r="DUL1110" s="559"/>
      <c r="DUM1110" s="559"/>
      <c r="DUN1110" s="559"/>
      <c r="DUO1110" s="559"/>
      <c r="DUP1110" s="559"/>
      <c r="DUQ1110" s="559"/>
      <c r="DUR1110" s="559"/>
      <c r="DUS1110" s="559"/>
      <c r="DUT1110" s="559"/>
      <c r="DUU1110" s="559"/>
      <c r="DUV1110" s="559"/>
      <c r="DUW1110" s="559"/>
      <c r="DUX1110" s="559"/>
      <c r="DUY1110" s="559"/>
      <c r="DUZ1110" s="559"/>
      <c r="DVA1110" s="559"/>
      <c r="DVB1110" s="559"/>
      <c r="DVC1110" s="559"/>
      <c r="DVD1110" s="559"/>
      <c r="DVE1110" s="559"/>
      <c r="DVF1110" s="559"/>
      <c r="DVG1110" s="559"/>
      <c r="DVH1110" s="559"/>
      <c r="DVI1110" s="559"/>
      <c r="DVJ1110" s="559"/>
      <c r="DVK1110" s="559"/>
      <c r="DVL1110" s="559"/>
      <c r="DVM1110" s="559"/>
      <c r="DVN1110" s="559"/>
      <c r="DVO1110" s="559"/>
      <c r="DVP1110" s="559"/>
      <c r="DVQ1110" s="559"/>
      <c r="DVR1110" s="559"/>
      <c r="DVS1110" s="559"/>
      <c r="DVT1110" s="559"/>
      <c r="DVU1110" s="559"/>
      <c r="DVV1110" s="559"/>
      <c r="DVW1110" s="559"/>
      <c r="DVX1110" s="559"/>
      <c r="DVY1110" s="559"/>
      <c r="DVZ1110" s="559"/>
      <c r="DWA1110" s="559"/>
      <c r="DWB1110" s="559"/>
      <c r="DWC1110" s="559"/>
      <c r="DWD1110" s="559"/>
      <c r="DWE1110" s="559"/>
      <c r="DWF1110" s="559"/>
      <c r="DWG1110" s="559"/>
      <c r="DWH1110" s="559"/>
      <c r="DWI1110" s="559"/>
      <c r="DWJ1110" s="559"/>
      <c r="DWK1110" s="559"/>
      <c r="DWL1110" s="559"/>
      <c r="DWM1110" s="559"/>
      <c r="DWN1110" s="559"/>
      <c r="DWO1110" s="559"/>
      <c r="DWP1110" s="559"/>
      <c r="DWQ1110" s="559"/>
      <c r="DWR1110" s="559"/>
      <c r="DWS1110" s="559"/>
      <c r="DWT1110" s="559"/>
      <c r="DWU1110" s="559"/>
      <c r="DWV1110" s="559"/>
      <c r="DWW1110" s="559"/>
      <c r="DWX1110" s="559"/>
      <c r="DWY1110" s="559"/>
      <c r="DWZ1110" s="559"/>
      <c r="DXA1110" s="559"/>
      <c r="DXB1110" s="559"/>
      <c r="DXC1110" s="559"/>
      <c r="DXD1110" s="559"/>
      <c r="DXE1110" s="559"/>
      <c r="DXF1110" s="559"/>
      <c r="DXG1110" s="559"/>
      <c r="DXH1110" s="559"/>
      <c r="DXI1110" s="559"/>
      <c r="DXJ1110" s="559"/>
      <c r="DXK1110" s="559"/>
      <c r="DXL1110" s="559"/>
      <c r="DXM1110" s="559"/>
      <c r="DXN1110" s="559"/>
      <c r="DXO1110" s="559"/>
      <c r="DXP1110" s="559"/>
      <c r="DXQ1110" s="559"/>
      <c r="DXR1110" s="559"/>
      <c r="DXS1110" s="559"/>
      <c r="DXT1110" s="559"/>
      <c r="DXU1110" s="559"/>
      <c r="DXV1110" s="559"/>
      <c r="DXW1110" s="559"/>
      <c r="DXX1110" s="559"/>
      <c r="DXY1110" s="559"/>
      <c r="DXZ1110" s="559"/>
      <c r="DYA1110" s="559"/>
      <c r="DYB1110" s="559"/>
      <c r="DYC1110" s="559"/>
      <c r="DYD1110" s="559"/>
      <c r="DYE1110" s="559"/>
      <c r="DYF1110" s="559"/>
      <c r="DYG1110" s="559"/>
      <c r="DYH1110" s="559"/>
      <c r="DYI1110" s="559"/>
      <c r="DYJ1110" s="559"/>
      <c r="DYK1110" s="559"/>
      <c r="DYL1110" s="559"/>
      <c r="DYM1110" s="559"/>
      <c r="DYN1110" s="559"/>
      <c r="DYO1110" s="559"/>
      <c r="DYP1110" s="559"/>
      <c r="DYQ1110" s="559"/>
      <c r="DYR1110" s="559"/>
      <c r="DYS1110" s="559"/>
      <c r="DYT1110" s="559"/>
      <c r="DYU1110" s="559"/>
      <c r="DYV1110" s="559"/>
      <c r="DYW1110" s="559"/>
      <c r="DYX1110" s="559"/>
      <c r="DYY1110" s="559"/>
      <c r="DYZ1110" s="559"/>
      <c r="DZA1110" s="559"/>
      <c r="DZB1110" s="559"/>
      <c r="DZC1110" s="559"/>
      <c r="DZD1110" s="559"/>
      <c r="DZE1110" s="559"/>
      <c r="DZF1110" s="559"/>
      <c r="DZG1110" s="559"/>
      <c r="DZH1110" s="559"/>
      <c r="DZI1110" s="559"/>
      <c r="DZJ1110" s="559"/>
      <c r="DZK1110" s="559"/>
      <c r="DZL1110" s="559"/>
      <c r="DZM1110" s="559"/>
      <c r="DZN1110" s="559"/>
      <c r="DZO1110" s="559"/>
      <c r="DZP1110" s="559"/>
      <c r="DZQ1110" s="559"/>
      <c r="DZR1110" s="559"/>
      <c r="DZS1110" s="559"/>
      <c r="DZT1110" s="559"/>
      <c r="DZU1110" s="559"/>
      <c r="DZV1110" s="559"/>
      <c r="DZW1110" s="559"/>
      <c r="DZX1110" s="559"/>
      <c r="DZY1110" s="559"/>
      <c r="DZZ1110" s="559"/>
      <c r="EAA1110" s="559"/>
      <c r="EAB1110" s="559"/>
      <c r="EAC1110" s="559"/>
      <c r="EAD1110" s="559"/>
      <c r="EAE1110" s="559"/>
      <c r="EAF1110" s="559"/>
      <c r="EAG1110" s="559"/>
      <c r="EAH1110" s="559"/>
      <c r="EAI1110" s="559"/>
      <c r="EAJ1110" s="559"/>
      <c r="EAK1110" s="559"/>
      <c r="EAL1110" s="559"/>
      <c r="EAM1110" s="559"/>
      <c r="EAN1110" s="559"/>
      <c r="EAO1110" s="559"/>
      <c r="EAP1110" s="559"/>
      <c r="EAQ1110" s="559"/>
      <c r="EAR1110" s="559"/>
      <c r="EAS1110" s="559"/>
      <c r="EAT1110" s="559"/>
      <c r="EAU1110" s="559"/>
      <c r="EAV1110" s="559"/>
      <c r="EAW1110" s="559"/>
      <c r="EAX1110" s="559"/>
      <c r="EAY1110" s="559"/>
      <c r="EAZ1110" s="559"/>
      <c r="EBA1110" s="559"/>
      <c r="EBB1110" s="559"/>
      <c r="EBC1110" s="559"/>
      <c r="EBD1110" s="559"/>
      <c r="EBE1110" s="559"/>
      <c r="EBF1110" s="559"/>
      <c r="EBG1110" s="559"/>
      <c r="EBH1110" s="559"/>
      <c r="EBI1110" s="559"/>
      <c r="EBJ1110" s="559"/>
      <c r="EBK1110" s="559"/>
      <c r="EBL1110" s="559"/>
      <c r="EBM1110" s="559"/>
      <c r="EBN1110" s="559"/>
      <c r="EBO1110" s="559"/>
      <c r="EBP1110" s="559"/>
      <c r="EBQ1110" s="559"/>
      <c r="EBR1110" s="559"/>
      <c r="EBS1110" s="559"/>
      <c r="EBT1110" s="559"/>
      <c r="EBU1110" s="559"/>
      <c r="EBV1110" s="559"/>
      <c r="EBW1110" s="559"/>
      <c r="EBX1110" s="559"/>
      <c r="EBY1110" s="559"/>
      <c r="EBZ1110" s="559"/>
      <c r="ECA1110" s="559"/>
      <c r="ECB1110" s="559"/>
      <c r="ECC1110" s="559"/>
      <c r="ECD1110" s="559"/>
      <c r="ECE1110" s="559"/>
      <c r="ECF1110" s="559"/>
      <c r="ECG1110" s="559"/>
      <c r="ECH1110" s="559"/>
      <c r="ECI1110" s="559"/>
      <c r="ECJ1110" s="559"/>
      <c r="ECK1110" s="559"/>
      <c r="ECL1110" s="559"/>
      <c r="ECM1110" s="559"/>
      <c r="ECN1110" s="559"/>
      <c r="ECO1110" s="559"/>
      <c r="ECP1110" s="559"/>
      <c r="ECQ1110" s="559"/>
      <c r="ECR1110" s="559"/>
      <c r="ECS1110" s="559"/>
      <c r="ECT1110" s="559"/>
      <c r="ECU1110" s="559"/>
      <c r="ECV1110" s="559"/>
      <c r="ECW1110" s="559"/>
      <c r="ECX1110" s="559"/>
      <c r="ECY1110" s="559"/>
      <c r="ECZ1110" s="559"/>
      <c r="EDA1110" s="559"/>
      <c r="EDB1110" s="559"/>
      <c r="EDC1110" s="559"/>
      <c r="EDD1110" s="559"/>
      <c r="EDE1110" s="559"/>
      <c r="EDF1110" s="559"/>
      <c r="EDG1110" s="559"/>
      <c r="EDH1110" s="559"/>
      <c r="EDI1110" s="559"/>
      <c r="EDJ1110" s="559"/>
      <c r="EDK1110" s="559"/>
      <c r="EDL1110" s="559"/>
      <c r="EDM1110" s="559"/>
      <c r="EDN1110" s="559"/>
      <c r="EDO1110" s="559"/>
      <c r="EDP1110" s="559"/>
      <c r="EDQ1110" s="559"/>
      <c r="EDR1110" s="559"/>
      <c r="EDS1110" s="559"/>
      <c r="EDT1110" s="559"/>
      <c r="EDU1110" s="559"/>
      <c r="EDV1110" s="559"/>
      <c r="EDW1110" s="559"/>
      <c r="EDX1110" s="559"/>
      <c r="EDY1110" s="559"/>
      <c r="EDZ1110" s="559"/>
      <c r="EEA1110" s="559"/>
      <c r="EEB1110" s="559"/>
      <c r="EEC1110" s="559"/>
      <c r="EED1110" s="559"/>
      <c r="EEE1110" s="559"/>
      <c r="EEF1110" s="559"/>
      <c r="EEG1110" s="559"/>
      <c r="EEH1110" s="559"/>
      <c r="EEI1110" s="559"/>
      <c r="EEJ1110" s="559"/>
      <c r="EEK1110" s="559"/>
      <c r="EEL1110" s="559"/>
      <c r="EEM1110" s="559"/>
      <c r="EEN1110" s="559"/>
      <c r="EEO1110" s="559"/>
      <c r="EEP1110" s="559"/>
      <c r="EEQ1110" s="559"/>
      <c r="EER1110" s="559"/>
      <c r="EES1110" s="559"/>
      <c r="EET1110" s="559"/>
      <c r="EEU1110" s="559"/>
      <c r="EEV1110" s="559"/>
      <c r="EEW1110" s="559"/>
      <c r="EEX1110" s="559"/>
      <c r="EEY1110" s="559"/>
      <c r="EEZ1110" s="559"/>
      <c r="EFA1110" s="559"/>
      <c r="EFB1110" s="559"/>
      <c r="EFC1110" s="559"/>
      <c r="EFD1110" s="559"/>
      <c r="EFE1110" s="559"/>
      <c r="EFF1110" s="559"/>
      <c r="EFG1110" s="559"/>
      <c r="EFH1110" s="559"/>
      <c r="EFI1110" s="559"/>
      <c r="EFJ1110" s="559"/>
      <c r="EFK1110" s="559"/>
      <c r="EFL1110" s="559"/>
      <c r="EFM1110" s="559"/>
      <c r="EFN1110" s="559"/>
      <c r="EFO1110" s="559"/>
      <c r="EFP1110" s="559"/>
      <c r="EFQ1110" s="559"/>
      <c r="EFR1110" s="559"/>
      <c r="EFS1110" s="559"/>
      <c r="EFT1110" s="559"/>
      <c r="EFU1110" s="559"/>
      <c r="EFV1110" s="559"/>
      <c r="EFW1110" s="559"/>
      <c r="EFX1110" s="559"/>
      <c r="EFY1110" s="559"/>
      <c r="EFZ1110" s="559"/>
      <c r="EGA1110" s="559"/>
      <c r="EGB1110" s="559"/>
      <c r="EGC1110" s="559"/>
      <c r="EGD1110" s="559"/>
      <c r="EGE1110" s="559"/>
      <c r="EGF1110" s="559"/>
      <c r="EGG1110" s="559"/>
      <c r="EGH1110" s="559"/>
      <c r="EGI1110" s="559"/>
      <c r="EGJ1110" s="559"/>
      <c r="EGK1110" s="559"/>
      <c r="EGL1110" s="559"/>
      <c r="EGM1110" s="559"/>
      <c r="EGN1110" s="559"/>
      <c r="EGO1110" s="559"/>
      <c r="EGP1110" s="559"/>
      <c r="EGQ1110" s="559"/>
      <c r="EGR1110" s="559"/>
      <c r="EGS1110" s="559"/>
      <c r="EGT1110" s="559"/>
      <c r="EGU1110" s="559"/>
      <c r="EGV1110" s="559"/>
      <c r="EGW1110" s="559"/>
      <c r="EGX1110" s="559"/>
      <c r="EGY1110" s="559"/>
      <c r="EGZ1110" s="559"/>
      <c r="EHA1110" s="559"/>
      <c r="EHB1110" s="559"/>
      <c r="EHC1110" s="559"/>
      <c r="EHD1110" s="559"/>
      <c r="EHE1110" s="559"/>
      <c r="EHF1110" s="559"/>
      <c r="EHG1110" s="559"/>
      <c r="EHH1110" s="559"/>
      <c r="EHI1110" s="559"/>
      <c r="EHJ1110" s="559"/>
      <c r="EHK1110" s="559"/>
      <c r="EHL1110" s="559"/>
      <c r="EHM1110" s="559"/>
      <c r="EHN1110" s="559"/>
      <c r="EHO1110" s="559"/>
      <c r="EHP1110" s="559"/>
      <c r="EHQ1110" s="559"/>
      <c r="EHR1110" s="559"/>
      <c r="EHS1110" s="559"/>
      <c r="EHT1110" s="559"/>
      <c r="EHU1110" s="559"/>
      <c r="EHV1110" s="559"/>
      <c r="EHW1110" s="559"/>
      <c r="EHX1110" s="559"/>
      <c r="EHY1110" s="559"/>
      <c r="EHZ1110" s="559"/>
      <c r="EIA1110" s="559"/>
      <c r="EIB1110" s="559"/>
      <c r="EIC1110" s="559"/>
      <c r="EID1110" s="559"/>
      <c r="EIE1110" s="559"/>
      <c r="EIF1110" s="559"/>
      <c r="EIG1110" s="559"/>
      <c r="EIH1110" s="559"/>
      <c r="EII1110" s="559"/>
      <c r="EIJ1110" s="559"/>
      <c r="EIK1110" s="559"/>
      <c r="EIL1110" s="559"/>
      <c r="EIM1110" s="559"/>
      <c r="EIN1110" s="559"/>
      <c r="EIO1110" s="559"/>
      <c r="EIP1110" s="559"/>
      <c r="EIQ1110" s="559"/>
      <c r="EIR1110" s="559"/>
      <c r="EIS1110" s="559"/>
      <c r="EIT1110" s="559"/>
      <c r="EIU1110" s="559"/>
      <c r="EIV1110" s="559"/>
      <c r="EIW1110" s="559"/>
      <c r="EIX1110" s="559"/>
      <c r="EIY1110" s="559"/>
      <c r="EIZ1110" s="559"/>
      <c r="EJA1110" s="559"/>
      <c r="EJB1110" s="559"/>
      <c r="EJC1110" s="559"/>
      <c r="EJD1110" s="559"/>
      <c r="EJE1110" s="559"/>
      <c r="EJF1110" s="559"/>
      <c r="EJG1110" s="559"/>
      <c r="EJH1110" s="559"/>
      <c r="EJI1110" s="559"/>
      <c r="EJJ1110" s="559"/>
      <c r="EJK1110" s="559"/>
      <c r="EJL1110" s="559"/>
      <c r="EJM1110" s="559"/>
      <c r="EJN1110" s="559"/>
      <c r="EJO1110" s="559"/>
      <c r="EJP1110" s="559"/>
      <c r="EJQ1110" s="559"/>
      <c r="EJR1110" s="559"/>
      <c r="EJS1110" s="559"/>
      <c r="EJT1110" s="559"/>
      <c r="EJU1110" s="559"/>
      <c r="EJV1110" s="559"/>
      <c r="EJW1110" s="559"/>
      <c r="EJX1110" s="559"/>
      <c r="EJY1110" s="559"/>
      <c r="EJZ1110" s="559"/>
      <c r="EKA1110" s="559"/>
      <c r="EKB1110" s="559"/>
      <c r="EKC1110" s="559"/>
      <c r="EKD1110" s="559"/>
      <c r="EKE1110" s="559"/>
      <c r="EKF1110" s="559"/>
      <c r="EKG1110" s="559"/>
      <c r="EKH1110" s="559"/>
      <c r="EKI1110" s="559"/>
      <c r="EKJ1110" s="559"/>
      <c r="EKK1110" s="559"/>
      <c r="EKL1110" s="559"/>
      <c r="EKM1110" s="559"/>
      <c r="EKN1110" s="559"/>
      <c r="EKO1110" s="559"/>
      <c r="EKP1110" s="559"/>
      <c r="EKQ1110" s="559"/>
      <c r="EKR1110" s="559"/>
      <c r="EKS1110" s="559"/>
      <c r="EKT1110" s="559"/>
      <c r="EKU1110" s="559"/>
      <c r="EKV1110" s="559"/>
      <c r="EKW1110" s="559"/>
      <c r="EKX1110" s="559"/>
      <c r="EKY1110" s="559"/>
      <c r="EKZ1110" s="559"/>
      <c r="ELA1110" s="559"/>
      <c r="ELB1110" s="559"/>
      <c r="ELC1110" s="559"/>
      <c r="ELD1110" s="559"/>
      <c r="ELE1110" s="559"/>
      <c r="ELF1110" s="559"/>
      <c r="ELG1110" s="559"/>
      <c r="ELH1110" s="559"/>
      <c r="ELI1110" s="559"/>
      <c r="ELJ1110" s="559"/>
      <c r="ELK1110" s="559"/>
      <c r="ELL1110" s="559"/>
      <c r="ELM1110" s="559"/>
      <c r="ELN1110" s="559"/>
      <c r="ELO1110" s="559"/>
      <c r="ELP1110" s="559"/>
      <c r="ELQ1110" s="559"/>
      <c r="ELR1110" s="559"/>
      <c r="ELS1110" s="559"/>
      <c r="ELT1110" s="559"/>
      <c r="ELU1110" s="559"/>
      <c r="ELV1110" s="559"/>
      <c r="ELW1110" s="559"/>
      <c r="ELX1110" s="559"/>
      <c r="ELY1110" s="559"/>
      <c r="ELZ1110" s="559"/>
      <c r="EMA1110" s="559"/>
      <c r="EMB1110" s="559"/>
      <c r="EMC1110" s="559"/>
      <c r="EMD1110" s="559"/>
      <c r="EME1110" s="559"/>
      <c r="EMF1110" s="559"/>
      <c r="EMG1110" s="559"/>
      <c r="EMH1110" s="559"/>
      <c r="EMI1110" s="559"/>
      <c r="EMJ1110" s="559"/>
      <c r="EMK1110" s="559"/>
      <c r="EML1110" s="559"/>
      <c r="EMM1110" s="559"/>
      <c r="EMN1110" s="559"/>
      <c r="EMO1110" s="559"/>
      <c r="EMP1110" s="559"/>
      <c r="EMQ1110" s="559"/>
      <c r="EMR1110" s="559"/>
      <c r="EMS1110" s="559"/>
      <c r="EMT1110" s="559"/>
      <c r="EMU1110" s="559"/>
      <c r="EMV1110" s="559"/>
      <c r="EMW1110" s="559"/>
      <c r="EMX1110" s="559"/>
      <c r="EMY1110" s="559"/>
      <c r="EMZ1110" s="559"/>
      <c r="ENA1110" s="559"/>
      <c r="ENB1110" s="559"/>
      <c r="ENC1110" s="559"/>
      <c r="END1110" s="559"/>
      <c r="ENE1110" s="559"/>
      <c r="ENF1110" s="559"/>
      <c r="ENG1110" s="559"/>
      <c r="ENH1110" s="559"/>
      <c r="ENI1110" s="559"/>
      <c r="ENJ1110" s="559"/>
      <c r="ENK1110" s="559"/>
      <c r="ENL1110" s="559"/>
      <c r="ENM1110" s="559"/>
      <c r="ENN1110" s="559"/>
      <c r="ENO1110" s="559"/>
      <c r="ENP1110" s="559"/>
      <c r="ENQ1110" s="559"/>
      <c r="ENR1110" s="559"/>
      <c r="ENS1110" s="559"/>
      <c r="ENT1110" s="559"/>
      <c r="ENU1110" s="559"/>
      <c r="ENV1110" s="559"/>
      <c r="ENW1110" s="559"/>
      <c r="ENX1110" s="559"/>
      <c r="ENY1110" s="559"/>
      <c r="ENZ1110" s="559"/>
      <c r="EOA1110" s="559"/>
      <c r="EOB1110" s="559"/>
      <c r="EOC1110" s="559"/>
      <c r="EOD1110" s="559"/>
      <c r="EOE1110" s="559"/>
      <c r="EOF1110" s="559"/>
      <c r="EOG1110" s="559"/>
      <c r="EOH1110" s="559"/>
      <c r="EOI1110" s="559"/>
      <c r="EOJ1110" s="559"/>
      <c r="EOK1110" s="559"/>
      <c r="EOL1110" s="559"/>
      <c r="EOM1110" s="559"/>
      <c r="EON1110" s="559"/>
      <c r="EOO1110" s="559"/>
      <c r="EOP1110" s="559"/>
      <c r="EOQ1110" s="559"/>
      <c r="EOR1110" s="559"/>
      <c r="EOS1110" s="559"/>
      <c r="EOT1110" s="559"/>
      <c r="EOU1110" s="559"/>
      <c r="EOV1110" s="559"/>
      <c r="EOW1110" s="559"/>
      <c r="EOX1110" s="559"/>
      <c r="EOY1110" s="559"/>
      <c r="EOZ1110" s="559"/>
      <c r="EPA1110" s="559"/>
      <c r="EPB1110" s="559"/>
      <c r="EPC1110" s="559"/>
      <c r="EPD1110" s="559"/>
      <c r="EPE1110" s="559"/>
      <c r="EPF1110" s="559"/>
      <c r="EPG1110" s="559"/>
      <c r="EPH1110" s="559"/>
      <c r="EPI1110" s="559"/>
      <c r="EPJ1110" s="559"/>
      <c r="EPK1110" s="559"/>
      <c r="EPL1110" s="559"/>
      <c r="EPM1110" s="559"/>
      <c r="EPN1110" s="559"/>
      <c r="EPO1110" s="559"/>
      <c r="EPP1110" s="559"/>
      <c r="EPQ1110" s="559"/>
      <c r="EPR1110" s="559"/>
      <c r="EPS1110" s="559"/>
      <c r="EPT1110" s="559"/>
      <c r="EPU1110" s="559"/>
      <c r="EPV1110" s="559"/>
      <c r="EPW1110" s="559"/>
      <c r="EPX1110" s="559"/>
      <c r="EPY1110" s="559"/>
      <c r="EPZ1110" s="559"/>
      <c r="EQA1110" s="559"/>
      <c r="EQB1110" s="559"/>
      <c r="EQC1110" s="559"/>
      <c r="EQD1110" s="559"/>
      <c r="EQE1110" s="559"/>
      <c r="EQF1110" s="559"/>
      <c r="EQG1110" s="559"/>
      <c r="EQH1110" s="559"/>
      <c r="EQI1110" s="559"/>
      <c r="EQJ1110" s="559"/>
      <c r="EQK1110" s="559"/>
      <c r="EQL1110" s="559"/>
      <c r="EQM1110" s="559"/>
      <c r="EQN1110" s="559"/>
      <c r="EQO1110" s="559"/>
      <c r="EQP1110" s="559"/>
      <c r="EQQ1110" s="559"/>
      <c r="EQR1110" s="559"/>
      <c r="EQS1110" s="559"/>
      <c r="EQT1110" s="559"/>
      <c r="EQU1110" s="559"/>
      <c r="EQV1110" s="559"/>
      <c r="EQW1110" s="559"/>
      <c r="EQX1110" s="559"/>
      <c r="EQY1110" s="559"/>
      <c r="EQZ1110" s="559"/>
      <c r="ERA1110" s="559"/>
      <c r="ERB1110" s="559"/>
      <c r="ERC1110" s="559"/>
      <c r="ERD1110" s="559"/>
      <c r="ERE1110" s="559"/>
      <c r="ERF1110" s="559"/>
      <c r="ERG1110" s="559"/>
      <c r="ERH1110" s="559"/>
      <c r="ERI1110" s="559"/>
      <c r="ERJ1110" s="559"/>
      <c r="ERK1110" s="559"/>
      <c r="ERL1110" s="559"/>
      <c r="ERM1110" s="559"/>
      <c r="ERN1110" s="559"/>
      <c r="ERO1110" s="559"/>
      <c r="ERP1110" s="559"/>
      <c r="ERQ1110" s="559"/>
      <c r="ERR1110" s="559"/>
      <c r="ERS1110" s="559"/>
      <c r="ERT1110" s="559"/>
      <c r="ERU1110" s="559"/>
      <c r="ERV1110" s="559"/>
      <c r="ERW1110" s="559"/>
      <c r="ERX1110" s="559"/>
      <c r="ERY1110" s="559"/>
      <c r="ERZ1110" s="559"/>
      <c r="ESA1110" s="559"/>
      <c r="ESB1110" s="559"/>
      <c r="ESC1110" s="559"/>
      <c r="ESD1110" s="559"/>
      <c r="ESE1110" s="559"/>
      <c r="ESF1110" s="559"/>
      <c r="ESG1110" s="559"/>
      <c r="ESH1110" s="559"/>
      <c r="ESI1110" s="559"/>
      <c r="ESJ1110" s="559"/>
      <c r="ESK1110" s="559"/>
      <c r="ESL1110" s="559"/>
      <c r="ESM1110" s="559"/>
      <c r="ESN1110" s="559"/>
      <c r="ESO1110" s="559"/>
      <c r="ESP1110" s="559"/>
      <c r="ESQ1110" s="559"/>
      <c r="ESR1110" s="559"/>
      <c r="ESS1110" s="559"/>
      <c r="EST1110" s="559"/>
      <c r="ESU1110" s="559"/>
      <c r="ESV1110" s="559"/>
      <c r="ESW1110" s="559"/>
      <c r="ESX1110" s="559"/>
      <c r="ESY1110" s="559"/>
      <c r="ESZ1110" s="559"/>
      <c r="ETA1110" s="559"/>
      <c r="ETB1110" s="559"/>
      <c r="ETC1110" s="559"/>
      <c r="ETD1110" s="559"/>
      <c r="ETE1110" s="559"/>
      <c r="ETF1110" s="559"/>
      <c r="ETG1110" s="559"/>
      <c r="ETH1110" s="559"/>
      <c r="ETI1110" s="559"/>
      <c r="ETJ1110" s="559"/>
      <c r="ETK1110" s="559"/>
      <c r="ETL1110" s="559"/>
      <c r="ETM1110" s="559"/>
      <c r="ETN1110" s="559"/>
      <c r="ETO1110" s="559"/>
      <c r="ETP1110" s="559"/>
      <c r="ETQ1110" s="559"/>
      <c r="ETR1110" s="559"/>
      <c r="ETS1110" s="559"/>
      <c r="ETT1110" s="559"/>
      <c r="ETU1110" s="559"/>
      <c r="ETV1110" s="559"/>
      <c r="ETW1110" s="559"/>
      <c r="ETX1110" s="559"/>
      <c r="ETY1110" s="559"/>
      <c r="ETZ1110" s="559"/>
      <c r="EUA1110" s="559"/>
      <c r="EUB1110" s="559"/>
      <c r="EUC1110" s="559"/>
      <c r="EUD1110" s="559"/>
      <c r="EUE1110" s="559"/>
      <c r="EUF1110" s="559"/>
      <c r="EUG1110" s="559"/>
      <c r="EUH1110" s="559"/>
      <c r="EUI1110" s="559"/>
      <c r="EUJ1110" s="559"/>
      <c r="EUK1110" s="559"/>
      <c r="EUL1110" s="559"/>
      <c r="EUM1110" s="559"/>
      <c r="EUN1110" s="559"/>
      <c r="EUO1110" s="559"/>
      <c r="EUP1110" s="559"/>
      <c r="EUQ1110" s="559"/>
      <c r="EUR1110" s="559"/>
      <c r="EUS1110" s="559"/>
      <c r="EUT1110" s="559"/>
      <c r="EUU1110" s="559"/>
      <c r="EUV1110" s="559"/>
      <c r="EUW1110" s="559"/>
      <c r="EUX1110" s="559"/>
      <c r="EUY1110" s="559"/>
      <c r="EUZ1110" s="559"/>
      <c r="EVA1110" s="559"/>
      <c r="EVB1110" s="559"/>
      <c r="EVC1110" s="559"/>
      <c r="EVD1110" s="559"/>
      <c r="EVE1110" s="559"/>
      <c r="EVF1110" s="559"/>
      <c r="EVG1110" s="559"/>
      <c r="EVH1110" s="559"/>
      <c r="EVI1110" s="559"/>
      <c r="EVJ1110" s="559"/>
      <c r="EVK1110" s="559"/>
      <c r="EVL1110" s="559"/>
      <c r="EVM1110" s="559"/>
      <c r="EVN1110" s="559"/>
      <c r="EVO1110" s="559"/>
      <c r="EVP1110" s="559"/>
      <c r="EVQ1110" s="559"/>
      <c r="EVR1110" s="559"/>
      <c r="EVS1110" s="559"/>
      <c r="EVT1110" s="559"/>
      <c r="EVU1110" s="559"/>
      <c r="EVV1110" s="559"/>
      <c r="EVW1110" s="559"/>
      <c r="EVX1110" s="559"/>
      <c r="EVY1110" s="559"/>
      <c r="EVZ1110" s="559"/>
      <c r="EWA1110" s="559"/>
      <c r="EWB1110" s="559"/>
      <c r="EWC1110" s="559"/>
      <c r="EWD1110" s="559"/>
      <c r="EWE1110" s="559"/>
      <c r="EWF1110" s="559"/>
      <c r="EWG1110" s="559"/>
      <c r="EWH1110" s="559"/>
      <c r="EWI1110" s="559"/>
      <c r="EWJ1110" s="559"/>
      <c r="EWK1110" s="559"/>
      <c r="EWL1110" s="559"/>
      <c r="EWM1110" s="559"/>
      <c r="EWN1110" s="559"/>
      <c r="EWO1110" s="559"/>
      <c r="EWP1110" s="559"/>
      <c r="EWQ1110" s="559"/>
      <c r="EWR1110" s="559"/>
      <c r="EWS1110" s="559"/>
      <c r="EWT1110" s="559"/>
      <c r="EWU1110" s="559"/>
      <c r="EWV1110" s="559"/>
      <c r="EWW1110" s="559"/>
      <c r="EWX1110" s="559"/>
      <c r="EWY1110" s="559"/>
      <c r="EWZ1110" s="559"/>
      <c r="EXA1110" s="559"/>
      <c r="EXB1110" s="559"/>
      <c r="EXC1110" s="559"/>
      <c r="EXD1110" s="559"/>
      <c r="EXE1110" s="559"/>
      <c r="EXF1110" s="559"/>
      <c r="EXG1110" s="559"/>
      <c r="EXH1110" s="559"/>
      <c r="EXI1110" s="559"/>
      <c r="EXJ1110" s="559"/>
      <c r="EXK1110" s="559"/>
      <c r="EXL1110" s="559"/>
      <c r="EXM1110" s="559"/>
      <c r="EXN1110" s="559"/>
      <c r="EXO1110" s="559"/>
      <c r="EXP1110" s="559"/>
      <c r="EXQ1110" s="559"/>
      <c r="EXR1110" s="559"/>
      <c r="EXS1110" s="559"/>
      <c r="EXT1110" s="559"/>
      <c r="EXU1110" s="559"/>
      <c r="EXV1110" s="559"/>
      <c r="EXW1110" s="559"/>
      <c r="EXX1110" s="559"/>
      <c r="EXY1110" s="559"/>
      <c r="EXZ1110" s="559"/>
      <c r="EYA1110" s="559"/>
      <c r="EYB1110" s="559"/>
      <c r="EYC1110" s="559"/>
      <c r="EYD1110" s="559"/>
      <c r="EYE1110" s="559"/>
      <c r="EYF1110" s="559"/>
      <c r="EYG1110" s="559"/>
      <c r="EYH1110" s="559"/>
      <c r="EYI1110" s="559"/>
      <c r="EYJ1110" s="559"/>
      <c r="EYK1110" s="559"/>
      <c r="EYL1110" s="559"/>
      <c r="EYM1110" s="559"/>
      <c r="EYN1110" s="559"/>
      <c r="EYO1110" s="559"/>
      <c r="EYP1110" s="559"/>
      <c r="EYQ1110" s="559"/>
      <c r="EYR1110" s="559"/>
      <c r="EYS1110" s="559"/>
      <c r="EYT1110" s="559"/>
      <c r="EYU1110" s="559"/>
      <c r="EYV1110" s="559"/>
      <c r="EYW1110" s="559"/>
      <c r="EYX1110" s="559"/>
      <c r="EYY1110" s="559"/>
      <c r="EYZ1110" s="559"/>
      <c r="EZA1110" s="559"/>
      <c r="EZB1110" s="559"/>
      <c r="EZC1110" s="559"/>
      <c r="EZD1110" s="559"/>
      <c r="EZE1110" s="559"/>
      <c r="EZF1110" s="559"/>
      <c r="EZG1110" s="559"/>
      <c r="EZH1110" s="559"/>
      <c r="EZI1110" s="559"/>
      <c r="EZJ1110" s="559"/>
      <c r="EZK1110" s="559"/>
      <c r="EZL1110" s="559"/>
      <c r="EZM1110" s="559"/>
      <c r="EZN1110" s="559"/>
      <c r="EZO1110" s="559"/>
      <c r="EZP1110" s="559"/>
      <c r="EZQ1110" s="559"/>
      <c r="EZR1110" s="559"/>
      <c r="EZS1110" s="559"/>
      <c r="EZT1110" s="559"/>
      <c r="EZU1110" s="559"/>
      <c r="EZV1110" s="559"/>
      <c r="EZW1110" s="559"/>
      <c r="EZX1110" s="559"/>
      <c r="EZY1110" s="559"/>
      <c r="EZZ1110" s="559"/>
      <c r="FAA1110" s="559"/>
      <c r="FAB1110" s="559"/>
      <c r="FAC1110" s="559"/>
      <c r="FAD1110" s="559"/>
      <c r="FAE1110" s="559"/>
      <c r="FAF1110" s="559"/>
      <c r="FAG1110" s="559"/>
      <c r="FAH1110" s="559"/>
      <c r="FAI1110" s="559"/>
      <c r="FAJ1110" s="559"/>
      <c r="FAK1110" s="559"/>
      <c r="FAL1110" s="559"/>
      <c r="FAM1110" s="559"/>
      <c r="FAN1110" s="559"/>
      <c r="FAO1110" s="559"/>
      <c r="FAP1110" s="559"/>
      <c r="FAQ1110" s="559"/>
      <c r="FAR1110" s="559"/>
      <c r="FAS1110" s="559"/>
      <c r="FAT1110" s="559"/>
      <c r="FAU1110" s="559"/>
      <c r="FAV1110" s="559"/>
      <c r="FAW1110" s="559"/>
      <c r="FAX1110" s="559"/>
      <c r="FAY1110" s="559"/>
      <c r="FAZ1110" s="559"/>
      <c r="FBA1110" s="559"/>
      <c r="FBB1110" s="559"/>
      <c r="FBC1110" s="559"/>
      <c r="FBD1110" s="559"/>
      <c r="FBE1110" s="559"/>
      <c r="FBF1110" s="559"/>
      <c r="FBG1110" s="559"/>
      <c r="FBH1110" s="559"/>
      <c r="FBI1110" s="559"/>
      <c r="FBJ1110" s="559"/>
      <c r="FBK1110" s="559"/>
      <c r="FBL1110" s="559"/>
      <c r="FBM1110" s="559"/>
      <c r="FBN1110" s="559"/>
      <c r="FBO1110" s="559"/>
      <c r="FBP1110" s="559"/>
      <c r="FBQ1110" s="559"/>
      <c r="FBR1110" s="559"/>
      <c r="FBS1110" s="559"/>
      <c r="FBT1110" s="559"/>
      <c r="FBU1110" s="559"/>
      <c r="FBV1110" s="559"/>
      <c r="FBW1110" s="559"/>
      <c r="FBX1110" s="559"/>
      <c r="FBY1110" s="559"/>
      <c r="FBZ1110" s="559"/>
      <c r="FCA1110" s="559"/>
      <c r="FCB1110" s="559"/>
      <c r="FCC1110" s="559"/>
      <c r="FCD1110" s="559"/>
      <c r="FCE1110" s="559"/>
      <c r="FCF1110" s="559"/>
      <c r="FCG1110" s="559"/>
      <c r="FCH1110" s="559"/>
      <c r="FCI1110" s="559"/>
      <c r="FCJ1110" s="559"/>
      <c r="FCK1110" s="559"/>
      <c r="FCL1110" s="559"/>
      <c r="FCM1110" s="559"/>
      <c r="FCN1110" s="559"/>
      <c r="FCO1110" s="559"/>
      <c r="FCP1110" s="559"/>
      <c r="FCQ1110" s="559"/>
      <c r="FCR1110" s="559"/>
      <c r="FCS1110" s="559"/>
      <c r="FCT1110" s="559"/>
      <c r="FCU1110" s="559"/>
      <c r="FCV1110" s="559"/>
      <c r="FCW1110" s="559"/>
      <c r="FCX1110" s="559"/>
      <c r="FCY1110" s="559"/>
      <c r="FCZ1110" s="559"/>
      <c r="FDA1110" s="559"/>
      <c r="FDB1110" s="559"/>
      <c r="FDC1110" s="559"/>
      <c r="FDD1110" s="559"/>
      <c r="FDE1110" s="559"/>
      <c r="FDF1110" s="559"/>
      <c r="FDG1110" s="559"/>
      <c r="FDH1110" s="559"/>
      <c r="FDI1110" s="559"/>
      <c r="FDJ1110" s="559"/>
      <c r="FDK1110" s="559"/>
      <c r="FDL1110" s="559"/>
      <c r="FDM1110" s="559"/>
      <c r="FDN1110" s="559"/>
      <c r="FDO1110" s="559"/>
      <c r="FDP1110" s="559"/>
      <c r="FDQ1110" s="559"/>
      <c r="FDR1110" s="559"/>
      <c r="FDS1110" s="559"/>
      <c r="FDT1110" s="559"/>
      <c r="FDU1110" s="559"/>
      <c r="FDV1110" s="559"/>
      <c r="FDW1110" s="559"/>
      <c r="FDX1110" s="559"/>
      <c r="FDY1110" s="559"/>
      <c r="FDZ1110" s="559"/>
      <c r="FEA1110" s="559"/>
      <c r="FEB1110" s="559"/>
      <c r="FEC1110" s="559"/>
      <c r="FED1110" s="559"/>
      <c r="FEE1110" s="559"/>
      <c r="FEF1110" s="559"/>
      <c r="FEG1110" s="559"/>
      <c r="FEH1110" s="559"/>
      <c r="FEI1110" s="559"/>
      <c r="FEJ1110" s="559"/>
      <c r="FEK1110" s="559"/>
      <c r="FEL1110" s="559"/>
      <c r="FEM1110" s="559"/>
      <c r="FEN1110" s="559"/>
      <c r="FEO1110" s="559"/>
      <c r="FEP1110" s="559"/>
      <c r="FEQ1110" s="559"/>
      <c r="FER1110" s="559"/>
      <c r="FES1110" s="559"/>
      <c r="FET1110" s="559"/>
      <c r="FEU1110" s="559"/>
      <c r="FEV1110" s="559"/>
      <c r="FEW1110" s="559"/>
      <c r="FEX1110" s="559"/>
      <c r="FEY1110" s="559"/>
      <c r="FEZ1110" s="559"/>
      <c r="FFA1110" s="559"/>
      <c r="FFB1110" s="559"/>
      <c r="FFC1110" s="559"/>
      <c r="FFD1110" s="559"/>
      <c r="FFE1110" s="559"/>
      <c r="FFF1110" s="559"/>
      <c r="FFG1110" s="559"/>
      <c r="FFH1110" s="559"/>
      <c r="FFI1110" s="559"/>
      <c r="FFJ1110" s="559"/>
      <c r="FFK1110" s="559"/>
      <c r="FFL1110" s="559"/>
      <c r="FFM1110" s="559"/>
      <c r="FFN1110" s="559"/>
      <c r="FFO1110" s="559"/>
      <c r="FFP1110" s="559"/>
      <c r="FFQ1110" s="559"/>
      <c r="FFR1110" s="559"/>
      <c r="FFS1110" s="559"/>
      <c r="FFT1110" s="559"/>
      <c r="FFU1110" s="559"/>
      <c r="FFV1110" s="559"/>
      <c r="FFW1110" s="559"/>
      <c r="FFX1110" s="559"/>
      <c r="FFY1110" s="559"/>
      <c r="FFZ1110" s="559"/>
      <c r="FGA1110" s="559"/>
      <c r="FGB1110" s="559"/>
      <c r="FGC1110" s="559"/>
      <c r="FGD1110" s="559"/>
      <c r="FGE1110" s="559"/>
      <c r="FGF1110" s="559"/>
      <c r="FGG1110" s="559"/>
      <c r="FGH1110" s="559"/>
      <c r="FGI1110" s="559"/>
      <c r="FGJ1110" s="559"/>
      <c r="FGK1110" s="559"/>
      <c r="FGL1110" s="559"/>
      <c r="FGM1110" s="559"/>
      <c r="FGN1110" s="559"/>
      <c r="FGO1110" s="559"/>
      <c r="FGP1110" s="559"/>
      <c r="FGQ1110" s="559"/>
      <c r="FGR1110" s="559"/>
      <c r="FGS1110" s="559"/>
      <c r="FGT1110" s="559"/>
      <c r="FGU1110" s="559"/>
      <c r="FGV1110" s="559"/>
      <c r="FGW1110" s="559"/>
      <c r="FGX1110" s="559"/>
      <c r="FGY1110" s="559"/>
      <c r="FGZ1110" s="559"/>
      <c r="FHA1110" s="559"/>
      <c r="FHB1110" s="559"/>
      <c r="FHC1110" s="559"/>
      <c r="FHD1110" s="559"/>
      <c r="FHE1110" s="559"/>
      <c r="FHF1110" s="559"/>
      <c r="FHG1110" s="559"/>
      <c r="FHH1110" s="559"/>
      <c r="FHI1110" s="559"/>
      <c r="FHJ1110" s="559"/>
      <c r="FHK1110" s="559"/>
      <c r="FHL1110" s="559"/>
      <c r="FHM1110" s="559"/>
      <c r="FHN1110" s="559"/>
      <c r="FHO1110" s="559"/>
      <c r="FHP1110" s="559"/>
      <c r="FHQ1110" s="559"/>
      <c r="FHR1110" s="559"/>
      <c r="FHS1110" s="559"/>
      <c r="FHT1110" s="559"/>
      <c r="FHU1110" s="559"/>
      <c r="FHV1110" s="559"/>
      <c r="FHW1110" s="559"/>
      <c r="FHX1110" s="559"/>
      <c r="FHY1110" s="559"/>
      <c r="FHZ1110" s="559"/>
      <c r="FIA1110" s="559"/>
      <c r="FIB1110" s="559"/>
      <c r="FIC1110" s="559"/>
      <c r="FID1110" s="559"/>
      <c r="FIE1110" s="559"/>
      <c r="FIF1110" s="559"/>
      <c r="FIG1110" s="559"/>
      <c r="FIH1110" s="559"/>
      <c r="FII1110" s="559"/>
      <c r="FIJ1110" s="559"/>
      <c r="FIK1110" s="559"/>
      <c r="FIL1110" s="559"/>
      <c r="FIM1110" s="559"/>
      <c r="FIN1110" s="559"/>
      <c r="FIO1110" s="559"/>
      <c r="FIP1110" s="559"/>
      <c r="FIQ1110" s="559"/>
      <c r="FIR1110" s="559"/>
      <c r="FIS1110" s="559"/>
      <c r="FIT1110" s="559"/>
      <c r="FIU1110" s="559"/>
      <c r="FIV1110" s="559"/>
      <c r="FIW1110" s="559"/>
      <c r="FIX1110" s="559"/>
      <c r="FIY1110" s="559"/>
      <c r="FIZ1110" s="559"/>
      <c r="FJA1110" s="559"/>
      <c r="FJB1110" s="559"/>
      <c r="FJC1110" s="559"/>
      <c r="FJD1110" s="559"/>
      <c r="FJE1110" s="559"/>
      <c r="FJF1110" s="559"/>
      <c r="FJG1110" s="559"/>
      <c r="FJH1110" s="559"/>
      <c r="FJI1110" s="559"/>
      <c r="FJJ1110" s="559"/>
      <c r="FJK1110" s="559"/>
      <c r="FJL1110" s="559"/>
      <c r="FJM1110" s="559"/>
      <c r="FJN1110" s="559"/>
      <c r="FJO1110" s="559"/>
      <c r="FJP1110" s="559"/>
      <c r="FJQ1110" s="559"/>
      <c r="FJR1110" s="559"/>
      <c r="FJS1110" s="559"/>
      <c r="FJT1110" s="559"/>
      <c r="FJU1110" s="559"/>
      <c r="FJV1110" s="559"/>
      <c r="FJW1110" s="559"/>
      <c r="FJX1110" s="559"/>
      <c r="FJY1110" s="559"/>
      <c r="FJZ1110" s="559"/>
      <c r="FKA1110" s="559"/>
      <c r="FKB1110" s="559"/>
      <c r="FKC1110" s="559"/>
      <c r="FKD1110" s="559"/>
      <c r="FKE1110" s="559"/>
      <c r="FKF1110" s="559"/>
      <c r="FKG1110" s="559"/>
      <c r="FKH1110" s="559"/>
      <c r="FKI1110" s="559"/>
      <c r="FKJ1110" s="559"/>
      <c r="FKK1110" s="559"/>
      <c r="FKL1110" s="559"/>
      <c r="FKM1110" s="559"/>
      <c r="FKN1110" s="559"/>
      <c r="FKO1110" s="559"/>
      <c r="FKP1110" s="559"/>
      <c r="FKQ1110" s="559"/>
      <c r="FKR1110" s="559"/>
      <c r="FKS1110" s="559"/>
      <c r="FKT1110" s="559"/>
      <c r="FKU1110" s="559"/>
      <c r="FKV1110" s="559"/>
      <c r="FKW1110" s="559"/>
      <c r="FKX1110" s="559"/>
      <c r="FKY1110" s="559"/>
      <c r="FKZ1110" s="559"/>
      <c r="FLA1110" s="559"/>
      <c r="FLB1110" s="559"/>
      <c r="FLC1110" s="559"/>
      <c r="FLD1110" s="559"/>
      <c r="FLE1110" s="559"/>
      <c r="FLF1110" s="559"/>
      <c r="FLG1110" s="559"/>
      <c r="FLH1110" s="559"/>
      <c r="FLI1110" s="559"/>
      <c r="FLJ1110" s="559"/>
      <c r="FLK1110" s="559"/>
      <c r="FLL1110" s="559"/>
      <c r="FLM1110" s="559"/>
      <c r="FLN1110" s="559"/>
      <c r="FLO1110" s="559"/>
      <c r="FLP1110" s="559"/>
      <c r="FLQ1110" s="559"/>
      <c r="FLR1110" s="559"/>
      <c r="FLS1110" s="559"/>
      <c r="FLT1110" s="559"/>
      <c r="FLU1110" s="559"/>
      <c r="FLV1110" s="559"/>
      <c r="FLW1110" s="559"/>
      <c r="FLX1110" s="559"/>
      <c r="FLY1110" s="559"/>
      <c r="FLZ1110" s="559"/>
      <c r="FMA1110" s="559"/>
      <c r="FMB1110" s="559"/>
      <c r="FMC1110" s="559"/>
      <c r="FMD1110" s="559"/>
      <c r="FME1110" s="559"/>
      <c r="FMF1110" s="559"/>
      <c r="FMG1110" s="559"/>
      <c r="FMH1110" s="559"/>
      <c r="FMI1110" s="559"/>
      <c r="FMJ1110" s="559"/>
      <c r="FMK1110" s="559"/>
      <c r="FML1110" s="559"/>
      <c r="FMM1110" s="559"/>
      <c r="FMN1110" s="559"/>
      <c r="FMO1110" s="559"/>
      <c r="FMP1110" s="559"/>
      <c r="FMQ1110" s="559"/>
      <c r="FMR1110" s="559"/>
      <c r="FMS1110" s="559"/>
      <c r="FMT1110" s="559"/>
      <c r="FMU1110" s="559"/>
      <c r="FMV1110" s="559"/>
      <c r="FMW1110" s="559"/>
      <c r="FMX1110" s="559"/>
      <c r="FMY1110" s="559"/>
      <c r="FMZ1110" s="559"/>
      <c r="FNA1110" s="559"/>
      <c r="FNB1110" s="559"/>
      <c r="FNC1110" s="559"/>
      <c r="FND1110" s="559"/>
      <c r="FNE1110" s="559"/>
      <c r="FNF1110" s="559"/>
      <c r="FNG1110" s="559"/>
      <c r="FNH1110" s="559"/>
      <c r="FNI1110" s="559"/>
      <c r="FNJ1110" s="559"/>
      <c r="FNK1110" s="559"/>
      <c r="FNL1110" s="559"/>
      <c r="FNM1110" s="559"/>
      <c r="FNN1110" s="559"/>
      <c r="FNO1110" s="559"/>
      <c r="FNP1110" s="559"/>
      <c r="FNQ1110" s="559"/>
      <c r="FNR1110" s="559"/>
      <c r="FNS1110" s="559"/>
      <c r="FNT1110" s="559"/>
      <c r="FNU1110" s="559"/>
      <c r="FNV1110" s="559"/>
      <c r="FNW1110" s="559"/>
      <c r="FNX1110" s="559"/>
      <c r="FNY1110" s="559"/>
      <c r="FNZ1110" s="559"/>
      <c r="FOA1110" s="559"/>
      <c r="FOB1110" s="559"/>
      <c r="FOC1110" s="559"/>
      <c r="FOD1110" s="559"/>
      <c r="FOE1110" s="559"/>
      <c r="FOF1110" s="559"/>
      <c r="FOG1110" s="559"/>
      <c r="FOH1110" s="559"/>
      <c r="FOI1110" s="559"/>
      <c r="FOJ1110" s="559"/>
      <c r="FOK1110" s="559"/>
      <c r="FOL1110" s="559"/>
      <c r="FOM1110" s="559"/>
      <c r="FON1110" s="559"/>
      <c r="FOO1110" s="559"/>
      <c r="FOP1110" s="559"/>
      <c r="FOQ1110" s="559"/>
      <c r="FOR1110" s="559"/>
      <c r="FOS1110" s="559"/>
      <c r="FOT1110" s="559"/>
      <c r="FOU1110" s="559"/>
      <c r="FOV1110" s="559"/>
      <c r="FOW1110" s="559"/>
      <c r="FOX1110" s="559"/>
      <c r="FOY1110" s="559"/>
      <c r="FOZ1110" s="559"/>
      <c r="FPA1110" s="559"/>
      <c r="FPB1110" s="559"/>
      <c r="FPC1110" s="559"/>
      <c r="FPD1110" s="559"/>
      <c r="FPE1110" s="559"/>
      <c r="FPF1110" s="559"/>
      <c r="FPG1110" s="559"/>
      <c r="FPH1110" s="559"/>
      <c r="FPI1110" s="559"/>
      <c r="FPJ1110" s="559"/>
      <c r="FPK1110" s="559"/>
      <c r="FPL1110" s="559"/>
      <c r="FPM1110" s="559"/>
      <c r="FPN1110" s="559"/>
      <c r="FPO1110" s="559"/>
      <c r="FPP1110" s="559"/>
      <c r="FPQ1110" s="559"/>
      <c r="FPR1110" s="559"/>
      <c r="FPS1110" s="559"/>
      <c r="FPT1110" s="559"/>
      <c r="FPU1110" s="559"/>
      <c r="FPV1110" s="559"/>
      <c r="FPW1110" s="559"/>
      <c r="FPX1110" s="559"/>
      <c r="FPY1110" s="559"/>
      <c r="FPZ1110" s="559"/>
      <c r="FQA1110" s="559"/>
      <c r="FQB1110" s="559"/>
      <c r="FQC1110" s="559"/>
      <c r="FQD1110" s="559"/>
      <c r="FQE1110" s="559"/>
      <c r="FQF1110" s="559"/>
      <c r="FQG1110" s="559"/>
      <c r="FQH1110" s="559"/>
      <c r="FQI1110" s="559"/>
      <c r="FQJ1110" s="559"/>
      <c r="FQK1110" s="559"/>
      <c r="FQL1110" s="559"/>
      <c r="FQM1110" s="559"/>
      <c r="FQN1110" s="559"/>
      <c r="FQO1110" s="559"/>
      <c r="FQP1110" s="559"/>
      <c r="FQQ1110" s="559"/>
      <c r="FQR1110" s="559"/>
      <c r="FQS1110" s="559"/>
      <c r="FQT1110" s="559"/>
      <c r="FQU1110" s="559"/>
      <c r="FQV1110" s="559"/>
      <c r="FQW1110" s="559"/>
      <c r="FQX1110" s="559"/>
      <c r="FQY1110" s="559"/>
      <c r="FQZ1110" s="559"/>
      <c r="FRA1110" s="559"/>
      <c r="FRB1110" s="559"/>
      <c r="FRC1110" s="559"/>
      <c r="FRD1110" s="559"/>
      <c r="FRE1110" s="559"/>
      <c r="FRF1110" s="559"/>
      <c r="FRG1110" s="559"/>
      <c r="FRH1110" s="559"/>
      <c r="FRI1110" s="559"/>
      <c r="FRJ1110" s="559"/>
      <c r="FRK1110" s="559"/>
      <c r="FRL1110" s="559"/>
      <c r="FRM1110" s="559"/>
      <c r="FRN1110" s="559"/>
      <c r="FRO1110" s="559"/>
      <c r="FRP1110" s="559"/>
      <c r="FRQ1110" s="559"/>
      <c r="FRR1110" s="559"/>
      <c r="FRS1110" s="559"/>
      <c r="FRT1110" s="559"/>
      <c r="FRU1110" s="559"/>
      <c r="FRV1110" s="559"/>
      <c r="FRW1110" s="559"/>
      <c r="FRX1110" s="559"/>
      <c r="FRY1110" s="559"/>
      <c r="FRZ1110" s="559"/>
      <c r="FSA1110" s="559"/>
      <c r="FSB1110" s="559"/>
      <c r="FSC1110" s="559"/>
      <c r="FSD1110" s="559"/>
      <c r="FSE1110" s="559"/>
      <c r="FSF1110" s="559"/>
      <c r="FSG1110" s="559"/>
      <c r="FSH1110" s="559"/>
      <c r="FSI1110" s="559"/>
      <c r="FSJ1110" s="559"/>
      <c r="FSK1110" s="559"/>
      <c r="FSL1110" s="559"/>
      <c r="FSM1110" s="559"/>
      <c r="FSN1110" s="559"/>
      <c r="FSO1110" s="559"/>
      <c r="FSP1110" s="559"/>
      <c r="FSQ1110" s="559"/>
      <c r="FSR1110" s="559"/>
      <c r="FSS1110" s="559"/>
      <c r="FST1110" s="559"/>
      <c r="FSU1110" s="559"/>
      <c r="FSV1110" s="559"/>
      <c r="FSW1110" s="559"/>
      <c r="FSX1110" s="559"/>
      <c r="FSY1110" s="559"/>
      <c r="FSZ1110" s="559"/>
      <c r="FTA1110" s="559"/>
      <c r="FTB1110" s="559"/>
      <c r="FTC1110" s="559"/>
      <c r="FTD1110" s="559"/>
      <c r="FTE1110" s="559"/>
      <c r="FTF1110" s="559"/>
      <c r="FTG1110" s="559"/>
      <c r="FTH1110" s="559"/>
      <c r="FTI1110" s="559"/>
      <c r="FTJ1110" s="559"/>
      <c r="FTK1110" s="559"/>
      <c r="FTL1110" s="559"/>
      <c r="FTM1110" s="559"/>
      <c r="FTN1110" s="559"/>
      <c r="FTO1110" s="559"/>
      <c r="FTP1110" s="559"/>
      <c r="FTQ1110" s="559"/>
      <c r="FTR1110" s="559"/>
      <c r="FTS1110" s="559"/>
      <c r="FTT1110" s="559"/>
      <c r="FTU1110" s="559"/>
      <c r="FTV1110" s="559"/>
      <c r="FTW1110" s="559"/>
      <c r="FTX1110" s="559"/>
      <c r="FTY1110" s="559"/>
      <c r="FTZ1110" s="559"/>
      <c r="FUA1110" s="559"/>
      <c r="FUB1110" s="559"/>
      <c r="FUC1110" s="559"/>
      <c r="FUD1110" s="559"/>
      <c r="FUE1110" s="559"/>
      <c r="FUF1110" s="559"/>
      <c r="FUG1110" s="559"/>
      <c r="FUH1110" s="559"/>
      <c r="FUI1110" s="559"/>
      <c r="FUJ1110" s="559"/>
      <c r="FUK1110" s="559"/>
      <c r="FUL1110" s="559"/>
      <c r="FUM1110" s="559"/>
      <c r="FUN1110" s="559"/>
      <c r="FUO1110" s="559"/>
      <c r="FUP1110" s="559"/>
      <c r="FUQ1110" s="559"/>
      <c r="FUR1110" s="559"/>
      <c r="FUS1110" s="559"/>
      <c r="FUT1110" s="559"/>
      <c r="FUU1110" s="559"/>
      <c r="FUV1110" s="559"/>
      <c r="FUW1110" s="559"/>
      <c r="FUX1110" s="559"/>
      <c r="FUY1110" s="559"/>
      <c r="FUZ1110" s="559"/>
      <c r="FVA1110" s="559"/>
      <c r="FVB1110" s="559"/>
      <c r="FVC1110" s="559"/>
      <c r="FVD1110" s="559"/>
      <c r="FVE1110" s="559"/>
      <c r="FVF1110" s="559"/>
      <c r="FVG1110" s="559"/>
      <c r="FVH1110" s="559"/>
      <c r="FVI1110" s="559"/>
      <c r="FVJ1110" s="559"/>
      <c r="FVK1110" s="559"/>
      <c r="FVL1110" s="559"/>
      <c r="FVM1110" s="559"/>
      <c r="FVN1110" s="559"/>
      <c r="FVO1110" s="559"/>
      <c r="FVP1110" s="559"/>
      <c r="FVQ1110" s="559"/>
      <c r="FVR1110" s="559"/>
      <c r="FVS1110" s="559"/>
      <c r="FVT1110" s="559"/>
      <c r="FVU1110" s="559"/>
      <c r="FVV1110" s="559"/>
      <c r="FVW1110" s="559"/>
      <c r="FVX1110" s="559"/>
      <c r="FVY1110" s="559"/>
      <c r="FVZ1110" s="559"/>
      <c r="FWA1110" s="559"/>
      <c r="FWB1110" s="559"/>
      <c r="FWC1110" s="559"/>
      <c r="FWD1110" s="559"/>
      <c r="FWE1110" s="559"/>
      <c r="FWF1110" s="559"/>
      <c r="FWG1110" s="559"/>
      <c r="FWH1110" s="559"/>
      <c r="FWI1110" s="559"/>
      <c r="FWJ1110" s="559"/>
      <c r="FWK1110" s="559"/>
      <c r="FWL1110" s="559"/>
      <c r="FWM1110" s="559"/>
      <c r="FWN1110" s="559"/>
      <c r="FWO1110" s="559"/>
      <c r="FWP1110" s="559"/>
      <c r="FWQ1110" s="559"/>
      <c r="FWR1110" s="559"/>
      <c r="FWS1110" s="559"/>
      <c r="FWT1110" s="559"/>
      <c r="FWU1110" s="559"/>
      <c r="FWV1110" s="559"/>
      <c r="FWW1110" s="559"/>
      <c r="FWX1110" s="559"/>
      <c r="FWY1110" s="559"/>
      <c r="FWZ1110" s="559"/>
      <c r="FXA1110" s="559"/>
      <c r="FXB1110" s="559"/>
      <c r="FXC1110" s="559"/>
      <c r="FXD1110" s="559"/>
      <c r="FXE1110" s="559"/>
      <c r="FXF1110" s="559"/>
      <c r="FXG1110" s="559"/>
      <c r="FXH1110" s="559"/>
      <c r="FXI1110" s="559"/>
      <c r="FXJ1110" s="559"/>
      <c r="FXK1110" s="559"/>
      <c r="FXL1110" s="559"/>
      <c r="FXM1110" s="559"/>
      <c r="FXN1110" s="559"/>
      <c r="FXO1110" s="559"/>
      <c r="FXP1110" s="559"/>
      <c r="FXQ1110" s="559"/>
      <c r="FXR1110" s="559"/>
      <c r="FXS1110" s="559"/>
      <c r="FXT1110" s="559"/>
      <c r="FXU1110" s="559"/>
      <c r="FXV1110" s="559"/>
      <c r="FXW1110" s="559"/>
      <c r="FXX1110" s="559"/>
      <c r="FXY1110" s="559"/>
      <c r="FXZ1110" s="559"/>
      <c r="FYA1110" s="559"/>
      <c r="FYB1110" s="559"/>
      <c r="FYC1110" s="559"/>
      <c r="FYD1110" s="559"/>
      <c r="FYE1110" s="559"/>
      <c r="FYF1110" s="559"/>
      <c r="FYG1110" s="559"/>
      <c r="FYH1110" s="559"/>
      <c r="FYI1110" s="559"/>
      <c r="FYJ1110" s="559"/>
      <c r="FYK1110" s="559"/>
      <c r="FYL1110" s="559"/>
      <c r="FYM1110" s="559"/>
      <c r="FYN1110" s="559"/>
      <c r="FYO1110" s="559"/>
      <c r="FYP1110" s="559"/>
      <c r="FYQ1110" s="559"/>
      <c r="FYR1110" s="559"/>
      <c r="FYS1110" s="559"/>
      <c r="FYT1110" s="559"/>
      <c r="FYU1110" s="559"/>
      <c r="FYV1110" s="559"/>
      <c r="FYW1110" s="559"/>
      <c r="FYX1110" s="559"/>
      <c r="FYY1110" s="559"/>
      <c r="FYZ1110" s="559"/>
      <c r="FZA1110" s="559"/>
      <c r="FZB1110" s="559"/>
      <c r="FZC1110" s="559"/>
      <c r="FZD1110" s="559"/>
      <c r="FZE1110" s="559"/>
      <c r="FZF1110" s="559"/>
      <c r="FZG1110" s="559"/>
      <c r="FZH1110" s="559"/>
      <c r="FZI1110" s="559"/>
      <c r="FZJ1110" s="559"/>
      <c r="FZK1110" s="559"/>
      <c r="FZL1110" s="559"/>
      <c r="FZM1110" s="559"/>
      <c r="FZN1110" s="559"/>
      <c r="FZO1110" s="559"/>
      <c r="FZP1110" s="559"/>
      <c r="FZQ1110" s="559"/>
      <c r="FZR1110" s="559"/>
      <c r="FZS1110" s="559"/>
      <c r="FZT1110" s="559"/>
      <c r="FZU1110" s="559"/>
      <c r="FZV1110" s="559"/>
      <c r="FZW1110" s="559"/>
      <c r="FZX1110" s="559"/>
      <c r="FZY1110" s="559"/>
      <c r="FZZ1110" s="559"/>
      <c r="GAA1110" s="559"/>
      <c r="GAB1110" s="559"/>
      <c r="GAC1110" s="559"/>
      <c r="GAD1110" s="559"/>
      <c r="GAE1110" s="559"/>
      <c r="GAF1110" s="559"/>
      <c r="GAG1110" s="559"/>
      <c r="GAH1110" s="559"/>
      <c r="GAI1110" s="559"/>
      <c r="GAJ1110" s="559"/>
      <c r="GAK1110" s="559"/>
      <c r="GAL1110" s="559"/>
      <c r="GAM1110" s="559"/>
      <c r="GAN1110" s="559"/>
      <c r="GAO1110" s="559"/>
      <c r="GAP1110" s="559"/>
      <c r="GAQ1110" s="559"/>
      <c r="GAR1110" s="559"/>
      <c r="GAS1110" s="559"/>
      <c r="GAT1110" s="559"/>
      <c r="GAU1110" s="559"/>
      <c r="GAV1110" s="559"/>
      <c r="GAW1110" s="559"/>
      <c r="GAX1110" s="559"/>
      <c r="GAY1110" s="559"/>
      <c r="GAZ1110" s="559"/>
      <c r="GBA1110" s="559"/>
      <c r="GBB1110" s="559"/>
      <c r="GBC1110" s="559"/>
      <c r="GBD1110" s="559"/>
      <c r="GBE1110" s="559"/>
      <c r="GBF1110" s="559"/>
      <c r="GBG1110" s="559"/>
      <c r="GBH1110" s="559"/>
      <c r="GBI1110" s="559"/>
      <c r="GBJ1110" s="559"/>
      <c r="GBK1110" s="559"/>
      <c r="GBL1110" s="559"/>
      <c r="GBM1110" s="559"/>
      <c r="GBN1110" s="559"/>
      <c r="GBO1110" s="559"/>
      <c r="GBP1110" s="559"/>
      <c r="GBQ1110" s="559"/>
      <c r="GBR1110" s="559"/>
      <c r="GBS1110" s="559"/>
      <c r="GBT1110" s="559"/>
      <c r="GBU1110" s="559"/>
      <c r="GBV1110" s="559"/>
      <c r="GBW1110" s="559"/>
      <c r="GBX1110" s="559"/>
      <c r="GBY1110" s="559"/>
      <c r="GBZ1110" s="559"/>
      <c r="GCA1110" s="559"/>
      <c r="GCB1110" s="559"/>
      <c r="GCC1110" s="559"/>
      <c r="GCD1110" s="559"/>
      <c r="GCE1110" s="559"/>
      <c r="GCF1110" s="559"/>
      <c r="GCG1110" s="559"/>
      <c r="GCH1110" s="559"/>
      <c r="GCI1110" s="559"/>
      <c r="GCJ1110" s="559"/>
      <c r="GCK1110" s="559"/>
      <c r="GCL1110" s="559"/>
      <c r="GCM1110" s="559"/>
      <c r="GCN1110" s="559"/>
      <c r="GCO1110" s="559"/>
      <c r="GCP1110" s="559"/>
      <c r="GCQ1110" s="559"/>
      <c r="GCR1110" s="559"/>
      <c r="GCS1110" s="559"/>
      <c r="GCT1110" s="559"/>
      <c r="GCU1110" s="559"/>
      <c r="GCV1110" s="559"/>
      <c r="GCW1110" s="559"/>
      <c r="GCX1110" s="559"/>
      <c r="GCY1110" s="559"/>
      <c r="GCZ1110" s="559"/>
      <c r="GDA1110" s="559"/>
      <c r="GDB1110" s="559"/>
      <c r="GDC1110" s="559"/>
      <c r="GDD1110" s="559"/>
      <c r="GDE1110" s="559"/>
      <c r="GDF1110" s="559"/>
      <c r="GDG1110" s="559"/>
      <c r="GDH1110" s="559"/>
      <c r="GDI1110" s="559"/>
      <c r="GDJ1110" s="559"/>
      <c r="GDK1110" s="559"/>
      <c r="GDL1110" s="559"/>
      <c r="GDM1110" s="559"/>
      <c r="GDN1110" s="559"/>
      <c r="GDO1110" s="559"/>
      <c r="GDP1110" s="559"/>
      <c r="GDQ1110" s="559"/>
      <c r="GDR1110" s="559"/>
      <c r="GDS1110" s="559"/>
      <c r="GDT1110" s="559"/>
      <c r="GDU1110" s="559"/>
      <c r="GDV1110" s="559"/>
      <c r="GDW1110" s="559"/>
      <c r="GDX1110" s="559"/>
      <c r="GDY1110" s="559"/>
      <c r="GDZ1110" s="559"/>
      <c r="GEA1110" s="559"/>
      <c r="GEB1110" s="559"/>
      <c r="GEC1110" s="559"/>
      <c r="GED1110" s="559"/>
      <c r="GEE1110" s="559"/>
      <c r="GEF1110" s="559"/>
      <c r="GEG1110" s="559"/>
      <c r="GEH1110" s="559"/>
      <c r="GEI1110" s="559"/>
      <c r="GEJ1110" s="559"/>
      <c r="GEK1110" s="559"/>
      <c r="GEL1110" s="559"/>
      <c r="GEM1110" s="559"/>
      <c r="GEN1110" s="559"/>
      <c r="GEO1110" s="559"/>
      <c r="GEP1110" s="559"/>
      <c r="GEQ1110" s="559"/>
      <c r="GER1110" s="559"/>
      <c r="GES1110" s="559"/>
      <c r="GET1110" s="559"/>
      <c r="GEU1110" s="559"/>
      <c r="GEV1110" s="559"/>
      <c r="GEW1110" s="559"/>
      <c r="GEX1110" s="559"/>
      <c r="GEY1110" s="559"/>
      <c r="GEZ1110" s="559"/>
      <c r="GFA1110" s="559"/>
      <c r="GFB1110" s="559"/>
      <c r="GFC1110" s="559"/>
      <c r="GFD1110" s="559"/>
      <c r="GFE1110" s="559"/>
      <c r="GFF1110" s="559"/>
      <c r="GFG1110" s="559"/>
      <c r="GFH1110" s="559"/>
      <c r="GFI1110" s="559"/>
      <c r="GFJ1110" s="559"/>
      <c r="GFK1110" s="559"/>
      <c r="GFL1110" s="559"/>
      <c r="GFM1110" s="559"/>
      <c r="GFN1110" s="559"/>
      <c r="GFO1110" s="559"/>
      <c r="GFP1110" s="559"/>
      <c r="GFQ1110" s="559"/>
      <c r="GFR1110" s="559"/>
      <c r="GFS1110" s="559"/>
      <c r="GFT1110" s="559"/>
      <c r="GFU1110" s="559"/>
      <c r="GFV1110" s="559"/>
      <c r="GFW1110" s="559"/>
      <c r="GFX1110" s="559"/>
      <c r="GFY1110" s="559"/>
      <c r="GFZ1110" s="559"/>
      <c r="GGA1110" s="559"/>
      <c r="GGB1110" s="559"/>
      <c r="GGC1110" s="559"/>
      <c r="GGD1110" s="559"/>
      <c r="GGE1110" s="559"/>
      <c r="GGF1110" s="559"/>
      <c r="GGG1110" s="559"/>
      <c r="GGH1110" s="559"/>
      <c r="GGI1110" s="559"/>
      <c r="GGJ1110" s="559"/>
      <c r="GGK1110" s="559"/>
      <c r="GGL1110" s="559"/>
      <c r="GGM1110" s="559"/>
      <c r="GGN1110" s="559"/>
      <c r="GGO1110" s="559"/>
      <c r="GGP1110" s="559"/>
      <c r="GGQ1110" s="559"/>
      <c r="GGR1110" s="559"/>
      <c r="GGS1110" s="559"/>
      <c r="GGT1110" s="559"/>
      <c r="GGU1110" s="559"/>
      <c r="GGV1110" s="559"/>
      <c r="GGW1110" s="559"/>
      <c r="GGX1110" s="559"/>
      <c r="GGY1110" s="559"/>
      <c r="GGZ1110" s="559"/>
      <c r="GHA1110" s="559"/>
      <c r="GHB1110" s="559"/>
      <c r="GHC1110" s="559"/>
      <c r="GHD1110" s="559"/>
      <c r="GHE1110" s="559"/>
      <c r="GHF1110" s="559"/>
      <c r="GHG1110" s="559"/>
      <c r="GHH1110" s="559"/>
      <c r="GHI1110" s="559"/>
      <c r="GHJ1110" s="559"/>
      <c r="GHK1110" s="559"/>
      <c r="GHL1110" s="559"/>
      <c r="GHM1110" s="559"/>
      <c r="GHN1110" s="559"/>
      <c r="GHO1110" s="559"/>
      <c r="GHP1110" s="559"/>
      <c r="GHQ1110" s="559"/>
      <c r="GHR1110" s="559"/>
      <c r="GHS1110" s="559"/>
      <c r="GHT1110" s="559"/>
      <c r="GHU1110" s="559"/>
      <c r="GHV1110" s="559"/>
      <c r="GHW1110" s="559"/>
      <c r="GHX1110" s="559"/>
      <c r="GHY1110" s="559"/>
      <c r="GHZ1110" s="559"/>
      <c r="GIA1110" s="559"/>
      <c r="GIB1110" s="559"/>
      <c r="GIC1110" s="559"/>
      <c r="GID1110" s="559"/>
      <c r="GIE1110" s="559"/>
      <c r="GIF1110" s="559"/>
      <c r="GIG1110" s="559"/>
      <c r="GIH1110" s="559"/>
      <c r="GII1110" s="559"/>
      <c r="GIJ1110" s="559"/>
      <c r="GIK1110" s="559"/>
      <c r="GIL1110" s="559"/>
      <c r="GIM1110" s="559"/>
      <c r="GIN1110" s="559"/>
      <c r="GIO1110" s="559"/>
      <c r="GIP1110" s="559"/>
      <c r="GIQ1110" s="559"/>
      <c r="GIR1110" s="559"/>
      <c r="GIS1110" s="559"/>
      <c r="GIT1110" s="559"/>
      <c r="GIU1110" s="559"/>
      <c r="GIV1110" s="559"/>
      <c r="GIW1110" s="559"/>
      <c r="GIX1110" s="559"/>
      <c r="GIY1110" s="559"/>
      <c r="GIZ1110" s="559"/>
      <c r="GJA1110" s="559"/>
      <c r="GJB1110" s="559"/>
      <c r="GJC1110" s="559"/>
      <c r="GJD1110" s="559"/>
      <c r="GJE1110" s="559"/>
      <c r="GJF1110" s="559"/>
      <c r="GJG1110" s="559"/>
      <c r="GJH1110" s="559"/>
      <c r="GJI1110" s="559"/>
      <c r="GJJ1110" s="559"/>
      <c r="GJK1110" s="559"/>
      <c r="GJL1110" s="559"/>
      <c r="GJM1110" s="559"/>
      <c r="GJN1110" s="559"/>
      <c r="GJO1110" s="559"/>
      <c r="GJP1110" s="559"/>
      <c r="GJQ1110" s="559"/>
      <c r="GJR1110" s="559"/>
      <c r="GJS1110" s="559"/>
      <c r="GJT1110" s="559"/>
      <c r="GJU1110" s="559"/>
      <c r="GJV1110" s="559"/>
      <c r="GJW1110" s="559"/>
      <c r="GJX1110" s="559"/>
      <c r="GJY1110" s="559"/>
      <c r="GJZ1110" s="559"/>
      <c r="GKA1110" s="559"/>
      <c r="GKB1110" s="559"/>
      <c r="GKC1110" s="559"/>
      <c r="GKD1110" s="559"/>
      <c r="GKE1110" s="559"/>
      <c r="GKF1110" s="559"/>
      <c r="GKG1110" s="559"/>
      <c r="GKH1110" s="559"/>
      <c r="GKI1110" s="559"/>
      <c r="GKJ1110" s="559"/>
      <c r="GKK1110" s="559"/>
      <c r="GKL1110" s="559"/>
      <c r="GKM1110" s="559"/>
      <c r="GKN1110" s="559"/>
      <c r="GKO1110" s="559"/>
      <c r="GKP1110" s="559"/>
      <c r="GKQ1110" s="559"/>
      <c r="GKR1110" s="559"/>
      <c r="GKS1110" s="559"/>
      <c r="GKT1110" s="559"/>
      <c r="GKU1110" s="559"/>
      <c r="GKV1110" s="559"/>
      <c r="GKW1110" s="559"/>
      <c r="GKX1110" s="559"/>
      <c r="GKY1110" s="559"/>
      <c r="GKZ1110" s="559"/>
      <c r="GLA1110" s="559"/>
      <c r="GLB1110" s="559"/>
      <c r="GLC1110" s="559"/>
      <c r="GLD1110" s="559"/>
      <c r="GLE1110" s="559"/>
      <c r="GLF1110" s="559"/>
      <c r="GLG1110" s="559"/>
      <c r="GLH1110" s="559"/>
      <c r="GLI1110" s="559"/>
      <c r="GLJ1110" s="559"/>
      <c r="GLK1110" s="559"/>
      <c r="GLL1110" s="559"/>
      <c r="GLM1110" s="559"/>
      <c r="GLN1110" s="559"/>
      <c r="GLO1110" s="559"/>
      <c r="GLP1110" s="559"/>
      <c r="GLQ1110" s="559"/>
      <c r="GLR1110" s="559"/>
      <c r="GLS1110" s="559"/>
      <c r="GLT1110" s="559"/>
      <c r="GLU1110" s="559"/>
      <c r="GLV1110" s="559"/>
      <c r="GLW1110" s="559"/>
      <c r="GLX1110" s="559"/>
      <c r="GLY1110" s="559"/>
      <c r="GLZ1110" s="559"/>
      <c r="GMA1110" s="559"/>
      <c r="GMB1110" s="559"/>
      <c r="GMC1110" s="559"/>
      <c r="GMD1110" s="559"/>
      <c r="GME1110" s="559"/>
      <c r="GMF1110" s="559"/>
      <c r="GMG1110" s="559"/>
      <c r="GMH1110" s="559"/>
      <c r="GMI1110" s="559"/>
      <c r="GMJ1110" s="559"/>
      <c r="GMK1110" s="559"/>
      <c r="GML1110" s="559"/>
      <c r="GMM1110" s="559"/>
      <c r="GMN1110" s="559"/>
      <c r="GMO1110" s="559"/>
      <c r="GMP1110" s="559"/>
      <c r="GMQ1110" s="559"/>
      <c r="GMR1110" s="559"/>
      <c r="GMS1110" s="559"/>
      <c r="GMT1110" s="559"/>
      <c r="GMU1110" s="559"/>
      <c r="GMV1110" s="559"/>
      <c r="GMW1110" s="559"/>
      <c r="GMX1110" s="559"/>
      <c r="GMY1110" s="559"/>
      <c r="GMZ1110" s="559"/>
      <c r="GNA1110" s="559"/>
      <c r="GNB1110" s="559"/>
      <c r="GNC1110" s="559"/>
      <c r="GND1110" s="559"/>
      <c r="GNE1110" s="559"/>
      <c r="GNF1110" s="559"/>
      <c r="GNG1110" s="559"/>
      <c r="GNH1110" s="559"/>
      <c r="GNI1110" s="559"/>
      <c r="GNJ1110" s="559"/>
      <c r="GNK1110" s="559"/>
      <c r="GNL1110" s="559"/>
      <c r="GNM1110" s="559"/>
      <c r="GNN1110" s="559"/>
      <c r="GNO1110" s="559"/>
      <c r="GNP1110" s="559"/>
      <c r="GNQ1110" s="559"/>
      <c r="GNR1110" s="559"/>
      <c r="GNS1110" s="559"/>
      <c r="GNT1110" s="559"/>
      <c r="GNU1110" s="559"/>
      <c r="GNV1110" s="559"/>
      <c r="GNW1110" s="559"/>
      <c r="GNX1110" s="559"/>
      <c r="GNY1110" s="559"/>
      <c r="GNZ1110" s="559"/>
      <c r="GOA1110" s="559"/>
      <c r="GOB1110" s="559"/>
      <c r="GOC1110" s="559"/>
      <c r="GOD1110" s="559"/>
      <c r="GOE1110" s="559"/>
      <c r="GOF1110" s="559"/>
      <c r="GOG1110" s="559"/>
      <c r="GOH1110" s="559"/>
      <c r="GOI1110" s="559"/>
      <c r="GOJ1110" s="559"/>
      <c r="GOK1110" s="559"/>
      <c r="GOL1110" s="559"/>
      <c r="GOM1110" s="559"/>
      <c r="GON1110" s="559"/>
      <c r="GOO1110" s="559"/>
      <c r="GOP1110" s="559"/>
      <c r="GOQ1110" s="559"/>
      <c r="GOR1110" s="559"/>
      <c r="GOS1110" s="559"/>
      <c r="GOT1110" s="559"/>
      <c r="GOU1110" s="559"/>
      <c r="GOV1110" s="559"/>
      <c r="GOW1110" s="559"/>
      <c r="GOX1110" s="559"/>
      <c r="GOY1110" s="559"/>
      <c r="GOZ1110" s="559"/>
      <c r="GPA1110" s="559"/>
      <c r="GPB1110" s="559"/>
      <c r="GPC1110" s="559"/>
      <c r="GPD1110" s="559"/>
      <c r="GPE1110" s="559"/>
      <c r="GPF1110" s="559"/>
      <c r="GPG1110" s="559"/>
      <c r="GPH1110" s="559"/>
      <c r="GPI1110" s="559"/>
      <c r="GPJ1110" s="559"/>
      <c r="GPK1110" s="559"/>
      <c r="GPL1110" s="559"/>
      <c r="GPM1110" s="559"/>
      <c r="GPN1110" s="559"/>
      <c r="GPO1110" s="559"/>
      <c r="GPP1110" s="559"/>
      <c r="GPQ1110" s="559"/>
      <c r="GPR1110" s="559"/>
      <c r="GPS1110" s="559"/>
      <c r="GPT1110" s="559"/>
      <c r="GPU1110" s="559"/>
      <c r="GPV1110" s="559"/>
      <c r="GPW1110" s="559"/>
      <c r="GPX1110" s="559"/>
      <c r="GPY1110" s="559"/>
      <c r="GPZ1110" s="559"/>
      <c r="GQA1110" s="559"/>
      <c r="GQB1110" s="559"/>
      <c r="GQC1110" s="559"/>
      <c r="GQD1110" s="559"/>
      <c r="GQE1110" s="559"/>
      <c r="GQF1110" s="559"/>
      <c r="GQG1110" s="559"/>
      <c r="GQH1110" s="559"/>
      <c r="GQI1110" s="559"/>
      <c r="GQJ1110" s="559"/>
      <c r="GQK1110" s="559"/>
      <c r="GQL1110" s="559"/>
      <c r="GQM1110" s="559"/>
      <c r="GQN1110" s="559"/>
      <c r="GQO1110" s="559"/>
      <c r="GQP1110" s="559"/>
      <c r="GQQ1110" s="559"/>
      <c r="GQR1110" s="559"/>
      <c r="GQS1110" s="559"/>
      <c r="GQT1110" s="559"/>
      <c r="GQU1110" s="559"/>
      <c r="GQV1110" s="559"/>
      <c r="GQW1110" s="559"/>
      <c r="GQX1110" s="559"/>
      <c r="GQY1110" s="559"/>
      <c r="GQZ1110" s="559"/>
      <c r="GRA1110" s="559"/>
      <c r="GRB1110" s="559"/>
      <c r="GRC1110" s="559"/>
      <c r="GRD1110" s="559"/>
      <c r="GRE1110" s="559"/>
      <c r="GRF1110" s="559"/>
      <c r="GRG1110" s="559"/>
      <c r="GRH1110" s="559"/>
      <c r="GRI1110" s="559"/>
      <c r="GRJ1110" s="559"/>
      <c r="GRK1110" s="559"/>
      <c r="GRL1110" s="559"/>
      <c r="GRM1110" s="559"/>
      <c r="GRN1110" s="559"/>
      <c r="GRO1110" s="559"/>
      <c r="GRP1110" s="559"/>
      <c r="GRQ1110" s="559"/>
      <c r="GRR1110" s="559"/>
      <c r="GRS1110" s="559"/>
      <c r="GRT1110" s="559"/>
      <c r="GRU1110" s="559"/>
      <c r="GRV1110" s="559"/>
      <c r="GRW1110" s="559"/>
      <c r="GRX1110" s="559"/>
      <c r="GRY1110" s="559"/>
      <c r="GRZ1110" s="559"/>
      <c r="GSA1110" s="559"/>
      <c r="GSB1110" s="559"/>
      <c r="GSC1110" s="559"/>
      <c r="GSD1110" s="559"/>
      <c r="GSE1110" s="559"/>
      <c r="GSF1110" s="559"/>
      <c r="GSG1110" s="559"/>
      <c r="GSH1110" s="559"/>
      <c r="GSI1110" s="559"/>
      <c r="GSJ1110" s="559"/>
      <c r="GSK1110" s="559"/>
      <c r="GSL1110" s="559"/>
      <c r="GSM1110" s="559"/>
      <c r="GSN1110" s="559"/>
      <c r="GSO1110" s="559"/>
      <c r="GSP1110" s="559"/>
      <c r="GSQ1110" s="559"/>
      <c r="GSR1110" s="559"/>
      <c r="GSS1110" s="559"/>
      <c r="GST1110" s="559"/>
      <c r="GSU1110" s="559"/>
      <c r="GSV1110" s="559"/>
      <c r="GSW1110" s="559"/>
      <c r="GSX1110" s="559"/>
      <c r="GSY1110" s="559"/>
      <c r="GSZ1110" s="559"/>
      <c r="GTA1110" s="559"/>
      <c r="GTB1110" s="559"/>
      <c r="GTC1110" s="559"/>
      <c r="GTD1110" s="559"/>
      <c r="GTE1110" s="559"/>
      <c r="GTF1110" s="559"/>
      <c r="GTG1110" s="559"/>
      <c r="GTH1110" s="559"/>
      <c r="GTI1110" s="559"/>
      <c r="GTJ1110" s="559"/>
      <c r="GTK1110" s="559"/>
      <c r="GTL1110" s="559"/>
      <c r="GTM1110" s="559"/>
      <c r="GTN1110" s="559"/>
      <c r="GTO1110" s="559"/>
      <c r="GTP1110" s="559"/>
      <c r="GTQ1110" s="559"/>
      <c r="GTR1110" s="559"/>
      <c r="GTS1110" s="559"/>
      <c r="GTT1110" s="559"/>
      <c r="GTU1110" s="559"/>
      <c r="GTV1110" s="559"/>
      <c r="GTW1110" s="559"/>
      <c r="GTX1110" s="559"/>
      <c r="GTY1110" s="559"/>
      <c r="GTZ1110" s="559"/>
      <c r="GUA1110" s="559"/>
      <c r="GUB1110" s="559"/>
      <c r="GUC1110" s="559"/>
      <c r="GUD1110" s="559"/>
      <c r="GUE1110" s="559"/>
      <c r="GUF1110" s="559"/>
      <c r="GUG1110" s="559"/>
      <c r="GUH1110" s="559"/>
      <c r="GUI1110" s="559"/>
      <c r="GUJ1110" s="559"/>
      <c r="GUK1110" s="559"/>
      <c r="GUL1110" s="559"/>
      <c r="GUM1110" s="559"/>
      <c r="GUN1110" s="559"/>
      <c r="GUO1110" s="559"/>
      <c r="GUP1110" s="559"/>
      <c r="GUQ1110" s="559"/>
      <c r="GUR1110" s="559"/>
      <c r="GUS1110" s="559"/>
      <c r="GUT1110" s="559"/>
      <c r="GUU1110" s="559"/>
      <c r="GUV1110" s="559"/>
      <c r="GUW1110" s="559"/>
      <c r="GUX1110" s="559"/>
      <c r="GUY1110" s="559"/>
      <c r="GUZ1110" s="559"/>
      <c r="GVA1110" s="559"/>
      <c r="GVB1110" s="559"/>
      <c r="GVC1110" s="559"/>
      <c r="GVD1110" s="559"/>
      <c r="GVE1110" s="559"/>
      <c r="GVF1110" s="559"/>
      <c r="GVG1110" s="559"/>
      <c r="GVH1110" s="559"/>
      <c r="GVI1110" s="559"/>
      <c r="GVJ1110" s="559"/>
      <c r="GVK1110" s="559"/>
      <c r="GVL1110" s="559"/>
      <c r="GVM1110" s="559"/>
      <c r="GVN1110" s="559"/>
      <c r="GVO1110" s="559"/>
      <c r="GVP1110" s="559"/>
      <c r="GVQ1110" s="559"/>
      <c r="GVR1110" s="559"/>
      <c r="GVS1110" s="559"/>
      <c r="GVT1110" s="559"/>
      <c r="GVU1110" s="559"/>
      <c r="GVV1110" s="559"/>
      <c r="GVW1110" s="559"/>
      <c r="GVX1110" s="559"/>
      <c r="GVY1110" s="559"/>
      <c r="GVZ1110" s="559"/>
      <c r="GWA1110" s="559"/>
      <c r="GWB1110" s="559"/>
      <c r="GWC1110" s="559"/>
      <c r="GWD1110" s="559"/>
      <c r="GWE1110" s="559"/>
      <c r="GWF1110" s="559"/>
      <c r="GWG1110" s="559"/>
      <c r="GWH1110" s="559"/>
      <c r="GWI1110" s="559"/>
      <c r="GWJ1110" s="559"/>
      <c r="GWK1110" s="559"/>
      <c r="GWL1110" s="559"/>
      <c r="GWM1110" s="559"/>
      <c r="GWN1110" s="559"/>
      <c r="GWO1110" s="559"/>
      <c r="GWP1110" s="559"/>
      <c r="GWQ1110" s="559"/>
      <c r="GWR1110" s="559"/>
      <c r="GWS1110" s="559"/>
      <c r="GWT1110" s="559"/>
      <c r="GWU1110" s="559"/>
      <c r="GWV1110" s="559"/>
      <c r="GWW1110" s="559"/>
      <c r="GWX1110" s="559"/>
      <c r="GWY1110" s="559"/>
      <c r="GWZ1110" s="559"/>
      <c r="GXA1110" s="559"/>
      <c r="GXB1110" s="559"/>
      <c r="GXC1110" s="559"/>
      <c r="GXD1110" s="559"/>
      <c r="GXE1110" s="559"/>
      <c r="GXF1110" s="559"/>
      <c r="GXG1110" s="559"/>
      <c r="GXH1110" s="559"/>
      <c r="GXI1110" s="559"/>
      <c r="GXJ1110" s="559"/>
      <c r="GXK1110" s="559"/>
      <c r="GXL1110" s="559"/>
      <c r="GXM1110" s="559"/>
      <c r="GXN1110" s="559"/>
      <c r="GXO1110" s="559"/>
      <c r="GXP1110" s="559"/>
      <c r="GXQ1110" s="559"/>
      <c r="GXR1110" s="559"/>
      <c r="GXS1110" s="559"/>
      <c r="GXT1110" s="559"/>
      <c r="GXU1110" s="559"/>
      <c r="GXV1110" s="559"/>
      <c r="GXW1110" s="559"/>
      <c r="GXX1110" s="559"/>
      <c r="GXY1110" s="559"/>
      <c r="GXZ1110" s="559"/>
      <c r="GYA1110" s="559"/>
      <c r="GYB1110" s="559"/>
      <c r="GYC1110" s="559"/>
      <c r="GYD1110" s="559"/>
      <c r="GYE1110" s="559"/>
      <c r="GYF1110" s="559"/>
      <c r="GYG1110" s="559"/>
      <c r="GYH1110" s="559"/>
      <c r="GYI1110" s="559"/>
      <c r="GYJ1110" s="559"/>
      <c r="GYK1110" s="559"/>
      <c r="GYL1110" s="559"/>
      <c r="GYM1110" s="559"/>
      <c r="GYN1110" s="559"/>
      <c r="GYO1110" s="559"/>
      <c r="GYP1110" s="559"/>
      <c r="GYQ1110" s="559"/>
      <c r="GYR1110" s="559"/>
      <c r="GYS1110" s="559"/>
      <c r="GYT1110" s="559"/>
      <c r="GYU1110" s="559"/>
      <c r="GYV1110" s="559"/>
      <c r="GYW1110" s="559"/>
      <c r="GYX1110" s="559"/>
      <c r="GYY1110" s="559"/>
      <c r="GYZ1110" s="559"/>
      <c r="GZA1110" s="559"/>
      <c r="GZB1110" s="559"/>
      <c r="GZC1110" s="559"/>
      <c r="GZD1110" s="559"/>
      <c r="GZE1110" s="559"/>
      <c r="GZF1110" s="559"/>
      <c r="GZG1110" s="559"/>
      <c r="GZH1110" s="559"/>
      <c r="GZI1110" s="559"/>
      <c r="GZJ1110" s="559"/>
      <c r="GZK1110" s="559"/>
      <c r="GZL1110" s="559"/>
      <c r="GZM1110" s="559"/>
      <c r="GZN1110" s="559"/>
      <c r="GZO1110" s="559"/>
      <c r="GZP1110" s="559"/>
      <c r="GZQ1110" s="559"/>
      <c r="GZR1110" s="559"/>
      <c r="GZS1110" s="559"/>
      <c r="GZT1110" s="559"/>
      <c r="GZU1110" s="559"/>
      <c r="GZV1110" s="559"/>
      <c r="GZW1110" s="559"/>
      <c r="GZX1110" s="559"/>
      <c r="GZY1110" s="559"/>
      <c r="GZZ1110" s="559"/>
      <c r="HAA1110" s="559"/>
      <c r="HAB1110" s="559"/>
      <c r="HAC1110" s="559"/>
      <c r="HAD1110" s="559"/>
      <c r="HAE1110" s="559"/>
      <c r="HAF1110" s="559"/>
      <c r="HAG1110" s="559"/>
      <c r="HAH1110" s="559"/>
      <c r="HAI1110" s="559"/>
      <c r="HAJ1110" s="559"/>
      <c r="HAK1110" s="559"/>
      <c r="HAL1110" s="559"/>
      <c r="HAM1110" s="559"/>
      <c r="HAN1110" s="559"/>
      <c r="HAO1110" s="559"/>
      <c r="HAP1110" s="559"/>
      <c r="HAQ1110" s="559"/>
      <c r="HAR1110" s="559"/>
      <c r="HAS1110" s="559"/>
      <c r="HAT1110" s="559"/>
      <c r="HAU1110" s="559"/>
      <c r="HAV1110" s="559"/>
      <c r="HAW1110" s="559"/>
      <c r="HAX1110" s="559"/>
      <c r="HAY1110" s="559"/>
      <c r="HAZ1110" s="559"/>
      <c r="HBA1110" s="559"/>
      <c r="HBB1110" s="559"/>
      <c r="HBC1110" s="559"/>
      <c r="HBD1110" s="559"/>
      <c r="HBE1110" s="559"/>
      <c r="HBF1110" s="559"/>
      <c r="HBG1110" s="559"/>
      <c r="HBH1110" s="559"/>
      <c r="HBI1110" s="559"/>
      <c r="HBJ1110" s="559"/>
      <c r="HBK1110" s="559"/>
      <c r="HBL1110" s="559"/>
      <c r="HBM1110" s="559"/>
      <c r="HBN1110" s="559"/>
      <c r="HBO1110" s="559"/>
      <c r="HBP1110" s="559"/>
      <c r="HBQ1110" s="559"/>
      <c r="HBR1110" s="559"/>
      <c r="HBS1110" s="559"/>
      <c r="HBT1110" s="559"/>
      <c r="HBU1110" s="559"/>
      <c r="HBV1110" s="559"/>
      <c r="HBW1110" s="559"/>
      <c r="HBX1110" s="559"/>
      <c r="HBY1110" s="559"/>
      <c r="HBZ1110" s="559"/>
      <c r="HCA1110" s="559"/>
      <c r="HCB1110" s="559"/>
      <c r="HCC1110" s="559"/>
      <c r="HCD1110" s="559"/>
      <c r="HCE1110" s="559"/>
      <c r="HCF1110" s="559"/>
      <c r="HCG1110" s="559"/>
      <c r="HCH1110" s="559"/>
      <c r="HCI1110" s="559"/>
      <c r="HCJ1110" s="559"/>
      <c r="HCK1110" s="559"/>
      <c r="HCL1110" s="559"/>
      <c r="HCM1110" s="559"/>
      <c r="HCN1110" s="559"/>
      <c r="HCO1110" s="559"/>
      <c r="HCP1110" s="559"/>
      <c r="HCQ1110" s="559"/>
      <c r="HCR1110" s="559"/>
      <c r="HCS1110" s="559"/>
      <c r="HCT1110" s="559"/>
      <c r="HCU1110" s="559"/>
      <c r="HCV1110" s="559"/>
      <c r="HCW1110" s="559"/>
      <c r="HCX1110" s="559"/>
      <c r="HCY1110" s="559"/>
      <c r="HCZ1110" s="559"/>
      <c r="HDA1110" s="559"/>
      <c r="HDB1110" s="559"/>
      <c r="HDC1110" s="559"/>
      <c r="HDD1110" s="559"/>
      <c r="HDE1110" s="559"/>
      <c r="HDF1110" s="559"/>
      <c r="HDG1110" s="559"/>
      <c r="HDH1110" s="559"/>
      <c r="HDI1110" s="559"/>
      <c r="HDJ1110" s="559"/>
      <c r="HDK1110" s="559"/>
      <c r="HDL1110" s="559"/>
      <c r="HDM1110" s="559"/>
      <c r="HDN1110" s="559"/>
      <c r="HDO1110" s="559"/>
      <c r="HDP1110" s="559"/>
      <c r="HDQ1110" s="559"/>
      <c r="HDR1110" s="559"/>
      <c r="HDS1110" s="559"/>
      <c r="HDT1110" s="559"/>
      <c r="HDU1110" s="559"/>
      <c r="HDV1110" s="559"/>
      <c r="HDW1110" s="559"/>
      <c r="HDX1110" s="559"/>
      <c r="HDY1110" s="559"/>
      <c r="HDZ1110" s="559"/>
      <c r="HEA1110" s="559"/>
      <c r="HEB1110" s="559"/>
      <c r="HEC1110" s="559"/>
      <c r="HED1110" s="559"/>
      <c r="HEE1110" s="559"/>
      <c r="HEF1110" s="559"/>
      <c r="HEG1110" s="559"/>
      <c r="HEH1110" s="559"/>
      <c r="HEI1110" s="559"/>
      <c r="HEJ1110" s="559"/>
      <c r="HEK1110" s="559"/>
      <c r="HEL1110" s="559"/>
      <c r="HEM1110" s="559"/>
      <c r="HEN1110" s="559"/>
      <c r="HEO1110" s="559"/>
      <c r="HEP1110" s="559"/>
      <c r="HEQ1110" s="559"/>
      <c r="HER1110" s="559"/>
      <c r="HES1110" s="559"/>
      <c r="HET1110" s="559"/>
      <c r="HEU1110" s="559"/>
      <c r="HEV1110" s="559"/>
      <c r="HEW1110" s="559"/>
      <c r="HEX1110" s="559"/>
      <c r="HEY1110" s="559"/>
      <c r="HEZ1110" s="559"/>
      <c r="HFA1110" s="559"/>
      <c r="HFB1110" s="559"/>
      <c r="HFC1110" s="559"/>
      <c r="HFD1110" s="559"/>
      <c r="HFE1110" s="559"/>
      <c r="HFF1110" s="559"/>
      <c r="HFG1110" s="559"/>
      <c r="HFH1110" s="559"/>
      <c r="HFI1110" s="559"/>
      <c r="HFJ1110" s="559"/>
      <c r="HFK1110" s="559"/>
      <c r="HFL1110" s="559"/>
      <c r="HFM1110" s="559"/>
      <c r="HFN1110" s="559"/>
      <c r="HFO1110" s="559"/>
      <c r="HFP1110" s="559"/>
      <c r="HFQ1110" s="559"/>
      <c r="HFR1110" s="559"/>
      <c r="HFS1110" s="559"/>
      <c r="HFT1110" s="559"/>
      <c r="HFU1110" s="559"/>
      <c r="HFV1110" s="559"/>
      <c r="HFW1110" s="559"/>
      <c r="HFX1110" s="559"/>
      <c r="HFY1110" s="559"/>
      <c r="HFZ1110" s="559"/>
      <c r="HGA1110" s="559"/>
      <c r="HGB1110" s="559"/>
      <c r="HGC1110" s="559"/>
      <c r="HGD1110" s="559"/>
      <c r="HGE1110" s="559"/>
      <c r="HGF1110" s="559"/>
      <c r="HGG1110" s="559"/>
      <c r="HGH1110" s="559"/>
      <c r="HGI1110" s="559"/>
      <c r="HGJ1110" s="559"/>
      <c r="HGK1110" s="559"/>
      <c r="HGL1110" s="559"/>
      <c r="HGM1110" s="559"/>
      <c r="HGN1110" s="559"/>
      <c r="HGO1110" s="559"/>
      <c r="HGP1110" s="559"/>
      <c r="HGQ1110" s="559"/>
      <c r="HGR1110" s="559"/>
      <c r="HGS1110" s="559"/>
      <c r="HGT1110" s="559"/>
      <c r="HGU1110" s="559"/>
      <c r="HGV1110" s="559"/>
      <c r="HGW1110" s="559"/>
      <c r="HGX1110" s="559"/>
      <c r="HGY1110" s="559"/>
      <c r="HGZ1110" s="559"/>
      <c r="HHA1110" s="559"/>
      <c r="HHB1110" s="559"/>
      <c r="HHC1110" s="559"/>
      <c r="HHD1110" s="559"/>
      <c r="HHE1110" s="559"/>
      <c r="HHF1110" s="559"/>
      <c r="HHG1110" s="559"/>
      <c r="HHH1110" s="559"/>
      <c r="HHI1110" s="559"/>
      <c r="HHJ1110" s="559"/>
      <c r="HHK1110" s="559"/>
      <c r="HHL1110" s="559"/>
      <c r="HHM1110" s="559"/>
      <c r="HHN1110" s="559"/>
      <c r="HHO1110" s="559"/>
      <c r="HHP1110" s="559"/>
      <c r="HHQ1110" s="559"/>
      <c r="HHR1110" s="559"/>
      <c r="HHS1110" s="559"/>
      <c r="HHT1110" s="559"/>
      <c r="HHU1110" s="559"/>
      <c r="HHV1110" s="559"/>
      <c r="HHW1110" s="559"/>
      <c r="HHX1110" s="559"/>
      <c r="HHY1110" s="559"/>
      <c r="HHZ1110" s="559"/>
      <c r="HIA1110" s="559"/>
      <c r="HIB1110" s="559"/>
      <c r="HIC1110" s="559"/>
      <c r="HID1110" s="559"/>
      <c r="HIE1110" s="559"/>
      <c r="HIF1110" s="559"/>
      <c r="HIG1110" s="559"/>
      <c r="HIH1110" s="559"/>
      <c r="HII1110" s="559"/>
      <c r="HIJ1110" s="559"/>
      <c r="HIK1110" s="559"/>
      <c r="HIL1110" s="559"/>
      <c r="HIM1110" s="559"/>
      <c r="HIN1110" s="559"/>
      <c r="HIO1110" s="559"/>
      <c r="HIP1110" s="559"/>
      <c r="HIQ1110" s="559"/>
      <c r="HIR1110" s="559"/>
      <c r="HIS1110" s="559"/>
      <c r="HIT1110" s="559"/>
      <c r="HIU1110" s="559"/>
      <c r="HIV1110" s="559"/>
      <c r="HIW1110" s="559"/>
      <c r="HIX1110" s="559"/>
      <c r="HIY1110" s="559"/>
      <c r="HIZ1110" s="559"/>
      <c r="HJA1110" s="559"/>
      <c r="HJB1110" s="559"/>
      <c r="HJC1110" s="559"/>
      <c r="HJD1110" s="559"/>
      <c r="HJE1110" s="559"/>
      <c r="HJF1110" s="559"/>
      <c r="HJG1110" s="559"/>
      <c r="HJH1110" s="559"/>
      <c r="HJI1110" s="559"/>
      <c r="HJJ1110" s="559"/>
      <c r="HJK1110" s="559"/>
      <c r="HJL1110" s="559"/>
      <c r="HJM1110" s="559"/>
      <c r="HJN1110" s="559"/>
      <c r="HJO1110" s="559"/>
      <c r="HJP1110" s="559"/>
      <c r="HJQ1110" s="559"/>
      <c r="HJR1110" s="559"/>
      <c r="HJS1110" s="559"/>
      <c r="HJT1110" s="559"/>
      <c r="HJU1110" s="559"/>
      <c r="HJV1110" s="559"/>
      <c r="HJW1110" s="559"/>
      <c r="HJX1110" s="559"/>
      <c r="HJY1110" s="559"/>
      <c r="HJZ1110" s="559"/>
      <c r="HKA1110" s="559"/>
      <c r="HKB1110" s="559"/>
      <c r="HKC1110" s="559"/>
      <c r="HKD1110" s="559"/>
      <c r="HKE1110" s="559"/>
      <c r="HKF1110" s="559"/>
      <c r="HKG1110" s="559"/>
      <c r="HKH1110" s="559"/>
      <c r="HKI1110" s="559"/>
      <c r="HKJ1110" s="559"/>
      <c r="HKK1110" s="559"/>
      <c r="HKL1110" s="559"/>
      <c r="HKM1110" s="559"/>
      <c r="HKN1110" s="559"/>
      <c r="HKO1110" s="559"/>
      <c r="HKP1110" s="559"/>
      <c r="HKQ1110" s="559"/>
      <c r="HKR1110" s="559"/>
      <c r="HKS1110" s="559"/>
      <c r="HKT1110" s="559"/>
      <c r="HKU1110" s="559"/>
      <c r="HKV1110" s="559"/>
      <c r="HKW1110" s="559"/>
      <c r="HKX1110" s="559"/>
      <c r="HKY1110" s="559"/>
      <c r="HKZ1110" s="559"/>
      <c r="HLA1110" s="559"/>
      <c r="HLB1110" s="559"/>
      <c r="HLC1110" s="559"/>
      <c r="HLD1110" s="559"/>
      <c r="HLE1110" s="559"/>
      <c r="HLF1110" s="559"/>
      <c r="HLG1110" s="559"/>
      <c r="HLH1110" s="559"/>
      <c r="HLI1110" s="559"/>
      <c r="HLJ1110" s="559"/>
      <c r="HLK1110" s="559"/>
      <c r="HLL1110" s="559"/>
      <c r="HLM1110" s="559"/>
      <c r="HLN1110" s="559"/>
      <c r="HLO1110" s="559"/>
      <c r="HLP1110" s="559"/>
      <c r="HLQ1110" s="559"/>
      <c r="HLR1110" s="559"/>
      <c r="HLS1110" s="559"/>
      <c r="HLT1110" s="559"/>
      <c r="HLU1110" s="559"/>
      <c r="HLV1110" s="559"/>
      <c r="HLW1110" s="559"/>
      <c r="HLX1110" s="559"/>
      <c r="HLY1110" s="559"/>
      <c r="HLZ1110" s="559"/>
      <c r="HMA1110" s="559"/>
      <c r="HMB1110" s="559"/>
      <c r="HMC1110" s="559"/>
      <c r="HMD1110" s="559"/>
      <c r="HME1110" s="559"/>
      <c r="HMF1110" s="559"/>
      <c r="HMG1110" s="559"/>
      <c r="HMH1110" s="559"/>
      <c r="HMI1110" s="559"/>
      <c r="HMJ1110" s="559"/>
      <c r="HMK1110" s="559"/>
      <c r="HML1110" s="559"/>
      <c r="HMM1110" s="559"/>
      <c r="HMN1110" s="559"/>
      <c r="HMO1110" s="559"/>
      <c r="HMP1110" s="559"/>
      <c r="HMQ1110" s="559"/>
      <c r="HMR1110" s="559"/>
      <c r="HMS1110" s="559"/>
      <c r="HMT1110" s="559"/>
      <c r="HMU1110" s="559"/>
      <c r="HMV1110" s="559"/>
      <c r="HMW1110" s="559"/>
      <c r="HMX1110" s="559"/>
      <c r="HMY1110" s="559"/>
      <c r="HMZ1110" s="559"/>
      <c r="HNA1110" s="559"/>
      <c r="HNB1110" s="559"/>
      <c r="HNC1110" s="559"/>
      <c r="HND1110" s="559"/>
      <c r="HNE1110" s="559"/>
      <c r="HNF1110" s="559"/>
      <c r="HNG1110" s="559"/>
      <c r="HNH1110" s="559"/>
      <c r="HNI1110" s="559"/>
      <c r="HNJ1110" s="559"/>
      <c r="HNK1110" s="559"/>
      <c r="HNL1110" s="559"/>
      <c r="HNM1110" s="559"/>
      <c r="HNN1110" s="559"/>
      <c r="HNO1110" s="559"/>
      <c r="HNP1110" s="559"/>
      <c r="HNQ1110" s="559"/>
      <c r="HNR1110" s="559"/>
      <c r="HNS1110" s="559"/>
      <c r="HNT1110" s="559"/>
      <c r="HNU1110" s="559"/>
      <c r="HNV1110" s="559"/>
      <c r="HNW1110" s="559"/>
      <c r="HNX1110" s="559"/>
      <c r="HNY1110" s="559"/>
      <c r="HNZ1110" s="559"/>
      <c r="HOA1110" s="559"/>
      <c r="HOB1110" s="559"/>
      <c r="HOC1110" s="559"/>
      <c r="HOD1110" s="559"/>
      <c r="HOE1110" s="559"/>
      <c r="HOF1110" s="559"/>
      <c r="HOG1110" s="559"/>
      <c r="HOH1110" s="559"/>
      <c r="HOI1110" s="559"/>
      <c r="HOJ1110" s="559"/>
      <c r="HOK1110" s="559"/>
      <c r="HOL1110" s="559"/>
      <c r="HOM1110" s="559"/>
      <c r="HON1110" s="559"/>
      <c r="HOO1110" s="559"/>
      <c r="HOP1110" s="559"/>
      <c r="HOQ1110" s="559"/>
      <c r="HOR1110" s="559"/>
      <c r="HOS1110" s="559"/>
      <c r="HOT1110" s="559"/>
      <c r="HOU1110" s="559"/>
      <c r="HOV1110" s="559"/>
      <c r="HOW1110" s="559"/>
      <c r="HOX1110" s="559"/>
      <c r="HOY1110" s="559"/>
      <c r="HOZ1110" s="559"/>
      <c r="HPA1110" s="559"/>
      <c r="HPB1110" s="559"/>
      <c r="HPC1110" s="559"/>
      <c r="HPD1110" s="559"/>
      <c r="HPE1110" s="559"/>
      <c r="HPF1110" s="559"/>
      <c r="HPG1110" s="559"/>
      <c r="HPH1110" s="559"/>
      <c r="HPI1110" s="559"/>
      <c r="HPJ1110" s="559"/>
      <c r="HPK1110" s="559"/>
      <c r="HPL1110" s="559"/>
      <c r="HPM1110" s="559"/>
      <c r="HPN1110" s="559"/>
      <c r="HPO1110" s="559"/>
      <c r="HPP1110" s="559"/>
      <c r="HPQ1110" s="559"/>
      <c r="HPR1110" s="559"/>
      <c r="HPS1110" s="559"/>
      <c r="HPT1110" s="559"/>
      <c r="HPU1110" s="559"/>
      <c r="HPV1110" s="559"/>
      <c r="HPW1110" s="559"/>
      <c r="HPX1110" s="559"/>
      <c r="HPY1110" s="559"/>
      <c r="HPZ1110" s="559"/>
      <c r="HQA1110" s="559"/>
      <c r="HQB1110" s="559"/>
      <c r="HQC1110" s="559"/>
      <c r="HQD1110" s="559"/>
      <c r="HQE1110" s="559"/>
      <c r="HQF1110" s="559"/>
      <c r="HQG1110" s="559"/>
      <c r="HQH1110" s="559"/>
      <c r="HQI1110" s="559"/>
      <c r="HQJ1110" s="559"/>
      <c r="HQK1110" s="559"/>
      <c r="HQL1110" s="559"/>
      <c r="HQM1110" s="559"/>
      <c r="HQN1110" s="559"/>
      <c r="HQO1110" s="559"/>
      <c r="HQP1110" s="559"/>
      <c r="HQQ1110" s="559"/>
      <c r="HQR1110" s="559"/>
      <c r="HQS1110" s="559"/>
      <c r="HQT1110" s="559"/>
      <c r="HQU1110" s="559"/>
      <c r="HQV1110" s="559"/>
      <c r="HQW1110" s="559"/>
      <c r="HQX1110" s="559"/>
      <c r="HQY1110" s="559"/>
      <c r="HQZ1110" s="559"/>
      <c r="HRA1110" s="559"/>
      <c r="HRB1110" s="559"/>
      <c r="HRC1110" s="559"/>
      <c r="HRD1110" s="559"/>
      <c r="HRE1110" s="559"/>
      <c r="HRF1110" s="559"/>
      <c r="HRG1110" s="559"/>
      <c r="HRH1110" s="559"/>
      <c r="HRI1110" s="559"/>
      <c r="HRJ1110" s="559"/>
      <c r="HRK1110" s="559"/>
      <c r="HRL1110" s="559"/>
      <c r="HRM1110" s="559"/>
      <c r="HRN1110" s="559"/>
      <c r="HRO1110" s="559"/>
      <c r="HRP1110" s="559"/>
      <c r="HRQ1110" s="559"/>
      <c r="HRR1110" s="559"/>
      <c r="HRS1110" s="559"/>
      <c r="HRT1110" s="559"/>
      <c r="HRU1110" s="559"/>
      <c r="HRV1110" s="559"/>
      <c r="HRW1110" s="559"/>
      <c r="HRX1110" s="559"/>
      <c r="HRY1110" s="559"/>
      <c r="HRZ1110" s="559"/>
      <c r="HSA1110" s="559"/>
      <c r="HSB1110" s="559"/>
      <c r="HSC1110" s="559"/>
      <c r="HSD1110" s="559"/>
      <c r="HSE1110" s="559"/>
      <c r="HSF1110" s="559"/>
      <c r="HSG1110" s="559"/>
      <c r="HSH1110" s="559"/>
      <c r="HSI1110" s="559"/>
      <c r="HSJ1110" s="559"/>
      <c r="HSK1110" s="559"/>
      <c r="HSL1110" s="559"/>
      <c r="HSM1110" s="559"/>
      <c r="HSN1110" s="559"/>
      <c r="HSO1110" s="559"/>
      <c r="HSP1110" s="559"/>
      <c r="HSQ1110" s="559"/>
      <c r="HSR1110" s="559"/>
      <c r="HSS1110" s="559"/>
      <c r="HST1110" s="559"/>
      <c r="HSU1110" s="559"/>
      <c r="HSV1110" s="559"/>
      <c r="HSW1110" s="559"/>
      <c r="HSX1110" s="559"/>
      <c r="HSY1110" s="559"/>
      <c r="HSZ1110" s="559"/>
      <c r="HTA1110" s="559"/>
      <c r="HTB1110" s="559"/>
      <c r="HTC1110" s="559"/>
      <c r="HTD1110" s="559"/>
      <c r="HTE1110" s="559"/>
      <c r="HTF1110" s="559"/>
      <c r="HTG1110" s="559"/>
      <c r="HTH1110" s="559"/>
      <c r="HTI1110" s="559"/>
      <c r="HTJ1110" s="559"/>
      <c r="HTK1110" s="559"/>
      <c r="HTL1110" s="559"/>
      <c r="HTM1110" s="559"/>
      <c r="HTN1110" s="559"/>
      <c r="HTO1110" s="559"/>
      <c r="HTP1110" s="559"/>
      <c r="HTQ1110" s="559"/>
      <c r="HTR1110" s="559"/>
      <c r="HTS1110" s="559"/>
      <c r="HTT1110" s="559"/>
      <c r="HTU1110" s="559"/>
      <c r="HTV1110" s="559"/>
      <c r="HTW1110" s="559"/>
      <c r="HTX1110" s="559"/>
      <c r="HTY1110" s="559"/>
      <c r="HTZ1110" s="559"/>
      <c r="HUA1110" s="559"/>
      <c r="HUB1110" s="559"/>
      <c r="HUC1110" s="559"/>
      <c r="HUD1110" s="559"/>
      <c r="HUE1110" s="559"/>
      <c r="HUF1110" s="559"/>
      <c r="HUG1110" s="559"/>
      <c r="HUH1110" s="559"/>
      <c r="HUI1110" s="559"/>
      <c r="HUJ1110" s="559"/>
      <c r="HUK1110" s="559"/>
      <c r="HUL1110" s="559"/>
      <c r="HUM1110" s="559"/>
      <c r="HUN1110" s="559"/>
      <c r="HUO1110" s="559"/>
      <c r="HUP1110" s="559"/>
      <c r="HUQ1110" s="559"/>
      <c r="HUR1110" s="559"/>
      <c r="HUS1110" s="559"/>
      <c r="HUT1110" s="559"/>
      <c r="HUU1110" s="559"/>
      <c r="HUV1110" s="559"/>
      <c r="HUW1110" s="559"/>
      <c r="HUX1110" s="559"/>
      <c r="HUY1110" s="559"/>
      <c r="HUZ1110" s="559"/>
      <c r="HVA1110" s="559"/>
      <c r="HVB1110" s="559"/>
      <c r="HVC1110" s="559"/>
      <c r="HVD1110" s="559"/>
      <c r="HVE1110" s="559"/>
      <c r="HVF1110" s="559"/>
      <c r="HVG1110" s="559"/>
      <c r="HVH1110" s="559"/>
      <c r="HVI1110" s="559"/>
      <c r="HVJ1110" s="559"/>
      <c r="HVK1110" s="559"/>
      <c r="HVL1110" s="559"/>
      <c r="HVM1110" s="559"/>
      <c r="HVN1110" s="559"/>
      <c r="HVO1110" s="559"/>
      <c r="HVP1110" s="559"/>
      <c r="HVQ1110" s="559"/>
      <c r="HVR1110" s="559"/>
      <c r="HVS1110" s="559"/>
      <c r="HVT1110" s="559"/>
      <c r="HVU1110" s="559"/>
      <c r="HVV1110" s="559"/>
      <c r="HVW1110" s="559"/>
      <c r="HVX1110" s="559"/>
      <c r="HVY1110" s="559"/>
      <c r="HVZ1110" s="559"/>
      <c r="HWA1110" s="559"/>
      <c r="HWB1110" s="559"/>
      <c r="HWC1110" s="559"/>
      <c r="HWD1110" s="559"/>
      <c r="HWE1110" s="559"/>
      <c r="HWF1110" s="559"/>
      <c r="HWG1110" s="559"/>
      <c r="HWH1110" s="559"/>
      <c r="HWI1110" s="559"/>
      <c r="HWJ1110" s="559"/>
      <c r="HWK1110" s="559"/>
      <c r="HWL1110" s="559"/>
      <c r="HWM1110" s="559"/>
      <c r="HWN1110" s="559"/>
      <c r="HWO1110" s="559"/>
      <c r="HWP1110" s="559"/>
      <c r="HWQ1110" s="559"/>
      <c r="HWR1110" s="559"/>
      <c r="HWS1110" s="559"/>
      <c r="HWT1110" s="559"/>
      <c r="HWU1110" s="559"/>
      <c r="HWV1110" s="559"/>
      <c r="HWW1110" s="559"/>
      <c r="HWX1110" s="559"/>
      <c r="HWY1110" s="559"/>
      <c r="HWZ1110" s="559"/>
      <c r="HXA1110" s="559"/>
      <c r="HXB1110" s="559"/>
      <c r="HXC1110" s="559"/>
      <c r="HXD1110" s="559"/>
      <c r="HXE1110" s="559"/>
      <c r="HXF1110" s="559"/>
      <c r="HXG1110" s="559"/>
      <c r="HXH1110" s="559"/>
      <c r="HXI1110" s="559"/>
      <c r="HXJ1110" s="559"/>
      <c r="HXK1110" s="559"/>
      <c r="HXL1110" s="559"/>
      <c r="HXM1110" s="559"/>
      <c r="HXN1110" s="559"/>
      <c r="HXO1110" s="559"/>
      <c r="HXP1110" s="559"/>
      <c r="HXQ1110" s="559"/>
      <c r="HXR1110" s="559"/>
      <c r="HXS1110" s="559"/>
      <c r="HXT1110" s="559"/>
      <c r="HXU1110" s="559"/>
      <c r="HXV1110" s="559"/>
      <c r="HXW1110" s="559"/>
      <c r="HXX1110" s="559"/>
      <c r="HXY1110" s="559"/>
      <c r="HXZ1110" s="559"/>
      <c r="HYA1110" s="559"/>
      <c r="HYB1110" s="559"/>
      <c r="HYC1110" s="559"/>
      <c r="HYD1110" s="559"/>
      <c r="HYE1110" s="559"/>
      <c r="HYF1110" s="559"/>
      <c r="HYG1110" s="559"/>
      <c r="HYH1110" s="559"/>
      <c r="HYI1110" s="559"/>
      <c r="HYJ1110" s="559"/>
      <c r="HYK1110" s="559"/>
      <c r="HYL1110" s="559"/>
      <c r="HYM1110" s="559"/>
      <c r="HYN1110" s="559"/>
      <c r="HYO1110" s="559"/>
      <c r="HYP1110" s="559"/>
      <c r="HYQ1110" s="559"/>
      <c r="HYR1110" s="559"/>
      <c r="HYS1110" s="559"/>
      <c r="HYT1110" s="559"/>
      <c r="HYU1110" s="559"/>
      <c r="HYV1110" s="559"/>
      <c r="HYW1110" s="559"/>
      <c r="HYX1110" s="559"/>
      <c r="HYY1110" s="559"/>
      <c r="HYZ1110" s="559"/>
      <c r="HZA1110" s="559"/>
      <c r="HZB1110" s="559"/>
      <c r="HZC1110" s="559"/>
      <c r="HZD1110" s="559"/>
      <c r="HZE1110" s="559"/>
      <c r="HZF1110" s="559"/>
      <c r="HZG1110" s="559"/>
      <c r="HZH1110" s="559"/>
      <c r="HZI1110" s="559"/>
      <c r="HZJ1110" s="559"/>
      <c r="HZK1110" s="559"/>
      <c r="HZL1110" s="559"/>
      <c r="HZM1110" s="559"/>
      <c r="HZN1110" s="559"/>
      <c r="HZO1110" s="559"/>
      <c r="HZP1110" s="559"/>
      <c r="HZQ1110" s="559"/>
      <c r="HZR1110" s="559"/>
      <c r="HZS1110" s="559"/>
      <c r="HZT1110" s="559"/>
      <c r="HZU1110" s="559"/>
      <c r="HZV1110" s="559"/>
      <c r="HZW1110" s="559"/>
      <c r="HZX1110" s="559"/>
      <c r="HZY1110" s="559"/>
      <c r="HZZ1110" s="559"/>
      <c r="IAA1110" s="559"/>
      <c r="IAB1110" s="559"/>
      <c r="IAC1110" s="559"/>
      <c r="IAD1110" s="559"/>
      <c r="IAE1110" s="559"/>
      <c r="IAF1110" s="559"/>
      <c r="IAG1110" s="559"/>
      <c r="IAH1110" s="559"/>
      <c r="IAI1110" s="559"/>
      <c r="IAJ1110" s="559"/>
      <c r="IAK1110" s="559"/>
      <c r="IAL1110" s="559"/>
      <c r="IAM1110" s="559"/>
      <c r="IAN1110" s="559"/>
      <c r="IAO1110" s="559"/>
      <c r="IAP1110" s="559"/>
      <c r="IAQ1110" s="559"/>
      <c r="IAR1110" s="559"/>
      <c r="IAS1110" s="559"/>
      <c r="IAT1110" s="559"/>
      <c r="IAU1110" s="559"/>
      <c r="IAV1110" s="559"/>
      <c r="IAW1110" s="559"/>
      <c r="IAX1110" s="559"/>
      <c r="IAY1110" s="559"/>
      <c r="IAZ1110" s="559"/>
      <c r="IBA1110" s="559"/>
      <c r="IBB1110" s="559"/>
      <c r="IBC1110" s="559"/>
      <c r="IBD1110" s="559"/>
      <c r="IBE1110" s="559"/>
      <c r="IBF1110" s="559"/>
      <c r="IBG1110" s="559"/>
      <c r="IBH1110" s="559"/>
      <c r="IBI1110" s="559"/>
      <c r="IBJ1110" s="559"/>
      <c r="IBK1110" s="559"/>
      <c r="IBL1110" s="559"/>
      <c r="IBM1110" s="559"/>
      <c r="IBN1110" s="559"/>
      <c r="IBO1110" s="559"/>
      <c r="IBP1110" s="559"/>
      <c r="IBQ1110" s="559"/>
      <c r="IBR1110" s="559"/>
      <c r="IBS1110" s="559"/>
      <c r="IBT1110" s="559"/>
      <c r="IBU1110" s="559"/>
      <c r="IBV1110" s="559"/>
      <c r="IBW1110" s="559"/>
      <c r="IBX1110" s="559"/>
      <c r="IBY1110" s="559"/>
      <c r="IBZ1110" s="559"/>
      <c r="ICA1110" s="559"/>
      <c r="ICB1110" s="559"/>
      <c r="ICC1110" s="559"/>
      <c r="ICD1110" s="559"/>
      <c r="ICE1110" s="559"/>
      <c r="ICF1110" s="559"/>
      <c r="ICG1110" s="559"/>
      <c r="ICH1110" s="559"/>
      <c r="ICI1110" s="559"/>
      <c r="ICJ1110" s="559"/>
      <c r="ICK1110" s="559"/>
      <c r="ICL1110" s="559"/>
      <c r="ICM1110" s="559"/>
      <c r="ICN1110" s="559"/>
      <c r="ICO1110" s="559"/>
      <c r="ICP1110" s="559"/>
      <c r="ICQ1110" s="559"/>
      <c r="ICR1110" s="559"/>
      <c r="ICS1110" s="559"/>
      <c r="ICT1110" s="559"/>
      <c r="ICU1110" s="559"/>
      <c r="ICV1110" s="559"/>
      <c r="ICW1110" s="559"/>
      <c r="ICX1110" s="559"/>
      <c r="ICY1110" s="559"/>
      <c r="ICZ1110" s="559"/>
      <c r="IDA1110" s="559"/>
      <c r="IDB1110" s="559"/>
      <c r="IDC1110" s="559"/>
      <c r="IDD1110" s="559"/>
      <c r="IDE1110" s="559"/>
      <c r="IDF1110" s="559"/>
      <c r="IDG1110" s="559"/>
      <c r="IDH1110" s="559"/>
      <c r="IDI1110" s="559"/>
      <c r="IDJ1110" s="559"/>
      <c r="IDK1110" s="559"/>
      <c r="IDL1110" s="559"/>
      <c r="IDM1110" s="559"/>
      <c r="IDN1110" s="559"/>
      <c r="IDO1110" s="559"/>
      <c r="IDP1110" s="559"/>
      <c r="IDQ1110" s="559"/>
      <c r="IDR1110" s="559"/>
      <c r="IDS1110" s="559"/>
      <c r="IDT1110" s="559"/>
      <c r="IDU1110" s="559"/>
      <c r="IDV1110" s="559"/>
      <c r="IDW1110" s="559"/>
      <c r="IDX1110" s="559"/>
      <c r="IDY1110" s="559"/>
      <c r="IDZ1110" s="559"/>
      <c r="IEA1110" s="559"/>
      <c r="IEB1110" s="559"/>
      <c r="IEC1110" s="559"/>
      <c r="IED1110" s="559"/>
      <c r="IEE1110" s="559"/>
      <c r="IEF1110" s="559"/>
      <c r="IEG1110" s="559"/>
      <c r="IEH1110" s="559"/>
      <c r="IEI1110" s="559"/>
      <c r="IEJ1110" s="559"/>
      <c r="IEK1110" s="559"/>
      <c r="IEL1110" s="559"/>
      <c r="IEM1110" s="559"/>
      <c r="IEN1110" s="559"/>
      <c r="IEO1110" s="559"/>
      <c r="IEP1110" s="559"/>
      <c r="IEQ1110" s="559"/>
      <c r="IER1110" s="559"/>
      <c r="IES1110" s="559"/>
      <c r="IET1110" s="559"/>
      <c r="IEU1110" s="559"/>
      <c r="IEV1110" s="559"/>
      <c r="IEW1110" s="559"/>
      <c r="IEX1110" s="559"/>
      <c r="IEY1110" s="559"/>
      <c r="IEZ1110" s="559"/>
      <c r="IFA1110" s="559"/>
      <c r="IFB1110" s="559"/>
      <c r="IFC1110" s="559"/>
      <c r="IFD1110" s="559"/>
      <c r="IFE1110" s="559"/>
      <c r="IFF1110" s="559"/>
      <c r="IFG1110" s="559"/>
      <c r="IFH1110" s="559"/>
      <c r="IFI1110" s="559"/>
      <c r="IFJ1110" s="559"/>
      <c r="IFK1110" s="559"/>
      <c r="IFL1110" s="559"/>
      <c r="IFM1110" s="559"/>
      <c r="IFN1110" s="559"/>
      <c r="IFO1110" s="559"/>
      <c r="IFP1110" s="559"/>
      <c r="IFQ1110" s="559"/>
      <c r="IFR1110" s="559"/>
      <c r="IFS1110" s="559"/>
      <c r="IFT1110" s="559"/>
      <c r="IFU1110" s="559"/>
      <c r="IFV1110" s="559"/>
      <c r="IFW1110" s="559"/>
      <c r="IFX1110" s="559"/>
      <c r="IFY1110" s="559"/>
      <c r="IFZ1110" s="559"/>
      <c r="IGA1110" s="559"/>
      <c r="IGB1110" s="559"/>
      <c r="IGC1110" s="559"/>
      <c r="IGD1110" s="559"/>
      <c r="IGE1110" s="559"/>
      <c r="IGF1110" s="559"/>
      <c r="IGG1110" s="559"/>
      <c r="IGH1110" s="559"/>
      <c r="IGI1110" s="559"/>
      <c r="IGJ1110" s="559"/>
      <c r="IGK1110" s="559"/>
      <c r="IGL1110" s="559"/>
      <c r="IGM1110" s="559"/>
      <c r="IGN1110" s="559"/>
      <c r="IGO1110" s="559"/>
      <c r="IGP1110" s="559"/>
      <c r="IGQ1110" s="559"/>
      <c r="IGR1110" s="559"/>
      <c r="IGS1110" s="559"/>
      <c r="IGT1110" s="559"/>
      <c r="IGU1110" s="559"/>
      <c r="IGV1110" s="559"/>
      <c r="IGW1110" s="559"/>
      <c r="IGX1110" s="559"/>
      <c r="IGY1110" s="559"/>
      <c r="IGZ1110" s="559"/>
      <c r="IHA1110" s="559"/>
      <c r="IHB1110" s="559"/>
      <c r="IHC1110" s="559"/>
      <c r="IHD1110" s="559"/>
      <c r="IHE1110" s="559"/>
      <c r="IHF1110" s="559"/>
      <c r="IHG1110" s="559"/>
      <c r="IHH1110" s="559"/>
      <c r="IHI1110" s="559"/>
      <c r="IHJ1110" s="559"/>
      <c r="IHK1110" s="559"/>
      <c r="IHL1110" s="559"/>
      <c r="IHM1110" s="559"/>
      <c r="IHN1110" s="559"/>
      <c r="IHO1110" s="559"/>
      <c r="IHP1110" s="559"/>
      <c r="IHQ1110" s="559"/>
      <c r="IHR1110" s="559"/>
      <c r="IHS1110" s="559"/>
      <c r="IHT1110" s="559"/>
      <c r="IHU1110" s="559"/>
      <c r="IHV1110" s="559"/>
      <c r="IHW1110" s="559"/>
      <c r="IHX1110" s="559"/>
      <c r="IHY1110" s="559"/>
      <c r="IHZ1110" s="559"/>
      <c r="IIA1110" s="559"/>
      <c r="IIB1110" s="559"/>
      <c r="IIC1110" s="559"/>
      <c r="IID1110" s="559"/>
      <c r="IIE1110" s="559"/>
      <c r="IIF1110" s="559"/>
      <c r="IIG1110" s="559"/>
      <c r="IIH1110" s="559"/>
      <c r="III1110" s="559"/>
      <c r="IIJ1110" s="559"/>
      <c r="IIK1110" s="559"/>
      <c r="IIL1110" s="559"/>
      <c r="IIM1110" s="559"/>
      <c r="IIN1110" s="559"/>
      <c r="IIO1110" s="559"/>
      <c r="IIP1110" s="559"/>
      <c r="IIQ1110" s="559"/>
      <c r="IIR1110" s="559"/>
      <c r="IIS1110" s="559"/>
      <c r="IIT1110" s="559"/>
      <c r="IIU1110" s="559"/>
      <c r="IIV1110" s="559"/>
      <c r="IIW1110" s="559"/>
      <c r="IIX1110" s="559"/>
      <c r="IIY1110" s="559"/>
      <c r="IIZ1110" s="559"/>
      <c r="IJA1110" s="559"/>
      <c r="IJB1110" s="559"/>
      <c r="IJC1110" s="559"/>
      <c r="IJD1110" s="559"/>
      <c r="IJE1110" s="559"/>
      <c r="IJF1110" s="559"/>
      <c r="IJG1110" s="559"/>
      <c r="IJH1110" s="559"/>
      <c r="IJI1110" s="559"/>
      <c r="IJJ1110" s="559"/>
      <c r="IJK1110" s="559"/>
      <c r="IJL1110" s="559"/>
      <c r="IJM1110" s="559"/>
      <c r="IJN1110" s="559"/>
      <c r="IJO1110" s="559"/>
      <c r="IJP1110" s="559"/>
      <c r="IJQ1110" s="559"/>
      <c r="IJR1110" s="559"/>
      <c r="IJS1110" s="559"/>
      <c r="IJT1110" s="559"/>
      <c r="IJU1110" s="559"/>
      <c r="IJV1110" s="559"/>
      <c r="IJW1110" s="559"/>
      <c r="IJX1110" s="559"/>
      <c r="IJY1110" s="559"/>
      <c r="IJZ1110" s="559"/>
      <c r="IKA1110" s="559"/>
      <c r="IKB1110" s="559"/>
      <c r="IKC1110" s="559"/>
      <c r="IKD1110" s="559"/>
      <c r="IKE1110" s="559"/>
      <c r="IKF1110" s="559"/>
      <c r="IKG1110" s="559"/>
      <c r="IKH1110" s="559"/>
      <c r="IKI1110" s="559"/>
      <c r="IKJ1110" s="559"/>
      <c r="IKK1110" s="559"/>
      <c r="IKL1110" s="559"/>
      <c r="IKM1110" s="559"/>
      <c r="IKN1110" s="559"/>
      <c r="IKO1110" s="559"/>
      <c r="IKP1110" s="559"/>
      <c r="IKQ1110" s="559"/>
      <c r="IKR1110" s="559"/>
      <c r="IKS1110" s="559"/>
      <c r="IKT1110" s="559"/>
      <c r="IKU1110" s="559"/>
      <c r="IKV1110" s="559"/>
      <c r="IKW1110" s="559"/>
      <c r="IKX1110" s="559"/>
      <c r="IKY1110" s="559"/>
      <c r="IKZ1110" s="559"/>
      <c r="ILA1110" s="559"/>
      <c r="ILB1110" s="559"/>
      <c r="ILC1110" s="559"/>
      <c r="ILD1110" s="559"/>
      <c r="ILE1110" s="559"/>
      <c r="ILF1110" s="559"/>
      <c r="ILG1110" s="559"/>
      <c r="ILH1110" s="559"/>
      <c r="ILI1110" s="559"/>
      <c r="ILJ1110" s="559"/>
      <c r="ILK1110" s="559"/>
      <c r="ILL1110" s="559"/>
      <c r="ILM1110" s="559"/>
      <c r="ILN1110" s="559"/>
      <c r="ILO1110" s="559"/>
      <c r="ILP1110" s="559"/>
      <c r="ILQ1110" s="559"/>
      <c r="ILR1110" s="559"/>
      <c r="ILS1110" s="559"/>
      <c r="ILT1110" s="559"/>
      <c r="ILU1110" s="559"/>
      <c r="ILV1110" s="559"/>
      <c r="ILW1110" s="559"/>
      <c r="ILX1110" s="559"/>
      <c r="ILY1110" s="559"/>
      <c r="ILZ1110" s="559"/>
      <c r="IMA1110" s="559"/>
      <c r="IMB1110" s="559"/>
      <c r="IMC1110" s="559"/>
      <c r="IMD1110" s="559"/>
      <c r="IME1110" s="559"/>
      <c r="IMF1110" s="559"/>
      <c r="IMG1110" s="559"/>
      <c r="IMH1110" s="559"/>
      <c r="IMI1110" s="559"/>
      <c r="IMJ1110" s="559"/>
      <c r="IMK1110" s="559"/>
      <c r="IML1110" s="559"/>
      <c r="IMM1110" s="559"/>
      <c r="IMN1110" s="559"/>
      <c r="IMO1110" s="559"/>
      <c r="IMP1110" s="559"/>
      <c r="IMQ1110" s="559"/>
      <c r="IMR1110" s="559"/>
      <c r="IMS1110" s="559"/>
      <c r="IMT1110" s="559"/>
      <c r="IMU1110" s="559"/>
      <c r="IMV1110" s="559"/>
      <c r="IMW1110" s="559"/>
      <c r="IMX1110" s="559"/>
      <c r="IMY1110" s="559"/>
      <c r="IMZ1110" s="559"/>
      <c r="INA1110" s="559"/>
      <c r="INB1110" s="559"/>
      <c r="INC1110" s="559"/>
      <c r="IND1110" s="559"/>
      <c r="INE1110" s="559"/>
      <c r="INF1110" s="559"/>
      <c r="ING1110" s="559"/>
      <c r="INH1110" s="559"/>
      <c r="INI1110" s="559"/>
      <c r="INJ1110" s="559"/>
      <c r="INK1110" s="559"/>
      <c r="INL1110" s="559"/>
      <c r="INM1110" s="559"/>
      <c r="INN1110" s="559"/>
      <c r="INO1110" s="559"/>
      <c r="INP1110" s="559"/>
      <c r="INQ1110" s="559"/>
      <c r="INR1110" s="559"/>
      <c r="INS1110" s="559"/>
      <c r="INT1110" s="559"/>
      <c r="INU1110" s="559"/>
      <c r="INV1110" s="559"/>
      <c r="INW1110" s="559"/>
      <c r="INX1110" s="559"/>
      <c r="INY1110" s="559"/>
      <c r="INZ1110" s="559"/>
      <c r="IOA1110" s="559"/>
      <c r="IOB1110" s="559"/>
      <c r="IOC1110" s="559"/>
      <c r="IOD1110" s="559"/>
      <c r="IOE1110" s="559"/>
      <c r="IOF1110" s="559"/>
      <c r="IOG1110" s="559"/>
      <c r="IOH1110" s="559"/>
      <c r="IOI1110" s="559"/>
      <c r="IOJ1110" s="559"/>
      <c r="IOK1110" s="559"/>
      <c r="IOL1110" s="559"/>
      <c r="IOM1110" s="559"/>
      <c r="ION1110" s="559"/>
      <c r="IOO1110" s="559"/>
      <c r="IOP1110" s="559"/>
      <c r="IOQ1110" s="559"/>
      <c r="IOR1110" s="559"/>
      <c r="IOS1110" s="559"/>
      <c r="IOT1110" s="559"/>
      <c r="IOU1110" s="559"/>
      <c r="IOV1110" s="559"/>
      <c r="IOW1110" s="559"/>
      <c r="IOX1110" s="559"/>
      <c r="IOY1110" s="559"/>
      <c r="IOZ1110" s="559"/>
      <c r="IPA1110" s="559"/>
      <c r="IPB1110" s="559"/>
      <c r="IPC1110" s="559"/>
      <c r="IPD1110" s="559"/>
      <c r="IPE1110" s="559"/>
      <c r="IPF1110" s="559"/>
      <c r="IPG1110" s="559"/>
      <c r="IPH1110" s="559"/>
      <c r="IPI1110" s="559"/>
      <c r="IPJ1110" s="559"/>
      <c r="IPK1110" s="559"/>
      <c r="IPL1110" s="559"/>
      <c r="IPM1110" s="559"/>
      <c r="IPN1110" s="559"/>
      <c r="IPO1110" s="559"/>
      <c r="IPP1110" s="559"/>
      <c r="IPQ1110" s="559"/>
      <c r="IPR1110" s="559"/>
      <c r="IPS1110" s="559"/>
      <c r="IPT1110" s="559"/>
      <c r="IPU1110" s="559"/>
      <c r="IPV1110" s="559"/>
      <c r="IPW1110" s="559"/>
      <c r="IPX1110" s="559"/>
      <c r="IPY1110" s="559"/>
      <c r="IPZ1110" s="559"/>
      <c r="IQA1110" s="559"/>
      <c r="IQB1110" s="559"/>
      <c r="IQC1110" s="559"/>
      <c r="IQD1110" s="559"/>
      <c r="IQE1110" s="559"/>
      <c r="IQF1110" s="559"/>
      <c r="IQG1110" s="559"/>
      <c r="IQH1110" s="559"/>
      <c r="IQI1110" s="559"/>
      <c r="IQJ1110" s="559"/>
      <c r="IQK1110" s="559"/>
      <c r="IQL1110" s="559"/>
      <c r="IQM1110" s="559"/>
      <c r="IQN1110" s="559"/>
      <c r="IQO1110" s="559"/>
      <c r="IQP1110" s="559"/>
      <c r="IQQ1110" s="559"/>
      <c r="IQR1110" s="559"/>
      <c r="IQS1110" s="559"/>
      <c r="IQT1110" s="559"/>
      <c r="IQU1110" s="559"/>
      <c r="IQV1110" s="559"/>
      <c r="IQW1110" s="559"/>
      <c r="IQX1110" s="559"/>
      <c r="IQY1110" s="559"/>
      <c r="IQZ1110" s="559"/>
      <c r="IRA1110" s="559"/>
      <c r="IRB1110" s="559"/>
      <c r="IRC1110" s="559"/>
      <c r="IRD1110" s="559"/>
      <c r="IRE1110" s="559"/>
      <c r="IRF1110" s="559"/>
      <c r="IRG1110" s="559"/>
      <c r="IRH1110" s="559"/>
      <c r="IRI1110" s="559"/>
      <c r="IRJ1110" s="559"/>
      <c r="IRK1110" s="559"/>
      <c r="IRL1110" s="559"/>
      <c r="IRM1110" s="559"/>
      <c r="IRN1110" s="559"/>
      <c r="IRO1110" s="559"/>
      <c r="IRP1110" s="559"/>
      <c r="IRQ1110" s="559"/>
      <c r="IRR1110" s="559"/>
      <c r="IRS1110" s="559"/>
      <c r="IRT1110" s="559"/>
      <c r="IRU1110" s="559"/>
      <c r="IRV1110" s="559"/>
      <c r="IRW1110" s="559"/>
      <c r="IRX1110" s="559"/>
      <c r="IRY1110" s="559"/>
      <c r="IRZ1110" s="559"/>
      <c r="ISA1110" s="559"/>
      <c r="ISB1110" s="559"/>
      <c r="ISC1110" s="559"/>
      <c r="ISD1110" s="559"/>
      <c r="ISE1110" s="559"/>
      <c r="ISF1110" s="559"/>
      <c r="ISG1110" s="559"/>
      <c r="ISH1110" s="559"/>
      <c r="ISI1110" s="559"/>
      <c r="ISJ1110" s="559"/>
      <c r="ISK1110" s="559"/>
      <c r="ISL1110" s="559"/>
      <c r="ISM1110" s="559"/>
      <c r="ISN1110" s="559"/>
      <c r="ISO1110" s="559"/>
      <c r="ISP1110" s="559"/>
      <c r="ISQ1110" s="559"/>
      <c r="ISR1110" s="559"/>
      <c r="ISS1110" s="559"/>
      <c r="IST1110" s="559"/>
      <c r="ISU1110" s="559"/>
      <c r="ISV1110" s="559"/>
      <c r="ISW1110" s="559"/>
      <c r="ISX1110" s="559"/>
      <c r="ISY1110" s="559"/>
      <c r="ISZ1110" s="559"/>
      <c r="ITA1110" s="559"/>
      <c r="ITB1110" s="559"/>
      <c r="ITC1110" s="559"/>
      <c r="ITD1110" s="559"/>
      <c r="ITE1110" s="559"/>
      <c r="ITF1110" s="559"/>
      <c r="ITG1110" s="559"/>
      <c r="ITH1110" s="559"/>
      <c r="ITI1110" s="559"/>
      <c r="ITJ1110" s="559"/>
      <c r="ITK1110" s="559"/>
      <c r="ITL1110" s="559"/>
      <c r="ITM1110" s="559"/>
      <c r="ITN1110" s="559"/>
      <c r="ITO1110" s="559"/>
      <c r="ITP1110" s="559"/>
      <c r="ITQ1110" s="559"/>
      <c r="ITR1110" s="559"/>
      <c r="ITS1110" s="559"/>
      <c r="ITT1110" s="559"/>
      <c r="ITU1110" s="559"/>
      <c r="ITV1110" s="559"/>
      <c r="ITW1110" s="559"/>
      <c r="ITX1110" s="559"/>
      <c r="ITY1110" s="559"/>
      <c r="ITZ1110" s="559"/>
      <c r="IUA1110" s="559"/>
      <c r="IUB1110" s="559"/>
      <c r="IUC1110" s="559"/>
      <c r="IUD1110" s="559"/>
      <c r="IUE1110" s="559"/>
      <c r="IUF1110" s="559"/>
      <c r="IUG1110" s="559"/>
      <c r="IUH1110" s="559"/>
      <c r="IUI1110" s="559"/>
      <c r="IUJ1110" s="559"/>
      <c r="IUK1110" s="559"/>
      <c r="IUL1110" s="559"/>
      <c r="IUM1110" s="559"/>
      <c r="IUN1110" s="559"/>
      <c r="IUO1110" s="559"/>
      <c r="IUP1110" s="559"/>
      <c r="IUQ1110" s="559"/>
      <c r="IUR1110" s="559"/>
      <c r="IUS1110" s="559"/>
      <c r="IUT1110" s="559"/>
      <c r="IUU1110" s="559"/>
      <c r="IUV1110" s="559"/>
      <c r="IUW1110" s="559"/>
      <c r="IUX1110" s="559"/>
      <c r="IUY1110" s="559"/>
      <c r="IUZ1110" s="559"/>
      <c r="IVA1110" s="559"/>
      <c r="IVB1110" s="559"/>
      <c r="IVC1110" s="559"/>
      <c r="IVD1110" s="559"/>
      <c r="IVE1110" s="559"/>
      <c r="IVF1110" s="559"/>
      <c r="IVG1110" s="559"/>
      <c r="IVH1110" s="559"/>
      <c r="IVI1110" s="559"/>
      <c r="IVJ1110" s="559"/>
      <c r="IVK1110" s="559"/>
      <c r="IVL1110" s="559"/>
      <c r="IVM1110" s="559"/>
      <c r="IVN1110" s="559"/>
      <c r="IVO1110" s="559"/>
      <c r="IVP1110" s="559"/>
      <c r="IVQ1110" s="559"/>
      <c r="IVR1110" s="559"/>
      <c r="IVS1110" s="559"/>
      <c r="IVT1110" s="559"/>
      <c r="IVU1110" s="559"/>
      <c r="IVV1110" s="559"/>
      <c r="IVW1110" s="559"/>
      <c r="IVX1110" s="559"/>
      <c r="IVY1110" s="559"/>
      <c r="IVZ1110" s="559"/>
      <c r="IWA1110" s="559"/>
      <c r="IWB1110" s="559"/>
      <c r="IWC1110" s="559"/>
      <c r="IWD1110" s="559"/>
      <c r="IWE1110" s="559"/>
      <c r="IWF1110" s="559"/>
      <c r="IWG1110" s="559"/>
      <c r="IWH1110" s="559"/>
      <c r="IWI1110" s="559"/>
      <c r="IWJ1110" s="559"/>
      <c r="IWK1110" s="559"/>
      <c r="IWL1110" s="559"/>
      <c r="IWM1110" s="559"/>
      <c r="IWN1110" s="559"/>
      <c r="IWO1110" s="559"/>
      <c r="IWP1110" s="559"/>
      <c r="IWQ1110" s="559"/>
      <c r="IWR1110" s="559"/>
      <c r="IWS1110" s="559"/>
      <c r="IWT1110" s="559"/>
      <c r="IWU1110" s="559"/>
      <c r="IWV1110" s="559"/>
      <c r="IWW1110" s="559"/>
      <c r="IWX1110" s="559"/>
      <c r="IWY1110" s="559"/>
      <c r="IWZ1110" s="559"/>
      <c r="IXA1110" s="559"/>
      <c r="IXB1110" s="559"/>
      <c r="IXC1110" s="559"/>
      <c r="IXD1110" s="559"/>
      <c r="IXE1110" s="559"/>
      <c r="IXF1110" s="559"/>
      <c r="IXG1110" s="559"/>
      <c r="IXH1110" s="559"/>
      <c r="IXI1110" s="559"/>
      <c r="IXJ1110" s="559"/>
      <c r="IXK1110" s="559"/>
      <c r="IXL1110" s="559"/>
      <c r="IXM1110" s="559"/>
      <c r="IXN1110" s="559"/>
      <c r="IXO1110" s="559"/>
      <c r="IXP1110" s="559"/>
      <c r="IXQ1110" s="559"/>
      <c r="IXR1110" s="559"/>
      <c r="IXS1110" s="559"/>
      <c r="IXT1110" s="559"/>
      <c r="IXU1110" s="559"/>
      <c r="IXV1110" s="559"/>
      <c r="IXW1110" s="559"/>
      <c r="IXX1110" s="559"/>
      <c r="IXY1110" s="559"/>
      <c r="IXZ1110" s="559"/>
      <c r="IYA1110" s="559"/>
      <c r="IYB1110" s="559"/>
      <c r="IYC1110" s="559"/>
      <c r="IYD1110" s="559"/>
      <c r="IYE1110" s="559"/>
      <c r="IYF1110" s="559"/>
      <c r="IYG1110" s="559"/>
      <c r="IYH1110" s="559"/>
      <c r="IYI1110" s="559"/>
      <c r="IYJ1110" s="559"/>
      <c r="IYK1110" s="559"/>
      <c r="IYL1110" s="559"/>
      <c r="IYM1110" s="559"/>
      <c r="IYN1110" s="559"/>
      <c r="IYO1110" s="559"/>
      <c r="IYP1110" s="559"/>
      <c r="IYQ1110" s="559"/>
      <c r="IYR1110" s="559"/>
      <c r="IYS1110" s="559"/>
      <c r="IYT1110" s="559"/>
      <c r="IYU1110" s="559"/>
      <c r="IYV1110" s="559"/>
      <c r="IYW1110" s="559"/>
      <c r="IYX1110" s="559"/>
      <c r="IYY1110" s="559"/>
      <c r="IYZ1110" s="559"/>
      <c r="IZA1110" s="559"/>
      <c r="IZB1110" s="559"/>
      <c r="IZC1110" s="559"/>
      <c r="IZD1110" s="559"/>
      <c r="IZE1110" s="559"/>
      <c r="IZF1110" s="559"/>
      <c r="IZG1110" s="559"/>
      <c r="IZH1110" s="559"/>
      <c r="IZI1110" s="559"/>
      <c r="IZJ1110" s="559"/>
      <c r="IZK1110" s="559"/>
      <c r="IZL1110" s="559"/>
      <c r="IZM1110" s="559"/>
      <c r="IZN1110" s="559"/>
      <c r="IZO1110" s="559"/>
      <c r="IZP1110" s="559"/>
      <c r="IZQ1110" s="559"/>
      <c r="IZR1110" s="559"/>
      <c r="IZS1110" s="559"/>
      <c r="IZT1110" s="559"/>
      <c r="IZU1110" s="559"/>
      <c r="IZV1110" s="559"/>
      <c r="IZW1110" s="559"/>
      <c r="IZX1110" s="559"/>
      <c r="IZY1110" s="559"/>
      <c r="IZZ1110" s="559"/>
      <c r="JAA1110" s="559"/>
      <c r="JAB1110" s="559"/>
      <c r="JAC1110" s="559"/>
      <c r="JAD1110" s="559"/>
      <c r="JAE1110" s="559"/>
      <c r="JAF1110" s="559"/>
      <c r="JAG1110" s="559"/>
      <c r="JAH1110" s="559"/>
      <c r="JAI1110" s="559"/>
      <c r="JAJ1110" s="559"/>
      <c r="JAK1110" s="559"/>
      <c r="JAL1110" s="559"/>
      <c r="JAM1110" s="559"/>
      <c r="JAN1110" s="559"/>
      <c r="JAO1110" s="559"/>
      <c r="JAP1110" s="559"/>
      <c r="JAQ1110" s="559"/>
      <c r="JAR1110" s="559"/>
      <c r="JAS1110" s="559"/>
      <c r="JAT1110" s="559"/>
      <c r="JAU1110" s="559"/>
      <c r="JAV1110" s="559"/>
      <c r="JAW1110" s="559"/>
      <c r="JAX1110" s="559"/>
      <c r="JAY1110" s="559"/>
      <c r="JAZ1110" s="559"/>
      <c r="JBA1110" s="559"/>
      <c r="JBB1110" s="559"/>
      <c r="JBC1110" s="559"/>
      <c r="JBD1110" s="559"/>
      <c r="JBE1110" s="559"/>
      <c r="JBF1110" s="559"/>
      <c r="JBG1110" s="559"/>
      <c r="JBH1110" s="559"/>
      <c r="JBI1110" s="559"/>
      <c r="JBJ1110" s="559"/>
      <c r="JBK1110" s="559"/>
      <c r="JBL1110" s="559"/>
      <c r="JBM1110" s="559"/>
      <c r="JBN1110" s="559"/>
      <c r="JBO1110" s="559"/>
      <c r="JBP1110" s="559"/>
      <c r="JBQ1110" s="559"/>
      <c r="JBR1110" s="559"/>
      <c r="JBS1110" s="559"/>
      <c r="JBT1110" s="559"/>
      <c r="JBU1110" s="559"/>
      <c r="JBV1110" s="559"/>
      <c r="JBW1110" s="559"/>
      <c r="JBX1110" s="559"/>
      <c r="JBY1110" s="559"/>
      <c r="JBZ1110" s="559"/>
      <c r="JCA1110" s="559"/>
      <c r="JCB1110" s="559"/>
      <c r="JCC1110" s="559"/>
      <c r="JCD1110" s="559"/>
      <c r="JCE1110" s="559"/>
      <c r="JCF1110" s="559"/>
      <c r="JCG1110" s="559"/>
      <c r="JCH1110" s="559"/>
      <c r="JCI1110" s="559"/>
      <c r="JCJ1110" s="559"/>
      <c r="JCK1110" s="559"/>
      <c r="JCL1110" s="559"/>
      <c r="JCM1110" s="559"/>
      <c r="JCN1110" s="559"/>
      <c r="JCO1110" s="559"/>
      <c r="JCP1110" s="559"/>
      <c r="JCQ1110" s="559"/>
      <c r="JCR1110" s="559"/>
      <c r="JCS1110" s="559"/>
      <c r="JCT1110" s="559"/>
      <c r="JCU1110" s="559"/>
      <c r="JCV1110" s="559"/>
      <c r="JCW1110" s="559"/>
      <c r="JCX1110" s="559"/>
      <c r="JCY1110" s="559"/>
      <c r="JCZ1110" s="559"/>
      <c r="JDA1110" s="559"/>
      <c r="JDB1110" s="559"/>
      <c r="JDC1110" s="559"/>
      <c r="JDD1110" s="559"/>
      <c r="JDE1110" s="559"/>
      <c r="JDF1110" s="559"/>
      <c r="JDG1110" s="559"/>
      <c r="JDH1110" s="559"/>
      <c r="JDI1110" s="559"/>
      <c r="JDJ1110" s="559"/>
      <c r="JDK1110" s="559"/>
      <c r="JDL1110" s="559"/>
      <c r="JDM1110" s="559"/>
      <c r="JDN1110" s="559"/>
      <c r="JDO1110" s="559"/>
      <c r="JDP1110" s="559"/>
      <c r="JDQ1110" s="559"/>
      <c r="JDR1110" s="559"/>
      <c r="JDS1110" s="559"/>
      <c r="JDT1110" s="559"/>
      <c r="JDU1110" s="559"/>
      <c r="JDV1110" s="559"/>
      <c r="JDW1110" s="559"/>
      <c r="JDX1110" s="559"/>
      <c r="JDY1110" s="559"/>
      <c r="JDZ1110" s="559"/>
      <c r="JEA1110" s="559"/>
      <c r="JEB1110" s="559"/>
      <c r="JEC1110" s="559"/>
      <c r="JED1110" s="559"/>
      <c r="JEE1110" s="559"/>
      <c r="JEF1110" s="559"/>
      <c r="JEG1110" s="559"/>
      <c r="JEH1110" s="559"/>
      <c r="JEI1110" s="559"/>
      <c r="JEJ1110" s="559"/>
      <c r="JEK1110" s="559"/>
      <c r="JEL1110" s="559"/>
      <c r="JEM1110" s="559"/>
      <c r="JEN1110" s="559"/>
      <c r="JEO1110" s="559"/>
      <c r="JEP1110" s="559"/>
      <c r="JEQ1110" s="559"/>
      <c r="JER1110" s="559"/>
      <c r="JES1110" s="559"/>
      <c r="JET1110" s="559"/>
      <c r="JEU1110" s="559"/>
      <c r="JEV1110" s="559"/>
      <c r="JEW1110" s="559"/>
      <c r="JEX1110" s="559"/>
      <c r="JEY1110" s="559"/>
      <c r="JEZ1110" s="559"/>
      <c r="JFA1110" s="559"/>
      <c r="JFB1110" s="559"/>
      <c r="JFC1110" s="559"/>
      <c r="JFD1110" s="559"/>
      <c r="JFE1110" s="559"/>
      <c r="JFF1110" s="559"/>
      <c r="JFG1110" s="559"/>
      <c r="JFH1110" s="559"/>
      <c r="JFI1110" s="559"/>
      <c r="JFJ1110" s="559"/>
      <c r="JFK1110" s="559"/>
      <c r="JFL1110" s="559"/>
      <c r="JFM1110" s="559"/>
      <c r="JFN1110" s="559"/>
      <c r="JFO1110" s="559"/>
      <c r="JFP1110" s="559"/>
      <c r="JFQ1110" s="559"/>
      <c r="JFR1110" s="559"/>
      <c r="JFS1110" s="559"/>
      <c r="JFT1110" s="559"/>
      <c r="JFU1110" s="559"/>
      <c r="JFV1110" s="559"/>
      <c r="JFW1110" s="559"/>
      <c r="JFX1110" s="559"/>
      <c r="JFY1110" s="559"/>
      <c r="JFZ1110" s="559"/>
      <c r="JGA1110" s="559"/>
      <c r="JGB1110" s="559"/>
      <c r="JGC1110" s="559"/>
      <c r="JGD1110" s="559"/>
      <c r="JGE1110" s="559"/>
      <c r="JGF1110" s="559"/>
      <c r="JGG1110" s="559"/>
      <c r="JGH1110" s="559"/>
      <c r="JGI1110" s="559"/>
      <c r="JGJ1110" s="559"/>
      <c r="JGK1110" s="559"/>
      <c r="JGL1110" s="559"/>
      <c r="JGM1110" s="559"/>
      <c r="JGN1110" s="559"/>
      <c r="JGO1110" s="559"/>
      <c r="JGP1110" s="559"/>
      <c r="JGQ1110" s="559"/>
      <c r="JGR1110" s="559"/>
      <c r="JGS1110" s="559"/>
      <c r="JGT1110" s="559"/>
      <c r="JGU1110" s="559"/>
      <c r="JGV1110" s="559"/>
      <c r="JGW1110" s="559"/>
      <c r="JGX1110" s="559"/>
      <c r="JGY1110" s="559"/>
      <c r="JGZ1110" s="559"/>
      <c r="JHA1110" s="559"/>
      <c r="JHB1110" s="559"/>
      <c r="JHC1110" s="559"/>
      <c r="JHD1110" s="559"/>
      <c r="JHE1110" s="559"/>
      <c r="JHF1110" s="559"/>
      <c r="JHG1110" s="559"/>
      <c r="JHH1110" s="559"/>
      <c r="JHI1110" s="559"/>
      <c r="JHJ1110" s="559"/>
      <c r="JHK1110" s="559"/>
      <c r="JHL1110" s="559"/>
      <c r="JHM1110" s="559"/>
      <c r="JHN1110" s="559"/>
      <c r="JHO1110" s="559"/>
      <c r="JHP1110" s="559"/>
      <c r="JHQ1110" s="559"/>
      <c r="JHR1110" s="559"/>
      <c r="JHS1110" s="559"/>
      <c r="JHT1110" s="559"/>
      <c r="JHU1110" s="559"/>
      <c r="JHV1110" s="559"/>
      <c r="JHW1110" s="559"/>
      <c r="JHX1110" s="559"/>
      <c r="JHY1110" s="559"/>
      <c r="JHZ1110" s="559"/>
      <c r="JIA1110" s="559"/>
      <c r="JIB1110" s="559"/>
      <c r="JIC1110" s="559"/>
      <c r="JID1110" s="559"/>
      <c r="JIE1110" s="559"/>
      <c r="JIF1110" s="559"/>
      <c r="JIG1110" s="559"/>
      <c r="JIH1110" s="559"/>
      <c r="JII1110" s="559"/>
      <c r="JIJ1110" s="559"/>
      <c r="JIK1110" s="559"/>
      <c r="JIL1110" s="559"/>
      <c r="JIM1110" s="559"/>
      <c r="JIN1110" s="559"/>
      <c r="JIO1110" s="559"/>
      <c r="JIP1110" s="559"/>
      <c r="JIQ1110" s="559"/>
      <c r="JIR1110" s="559"/>
      <c r="JIS1110" s="559"/>
      <c r="JIT1110" s="559"/>
      <c r="JIU1110" s="559"/>
      <c r="JIV1110" s="559"/>
      <c r="JIW1110" s="559"/>
      <c r="JIX1110" s="559"/>
      <c r="JIY1110" s="559"/>
      <c r="JIZ1110" s="559"/>
      <c r="JJA1110" s="559"/>
      <c r="JJB1110" s="559"/>
      <c r="JJC1110" s="559"/>
      <c r="JJD1110" s="559"/>
      <c r="JJE1110" s="559"/>
      <c r="JJF1110" s="559"/>
      <c r="JJG1110" s="559"/>
      <c r="JJH1110" s="559"/>
      <c r="JJI1110" s="559"/>
      <c r="JJJ1110" s="559"/>
      <c r="JJK1110" s="559"/>
      <c r="JJL1110" s="559"/>
      <c r="JJM1110" s="559"/>
      <c r="JJN1110" s="559"/>
      <c r="JJO1110" s="559"/>
      <c r="JJP1110" s="559"/>
      <c r="JJQ1110" s="559"/>
      <c r="JJR1110" s="559"/>
      <c r="JJS1110" s="559"/>
      <c r="JJT1110" s="559"/>
      <c r="JJU1110" s="559"/>
      <c r="JJV1110" s="559"/>
      <c r="JJW1110" s="559"/>
      <c r="JJX1110" s="559"/>
      <c r="JJY1110" s="559"/>
      <c r="JJZ1110" s="559"/>
      <c r="JKA1110" s="559"/>
      <c r="JKB1110" s="559"/>
      <c r="JKC1110" s="559"/>
      <c r="JKD1110" s="559"/>
      <c r="JKE1110" s="559"/>
      <c r="JKF1110" s="559"/>
      <c r="JKG1110" s="559"/>
      <c r="JKH1110" s="559"/>
      <c r="JKI1110" s="559"/>
      <c r="JKJ1110" s="559"/>
      <c r="JKK1110" s="559"/>
      <c r="JKL1110" s="559"/>
      <c r="JKM1110" s="559"/>
      <c r="JKN1110" s="559"/>
      <c r="JKO1110" s="559"/>
      <c r="JKP1110" s="559"/>
      <c r="JKQ1110" s="559"/>
      <c r="JKR1110" s="559"/>
      <c r="JKS1110" s="559"/>
      <c r="JKT1110" s="559"/>
      <c r="JKU1110" s="559"/>
      <c r="JKV1110" s="559"/>
      <c r="JKW1110" s="559"/>
      <c r="JKX1110" s="559"/>
      <c r="JKY1110" s="559"/>
      <c r="JKZ1110" s="559"/>
      <c r="JLA1110" s="559"/>
      <c r="JLB1110" s="559"/>
      <c r="JLC1110" s="559"/>
      <c r="JLD1110" s="559"/>
      <c r="JLE1110" s="559"/>
      <c r="JLF1110" s="559"/>
      <c r="JLG1110" s="559"/>
      <c r="JLH1110" s="559"/>
      <c r="JLI1110" s="559"/>
      <c r="JLJ1110" s="559"/>
      <c r="JLK1110" s="559"/>
      <c r="JLL1110" s="559"/>
      <c r="JLM1110" s="559"/>
      <c r="JLN1110" s="559"/>
      <c r="JLO1110" s="559"/>
      <c r="JLP1110" s="559"/>
      <c r="JLQ1110" s="559"/>
      <c r="JLR1110" s="559"/>
      <c r="JLS1110" s="559"/>
      <c r="JLT1110" s="559"/>
      <c r="JLU1110" s="559"/>
      <c r="JLV1110" s="559"/>
      <c r="JLW1110" s="559"/>
      <c r="JLX1110" s="559"/>
      <c r="JLY1110" s="559"/>
      <c r="JLZ1110" s="559"/>
      <c r="JMA1110" s="559"/>
      <c r="JMB1110" s="559"/>
      <c r="JMC1110" s="559"/>
      <c r="JMD1110" s="559"/>
      <c r="JME1110" s="559"/>
      <c r="JMF1110" s="559"/>
      <c r="JMG1110" s="559"/>
      <c r="JMH1110" s="559"/>
      <c r="JMI1110" s="559"/>
      <c r="JMJ1110" s="559"/>
      <c r="JMK1110" s="559"/>
      <c r="JML1110" s="559"/>
      <c r="JMM1110" s="559"/>
      <c r="JMN1110" s="559"/>
      <c r="JMO1110" s="559"/>
      <c r="JMP1110" s="559"/>
      <c r="JMQ1110" s="559"/>
      <c r="JMR1110" s="559"/>
      <c r="JMS1110" s="559"/>
      <c r="JMT1110" s="559"/>
      <c r="JMU1110" s="559"/>
      <c r="JMV1110" s="559"/>
      <c r="JMW1110" s="559"/>
      <c r="JMX1110" s="559"/>
      <c r="JMY1110" s="559"/>
      <c r="JMZ1110" s="559"/>
      <c r="JNA1110" s="559"/>
      <c r="JNB1110" s="559"/>
      <c r="JNC1110" s="559"/>
      <c r="JND1110" s="559"/>
      <c r="JNE1110" s="559"/>
      <c r="JNF1110" s="559"/>
      <c r="JNG1110" s="559"/>
      <c r="JNH1110" s="559"/>
      <c r="JNI1110" s="559"/>
      <c r="JNJ1110" s="559"/>
      <c r="JNK1110" s="559"/>
      <c r="JNL1110" s="559"/>
      <c r="JNM1110" s="559"/>
      <c r="JNN1110" s="559"/>
      <c r="JNO1110" s="559"/>
      <c r="JNP1110" s="559"/>
      <c r="JNQ1110" s="559"/>
      <c r="JNR1110" s="559"/>
      <c r="JNS1110" s="559"/>
      <c r="JNT1110" s="559"/>
      <c r="JNU1110" s="559"/>
      <c r="JNV1110" s="559"/>
      <c r="JNW1110" s="559"/>
      <c r="JNX1110" s="559"/>
      <c r="JNY1110" s="559"/>
      <c r="JNZ1110" s="559"/>
      <c r="JOA1110" s="559"/>
      <c r="JOB1110" s="559"/>
      <c r="JOC1110" s="559"/>
      <c r="JOD1110" s="559"/>
      <c r="JOE1110" s="559"/>
      <c r="JOF1110" s="559"/>
      <c r="JOG1110" s="559"/>
      <c r="JOH1110" s="559"/>
      <c r="JOI1110" s="559"/>
      <c r="JOJ1110" s="559"/>
      <c r="JOK1110" s="559"/>
      <c r="JOL1110" s="559"/>
      <c r="JOM1110" s="559"/>
      <c r="JON1110" s="559"/>
      <c r="JOO1110" s="559"/>
      <c r="JOP1110" s="559"/>
      <c r="JOQ1110" s="559"/>
      <c r="JOR1110" s="559"/>
      <c r="JOS1110" s="559"/>
      <c r="JOT1110" s="559"/>
      <c r="JOU1110" s="559"/>
      <c r="JOV1110" s="559"/>
      <c r="JOW1110" s="559"/>
      <c r="JOX1110" s="559"/>
      <c r="JOY1110" s="559"/>
      <c r="JOZ1110" s="559"/>
      <c r="JPA1110" s="559"/>
      <c r="JPB1110" s="559"/>
      <c r="JPC1110" s="559"/>
      <c r="JPD1110" s="559"/>
      <c r="JPE1110" s="559"/>
      <c r="JPF1110" s="559"/>
      <c r="JPG1110" s="559"/>
      <c r="JPH1110" s="559"/>
      <c r="JPI1110" s="559"/>
      <c r="JPJ1110" s="559"/>
      <c r="JPK1110" s="559"/>
      <c r="JPL1110" s="559"/>
      <c r="JPM1110" s="559"/>
      <c r="JPN1110" s="559"/>
      <c r="JPO1110" s="559"/>
      <c r="JPP1110" s="559"/>
      <c r="JPQ1110" s="559"/>
      <c r="JPR1110" s="559"/>
      <c r="JPS1110" s="559"/>
      <c r="JPT1110" s="559"/>
      <c r="JPU1110" s="559"/>
      <c r="JPV1110" s="559"/>
      <c r="JPW1110" s="559"/>
      <c r="JPX1110" s="559"/>
      <c r="JPY1110" s="559"/>
      <c r="JPZ1110" s="559"/>
      <c r="JQA1110" s="559"/>
      <c r="JQB1110" s="559"/>
      <c r="JQC1110" s="559"/>
      <c r="JQD1110" s="559"/>
      <c r="JQE1110" s="559"/>
      <c r="JQF1110" s="559"/>
      <c r="JQG1110" s="559"/>
      <c r="JQH1110" s="559"/>
      <c r="JQI1110" s="559"/>
      <c r="JQJ1110" s="559"/>
      <c r="JQK1110" s="559"/>
      <c r="JQL1110" s="559"/>
      <c r="JQM1110" s="559"/>
      <c r="JQN1110" s="559"/>
      <c r="JQO1110" s="559"/>
      <c r="JQP1110" s="559"/>
      <c r="JQQ1110" s="559"/>
      <c r="JQR1110" s="559"/>
      <c r="JQS1110" s="559"/>
      <c r="JQT1110" s="559"/>
      <c r="JQU1110" s="559"/>
      <c r="JQV1110" s="559"/>
      <c r="JQW1110" s="559"/>
      <c r="JQX1110" s="559"/>
      <c r="JQY1110" s="559"/>
      <c r="JQZ1110" s="559"/>
      <c r="JRA1110" s="559"/>
      <c r="JRB1110" s="559"/>
      <c r="JRC1110" s="559"/>
      <c r="JRD1110" s="559"/>
      <c r="JRE1110" s="559"/>
      <c r="JRF1110" s="559"/>
      <c r="JRG1110" s="559"/>
      <c r="JRH1110" s="559"/>
      <c r="JRI1110" s="559"/>
      <c r="JRJ1110" s="559"/>
      <c r="JRK1110" s="559"/>
      <c r="JRL1110" s="559"/>
      <c r="JRM1110" s="559"/>
      <c r="JRN1110" s="559"/>
      <c r="JRO1110" s="559"/>
      <c r="JRP1110" s="559"/>
      <c r="JRQ1110" s="559"/>
      <c r="JRR1110" s="559"/>
      <c r="JRS1110" s="559"/>
      <c r="JRT1110" s="559"/>
      <c r="JRU1110" s="559"/>
      <c r="JRV1110" s="559"/>
      <c r="JRW1110" s="559"/>
      <c r="JRX1110" s="559"/>
      <c r="JRY1110" s="559"/>
      <c r="JRZ1110" s="559"/>
      <c r="JSA1110" s="559"/>
      <c r="JSB1110" s="559"/>
      <c r="JSC1110" s="559"/>
      <c r="JSD1110" s="559"/>
      <c r="JSE1110" s="559"/>
      <c r="JSF1110" s="559"/>
      <c r="JSG1110" s="559"/>
      <c r="JSH1110" s="559"/>
      <c r="JSI1110" s="559"/>
      <c r="JSJ1110" s="559"/>
      <c r="JSK1110" s="559"/>
      <c r="JSL1110" s="559"/>
      <c r="JSM1110" s="559"/>
      <c r="JSN1110" s="559"/>
      <c r="JSO1110" s="559"/>
      <c r="JSP1110" s="559"/>
      <c r="JSQ1110" s="559"/>
      <c r="JSR1110" s="559"/>
      <c r="JSS1110" s="559"/>
      <c r="JST1110" s="559"/>
      <c r="JSU1110" s="559"/>
      <c r="JSV1110" s="559"/>
      <c r="JSW1110" s="559"/>
      <c r="JSX1110" s="559"/>
      <c r="JSY1110" s="559"/>
      <c r="JSZ1110" s="559"/>
      <c r="JTA1110" s="559"/>
      <c r="JTB1110" s="559"/>
      <c r="JTC1110" s="559"/>
      <c r="JTD1110" s="559"/>
      <c r="JTE1110" s="559"/>
      <c r="JTF1110" s="559"/>
      <c r="JTG1110" s="559"/>
      <c r="JTH1110" s="559"/>
      <c r="JTI1110" s="559"/>
      <c r="JTJ1110" s="559"/>
      <c r="JTK1110" s="559"/>
      <c r="JTL1110" s="559"/>
      <c r="JTM1110" s="559"/>
      <c r="JTN1110" s="559"/>
      <c r="JTO1110" s="559"/>
      <c r="JTP1110" s="559"/>
      <c r="JTQ1110" s="559"/>
      <c r="JTR1110" s="559"/>
      <c r="JTS1110" s="559"/>
      <c r="JTT1110" s="559"/>
      <c r="JTU1110" s="559"/>
      <c r="JTV1110" s="559"/>
      <c r="JTW1110" s="559"/>
      <c r="JTX1110" s="559"/>
      <c r="JTY1110" s="559"/>
      <c r="JTZ1110" s="559"/>
      <c r="JUA1110" s="559"/>
      <c r="JUB1110" s="559"/>
      <c r="JUC1110" s="559"/>
      <c r="JUD1110" s="559"/>
      <c r="JUE1110" s="559"/>
      <c r="JUF1110" s="559"/>
      <c r="JUG1110" s="559"/>
      <c r="JUH1110" s="559"/>
      <c r="JUI1110" s="559"/>
      <c r="JUJ1110" s="559"/>
      <c r="JUK1110" s="559"/>
      <c r="JUL1110" s="559"/>
      <c r="JUM1110" s="559"/>
      <c r="JUN1110" s="559"/>
      <c r="JUO1110" s="559"/>
      <c r="JUP1110" s="559"/>
      <c r="JUQ1110" s="559"/>
      <c r="JUR1110" s="559"/>
      <c r="JUS1110" s="559"/>
      <c r="JUT1110" s="559"/>
      <c r="JUU1110" s="559"/>
      <c r="JUV1110" s="559"/>
      <c r="JUW1110" s="559"/>
      <c r="JUX1110" s="559"/>
      <c r="JUY1110" s="559"/>
      <c r="JUZ1110" s="559"/>
      <c r="JVA1110" s="559"/>
      <c r="JVB1110" s="559"/>
      <c r="JVC1110" s="559"/>
      <c r="JVD1110" s="559"/>
      <c r="JVE1110" s="559"/>
      <c r="JVF1110" s="559"/>
      <c r="JVG1110" s="559"/>
      <c r="JVH1110" s="559"/>
      <c r="JVI1110" s="559"/>
      <c r="JVJ1110" s="559"/>
      <c r="JVK1110" s="559"/>
      <c r="JVL1110" s="559"/>
      <c r="JVM1110" s="559"/>
      <c r="JVN1110" s="559"/>
      <c r="JVO1110" s="559"/>
      <c r="JVP1110" s="559"/>
      <c r="JVQ1110" s="559"/>
      <c r="JVR1110" s="559"/>
      <c r="JVS1110" s="559"/>
      <c r="JVT1110" s="559"/>
      <c r="JVU1110" s="559"/>
      <c r="JVV1110" s="559"/>
      <c r="JVW1110" s="559"/>
      <c r="JVX1110" s="559"/>
      <c r="JVY1110" s="559"/>
      <c r="JVZ1110" s="559"/>
      <c r="JWA1110" s="559"/>
      <c r="JWB1110" s="559"/>
      <c r="JWC1110" s="559"/>
      <c r="JWD1110" s="559"/>
      <c r="JWE1110" s="559"/>
      <c r="JWF1110" s="559"/>
      <c r="JWG1110" s="559"/>
      <c r="JWH1110" s="559"/>
      <c r="JWI1110" s="559"/>
      <c r="JWJ1110" s="559"/>
      <c r="JWK1110" s="559"/>
      <c r="JWL1110" s="559"/>
      <c r="JWM1110" s="559"/>
      <c r="JWN1110" s="559"/>
      <c r="JWO1110" s="559"/>
      <c r="JWP1110" s="559"/>
      <c r="JWQ1110" s="559"/>
      <c r="JWR1110" s="559"/>
      <c r="JWS1110" s="559"/>
      <c r="JWT1110" s="559"/>
      <c r="JWU1110" s="559"/>
      <c r="JWV1110" s="559"/>
      <c r="JWW1110" s="559"/>
      <c r="JWX1110" s="559"/>
      <c r="JWY1110" s="559"/>
      <c r="JWZ1110" s="559"/>
      <c r="JXA1110" s="559"/>
      <c r="JXB1110" s="559"/>
      <c r="JXC1110" s="559"/>
      <c r="JXD1110" s="559"/>
      <c r="JXE1110" s="559"/>
      <c r="JXF1110" s="559"/>
      <c r="JXG1110" s="559"/>
      <c r="JXH1110" s="559"/>
      <c r="JXI1110" s="559"/>
      <c r="JXJ1110" s="559"/>
      <c r="JXK1110" s="559"/>
      <c r="JXL1110" s="559"/>
      <c r="JXM1110" s="559"/>
      <c r="JXN1110" s="559"/>
      <c r="JXO1110" s="559"/>
      <c r="JXP1110" s="559"/>
      <c r="JXQ1110" s="559"/>
      <c r="JXR1110" s="559"/>
      <c r="JXS1110" s="559"/>
      <c r="JXT1110" s="559"/>
      <c r="JXU1110" s="559"/>
      <c r="JXV1110" s="559"/>
      <c r="JXW1110" s="559"/>
      <c r="JXX1110" s="559"/>
      <c r="JXY1110" s="559"/>
      <c r="JXZ1110" s="559"/>
      <c r="JYA1110" s="559"/>
      <c r="JYB1110" s="559"/>
      <c r="JYC1110" s="559"/>
      <c r="JYD1110" s="559"/>
      <c r="JYE1110" s="559"/>
      <c r="JYF1110" s="559"/>
      <c r="JYG1110" s="559"/>
      <c r="JYH1110" s="559"/>
      <c r="JYI1110" s="559"/>
      <c r="JYJ1110" s="559"/>
      <c r="JYK1110" s="559"/>
      <c r="JYL1110" s="559"/>
      <c r="JYM1110" s="559"/>
      <c r="JYN1110" s="559"/>
      <c r="JYO1110" s="559"/>
      <c r="JYP1110" s="559"/>
      <c r="JYQ1110" s="559"/>
      <c r="JYR1110" s="559"/>
      <c r="JYS1110" s="559"/>
      <c r="JYT1110" s="559"/>
      <c r="JYU1110" s="559"/>
      <c r="JYV1110" s="559"/>
      <c r="JYW1110" s="559"/>
      <c r="JYX1110" s="559"/>
      <c r="JYY1110" s="559"/>
      <c r="JYZ1110" s="559"/>
      <c r="JZA1110" s="559"/>
      <c r="JZB1110" s="559"/>
      <c r="JZC1110" s="559"/>
      <c r="JZD1110" s="559"/>
      <c r="JZE1110" s="559"/>
      <c r="JZF1110" s="559"/>
      <c r="JZG1110" s="559"/>
      <c r="JZH1110" s="559"/>
      <c r="JZI1110" s="559"/>
      <c r="JZJ1110" s="559"/>
      <c r="JZK1110" s="559"/>
      <c r="JZL1110" s="559"/>
      <c r="JZM1110" s="559"/>
      <c r="JZN1110" s="559"/>
      <c r="JZO1110" s="559"/>
      <c r="JZP1110" s="559"/>
      <c r="JZQ1110" s="559"/>
      <c r="JZR1110" s="559"/>
      <c r="JZS1110" s="559"/>
      <c r="JZT1110" s="559"/>
      <c r="JZU1110" s="559"/>
      <c r="JZV1110" s="559"/>
      <c r="JZW1110" s="559"/>
      <c r="JZX1110" s="559"/>
      <c r="JZY1110" s="559"/>
      <c r="JZZ1110" s="559"/>
      <c r="KAA1110" s="559"/>
      <c r="KAB1110" s="559"/>
      <c r="KAC1110" s="559"/>
      <c r="KAD1110" s="559"/>
      <c r="KAE1110" s="559"/>
      <c r="KAF1110" s="559"/>
      <c r="KAG1110" s="559"/>
      <c r="KAH1110" s="559"/>
      <c r="KAI1110" s="559"/>
      <c r="KAJ1110" s="559"/>
      <c r="KAK1110" s="559"/>
      <c r="KAL1110" s="559"/>
      <c r="KAM1110" s="559"/>
      <c r="KAN1110" s="559"/>
      <c r="KAO1110" s="559"/>
      <c r="KAP1110" s="559"/>
      <c r="KAQ1110" s="559"/>
      <c r="KAR1110" s="559"/>
      <c r="KAS1110" s="559"/>
      <c r="KAT1110" s="559"/>
      <c r="KAU1110" s="559"/>
      <c r="KAV1110" s="559"/>
      <c r="KAW1110" s="559"/>
      <c r="KAX1110" s="559"/>
      <c r="KAY1110" s="559"/>
      <c r="KAZ1110" s="559"/>
      <c r="KBA1110" s="559"/>
      <c r="KBB1110" s="559"/>
      <c r="KBC1110" s="559"/>
      <c r="KBD1110" s="559"/>
      <c r="KBE1110" s="559"/>
      <c r="KBF1110" s="559"/>
      <c r="KBG1110" s="559"/>
      <c r="KBH1110" s="559"/>
      <c r="KBI1110" s="559"/>
      <c r="KBJ1110" s="559"/>
      <c r="KBK1110" s="559"/>
      <c r="KBL1110" s="559"/>
      <c r="KBM1110" s="559"/>
      <c r="KBN1110" s="559"/>
      <c r="KBO1110" s="559"/>
      <c r="KBP1110" s="559"/>
      <c r="KBQ1110" s="559"/>
      <c r="KBR1110" s="559"/>
      <c r="KBS1110" s="559"/>
      <c r="KBT1110" s="559"/>
      <c r="KBU1110" s="559"/>
      <c r="KBV1110" s="559"/>
      <c r="KBW1110" s="559"/>
      <c r="KBX1110" s="559"/>
      <c r="KBY1110" s="559"/>
      <c r="KBZ1110" s="559"/>
      <c r="KCA1110" s="559"/>
      <c r="KCB1110" s="559"/>
      <c r="KCC1110" s="559"/>
      <c r="KCD1110" s="559"/>
      <c r="KCE1110" s="559"/>
      <c r="KCF1110" s="559"/>
      <c r="KCG1110" s="559"/>
      <c r="KCH1110" s="559"/>
      <c r="KCI1110" s="559"/>
      <c r="KCJ1110" s="559"/>
      <c r="KCK1110" s="559"/>
      <c r="KCL1110" s="559"/>
      <c r="KCM1110" s="559"/>
      <c r="KCN1110" s="559"/>
      <c r="KCO1110" s="559"/>
      <c r="KCP1110" s="559"/>
      <c r="KCQ1110" s="559"/>
      <c r="KCR1110" s="559"/>
      <c r="KCS1110" s="559"/>
      <c r="KCT1110" s="559"/>
      <c r="KCU1110" s="559"/>
      <c r="KCV1110" s="559"/>
      <c r="KCW1110" s="559"/>
      <c r="KCX1110" s="559"/>
      <c r="KCY1110" s="559"/>
      <c r="KCZ1110" s="559"/>
      <c r="KDA1110" s="559"/>
      <c r="KDB1110" s="559"/>
      <c r="KDC1110" s="559"/>
      <c r="KDD1110" s="559"/>
      <c r="KDE1110" s="559"/>
      <c r="KDF1110" s="559"/>
      <c r="KDG1110" s="559"/>
      <c r="KDH1110" s="559"/>
      <c r="KDI1110" s="559"/>
      <c r="KDJ1110" s="559"/>
      <c r="KDK1110" s="559"/>
      <c r="KDL1110" s="559"/>
      <c r="KDM1110" s="559"/>
      <c r="KDN1110" s="559"/>
      <c r="KDO1110" s="559"/>
      <c r="KDP1110" s="559"/>
      <c r="KDQ1110" s="559"/>
      <c r="KDR1110" s="559"/>
      <c r="KDS1110" s="559"/>
      <c r="KDT1110" s="559"/>
      <c r="KDU1110" s="559"/>
      <c r="KDV1110" s="559"/>
      <c r="KDW1110" s="559"/>
      <c r="KDX1110" s="559"/>
      <c r="KDY1110" s="559"/>
      <c r="KDZ1110" s="559"/>
      <c r="KEA1110" s="559"/>
      <c r="KEB1110" s="559"/>
      <c r="KEC1110" s="559"/>
      <c r="KED1110" s="559"/>
      <c r="KEE1110" s="559"/>
      <c r="KEF1110" s="559"/>
      <c r="KEG1110" s="559"/>
      <c r="KEH1110" s="559"/>
      <c r="KEI1110" s="559"/>
      <c r="KEJ1110" s="559"/>
      <c r="KEK1110" s="559"/>
      <c r="KEL1110" s="559"/>
      <c r="KEM1110" s="559"/>
      <c r="KEN1110" s="559"/>
      <c r="KEO1110" s="559"/>
      <c r="KEP1110" s="559"/>
      <c r="KEQ1110" s="559"/>
      <c r="KER1110" s="559"/>
      <c r="KES1110" s="559"/>
      <c r="KET1110" s="559"/>
      <c r="KEU1110" s="559"/>
      <c r="KEV1110" s="559"/>
      <c r="KEW1110" s="559"/>
      <c r="KEX1110" s="559"/>
      <c r="KEY1110" s="559"/>
      <c r="KEZ1110" s="559"/>
      <c r="KFA1110" s="559"/>
      <c r="KFB1110" s="559"/>
      <c r="KFC1110" s="559"/>
      <c r="KFD1110" s="559"/>
      <c r="KFE1110" s="559"/>
      <c r="KFF1110" s="559"/>
      <c r="KFG1110" s="559"/>
      <c r="KFH1110" s="559"/>
      <c r="KFI1110" s="559"/>
      <c r="KFJ1110" s="559"/>
      <c r="KFK1110" s="559"/>
      <c r="KFL1110" s="559"/>
      <c r="KFM1110" s="559"/>
      <c r="KFN1110" s="559"/>
      <c r="KFO1110" s="559"/>
      <c r="KFP1110" s="559"/>
      <c r="KFQ1110" s="559"/>
      <c r="KFR1110" s="559"/>
      <c r="KFS1110" s="559"/>
      <c r="KFT1110" s="559"/>
      <c r="KFU1110" s="559"/>
      <c r="KFV1110" s="559"/>
      <c r="KFW1110" s="559"/>
      <c r="KFX1110" s="559"/>
      <c r="KFY1110" s="559"/>
      <c r="KFZ1110" s="559"/>
      <c r="KGA1110" s="559"/>
      <c r="KGB1110" s="559"/>
      <c r="KGC1110" s="559"/>
      <c r="KGD1110" s="559"/>
      <c r="KGE1110" s="559"/>
      <c r="KGF1110" s="559"/>
      <c r="KGG1110" s="559"/>
      <c r="KGH1110" s="559"/>
      <c r="KGI1110" s="559"/>
      <c r="KGJ1110" s="559"/>
      <c r="KGK1110" s="559"/>
      <c r="KGL1110" s="559"/>
      <c r="KGM1110" s="559"/>
      <c r="KGN1110" s="559"/>
      <c r="KGO1110" s="559"/>
      <c r="KGP1110" s="559"/>
      <c r="KGQ1110" s="559"/>
      <c r="KGR1110" s="559"/>
      <c r="KGS1110" s="559"/>
      <c r="KGT1110" s="559"/>
      <c r="KGU1110" s="559"/>
      <c r="KGV1110" s="559"/>
      <c r="KGW1110" s="559"/>
      <c r="KGX1110" s="559"/>
      <c r="KGY1110" s="559"/>
      <c r="KGZ1110" s="559"/>
      <c r="KHA1110" s="559"/>
      <c r="KHB1110" s="559"/>
      <c r="KHC1110" s="559"/>
      <c r="KHD1110" s="559"/>
      <c r="KHE1110" s="559"/>
      <c r="KHF1110" s="559"/>
      <c r="KHG1110" s="559"/>
      <c r="KHH1110" s="559"/>
      <c r="KHI1110" s="559"/>
      <c r="KHJ1110" s="559"/>
      <c r="KHK1110" s="559"/>
      <c r="KHL1110" s="559"/>
      <c r="KHM1110" s="559"/>
      <c r="KHN1110" s="559"/>
      <c r="KHO1110" s="559"/>
      <c r="KHP1110" s="559"/>
      <c r="KHQ1110" s="559"/>
      <c r="KHR1110" s="559"/>
      <c r="KHS1110" s="559"/>
      <c r="KHT1110" s="559"/>
      <c r="KHU1110" s="559"/>
      <c r="KHV1110" s="559"/>
      <c r="KHW1110" s="559"/>
      <c r="KHX1110" s="559"/>
      <c r="KHY1110" s="559"/>
      <c r="KHZ1110" s="559"/>
      <c r="KIA1110" s="559"/>
      <c r="KIB1110" s="559"/>
      <c r="KIC1110" s="559"/>
      <c r="KID1110" s="559"/>
      <c r="KIE1110" s="559"/>
      <c r="KIF1110" s="559"/>
      <c r="KIG1110" s="559"/>
      <c r="KIH1110" s="559"/>
      <c r="KII1110" s="559"/>
      <c r="KIJ1110" s="559"/>
      <c r="KIK1110" s="559"/>
      <c r="KIL1110" s="559"/>
      <c r="KIM1110" s="559"/>
      <c r="KIN1110" s="559"/>
      <c r="KIO1110" s="559"/>
      <c r="KIP1110" s="559"/>
      <c r="KIQ1110" s="559"/>
      <c r="KIR1110" s="559"/>
      <c r="KIS1110" s="559"/>
      <c r="KIT1110" s="559"/>
      <c r="KIU1110" s="559"/>
      <c r="KIV1110" s="559"/>
      <c r="KIW1110" s="559"/>
      <c r="KIX1110" s="559"/>
      <c r="KIY1110" s="559"/>
      <c r="KIZ1110" s="559"/>
      <c r="KJA1110" s="559"/>
      <c r="KJB1110" s="559"/>
      <c r="KJC1110" s="559"/>
      <c r="KJD1110" s="559"/>
      <c r="KJE1110" s="559"/>
      <c r="KJF1110" s="559"/>
      <c r="KJG1110" s="559"/>
      <c r="KJH1110" s="559"/>
      <c r="KJI1110" s="559"/>
      <c r="KJJ1110" s="559"/>
      <c r="KJK1110" s="559"/>
      <c r="KJL1110" s="559"/>
      <c r="KJM1110" s="559"/>
      <c r="KJN1110" s="559"/>
      <c r="KJO1110" s="559"/>
      <c r="KJP1110" s="559"/>
      <c r="KJQ1110" s="559"/>
      <c r="KJR1110" s="559"/>
      <c r="KJS1110" s="559"/>
      <c r="KJT1110" s="559"/>
      <c r="KJU1110" s="559"/>
      <c r="KJV1110" s="559"/>
      <c r="KJW1110" s="559"/>
      <c r="KJX1110" s="559"/>
      <c r="KJY1110" s="559"/>
      <c r="KJZ1110" s="559"/>
      <c r="KKA1110" s="559"/>
      <c r="KKB1110" s="559"/>
      <c r="KKC1110" s="559"/>
      <c r="KKD1110" s="559"/>
      <c r="KKE1110" s="559"/>
      <c r="KKF1110" s="559"/>
      <c r="KKG1110" s="559"/>
      <c r="KKH1110" s="559"/>
      <c r="KKI1110" s="559"/>
      <c r="KKJ1110" s="559"/>
      <c r="KKK1110" s="559"/>
      <c r="KKL1110" s="559"/>
      <c r="KKM1110" s="559"/>
      <c r="KKN1110" s="559"/>
      <c r="KKO1110" s="559"/>
      <c r="KKP1110" s="559"/>
      <c r="KKQ1110" s="559"/>
      <c r="KKR1110" s="559"/>
      <c r="KKS1110" s="559"/>
      <c r="KKT1110" s="559"/>
      <c r="KKU1110" s="559"/>
      <c r="KKV1110" s="559"/>
      <c r="KKW1110" s="559"/>
      <c r="KKX1110" s="559"/>
      <c r="KKY1110" s="559"/>
      <c r="KKZ1110" s="559"/>
      <c r="KLA1110" s="559"/>
      <c r="KLB1110" s="559"/>
      <c r="KLC1110" s="559"/>
      <c r="KLD1110" s="559"/>
      <c r="KLE1110" s="559"/>
      <c r="KLF1110" s="559"/>
      <c r="KLG1110" s="559"/>
      <c r="KLH1110" s="559"/>
      <c r="KLI1110" s="559"/>
      <c r="KLJ1110" s="559"/>
      <c r="KLK1110" s="559"/>
      <c r="KLL1110" s="559"/>
      <c r="KLM1110" s="559"/>
      <c r="KLN1110" s="559"/>
      <c r="KLO1110" s="559"/>
      <c r="KLP1110" s="559"/>
      <c r="KLQ1110" s="559"/>
      <c r="KLR1110" s="559"/>
      <c r="KLS1110" s="559"/>
      <c r="KLT1110" s="559"/>
      <c r="KLU1110" s="559"/>
      <c r="KLV1110" s="559"/>
      <c r="KLW1110" s="559"/>
      <c r="KLX1110" s="559"/>
      <c r="KLY1110" s="559"/>
      <c r="KLZ1110" s="559"/>
      <c r="KMA1110" s="559"/>
      <c r="KMB1110" s="559"/>
      <c r="KMC1110" s="559"/>
      <c r="KMD1110" s="559"/>
      <c r="KME1110" s="559"/>
      <c r="KMF1110" s="559"/>
      <c r="KMG1110" s="559"/>
      <c r="KMH1110" s="559"/>
      <c r="KMI1110" s="559"/>
      <c r="KMJ1110" s="559"/>
      <c r="KMK1110" s="559"/>
      <c r="KML1110" s="559"/>
      <c r="KMM1110" s="559"/>
      <c r="KMN1110" s="559"/>
      <c r="KMO1110" s="559"/>
      <c r="KMP1110" s="559"/>
      <c r="KMQ1110" s="559"/>
      <c r="KMR1110" s="559"/>
      <c r="KMS1110" s="559"/>
      <c r="KMT1110" s="559"/>
      <c r="KMU1110" s="559"/>
      <c r="KMV1110" s="559"/>
      <c r="KMW1110" s="559"/>
      <c r="KMX1110" s="559"/>
      <c r="KMY1110" s="559"/>
      <c r="KMZ1110" s="559"/>
      <c r="KNA1110" s="559"/>
      <c r="KNB1110" s="559"/>
      <c r="KNC1110" s="559"/>
      <c r="KND1110" s="559"/>
      <c r="KNE1110" s="559"/>
      <c r="KNF1110" s="559"/>
      <c r="KNG1110" s="559"/>
      <c r="KNH1110" s="559"/>
      <c r="KNI1110" s="559"/>
      <c r="KNJ1110" s="559"/>
      <c r="KNK1110" s="559"/>
      <c r="KNL1110" s="559"/>
      <c r="KNM1110" s="559"/>
      <c r="KNN1110" s="559"/>
      <c r="KNO1110" s="559"/>
      <c r="KNP1110" s="559"/>
      <c r="KNQ1110" s="559"/>
      <c r="KNR1110" s="559"/>
      <c r="KNS1110" s="559"/>
      <c r="KNT1110" s="559"/>
      <c r="KNU1110" s="559"/>
      <c r="KNV1110" s="559"/>
      <c r="KNW1110" s="559"/>
      <c r="KNX1110" s="559"/>
      <c r="KNY1110" s="559"/>
      <c r="KNZ1110" s="559"/>
      <c r="KOA1110" s="559"/>
      <c r="KOB1110" s="559"/>
      <c r="KOC1110" s="559"/>
      <c r="KOD1110" s="559"/>
      <c r="KOE1110" s="559"/>
      <c r="KOF1110" s="559"/>
      <c r="KOG1110" s="559"/>
      <c r="KOH1110" s="559"/>
      <c r="KOI1110" s="559"/>
      <c r="KOJ1110" s="559"/>
      <c r="KOK1110" s="559"/>
      <c r="KOL1110" s="559"/>
      <c r="KOM1110" s="559"/>
      <c r="KON1110" s="559"/>
      <c r="KOO1110" s="559"/>
      <c r="KOP1110" s="559"/>
      <c r="KOQ1110" s="559"/>
      <c r="KOR1110" s="559"/>
      <c r="KOS1110" s="559"/>
      <c r="KOT1110" s="559"/>
      <c r="KOU1110" s="559"/>
      <c r="KOV1110" s="559"/>
      <c r="KOW1110" s="559"/>
      <c r="KOX1110" s="559"/>
      <c r="KOY1110" s="559"/>
      <c r="KOZ1110" s="559"/>
      <c r="KPA1110" s="559"/>
      <c r="KPB1110" s="559"/>
      <c r="KPC1110" s="559"/>
      <c r="KPD1110" s="559"/>
      <c r="KPE1110" s="559"/>
      <c r="KPF1110" s="559"/>
      <c r="KPG1110" s="559"/>
      <c r="KPH1110" s="559"/>
      <c r="KPI1110" s="559"/>
      <c r="KPJ1110" s="559"/>
      <c r="KPK1110" s="559"/>
      <c r="KPL1110" s="559"/>
      <c r="KPM1110" s="559"/>
      <c r="KPN1110" s="559"/>
      <c r="KPO1110" s="559"/>
      <c r="KPP1110" s="559"/>
      <c r="KPQ1110" s="559"/>
      <c r="KPR1110" s="559"/>
      <c r="KPS1110" s="559"/>
      <c r="KPT1110" s="559"/>
      <c r="KPU1110" s="559"/>
      <c r="KPV1110" s="559"/>
      <c r="KPW1110" s="559"/>
      <c r="KPX1110" s="559"/>
      <c r="KPY1110" s="559"/>
      <c r="KPZ1110" s="559"/>
      <c r="KQA1110" s="559"/>
      <c r="KQB1110" s="559"/>
      <c r="KQC1110" s="559"/>
      <c r="KQD1110" s="559"/>
      <c r="KQE1110" s="559"/>
      <c r="KQF1110" s="559"/>
      <c r="KQG1110" s="559"/>
      <c r="KQH1110" s="559"/>
      <c r="KQI1110" s="559"/>
      <c r="KQJ1110" s="559"/>
      <c r="KQK1110" s="559"/>
      <c r="KQL1110" s="559"/>
      <c r="KQM1110" s="559"/>
      <c r="KQN1110" s="559"/>
      <c r="KQO1110" s="559"/>
      <c r="KQP1110" s="559"/>
      <c r="KQQ1110" s="559"/>
      <c r="KQR1110" s="559"/>
      <c r="KQS1110" s="559"/>
      <c r="KQT1110" s="559"/>
      <c r="KQU1110" s="559"/>
      <c r="KQV1110" s="559"/>
      <c r="KQW1110" s="559"/>
      <c r="KQX1110" s="559"/>
      <c r="KQY1110" s="559"/>
      <c r="KQZ1110" s="559"/>
      <c r="KRA1110" s="559"/>
      <c r="KRB1110" s="559"/>
      <c r="KRC1110" s="559"/>
      <c r="KRD1110" s="559"/>
      <c r="KRE1110" s="559"/>
      <c r="KRF1110" s="559"/>
      <c r="KRG1110" s="559"/>
      <c r="KRH1110" s="559"/>
      <c r="KRI1110" s="559"/>
      <c r="KRJ1110" s="559"/>
      <c r="KRK1110" s="559"/>
      <c r="KRL1110" s="559"/>
      <c r="KRM1110" s="559"/>
      <c r="KRN1110" s="559"/>
      <c r="KRO1110" s="559"/>
      <c r="KRP1110" s="559"/>
      <c r="KRQ1110" s="559"/>
      <c r="KRR1110" s="559"/>
      <c r="KRS1110" s="559"/>
      <c r="KRT1110" s="559"/>
      <c r="KRU1110" s="559"/>
      <c r="KRV1110" s="559"/>
      <c r="KRW1110" s="559"/>
      <c r="KRX1110" s="559"/>
      <c r="KRY1110" s="559"/>
      <c r="KRZ1110" s="559"/>
      <c r="KSA1110" s="559"/>
      <c r="KSB1110" s="559"/>
      <c r="KSC1110" s="559"/>
      <c r="KSD1110" s="559"/>
      <c r="KSE1110" s="559"/>
      <c r="KSF1110" s="559"/>
      <c r="KSG1110" s="559"/>
      <c r="KSH1110" s="559"/>
      <c r="KSI1110" s="559"/>
      <c r="KSJ1110" s="559"/>
      <c r="KSK1110" s="559"/>
      <c r="KSL1110" s="559"/>
      <c r="KSM1110" s="559"/>
      <c r="KSN1110" s="559"/>
      <c r="KSO1110" s="559"/>
      <c r="KSP1110" s="559"/>
      <c r="KSQ1110" s="559"/>
      <c r="KSR1110" s="559"/>
      <c r="KSS1110" s="559"/>
      <c r="KST1110" s="559"/>
      <c r="KSU1110" s="559"/>
      <c r="KSV1110" s="559"/>
      <c r="KSW1110" s="559"/>
      <c r="KSX1110" s="559"/>
      <c r="KSY1110" s="559"/>
      <c r="KSZ1110" s="559"/>
      <c r="KTA1110" s="559"/>
      <c r="KTB1110" s="559"/>
      <c r="KTC1110" s="559"/>
      <c r="KTD1110" s="559"/>
      <c r="KTE1110" s="559"/>
      <c r="KTF1110" s="559"/>
      <c r="KTG1110" s="559"/>
      <c r="KTH1110" s="559"/>
      <c r="KTI1110" s="559"/>
      <c r="KTJ1110" s="559"/>
      <c r="KTK1110" s="559"/>
      <c r="KTL1110" s="559"/>
      <c r="KTM1110" s="559"/>
      <c r="KTN1110" s="559"/>
      <c r="KTO1110" s="559"/>
      <c r="KTP1110" s="559"/>
      <c r="KTQ1110" s="559"/>
      <c r="KTR1110" s="559"/>
      <c r="KTS1110" s="559"/>
      <c r="KTT1110" s="559"/>
      <c r="KTU1110" s="559"/>
      <c r="KTV1110" s="559"/>
      <c r="KTW1110" s="559"/>
      <c r="KTX1110" s="559"/>
      <c r="KTY1110" s="559"/>
      <c r="KTZ1110" s="559"/>
      <c r="KUA1110" s="559"/>
      <c r="KUB1110" s="559"/>
      <c r="KUC1110" s="559"/>
      <c r="KUD1110" s="559"/>
      <c r="KUE1110" s="559"/>
      <c r="KUF1110" s="559"/>
      <c r="KUG1110" s="559"/>
      <c r="KUH1110" s="559"/>
      <c r="KUI1110" s="559"/>
      <c r="KUJ1110" s="559"/>
      <c r="KUK1110" s="559"/>
      <c r="KUL1110" s="559"/>
      <c r="KUM1110" s="559"/>
      <c r="KUN1110" s="559"/>
      <c r="KUO1110" s="559"/>
      <c r="KUP1110" s="559"/>
      <c r="KUQ1110" s="559"/>
      <c r="KUR1110" s="559"/>
      <c r="KUS1110" s="559"/>
      <c r="KUT1110" s="559"/>
      <c r="KUU1110" s="559"/>
      <c r="KUV1110" s="559"/>
      <c r="KUW1110" s="559"/>
      <c r="KUX1110" s="559"/>
      <c r="KUY1110" s="559"/>
      <c r="KUZ1110" s="559"/>
      <c r="KVA1110" s="559"/>
      <c r="KVB1110" s="559"/>
      <c r="KVC1110" s="559"/>
      <c r="KVD1110" s="559"/>
      <c r="KVE1110" s="559"/>
      <c r="KVF1110" s="559"/>
      <c r="KVG1110" s="559"/>
      <c r="KVH1110" s="559"/>
      <c r="KVI1110" s="559"/>
      <c r="KVJ1110" s="559"/>
      <c r="KVK1110" s="559"/>
      <c r="KVL1110" s="559"/>
      <c r="KVM1110" s="559"/>
      <c r="KVN1110" s="559"/>
      <c r="KVO1110" s="559"/>
      <c r="KVP1110" s="559"/>
      <c r="KVQ1110" s="559"/>
      <c r="KVR1110" s="559"/>
      <c r="KVS1110" s="559"/>
      <c r="KVT1110" s="559"/>
      <c r="KVU1110" s="559"/>
      <c r="KVV1110" s="559"/>
      <c r="KVW1110" s="559"/>
      <c r="KVX1110" s="559"/>
      <c r="KVY1110" s="559"/>
      <c r="KVZ1110" s="559"/>
      <c r="KWA1110" s="559"/>
      <c r="KWB1110" s="559"/>
      <c r="KWC1110" s="559"/>
      <c r="KWD1110" s="559"/>
      <c r="KWE1110" s="559"/>
      <c r="KWF1110" s="559"/>
      <c r="KWG1110" s="559"/>
      <c r="KWH1110" s="559"/>
      <c r="KWI1110" s="559"/>
      <c r="KWJ1110" s="559"/>
      <c r="KWK1110" s="559"/>
      <c r="KWL1110" s="559"/>
      <c r="KWM1110" s="559"/>
      <c r="KWN1110" s="559"/>
      <c r="KWO1110" s="559"/>
      <c r="KWP1110" s="559"/>
      <c r="KWQ1110" s="559"/>
      <c r="KWR1110" s="559"/>
      <c r="KWS1110" s="559"/>
      <c r="KWT1110" s="559"/>
      <c r="KWU1110" s="559"/>
      <c r="KWV1110" s="559"/>
      <c r="KWW1110" s="559"/>
      <c r="KWX1110" s="559"/>
      <c r="KWY1110" s="559"/>
      <c r="KWZ1110" s="559"/>
      <c r="KXA1110" s="559"/>
      <c r="KXB1110" s="559"/>
      <c r="KXC1110" s="559"/>
      <c r="KXD1110" s="559"/>
      <c r="KXE1110" s="559"/>
      <c r="KXF1110" s="559"/>
      <c r="KXG1110" s="559"/>
      <c r="KXH1110" s="559"/>
      <c r="KXI1110" s="559"/>
      <c r="KXJ1110" s="559"/>
      <c r="KXK1110" s="559"/>
      <c r="KXL1110" s="559"/>
      <c r="KXM1110" s="559"/>
      <c r="KXN1110" s="559"/>
      <c r="KXO1110" s="559"/>
      <c r="KXP1110" s="559"/>
      <c r="KXQ1110" s="559"/>
      <c r="KXR1110" s="559"/>
      <c r="KXS1110" s="559"/>
      <c r="KXT1110" s="559"/>
      <c r="KXU1110" s="559"/>
      <c r="KXV1110" s="559"/>
      <c r="KXW1110" s="559"/>
      <c r="KXX1110" s="559"/>
      <c r="KXY1110" s="559"/>
      <c r="KXZ1110" s="559"/>
      <c r="KYA1110" s="559"/>
      <c r="KYB1110" s="559"/>
      <c r="KYC1110" s="559"/>
      <c r="KYD1110" s="559"/>
      <c r="KYE1110" s="559"/>
      <c r="KYF1110" s="559"/>
      <c r="KYG1110" s="559"/>
      <c r="KYH1110" s="559"/>
      <c r="KYI1110" s="559"/>
      <c r="KYJ1110" s="559"/>
      <c r="KYK1110" s="559"/>
      <c r="KYL1110" s="559"/>
      <c r="KYM1110" s="559"/>
      <c r="KYN1110" s="559"/>
      <c r="KYO1110" s="559"/>
      <c r="KYP1110" s="559"/>
      <c r="KYQ1110" s="559"/>
      <c r="KYR1110" s="559"/>
      <c r="KYS1110" s="559"/>
      <c r="KYT1110" s="559"/>
      <c r="KYU1110" s="559"/>
      <c r="KYV1110" s="559"/>
      <c r="KYW1110" s="559"/>
      <c r="KYX1110" s="559"/>
      <c r="KYY1110" s="559"/>
      <c r="KYZ1110" s="559"/>
      <c r="KZA1110" s="559"/>
      <c r="KZB1110" s="559"/>
      <c r="KZC1110" s="559"/>
      <c r="KZD1110" s="559"/>
      <c r="KZE1110" s="559"/>
      <c r="KZF1110" s="559"/>
      <c r="KZG1110" s="559"/>
      <c r="KZH1110" s="559"/>
      <c r="KZI1110" s="559"/>
      <c r="KZJ1110" s="559"/>
      <c r="KZK1110" s="559"/>
      <c r="KZL1110" s="559"/>
      <c r="KZM1110" s="559"/>
      <c r="KZN1110" s="559"/>
      <c r="KZO1110" s="559"/>
      <c r="KZP1110" s="559"/>
      <c r="KZQ1110" s="559"/>
      <c r="KZR1110" s="559"/>
      <c r="KZS1110" s="559"/>
      <c r="KZT1110" s="559"/>
      <c r="KZU1110" s="559"/>
      <c r="KZV1110" s="559"/>
      <c r="KZW1110" s="559"/>
      <c r="KZX1110" s="559"/>
      <c r="KZY1110" s="559"/>
      <c r="KZZ1110" s="559"/>
      <c r="LAA1110" s="559"/>
      <c r="LAB1110" s="559"/>
      <c r="LAC1110" s="559"/>
      <c r="LAD1110" s="559"/>
      <c r="LAE1110" s="559"/>
      <c r="LAF1110" s="559"/>
      <c r="LAG1110" s="559"/>
      <c r="LAH1110" s="559"/>
      <c r="LAI1110" s="559"/>
      <c r="LAJ1110" s="559"/>
      <c r="LAK1110" s="559"/>
      <c r="LAL1110" s="559"/>
      <c r="LAM1110" s="559"/>
      <c r="LAN1110" s="559"/>
      <c r="LAO1110" s="559"/>
      <c r="LAP1110" s="559"/>
      <c r="LAQ1110" s="559"/>
      <c r="LAR1110" s="559"/>
      <c r="LAS1110" s="559"/>
      <c r="LAT1110" s="559"/>
      <c r="LAU1110" s="559"/>
      <c r="LAV1110" s="559"/>
      <c r="LAW1110" s="559"/>
      <c r="LAX1110" s="559"/>
      <c r="LAY1110" s="559"/>
      <c r="LAZ1110" s="559"/>
      <c r="LBA1110" s="559"/>
      <c r="LBB1110" s="559"/>
      <c r="LBC1110" s="559"/>
      <c r="LBD1110" s="559"/>
      <c r="LBE1110" s="559"/>
      <c r="LBF1110" s="559"/>
      <c r="LBG1110" s="559"/>
      <c r="LBH1110" s="559"/>
      <c r="LBI1110" s="559"/>
      <c r="LBJ1110" s="559"/>
      <c r="LBK1110" s="559"/>
      <c r="LBL1110" s="559"/>
      <c r="LBM1110" s="559"/>
      <c r="LBN1110" s="559"/>
      <c r="LBO1110" s="559"/>
      <c r="LBP1110" s="559"/>
      <c r="LBQ1110" s="559"/>
      <c r="LBR1110" s="559"/>
      <c r="LBS1110" s="559"/>
      <c r="LBT1110" s="559"/>
      <c r="LBU1110" s="559"/>
      <c r="LBV1110" s="559"/>
      <c r="LBW1110" s="559"/>
      <c r="LBX1110" s="559"/>
      <c r="LBY1110" s="559"/>
      <c r="LBZ1110" s="559"/>
      <c r="LCA1110" s="559"/>
      <c r="LCB1110" s="559"/>
      <c r="LCC1110" s="559"/>
      <c r="LCD1110" s="559"/>
      <c r="LCE1110" s="559"/>
      <c r="LCF1110" s="559"/>
      <c r="LCG1110" s="559"/>
      <c r="LCH1110" s="559"/>
      <c r="LCI1110" s="559"/>
      <c r="LCJ1110" s="559"/>
      <c r="LCK1110" s="559"/>
      <c r="LCL1110" s="559"/>
      <c r="LCM1110" s="559"/>
      <c r="LCN1110" s="559"/>
      <c r="LCO1110" s="559"/>
      <c r="LCP1110" s="559"/>
      <c r="LCQ1110" s="559"/>
      <c r="LCR1110" s="559"/>
      <c r="LCS1110" s="559"/>
      <c r="LCT1110" s="559"/>
      <c r="LCU1110" s="559"/>
      <c r="LCV1110" s="559"/>
      <c r="LCW1110" s="559"/>
      <c r="LCX1110" s="559"/>
      <c r="LCY1110" s="559"/>
      <c r="LCZ1110" s="559"/>
      <c r="LDA1110" s="559"/>
      <c r="LDB1110" s="559"/>
      <c r="LDC1110" s="559"/>
      <c r="LDD1110" s="559"/>
      <c r="LDE1110" s="559"/>
      <c r="LDF1110" s="559"/>
      <c r="LDG1110" s="559"/>
      <c r="LDH1110" s="559"/>
      <c r="LDI1110" s="559"/>
      <c r="LDJ1110" s="559"/>
      <c r="LDK1110" s="559"/>
      <c r="LDL1110" s="559"/>
      <c r="LDM1110" s="559"/>
      <c r="LDN1110" s="559"/>
      <c r="LDO1110" s="559"/>
      <c r="LDP1110" s="559"/>
      <c r="LDQ1110" s="559"/>
      <c r="LDR1110" s="559"/>
      <c r="LDS1110" s="559"/>
      <c r="LDT1110" s="559"/>
      <c r="LDU1110" s="559"/>
      <c r="LDV1110" s="559"/>
      <c r="LDW1110" s="559"/>
      <c r="LDX1110" s="559"/>
      <c r="LDY1110" s="559"/>
      <c r="LDZ1110" s="559"/>
      <c r="LEA1110" s="559"/>
      <c r="LEB1110" s="559"/>
      <c r="LEC1110" s="559"/>
      <c r="LED1110" s="559"/>
      <c r="LEE1110" s="559"/>
      <c r="LEF1110" s="559"/>
      <c r="LEG1110" s="559"/>
      <c r="LEH1110" s="559"/>
      <c r="LEI1110" s="559"/>
      <c r="LEJ1110" s="559"/>
      <c r="LEK1110" s="559"/>
      <c r="LEL1110" s="559"/>
      <c r="LEM1110" s="559"/>
      <c r="LEN1110" s="559"/>
      <c r="LEO1110" s="559"/>
      <c r="LEP1110" s="559"/>
      <c r="LEQ1110" s="559"/>
      <c r="LER1110" s="559"/>
      <c r="LES1110" s="559"/>
      <c r="LET1110" s="559"/>
      <c r="LEU1110" s="559"/>
      <c r="LEV1110" s="559"/>
      <c r="LEW1110" s="559"/>
      <c r="LEX1110" s="559"/>
      <c r="LEY1110" s="559"/>
      <c r="LEZ1110" s="559"/>
      <c r="LFA1110" s="559"/>
      <c r="LFB1110" s="559"/>
      <c r="LFC1110" s="559"/>
      <c r="LFD1110" s="559"/>
      <c r="LFE1110" s="559"/>
      <c r="LFF1110" s="559"/>
      <c r="LFG1110" s="559"/>
      <c r="LFH1110" s="559"/>
      <c r="LFI1110" s="559"/>
      <c r="LFJ1110" s="559"/>
      <c r="LFK1110" s="559"/>
      <c r="LFL1110" s="559"/>
      <c r="LFM1110" s="559"/>
      <c r="LFN1110" s="559"/>
      <c r="LFO1110" s="559"/>
      <c r="LFP1110" s="559"/>
      <c r="LFQ1110" s="559"/>
      <c r="LFR1110" s="559"/>
      <c r="LFS1110" s="559"/>
      <c r="LFT1110" s="559"/>
      <c r="LFU1110" s="559"/>
      <c r="LFV1110" s="559"/>
      <c r="LFW1110" s="559"/>
      <c r="LFX1110" s="559"/>
      <c r="LFY1110" s="559"/>
      <c r="LFZ1110" s="559"/>
      <c r="LGA1110" s="559"/>
      <c r="LGB1110" s="559"/>
      <c r="LGC1110" s="559"/>
      <c r="LGD1110" s="559"/>
      <c r="LGE1110" s="559"/>
      <c r="LGF1110" s="559"/>
      <c r="LGG1110" s="559"/>
      <c r="LGH1110" s="559"/>
      <c r="LGI1110" s="559"/>
      <c r="LGJ1110" s="559"/>
      <c r="LGK1110" s="559"/>
      <c r="LGL1110" s="559"/>
      <c r="LGM1110" s="559"/>
      <c r="LGN1110" s="559"/>
      <c r="LGO1110" s="559"/>
      <c r="LGP1110" s="559"/>
      <c r="LGQ1110" s="559"/>
      <c r="LGR1110" s="559"/>
      <c r="LGS1110" s="559"/>
      <c r="LGT1110" s="559"/>
      <c r="LGU1110" s="559"/>
      <c r="LGV1110" s="559"/>
      <c r="LGW1110" s="559"/>
      <c r="LGX1110" s="559"/>
      <c r="LGY1110" s="559"/>
      <c r="LGZ1110" s="559"/>
      <c r="LHA1110" s="559"/>
      <c r="LHB1110" s="559"/>
      <c r="LHC1110" s="559"/>
      <c r="LHD1110" s="559"/>
      <c r="LHE1110" s="559"/>
      <c r="LHF1110" s="559"/>
      <c r="LHG1110" s="559"/>
      <c r="LHH1110" s="559"/>
      <c r="LHI1110" s="559"/>
      <c r="LHJ1110" s="559"/>
      <c r="LHK1110" s="559"/>
      <c r="LHL1110" s="559"/>
      <c r="LHM1110" s="559"/>
      <c r="LHN1110" s="559"/>
      <c r="LHO1110" s="559"/>
      <c r="LHP1110" s="559"/>
      <c r="LHQ1110" s="559"/>
      <c r="LHR1110" s="559"/>
      <c r="LHS1110" s="559"/>
      <c r="LHT1110" s="559"/>
      <c r="LHU1110" s="559"/>
      <c r="LHV1110" s="559"/>
      <c r="LHW1110" s="559"/>
      <c r="LHX1110" s="559"/>
      <c r="LHY1110" s="559"/>
      <c r="LHZ1110" s="559"/>
      <c r="LIA1110" s="559"/>
      <c r="LIB1110" s="559"/>
      <c r="LIC1110" s="559"/>
      <c r="LID1110" s="559"/>
      <c r="LIE1110" s="559"/>
      <c r="LIF1110" s="559"/>
      <c r="LIG1110" s="559"/>
      <c r="LIH1110" s="559"/>
      <c r="LII1110" s="559"/>
      <c r="LIJ1110" s="559"/>
      <c r="LIK1110" s="559"/>
      <c r="LIL1110" s="559"/>
      <c r="LIM1110" s="559"/>
      <c r="LIN1110" s="559"/>
      <c r="LIO1110" s="559"/>
      <c r="LIP1110" s="559"/>
      <c r="LIQ1110" s="559"/>
      <c r="LIR1110" s="559"/>
      <c r="LIS1110" s="559"/>
      <c r="LIT1110" s="559"/>
      <c r="LIU1110" s="559"/>
      <c r="LIV1110" s="559"/>
      <c r="LIW1110" s="559"/>
      <c r="LIX1110" s="559"/>
      <c r="LIY1110" s="559"/>
      <c r="LIZ1110" s="559"/>
      <c r="LJA1110" s="559"/>
      <c r="LJB1110" s="559"/>
      <c r="LJC1110" s="559"/>
      <c r="LJD1110" s="559"/>
      <c r="LJE1110" s="559"/>
      <c r="LJF1110" s="559"/>
      <c r="LJG1110" s="559"/>
      <c r="LJH1110" s="559"/>
      <c r="LJI1110" s="559"/>
      <c r="LJJ1110" s="559"/>
      <c r="LJK1110" s="559"/>
      <c r="LJL1110" s="559"/>
      <c r="LJM1110" s="559"/>
      <c r="LJN1110" s="559"/>
      <c r="LJO1110" s="559"/>
      <c r="LJP1110" s="559"/>
      <c r="LJQ1110" s="559"/>
      <c r="LJR1110" s="559"/>
      <c r="LJS1110" s="559"/>
      <c r="LJT1110" s="559"/>
      <c r="LJU1110" s="559"/>
      <c r="LJV1110" s="559"/>
      <c r="LJW1110" s="559"/>
      <c r="LJX1110" s="559"/>
      <c r="LJY1110" s="559"/>
      <c r="LJZ1110" s="559"/>
      <c r="LKA1110" s="559"/>
      <c r="LKB1110" s="559"/>
      <c r="LKC1110" s="559"/>
      <c r="LKD1110" s="559"/>
      <c r="LKE1110" s="559"/>
      <c r="LKF1110" s="559"/>
      <c r="LKG1110" s="559"/>
      <c r="LKH1110" s="559"/>
      <c r="LKI1110" s="559"/>
      <c r="LKJ1110" s="559"/>
      <c r="LKK1110" s="559"/>
      <c r="LKL1110" s="559"/>
      <c r="LKM1110" s="559"/>
      <c r="LKN1110" s="559"/>
      <c r="LKO1110" s="559"/>
      <c r="LKP1110" s="559"/>
      <c r="LKQ1110" s="559"/>
      <c r="LKR1110" s="559"/>
      <c r="LKS1110" s="559"/>
      <c r="LKT1110" s="559"/>
      <c r="LKU1110" s="559"/>
      <c r="LKV1110" s="559"/>
      <c r="LKW1110" s="559"/>
      <c r="LKX1110" s="559"/>
      <c r="LKY1110" s="559"/>
      <c r="LKZ1110" s="559"/>
      <c r="LLA1110" s="559"/>
      <c r="LLB1110" s="559"/>
      <c r="LLC1110" s="559"/>
      <c r="LLD1110" s="559"/>
      <c r="LLE1110" s="559"/>
      <c r="LLF1110" s="559"/>
      <c r="LLG1110" s="559"/>
      <c r="LLH1110" s="559"/>
      <c r="LLI1110" s="559"/>
      <c r="LLJ1110" s="559"/>
      <c r="LLK1110" s="559"/>
      <c r="LLL1110" s="559"/>
      <c r="LLM1110" s="559"/>
      <c r="LLN1110" s="559"/>
      <c r="LLO1110" s="559"/>
      <c r="LLP1110" s="559"/>
      <c r="LLQ1110" s="559"/>
      <c r="LLR1110" s="559"/>
      <c r="LLS1110" s="559"/>
      <c r="LLT1110" s="559"/>
      <c r="LLU1110" s="559"/>
      <c r="LLV1110" s="559"/>
      <c r="LLW1110" s="559"/>
      <c r="LLX1110" s="559"/>
      <c r="LLY1110" s="559"/>
      <c r="LLZ1110" s="559"/>
      <c r="LMA1110" s="559"/>
      <c r="LMB1110" s="559"/>
      <c r="LMC1110" s="559"/>
      <c r="LMD1110" s="559"/>
      <c r="LME1110" s="559"/>
      <c r="LMF1110" s="559"/>
      <c r="LMG1110" s="559"/>
      <c r="LMH1110" s="559"/>
      <c r="LMI1110" s="559"/>
      <c r="LMJ1110" s="559"/>
      <c r="LMK1110" s="559"/>
      <c r="LML1110" s="559"/>
      <c r="LMM1110" s="559"/>
      <c r="LMN1110" s="559"/>
      <c r="LMO1110" s="559"/>
      <c r="LMP1110" s="559"/>
      <c r="LMQ1110" s="559"/>
      <c r="LMR1110" s="559"/>
      <c r="LMS1110" s="559"/>
      <c r="LMT1110" s="559"/>
      <c r="LMU1110" s="559"/>
      <c r="LMV1110" s="559"/>
      <c r="LMW1110" s="559"/>
      <c r="LMX1110" s="559"/>
      <c r="LMY1110" s="559"/>
      <c r="LMZ1110" s="559"/>
      <c r="LNA1110" s="559"/>
      <c r="LNB1110" s="559"/>
      <c r="LNC1110" s="559"/>
      <c r="LND1110" s="559"/>
      <c r="LNE1110" s="559"/>
      <c r="LNF1110" s="559"/>
      <c r="LNG1110" s="559"/>
      <c r="LNH1110" s="559"/>
      <c r="LNI1110" s="559"/>
      <c r="LNJ1110" s="559"/>
      <c r="LNK1110" s="559"/>
      <c r="LNL1110" s="559"/>
      <c r="LNM1110" s="559"/>
      <c r="LNN1110" s="559"/>
      <c r="LNO1110" s="559"/>
      <c r="LNP1110" s="559"/>
      <c r="LNQ1110" s="559"/>
      <c r="LNR1110" s="559"/>
      <c r="LNS1110" s="559"/>
      <c r="LNT1110" s="559"/>
      <c r="LNU1110" s="559"/>
      <c r="LNV1110" s="559"/>
      <c r="LNW1110" s="559"/>
      <c r="LNX1110" s="559"/>
      <c r="LNY1110" s="559"/>
      <c r="LNZ1110" s="559"/>
      <c r="LOA1110" s="559"/>
      <c r="LOB1110" s="559"/>
      <c r="LOC1110" s="559"/>
      <c r="LOD1110" s="559"/>
      <c r="LOE1110" s="559"/>
      <c r="LOF1110" s="559"/>
      <c r="LOG1110" s="559"/>
      <c r="LOH1110" s="559"/>
      <c r="LOI1110" s="559"/>
      <c r="LOJ1110" s="559"/>
      <c r="LOK1110" s="559"/>
      <c r="LOL1110" s="559"/>
      <c r="LOM1110" s="559"/>
      <c r="LON1110" s="559"/>
      <c r="LOO1110" s="559"/>
      <c r="LOP1110" s="559"/>
      <c r="LOQ1110" s="559"/>
      <c r="LOR1110" s="559"/>
      <c r="LOS1110" s="559"/>
      <c r="LOT1110" s="559"/>
      <c r="LOU1110" s="559"/>
      <c r="LOV1110" s="559"/>
      <c r="LOW1110" s="559"/>
      <c r="LOX1110" s="559"/>
      <c r="LOY1110" s="559"/>
      <c r="LOZ1110" s="559"/>
      <c r="LPA1110" s="559"/>
      <c r="LPB1110" s="559"/>
      <c r="LPC1110" s="559"/>
      <c r="LPD1110" s="559"/>
      <c r="LPE1110" s="559"/>
      <c r="LPF1110" s="559"/>
      <c r="LPG1110" s="559"/>
      <c r="LPH1110" s="559"/>
      <c r="LPI1110" s="559"/>
      <c r="LPJ1110" s="559"/>
      <c r="LPK1110" s="559"/>
      <c r="LPL1110" s="559"/>
      <c r="LPM1110" s="559"/>
      <c r="LPN1110" s="559"/>
      <c r="LPO1110" s="559"/>
      <c r="LPP1110" s="559"/>
      <c r="LPQ1110" s="559"/>
      <c r="LPR1110" s="559"/>
      <c r="LPS1110" s="559"/>
      <c r="LPT1110" s="559"/>
      <c r="LPU1110" s="559"/>
      <c r="LPV1110" s="559"/>
      <c r="LPW1110" s="559"/>
      <c r="LPX1110" s="559"/>
      <c r="LPY1110" s="559"/>
      <c r="LPZ1110" s="559"/>
      <c r="LQA1110" s="559"/>
      <c r="LQB1110" s="559"/>
      <c r="LQC1110" s="559"/>
      <c r="LQD1110" s="559"/>
      <c r="LQE1110" s="559"/>
      <c r="LQF1110" s="559"/>
      <c r="LQG1110" s="559"/>
      <c r="LQH1110" s="559"/>
      <c r="LQI1110" s="559"/>
      <c r="LQJ1110" s="559"/>
      <c r="LQK1110" s="559"/>
      <c r="LQL1110" s="559"/>
      <c r="LQM1110" s="559"/>
      <c r="LQN1110" s="559"/>
      <c r="LQO1110" s="559"/>
      <c r="LQP1110" s="559"/>
      <c r="LQQ1110" s="559"/>
      <c r="LQR1110" s="559"/>
      <c r="LQS1110" s="559"/>
      <c r="LQT1110" s="559"/>
      <c r="LQU1110" s="559"/>
      <c r="LQV1110" s="559"/>
      <c r="LQW1110" s="559"/>
      <c r="LQX1110" s="559"/>
      <c r="LQY1110" s="559"/>
      <c r="LQZ1110" s="559"/>
      <c r="LRA1110" s="559"/>
      <c r="LRB1110" s="559"/>
      <c r="LRC1110" s="559"/>
      <c r="LRD1110" s="559"/>
      <c r="LRE1110" s="559"/>
      <c r="LRF1110" s="559"/>
      <c r="LRG1110" s="559"/>
      <c r="LRH1110" s="559"/>
      <c r="LRI1110" s="559"/>
      <c r="LRJ1110" s="559"/>
      <c r="LRK1110" s="559"/>
      <c r="LRL1110" s="559"/>
      <c r="LRM1110" s="559"/>
      <c r="LRN1110" s="559"/>
      <c r="LRO1110" s="559"/>
      <c r="LRP1110" s="559"/>
      <c r="LRQ1110" s="559"/>
      <c r="LRR1110" s="559"/>
      <c r="LRS1110" s="559"/>
      <c r="LRT1110" s="559"/>
      <c r="LRU1110" s="559"/>
      <c r="LRV1110" s="559"/>
      <c r="LRW1110" s="559"/>
      <c r="LRX1110" s="559"/>
      <c r="LRY1110" s="559"/>
      <c r="LRZ1110" s="559"/>
      <c r="LSA1110" s="559"/>
      <c r="LSB1110" s="559"/>
      <c r="LSC1110" s="559"/>
      <c r="LSD1110" s="559"/>
      <c r="LSE1110" s="559"/>
      <c r="LSF1110" s="559"/>
      <c r="LSG1110" s="559"/>
      <c r="LSH1110" s="559"/>
      <c r="LSI1110" s="559"/>
      <c r="LSJ1110" s="559"/>
      <c r="LSK1110" s="559"/>
      <c r="LSL1110" s="559"/>
      <c r="LSM1110" s="559"/>
      <c r="LSN1110" s="559"/>
      <c r="LSO1110" s="559"/>
      <c r="LSP1110" s="559"/>
      <c r="LSQ1110" s="559"/>
      <c r="LSR1110" s="559"/>
      <c r="LSS1110" s="559"/>
      <c r="LST1110" s="559"/>
      <c r="LSU1110" s="559"/>
      <c r="LSV1110" s="559"/>
      <c r="LSW1110" s="559"/>
      <c r="LSX1110" s="559"/>
      <c r="LSY1110" s="559"/>
      <c r="LSZ1110" s="559"/>
      <c r="LTA1110" s="559"/>
      <c r="LTB1110" s="559"/>
      <c r="LTC1110" s="559"/>
      <c r="LTD1110" s="559"/>
      <c r="LTE1110" s="559"/>
      <c r="LTF1110" s="559"/>
      <c r="LTG1110" s="559"/>
      <c r="LTH1110" s="559"/>
      <c r="LTI1110" s="559"/>
      <c r="LTJ1110" s="559"/>
      <c r="LTK1110" s="559"/>
      <c r="LTL1110" s="559"/>
      <c r="LTM1110" s="559"/>
      <c r="LTN1110" s="559"/>
      <c r="LTO1110" s="559"/>
      <c r="LTP1110" s="559"/>
      <c r="LTQ1110" s="559"/>
      <c r="LTR1110" s="559"/>
      <c r="LTS1110" s="559"/>
      <c r="LTT1110" s="559"/>
      <c r="LTU1110" s="559"/>
      <c r="LTV1110" s="559"/>
      <c r="LTW1110" s="559"/>
      <c r="LTX1110" s="559"/>
      <c r="LTY1110" s="559"/>
      <c r="LTZ1110" s="559"/>
      <c r="LUA1110" s="559"/>
      <c r="LUB1110" s="559"/>
      <c r="LUC1110" s="559"/>
      <c r="LUD1110" s="559"/>
      <c r="LUE1110" s="559"/>
      <c r="LUF1110" s="559"/>
      <c r="LUG1110" s="559"/>
      <c r="LUH1110" s="559"/>
      <c r="LUI1110" s="559"/>
      <c r="LUJ1110" s="559"/>
      <c r="LUK1110" s="559"/>
      <c r="LUL1110" s="559"/>
      <c r="LUM1110" s="559"/>
      <c r="LUN1110" s="559"/>
      <c r="LUO1110" s="559"/>
      <c r="LUP1110" s="559"/>
      <c r="LUQ1110" s="559"/>
      <c r="LUR1110" s="559"/>
      <c r="LUS1110" s="559"/>
      <c r="LUT1110" s="559"/>
      <c r="LUU1110" s="559"/>
      <c r="LUV1110" s="559"/>
      <c r="LUW1110" s="559"/>
      <c r="LUX1110" s="559"/>
      <c r="LUY1110" s="559"/>
      <c r="LUZ1110" s="559"/>
      <c r="LVA1110" s="559"/>
      <c r="LVB1110" s="559"/>
      <c r="LVC1110" s="559"/>
      <c r="LVD1110" s="559"/>
      <c r="LVE1110" s="559"/>
      <c r="LVF1110" s="559"/>
      <c r="LVG1110" s="559"/>
      <c r="LVH1110" s="559"/>
      <c r="LVI1110" s="559"/>
      <c r="LVJ1110" s="559"/>
      <c r="LVK1110" s="559"/>
      <c r="LVL1110" s="559"/>
      <c r="LVM1110" s="559"/>
      <c r="LVN1110" s="559"/>
      <c r="LVO1110" s="559"/>
      <c r="LVP1110" s="559"/>
      <c r="LVQ1110" s="559"/>
      <c r="LVR1110" s="559"/>
      <c r="LVS1110" s="559"/>
      <c r="LVT1110" s="559"/>
      <c r="LVU1110" s="559"/>
      <c r="LVV1110" s="559"/>
      <c r="LVW1110" s="559"/>
      <c r="LVX1110" s="559"/>
      <c r="LVY1110" s="559"/>
      <c r="LVZ1110" s="559"/>
      <c r="LWA1110" s="559"/>
      <c r="LWB1110" s="559"/>
      <c r="LWC1110" s="559"/>
      <c r="LWD1110" s="559"/>
      <c r="LWE1110" s="559"/>
      <c r="LWF1110" s="559"/>
      <c r="LWG1110" s="559"/>
      <c r="LWH1110" s="559"/>
      <c r="LWI1110" s="559"/>
      <c r="LWJ1110" s="559"/>
      <c r="LWK1110" s="559"/>
      <c r="LWL1110" s="559"/>
      <c r="LWM1110" s="559"/>
      <c r="LWN1110" s="559"/>
      <c r="LWO1110" s="559"/>
      <c r="LWP1110" s="559"/>
      <c r="LWQ1110" s="559"/>
      <c r="LWR1110" s="559"/>
      <c r="LWS1110" s="559"/>
      <c r="LWT1110" s="559"/>
      <c r="LWU1110" s="559"/>
      <c r="LWV1110" s="559"/>
      <c r="LWW1110" s="559"/>
      <c r="LWX1110" s="559"/>
      <c r="LWY1110" s="559"/>
      <c r="LWZ1110" s="559"/>
      <c r="LXA1110" s="559"/>
      <c r="LXB1110" s="559"/>
      <c r="LXC1110" s="559"/>
      <c r="LXD1110" s="559"/>
      <c r="LXE1110" s="559"/>
      <c r="LXF1110" s="559"/>
      <c r="LXG1110" s="559"/>
      <c r="LXH1110" s="559"/>
      <c r="LXI1110" s="559"/>
      <c r="LXJ1110" s="559"/>
      <c r="LXK1110" s="559"/>
      <c r="LXL1110" s="559"/>
      <c r="LXM1110" s="559"/>
      <c r="LXN1110" s="559"/>
      <c r="LXO1110" s="559"/>
      <c r="LXP1110" s="559"/>
      <c r="LXQ1110" s="559"/>
      <c r="LXR1110" s="559"/>
      <c r="LXS1110" s="559"/>
      <c r="LXT1110" s="559"/>
      <c r="LXU1110" s="559"/>
      <c r="LXV1110" s="559"/>
      <c r="LXW1110" s="559"/>
      <c r="LXX1110" s="559"/>
      <c r="LXY1110" s="559"/>
      <c r="LXZ1110" s="559"/>
      <c r="LYA1110" s="559"/>
      <c r="LYB1110" s="559"/>
      <c r="LYC1110" s="559"/>
      <c r="LYD1110" s="559"/>
      <c r="LYE1110" s="559"/>
      <c r="LYF1110" s="559"/>
      <c r="LYG1110" s="559"/>
      <c r="LYH1110" s="559"/>
      <c r="LYI1110" s="559"/>
      <c r="LYJ1110" s="559"/>
      <c r="LYK1110" s="559"/>
      <c r="LYL1110" s="559"/>
      <c r="LYM1110" s="559"/>
      <c r="LYN1110" s="559"/>
      <c r="LYO1110" s="559"/>
      <c r="LYP1110" s="559"/>
      <c r="LYQ1110" s="559"/>
      <c r="LYR1110" s="559"/>
      <c r="LYS1110" s="559"/>
      <c r="LYT1110" s="559"/>
      <c r="LYU1110" s="559"/>
      <c r="LYV1110" s="559"/>
      <c r="LYW1110" s="559"/>
      <c r="LYX1110" s="559"/>
      <c r="LYY1110" s="559"/>
      <c r="LYZ1110" s="559"/>
      <c r="LZA1110" s="559"/>
      <c r="LZB1110" s="559"/>
      <c r="LZC1110" s="559"/>
      <c r="LZD1110" s="559"/>
      <c r="LZE1110" s="559"/>
      <c r="LZF1110" s="559"/>
      <c r="LZG1110" s="559"/>
      <c r="LZH1110" s="559"/>
      <c r="LZI1110" s="559"/>
      <c r="LZJ1110" s="559"/>
      <c r="LZK1110" s="559"/>
      <c r="LZL1110" s="559"/>
      <c r="LZM1110" s="559"/>
      <c r="LZN1110" s="559"/>
      <c r="LZO1110" s="559"/>
      <c r="LZP1110" s="559"/>
      <c r="LZQ1110" s="559"/>
      <c r="LZR1110" s="559"/>
      <c r="LZS1110" s="559"/>
      <c r="LZT1110" s="559"/>
      <c r="LZU1110" s="559"/>
      <c r="LZV1110" s="559"/>
      <c r="LZW1110" s="559"/>
      <c r="LZX1110" s="559"/>
      <c r="LZY1110" s="559"/>
      <c r="LZZ1110" s="559"/>
      <c r="MAA1110" s="559"/>
      <c r="MAB1110" s="559"/>
      <c r="MAC1110" s="559"/>
      <c r="MAD1110" s="559"/>
      <c r="MAE1110" s="559"/>
      <c r="MAF1110" s="559"/>
      <c r="MAG1110" s="559"/>
      <c r="MAH1110" s="559"/>
      <c r="MAI1110" s="559"/>
      <c r="MAJ1110" s="559"/>
      <c r="MAK1110" s="559"/>
      <c r="MAL1110" s="559"/>
      <c r="MAM1110" s="559"/>
      <c r="MAN1110" s="559"/>
      <c r="MAO1110" s="559"/>
      <c r="MAP1110" s="559"/>
      <c r="MAQ1110" s="559"/>
      <c r="MAR1110" s="559"/>
      <c r="MAS1110" s="559"/>
      <c r="MAT1110" s="559"/>
      <c r="MAU1110" s="559"/>
      <c r="MAV1110" s="559"/>
      <c r="MAW1110" s="559"/>
      <c r="MAX1110" s="559"/>
      <c r="MAY1110" s="559"/>
      <c r="MAZ1110" s="559"/>
      <c r="MBA1110" s="559"/>
      <c r="MBB1110" s="559"/>
      <c r="MBC1110" s="559"/>
      <c r="MBD1110" s="559"/>
      <c r="MBE1110" s="559"/>
      <c r="MBF1110" s="559"/>
      <c r="MBG1110" s="559"/>
      <c r="MBH1110" s="559"/>
      <c r="MBI1110" s="559"/>
      <c r="MBJ1110" s="559"/>
      <c r="MBK1110" s="559"/>
      <c r="MBL1110" s="559"/>
      <c r="MBM1110" s="559"/>
      <c r="MBN1110" s="559"/>
      <c r="MBO1110" s="559"/>
      <c r="MBP1110" s="559"/>
      <c r="MBQ1110" s="559"/>
      <c r="MBR1110" s="559"/>
      <c r="MBS1110" s="559"/>
      <c r="MBT1110" s="559"/>
      <c r="MBU1110" s="559"/>
      <c r="MBV1110" s="559"/>
      <c r="MBW1110" s="559"/>
      <c r="MBX1110" s="559"/>
      <c r="MBY1110" s="559"/>
      <c r="MBZ1110" s="559"/>
      <c r="MCA1110" s="559"/>
      <c r="MCB1110" s="559"/>
      <c r="MCC1110" s="559"/>
      <c r="MCD1110" s="559"/>
      <c r="MCE1110" s="559"/>
      <c r="MCF1110" s="559"/>
      <c r="MCG1110" s="559"/>
      <c r="MCH1110" s="559"/>
      <c r="MCI1110" s="559"/>
      <c r="MCJ1110" s="559"/>
      <c r="MCK1110" s="559"/>
      <c r="MCL1110" s="559"/>
      <c r="MCM1110" s="559"/>
      <c r="MCN1110" s="559"/>
      <c r="MCO1110" s="559"/>
      <c r="MCP1110" s="559"/>
      <c r="MCQ1110" s="559"/>
      <c r="MCR1110" s="559"/>
      <c r="MCS1110" s="559"/>
      <c r="MCT1110" s="559"/>
      <c r="MCU1110" s="559"/>
      <c r="MCV1110" s="559"/>
      <c r="MCW1110" s="559"/>
      <c r="MCX1110" s="559"/>
      <c r="MCY1110" s="559"/>
      <c r="MCZ1110" s="559"/>
      <c r="MDA1110" s="559"/>
      <c r="MDB1110" s="559"/>
      <c r="MDC1110" s="559"/>
      <c r="MDD1110" s="559"/>
      <c r="MDE1110" s="559"/>
      <c r="MDF1110" s="559"/>
      <c r="MDG1110" s="559"/>
      <c r="MDH1110" s="559"/>
      <c r="MDI1110" s="559"/>
      <c r="MDJ1110" s="559"/>
      <c r="MDK1110" s="559"/>
      <c r="MDL1110" s="559"/>
      <c r="MDM1110" s="559"/>
      <c r="MDN1110" s="559"/>
      <c r="MDO1110" s="559"/>
      <c r="MDP1110" s="559"/>
      <c r="MDQ1110" s="559"/>
      <c r="MDR1110" s="559"/>
      <c r="MDS1110" s="559"/>
      <c r="MDT1110" s="559"/>
      <c r="MDU1110" s="559"/>
      <c r="MDV1110" s="559"/>
      <c r="MDW1110" s="559"/>
      <c r="MDX1110" s="559"/>
      <c r="MDY1110" s="559"/>
      <c r="MDZ1110" s="559"/>
      <c r="MEA1110" s="559"/>
      <c r="MEB1110" s="559"/>
      <c r="MEC1110" s="559"/>
      <c r="MED1110" s="559"/>
      <c r="MEE1110" s="559"/>
      <c r="MEF1110" s="559"/>
      <c r="MEG1110" s="559"/>
      <c r="MEH1110" s="559"/>
      <c r="MEI1110" s="559"/>
      <c r="MEJ1110" s="559"/>
      <c r="MEK1110" s="559"/>
      <c r="MEL1110" s="559"/>
      <c r="MEM1110" s="559"/>
      <c r="MEN1110" s="559"/>
      <c r="MEO1110" s="559"/>
      <c r="MEP1110" s="559"/>
      <c r="MEQ1110" s="559"/>
      <c r="MER1110" s="559"/>
      <c r="MES1110" s="559"/>
      <c r="MET1110" s="559"/>
      <c r="MEU1110" s="559"/>
      <c r="MEV1110" s="559"/>
      <c r="MEW1110" s="559"/>
      <c r="MEX1110" s="559"/>
      <c r="MEY1110" s="559"/>
      <c r="MEZ1110" s="559"/>
      <c r="MFA1110" s="559"/>
      <c r="MFB1110" s="559"/>
      <c r="MFC1110" s="559"/>
      <c r="MFD1110" s="559"/>
      <c r="MFE1110" s="559"/>
      <c r="MFF1110" s="559"/>
      <c r="MFG1110" s="559"/>
      <c r="MFH1110" s="559"/>
      <c r="MFI1110" s="559"/>
      <c r="MFJ1110" s="559"/>
      <c r="MFK1110" s="559"/>
      <c r="MFL1110" s="559"/>
      <c r="MFM1110" s="559"/>
      <c r="MFN1110" s="559"/>
      <c r="MFO1110" s="559"/>
      <c r="MFP1110" s="559"/>
      <c r="MFQ1110" s="559"/>
      <c r="MFR1110" s="559"/>
      <c r="MFS1110" s="559"/>
      <c r="MFT1110" s="559"/>
      <c r="MFU1110" s="559"/>
      <c r="MFV1110" s="559"/>
      <c r="MFW1110" s="559"/>
      <c r="MFX1110" s="559"/>
      <c r="MFY1110" s="559"/>
      <c r="MFZ1110" s="559"/>
      <c r="MGA1110" s="559"/>
      <c r="MGB1110" s="559"/>
      <c r="MGC1110" s="559"/>
      <c r="MGD1110" s="559"/>
      <c r="MGE1110" s="559"/>
      <c r="MGF1110" s="559"/>
      <c r="MGG1110" s="559"/>
      <c r="MGH1110" s="559"/>
      <c r="MGI1110" s="559"/>
      <c r="MGJ1110" s="559"/>
      <c r="MGK1110" s="559"/>
      <c r="MGL1110" s="559"/>
      <c r="MGM1110" s="559"/>
      <c r="MGN1110" s="559"/>
      <c r="MGO1110" s="559"/>
      <c r="MGP1110" s="559"/>
      <c r="MGQ1110" s="559"/>
      <c r="MGR1110" s="559"/>
      <c r="MGS1110" s="559"/>
      <c r="MGT1110" s="559"/>
      <c r="MGU1110" s="559"/>
      <c r="MGV1110" s="559"/>
      <c r="MGW1110" s="559"/>
      <c r="MGX1110" s="559"/>
      <c r="MGY1110" s="559"/>
      <c r="MGZ1110" s="559"/>
      <c r="MHA1110" s="559"/>
      <c r="MHB1110" s="559"/>
      <c r="MHC1110" s="559"/>
      <c r="MHD1110" s="559"/>
      <c r="MHE1110" s="559"/>
      <c r="MHF1110" s="559"/>
      <c r="MHG1110" s="559"/>
      <c r="MHH1110" s="559"/>
      <c r="MHI1110" s="559"/>
      <c r="MHJ1110" s="559"/>
      <c r="MHK1110" s="559"/>
      <c r="MHL1110" s="559"/>
      <c r="MHM1110" s="559"/>
      <c r="MHN1110" s="559"/>
      <c r="MHO1110" s="559"/>
      <c r="MHP1110" s="559"/>
      <c r="MHQ1110" s="559"/>
      <c r="MHR1110" s="559"/>
      <c r="MHS1110" s="559"/>
      <c r="MHT1110" s="559"/>
      <c r="MHU1110" s="559"/>
      <c r="MHV1110" s="559"/>
      <c r="MHW1110" s="559"/>
      <c r="MHX1110" s="559"/>
      <c r="MHY1110" s="559"/>
      <c r="MHZ1110" s="559"/>
      <c r="MIA1110" s="559"/>
      <c r="MIB1110" s="559"/>
      <c r="MIC1110" s="559"/>
      <c r="MID1110" s="559"/>
      <c r="MIE1110" s="559"/>
      <c r="MIF1110" s="559"/>
      <c r="MIG1110" s="559"/>
      <c r="MIH1110" s="559"/>
      <c r="MII1110" s="559"/>
      <c r="MIJ1110" s="559"/>
      <c r="MIK1110" s="559"/>
      <c r="MIL1110" s="559"/>
      <c r="MIM1110" s="559"/>
      <c r="MIN1110" s="559"/>
      <c r="MIO1110" s="559"/>
      <c r="MIP1110" s="559"/>
      <c r="MIQ1110" s="559"/>
      <c r="MIR1110" s="559"/>
      <c r="MIS1110" s="559"/>
      <c r="MIT1110" s="559"/>
      <c r="MIU1110" s="559"/>
      <c r="MIV1110" s="559"/>
      <c r="MIW1110" s="559"/>
      <c r="MIX1110" s="559"/>
      <c r="MIY1110" s="559"/>
      <c r="MIZ1110" s="559"/>
      <c r="MJA1110" s="559"/>
      <c r="MJB1110" s="559"/>
      <c r="MJC1110" s="559"/>
      <c r="MJD1110" s="559"/>
      <c r="MJE1110" s="559"/>
      <c r="MJF1110" s="559"/>
      <c r="MJG1110" s="559"/>
      <c r="MJH1110" s="559"/>
      <c r="MJI1110" s="559"/>
      <c r="MJJ1110" s="559"/>
      <c r="MJK1110" s="559"/>
      <c r="MJL1110" s="559"/>
      <c r="MJM1110" s="559"/>
      <c r="MJN1110" s="559"/>
      <c r="MJO1110" s="559"/>
      <c r="MJP1110" s="559"/>
      <c r="MJQ1110" s="559"/>
      <c r="MJR1110" s="559"/>
      <c r="MJS1110" s="559"/>
      <c r="MJT1110" s="559"/>
      <c r="MJU1110" s="559"/>
      <c r="MJV1110" s="559"/>
      <c r="MJW1110" s="559"/>
      <c r="MJX1110" s="559"/>
      <c r="MJY1110" s="559"/>
      <c r="MJZ1110" s="559"/>
      <c r="MKA1110" s="559"/>
      <c r="MKB1110" s="559"/>
      <c r="MKC1110" s="559"/>
      <c r="MKD1110" s="559"/>
      <c r="MKE1110" s="559"/>
      <c r="MKF1110" s="559"/>
      <c r="MKG1110" s="559"/>
      <c r="MKH1110" s="559"/>
      <c r="MKI1110" s="559"/>
      <c r="MKJ1110" s="559"/>
      <c r="MKK1110" s="559"/>
      <c r="MKL1110" s="559"/>
      <c r="MKM1110" s="559"/>
      <c r="MKN1110" s="559"/>
      <c r="MKO1110" s="559"/>
      <c r="MKP1110" s="559"/>
      <c r="MKQ1110" s="559"/>
      <c r="MKR1110" s="559"/>
      <c r="MKS1110" s="559"/>
      <c r="MKT1110" s="559"/>
      <c r="MKU1110" s="559"/>
      <c r="MKV1110" s="559"/>
      <c r="MKW1110" s="559"/>
      <c r="MKX1110" s="559"/>
      <c r="MKY1110" s="559"/>
      <c r="MKZ1110" s="559"/>
      <c r="MLA1110" s="559"/>
      <c r="MLB1110" s="559"/>
      <c r="MLC1110" s="559"/>
      <c r="MLD1110" s="559"/>
      <c r="MLE1110" s="559"/>
      <c r="MLF1110" s="559"/>
      <c r="MLG1110" s="559"/>
      <c r="MLH1110" s="559"/>
      <c r="MLI1110" s="559"/>
      <c r="MLJ1110" s="559"/>
      <c r="MLK1110" s="559"/>
      <c r="MLL1110" s="559"/>
      <c r="MLM1110" s="559"/>
      <c r="MLN1110" s="559"/>
      <c r="MLO1110" s="559"/>
      <c r="MLP1110" s="559"/>
      <c r="MLQ1110" s="559"/>
      <c r="MLR1110" s="559"/>
      <c r="MLS1110" s="559"/>
      <c r="MLT1110" s="559"/>
      <c r="MLU1110" s="559"/>
      <c r="MLV1110" s="559"/>
      <c r="MLW1110" s="559"/>
      <c r="MLX1110" s="559"/>
      <c r="MLY1110" s="559"/>
      <c r="MLZ1110" s="559"/>
      <c r="MMA1110" s="559"/>
      <c r="MMB1110" s="559"/>
      <c r="MMC1110" s="559"/>
      <c r="MMD1110" s="559"/>
      <c r="MME1110" s="559"/>
      <c r="MMF1110" s="559"/>
      <c r="MMG1110" s="559"/>
      <c r="MMH1110" s="559"/>
      <c r="MMI1110" s="559"/>
      <c r="MMJ1110" s="559"/>
      <c r="MMK1110" s="559"/>
      <c r="MML1110" s="559"/>
      <c r="MMM1110" s="559"/>
      <c r="MMN1110" s="559"/>
      <c r="MMO1110" s="559"/>
      <c r="MMP1110" s="559"/>
      <c r="MMQ1110" s="559"/>
      <c r="MMR1110" s="559"/>
      <c r="MMS1110" s="559"/>
      <c r="MMT1110" s="559"/>
      <c r="MMU1110" s="559"/>
      <c r="MMV1110" s="559"/>
      <c r="MMW1110" s="559"/>
      <c r="MMX1110" s="559"/>
      <c r="MMY1110" s="559"/>
      <c r="MMZ1110" s="559"/>
      <c r="MNA1110" s="559"/>
      <c r="MNB1110" s="559"/>
      <c r="MNC1110" s="559"/>
      <c r="MND1110" s="559"/>
      <c r="MNE1110" s="559"/>
      <c r="MNF1110" s="559"/>
      <c r="MNG1110" s="559"/>
      <c r="MNH1110" s="559"/>
      <c r="MNI1110" s="559"/>
      <c r="MNJ1110" s="559"/>
      <c r="MNK1110" s="559"/>
      <c r="MNL1110" s="559"/>
      <c r="MNM1110" s="559"/>
      <c r="MNN1110" s="559"/>
      <c r="MNO1110" s="559"/>
      <c r="MNP1110" s="559"/>
      <c r="MNQ1110" s="559"/>
      <c r="MNR1110" s="559"/>
      <c r="MNS1110" s="559"/>
      <c r="MNT1110" s="559"/>
      <c r="MNU1110" s="559"/>
      <c r="MNV1110" s="559"/>
      <c r="MNW1110" s="559"/>
      <c r="MNX1110" s="559"/>
      <c r="MNY1110" s="559"/>
      <c r="MNZ1110" s="559"/>
      <c r="MOA1110" s="559"/>
      <c r="MOB1110" s="559"/>
      <c r="MOC1110" s="559"/>
      <c r="MOD1110" s="559"/>
      <c r="MOE1110" s="559"/>
      <c r="MOF1110" s="559"/>
      <c r="MOG1110" s="559"/>
      <c r="MOH1110" s="559"/>
      <c r="MOI1110" s="559"/>
      <c r="MOJ1110" s="559"/>
      <c r="MOK1110" s="559"/>
      <c r="MOL1110" s="559"/>
      <c r="MOM1110" s="559"/>
      <c r="MON1110" s="559"/>
      <c r="MOO1110" s="559"/>
      <c r="MOP1110" s="559"/>
      <c r="MOQ1110" s="559"/>
      <c r="MOR1110" s="559"/>
      <c r="MOS1110" s="559"/>
      <c r="MOT1110" s="559"/>
      <c r="MOU1110" s="559"/>
      <c r="MOV1110" s="559"/>
      <c r="MOW1110" s="559"/>
      <c r="MOX1110" s="559"/>
      <c r="MOY1110" s="559"/>
      <c r="MOZ1110" s="559"/>
      <c r="MPA1110" s="559"/>
      <c r="MPB1110" s="559"/>
      <c r="MPC1110" s="559"/>
      <c r="MPD1110" s="559"/>
      <c r="MPE1110" s="559"/>
      <c r="MPF1110" s="559"/>
      <c r="MPG1110" s="559"/>
      <c r="MPH1110" s="559"/>
      <c r="MPI1110" s="559"/>
      <c r="MPJ1110" s="559"/>
      <c r="MPK1110" s="559"/>
      <c r="MPL1110" s="559"/>
      <c r="MPM1110" s="559"/>
      <c r="MPN1110" s="559"/>
      <c r="MPO1110" s="559"/>
      <c r="MPP1110" s="559"/>
      <c r="MPQ1110" s="559"/>
      <c r="MPR1110" s="559"/>
      <c r="MPS1110" s="559"/>
      <c r="MPT1110" s="559"/>
      <c r="MPU1110" s="559"/>
      <c r="MPV1110" s="559"/>
      <c r="MPW1110" s="559"/>
      <c r="MPX1110" s="559"/>
      <c r="MPY1110" s="559"/>
      <c r="MPZ1110" s="559"/>
      <c r="MQA1110" s="559"/>
      <c r="MQB1110" s="559"/>
      <c r="MQC1110" s="559"/>
      <c r="MQD1110" s="559"/>
      <c r="MQE1110" s="559"/>
      <c r="MQF1110" s="559"/>
      <c r="MQG1110" s="559"/>
      <c r="MQH1110" s="559"/>
      <c r="MQI1110" s="559"/>
      <c r="MQJ1110" s="559"/>
      <c r="MQK1110" s="559"/>
      <c r="MQL1110" s="559"/>
      <c r="MQM1110" s="559"/>
      <c r="MQN1110" s="559"/>
      <c r="MQO1110" s="559"/>
      <c r="MQP1110" s="559"/>
      <c r="MQQ1110" s="559"/>
      <c r="MQR1110" s="559"/>
      <c r="MQS1110" s="559"/>
      <c r="MQT1110" s="559"/>
      <c r="MQU1110" s="559"/>
      <c r="MQV1110" s="559"/>
      <c r="MQW1110" s="559"/>
      <c r="MQX1110" s="559"/>
      <c r="MQY1110" s="559"/>
      <c r="MQZ1110" s="559"/>
      <c r="MRA1110" s="559"/>
      <c r="MRB1110" s="559"/>
      <c r="MRC1110" s="559"/>
      <c r="MRD1110" s="559"/>
      <c r="MRE1110" s="559"/>
      <c r="MRF1110" s="559"/>
      <c r="MRG1110" s="559"/>
      <c r="MRH1110" s="559"/>
      <c r="MRI1110" s="559"/>
      <c r="MRJ1110" s="559"/>
      <c r="MRK1110" s="559"/>
      <c r="MRL1110" s="559"/>
      <c r="MRM1110" s="559"/>
      <c r="MRN1110" s="559"/>
      <c r="MRO1110" s="559"/>
      <c r="MRP1110" s="559"/>
      <c r="MRQ1110" s="559"/>
      <c r="MRR1110" s="559"/>
      <c r="MRS1110" s="559"/>
      <c r="MRT1110" s="559"/>
      <c r="MRU1110" s="559"/>
      <c r="MRV1110" s="559"/>
      <c r="MRW1110" s="559"/>
      <c r="MRX1110" s="559"/>
      <c r="MRY1110" s="559"/>
      <c r="MRZ1110" s="559"/>
      <c r="MSA1110" s="559"/>
      <c r="MSB1110" s="559"/>
      <c r="MSC1110" s="559"/>
      <c r="MSD1110" s="559"/>
      <c r="MSE1110" s="559"/>
      <c r="MSF1110" s="559"/>
      <c r="MSG1110" s="559"/>
      <c r="MSH1110" s="559"/>
      <c r="MSI1110" s="559"/>
      <c r="MSJ1110" s="559"/>
      <c r="MSK1110" s="559"/>
      <c r="MSL1110" s="559"/>
      <c r="MSM1110" s="559"/>
      <c r="MSN1110" s="559"/>
      <c r="MSO1110" s="559"/>
      <c r="MSP1110" s="559"/>
      <c r="MSQ1110" s="559"/>
      <c r="MSR1110" s="559"/>
      <c r="MSS1110" s="559"/>
      <c r="MST1110" s="559"/>
      <c r="MSU1110" s="559"/>
      <c r="MSV1110" s="559"/>
      <c r="MSW1110" s="559"/>
      <c r="MSX1110" s="559"/>
      <c r="MSY1110" s="559"/>
      <c r="MSZ1110" s="559"/>
      <c r="MTA1110" s="559"/>
      <c r="MTB1110" s="559"/>
      <c r="MTC1110" s="559"/>
      <c r="MTD1110" s="559"/>
      <c r="MTE1110" s="559"/>
      <c r="MTF1110" s="559"/>
      <c r="MTG1110" s="559"/>
      <c r="MTH1110" s="559"/>
      <c r="MTI1110" s="559"/>
      <c r="MTJ1110" s="559"/>
      <c r="MTK1110" s="559"/>
      <c r="MTL1110" s="559"/>
      <c r="MTM1110" s="559"/>
      <c r="MTN1110" s="559"/>
      <c r="MTO1110" s="559"/>
      <c r="MTP1110" s="559"/>
      <c r="MTQ1110" s="559"/>
      <c r="MTR1110" s="559"/>
      <c r="MTS1110" s="559"/>
      <c r="MTT1110" s="559"/>
      <c r="MTU1110" s="559"/>
      <c r="MTV1110" s="559"/>
      <c r="MTW1110" s="559"/>
      <c r="MTX1110" s="559"/>
      <c r="MTY1110" s="559"/>
      <c r="MTZ1110" s="559"/>
      <c r="MUA1110" s="559"/>
      <c r="MUB1110" s="559"/>
      <c r="MUC1110" s="559"/>
      <c r="MUD1110" s="559"/>
      <c r="MUE1110" s="559"/>
      <c r="MUF1110" s="559"/>
      <c r="MUG1110" s="559"/>
      <c r="MUH1110" s="559"/>
      <c r="MUI1110" s="559"/>
      <c r="MUJ1110" s="559"/>
      <c r="MUK1110" s="559"/>
      <c r="MUL1110" s="559"/>
      <c r="MUM1110" s="559"/>
      <c r="MUN1110" s="559"/>
      <c r="MUO1110" s="559"/>
      <c r="MUP1110" s="559"/>
      <c r="MUQ1110" s="559"/>
      <c r="MUR1110" s="559"/>
      <c r="MUS1110" s="559"/>
      <c r="MUT1110" s="559"/>
      <c r="MUU1110" s="559"/>
      <c r="MUV1110" s="559"/>
      <c r="MUW1110" s="559"/>
      <c r="MUX1110" s="559"/>
      <c r="MUY1110" s="559"/>
      <c r="MUZ1110" s="559"/>
      <c r="MVA1110" s="559"/>
      <c r="MVB1110" s="559"/>
      <c r="MVC1110" s="559"/>
      <c r="MVD1110" s="559"/>
      <c r="MVE1110" s="559"/>
      <c r="MVF1110" s="559"/>
      <c r="MVG1110" s="559"/>
      <c r="MVH1110" s="559"/>
      <c r="MVI1110" s="559"/>
      <c r="MVJ1110" s="559"/>
      <c r="MVK1110" s="559"/>
      <c r="MVL1110" s="559"/>
      <c r="MVM1110" s="559"/>
      <c r="MVN1110" s="559"/>
      <c r="MVO1110" s="559"/>
      <c r="MVP1110" s="559"/>
      <c r="MVQ1110" s="559"/>
      <c r="MVR1110" s="559"/>
      <c r="MVS1110" s="559"/>
      <c r="MVT1110" s="559"/>
      <c r="MVU1110" s="559"/>
      <c r="MVV1110" s="559"/>
      <c r="MVW1110" s="559"/>
      <c r="MVX1110" s="559"/>
      <c r="MVY1110" s="559"/>
      <c r="MVZ1110" s="559"/>
      <c r="MWA1110" s="559"/>
      <c r="MWB1110" s="559"/>
      <c r="MWC1110" s="559"/>
      <c r="MWD1110" s="559"/>
      <c r="MWE1110" s="559"/>
      <c r="MWF1110" s="559"/>
      <c r="MWG1110" s="559"/>
      <c r="MWH1110" s="559"/>
      <c r="MWI1110" s="559"/>
      <c r="MWJ1110" s="559"/>
      <c r="MWK1110" s="559"/>
      <c r="MWL1110" s="559"/>
      <c r="MWM1110" s="559"/>
      <c r="MWN1110" s="559"/>
      <c r="MWO1110" s="559"/>
      <c r="MWP1110" s="559"/>
      <c r="MWQ1110" s="559"/>
      <c r="MWR1110" s="559"/>
      <c r="MWS1110" s="559"/>
      <c r="MWT1110" s="559"/>
      <c r="MWU1110" s="559"/>
      <c r="MWV1110" s="559"/>
      <c r="MWW1110" s="559"/>
      <c r="MWX1110" s="559"/>
      <c r="MWY1110" s="559"/>
      <c r="MWZ1110" s="559"/>
      <c r="MXA1110" s="559"/>
      <c r="MXB1110" s="559"/>
      <c r="MXC1110" s="559"/>
      <c r="MXD1110" s="559"/>
      <c r="MXE1110" s="559"/>
      <c r="MXF1110" s="559"/>
      <c r="MXG1110" s="559"/>
      <c r="MXH1110" s="559"/>
      <c r="MXI1110" s="559"/>
      <c r="MXJ1110" s="559"/>
      <c r="MXK1110" s="559"/>
      <c r="MXL1110" s="559"/>
      <c r="MXM1110" s="559"/>
      <c r="MXN1110" s="559"/>
      <c r="MXO1110" s="559"/>
      <c r="MXP1110" s="559"/>
      <c r="MXQ1110" s="559"/>
      <c r="MXR1110" s="559"/>
      <c r="MXS1110" s="559"/>
      <c r="MXT1110" s="559"/>
      <c r="MXU1110" s="559"/>
      <c r="MXV1110" s="559"/>
      <c r="MXW1110" s="559"/>
      <c r="MXX1110" s="559"/>
      <c r="MXY1110" s="559"/>
      <c r="MXZ1110" s="559"/>
      <c r="MYA1110" s="559"/>
      <c r="MYB1110" s="559"/>
      <c r="MYC1110" s="559"/>
      <c r="MYD1110" s="559"/>
      <c r="MYE1110" s="559"/>
      <c r="MYF1110" s="559"/>
      <c r="MYG1110" s="559"/>
      <c r="MYH1110" s="559"/>
      <c r="MYI1110" s="559"/>
      <c r="MYJ1110" s="559"/>
      <c r="MYK1110" s="559"/>
      <c r="MYL1110" s="559"/>
      <c r="MYM1110" s="559"/>
      <c r="MYN1110" s="559"/>
      <c r="MYO1110" s="559"/>
      <c r="MYP1110" s="559"/>
      <c r="MYQ1110" s="559"/>
      <c r="MYR1110" s="559"/>
      <c r="MYS1110" s="559"/>
      <c r="MYT1110" s="559"/>
      <c r="MYU1110" s="559"/>
      <c r="MYV1110" s="559"/>
      <c r="MYW1110" s="559"/>
      <c r="MYX1110" s="559"/>
      <c r="MYY1110" s="559"/>
      <c r="MYZ1110" s="559"/>
      <c r="MZA1110" s="559"/>
      <c r="MZB1110" s="559"/>
      <c r="MZC1110" s="559"/>
      <c r="MZD1110" s="559"/>
      <c r="MZE1110" s="559"/>
      <c r="MZF1110" s="559"/>
      <c r="MZG1110" s="559"/>
      <c r="MZH1110" s="559"/>
      <c r="MZI1110" s="559"/>
      <c r="MZJ1110" s="559"/>
      <c r="MZK1110" s="559"/>
      <c r="MZL1110" s="559"/>
      <c r="MZM1110" s="559"/>
      <c r="MZN1110" s="559"/>
      <c r="MZO1110" s="559"/>
      <c r="MZP1110" s="559"/>
      <c r="MZQ1110" s="559"/>
      <c r="MZR1110" s="559"/>
      <c r="MZS1110" s="559"/>
      <c r="MZT1110" s="559"/>
      <c r="MZU1110" s="559"/>
      <c r="MZV1110" s="559"/>
      <c r="MZW1110" s="559"/>
      <c r="MZX1110" s="559"/>
      <c r="MZY1110" s="559"/>
      <c r="MZZ1110" s="559"/>
      <c r="NAA1110" s="559"/>
      <c r="NAB1110" s="559"/>
      <c r="NAC1110" s="559"/>
      <c r="NAD1110" s="559"/>
      <c r="NAE1110" s="559"/>
      <c r="NAF1110" s="559"/>
      <c r="NAG1110" s="559"/>
      <c r="NAH1110" s="559"/>
      <c r="NAI1110" s="559"/>
      <c r="NAJ1110" s="559"/>
      <c r="NAK1110" s="559"/>
      <c r="NAL1110" s="559"/>
      <c r="NAM1110" s="559"/>
      <c r="NAN1110" s="559"/>
      <c r="NAO1110" s="559"/>
      <c r="NAP1110" s="559"/>
      <c r="NAQ1110" s="559"/>
      <c r="NAR1110" s="559"/>
      <c r="NAS1110" s="559"/>
      <c r="NAT1110" s="559"/>
      <c r="NAU1110" s="559"/>
      <c r="NAV1110" s="559"/>
      <c r="NAW1110" s="559"/>
      <c r="NAX1110" s="559"/>
      <c r="NAY1110" s="559"/>
      <c r="NAZ1110" s="559"/>
      <c r="NBA1110" s="559"/>
      <c r="NBB1110" s="559"/>
      <c r="NBC1110" s="559"/>
      <c r="NBD1110" s="559"/>
      <c r="NBE1110" s="559"/>
      <c r="NBF1110" s="559"/>
      <c r="NBG1110" s="559"/>
      <c r="NBH1110" s="559"/>
      <c r="NBI1110" s="559"/>
      <c r="NBJ1110" s="559"/>
      <c r="NBK1110" s="559"/>
      <c r="NBL1110" s="559"/>
      <c r="NBM1110" s="559"/>
      <c r="NBN1110" s="559"/>
      <c r="NBO1110" s="559"/>
      <c r="NBP1110" s="559"/>
      <c r="NBQ1110" s="559"/>
      <c r="NBR1110" s="559"/>
      <c r="NBS1110" s="559"/>
      <c r="NBT1110" s="559"/>
      <c r="NBU1110" s="559"/>
      <c r="NBV1110" s="559"/>
      <c r="NBW1110" s="559"/>
      <c r="NBX1110" s="559"/>
      <c r="NBY1110" s="559"/>
      <c r="NBZ1110" s="559"/>
      <c r="NCA1110" s="559"/>
      <c r="NCB1110" s="559"/>
      <c r="NCC1110" s="559"/>
      <c r="NCD1110" s="559"/>
      <c r="NCE1110" s="559"/>
      <c r="NCF1110" s="559"/>
      <c r="NCG1110" s="559"/>
      <c r="NCH1110" s="559"/>
      <c r="NCI1110" s="559"/>
      <c r="NCJ1110" s="559"/>
      <c r="NCK1110" s="559"/>
      <c r="NCL1110" s="559"/>
      <c r="NCM1110" s="559"/>
      <c r="NCN1110" s="559"/>
      <c r="NCO1110" s="559"/>
      <c r="NCP1110" s="559"/>
      <c r="NCQ1110" s="559"/>
      <c r="NCR1110" s="559"/>
      <c r="NCS1110" s="559"/>
      <c r="NCT1110" s="559"/>
      <c r="NCU1110" s="559"/>
      <c r="NCV1110" s="559"/>
      <c r="NCW1110" s="559"/>
      <c r="NCX1110" s="559"/>
      <c r="NCY1110" s="559"/>
      <c r="NCZ1110" s="559"/>
      <c r="NDA1110" s="559"/>
      <c r="NDB1110" s="559"/>
      <c r="NDC1110" s="559"/>
      <c r="NDD1110" s="559"/>
      <c r="NDE1110" s="559"/>
      <c r="NDF1110" s="559"/>
      <c r="NDG1110" s="559"/>
      <c r="NDH1110" s="559"/>
      <c r="NDI1110" s="559"/>
      <c r="NDJ1110" s="559"/>
      <c r="NDK1110" s="559"/>
      <c r="NDL1110" s="559"/>
      <c r="NDM1110" s="559"/>
      <c r="NDN1110" s="559"/>
      <c r="NDO1110" s="559"/>
      <c r="NDP1110" s="559"/>
      <c r="NDQ1110" s="559"/>
      <c r="NDR1110" s="559"/>
      <c r="NDS1110" s="559"/>
      <c r="NDT1110" s="559"/>
      <c r="NDU1110" s="559"/>
      <c r="NDV1110" s="559"/>
      <c r="NDW1110" s="559"/>
      <c r="NDX1110" s="559"/>
      <c r="NDY1110" s="559"/>
      <c r="NDZ1110" s="559"/>
      <c r="NEA1110" s="559"/>
      <c r="NEB1110" s="559"/>
      <c r="NEC1110" s="559"/>
      <c r="NED1110" s="559"/>
      <c r="NEE1110" s="559"/>
      <c r="NEF1110" s="559"/>
      <c r="NEG1110" s="559"/>
      <c r="NEH1110" s="559"/>
      <c r="NEI1110" s="559"/>
      <c r="NEJ1110" s="559"/>
      <c r="NEK1110" s="559"/>
      <c r="NEL1110" s="559"/>
      <c r="NEM1110" s="559"/>
      <c r="NEN1110" s="559"/>
      <c r="NEO1110" s="559"/>
      <c r="NEP1110" s="559"/>
      <c r="NEQ1110" s="559"/>
      <c r="NER1110" s="559"/>
      <c r="NES1110" s="559"/>
      <c r="NET1110" s="559"/>
      <c r="NEU1110" s="559"/>
      <c r="NEV1110" s="559"/>
      <c r="NEW1110" s="559"/>
      <c r="NEX1110" s="559"/>
      <c r="NEY1110" s="559"/>
      <c r="NEZ1110" s="559"/>
      <c r="NFA1110" s="559"/>
      <c r="NFB1110" s="559"/>
      <c r="NFC1110" s="559"/>
      <c r="NFD1110" s="559"/>
      <c r="NFE1110" s="559"/>
      <c r="NFF1110" s="559"/>
      <c r="NFG1110" s="559"/>
      <c r="NFH1110" s="559"/>
      <c r="NFI1110" s="559"/>
      <c r="NFJ1110" s="559"/>
      <c r="NFK1110" s="559"/>
      <c r="NFL1110" s="559"/>
      <c r="NFM1110" s="559"/>
      <c r="NFN1110" s="559"/>
      <c r="NFO1110" s="559"/>
      <c r="NFP1110" s="559"/>
      <c r="NFQ1110" s="559"/>
      <c r="NFR1110" s="559"/>
      <c r="NFS1110" s="559"/>
      <c r="NFT1110" s="559"/>
      <c r="NFU1110" s="559"/>
      <c r="NFV1110" s="559"/>
      <c r="NFW1110" s="559"/>
      <c r="NFX1110" s="559"/>
      <c r="NFY1110" s="559"/>
      <c r="NFZ1110" s="559"/>
      <c r="NGA1110" s="559"/>
      <c r="NGB1110" s="559"/>
      <c r="NGC1110" s="559"/>
      <c r="NGD1110" s="559"/>
      <c r="NGE1110" s="559"/>
      <c r="NGF1110" s="559"/>
      <c r="NGG1110" s="559"/>
      <c r="NGH1110" s="559"/>
      <c r="NGI1110" s="559"/>
      <c r="NGJ1110" s="559"/>
      <c r="NGK1110" s="559"/>
      <c r="NGL1110" s="559"/>
      <c r="NGM1110" s="559"/>
      <c r="NGN1110" s="559"/>
      <c r="NGO1110" s="559"/>
      <c r="NGP1110" s="559"/>
      <c r="NGQ1110" s="559"/>
      <c r="NGR1110" s="559"/>
      <c r="NGS1110" s="559"/>
      <c r="NGT1110" s="559"/>
      <c r="NGU1110" s="559"/>
      <c r="NGV1110" s="559"/>
      <c r="NGW1110" s="559"/>
      <c r="NGX1110" s="559"/>
      <c r="NGY1110" s="559"/>
      <c r="NGZ1110" s="559"/>
      <c r="NHA1110" s="559"/>
      <c r="NHB1110" s="559"/>
      <c r="NHC1110" s="559"/>
      <c r="NHD1110" s="559"/>
      <c r="NHE1110" s="559"/>
      <c r="NHF1110" s="559"/>
      <c r="NHG1110" s="559"/>
      <c r="NHH1110" s="559"/>
      <c r="NHI1110" s="559"/>
      <c r="NHJ1110" s="559"/>
      <c r="NHK1110" s="559"/>
      <c r="NHL1110" s="559"/>
      <c r="NHM1110" s="559"/>
      <c r="NHN1110" s="559"/>
      <c r="NHO1110" s="559"/>
      <c r="NHP1110" s="559"/>
      <c r="NHQ1110" s="559"/>
      <c r="NHR1110" s="559"/>
      <c r="NHS1110" s="559"/>
      <c r="NHT1110" s="559"/>
      <c r="NHU1110" s="559"/>
      <c r="NHV1110" s="559"/>
      <c r="NHW1110" s="559"/>
      <c r="NHX1110" s="559"/>
      <c r="NHY1110" s="559"/>
      <c r="NHZ1110" s="559"/>
      <c r="NIA1110" s="559"/>
      <c r="NIB1110" s="559"/>
      <c r="NIC1110" s="559"/>
      <c r="NID1110" s="559"/>
      <c r="NIE1110" s="559"/>
      <c r="NIF1110" s="559"/>
      <c r="NIG1110" s="559"/>
      <c r="NIH1110" s="559"/>
      <c r="NII1110" s="559"/>
      <c r="NIJ1110" s="559"/>
      <c r="NIK1110" s="559"/>
      <c r="NIL1110" s="559"/>
      <c r="NIM1110" s="559"/>
      <c r="NIN1110" s="559"/>
      <c r="NIO1110" s="559"/>
      <c r="NIP1110" s="559"/>
      <c r="NIQ1110" s="559"/>
      <c r="NIR1110" s="559"/>
      <c r="NIS1110" s="559"/>
      <c r="NIT1110" s="559"/>
      <c r="NIU1110" s="559"/>
      <c r="NIV1110" s="559"/>
      <c r="NIW1110" s="559"/>
      <c r="NIX1110" s="559"/>
      <c r="NIY1110" s="559"/>
      <c r="NIZ1110" s="559"/>
      <c r="NJA1110" s="559"/>
      <c r="NJB1110" s="559"/>
      <c r="NJC1110" s="559"/>
      <c r="NJD1110" s="559"/>
      <c r="NJE1110" s="559"/>
      <c r="NJF1110" s="559"/>
      <c r="NJG1110" s="559"/>
      <c r="NJH1110" s="559"/>
      <c r="NJI1110" s="559"/>
      <c r="NJJ1110" s="559"/>
      <c r="NJK1110" s="559"/>
      <c r="NJL1110" s="559"/>
      <c r="NJM1110" s="559"/>
      <c r="NJN1110" s="559"/>
      <c r="NJO1110" s="559"/>
      <c r="NJP1110" s="559"/>
      <c r="NJQ1110" s="559"/>
      <c r="NJR1110" s="559"/>
      <c r="NJS1110" s="559"/>
      <c r="NJT1110" s="559"/>
      <c r="NJU1110" s="559"/>
      <c r="NJV1110" s="559"/>
      <c r="NJW1110" s="559"/>
      <c r="NJX1110" s="559"/>
      <c r="NJY1110" s="559"/>
      <c r="NJZ1110" s="559"/>
      <c r="NKA1110" s="559"/>
      <c r="NKB1110" s="559"/>
      <c r="NKC1110" s="559"/>
      <c r="NKD1110" s="559"/>
      <c r="NKE1110" s="559"/>
      <c r="NKF1110" s="559"/>
      <c r="NKG1110" s="559"/>
      <c r="NKH1110" s="559"/>
      <c r="NKI1110" s="559"/>
      <c r="NKJ1110" s="559"/>
      <c r="NKK1110" s="559"/>
      <c r="NKL1110" s="559"/>
      <c r="NKM1110" s="559"/>
      <c r="NKN1110" s="559"/>
      <c r="NKO1110" s="559"/>
      <c r="NKP1110" s="559"/>
      <c r="NKQ1110" s="559"/>
      <c r="NKR1110" s="559"/>
      <c r="NKS1110" s="559"/>
      <c r="NKT1110" s="559"/>
      <c r="NKU1110" s="559"/>
      <c r="NKV1110" s="559"/>
      <c r="NKW1110" s="559"/>
      <c r="NKX1110" s="559"/>
      <c r="NKY1110" s="559"/>
      <c r="NKZ1110" s="559"/>
      <c r="NLA1110" s="559"/>
      <c r="NLB1110" s="559"/>
      <c r="NLC1110" s="559"/>
      <c r="NLD1110" s="559"/>
      <c r="NLE1110" s="559"/>
      <c r="NLF1110" s="559"/>
      <c r="NLG1110" s="559"/>
      <c r="NLH1110" s="559"/>
      <c r="NLI1110" s="559"/>
      <c r="NLJ1110" s="559"/>
      <c r="NLK1110" s="559"/>
      <c r="NLL1110" s="559"/>
      <c r="NLM1110" s="559"/>
      <c r="NLN1110" s="559"/>
      <c r="NLO1110" s="559"/>
      <c r="NLP1110" s="559"/>
      <c r="NLQ1110" s="559"/>
      <c r="NLR1110" s="559"/>
      <c r="NLS1110" s="559"/>
      <c r="NLT1110" s="559"/>
      <c r="NLU1110" s="559"/>
      <c r="NLV1110" s="559"/>
      <c r="NLW1110" s="559"/>
      <c r="NLX1110" s="559"/>
      <c r="NLY1110" s="559"/>
      <c r="NLZ1110" s="559"/>
      <c r="NMA1110" s="559"/>
      <c r="NMB1110" s="559"/>
      <c r="NMC1110" s="559"/>
      <c r="NMD1110" s="559"/>
      <c r="NME1110" s="559"/>
      <c r="NMF1110" s="559"/>
      <c r="NMG1110" s="559"/>
      <c r="NMH1110" s="559"/>
      <c r="NMI1110" s="559"/>
      <c r="NMJ1110" s="559"/>
      <c r="NMK1110" s="559"/>
      <c r="NML1110" s="559"/>
      <c r="NMM1110" s="559"/>
      <c r="NMN1110" s="559"/>
      <c r="NMO1110" s="559"/>
      <c r="NMP1110" s="559"/>
      <c r="NMQ1110" s="559"/>
      <c r="NMR1110" s="559"/>
      <c r="NMS1110" s="559"/>
      <c r="NMT1110" s="559"/>
      <c r="NMU1110" s="559"/>
      <c r="NMV1110" s="559"/>
      <c r="NMW1110" s="559"/>
      <c r="NMX1110" s="559"/>
      <c r="NMY1110" s="559"/>
      <c r="NMZ1110" s="559"/>
      <c r="NNA1110" s="559"/>
      <c r="NNB1110" s="559"/>
      <c r="NNC1110" s="559"/>
      <c r="NND1110" s="559"/>
      <c r="NNE1110" s="559"/>
      <c r="NNF1110" s="559"/>
      <c r="NNG1110" s="559"/>
      <c r="NNH1110" s="559"/>
      <c r="NNI1110" s="559"/>
      <c r="NNJ1110" s="559"/>
      <c r="NNK1110" s="559"/>
      <c r="NNL1110" s="559"/>
      <c r="NNM1110" s="559"/>
      <c r="NNN1110" s="559"/>
      <c r="NNO1110" s="559"/>
      <c r="NNP1110" s="559"/>
      <c r="NNQ1110" s="559"/>
      <c r="NNR1110" s="559"/>
      <c r="NNS1110" s="559"/>
      <c r="NNT1110" s="559"/>
      <c r="NNU1110" s="559"/>
      <c r="NNV1110" s="559"/>
      <c r="NNW1110" s="559"/>
      <c r="NNX1110" s="559"/>
      <c r="NNY1110" s="559"/>
      <c r="NNZ1110" s="559"/>
      <c r="NOA1110" s="559"/>
      <c r="NOB1110" s="559"/>
      <c r="NOC1110" s="559"/>
      <c r="NOD1110" s="559"/>
      <c r="NOE1110" s="559"/>
      <c r="NOF1110" s="559"/>
      <c r="NOG1110" s="559"/>
      <c r="NOH1110" s="559"/>
      <c r="NOI1110" s="559"/>
      <c r="NOJ1110" s="559"/>
      <c r="NOK1110" s="559"/>
      <c r="NOL1110" s="559"/>
      <c r="NOM1110" s="559"/>
      <c r="NON1110" s="559"/>
      <c r="NOO1110" s="559"/>
      <c r="NOP1110" s="559"/>
      <c r="NOQ1110" s="559"/>
      <c r="NOR1110" s="559"/>
      <c r="NOS1110" s="559"/>
      <c r="NOT1110" s="559"/>
      <c r="NOU1110" s="559"/>
      <c r="NOV1110" s="559"/>
      <c r="NOW1110" s="559"/>
      <c r="NOX1110" s="559"/>
      <c r="NOY1110" s="559"/>
      <c r="NOZ1110" s="559"/>
      <c r="NPA1110" s="559"/>
      <c r="NPB1110" s="559"/>
      <c r="NPC1110" s="559"/>
      <c r="NPD1110" s="559"/>
      <c r="NPE1110" s="559"/>
      <c r="NPF1110" s="559"/>
      <c r="NPG1110" s="559"/>
      <c r="NPH1110" s="559"/>
      <c r="NPI1110" s="559"/>
      <c r="NPJ1110" s="559"/>
      <c r="NPK1110" s="559"/>
      <c r="NPL1110" s="559"/>
      <c r="NPM1110" s="559"/>
      <c r="NPN1110" s="559"/>
      <c r="NPO1110" s="559"/>
      <c r="NPP1110" s="559"/>
      <c r="NPQ1110" s="559"/>
      <c r="NPR1110" s="559"/>
      <c r="NPS1110" s="559"/>
      <c r="NPT1110" s="559"/>
      <c r="NPU1110" s="559"/>
      <c r="NPV1110" s="559"/>
      <c r="NPW1110" s="559"/>
      <c r="NPX1110" s="559"/>
      <c r="NPY1110" s="559"/>
      <c r="NPZ1110" s="559"/>
      <c r="NQA1110" s="559"/>
      <c r="NQB1110" s="559"/>
      <c r="NQC1110" s="559"/>
      <c r="NQD1110" s="559"/>
      <c r="NQE1110" s="559"/>
      <c r="NQF1110" s="559"/>
      <c r="NQG1110" s="559"/>
      <c r="NQH1110" s="559"/>
      <c r="NQI1110" s="559"/>
      <c r="NQJ1110" s="559"/>
      <c r="NQK1110" s="559"/>
      <c r="NQL1110" s="559"/>
      <c r="NQM1110" s="559"/>
      <c r="NQN1110" s="559"/>
      <c r="NQO1110" s="559"/>
      <c r="NQP1110" s="559"/>
      <c r="NQQ1110" s="559"/>
      <c r="NQR1110" s="559"/>
      <c r="NQS1110" s="559"/>
      <c r="NQT1110" s="559"/>
      <c r="NQU1110" s="559"/>
      <c r="NQV1110" s="559"/>
      <c r="NQW1110" s="559"/>
      <c r="NQX1110" s="559"/>
      <c r="NQY1110" s="559"/>
      <c r="NQZ1110" s="559"/>
      <c r="NRA1110" s="559"/>
      <c r="NRB1110" s="559"/>
      <c r="NRC1110" s="559"/>
      <c r="NRD1110" s="559"/>
      <c r="NRE1110" s="559"/>
      <c r="NRF1110" s="559"/>
      <c r="NRG1110" s="559"/>
      <c r="NRH1110" s="559"/>
      <c r="NRI1110" s="559"/>
      <c r="NRJ1110" s="559"/>
      <c r="NRK1110" s="559"/>
      <c r="NRL1110" s="559"/>
      <c r="NRM1110" s="559"/>
      <c r="NRN1110" s="559"/>
      <c r="NRO1110" s="559"/>
      <c r="NRP1110" s="559"/>
      <c r="NRQ1110" s="559"/>
      <c r="NRR1110" s="559"/>
      <c r="NRS1110" s="559"/>
      <c r="NRT1110" s="559"/>
      <c r="NRU1110" s="559"/>
      <c r="NRV1110" s="559"/>
      <c r="NRW1110" s="559"/>
      <c r="NRX1110" s="559"/>
      <c r="NRY1110" s="559"/>
      <c r="NRZ1110" s="559"/>
      <c r="NSA1110" s="559"/>
      <c r="NSB1110" s="559"/>
      <c r="NSC1110" s="559"/>
      <c r="NSD1110" s="559"/>
      <c r="NSE1110" s="559"/>
      <c r="NSF1110" s="559"/>
      <c r="NSG1110" s="559"/>
      <c r="NSH1110" s="559"/>
      <c r="NSI1110" s="559"/>
      <c r="NSJ1110" s="559"/>
      <c r="NSK1110" s="559"/>
      <c r="NSL1110" s="559"/>
      <c r="NSM1110" s="559"/>
      <c r="NSN1110" s="559"/>
      <c r="NSO1110" s="559"/>
      <c r="NSP1110" s="559"/>
      <c r="NSQ1110" s="559"/>
      <c r="NSR1110" s="559"/>
      <c r="NSS1110" s="559"/>
      <c r="NST1110" s="559"/>
      <c r="NSU1110" s="559"/>
      <c r="NSV1110" s="559"/>
      <c r="NSW1110" s="559"/>
      <c r="NSX1110" s="559"/>
      <c r="NSY1110" s="559"/>
      <c r="NSZ1110" s="559"/>
      <c r="NTA1110" s="559"/>
      <c r="NTB1110" s="559"/>
      <c r="NTC1110" s="559"/>
      <c r="NTD1110" s="559"/>
      <c r="NTE1110" s="559"/>
      <c r="NTF1110" s="559"/>
      <c r="NTG1110" s="559"/>
      <c r="NTH1110" s="559"/>
      <c r="NTI1110" s="559"/>
      <c r="NTJ1110" s="559"/>
      <c r="NTK1110" s="559"/>
      <c r="NTL1110" s="559"/>
      <c r="NTM1110" s="559"/>
      <c r="NTN1110" s="559"/>
      <c r="NTO1110" s="559"/>
      <c r="NTP1110" s="559"/>
      <c r="NTQ1110" s="559"/>
      <c r="NTR1110" s="559"/>
      <c r="NTS1110" s="559"/>
      <c r="NTT1110" s="559"/>
      <c r="NTU1110" s="559"/>
      <c r="NTV1110" s="559"/>
      <c r="NTW1110" s="559"/>
      <c r="NTX1110" s="559"/>
      <c r="NTY1110" s="559"/>
      <c r="NTZ1110" s="559"/>
      <c r="NUA1110" s="559"/>
      <c r="NUB1110" s="559"/>
      <c r="NUC1110" s="559"/>
      <c r="NUD1110" s="559"/>
      <c r="NUE1110" s="559"/>
      <c r="NUF1110" s="559"/>
      <c r="NUG1110" s="559"/>
      <c r="NUH1110" s="559"/>
      <c r="NUI1110" s="559"/>
      <c r="NUJ1110" s="559"/>
      <c r="NUK1110" s="559"/>
      <c r="NUL1110" s="559"/>
      <c r="NUM1110" s="559"/>
      <c r="NUN1110" s="559"/>
      <c r="NUO1110" s="559"/>
      <c r="NUP1110" s="559"/>
      <c r="NUQ1110" s="559"/>
      <c r="NUR1110" s="559"/>
      <c r="NUS1110" s="559"/>
      <c r="NUT1110" s="559"/>
      <c r="NUU1110" s="559"/>
      <c r="NUV1110" s="559"/>
      <c r="NUW1110" s="559"/>
      <c r="NUX1110" s="559"/>
      <c r="NUY1110" s="559"/>
      <c r="NUZ1110" s="559"/>
      <c r="NVA1110" s="559"/>
      <c r="NVB1110" s="559"/>
      <c r="NVC1110" s="559"/>
      <c r="NVD1110" s="559"/>
      <c r="NVE1110" s="559"/>
      <c r="NVF1110" s="559"/>
      <c r="NVG1110" s="559"/>
      <c r="NVH1110" s="559"/>
      <c r="NVI1110" s="559"/>
      <c r="NVJ1110" s="559"/>
      <c r="NVK1110" s="559"/>
      <c r="NVL1110" s="559"/>
      <c r="NVM1110" s="559"/>
      <c r="NVN1110" s="559"/>
      <c r="NVO1110" s="559"/>
      <c r="NVP1110" s="559"/>
      <c r="NVQ1110" s="559"/>
      <c r="NVR1110" s="559"/>
      <c r="NVS1110" s="559"/>
      <c r="NVT1110" s="559"/>
      <c r="NVU1110" s="559"/>
      <c r="NVV1110" s="559"/>
      <c r="NVW1110" s="559"/>
      <c r="NVX1110" s="559"/>
      <c r="NVY1110" s="559"/>
      <c r="NVZ1110" s="559"/>
      <c r="NWA1110" s="559"/>
      <c r="NWB1110" s="559"/>
      <c r="NWC1110" s="559"/>
      <c r="NWD1110" s="559"/>
      <c r="NWE1110" s="559"/>
      <c r="NWF1110" s="559"/>
      <c r="NWG1110" s="559"/>
      <c r="NWH1110" s="559"/>
      <c r="NWI1110" s="559"/>
      <c r="NWJ1110" s="559"/>
      <c r="NWK1110" s="559"/>
      <c r="NWL1110" s="559"/>
      <c r="NWM1110" s="559"/>
      <c r="NWN1110" s="559"/>
      <c r="NWO1110" s="559"/>
      <c r="NWP1110" s="559"/>
      <c r="NWQ1110" s="559"/>
      <c r="NWR1110" s="559"/>
      <c r="NWS1110" s="559"/>
      <c r="NWT1110" s="559"/>
      <c r="NWU1110" s="559"/>
      <c r="NWV1110" s="559"/>
      <c r="NWW1110" s="559"/>
      <c r="NWX1110" s="559"/>
      <c r="NWY1110" s="559"/>
      <c r="NWZ1110" s="559"/>
      <c r="NXA1110" s="559"/>
      <c r="NXB1110" s="559"/>
      <c r="NXC1110" s="559"/>
      <c r="NXD1110" s="559"/>
      <c r="NXE1110" s="559"/>
      <c r="NXF1110" s="559"/>
      <c r="NXG1110" s="559"/>
      <c r="NXH1110" s="559"/>
      <c r="NXI1110" s="559"/>
      <c r="NXJ1110" s="559"/>
      <c r="NXK1110" s="559"/>
      <c r="NXL1110" s="559"/>
      <c r="NXM1110" s="559"/>
      <c r="NXN1110" s="559"/>
      <c r="NXO1110" s="559"/>
      <c r="NXP1110" s="559"/>
      <c r="NXQ1110" s="559"/>
      <c r="NXR1110" s="559"/>
      <c r="NXS1110" s="559"/>
      <c r="NXT1110" s="559"/>
      <c r="NXU1110" s="559"/>
      <c r="NXV1110" s="559"/>
      <c r="NXW1110" s="559"/>
      <c r="NXX1110" s="559"/>
      <c r="NXY1110" s="559"/>
      <c r="NXZ1110" s="559"/>
      <c r="NYA1110" s="559"/>
      <c r="NYB1110" s="559"/>
      <c r="NYC1110" s="559"/>
      <c r="NYD1110" s="559"/>
      <c r="NYE1110" s="559"/>
      <c r="NYF1110" s="559"/>
      <c r="NYG1110" s="559"/>
      <c r="NYH1110" s="559"/>
      <c r="NYI1110" s="559"/>
      <c r="NYJ1110" s="559"/>
      <c r="NYK1110" s="559"/>
      <c r="NYL1110" s="559"/>
      <c r="NYM1110" s="559"/>
      <c r="NYN1110" s="559"/>
      <c r="NYO1110" s="559"/>
      <c r="NYP1110" s="559"/>
      <c r="NYQ1110" s="559"/>
      <c r="NYR1110" s="559"/>
      <c r="NYS1110" s="559"/>
      <c r="NYT1110" s="559"/>
      <c r="NYU1110" s="559"/>
      <c r="NYV1110" s="559"/>
      <c r="NYW1110" s="559"/>
      <c r="NYX1110" s="559"/>
      <c r="NYY1110" s="559"/>
      <c r="NYZ1110" s="559"/>
      <c r="NZA1110" s="559"/>
      <c r="NZB1110" s="559"/>
      <c r="NZC1110" s="559"/>
      <c r="NZD1110" s="559"/>
      <c r="NZE1110" s="559"/>
      <c r="NZF1110" s="559"/>
      <c r="NZG1110" s="559"/>
      <c r="NZH1110" s="559"/>
      <c r="NZI1110" s="559"/>
      <c r="NZJ1110" s="559"/>
      <c r="NZK1110" s="559"/>
      <c r="NZL1110" s="559"/>
      <c r="NZM1110" s="559"/>
      <c r="NZN1110" s="559"/>
      <c r="NZO1110" s="559"/>
      <c r="NZP1110" s="559"/>
      <c r="NZQ1110" s="559"/>
      <c r="NZR1110" s="559"/>
      <c r="NZS1110" s="559"/>
      <c r="NZT1110" s="559"/>
      <c r="NZU1110" s="559"/>
      <c r="NZV1110" s="559"/>
      <c r="NZW1110" s="559"/>
      <c r="NZX1110" s="559"/>
      <c r="NZY1110" s="559"/>
      <c r="NZZ1110" s="559"/>
      <c r="OAA1110" s="559"/>
      <c r="OAB1110" s="559"/>
      <c r="OAC1110" s="559"/>
      <c r="OAD1110" s="559"/>
      <c r="OAE1110" s="559"/>
      <c r="OAF1110" s="559"/>
      <c r="OAG1110" s="559"/>
      <c r="OAH1110" s="559"/>
      <c r="OAI1110" s="559"/>
      <c r="OAJ1110" s="559"/>
      <c r="OAK1110" s="559"/>
      <c r="OAL1110" s="559"/>
      <c r="OAM1110" s="559"/>
      <c r="OAN1110" s="559"/>
      <c r="OAO1110" s="559"/>
      <c r="OAP1110" s="559"/>
      <c r="OAQ1110" s="559"/>
      <c r="OAR1110" s="559"/>
      <c r="OAS1110" s="559"/>
      <c r="OAT1110" s="559"/>
      <c r="OAU1110" s="559"/>
      <c r="OAV1110" s="559"/>
      <c r="OAW1110" s="559"/>
      <c r="OAX1110" s="559"/>
      <c r="OAY1110" s="559"/>
      <c r="OAZ1110" s="559"/>
      <c r="OBA1110" s="559"/>
      <c r="OBB1110" s="559"/>
      <c r="OBC1110" s="559"/>
      <c r="OBD1110" s="559"/>
      <c r="OBE1110" s="559"/>
      <c r="OBF1110" s="559"/>
      <c r="OBG1110" s="559"/>
      <c r="OBH1110" s="559"/>
      <c r="OBI1110" s="559"/>
      <c r="OBJ1110" s="559"/>
      <c r="OBK1110" s="559"/>
      <c r="OBL1110" s="559"/>
      <c r="OBM1110" s="559"/>
      <c r="OBN1110" s="559"/>
      <c r="OBO1110" s="559"/>
      <c r="OBP1110" s="559"/>
      <c r="OBQ1110" s="559"/>
      <c r="OBR1110" s="559"/>
      <c r="OBS1110" s="559"/>
      <c r="OBT1110" s="559"/>
      <c r="OBU1110" s="559"/>
      <c r="OBV1110" s="559"/>
      <c r="OBW1110" s="559"/>
      <c r="OBX1110" s="559"/>
      <c r="OBY1110" s="559"/>
      <c r="OBZ1110" s="559"/>
      <c r="OCA1110" s="559"/>
      <c r="OCB1110" s="559"/>
      <c r="OCC1110" s="559"/>
      <c r="OCD1110" s="559"/>
      <c r="OCE1110" s="559"/>
      <c r="OCF1110" s="559"/>
      <c r="OCG1110" s="559"/>
      <c r="OCH1110" s="559"/>
      <c r="OCI1110" s="559"/>
      <c r="OCJ1110" s="559"/>
      <c r="OCK1110" s="559"/>
      <c r="OCL1110" s="559"/>
      <c r="OCM1110" s="559"/>
      <c r="OCN1110" s="559"/>
      <c r="OCO1110" s="559"/>
      <c r="OCP1110" s="559"/>
      <c r="OCQ1110" s="559"/>
      <c r="OCR1110" s="559"/>
      <c r="OCS1110" s="559"/>
      <c r="OCT1110" s="559"/>
      <c r="OCU1110" s="559"/>
      <c r="OCV1110" s="559"/>
      <c r="OCW1110" s="559"/>
      <c r="OCX1110" s="559"/>
      <c r="OCY1110" s="559"/>
      <c r="OCZ1110" s="559"/>
      <c r="ODA1110" s="559"/>
      <c r="ODB1110" s="559"/>
      <c r="ODC1110" s="559"/>
      <c r="ODD1110" s="559"/>
      <c r="ODE1110" s="559"/>
      <c r="ODF1110" s="559"/>
      <c r="ODG1110" s="559"/>
      <c r="ODH1110" s="559"/>
      <c r="ODI1110" s="559"/>
      <c r="ODJ1110" s="559"/>
      <c r="ODK1110" s="559"/>
      <c r="ODL1110" s="559"/>
      <c r="ODM1110" s="559"/>
      <c r="ODN1110" s="559"/>
      <c r="ODO1110" s="559"/>
      <c r="ODP1110" s="559"/>
      <c r="ODQ1110" s="559"/>
      <c r="ODR1110" s="559"/>
      <c r="ODS1110" s="559"/>
      <c r="ODT1110" s="559"/>
      <c r="ODU1110" s="559"/>
      <c r="ODV1110" s="559"/>
      <c r="ODW1110" s="559"/>
      <c r="ODX1110" s="559"/>
      <c r="ODY1110" s="559"/>
      <c r="ODZ1110" s="559"/>
      <c r="OEA1110" s="559"/>
      <c r="OEB1110" s="559"/>
      <c r="OEC1110" s="559"/>
      <c r="OED1110" s="559"/>
      <c r="OEE1110" s="559"/>
      <c r="OEF1110" s="559"/>
      <c r="OEG1110" s="559"/>
      <c r="OEH1110" s="559"/>
      <c r="OEI1110" s="559"/>
      <c r="OEJ1110" s="559"/>
      <c r="OEK1110" s="559"/>
      <c r="OEL1110" s="559"/>
      <c r="OEM1110" s="559"/>
      <c r="OEN1110" s="559"/>
      <c r="OEO1110" s="559"/>
      <c r="OEP1110" s="559"/>
      <c r="OEQ1110" s="559"/>
      <c r="OER1110" s="559"/>
      <c r="OES1110" s="559"/>
      <c r="OET1110" s="559"/>
      <c r="OEU1110" s="559"/>
      <c r="OEV1110" s="559"/>
      <c r="OEW1110" s="559"/>
      <c r="OEX1110" s="559"/>
      <c r="OEY1110" s="559"/>
      <c r="OEZ1110" s="559"/>
      <c r="OFA1110" s="559"/>
      <c r="OFB1110" s="559"/>
      <c r="OFC1110" s="559"/>
      <c r="OFD1110" s="559"/>
      <c r="OFE1110" s="559"/>
      <c r="OFF1110" s="559"/>
      <c r="OFG1110" s="559"/>
      <c r="OFH1110" s="559"/>
      <c r="OFI1110" s="559"/>
      <c r="OFJ1110" s="559"/>
      <c r="OFK1110" s="559"/>
      <c r="OFL1110" s="559"/>
      <c r="OFM1110" s="559"/>
      <c r="OFN1110" s="559"/>
      <c r="OFO1110" s="559"/>
      <c r="OFP1110" s="559"/>
      <c r="OFQ1110" s="559"/>
      <c r="OFR1110" s="559"/>
      <c r="OFS1110" s="559"/>
      <c r="OFT1110" s="559"/>
      <c r="OFU1110" s="559"/>
      <c r="OFV1110" s="559"/>
      <c r="OFW1110" s="559"/>
      <c r="OFX1110" s="559"/>
      <c r="OFY1110" s="559"/>
      <c r="OFZ1110" s="559"/>
      <c r="OGA1110" s="559"/>
      <c r="OGB1110" s="559"/>
      <c r="OGC1110" s="559"/>
      <c r="OGD1110" s="559"/>
      <c r="OGE1110" s="559"/>
      <c r="OGF1110" s="559"/>
      <c r="OGG1110" s="559"/>
      <c r="OGH1110" s="559"/>
      <c r="OGI1110" s="559"/>
      <c r="OGJ1110" s="559"/>
      <c r="OGK1110" s="559"/>
      <c r="OGL1110" s="559"/>
      <c r="OGM1110" s="559"/>
      <c r="OGN1110" s="559"/>
      <c r="OGO1110" s="559"/>
      <c r="OGP1110" s="559"/>
      <c r="OGQ1110" s="559"/>
      <c r="OGR1110" s="559"/>
      <c r="OGS1110" s="559"/>
      <c r="OGT1110" s="559"/>
      <c r="OGU1110" s="559"/>
      <c r="OGV1110" s="559"/>
      <c r="OGW1110" s="559"/>
      <c r="OGX1110" s="559"/>
      <c r="OGY1110" s="559"/>
      <c r="OGZ1110" s="559"/>
      <c r="OHA1110" s="559"/>
      <c r="OHB1110" s="559"/>
      <c r="OHC1110" s="559"/>
      <c r="OHD1110" s="559"/>
      <c r="OHE1110" s="559"/>
      <c r="OHF1110" s="559"/>
      <c r="OHG1110" s="559"/>
      <c r="OHH1110" s="559"/>
      <c r="OHI1110" s="559"/>
      <c r="OHJ1110" s="559"/>
      <c r="OHK1110" s="559"/>
      <c r="OHL1110" s="559"/>
      <c r="OHM1110" s="559"/>
      <c r="OHN1110" s="559"/>
      <c r="OHO1110" s="559"/>
      <c r="OHP1110" s="559"/>
      <c r="OHQ1110" s="559"/>
      <c r="OHR1110" s="559"/>
      <c r="OHS1110" s="559"/>
      <c r="OHT1110" s="559"/>
      <c r="OHU1110" s="559"/>
      <c r="OHV1110" s="559"/>
      <c r="OHW1110" s="559"/>
      <c r="OHX1110" s="559"/>
      <c r="OHY1110" s="559"/>
      <c r="OHZ1110" s="559"/>
      <c r="OIA1110" s="559"/>
      <c r="OIB1110" s="559"/>
      <c r="OIC1110" s="559"/>
      <c r="OID1110" s="559"/>
      <c r="OIE1110" s="559"/>
      <c r="OIF1110" s="559"/>
      <c r="OIG1110" s="559"/>
      <c r="OIH1110" s="559"/>
      <c r="OII1110" s="559"/>
      <c r="OIJ1110" s="559"/>
      <c r="OIK1110" s="559"/>
      <c r="OIL1110" s="559"/>
      <c r="OIM1110" s="559"/>
      <c r="OIN1110" s="559"/>
      <c r="OIO1110" s="559"/>
      <c r="OIP1110" s="559"/>
      <c r="OIQ1110" s="559"/>
      <c r="OIR1110" s="559"/>
      <c r="OIS1110" s="559"/>
      <c r="OIT1110" s="559"/>
      <c r="OIU1110" s="559"/>
      <c r="OIV1110" s="559"/>
      <c r="OIW1110" s="559"/>
      <c r="OIX1110" s="559"/>
      <c r="OIY1110" s="559"/>
      <c r="OIZ1110" s="559"/>
      <c r="OJA1110" s="559"/>
      <c r="OJB1110" s="559"/>
      <c r="OJC1110" s="559"/>
      <c r="OJD1110" s="559"/>
      <c r="OJE1110" s="559"/>
      <c r="OJF1110" s="559"/>
      <c r="OJG1110" s="559"/>
      <c r="OJH1110" s="559"/>
      <c r="OJI1110" s="559"/>
      <c r="OJJ1110" s="559"/>
      <c r="OJK1110" s="559"/>
      <c r="OJL1110" s="559"/>
      <c r="OJM1110" s="559"/>
      <c r="OJN1110" s="559"/>
      <c r="OJO1110" s="559"/>
      <c r="OJP1110" s="559"/>
      <c r="OJQ1110" s="559"/>
      <c r="OJR1110" s="559"/>
      <c r="OJS1110" s="559"/>
      <c r="OJT1110" s="559"/>
      <c r="OJU1110" s="559"/>
      <c r="OJV1110" s="559"/>
      <c r="OJW1110" s="559"/>
      <c r="OJX1110" s="559"/>
      <c r="OJY1110" s="559"/>
      <c r="OJZ1110" s="559"/>
      <c r="OKA1110" s="559"/>
      <c r="OKB1110" s="559"/>
      <c r="OKC1110" s="559"/>
      <c r="OKD1110" s="559"/>
      <c r="OKE1110" s="559"/>
      <c r="OKF1110" s="559"/>
      <c r="OKG1110" s="559"/>
      <c r="OKH1110" s="559"/>
      <c r="OKI1110" s="559"/>
      <c r="OKJ1110" s="559"/>
      <c r="OKK1110" s="559"/>
      <c r="OKL1110" s="559"/>
      <c r="OKM1110" s="559"/>
      <c r="OKN1110" s="559"/>
      <c r="OKO1110" s="559"/>
      <c r="OKP1110" s="559"/>
      <c r="OKQ1110" s="559"/>
      <c r="OKR1110" s="559"/>
      <c r="OKS1110" s="559"/>
      <c r="OKT1110" s="559"/>
      <c r="OKU1110" s="559"/>
      <c r="OKV1110" s="559"/>
      <c r="OKW1110" s="559"/>
      <c r="OKX1110" s="559"/>
      <c r="OKY1110" s="559"/>
      <c r="OKZ1110" s="559"/>
      <c r="OLA1110" s="559"/>
      <c r="OLB1110" s="559"/>
      <c r="OLC1110" s="559"/>
      <c r="OLD1110" s="559"/>
      <c r="OLE1110" s="559"/>
      <c r="OLF1110" s="559"/>
      <c r="OLG1110" s="559"/>
      <c r="OLH1110" s="559"/>
      <c r="OLI1110" s="559"/>
      <c r="OLJ1110" s="559"/>
      <c r="OLK1110" s="559"/>
      <c r="OLL1110" s="559"/>
      <c r="OLM1110" s="559"/>
      <c r="OLN1110" s="559"/>
      <c r="OLO1110" s="559"/>
      <c r="OLP1110" s="559"/>
      <c r="OLQ1110" s="559"/>
      <c r="OLR1110" s="559"/>
      <c r="OLS1110" s="559"/>
      <c r="OLT1110" s="559"/>
      <c r="OLU1110" s="559"/>
      <c r="OLV1110" s="559"/>
      <c r="OLW1110" s="559"/>
      <c r="OLX1110" s="559"/>
      <c r="OLY1110" s="559"/>
      <c r="OLZ1110" s="559"/>
      <c r="OMA1110" s="559"/>
      <c r="OMB1110" s="559"/>
      <c r="OMC1110" s="559"/>
      <c r="OMD1110" s="559"/>
      <c r="OME1110" s="559"/>
      <c r="OMF1110" s="559"/>
      <c r="OMG1110" s="559"/>
      <c r="OMH1110" s="559"/>
      <c r="OMI1110" s="559"/>
      <c r="OMJ1110" s="559"/>
      <c r="OMK1110" s="559"/>
      <c r="OML1110" s="559"/>
      <c r="OMM1110" s="559"/>
      <c r="OMN1110" s="559"/>
      <c r="OMO1110" s="559"/>
      <c r="OMP1110" s="559"/>
      <c r="OMQ1110" s="559"/>
      <c r="OMR1110" s="559"/>
      <c r="OMS1110" s="559"/>
      <c r="OMT1110" s="559"/>
      <c r="OMU1110" s="559"/>
      <c r="OMV1110" s="559"/>
      <c r="OMW1110" s="559"/>
      <c r="OMX1110" s="559"/>
      <c r="OMY1110" s="559"/>
      <c r="OMZ1110" s="559"/>
      <c r="ONA1110" s="559"/>
      <c r="ONB1110" s="559"/>
      <c r="ONC1110" s="559"/>
      <c r="OND1110" s="559"/>
      <c r="ONE1110" s="559"/>
      <c r="ONF1110" s="559"/>
      <c r="ONG1110" s="559"/>
      <c r="ONH1110" s="559"/>
      <c r="ONI1110" s="559"/>
      <c r="ONJ1110" s="559"/>
      <c r="ONK1110" s="559"/>
      <c r="ONL1110" s="559"/>
      <c r="ONM1110" s="559"/>
      <c r="ONN1110" s="559"/>
      <c r="ONO1110" s="559"/>
      <c r="ONP1110" s="559"/>
      <c r="ONQ1110" s="559"/>
      <c r="ONR1110" s="559"/>
      <c r="ONS1110" s="559"/>
      <c r="ONT1110" s="559"/>
      <c r="ONU1110" s="559"/>
      <c r="ONV1110" s="559"/>
      <c r="ONW1110" s="559"/>
      <c r="ONX1110" s="559"/>
      <c r="ONY1110" s="559"/>
      <c r="ONZ1110" s="559"/>
      <c r="OOA1110" s="559"/>
      <c r="OOB1110" s="559"/>
      <c r="OOC1110" s="559"/>
      <c r="OOD1110" s="559"/>
      <c r="OOE1110" s="559"/>
      <c r="OOF1110" s="559"/>
      <c r="OOG1110" s="559"/>
      <c r="OOH1110" s="559"/>
      <c r="OOI1110" s="559"/>
      <c r="OOJ1110" s="559"/>
      <c r="OOK1110" s="559"/>
      <c r="OOL1110" s="559"/>
      <c r="OOM1110" s="559"/>
      <c r="OON1110" s="559"/>
      <c r="OOO1110" s="559"/>
      <c r="OOP1110" s="559"/>
      <c r="OOQ1110" s="559"/>
      <c r="OOR1110" s="559"/>
      <c r="OOS1110" s="559"/>
      <c r="OOT1110" s="559"/>
      <c r="OOU1110" s="559"/>
      <c r="OOV1110" s="559"/>
      <c r="OOW1110" s="559"/>
      <c r="OOX1110" s="559"/>
      <c r="OOY1110" s="559"/>
      <c r="OOZ1110" s="559"/>
      <c r="OPA1110" s="559"/>
      <c r="OPB1110" s="559"/>
      <c r="OPC1110" s="559"/>
      <c r="OPD1110" s="559"/>
      <c r="OPE1110" s="559"/>
      <c r="OPF1110" s="559"/>
      <c r="OPG1110" s="559"/>
      <c r="OPH1110" s="559"/>
      <c r="OPI1110" s="559"/>
      <c r="OPJ1110" s="559"/>
      <c r="OPK1110" s="559"/>
      <c r="OPL1110" s="559"/>
      <c r="OPM1110" s="559"/>
      <c r="OPN1110" s="559"/>
      <c r="OPO1110" s="559"/>
      <c r="OPP1110" s="559"/>
      <c r="OPQ1110" s="559"/>
      <c r="OPR1110" s="559"/>
      <c r="OPS1110" s="559"/>
      <c r="OPT1110" s="559"/>
      <c r="OPU1110" s="559"/>
      <c r="OPV1110" s="559"/>
      <c r="OPW1110" s="559"/>
      <c r="OPX1110" s="559"/>
      <c r="OPY1110" s="559"/>
      <c r="OPZ1110" s="559"/>
      <c r="OQA1110" s="559"/>
      <c r="OQB1110" s="559"/>
      <c r="OQC1110" s="559"/>
      <c r="OQD1110" s="559"/>
      <c r="OQE1110" s="559"/>
      <c r="OQF1110" s="559"/>
      <c r="OQG1110" s="559"/>
      <c r="OQH1110" s="559"/>
      <c r="OQI1110" s="559"/>
      <c r="OQJ1110" s="559"/>
      <c r="OQK1110" s="559"/>
      <c r="OQL1110" s="559"/>
      <c r="OQM1110" s="559"/>
      <c r="OQN1110" s="559"/>
      <c r="OQO1110" s="559"/>
      <c r="OQP1110" s="559"/>
      <c r="OQQ1110" s="559"/>
      <c r="OQR1110" s="559"/>
      <c r="OQS1110" s="559"/>
      <c r="OQT1110" s="559"/>
      <c r="OQU1110" s="559"/>
      <c r="OQV1110" s="559"/>
      <c r="OQW1110" s="559"/>
      <c r="OQX1110" s="559"/>
      <c r="OQY1110" s="559"/>
      <c r="OQZ1110" s="559"/>
      <c r="ORA1110" s="559"/>
      <c r="ORB1110" s="559"/>
      <c r="ORC1110" s="559"/>
      <c r="ORD1110" s="559"/>
      <c r="ORE1110" s="559"/>
      <c r="ORF1110" s="559"/>
      <c r="ORG1110" s="559"/>
      <c r="ORH1110" s="559"/>
      <c r="ORI1110" s="559"/>
      <c r="ORJ1110" s="559"/>
      <c r="ORK1110" s="559"/>
      <c r="ORL1110" s="559"/>
      <c r="ORM1110" s="559"/>
      <c r="ORN1110" s="559"/>
      <c r="ORO1110" s="559"/>
      <c r="ORP1110" s="559"/>
      <c r="ORQ1110" s="559"/>
      <c r="ORR1110" s="559"/>
      <c r="ORS1110" s="559"/>
      <c r="ORT1110" s="559"/>
      <c r="ORU1110" s="559"/>
      <c r="ORV1110" s="559"/>
      <c r="ORW1110" s="559"/>
      <c r="ORX1110" s="559"/>
      <c r="ORY1110" s="559"/>
      <c r="ORZ1110" s="559"/>
      <c r="OSA1110" s="559"/>
      <c r="OSB1110" s="559"/>
      <c r="OSC1110" s="559"/>
      <c r="OSD1110" s="559"/>
      <c r="OSE1110" s="559"/>
      <c r="OSF1110" s="559"/>
      <c r="OSG1110" s="559"/>
      <c r="OSH1110" s="559"/>
      <c r="OSI1110" s="559"/>
      <c r="OSJ1110" s="559"/>
      <c r="OSK1110" s="559"/>
      <c r="OSL1110" s="559"/>
      <c r="OSM1110" s="559"/>
      <c r="OSN1110" s="559"/>
      <c r="OSO1110" s="559"/>
      <c r="OSP1110" s="559"/>
      <c r="OSQ1110" s="559"/>
      <c r="OSR1110" s="559"/>
      <c r="OSS1110" s="559"/>
      <c r="OST1110" s="559"/>
      <c r="OSU1110" s="559"/>
      <c r="OSV1110" s="559"/>
      <c r="OSW1110" s="559"/>
      <c r="OSX1110" s="559"/>
      <c r="OSY1110" s="559"/>
      <c r="OSZ1110" s="559"/>
      <c r="OTA1110" s="559"/>
      <c r="OTB1110" s="559"/>
      <c r="OTC1110" s="559"/>
      <c r="OTD1110" s="559"/>
      <c r="OTE1110" s="559"/>
      <c r="OTF1110" s="559"/>
      <c r="OTG1110" s="559"/>
      <c r="OTH1110" s="559"/>
      <c r="OTI1110" s="559"/>
      <c r="OTJ1110" s="559"/>
      <c r="OTK1110" s="559"/>
      <c r="OTL1110" s="559"/>
      <c r="OTM1110" s="559"/>
      <c r="OTN1110" s="559"/>
      <c r="OTO1110" s="559"/>
      <c r="OTP1110" s="559"/>
      <c r="OTQ1110" s="559"/>
      <c r="OTR1110" s="559"/>
      <c r="OTS1110" s="559"/>
      <c r="OTT1110" s="559"/>
      <c r="OTU1110" s="559"/>
      <c r="OTV1110" s="559"/>
      <c r="OTW1110" s="559"/>
      <c r="OTX1110" s="559"/>
      <c r="OTY1110" s="559"/>
      <c r="OTZ1110" s="559"/>
      <c r="OUA1110" s="559"/>
      <c r="OUB1110" s="559"/>
      <c r="OUC1110" s="559"/>
      <c r="OUD1110" s="559"/>
      <c r="OUE1110" s="559"/>
      <c r="OUF1110" s="559"/>
      <c r="OUG1110" s="559"/>
      <c r="OUH1110" s="559"/>
      <c r="OUI1110" s="559"/>
      <c r="OUJ1110" s="559"/>
      <c r="OUK1110" s="559"/>
      <c r="OUL1110" s="559"/>
      <c r="OUM1110" s="559"/>
      <c r="OUN1110" s="559"/>
      <c r="OUO1110" s="559"/>
      <c r="OUP1110" s="559"/>
      <c r="OUQ1110" s="559"/>
      <c r="OUR1110" s="559"/>
      <c r="OUS1110" s="559"/>
      <c r="OUT1110" s="559"/>
      <c r="OUU1110" s="559"/>
      <c r="OUV1110" s="559"/>
      <c r="OUW1110" s="559"/>
      <c r="OUX1110" s="559"/>
      <c r="OUY1110" s="559"/>
      <c r="OUZ1110" s="559"/>
      <c r="OVA1110" s="559"/>
      <c r="OVB1110" s="559"/>
      <c r="OVC1110" s="559"/>
      <c r="OVD1110" s="559"/>
      <c r="OVE1110" s="559"/>
      <c r="OVF1110" s="559"/>
      <c r="OVG1110" s="559"/>
      <c r="OVH1110" s="559"/>
      <c r="OVI1110" s="559"/>
      <c r="OVJ1110" s="559"/>
      <c r="OVK1110" s="559"/>
      <c r="OVL1110" s="559"/>
      <c r="OVM1110" s="559"/>
      <c r="OVN1110" s="559"/>
      <c r="OVO1110" s="559"/>
      <c r="OVP1110" s="559"/>
      <c r="OVQ1110" s="559"/>
      <c r="OVR1110" s="559"/>
      <c r="OVS1110" s="559"/>
      <c r="OVT1110" s="559"/>
      <c r="OVU1110" s="559"/>
      <c r="OVV1110" s="559"/>
      <c r="OVW1110" s="559"/>
      <c r="OVX1110" s="559"/>
      <c r="OVY1110" s="559"/>
      <c r="OVZ1110" s="559"/>
      <c r="OWA1110" s="559"/>
      <c r="OWB1110" s="559"/>
      <c r="OWC1110" s="559"/>
      <c r="OWD1110" s="559"/>
      <c r="OWE1110" s="559"/>
      <c r="OWF1110" s="559"/>
      <c r="OWG1110" s="559"/>
      <c r="OWH1110" s="559"/>
      <c r="OWI1110" s="559"/>
      <c r="OWJ1110" s="559"/>
      <c r="OWK1110" s="559"/>
      <c r="OWL1110" s="559"/>
      <c r="OWM1110" s="559"/>
      <c r="OWN1110" s="559"/>
      <c r="OWO1110" s="559"/>
      <c r="OWP1110" s="559"/>
      <c r="OWQ1110" s="559"/>
      <c r="OWR1110" s="559"/>
      <c r="OWS1110" s="559"/>
      <c r="OWT1110" s="559"/>
      <c r="OWU1110" s="559"/>
      <c r="OWV1110" s="559"/>
      <c r="OWW1110" s="559"/>
      <c r="OWX1110" s="559"/>
      <c r="OWY1110" s="559"/>
      <c r="OWZ1110" s="559"/>
      <c r="OXA1110" s="559"/>
      <c r="OXB1110" s="559"/>
      <c r="OXC1110" s="559"/>
      <c r="OXD1110" s="559"/>
      <c r="OXE1110" s="559"/>
      <c r="OXF1110" s="559"/>
      <c r="OXG1110" s="559"/>
      <c r="OXH1110" s="559"/>
      <c r="OXI1110" s="559"/>
      <c r="OXJ1110" s="559"/>
      <c r="OXK1110" s="559"/>
      <c r="OXL1110" s="559"/>
      <c r="OXM1110" s="559"/>
      <c r="OXN1110" s="559"/>
      <c r="OXO1110" s="559"/>
      <c r="OXP1110" s="559"/>
      <c r="OXQ1110" s="559"/>
      <c r="OXR1110" s="559"/>
      <c r="OXS1110" s="559"/>
      <c r="OXT1110" s="559"/>
      <c r="OXU1110" s="559"/>
      <c r="OXV1110" s="559"/>
      <c r="OXW1110" s="559"/>
      <c r="OXX1110" s="559"/>
      <c r="OXY1110" s="559"/>
      <c r="OXZ1110" s="559"/>
      <c r="OYA1110" s="559"/>
      <c r="OYB1110" s="559"/>
      <c r="OYC1110" s="559"/>
      <c r="OYD1110" s="559"/>
      <c r="OYE1110" s="559"/>
      <c r="OYF1110" s="559"/>
      <c r="OYG1110" s="559"/>
      <c r="OYH1110" s="559"/>
      <c r="OYI1110" s="559"/>
      <c r="OYJ1110" s="559"/>
      <c r="OYK1110" s="559"/>
      <c r="OYL1110" s="559"/>
      <c r="OYM1110" s="559"/>
      <c r="OYN1110" s="559"/>
      <c r="OYO1110" s="559"/>
      <c r="OYP1110" s="559"/>
      <c r="OYQ1110" s="559"/>
      <c r="OYR1110" s="559"/>
      <c r="OYS1110" s="559"/>
      <c r="OYT1110" s="559"/>
      <c r="OYU1110" s="559"/>
      <c r="OYV1110" s="559"/>
      <c r="OYW1110" s="559"/>
      <c r="OYX1110" s="559"/>
      <c r="OYY1110" s="559"/>
      <c r="OYZ1110" s="559"/>
      <c r="OZA1110" s="559"/>
      <c r="OZB1110" s="559"/>
      <c r="OZC1110" s="559"/>
      <c r="OZD1110" s="559"/>
      <c r="OZE1110" s="559"/>
      <c r="OZF1110" s="559"/>
      <c r="OZG1110" s="559"/>
      <c r="OZH1110" s="559"/>
      <c r="OZI1110" s="559"/>
      <c r="OZJ1110" s="559"/>
      <c r="OZK1110" s="559"/>
      <c r="OZL1110" s="559"/>
      <c r="OZM1110" s="559"/>
      <c r="OZN1110" s="559"/>
      <c r="OZO1110" s="559"/>
      <c r="OZP1110" s="559"/>
      <c r="OZQ1110" s="559"/>
      <c r="OZR1110" s="559"/>
      <c r="OZS1110" s="559"/>
      <c r="OZT1110" s="559"/>
      <c r="OZU1110" s="559"/>
      <c r="OZV1110" s="559"/>
      <c r="OZW1110" s="559"/>
      <c r="OZX1110" s="559"/>
      <c r="OZY1110" s="559"/>
      <c r="OZZ1110" s="559"/>
      <c r="PAA1110" s="559"/>
      <c r="PAB1110" s="559"/>
      <c r="PAC1110" s="559"/>
      <c r="PAD1110" s="559"/>
      <c r="PAE1110" s="559"/>
      <c r="PAF1110" s="559"/>
      <c r="PAG1110" s="559"/>
      <c r="PAH1110" s="559"/>
      <c r="PAI1110" s="559"/>
      <c r="PAJ1110" s="559"/>
      <c r="PAK1110" s="559"/>
      <c r="PAL1110" s="559"/>
      <c r="PAM1110" s="559"/>
      <c r="PAN1110" s="559"/>
      <c r="PAO1110" s="559"/>
      <c r="PAP1110" s="559"/>
      <c r="PAQ1110" s="559"/>
      <c r="PAR1110" s="559"/>
      <c r="PAS1110" s="559"/>
      <c r="PAT1110" s="559"/>
      <c r="PAU1110" s="559"/>
      <c r="PAV1110" s="559"/>
      <c r="PAW1110" s="559"/>
      <c r="PAX1110" s="559"/>
      <c r="PAY1110" s="559"/>
      <c r="PAZ1110" s="559"/>
      <c r="PBA1110" s="559"/>
      <c r="PBB1110" s="559"/>
      <c r="PBC1110" s="559"/>
      <c r="PBD1110" s="559"/>
      <c r="PBE1110" s="559"/>
      <c r="PBF1110" s="559"/>
      <c r="PBG1110" s="559"/>
      <c r="PBH1110" s="559"/>
      <c r="PBI1110" s="559"/>
      <c r="PBJ1110" s="559"/>
      <c r="PBK1110" s="559"/>
      <c r="PBL1110" s="559"/>
      <c r="PBM1110" s="559"/>
      <c r="PBN1110" s="559"/>
      <c r="PBO1110" s="559"/>
      <c r="PBP1110" s="559"/>
      <c r="PBQ1110" s="559"/>
      <c r="PBR1110" s="559"/>
      <c r="PBS1110" s="559"/>
      <c r="PBT1110" s="559"/>
      <c r="PBU1110" s="559"/>
      <c r="PBV1110" s="559"/>
      <c r="PBW1110" s="559"/>
      <c r="PBX1110" s="559"/>
      <c r="PBY1110" s="559"/>
      <c r="PBZ1110" s="559"/>
      <c r="PCA1110" s="559"/>
      <c r="PCB1110" s="559"/>
      <c r="PCC1110" s="559"/>
      <c r="PCD1110" s="559"/>
      <c r="PCE1110" s="559"/>
      <c r="PCF1110" s="559"/>
      <c r="PCG1110" s="559"/>
      <c r="PCH1110" s="559"/>
      <c r="PCI1110" s="559"/>
      <c r="PCJ1110" s="559"/>
      <c r="PCK1110" s="559"/>
      <c r="PCL1110" s="559"/>
      <c r="PCM1110" s="559"/>
      <c r="PCN1110" s="559"/>
      <c r="PCO1110" s="559"/>
      <c r="PCP1110" s="559"/>
      <c r="PCQ1110" s="559"/>
      <c r="PCR1110" s="559"/>
      <c r="PCS1110" s="559"/>
      <c r="PCT1110" s="559"/>
      <c r="PCU1110" s="559"/>
      <c r="PCV1110" s="559"/>
      <c r="PCW1110" s="559"/>
      <c r="PCX1110" s="559"/>
      <c r="PCY1110" s="559"/>
      <c r="PCZ1110" s="559"/>
      <c r="PDA1110" s="559"/>
      <c r="PDB1110" s="559"/>
      <c r="PDC1110" s="559"/>
      <c r="PDD1110" s="559"/>
      <c r="PDE1110" s="559"/>
      <c r="PDF1110" s="559"/>
      <c r="PDG1110" s="559"/>
      <c r="PDH1110" s="559"/>
      <c r="PDI1110" s="559"/>
      <c r="PDJ1110" s="559"/>
      <c r="PDK1110" s="559"/>
      <c r="PDL1110" s="559"/>
      <c r="PDM1110" s="559"/>
      <c r="PDN1110" s="559"/>
      <c r="PDO1110" s="559"/>
      <c r="PDP1110" s="559"/>
      <c r="PDQ1110" s="559"/>
      <c r="PDR1110" s="559"/>
      <c r="PDS1110" s="559"/>
      <c r="PDT1110" s="559"/>
      <c r="PDU1110" s="559"/>
      <c r="PDV1110" s="559"/>
      <c r="PDW1110" s="559"/>
      <c r="PDX1110" s="559"/>
      <c r="PDY1110" s="559"/>
      <c r="PDZ1110" s="559"/>
      <c r="PEA1110" s="559"/>
      <c r="PEB1110" s="559"/>
      <c r="PEC1110" s="559"/>
      <c r="PED1110" s="559"/>
      <c r="PEE1110" s="559"/>
      <c r="PEF1110" s="559"/>
      <c r="PEG1110" s="559"/>
      <c r="PEH1110" s="559"/>
      <c r="PEI1110" s="559"/>
      <c r="PEJ1110" s="559"/>
      <c r="PEK1110" s="559"/>
      <c r="PEL1110" s="559"/>
      <c r="PEM1110" s="559"/>
      <c r="PEN1110" s="559"/>
      <c r="PEO1110" s="559"/>
      <c r="PEP1110" s="559"/>
      <c r="PEQ1110" s="559"/>
      <c r="PER1110" s="559"/>
      <c r="PES1110" s="559"/>
      <c r="PET1110" s="559"/>
      <c r="PEU1110" s="559"/>
      <c r="PEV1110" s="559"/>
      <c r="PEW1110" s="559"/>
      <c r="PEX1110" s="559"/>
      <c r="PEY1110" s="559"/>
      <c r="PEZ1110" s="559"/>
      <c r="PFA1110" s="559"/>
      <c r="PFB1110" s="559"/>
      <c r="PFC1110" s="559"/>
      <c r="PFD1110" s="559"/>
      <c r="PFE1110" s="559"/>
      <c r="PFF1110" s="559"/>
      <c r="PFG1110" s="559"/>
      <c r="PFH1110" s="559"/>
      <c r="PFI1110" s="559"/>
      <c r="PFJ1110" s="559"/>
      <c r="PFK1110" s="559"/>
      <c r="PFL1110" s="559"/>
      <c r="PFM1110" s="559"/>
      <c r="PFN1110" s="559"/>
      <c r="PFO1110" s="559"/>
      <c r="PFP1110" s="559"/>
      <c r="PFQ1110" s="559"/>
      <c r="PFR1110" s="559"/>
      <c r="PFS1110" s="559"/>
      <c r="PFT1110" s="559"/>
      <c r="PFU1110" s="559"/>
      <c r="PFV1110" s="559"/>
      <c r="PFW1110" s="559"/>
      <c r="PFX1110" s="559"/>
      <c r="PFY1110" s="559"/>
      <c r="PFZ1110" s="559"/>
      <c r="PGA1110" s="559"/>
      <c r="PGB1110" s="559"/>
      <c r="PGC1110" s="559"/>
      <c r="PGD1110" s="559"/>
      <c r="PGE1110" s="559"/>
      <c r="PGF1110" s="559"/>
      <c r="PGG1110" s="559"/>
      <c r="PGH1110" s="559"/>
      <c r="PGI1110" s="559"/>
      <c r="PGJ1110" s="559"/>
      <c r="PGK1110" s="559"/>
      <c r="PGL1110" s="559"/>
      <c r="PGM1110" s="559"/>
      <c r="PGN1110" s="559"/>
      <c r="PGO1110" s="559"/>
      <c r="PGP1110" s="559"/>
      <c r="PGQ1110" s="559"/>
      <c r="PGR1110" s="559"/>
      <c r="PGS1110" s="559"/>
      <c r="PGT1110" s="559"/>
      <c r="PGU1110" s="559"/>
      <c r="PGV1110" s="559"/>
      <c r="PGW1110" s="559"/>
      <c r="PGX1110" s="559"/>
      <c r="PGY1110" s="559"/>
      <c r="PGZ1110" s="559"/>
      <c r="PHA1110" s="559"/>
      <c r="PHB1110" s="559"/>
      <c r="PHC1110" s="559"/>
      <c r="PHD1110" s="559"/>
      <c r="PHE1110" s="559"/>
      <c r="PHF1110" s="559"/>
      <c r="PHG1110" s="559"/>
      <c r="PHH1110" s="559"/>
      <c r="PHI1110" s="559"/>
      <c r="PHJ1110" s="559"/>
      <c r="PHK1110" s="559"/>
      <c r="PHL1110" s="559"/>
      <c r="PHM1110" s="559"/>
      <c r="PHN1110" s="559"/>
      <c r="PHO1110" s="559"/>
      <c r="PHP1110" s="559"/>
      <c r="PHQ1110" s="559"/>
      <c r="PHR1110" s="559"/>
      <c r="PHS1110" s="559"/>
      <c r="PHT1110" s="559"/>
      <c r="PHU1110" s="559"/>
      <c r="PHV1110" s="559"/>
      <c r="PHW1110" s="559"/>
      <c r="PHX1110" s="559"/>
      <c r="PHY1110" s="559"/>
      <c r="PHZ1110" s="559"/>
      <c r="PIA1110" s="559"/>
      <c r="PIB1110" s="559"/>
      <c r="PIC1110" s="559"/>
      <c r="PID1110" s="559"/>
      <c r="PIE1110" s="559"/>
      <c r="PIF1110" s="559"/>
      <c r="PIG1110" s="559"/>
      <c r="PIH1110" s="559"/>
      <c r="PII1110" s="559"/>
      <c r="PIJ1110" s="559"/>
      <c r="PIK1110" s="559"/>
      <c r="PIL1110" s="559"/>
      <c r="PIM1110" s="559"/>
      <c r="PIN1110" s="559"/>
      <c r="PIO1110" s="559"/>
      <c r="PIP1110" s="559"/>
      <c r="PIQ1110" s="559"/>
      <c r="PIR1110" s="559"/>
      <c r="PIS1110" s="559"/>
      <c r="PIT1110" s="559"/>
      <c r="PIU1110" s="559"/>
      <c r="PIV1110" s="559"/>
      <c r="PIW1110" s="559"/>
      <c r="PIX1110" s="559"/>
      <c r="PIY1110" s="559"/>
      <c r="PIZ1110" s="559"/>
      <c r="PJA1110" s="559"/>
      <c r="PJB1110" s="559"/>
      <c r="PJC1110" s="559"/>
      <c r="PJD1110" s="559"/>
      <c r="PJE1110" s="559"/>
      <c r="PJF1110" s="559"/>
      <c r="PJG1110" s="559"/>
      <c r="PJH1110" s="559"/>
      <c r="PJI1110" s="559"/>
      <c r="PJJ1110" s="559"/>
      <c r="PJK1110" s="559"/>
      <c r="PJL1110" s="559"/>
      <c r="PJM1110" s="559"/>
      <c r="PJN1110" s="559"/>
      <c r="PJO1110" s="559"/>
      <c r="PJP1110" s="559"/>
      <c r="PJQ1110" s="559"/>
      <c r="PJR1110" s="559"/>
      <c r="PJS1110" s="559"/>
      <c r="PJT1110" s="559"/>
      <c r="PJU1110" s="559"/>
      <c r="PJV1110" s="559"/>
      <c r="PJW1110" s="559"/>
      <c r="PJX1110" s="559"/>
      <c r="PJY1110" s="559"/>
      <c r="PJZ1110" s="559"/>
      <c r="PKA1110" s="559"/>
      <c r="PKB1110" s="559"/>
      <c r="PKC1110" s="559"/>
      <c r="PKD1110" s="559"/>
      <c r="PKE1110" s="559"/>
      <c r="PKF1110" s="559"/>
      <c r="PKG1110" s="559"/>
      <c r="PKH1110" s="559"/>
      <c r="PKI1110" s="559"/>
      <c r="PKJ1110" s="559"/>
      <c r="PKK1110" s="559"/>
      <c r="PKL1110" s="559"/>
      <c r="PKM1110" s="559"/>
      <c r="PKN1110" s="559"/>
      <c r="PKO1110" s="559"/>
      <c r="PKP1110" s="559"/>
      <c r="PKQ1110" s="559"/>
      <c r="PKR1110" s="559"/>
      <c r="PKS1110" s="559"/>
      <c r="PKT1110" s="559"/>
      <c r="PKU1110" s="559"/>
      <c r="PKV1110" s="559"/>
      <c r="PKW1110" s="559"/>
      <c r="PKX1110" s="559"/>
      <c r="PKY1110" s="559"/>
      <c r="PKZ1110" s="559"/>
      <c r="PLA1110" s="559"/>
      <c r="PLB1110" s="559"/>
      <c r="PLC1110" s="559"/>
      <c r="PLD1110" s="559"/>
      <c r="PLE1110" s="559"/>
      <c r="PLF1110" s="559"/>
      <c r="PLG1110" s="559"/>
      <c r="PLH1110" s="559"/>
      <c r="PLI1110" s="559"/>
      <c r="PLJ1110" s="559"/>
      <c r="PLK1110" s="559"/>
      <c r="PLL1110" s="559"/>
      <c r="PLM1110" s="559"/>
      <c r="PLN1110" s="559"/>
      <c r="PLO1110" s="559"/>
      <c r="PLP1110" s="559"/>
      <c r="PLQ1110" s="559"/>
      <c r="PLR1110" s="559"/>
      <c r="PLS1110" s="559"/>
      <c r="PLT1110" s="559"/>
      <c r="PLU1110" s="559"/>
      <c r="PLV1110" s="559"/>
      <c r="PLW1110" s="559"/>
      <c r="PLX1110" s="559"/>
      <c r="PLY1110" s="559"/>
      <c r="PLZ1110" s="559"/>
      <c r="PMA1110" s="559"/>
      <c r="PMB1110" s="559"/>
      <c r="PMC1110" s="559"/>
      <c r="PMD1110" s="559"/>
      <c r="PME1110" s="559"/>
      <c r="PMF1110" s="559"/>
      <c r="PMG1110" s="559"/>
      <c r="PMH1110" s="559"/>
      <c r="PMI1110" s="559"/>
      <c r="PMJ1110" s="559"/>
      <c r="PMK1110" s="559"/>
      <c r="PML1110" s="559"/>
      <c r="PMM1110" s="559"/>
      <c r="PMN1110" s="559"/>
      <c r="PMO1110" s="559"/>
      <c r="PMP1110" s="559"/>
      <c r="PMQ1110" s="559"/>
      <c r="PMR1110" s="559"/>
      <c r="PMS1110" s="559"/>
      <c r="PMT1110" s="559"/>
      <c r="PMU1110" s="559"/>
      <c r="PMV1110" s="559"/>
      <c r="PMW1110" s="559"/>
      <c r="PMX1110" s="559"/>
      <c r="PMY1110" s="559"/>
      <c r="PMZ1110" s="559"/>
      <c r="PNA1110" s="559"/>
      <c r="PNB1110" s="559"/>
      <c r="PNC1110" s="559"/>
      <c r="PND1110" s="559"/>
      <c r="PNE1110" s="559"/>
      <c r="PNF1110" s="559"/>
      <c r="PNG1110" s="559"/>
      <c r="PNH1110" s="559"/>
      <c r="PNI1110" s="559"/>
      <c r="PNJ1110" s="559"/>
      <c r="PNK1110" s="559"/>
      <c r="PNL1110" s="559"/>
      <c r="PNM1110" s="559"/>
      <c r="PNN1110" s="559"/>
      <c r="PNO1110" s="559"/>
      <c r="PNP1110" s="559"/>
      <c r="PNQ1110" s="559"/>
      <c r="PNR1110" s="559"/>
      <c r="PNS1110" s="559"/>
      <c r="PNT1110" s="559"/>
      <c r="PNU1110" s="559"/>
      <c r="PNV1110" s="559"/>
      <c r="PNW1110" s="559"/>
      <c r="PNX1110" s="559"/>
      <c r="PNY1110" s="559"/>
      <c r="PNZ1110" s="559"/>
      <c r="POA1110" s="559"/>
      <c r="POB1110" s="559"/>
      <c r="POC1110" s="559"/>
      <c r="POD1110" s="559"/>
      <c r="POE1110" s="559"/>
      <c r="POF1110" s="559"/>
      <c r="POG1110" s="559"/>
      <c r="POH1110" s="559"/>
      <c r="POI1110" s="559"/>
      <c r="POJ1110" s="559"/>
      <c r="POK1110" s="559"/>
      <c r="POL1110" s="559"/>
      <c r="POM1110" s="559"/>
      <c r="PON1110" s="559"/>
      <c r="POO1110" s="559"/>
      <c r="POP1110" s="559"/>
      <c r="POQ1110" s="559"/>
      <c r="POR1110" s="559"/>
      <c r="POS1110" s="559"/>
      <c r="POT1110" s="559"/>
      <c r="POU1110" s="559"/>
      <c r="POV1110" s="559"/>
      <c r="POW1110" s="559"/>
      <c r="POX1110" s="559"/>
      <c r="POY1110" s="559"/>
      <c r="POZ1110" s="559"/>
      <c r="PPA1110" s="559"/>
      <c r="PPB1110" s="559"/>
      <c r="PPC1110" s="559"/>
      <c r="PPD1110" s="559"/>
      <c r="PPE1110" s="559"/>
      <c r="PPF1110" s="559"/>
      <c r="PPG1110" s="559"/>
      <c r="PPH1110" s="559"/>
      <c r="PPI1110" s="559"/>
      <c r="PPJ1110" s="559"/>
      <c r="PPK1110" s="559"/>
      <c r="PPL1110" s="559"/>
      <c r="PPM1110" s="559"/>
      <c r="PPN1110" s="559"/>
      <c r="PPO1110" s="559"/>
      <c r="PPP1110" s="559"/>
      <c r="PPQ1110" s="559"/>
      <c r="PPR1110" s="559"/>
      <c r="PPS1110" s="559"/>
      <c r="PPT1110" s="559"/>
      <c r="PPU1110" s="559"/>
      <c r="PPV1110" s="559"/>
      <c r="PPW1110" s="559"/>
      <c r="PPX1110" s="559"/>
      <c r="PPY1110" s="559"/>
      <c r="PPZ1110" s="559"/>
      <c r="PQA1110" s="559"/>
      <c r="PQB1110" s="559"/>
      <c r="PQC1110" s="559"/>
      <c r="PQD1110" s="559"/>
      <c r="PQE1110" s="559"/>
      <c r="PQF1110" s="559"/>
      <c r="PQG1110" s="559"/>
      <c r="PQH1110" s="559"/>
      <c r="PQI1110" s="559"/>
      <c r="PQJ1110" s="559"/>
      <c r="PQK1110" s="559"/>
      <c r="PQL1110" s="559"/>
      <c r="PQM1110" s="559"/>
      <c r="PQN1110" s="559"/>
      <c r="PQO1110" s="559"/>
      <c r="PQP1110" s="559"/>
      <c r="PQQ1110" s="559"/>
      <c r="PQR1110" s="559"/>
      <c r="PQS1110" s="559"/>
      <c r="PQT1110" s="559"/>
      <c r="PQU1110" s="559"/>
      <c r="PQV1110" s="559"/>
      <c r="PQW1110" s="559"/>
      <c r="PQX1110" s="559"/>
      <c r="PQY1110" s="559"/>
      <c r="PQZ1110" s="559"/>
      <c r="PRA1110" s="559"/>
      <c r="PRB1110" s="559"/>
      <c r="PRC1110" s="559"/>
      <c r="PRD1110" s="559"/>
      <c r="PRE1110" s="559"/>
      <c r="PRF1110" s="559"/>
      <c r="PRG1110" s="559"/>
      <c r="PRH1110" s="559"/>
      <c r="PRI1110" s="559"/>
      <c r="PRJ1110" s="559"/>
      <c r="PRK1110" s="559"/>
      <c r="PRL1110" s="559"/>
      <c r="PRM1110" s="559"/>
      <c r="PRN1110" s="559"/>
      <c r="PRO1110" s="559"/>
      <c r="PRP1110" s="559"/>
      <c r="PRQ1110" s="559"/>
      <c r="PRR1110" s="559"/>
      <c r="PRS1110" s="559"/>
      <c r="PRT1110" s="559"/>
      <c r="PRU1110" s="559"/>
      <c r="PRV1110" s="559"/>
      <c r="PRW1110" s="559"/>
      <c r="PRX1110" s="559"/>
      <c r="PRY1110" s="559"/>
      <c r="PRZ1110" s="559"/>
      <c r="PSA1110" s="559"/>
      <c r="PSB1110" s="559"/>
      <c r="PSC1110" s="559"/>
      <c r="PSD1110" s="559"/>
      <c r="PSE1110" s="559"/>
      <c r="PSF1110" s="559"/>
      <c r="PSG1110" s="559"/>
      <c r="PSH1110" s="559"/>
      <c r="PSI1110" s="559"/>
      <c r="PSJ1110" s="559"/>
      <c r="PSK1110" s="559"/>
      <c r="PSL1110" s="559"/>
      <c r="PSM1110" s="559"/>
      <c r="PSN1110" s="559"/>
      <c r="PSO1110" s="559"/>
      <c r="PSP1110" s="559"/>
      <c r="PSQ1110" s="559"/>
      <c r="PSR1110" s="559"/>
      <c r="PSS1110" s="559"/>
      <c r="PST1110" s="559"/>
      <c r="PSU1110" s="559"/>
      <c r="PSV1110" s="559"/>
      <c r="PSW1110" s="559"/>
      <c r="PSX1110" s="559"/>
      <c r="PSY1110" s="559"/>
      <c r="PSZ1110" s="559"/>
      <c r="PTA1110" s="559"/>
      <c r="PTB1110" s="559"/>
      <c r="PTC1110" s="559"/>
      <c r="PTD1110" s="559"/>
      <c r="PTE1110" s="559"/>
      <c r="PTF1110" s="559"/>
      <c r="PTG1110" s="559"/>
      <c r="PTH1110" s="559"/>
      <c r="PTI1110" s="559"/>
      <c r="PTJ1110" s="559"/>
      <c r="PTK1110" s="559"/>
      <c r="PTL1110" s="559"/>
      <c r="PTM1110" s="559"/>
      <c r="PTN1110" s="559"/>
      <c r="PTO1110" s="559"/>
      <c r="PTP1110" s="559"/>
      <c r="PTQ1110" s="559"/>
      <c r="PTR1110" s="559"/>
      <c r="PTS1110" s="559"/>
      <c r="PTT1110" s="559"/>
      <c r="PTU1110" s="559"/>
      <c r="PTV1110" s="559"/>
      <c r="PTW1110" s="559"/>
      <c r="PTX1110" s="559"/>
      <c r="PTY1110" s="559"/>
      <c r="PTZ1110" s="559"/>
      <c r="PUA1110" s="559"/>
      <c r="PUB1110" s="559"/>
      <c r="PUC1110" s="559"/>
      <c r="PUD1110" s="559"/>
      <c r="PUE1110" s="559"/>
      <c r="PUF1110" s="559"/>
      <c r="PUG1110" s="559"/>
      <c r="PUH1110" s="559"/>
      <c r="PUI1110" s="559"/>
      <c r="PUJ1110" s="559"/>
      <c r="PUK1110" s="559"/>
      <c r="PUL1110" s="559"/>
      <c r="PUM1110" s="559"/>
      <c r="PUN1110" s="559"/>
      <c r="PUO1110" s="559"/>
      <c r="PUP1110" s="559"/>
      <c r="PUQ1110" s="559"/>
      <c r="PUR1110" s="559"/>
      <c r="PUS1110" s="559"/>
      <c r="PUT1110" s="559"/>
      <c r="PUU1110" s="559"/>
      <c r="PUV1110" s="559"/>
      <c r="PUW1110" s="559"/>
      <c r="PUX1110" s="559"/>
      <c r="PUY1110" s="559"/>
      <c r="PUZ1110" s="559"/>
      <c r="PVA1110" s="559"/>
      <c r="PVB1110" s="559"/>
      <c r="PVC1110" s="559"/>
      <c r="PVD1110" s="559"/>
      <c r="PVE1110" s="559"/>
      <c r="PVF1110" s="559"/>
      <c r="PVG1110" s="559"/>
      <c r="PVH1110" s="559"/>
      <c r="PVI1110" s="559"/>
      <c r="PVJ1110" s="559"/>
      <c r="PVK1110" s="559"/>
      <c r="PVL1110" s="559"/>
      <c r="PVM1110" s="559"/>
      <c r="PVN1110" s="559"/>
      <c r="PVO1110" s="559"/>
      <c r="PVP1110" s="559"/>
      <c r="PVQ1110" s="559"/>
      <c r="PVR1110" s="559"/>
      <c r="PVS1110" s="559"/>
      <c r="PVT1110" s="559"/>
      <c r="PVU1110" s="559"/>
      <c r="PVV1110" s="559"/>
      <c r="PVW1110" s="559"/>
      <c r="PVX1110" s="559"/>
      <c r="PVY1110" s="559"/>
      <c r="PVZ1110" s="559"/>
      <c r="PWA1110" s="559"/>
      <c r="PWB1110" s="559"/>
      <c r="PWC1110" s="559"/>
      <c r="PWD1110" s="559"/>
      <c r="PWE1110" s="559"/>
      <c r="PWF1110" s="559"/>
      <c r="PWG1110" s="559"/>
      <c r="PWH1110" s="559"/>
      <c r="PWI1110" s="559"/>
      <c r="PWJ1110" s="559"/>
      <c r="PWK1110" s="559"/>
      <c r="PWL1110" s="559"/>
      <c r="PWM1110" s="559"/>
      <c r="PWN1110" s="559"/>
      <c r="PWO1110" s="559"/>
      <c r="PWP1110" s="559"/>
      <c r="PWQ1110" s="559"/>
      <c r="PWR1110" s="559"/>
      <c r="PWS1110" s="559"/>
      <c r="PWT1110" s="559"/>
      <c r="PWU1110" s="559"/>
      <c r="PWV1110" s="559"/>
      <c r="PWW1110" s="559"/>
      <c r="PWX1110" s="559"/>
      <c r="PWY1110" s="559"/>
      <c r="PWZ1110" s="559"/>
      <c r="PXA1110" s="559"/>
      <c r="PXB1110" s="559"/>
      <c r="PXC1110" s="559"/>
      <c r="PXD1110" s="559"/>
      <c r="PXE1110" s="559"/>
      <c r="PXF1110" s="559"/>
      <c r="PXG1110" s="559"/>
      <c r="PXH1110" s="559"/>
      <c r="PXI1110" s="559"/>
      <c r="PXJ1110" s="559"/>
      <c r="PXK1110" s="559"/>
      <c r="PXL1110" s="559"/>
      <c r="PXM1110" s="559"/>
      <c r="PXN1110" s="559"/>
      <c r="PXO1110" s="559"/>
      <c r="PXP1110" s="559"/>
      <c r="PXQ1110" s="559"/>
      <c r="PXR1110" s="559"/>
      <c r="PXS1110" s="559"/>
      <c r="PXT1110" s="559"/>
      <c r="PXU1110" s="559"/>
      <c r="PXV1110" s="559"/>
      <c r="PXW1110" s="559"/>
      <c r="PXX1110" s="559"/>
      <c r="PXY1110" s="559"/>
      <c r="PXZ1110" s="559"/>
      <c r="PYA1110" s="559"/>
      <c r="PYB1110" s="559"/>
      <c r="PYC1110" s="559"/>
      <c r="PYD1110" s="559"/>
      <c r="PYE1110" s="559"/>
      <c r="PYF1110" s="559"/>
      <c r="PYG1110" s="559"/>
      <c r="PYH1110" s="559"/>
      <c r="PYI1110" s="559"/>
      <c r="PYJ1110" s="559"/>
      <c r="PYK1110" s="559"/>
      <c r="PYL1110" s="559"/>
      <c r="PYM1110" s="559"/>
      <c r="PYN1110" s="559"/>
      <c r="PYO1110" s="559"/>
      <c r="PYP1110" s="559"/>
      <c r="PYQ1110" s="559"/>
      <c r="PYR1110" s="559"/>
      <c r="PYS1110" s="559"/>
      <c r="PYT1110" s="559"/>
      <c r="PYU1110" s="559"/>
      <c r="PYV1110" s="559"/>
      <c r="PYW1110" s="559"/>
      <c r="PYX1110" s="559"/>
      <c r="PYY1110" s="559"/>
      <c r="PYZ1110" s="559"/>
      <c r="PZA1110" s="559"/>
      <c r="PZB1110" s="559"/>
      <c r="PZC1110" s="559"/>
      <c r="PZD1110" s="559"/>
      <c r="PZE1110" s="559"/>
      <c r="PZF1110" s="559"/>
      <c r="PZG1110" s="559"/>
      <c r="PZH1110" s="559"/>
      <c r="PZI1110" s="559"/>
      <c r="PZJ1110" s="559"/>
      <c r="PZK1110" s="559"/>
      <c r="PZL1110" s="559"/>
      <c r="PZM1110" s="559"/>
      <c r="PZN1110" s="559"/>
      <c r="PZO1110" s="559"/>
      <c r="PZP1110" s="559"/>
      <c r="PZQ1110" s="559"/>
      <c r="PZR1110" s="559"/>
      <c r="PZS1110" s="559"/>
      <c r="PZT1110" s="559"/>
      <c r="PZU1110" s="559"/>
      <c r="PZV1110" s="559"/>
      <c r="PZW1110" s="559"/>
      <c r="PZX1110" s="559"/>
      <c r="PZY1110" s="559"/>
      <c r="PZZ1110" s="559"/>
      <c r="QAA1110" s="559"/>
      <c r="QAB1110" s="559"/>
      <c r="QAC1110" s="559"/>
      <c r="QAD1110" s="559"/>
      <c r="QAE1110" s="559"/>
      <c r="QAF1110" s="559"/>
      <c r="QAG1110" s="559"/>
      <c r="QAH1110" s="559"/>
      <c r="QAI1110" s="559"/>
      <c r="QAJ1110" s="559"/>
      <c r="QAK1110" s="559"/>
      <c r="QAL1110" s="559"/>
      <c r="QAM1110" s="559"/>
      <c r="QAN1110" s="559"/>
      <c r="QAO1110" s="559"/>
      <c r="QAP1110" s="559"/>
      <c r="QAQ1110" s="559"/>
      <c r="QAR1110" s="559"/>
      <c r="QAS1110" s="559"/>
      <c r="QAT1110" s="559"/>
      <c r="QAU1110" s="559"/>
      <c r="QAV1110" s="559"/>
      <c r="QAW1110" s="559"/>
      <c r="QAX1110" s="559"/>
      <c r="QAY1110" s="559"/>
      <c r="QAZ1110" s="559"/>
      <c r="QBA1110" s="559"/>
      <c r="QBB1110" s="559"/>
      <c r="QBC1110" s="559"/>
      <c r="QBD1110" s="559"/>
      <c r="QBE1110" s="559"/>
      <c r="QBF1110" s="559"/>
      <c r="QBG1110" s="559"/>
      <c r="QBH1110" s="559"/>
      <c r="QBI1110" s="559"/>
      <c r="QBJ1110" s="559"/>
      <c r="QBK1110" s="559"/>
      <c r="QBL1110" s="559"/>
      <c r="QBM1110" s="559"/>
      <c r="QBN1110" s="559"/>
      <c r="QBO1110" s="559"/>
      <c r="QBP1110" s="559"/>
      <c r="QBQ1110" s="559"/>
      <c r="QBR1110" s="559"/>
      <c r="QBS1110" s="559"/>
      <c r="QBT1110" s="559"/>
      <c r="QBU1110" s="559"/>
      <c r="QBV1110" s="559"/>
      <c r="QBW1110" s="559"/>
      <c r="QBX1110" s="559"/>
      <c r="QBY1110" s="559"/>
      <c r="QBZ1110" s="559"/>
      <c r="QCA1110" s="559"/>
      <c r="QCB1110" s="559"/>
      <c r="QCC1110" s="559"/>
      <c r="QCD1110" s="559"/>
      <c r="QCE1110" s="559"/>
      <c r="QCF1110" s="559"/>
      <c r="QCG1110" s="559"/>
      <c r="QCH1110" s="559"/>
      <c r="QCI1110" s="559"/>
      <c r="QCJ1110" s="559"/>
      <c r="QCK1110" s="559"/>
      <c r="QCL1110" s="559"/>
      <c r="QCM1110" s="559"/>
      <c r="QCN1110" s="559"/>
      <c r="QCO1110" s="559"/>
      <c r="QCP1110" s="559"/>
      <c r="QCQ1110" s="559"/>
      <c r="QCR1110" s="559"/>
      <c r="QCS1110" s="559"/>
      <c r="QCT1110" s="559"/>
      <c r="QCU1110" s="559"/>
      <c r="QCV1110" s="559"/>
      <c r="QCW1110" s="559"/>
      <c r="QCX1110" s="559"/>
      <c r="QCY1110" s="559"/>
      <c r="QCZ1110" s="559"/>
      <c r="QDA1110" s="559"/>
      <c r="QDB1110" s="559"/>
      <c r="QDC1110" s="559"/>
      <c r="QDD1110" s="559"/>
      <c r="QDE1110" s="559"/>
      <c r="QDF1110" s="559"/>
      <c r="QDG1110" s="559"/>
      <c r="QDH1110" s="559"/>
      <c r="QDI1110" s="559"/>
      <c r="QDJ1110" s="559"/>
      <c r="QDK1110" s="559"/>
      <c r="QDL1110" s="559"/>
      <c r="QDM1110" s="559"/>
      <c r="QDN1110" s="559"/>
      <c r="QDO1110" s="559"/>
      <c r="QDP1110" s="559"/>
      <c r="QDQ1110" s="559"/>
      <c r="QDR1110" s="559"/>
      <c r="QDS1110" s="559"/>
      <c r="QDT1110" s="559"/>
      <c r="QDU1110" s="559"/>
      <c r="QDV1110" s="559"/>
      <c r="QDW1110" s="559"/>
      <c r="QDX1110" s="559"/>
      <c r="QDY1110" s="559"/>
      <c r="QDZ1110" s="559"/>
      <c r="QEA1110" s="559"/>
      <c r="QEB1110" s="559"/>
      <c r="QEC1110" s="559"/>
      <c r="QED1110" s="559"/>
      <c r="QEE1110" s="559"/>
      <c r="QEF1110" s="559"/>
      <c r="QEG1110" s="559"/>
      <c r="QEH1110" s="559"/>
      <c r="QEI1110" s="559"/>
      <c r="QEJ1110" s="559"/>
      <c r="QEK1110" s="559"/>
      <c r="QEL1110" s="559"/>
      <c r="QEM1110" s="559"/>
      <c r="QEN1110" s="559"/>
      <c r="QEO1110" s="559"/>
      <c r="QEP1110" s="559"/>
      <c r="QEQ1110" s="559"/>
      <c r="QER1110" s="559"/>
      <c r="QES1110" s="559"/>
      <c r="QET1110" s="559"/>
      <c r="QEU1110" s="559"/>
      <c r="QEV1110" s="559"/>
      <c r="QEW1110" s="559"/>
      <c r="QEX1110" s="559"/>
      <c r="QEY1110" s="559"/>
      <c r="QEZ1110" s="559"/>
      <c r="QFA1110" s="559"/>
      <c r="QFB1110" s="559"/>
      <c r="QFC1110" s="559"/>
      <c r="QFD1110" s="559"/>
      <c r="QFE1110" s="559"/>
      <c r="QFF1110" s="559"/>
      <c r="QFG1110" s="559"/>
      <c r="QFH1110" s="559"/>
      <c r="QFI1110" s="559"/>
      <c r="QFJ1110" s="559"/>
      <c r="QFK1110" s="559"/>
      <c r="QFL1110" s="559"/>
      <c r="QFM1110" s="559"/>
      <c r="QFN1110" s="559"/>
      <c r="QFO1110" s="559"/>
      <c r="QFP1110" s="559"/>
      <c r="QFQ1110" s="559"/>
      <c r="QFR1110" s="559"/>
      <c r="QFS1110" s="559"/>
      <c r="QFT1110" s="559"/>
      <c r="QFU1110" s="559"/>
      <c r="QFV1110" s="559"/>
      <c r="QFW1110" s="559"/>
      <c r="QFX1110" s="559"/>
      <c r="QFY1110" s="559"/>
      <c r="QFZ1110" s="559"/>
      <c r="QGA1110" s="559"/>
      <c r="QGB1110" s="559"/>
      <c r="QGC1110" s="559"/>
      <c r="QGD1110" s="559"/>
      <c r="QGE1110" s="559"/>
      <c r="QGF1110" s="559"/>
      <c r="QGG1110" s="559"/>
      <c r="QGH1110" s="559"/>
      <c r="QGI1110" s="559"/>
      <c r="QGJ1110" s="559"/>
      <c r="QGK1110" s="559"/>
      <c r="QGL1110" s="559"/>
      <c r="QGM1110" s="559"/>
      <c r="QGN1110" s="559"/>
      <c r="QGO1110" s="559"/>
      <c r="QGP1110" s="559"/>
      <c r="QGQ1110" s="559"/>
      <c r="QGR1110" s="559"/>
      <c r="QGS1110" s="559"/>
      <c r="QGT1110" s="559"/>
      <c r="QGU1110" s="559"/>
      <c r="QGV1110" s="559"/>
      <c r="QGW1110" s="559"/>
      <c r="QGX1110" s="559"/>
      <c r="QGY1110" s="559"/>
      <c r="QGZ1110" s="559"/>
      <c r="QHA1110" s="559"/>
      <c r="QHB1110" s="559"/>
      <c r="QHC1110" s="559"/>
      <c r="QHD1110" s="559"/>
      <c r="QHE1110" s="559"/>
      <c r="QHF1110" s="559"/>
      <c r="QHG1110" s="559"/>
      <c r="QHH1110" s="559"/>
      <c r="QHI1110" s="559"/>
      <c r="QHJ1110" s="559"/>
      <c r="QHK1110" s="559"/>
      <c r="QHL1110" s="559"/>
      <c r="QHM1110" s="559"/>
      <c r="QHN1110" s="559"/>
      <c r="QHO1110" s="559"/>
      <c r="QHP1110" s="559"/>
      <c r="QHQ1110" s="559"/>
      <c r="QHR1110" s="559"/>
      <c r="QHS1110" s="559"/>
      <c r="QHT1110" s="559"/>
      <c r="QHU1110" s="559"/>
      <c r="QHV1110" s="559"/>
      <c r="QHW1110" s="559"/>
      <c r="QHX1110" s="559"/>
      <c r="QHY1110" s="559"/>
      <c r="QHZ1110" s="559"/>
      <c r="QIA1110" s="559"/>
      <c r="QIB1110" s="559"/>
      <c r="QIC1110" s="559"/>
      <c r="QID1110" s="559"/>
      <c r="QIE1110" s="559"/>
      <c r="QIF1110" s="559"/>
      <c r="QIG1110" s="559"/>
      <c r="QIH1110" s="559"/>
      <c r="QII1110" s="559"/>
      <c r="QIJ1110" s="559"/>
      <c r="QIK1110" s="559"/>
      <c r="QIL1110" s="559"/>
      <c r="QIM1110" s="559"/>
      <c r="QIN1110" s="559"/>
      <c r="QIO1110" s="559"/>
      <c r="QIP1110" s="559"/>
      <c r="QIQ1110" s="559"/>
      <c r="QIR1110" s="559"/>
      <c r="QIS1110" s="559"/>
      <c r="QIT1110" s="559"/>
      <c r="QIU1110" s="559"/>
      <c r="QIV1110" s="559"/>
      <c r="QIW1110" s="559"/>
      <c r="QIX1110" s="559"/>
      <c r="QIY1110" s="559"/>
      <c r="QIZ1110" s="559"/>
      <c r="QJA1110" s="559"/>
      <c r="QJB1110" s="559"/>
      <c r="QJC1110" s="559"/>
      <c r="QJD1110" s="559"/>
      <c r="QJE1110" s="559"/>
      <c r="QJF1110" s="559"/>
      <c r="QJG1110" s="559"/>
      <c r="QJH1110" s="559"/>
      <c r="QJI1110" s="559"/>
      <c r="QJJ1110" s="559"/>
      <c r="QJK1110" s="559"/>
      <c r="QJL1110" s="559"/>
      <c r="QJM1110" s="559"/>
      <c r="QJN1110" s="559"/>
      <c r="QJO1110" s="559"/>
      <c r="QJP1110" s="559"/>
      <c r="QJQ1110" s="559"/>
      <c r="QJR1110" s="559"/>
      <c r="QJS1110" s="559"/>
      <c r="QJT1110" s="559"/>
      <c r="QJU1110" s="559"/>
      <c r="QJV1110" s="559"/>
      <c r="QJW1110" s="559"/>
      <c r="QJX1110" s="559"/>
      <c r="QJY1110" s="559"/>
      <c r="QJZ1110" s="559"/>
      <c r="QKA1110" s="559"/>
      <c r="QKB1110" s="559"/>
      <c r="QKC1110" s="559"/>
      <c r="QKD1110" s="559"/>
      <c r="QKE1110" s="559"/>
      <c r="QKF1110" s="559"/>
      <c r="QKG1110" s="559"/>
      <c r="QKH1110" s="559"/>
      <c r="QKI1110" s="559"/>
      <c r="QKJ1110" s="559"/>
      <c r="QKK1110" s="559"/>
      <c r="QKL1110" s="559"/>
      <c r="QKM1110" s="559"/>
      <c r="QKN1110" s="559"/>
      <c r="QKO1110" s="559"/>
      <c r="QKP1110" s="559"/>
      <c r="QKQ1110" s="559"/>
      <c r="QKR1110" s="559"/>
      <c r="QKS1110" s="559"/>
      <c r="QKT1110" s="559"/>
      <c r="QKU1110" s="559"/>
      <c r="QKV1110" s="559"/>
      <c r="QKW1110" s="559"/>
      <c r="QKX1110" s="559"/>
      <c r="QKY1110" s="559"/>
      <c r="QKZ1110" s="559"/>
      <c r="QLA1110" s="559"/>
      <c r="QLB1110" s="559"/>
      <c r="QLC1110" s="559"/>
      <c r="QLD1110" s="559"/>
      <c r="QLE1110" s="559"/>
      <c r="QLF1110" s="559"/>
      <c r="QLG1110" s="559"/>
      <c r="QLH1110" s="559"/>
      <c r="QLI1110" s="559"/>
      <c r="QLJ1110" s="559"/>
      <c r="QLK1110" s="559"/>
      <c r="QLL1110" s="559"/>
      <c r="QLM1110" s="559"/>
      <c r="QLN1110" s="559"/>
      <c r="QLO1110" s="559"/>
      <c r="QLP1110" s="559"/>
      <c r="QLQ1110" s="559"/>
      <c r="QLR1110" s="559"/>
      <c r="QLS1110" s="559"/>
      <c r="QLT1110" s="559"/>
      <c r="QLU1110" s="559"/>
      <c r="QLV1110" s="559"/>
      <c r="QLW1110" s="559"/>
      <c r="QLX1110" s="559"/>
      <c r="QLY1110" s="559"/>
      <c r="QLZ1110" s="559"/>
      <c r="QMA1110" s="559"/>
      <c r="QMB1110" s="559"/>
      <c r="QMC1110" s="559"/>
      <c r="QMD1110" s="559"/>
      <c r="QME1110" s="559"/>
      <c r="QMF1110" s="559"/>
      <c r="QMG1110" s="559"/>
      <c r="QMH1110" s="559"/>
      <c r="QMI1110" s="559"/>
      <c r="QMJ1110" s="559"/>
      <c r="QMK1110" s="559"/>
      <c r="QML1110" s="559"/>
      <c r="QMM1110" s="559"/>
      <c r="QMN1110" s="559"/>
      <c r="QMO1110" s="559"/>
      <c r="QMP1110" s="559"/>
      <c r="QMQ1110" s="559"/>
      <c r="QMR1110" s="559"/>
      <c r="QMS1110" s="559"/>
      <c r="QMT1110" s="559"/>
      <c r="QMU1110" s="559"/>
      <c r="QMV1110" s="559"/>
      <c r="QMW1110" s="559"/>
      <c r="QMX1110" s="559"/>
      <c r="QMY1110" s="559"/>
      <c r="QMZ1110" s="559"/>
      <c r="QNA1110" s="559"/>
      <c r="QNB1110" s="559"/>
      <c r="QNC1110" s="559"/>
      <c r="QND1110" s="559"/>
      <c r="QNE1110" s="559"/>
      <c r="QNF1110" s="559"/>
      <c r="QNG1110" s="559"/>
      <c r="QNH1110" s="559"/>
      <c r="QNI1110" s="559"/>
      <c r="QNJ1110" s="559"/>
      <c r="QNK1110" s="559"/>
      <c r="QNL1110" s="559"/>
      <c r="QNM1110" s="559"/>
      <c r="QNN1110" s="559"/>
      <c r="QNO1110" s="559"/>
      <c r="QNP1110" s="559"/>
      <c r="QNQ1110" s="559"/>
      <c r="QNR1110" s="559"/>
      <c r="QNS1110" s="559"/>
      <c r="QNT1110" s="559"/>
      <c r="QNU1110" s="559"/>
      <c r="QNV1110" s="559"/>
      <c r="QNW1110" s="559"/>
      <c r="QNX1110" s="559"/>
      <c r="QNY1110" s="559"/>
      <c r="QNZ1110" s="559"/>
      <c r="QOA1110" s="559"/>
      <c r="QOB1110" s="559"/>
      <c r="QOC1110" s="559"/>
      <c r="QOD1110" s="559"/>
      <c r="QOE1110" s="559"/>
      <c r="QOF1110" s="559"/>
      <c r="QOG1110" s="559"/>
      <c r="QOH1110" s="559"/>
      <c r="QOI1110" s="559"/>
      <c r="QOJ1110" s="559"/>
      <c r="QOK1110" s="559"/>
      <c r="QOL1110" s="559"/>
      <c r="QOM1110" s="559"/>
      <c r="QON1110" s="559"/>
      <c r="QOO1110" s="559"/>
      <c r="QOP1110" s="559"/>
      <c r="QOQ1110" s="559"/>
      <c r="QOR1110" s="559"/>
      <c r="QOS1110" s="559"/>
      <c r="QOT1110" s="559"/>
      <c r="QOU1110" s="559"/>
      <c r="QOV1110" s="559"/>
      <c r="QOW1110" s="559"/>
      <c r="QOX1110" s="559"/>
      <c r="QOY1110" s="559"/>
      <c r="QOZ1110" s="559"/>
      <c r="QPA1110" s="559"/>
      <c r="QPB1110" s="559"/>
      <c r="QPC1110" s="559"/>
      <c r="QPD1110" s="559"/>
      <c r="QPE1110" s="559"/>
      <c r="QPF1110" s="559"/>
      <c r="QPG1110" s="559"/>
      <c r="QPH1110" s="559"/>
      <c r="QPI1110" s="559"/>
      <c r="QPJ1110" s="559"/>
      <c r="QPK1110" s="559"/>
      <c r="QPL1110" s="559"/>
      <c r="QPM1110" s="559"/>
      <c r="QPN1110" s="559"/>
      <c r="QPO1110" s="559"/>
      <c r="QPP1110" s="559"/>
      <c r="QPQ1110" s="559"/>
      <c r="QPR1110" s="559"/>
      <c r="QPS1110" s="559"/>
      <c r="QPT1110" s="559"/>
      <c r="QPU1110" s="559"/>
      <c r="QPV1110" s="559"/>
      <c r="QPW1110" s="559"/>
      <c r="QPX1110" s="559"/>
      <c r="QPY1110" s="559"/>
      <c r="QPZ1110" s="559"/>
      <c r="QQA1110" s="559"/>
      <c r="QQB1110" s="559"/>
      <c r="QQC1110" s="559"/>
      <c r="QQD1110" s="559"/>
      <c r="QQE1110" s="559"/>
      <c r="QQF1110" s="559"/>
      <c r="QQG1110" s="559"/>
      <c r="QQH1110" s="559"/>
      <c r="QQI1110" s="559"/>
      <c r="QQJ1110" s="559"/>
      <c r="QQK1110" s="559"/>
      <c r="QQL1110" s="559"/>
      <c r="QQM1110" s="559"/>
      <c r="QQN1110" s="559"/>
      <c r="QQO1110" s="559"/>
      <c r="QQP1110" s="559"/>
      <c r="QQQ1110" s="559"/>
      <c r="QQR1110" s="559"/>
      <c r="QQS1110" s="559"/>
      <c r="QQT1110" s="559"/>
      <c r="QQU1110" s="559"/>
      <c r="QQV1110" s="559"/>
      <c r="QQW1110" s="559"/>
      <c r="QQX1110" s="559"/>
      <c r="QQY1110" s="559"/>
      <c r="QQZ1110" s="559"/>
      <c r="QRA1110" s="559"/>
      <c r="QRB1110" s="559"/>
      <c r="QRC1110" s="559"/>
      <c r="QRD1110" s="559"/>
      <c r="QRE1110" s="559"/>
      <c r="QRF1110" s="559"/>
      <c r="QRG1110" s="559"/>
      <c r="QRH1110" s="559"/>
      <c r="QRI1110" s="559"/>
      <c r="QRJ1110" s="559"/>
      <c r="QRK1110" s="559"/>
      <c r="QRL1110" s="559"/>
      <c r="QRM1110" s="559"/>
      <c r="QRN1110" s="559"/>
      <c r="QRO1110" s="559"/>
      <c r="QRP1110" s="559"/>
      <c r="QRQ1110" s="559"/>
      <c r="QRR1110" s="559"/>
      <c r="QRS1110" s="559"/>
      <c r="QRT1110" s="559"/>
      <c r="QRU1110" s="559"/>
      <c r="QRV1110" s="559"/>
      <c r="QRW1110" s="559"/>
      <c r="QRX1110" s="559"/>
      <c r="QRY1110" s="559"/>
      <c r="QRZ1110" s="559"/>
      <c r="QSA1110" s="559"/>
      <c r="QSB1110" s="559"/>
      <c r="QSC1110" s="559"/>
      <c r="QSD1110" s="559"/>
      <c r="QSE1110" s="559"/>
      <c r="QSF1110" s="559"/>
      <c r="QSG1110" s="559"/>
      <c r="QSH1110" s="559"/>
      <c r="QSI1110" s="559"/>
      <c r="QSJ1110" s="559"/>
      <c r="QSK1110" s="559"/>
      <c r="QSL1110" s="559"/>
      <c r="QSM1110" s="559"/>
      <c r="QSN1110" s="559"/>
      <c r="QSO1110" s="559"/>
      <c r="QSP1110" s="559"/>
      <c r="QSQ1110" s="559"/>
      <c r="QSR1110" s="559"/>
      <c r="QSS1110" s="559"/>
      <c r="QST1110" s="559"/>
      <c r="QSU1110" s="559"/>
      <c r="QSV1110" s="559"/>
      <c r="QSW1110" s="559"/>
      <c r="QSX1110" s="559"/>
      <c r="QSY1110" s="559"/>
      <c r="QSZ1110" s="559"/>
      <c r="QTA1110" s="559"/>
      <c r="QTB1110" s="559"/>
      <c r="QTC1110" s="559"/>
      <c r="QTD1110" s="559"/>
      <c r="QTE1110" s="559"/>
      <c r="QTF1110" s="559"/>
      <c r="QTG1110" s="559"/>
      <c r="QTH1110" s="559"/>
      <c r="QTI1110" s="559"/>
      <c r="QTJ1110" s="559"/>
      <c r="QTK1110" s="559"/>
      <c r="QTL1110" s="559"/>
      <c r="QTM1110" s="559"/>
      <c r="QTN1110" s="559"/>
      <c r="QTO1110" s="559"/>
      <c r="QTP1110" s="559"/>
      <c r="QTQ1110" s="559"/>
      <c r="QTR1110" s="559"/>
      <c r="QTS1110" s="559"/>
      <c r="QTT1110" s="559"/>
      <c r="QTU1110" s="559"/>
      <c r="QTV1110" s="559"/>
      <c r="QTW1110" s="559"/>
      <c r="QTX1110" s="559"/>
      <c r="QTY1110" s="559"/>
      <c r="QTZ1110" s="559"/>
      <c r="QUA1110" s="559"/>
      <c r="QUB1110" s="559"/>
      <c r="QUC1110" s="559"/>
      <c r="QUD1110" s="559"/>
      <c r="QUE1110" s="559"/>
      <c r="QUF1110" s="559"/>
      <c r="QUG1110" s="559"/>
      <c r="QUH1110" s="559"/>
      <c r="QUI1110" s="559"/>
      <c r="QUJ1110" s="559"/>
      <c r="QUK1110" s="559"/>
      <c r="QUL1110" s="559"/>
      <c r="QUM1110" s="559"/>
      <c r="QUN1110" s="559"/>
      <c r="QUO1110" s="559"/>
      <c r="QUP1110" s="559"/>
      <c r="QUQ1110" s="559"/>
      <c r="QUR1110" s="559"/>
      <c r="QUS1110" s="559"/>
      <c r="QUT1110" s="559"/>
      <c r="QUU1110" s="559"/>
      <c r="QUV1110" s="559"/>
      <c r="QUW1110" s="559"/>
      <c r="QUX1110" s="559"/>
      <c r="QUY1110" s="559"/>
      <c r="QUZ1110" s="559"/>
      <c r="QVA1110" s="559"/>
      <c r="QVB1110" s="559"/>
      <c r="QVC1110" s="559"/>
      <c r="QVD1110" s="559"/>
      <c r="QVE1110" s="559"/>
      <c r="QVF1110" s="559"/>
      <c r="QVG1110" s="559"/>
      <c r="QVH1110" s="559"/>
      <c r="QVI1110" s="559"/>
      <c r="QVJ1110" s="559"/>
      <c r="QVK1110" s="559"/>
      <c r="QVL1110" s="559"/>
      <c r="QVM1110" s="559"/>
      <c r="QVN1110" s="559"/>
      <c r="QVO1110" s="559"/>
      <c r="QVP1110" s="559"/>
      <c r="QVQ1110" s="559"/>
      <c r="QVR1110" s="559"/>
      <c r="QVS1110" s="559"/>
      <c r="QVT1110" s="559"/>
      <c r="QVU1110" s="559"/>
      <c r="QVV1110" s="559"/>
      <c r="QVW1110" s="559"/>
      <c r="QVX1110" s="559"/>
      <c r="QVY1110" s="559"/>
      <c r="QVZ1110" s="559"/>
      <c r="QWA1110" s="559"/>
      <c r="QWB1110" s="559"/>
      <c r="QWC1110" s="559"/>
      <c r="QWD1110" s="559"/>
      <c r="QWE1110" s="559"/>
      <c r="QWF1110" s="559"/>
      <c r="QWG1110" s="559"/>
      <c r="QWH1110" s="559"/>
      <c r="QWI1110" s="559"/>
      <c r="QWJ1110" s="559"/>
      <c r="QWK1110" s="559"/>
      <c r="QWL1110" s="559"/>
      <c r="QWM1110" s="559"/>
      <c r="QWN1110" s="559"/>
      <c r="QWO1110" s="559"/>
      <c r="QWP1110" s="559"/>
      <c r="QWQ1110" s="559"/>
      <c r="QWR1110" s="559"/>
      <c r="QWS1110" s="559"/>
      <c r="QWT1110" s="559"/>
      <c r="QWU1110" s="559"/>
      <c r="QWV1110" s="559"/>
      <c r="QWW1110" s="559"/>
      <c r="QWX1110" s="559"/>
      <c r="QWY1110" s="559"/>
      <c r="QWZ1110" s="559"/>
      <c r="QXA1110" s="559"/>
      <c r="QXB1110" s="559"/>
      <c r="QXC1110" s="559"/>
      <c r="QXD1110" s="559"/>
      <c r="QXE1110" s="559"/>
      <c r="QXF1110" s="559"/>
      <c r="QXG1110" s="559"/>
      <c r="QXH1110" s="559"/>
      <c r="QXI1110" s="559"/>
      <c r="QXJ1110" s="559"/>
      <c r="QXK1110" s="559"/>
      <c r="QXL1110" s="559"/>
      <c r="QXM1110" s="559"/>
      <c r="QXN1110" s="559"/>
      <c r="QXO1110" s="559"/>
      <c r="QXP1110" s="559"/>
      <c r="QXQ1110" s="559"/>
      <c r="QXR1110" s="559"/>
      <c r="QXS1110" s="559"/>
      <c r="QXT1110" s="559"/>
      <c r="QXU1110" s="559"/>
      <c r="QXV1110" s="559"/>
      <c r="QXW1110" s="559"/>
      <c r="QXX1110" s="559"/>
      <c r="QXY1110" s="559"/>
      <c r="QXZ1110" s="559"/>
      <c r="QYA1110" s="559"/>
      <c r="QYB1110" s="559"/>
      <c r="QYC1110" s="559"/>
      <c r="QYD1110" s="559"/>
      <c r="QYE1110" s="559"/>
      <c r="QYF1110" s="559"/>
      <c r="QYG1110" s="559"/>
      <c r="QYH1110" s="559"/>
      <c r="QYI1110" s="559"/>
      <c r="QYJ1110" s="559"/>
      <c r="QYK1110" s="559"/>
      <c r="QYL1110" s="559"/>
      <c r="QYM1110" s="559"/>
      <c r="QYN1110" s="559"/>
      <c r="QYO1110" s="559"/>
      <c r="QYP1110" s="559"/>
      <c r="QYQ1110" s="559"/>
      <c r="QYR1110" s="559"/>
      <c r="QYS1110" s="559"/>
      <c r="QYT1110" s="559"/>
      <c r="QYU1110" s="559"/>
      <c r="QYV1110" s="559"/>
      <c r="QYW1110" s="559"/>
      <c r="QYX1110" s="559"/>
      <c r="QYY1110" s="559"/>
      <c r="QYZ1110" s="559"/>
      <c r="QZA1110" s="559"/>
      <c r="QZB1110" s="559"/>
      <c r="QZC1110" s="559"/>
      <c r="QZD1110" s="559"/>
      <c r="QZE1110" s="559"/>
      <c r="QZF1110" s="559"/>
      <c r="QZG1110" s="559"/>
      <c r="QZH1110" s="559"/>
      <c r="QZI1110" s="559"/>
      <c r="QZJ1110" s="559"/>
      <c r="QZK1110" s="559"/>
      <c r="QZL1110" s="559"/>
      <c r="QZM1110" s="559"/>
      <c r="QZN1110" s="559"/>
      <c r="QZO1110" s="559"/>
      <c r="QZP1110" s="559"/>
      <c r="QZQ1110" s="559"/>
      <c r="QZR1110" s="559"/>
      <c r="QZS1110" s="559"/>
      <c r="QZT1110" s="559"/>
      <c r="QZU1110" s="559"/>
      <c r="QZV1110" s="559"/>
      <c r="QZW1110" s="559"/>
      <c r="QZX1110" s="559"/>
      <c r="QZY1110" s="559"/>
      <c r="QZZ1110" s="559"/>
      <c r="RAA1110" s="559"/>
      <c r="RAB1110" s="559"/>
      <c r="RAC1110" s="559"/>
      <c r="RAD1110" s="559"/>
      <c r="RAE1110" s="559"/>
      <c r="RAF1110" s="559"/>
      <c r="RAG1110" s="559"/>
      <c r="RAH1110" s="559"/>
      <c r="RAI1110" s="559"/>
      <c r="RAJ1110" s="559"/>
      <c r="RAK1110" s="559"/>
      <c r="RAL1110" s="559"/>
      <c r="RAM1110" s="559"/>
      <c r="RAN1110" s="559"/>
      <c r="RAO1110" s="559"/>
      <c r="RAP1110" s="559"/>
      <c r="RAQ1110" s="559"/>
      <c r="RAR1110" s="559"/>
      <c r="RAS1110" s="559"/>
      <c r="RAT1110" s="559"/>
      <c r="RAU1110" s="559"/>
      <c r="RAV1110" s="559"/>
      <c r="RAW1110" s="559"/>
      <c r="RAX1110" s="559"/>
      <c r="RAY1110" s="559"/>
      <c r="RAZ1110" s="559"/>
      <c r="RBA1110" s="559"/>
      <c r="RBB1110" s="559"/>
      <c r="RBC1110" s="559"/>
      <c r="RBD1110" s="559"/>
      <c r="RBE1110" s="559"/>
      <c r="RBF1110" s="559"/>
      <c r="RBG1110" s="559"/>
      <c r="RBH1110" s="559"/>
      <c r="RBI1110" s="559"/>
      <c r="RBJ1110" s="559"/>
      <c r="RBK1110" s="559"/>
      <c r="RBL1110" s="559"/>
      <c r="RBM1110" s="559"/>
      <c r="RBN1110" s="559"/>
      <c r="RBO1110" s="559"/>
      <c r="RBP1110" s="559"/>
      <c r="RBQ1110" s="559"/>
      <c r="RBR1110" s="559"/>
      <c r="RBS1110" s="559"/>
      <c r="RBT1110" s="559"/>
      <c r="RBU1110" s="559"/>
      <c r="RBV1110" s="559"/>
      <c r="RBW1110" s="559"/>
      <c r="RBX1110" s="559"/>
      <c r="RBY1110" s="559"/>
      <c r="RBZ1110" s="559"/>
      <c r="RCA1110" s="559"/>
      <c r="RCB1110" s="559"/>
      <c r="RCC1110" s="559"/>
      <c r="RCD1110" s="559"/>
      <c r="RCE1110" s="559"/>
      <c r="RCF1110" s="559"/>
      <c r="RCG1110" s="559"/>
      <c r="RCH1110" s="559"/>
      <c r="RCI1110" s="559"/>
      <c r="RCJ1110" s="559"/>
      <c r="RCK1110" s="559"/>
      <c r="RCL1110" s="559"/>
      <c r="RCM1110" s="559"/>
      <c r="RCN1110" s="559"/>
      <c r="RCO1110" s="559"/>
      <c r="RCP1110" s="559"/>
      <c r="RCQ1110" s="559"/>
      <c r="RCR1110" s="559"/>
      <c r="RCS1110" s="559"/>
      <c r="RCT1110" s="559"/>
      <c r="RCU1110" s="559"/>
      <c r="RCV1110" s="559"/>
      <c r="RCW1110" s="559"/>
      <c r="RCX1110" s="559"/>
      <c r="RCY1110" s="559"/>
      <c r="RCZ1110" s="559"/>
      <c r="RDA1110" s="559"/>
      <c r="RDB1110" s="559"/>
      <c r="RDC1110" s="559"/>
      <c r="RDD1110" s="559"/>
      <c r="RDE1110" s="559"/>
      <c r="RDF1110" s="559"/>
      <c r="RDG1110" s="559"/>
      <c r="RDH1110" s="559"/>
      <c r="RDI1110" s="559"/>
      <c r="RDJ1110" s="559"/>
      <c r="RDK1110" s="559"/>
      <c r="RDL1110" s="559"/>
      <c r="RDM1110" s="559"/>
      <c r="RDN1110" s="559"/>
      <c r="RDO1110" s="559"/>
      <c r="RDP1110" s="559"/>
      <c r="RDQ1110" s="559"/>
      <c r="RDR1110" s="559"/>
      <c r="RDS1110" s="559"/>
      <c r="RDT1110" s="559"/>
      <c r="RDU1110" s="559"/>
      <c r="RDV1110" s="559"/>
      <c r="RDW1110" s="559"/>
      <c r="RDX1110" s="559"/>
      <c r="RDY1110" s="559"/>
      <c r="RDZ1110" s="559"/>
      <c r="REA1110" s="559"/>
      <c r="REB1110" s="559"/>
      <c r="REC1110" s="559"/>
      <c r="RED1110" s="559"/>
      <c r="REE1110" s="559"/>
      <c r="REF1110" s="559"/>
      <c r="REG1110" s="559"/>
      <c r="REH1110" s="559"/>
      <c r="REI1110" s="559"/>
      <c r="REJ1110" s="559"/>
      <c r="REK1110" s="559"/>
      <c r="REL1110" s="559"/>
      <c r="REM1110" s="559"/>
      <c r="REN1110" s="559"/>
      <c r="REO1110" s="559"/>
      <c r="REP1110" s="559"/>
      <c r="REQ1110" s="559"/>
      <c r="RER1110" s="559"/>
      <c r="RES1110" s="559"/>
      <c r="RET1110" s="559"/>
      <c r="REU1110" s="559"/>
      <c r="REV1110" s="559"/>
      <c r="REW1110" s="559"/>
      <c r="REX1110" s="559"/>
      <c r="REY1110" s="559"/>
      <c r="REZ1110" s="559"/>
      <c r="RFA1110" s="559"/>
      <c r="RFB1110" s="559"/>
      <c r="RFC1110" s="559"/>
      <c r="RFD1110" s="559"/>
      <c r="RFE1110" s="559"/>
      <c r="RFF1110" s="559"/>
      <c r="RFG1110" s="559"/>
      <c r="RFH1110" s="559"/>
      <c r="RFI1110" s="559"/>
      <c r="RFJ1110" s="559"/>
      <c r="RFK1110" s="559"/>
      <c r="RFL1110" s="559"/>
      <c r="RFM1110" s="559"/>
      <c r="RFN1110" s="559"/>
      <c r="RFO1110" s="559"/>
      <c r="RFP1110" s="559"/>
      <c r="RFQ1110" s="559"/>
      <c r="RFR1110" s="559"/>
      <c r="RFS1110" s="559"/>
      <c r="RFT1110" s="559"/>
      <c r="RFU1110" s="559"/>
      <c r="RFV1110" s="559"/>
      <c r="RFW1110" s="559"/>
      <c r="RFX1110" s="559"/>
      <c r="RFY1110" s="559"/>
      <c r="RFZ1110" s="559"/>
      <c r="RGA1110" s="559"/>
      <c r="RGB1110" s="559"/>
      <c r="RGC1110" s="559"/>
      <c r="RGD1110" s="559"/>
      <c r="RGE1110" s="559"/>
      <c r="RGF1110" s="559"/>
      <c r="RGG1110" s="559"/>
      <c r="RGH1110" s="559"/>
      <c r="RGI1110" s="559"/>
      <c r="RGJ1110" s="559"/>
      <c r="RGK1110" s="559"/>
      <c r="RGL1110" s="559"/>
      <c r="RGM1110" s="559"/>
      <c r="RGN1110" s="559"/>
      <c r="RGO1110" s="559"/>
      <c r="RGP1110" s="559"/>
      <c r="RGQ1110" s="559"/>
      <c r="RGR1110" s="559"/>
      <c r="RGS1110" s="559"/>
      <c r="RGT1110" s="559"/>
      <c r="RGU1110" s="559"/>
      <c r="RGV1110" s="559"/>
      <c r="RGW1110" s="559"/>
      <c r="RGX1110" s="559"/>
      <c r="RGY1110" s="559"/>
      <c r="RGZ1110" s="559"/>
      <c r="RHA1110" s="559"/>
      <c r="RHB1110" s="559"/>
      <c r="RHC1110" s="559"/>
      <c r="RHD1110" s="559"/>
      <c r="RHE1110" s="559"/>
      <c r="RHF1110" s="559"/>
      <c r="RHG1110" s="559"/>
      <c r="RHH1110" s="559"/>
      <c r="RHI1110" s="559"/>
      <c r="RHJ1110" s="559"/>
      <c r="RHK1110" s="559"/>
      <c r="RHL1110" s="559"/>
      <c r="RHM1110" s="559"/>
      <c r="RHN1110" s="559"/>
      <c r="RHO1110" s="559"/>
      <c r="RHP1110" s="559"/>
      <c r="RHQ1110" s="559"/>
      <c r="RHR1110" s="559"/>
      <c r="RHS1110" s="559"/>
      <c r="RHT1110" s="559"/>
      <c r="RHU1110" s="559"/>
      <c r="RHV1110" s="559"/>
      <c r="RHW1110" s="559"/>
      <c r="RHX1110" s="559"/>
      <c r="RHY1110" s="559"/>
      <c r="RHZ1110" s="559"/>
      <c r="RIA1110" s="559"/>
      <c r="RIB1110" s="559"/>
      <c r="RIC1110" s="559"/>
      <c r="RID1110" s="559"/>
      <c r="RIE1110" s="559"/>
      <c r="RIF1110" s="559"/>
      <c r="RIG1110" s="559"/>
      <c r="RIH1110" s="559"/>
      <c r="RII1110" s="559"/>
      <c r="RIJ1110" s="559"/>
      <c r="RIK1110" s="559"/>
      <c r="RIL1110" s="559"/>
      <c r="RIM1110" s="559"/>
      <c r="RIN1110" s="559"/>
      <c r="RIO1110" s="559"/>
      <c r="RIP1110" s="559"/>
      <c r="RIQ1110" s="559"/>
      <c r="RIR1110" s="559"/>
      <c r="RIS1110" s="559"/>
      <c r="RIT1110" s="559"/>
      <c r="RIU1110" s="559"/>
      <c r="RIV1110" s="559"/>
      <c r="RIW1110" s="559"/>
      <c r="RIX1110" s="559"/>
      <c r="RIY1110" s="559"/>
      <c r="RIZ1110" s="559"/>
      <c r="RJA1110" s="559"/>
      <c r="RJB1110" s="559"/>
      <c r="RJC1110" s="559"/>
      <c r="RJD1110" s="559"/>
      <c r="RJE1110" s="559"/>
      <c r="RJF1110" s="559"/>
      <c r="RJG1110" s="559"/>
      <c r="RJH1110" s="559"/>
      <c r="RJI1110" s="559"/>
      <c r="RJJ1110" s="559"/>
      <c r="RJK1110" s="559"/>
      <c r="RJL1110" s="559"/>
      <c r="RJM1110" s="559"/>
      <c r="RJN1110" s="559"/>
      <c r="RJO1110" s="559"/>
      <c r="RJP1110" s="559"/>
      <c r="RJQ1110" s="559"/>
      <c r="RJR1110" s="559"/>
      <c r="RJS1110" s="559"/>
      <c r="RJT1110" s="559"/>
      <c r="RJU1110" s="559"/>
      <c r="RJV1110" s="559"/>
      <c r="RJW1110" s="559"/>
      <c r="RJX1110" s="559"/>
      <c r="RJY1110" s="559"/>
      <c r="RJZ1110" s="559"/>
      <c r="RKA1110" s="559"/>
      <c r="RKB1110" s="559"/>
      <c r="RKC1110" s="559"/>
      <c r="RKD1110" s="559"/>
      <c r="RKE1110" s="559"/>
      <c r="RKF1110" s="559"/>
      <c r="RKG1110" s="559"/>
      <c r="RKH1110" s="559"/>
      <c r="RKI1110" s="559"/>
      <c r="RKJ1110" s="559"/>
      <c r="RKK1110" s="559"/>
      <c r="RKL1110" s="559"/>
      <c r="RKM1110" s="559"/>
      <c r="RKN1110" s="559"/>
      <c r="RKO1110" s="559"/>
      <c r="RKP1110" s="559"/>
      <c r="RKQ1110" s="559"/>
      <c r="RKR1110" s="559"/>
      <c r="RKS1110" s="559"/>
      <c r="RKT1110" s="559"/>
      <c r="RKU1110" s="559"/>
      <c r="RKV1110" s="559"/>
      <c r="RKW1110" s="559"/>
      <c r="RKX1110" s="559"/>
      <c r="RKY1110" s="559"/>
      <c r="RKZ1110" s="559"/>
      <c r="RLA1110" s="559"/>
      <c r="RLB1110" s="559"/>
      <c r="RLC1110" s="559"/>
      <c r="RLD1110" s="559"/>
      <c r="RLE1110" s="559"/>
      <c r="RLF1110" s="559"/>
      <c r="RLG1110" s="559"/>
      <c r="RLH1110" s="559"/>
      <c r="RLI1110" s="559"/>
      <c r="RLJ1110" s="559"/>
      <c r="RLK1110" s="559"/>
      <c r="RLL1110" s="559"/>
      <c r="RLM1110" s="559"/>
      <c r="RLN1110" s="559"/>
      <c r="RLO1110" s="559"/>
      <c r="RLP1110" s="559"/>
      <c r="RLQ1110" s="559"/>
      <c r="RLR1110" s="559"/>
      <c r="RLS1110" s="559"/>
      <c r="RLT1110" s="559"/>
      <c r="RLU1110" s="559"/>
      <c r="RLV1110" s="559"/>
      <c r="RLW1110" s="559"/>
      <c r="RLX1110" s="559"/>
      <c r="RLY1110" s="559"/>
      <c r="RLZ1110" s="559"/>
      <c r="RMA1110" s="559"/>
      <c r="RMB1110" s="559"/>
      <c r="RMC1110" s="559"/>
      <c r="RMD1110" s="559"/>
      <c r="RME1110" s="559"/>
      <c r="RMF1110" s="559"/>
      <c r="RMG1110" s="559"/>
      <c r="RMH1110" s="559"/>
      <c r="RMI1110" s="559"/>
      <c r="RMJ1110" s="559"/>
      <c r="RMK1110" s="559"/>
      <c r="RML1110" s="559"/>
      <c r="RMM1110" s="559"/>
      <c r="RMN1110" s="559"/>
      <c r="RMO1110" s="559"/>
      <c r="RMP1110" s="559"/>
      <c r="RMQ1110" s="559"/>
      <c r="RMR1110" s="559"/>
      <c r="RMS1110" s="559"/>
      <c r="RMT1110" s="559"/>
      <c r="RMU1110" s="559"/>
      <c r="RMV1110" s="559"/>
      <c r="RMW1110" s="559"/>
      <c r="RMX1110" s="559"/>
      <c r="RMY1110" s="559"/>
      <c r="RMZ1110" s="559"/>
      <c r="RNA1110" s="559"/>
      <c r="RNB1110" s="559"/>
      <c r="RNC1110" s="559"/>
      <c r="RND1110" s="559"/>
      <c r="RNE1110" s="559"/>
      <c r="RNF1110" s="559"/>
      <c r="RNG1110" s="559"/>
      <c r="RNH1110" s="559"/>
      <c r="RNI1110" s="559"/>
      <c r="RNJ1110" s="559"/>
      <c r="RNK1110" s="559"/>
      <c r="RNL1110" s="559"/>
      <c r="RNM1110" s="559"/>
      <c r="RNN1110" s="559"/>
      <c r="RNO1110" s="559"/>
      <c r="RNP1110" s="559"/>
      <c r="RNQ1110" s="559"/>
      <c r="RNR1110" s="559"/>
      <c r="RNS1110" s="559"/>
      <c r="RNT1110" s="559"/>
      <c r="RNU1110" s="559"/>
      <c r="RNV1110" s="559"/>
      <c r="RNW1110" s="559"/>
      <c r="RNX1110" s="559"/>
      <c r="RNY1110" s="559"/>
      <c r="RNZ1110" s="559"/>
      <c r="ROA1110" s="559"/>
      <c r="ROB1110" s="559"/>
      <c r="ROC1110" s="559"/>
      <c r="ROD1110" s="559"/>
      <c r="ROE1110" s="559"/>
      <c r="ROF1110" s="559"/>
      <c r="ROG1110" s="559"/>
      <c r="ROH1110" s="559"/>
      <c r="ROI1110" s="559"/>
      <c r="ROJ1110" s="559"/>
      <c r="ROK1110" s="559"/>
      <c r="ROL1110" s="559"/>
      <c r="ROM1110" s="559"/>
      <c r="RON1110" s="559"/>
      <c r="ROO1110" s="559"/>
      <c r="ROP1110" s="559"/>
      <c r="ROQ1110" s="559"/>
      <c r="ROR1110" s="559"/>
      <c r="ROS1110" s="559"/>
      <c r="ROT1110" s="559"/>
      <c r="ROU1110" s="559"/>
      <c r="ROV1110" s="559"/>
      <c r="ROW1110" s="559"/>
      <c r="ROX1110" s="559"/>
      <c r="ROY1110" s="559"/>
      <c r="ROZ1110" s="559"/>
      <c r="RPA1110" s="559"/>
      <c r="RPB1110" s="559"/>
      <c r="RPC1110" s="559"/>
      <c r="RPD1110" s="559"/>
      <c r="RPE1110" s="559"/>
      <c r="RPF1110" s="559"/>
      <c r="RPG1110" s="559"/>
      <c r="RPH1110" s="559"/>
      <c r="RPI1110" s="559"/>
      <c r="RPJ1110" s="559"/>
      <c r="RPK1110" s="559"/>
      <c r="RPL1110" s="559"/>
      <c r="RPM1110" s="559"/>
      <c r="RPN1110" s="559"/>
      <c r="RPO1110" s="559"/>
      <c r="RPP1110" s="559"/>
      <c r="RPQ1110" s="559"/>
      <c r="RPR1110" s="559"/>
      <c r="RPS1110" s="559"/>
      <c r="RPT1110" s="559"/>
      <c r="RPU1110" s="559"/>
      <c r="RPV1110" s="559"/>
      <c r="RPW1110" s="559"/>
      <c r="RPX1110" s="559"/>
      <c r="RPY1110" s="559"/>
      <c r="RPZ1110" s="559"/>
      <c r="RQA1110" s="559"/>
      <c r="RQB1110" s="559"/>
      <c r="RQC1110" s="559"/>
      <c r="RQD1110" s="559"/>
      <c r="RQE1110" s="559"/>
      <c r="RQF1110" s="559"/>
      <c r="RQG1110" s="559"/>
      <c r="RQH1110" s="559"/>
      <c r="RQI1110" s="559"/>
      <c r="RQJ1110" s="559"/>
      <c r="RQK1110" s="559"/>
      <c r="RQL1110" s="559"/>
      <c r="RQM1110" s="559"/>
      <c r="RQN1110" s="559"/>
      <c r="RQO1110" s="559"/>
      <c r="RQP1110" s="559"/>
      <c r="RQQ1110" s="559"/>
      <c r="RQR1110" s="559"/>
      <c r="RQS1110" s="559"/>
      <c r="RQT1110" s="559"/>
      <c r="RQU1110" s="559"/>
      <c r="RQV1110" s="559"/>
      <c r="RQW1110" s="559"/>
      <c r="RQX1110" s="559"/>
      <c r="RQY1110" s="559"/>
      <c r="RQZ1110" s="559"/>
      <c r="RRA1110" s="559"/>
      <c r="RRB1110" s="559"/>
      <c r="RRC1110" s="559"/>
      <c r="RRD1110" s="559"/>
      <c r="RRE1110" s="559"/>
      <c r="RRF1110" s="559"/>
      <c r="RRG1110" s="559"/>
      <c r="RRH1110" s="559"/>
      <c r="RRI1110" s="559"/>
      <c r="RRJ1110" s="559"/>
      <c r="RRK1110" s="559"/>
      <c r="RRL1110" s="559"/>
      <c r="RRM1110" s="559"/>
      <c r="RRN1110" s="559"/>
      <c r="RRO1110" s="559"/>
      <c r="RRP1110" s="559"/>
      <c r="RRQ1110" s="559"/>
      <c r="RRR1110" s="559"/>
      <c r="RRS1110" s="559"/>
      <c r="RRT1110" s="559"/>
      <c r="RRU1110" s="559"/>
      <c r="RRV1110" s="559"/>
      <c r="RRW1110" s="559"/>
      <c r="RRX1110" s="559"/>
      <c r="RRY1110" s="559"/>
      <c r="RRZ1110" s="559"/>
      <c r="RSA1110" s="559"/>
      <c r="RSB1110" s="559"/>
      <c r="RSC1110" s="559"/>
      <c r="RSD1110" s="559"/>
      <c r="RSE1110" s="559"/>
      <c r="RSF1110" s="559"/>
      <c r="RSG1110" s="559"/>
      <c r="RSH1110" s="559"/>
      <c r="RSI1110" s="559"/>
      <c r="RSJ1110" s="559"/>
      <c r="RSK1110" s="559"/>
      <c r="RSL1110" s="559"/>
      <c r="RSM1110" s="559"/>
      <c r="RSN1110" s="559"/>
      <c r="RSO1110" s="559"/>
      <c r="RSP1110" s="559"/>
      <c r="RSQ1110" s="559"/>
      <c r="RSR1110" s="559"/>
      <c r="RSS1110" s="559"/>
      <c r="RST1110" s="559"/>
      <c r="RSU1110" s="559"/>
      <c r="RSV1110" s="559"/>
      <c r="RSW1110" s="559"/>
      <c r="RSX1110" s="559"/>
      <c r="RSY1110" s="559"/>
      <c r="RSZ1110" s="559"/>
      <c r="RTA1110" s="559"/>
      <c r="RTB1110" s="559"/>
      <c r="RTC1110" s="559"/>
      <c r="RTD1110" s="559"/>
      <c r="RTE1110" s="559"/>
      <c r="RTF1110" s="559"/>
      <c r="RTG1110" s="559"/>
      <c r="RTH1110" s="559"/>
      <c r="RTI1110" s="559"/>
      <c r="RTJ1110" s="559"/>
      <c r="RTK1110" s="559"/>
      <c r="RTL1110" s="559"/>
      <c r="RTM1110" s="559"/>
      <c r="RTN1110" s="559"/>
      <c r="RTO1110" s="559"/>
      <c r="RTP1110" s="559"/>
      <c r="RTQ1110" s="559"/>
      <c r="RTR1110" s="559"/>
      <c r="RTS1110" s="559"/>
      <c r="RTT1110" s="559"/>
      <c r="RTU1110" s="559"/>
      <c r="RTV1110" s="559"/>
      <c r="RTW1110" s="559"/>
      <c r="RTX1110" s="559"/>
      <c r="RTY1110" s="559"/>
      <c r="RTZ1110" s="559"/>
      <c r="RUA1110" s="559"/>
      <c r="RUB1110" s="559"/>
      <c r="RUC1110" s="559"/>
      <c r="RUD1110" s="559"/>
      <c r="RUE1110" s="559"/>
      <c r="RUF1110" s="559"/>
      <c r="RUG1110" s="559"/>
      <c r="RUH1110" s="559"/>
      <c r="RUI1110" s="559"/>
      <c r="RUJ1110" s="559"/>
      <c r="RUK1110" s="559"/>
      <c r="RUL1110" s="559"/>
      <c r="RUM1110" s="559"/>
      <c r="RUN1110" s="559"/>
      <c r="RUO1110" s="559"/>
      <c r="RUP1110" s="559"/>
      <c r="RUQ1110" s="559"/>
      <c r="RUR1110" s="559"/>
      <c r="RUS1110" s="559"/>
      <c r="RUT1110" s="559"/>
      <c r="RUU1110" s="559"/>
      <c r="RUV1110" s="559"/>
      <c r="RUW1110" s="559"/>
      <c r="RUX1110" s="559"/>
      <c r="RUY1110" s="559"/>
      <c r="RUZ1110" s="559"/>
      <c r="RVA1110" s="559"/>
      <c r="RVB1110" s="559"/>
      <c r="RVC1110" s="559"/>
      <c r="RVD1110" s="559"/>
      <c r="RVE1110" s="559"/>
      <c r="RVF1110" s="559"/>
      <c r="RVG1110" s="559"/>
      <c r="RVH1110" s="559"/>
      <c r="RVI1110" s="559"/>
      <c r="RVJ1110" s="559"/>
      <c r="RVK1110" s="559"/>
      <c r="RVL1110" s="559"/>
      <c r="RVM1110" s="559"/>
      <c r="RVN1110" s="559"/>
      <c r="RVO1110" s="559"/>
      <c r="RVP1110" s="559"/>
      <c r="RVQ1110" s="559"/>
      <c r="RVR1110" s="559"/>
      <c r="RVS1110" s="559"/>
      <c r="RVT1110" s="559"/>
      <c r="RVU1110" s="559"/>
      <c r="RVV1110" s="559"/>
      <c r="RVW1110" s="559"/>
      <c r="RVX1110" s="559"/>
      <c r="RVY1110" s="559"/>
      <c r="RVZ1110" s="559"/>
      <c r="RWA1110" s="559"/>
      <c r="RWB1110" s="559"/>
      <c r="RWC1110" s="559"/>
      <c r="RWD1110" s="559"/>
      <c r="RWE1110" s="559"/>
      <c r="RWF1110" s="559"/>
      <c r="RWG1110" s="559"/>
      <c r="RWH1110" s="559"/>
      <c r="RWI1110" s="559"/>
      <c r="RWJ1110" s="559"/>
      <c r="RWK1110" s="559"/>
      <c r="RWL1110" s="559"/>
      <c r="RWM1110" s="559"/>
      <c r="RWN1110" s="559"/>
      <c r="RWO1110" s="559"/>
      <c r="RWP1110" s="559"/>
      <c r="RWQ1110" s="559"/>
      <c r="RWR1110" s="559"/>
      <c r="RWS1110" s="559"/>
      <c r="RWT1110" s="559"/>
      <c r="RWU1110" s="559"/>
      <c r="RWV1110" s="559"/>
      <c r="RWW1110" s="559"/>
      <c r="RWX1110" s="559"/>
      <c r="RWY1110" s="559"/>
      <c r="RWZ1110" s="559"/>
      <c r="RXA1110" s="559"/>
      <c r="RXB1110" s="559"/>
      <c r="RXC1110" s="559"/>
      <c r="RXD1110" s="559"/>
      <c r="RXE1110" s="559"/>
      <c r="RXF1110" s="559"/>
      <c r="RXG1110" s="559"/>
      <c r="RXH1110" s="559"/>
      <c r="RXI1110" s="559"/>
      <c r="RXJ1110" s="559"/>
      <c r="RXK1110" s="559"/>
      <c r="RXL1110" s="559"/>
      <c r="RXM1110" s="559"/>
      <c r="RXN1110" s="559"/>
      <c r="RXO1110" s="559"/>
      <c r="RXP1110" s="559"/>
      <c r="RXQ1110" s="559"/>
      <c r="RXR1110" s="559"/>
      <c r="RXS1110" s="559"/>
      <c r="RXT1110" s="559"/>
      <c r="RXU1110" s="559"/>
      <c r="RXV1110" s="559"/>
      <c r="RXW1110" s="559"/>
      <c r="RXX1110" s="559"/>
      <c r="RXY1110" s="559"/>
      <c r="RXZ1110" s="559"/>
      <c r="RYA1110" s="559"/>
      <c r="RYB1110" s="559"/>
      <c r="RYC1110" s="559"/>
      <c r="RYD1110" s="559"/>
      <c r="RYE1110" s="559"/>
      <c r="RYF1110" s="559"/>
      <c r="RYG1110" s="559"/>
      <c r="RYH1110" s="559"/>
      <c r="RYI1110" s="559"/>
      <c r="RYJ1110" s="559"/>
      <c r="RYK1110" s="559"/>
      <c r="RYL1110" s="559"/>
      <c r="RYM1110" s="559"/>
      <c r="RYN1110" s="559"/>
      <c r="RYO1110" s="559"/>
      <c r="RYP1110" s="559"/>
      <c r="RYQ1110" s="559"/>
      <c r="RYR1110" s="559"/>
      <c r="RYS1110" s="559"/>
      <c r="RYT1110" s="559"/>
      <c r="RYU1110" s="559"/>
      <c r="RYV1110" s="559"/>
      <c r="RYW1110" s="559"/>
      <c r="RYX1110" s="559"/>
      <c r="RYY1110" s="559"/>
      <c r="RYZ1110" s="559"/>
      <c r="RZA1110" s="559"/>
      <c r="RZB1110" s="559"/>
      <c r="RZC1110" s="559"/>
      <c r="RZD1110" s="559"/>
      <c r="RZE1110" s="559"/>
      <c r="RZF1110" s="559"/>
      <c r="RZG1110" s="559"/>
      <c r="RZH1110" s="559"/>
      <c r="RZI1110" s="559"/>
      <c r="RZJ1110" s="559"/>
      <c r="RZK1110" s="559"/>
      <c r="RZL1110" s="559"/>
      <c r="RZM1110" s="559"/>
      <c r="RZN1110" s="559"/>
      <c r="RZO1110" s="559"/>
      <c r="RZP1110" s="559"/>
      <c r="RZQ1110" s="559"/>
      <c r="RZR1110" s="559"/>
      <c r="RZS1110" s="559"/>
      <c r="RZT1110" s="559"/>
      <c r="RZU1110" s="559"/>
      <c r="RZV1110" s="559"/>
      <c r="RZW1110" s="559"/>
      <c r="RZX1110" s="559"/>
      <c r="RZY1110" s="559"/>
      <c r="RZZ1110" s="559"/>
      <c r="SAA1110" s="559"/>
      <c r="SAB1110" s="559"/>
      <c r="SAC1110" s="559"/>
      <c r="SAD1110" s="559"/>
      <c r="SAE1110" s="559"/>
      <c r="SAF1110" s="559"/>
      <c r="SAG1110" s="559"/>
      <c r="SAH1110" s="559"/>
      <c r="SAI1110" s="559"/>
      <c r="SAJ1110" s="559"/>
      <c r="SAK1110" s="559"/>
      <c r="SAL1110" s="559"/>
      <c r="SAM1110" s="559"/>
      <c r="SAN1110" s="559"/>
      <c r="SAO1110" s="559"/>
      <c r="SAP1110" s="559"/>
      <c r="SAQ1110" s="559"/>
      <c r="SAR1110" s="559"/>
      <c r="SAS1110" s="559"/>
      <c r="SAT1110" s="559"/>
      <c r="SAU1110" s="559"/>
      <c r="SAV1110" s="559"/>
      <c r="SAW1110" s="559"/>
      <c r="SAX1110" s="559"/>
      <c r="SAY1110" s="559"/>
      <c r="SAZ1110" s="559"/>
      <c r="SBA1110" s="559"/>
      <c r="SBB1110" s="559"/>
      <c r="SBC1110" s="559"/>
      <c r="SBD1110" s="559"/>
      <c r="SBE1110" s="559"/>
      <c r="SBF1110" s="559"/>
      <c r="SBG1110" s="559"/>
      <c r="SBH1110" s="559"/>
      <c r="SBI1110" s="559"/>
      <c r="SBJ1110" s="559"/>
      <c r="SBK1110" s="559"/>
      <c r="SBL1110" s="559"/>
      <c r="SBM1110" s="559"/>
      <c r="SBN1110" s="559"/>
      <c r="SBO1110" s="559"/>
      <c r="SBP1110" s="559"/>
      <c r="SBQ1110" s="559"/>
      <c r="SBR1110" s="559"/>
      <c r="SBS1110" s="559"/>
      <c r="SBT1110" s="559"/>
      <c r="SBU1110" s="559"/>
      <c r="SBV1110" s="559"/>
      <c r="SBW1110" s="559"/>
      <c r="SBX1110" s="559"/>
      <c r="SBY1110" s="559"/>
      <c r="SBZ1110" s="559"/>
      <c r="SCA1110" s="559"/>
      <c r="SCB1110" s="559"/>
      <c r="SCC1110" s="559"/>
      <c r="SCD1110" s="559"/>
      <c r="SCE1110" s="559"/>
      <c r="SCF1110" s="559"/>
      <c r="SCG1110" s="559"/>
      <c r="SCH1110" s="559"/>
      <c r="SCI1110" s="559"/>
      <c r="SCJ1110" s="559"/>
      <c r="SCK1110" s="559"/>
      <c r="SCL1110" s="559"/>
      <c r="SCM1110" s="559"/>
      <c r="SCN1110" s="559"/>
      <c r="SCO1110" s="559"/>
      <c r="SCP1110" s="559"/>
      <c r="SCQ1110" s="559"/>
      <c r="SCR1110" s="559"/>
      <c r="SCS1110" s="559"/>
      <c r="SCT1110" s="559"/>
      <c r="SCU1110" s="559"/>
      <c r="SCV1110" s="559"/>
      <c r="SCW1110" s="559"/>
      <c r="SCX1110" s="559"/>
      <c r="SCY1110" s="559"/>
      <c r="SCZ1110" s="559"/>
      <c r="SDA1110" s="559"/>
      <c r="SDB1110" s="559"/>
      <c r="SDC1110" s="559"/>
      <c r="SDD1110" s="559"/>
      <c r="SDE1110" s="559"/>
      <c r="SDF1110" s="559"/>
      <c r="SDG1110" s="559"/>
      <c r="SDH1110" s="559"/>
      <c r="SDI1110" s="559"/>
      <c r="SDJ1110" s="559"/>
      <c r="SDK1110" s="559"/>
      <c r="SDL1110" s="559"/>
      <c r="SDM1110" s="559"/>
      <c r="SDN1110" s="559"/>
      <c r="SDO1110" s="559"/>
      <c r="SDP1110" s="559"/>
      <c r="SDQ1110" s="559"/>
      <c r="SDR1110" s="559"/>
      <c r="SDS1110" s="559"/>
      <c r="SDT1110" s="559"/>
      <c r="SDU1110" s="559"/>
      <c r="SDV1110" s="559"/>
      <c r="SDW1110" s="559"/>
      <c r="SDX1110" s="559"/>
      <c r="SDY1110" s="559"/>
      <c r="SDZ1110" s="559"/>
      <c r="SEA1110" s="559"/>
      <c r="SEB1110" s="559"/>
      <c r="SEC1110" s="559"/>
      <c r="SED1110" s="559"/>
      <c r="SEE1110" s="559"/>
      <c r="SEF1110" s="559"/>
      <c r="SEG1110" s="559"/>
      <c r="SEH1110" s="559"/>
      <c r="SEI1110" s="559"/>
      <c r="SEJ1110" s="559"/>
      <c r="SEK1110" s="559"/>
      <c r="SEL1110" s="559"/>
      <c r="SEM1110" s="559"/>
      <c r="SEN1110" s="559"/>
      <c r="SEO1110" s="559"/>
      <c r="SEP1110" s="559"/>
      <c r="SEQ1110" s="559"/>
      <c r="SER1110" s="559"/>
      <c r="SES1110" s="559"/>
      <c r="SET1110" s="559"/>
      <c r="SEU1110" s="559"/>
      <c r="SEV1110" s="559"/>
      <c r="SEW1110" s="559"/>
      <c r="SEX1110" s="559"/>
      <c r="SEY1110" s="559"/>
      <c r="SEZ1110" s="559"/>
      <c r="SFA1110" s="559"/>
      <c r="SFB1110" s="559"/>
      <c r="SFC1110" s="559"/>
      <c r="SFD1110" s="559"/>
      <c r="SFE1110" s="559"/>
      <c r="SFF1110" s="559"/>
      <c r="SFG1110" s="559"/>
      <c r="SFH1110" s="559"/>
      <c r="SFI1110" s="559"/>
      <c r="SFJ1110" s="559"/>
      <c r="SFK1110" s="559"/>
      <c r="SFL1110" s="559"/>
      <c r="SFM1110" s="559"/>
      <c r="SFN1110" s="559"/>
      <c r="SFO1110" s="559"/>
      <c r="SFP1110" s="559"/>
      <c r="SFQ1110" s="559"/>
      <c r="SFR1110" s="559"/>
      <c r="SFS1110" s="559"/>
      <c r="SFT1110" s="559"/>
      <c r="SFU1110" s="559"/>
      <c r="SFV1110" s="559"/>
      <c r="SFW1110" s="559"/>
      <c r="SFX1110" s="559"/>
      <c r="SFY1110" s="559"/>
      <c r="SFZ1110" s="559"/>
      <c r="SGA1110" s="559"/>
      <c r="SGB1110" s="559"/>
      <c r="SGC1110" s="559"/>
      <c r="SGD1110" s="559"/>
      <c r="SGE1110" s="559"/>
      <c r="SGF1110" s="559"/>
      <c r="SGG1110" s="559"/>
      <c r="SGH1110" s="559"/>
      <c r="SGI1110" s="559"/>
      <c r="SGJ1110" s="559"/>
      <c r="SGK1110" s="559"/>
      <c r="SGL1110" s="559"/>
      <c r="SGM1110" s="559"/>
      <c r="SGN1110" s="559"/>
      <c r="SGO1110" s="559"/>
      <c r="SGP1110" s="559"/>
      <c r="SGQ1110" s="559"/>
      <c r="SGR1110" s="559"/>
      <c r="SGS1110" s="559"/>
      <c r="SGT1110" s="559"/>
      <c r="SGU1110" s="559"/>
      <c r="SGV1110" s="559"/>
      <c r="SGW1110" s="559"/>
      <c r="SGX1110" s="559"/>
      <c r="SGY1110" s="559"/>
      <c r="SGZ1110" s="559"/>
      <c r="SHA1110" s="559"/>
      <c r="SHB1110" s="559"/>
      <c r="SHC1110" s="559"/>
      <c r="SHD1110" s="559"/>
      <c r="SHE1110" s="559"/>
      <c r="SHF1110" s="559"/>
      <c r="SHG1110" s="559"/>
      <c r="SHH1110" s="559"/>
      <c r="SHI1110" s="559"/>
      <c r="SHJ1110" s="559"/>
      <c r="SHK1110" s="559"/>
      <c r="SHL1110" s="559"/>
      <c r="SHM1110" s="559"/>
      <c r="SHN1110" s="559"/>
      <c r="SHO1110" s="559"/>
      <c r="SHP1110" s="559"/>
      <c r="SHQ1110" s="559"/>
      <c r="SHR1110" s="559"/>
      <c r="SHS1110" s="559"/>
      <c r="SHT1110" s="559"/>
      <c r="SHU1110" s="559"/>
      <c r="SHV1110" s="559"/>
      <c r="SHW1110" s="559"/>
      <c r="SHX1110" s="559"/>
      <c r="SHY1110" s="559"/>
      <c r="SHZ1110" s="559"/>
      <c r="SIA1110" s="559"/>
      <c r="SIB1110" s="559"/>
      <c r="SIC1110" s="559"/>
      <c r="SID1110" s="559"/>
      <c r="SIE1110" s="559"/>
      <c r="SIF1110" s="559"/>
      <c r="SIG1110" s="559"/>
      <c r="SIH1110" s="559"/>
      <c r="SII1110" s="559"/>
      <c r="SIJ1110" s="559"/>
      <c r="SIK1110" s="559"/>
      <c r="SIL1110" s="559"/>
      <c r="SIM1110" s="559"/>
      <c r="SIN1110" s="559"/>
      <c r="SIO1110" s="559"/>
      <c r="SIP1110" s="559"/>
      <c r="SIQ1110" s="559"/>
      <c r="SIR1110" s="559"/>
      <c r="SIS1110" s="559"/>
      <c r="SIT1110" s="559"/>
      <c r="SIU1110" s="559"/>
      <c r="SIV1110" s="559"/>
      <c r="SIW1110" s="559"/>
      <c r="SIX1110" s="559"/>
      <c r="SIY1110" s="559"/>
      <c r="SIZ1110" s="559"/>
      <c r="SJA1110" s="559"/>
      <c r="SJB1110" s="559"/>
      <c r="SJC1110" s="559"/>
      <c r="SJD1110" s="559"/>
      <c r="SJE1110" s="559"/>
      <c r="SJF1110" s="559"/>
      <c r="SJG1110" s="559"/>
      <c r="SJH1110" s="559"/>
      <c r="SJI1110" s="559"/>
      <c r="SJJ1110" s="559"/>
      <c r="SJK1110" s="559"/>
      <c r="SJL1110" s="559"/>
      <c r="SJM1110" s="559"/>
      <c r="SJN1110" s="559"/>
      <c r="SJO1110" s="559"/>
      <c r="SJP1110" s="559"/>
      <c r="SJQ1110" s="559"/>
      <c r="SJR1110" s="559"/>
      <c r="SJS1110" s="559"/>
      <c r="SJT1110" s="559"/>
      <c r="SJU1110" s="559"/>
      <c r="SJV1110" s="559"/>
      <c r="SJW1110" s="559"/>
      <c r="SJX1110" s="559"/>
      <c r="SJY1110" s="559"/>
      <c r="SJZ1110" s="559"/>
      <c r="SKA1110" s="559"/>
      <c r="SKB1110" s="559"/>
      <c r="SKC1110" s="559"/>
      <c r="SKD1110" s="559"/>
      <c r="SKE1110" s="559"/>
      <c r="SKF1110" s="559"/>
      <c r="SKG1110" s="559"/>
      <c r="SKH1110" s="559"/>
      <c r="SKI1110" s="559"/>
      <c r="SKJ1110" s="559"/>
      <c r="SKK1110" s="559"/>
      <c r="SKL1110" s="559"/>
      <c r="SKM1110" s="559"/>
      <c r="SKN1110" s="559"/>
      <c r="SKO1110" s="559"/>
      <c r="SKP1110" s="559"/>
      <c r="SKQ1110" s="559"/>
      <c r="SKR1110" s="559"/>
      <c r="SKS1110" s="559"/>
      <c r="SKT1110" s="559"/>
      <c r="SKU1110" s="559"/>
      <c r="SKV1110" s="559"/>
      <c r="SKW1110" s="559"/>
      <c r="SKX1110" s="559"/>
      <c r="SKY1110" s="559"/>
      <c r="SKZ1110" s="559"/>
      <c r="SLA1110" s="559"/>
      <c r="SLB1110" s="559"/>
      <c r="SLC1110" s="559"/>
      <c r="SLD1110" s="559"/>
      <c r="SLE1110" s="559"/>
      <c r="SLF1110" s="559"/>
      <c r="SLG1110" s="559"/>
      <c r="SLH1110" s="559"/>
      <c r="SLI1110" s="559"/>
      <c r="SLJ1110" s="559"/>
      <c r="SLK1110" s="559"/>
      <c r="SLL1110" s="559"/>
      <c r="SLM1110" s="559"/>
      <c r="SLN1110" s="559"/>
      <c r="SLO1110" s="559"/>
      <c r="SLP1110" s="559"/>
      <c r="SLQ1110" s="559"/>
      <c r="SLR1110" s="559"/>
      <c r="SLS1110" s="559"/>
      <c r="SLT1110" s="559"/>
      <c r="SLU1110" s="559"/>
      <c r="SLV1110" s="559"/>
      <c r="SLW1110" s="559"/>
      <c r="SLX1110" s="559"/>
      <c r="SLY1110" s="559"/>
      <c r="SLZ1110" s="559"/>
      <c r="SMA1110" s="559"/>
      <c r="SMB1110" s="559"/>
      <c r="SMC1110" s="559"/>
      <c r="SMD1110" s="559"/>
      <c r="SME1110" s="559"/>
      <c r="SMF1110" s="559"/>
      <c r="SMG1110" s="559"/>
      <c r="SMH1110" s="559"/>
      <c r="SMI1110" s="559"/>
      <c r="SMJ1110" s="559"/>
      <c r="SMK1110" s="559"/>
      <c r="SML1110" s="559"/>
      <c r="SMM1110" s="559"/>
      <c r="SMN1110" s="559"/>
      <c r="SMO1110" s="559"/>
      <c r="SMP1110" s="559"/>
      <c r="SMQ1110" s="559"/>
      <c r="SMR1110" s="559"/>
      <c r="SMS1110" s="559"/>
      <c r="SMT1110" s="559"/>
      <c r="SMU1110" s="559"/>
      <c r="SMV1110" s="559"/>
      <c r="SMW1110" s="559"/>
      <c r="SMX1110" s="559"/>
      <c r="SMY1110" s="559"/>
      <c r="SMZ1110" s="559"/>
      <c r="SNA1110" s="559"/>
      <c r="SNB1110" s="559"/>
      <c r="SNC1110" s="559"/>
      <c r="SND1110" s="559"/>
      <c r="SNE1110" s="559"/>
      <c r="SNF1110" s="559"/>
      <c r="SNG1110" s="559"/>
      <c r="SNH1110" s="559"/>
      <c r="SNI1110" s="559"/>
      <c r="SNJ1110" s="559"/>
      <c r="SNK1110" s="559"/>
      <c r="SNL1110" s="559"/>
      <c r="SNM1110" s="559"/>
      <c r="SNN1110" s="559"/>
      <c r="SNO1110" s="559"/>
      <c r="SNP1110" s="559"/>
      <c r="SNQ1110" s="559"/>
      <c r="SNR1110" s="559"/>
      <c r="SNS1110" s="559"/>
      <c r="SNT1110" s="559"/>
      <c r="SNU1110" s="559"/>
      <c r="SNV1110" s="559"/>
      <c r="SNW1110" s="559"/>
      <c r="SNX1110" s="559"/>
      <c r="SNY1110" s="559"/>
      <c r="SNZ1110" s="559"/>
      <c r="SOA1110" s="559"/>
      <c r="SOB1110" s="559"/>
      <c r="SOC1110" s="559"/>
      <c r="SOD1110" s="559"/>
      <c r="SOE1110" s="559"/>
      <c r="SOF1110" s="559"/>
      <c r="SOG1110" s="559"/>
      <c r="SOH1110" s="559"/>
      <c r="SOI1110" s="559"/>
      <c r="SOJ1110" s="559"/>
      <c r="SOK1110" s="559"/>
      <c r="SOL1110" s="559"/>
      <c r="SOM1110" s="559"/>
      <c r="SON1110" s="559"/>
      <c r="SOO1110" s="559"/>
      <c r="SOP1110" s="559"/>
      <c r="SOQ1110" s="559"/>
      <c r="SOR1110" s="559"/>
      <c r="SOS1110" s="559"/>
      <c r="SOT1110" s="559"/>
      <c r="SOU1110" s="559"/>
      <c r="SOV1110" s="559"/>
      <c r="SOW1110" s="559"/>
      <c r="SOX1110" s="559"/>
      <c r="SOY1110" s="559"/>
      <c r="SOZ1110" s="559"/>
      <c r="SPA1110" s="559"/>
      <c r="SPB1110" s="559"/>
      <c r="SPC1110" s="559"/>
      <c r="SPD1110" s="559"/>
      <c r="SPE1110" s="559"/>
      <c r="SPF1110" s="559"/>
      <c r="SPG1110" s="559"/>
      <c r="SPH1110" s="559"/>
      <c r="SPI1110" s="559"/>
      <c r="SPJ1110" s="559"/>
      <c r="SPK1110" s="559"/>
      <c r="SPL1110" s="559"/>
      <c r="SPM1110" s="559"/>
      <c r="SPN1110" s="559"/>
      <c r="SPO1110" s="559"/>
      <c r="SPP1110" s="559"/>
      <c r="SPQ1110" s="559"/>
      <c r="SPR1110" s="559"/>
      <c r="SPS1110" s="559"/>
      <c r="SPT1110" s="559"/>
      <c r="SPU1110" s="559"/>
      <c r="SPV1110" s="559"/>
      <c r="SPW1110" s="559"/>
      <c r="SPX1110" s="559"/>
      <c r="SPY1110" s="559"/>
      <c r="SPZ1110" s="559"/>
      <c r="SQA1110" s="559"/>
      <c r="SQB1110" s="559"/>
      <c r="SQC1110" s="559"/>
      <c r="SQD1110" s="559"/>
      <c r="SQE1110" s="559"/>
      <c r="SQF1110" s="559"/>
      <c r="SQG1110" s="559"/>
      <c r="SQH1110" s="559"/>
      <c r="SQI1110" s="559"/>
      <c r="SQJ1110" s="559"/>
      <c r="SQK1110" s="559"/>
      <c r="SQL1110" s="559"/>
      <c r="SQM1110" s="559"/>
      <c r="SQN1110" s="559"/>
      <c r="SQO1110" s="559"/>
      <c r="SQP1110" s="559"/>
      <c r="SQQ1110" s="559"/>
      <c r="SQR1110" s="559"/>
      <c r="SQS1110" s="559"/>
      <c r="SQT1110" s="559"/>
      <c r="SQU1110" s="559"/>
      <c r="SQV1110" s="559"/>
      <c r="SQW1110" s="559"/>
      <c r="SQX1110" s="559"/>
      <c r="SQY1110" s="559"/>
      <c r="SQZ1110" s="559"/>
      <c r="SRA1110" s="559"/>
      <c r="SRB1110" s="559"/>
      <c r="SRC1110" s="559"/>
      <c r="SRD1110" s="559"/>
      <c r="SRE1110" s="559"/>
      <c r="SRF1110" s="559"/>
      <c r="SRG1110" s="559"/>
      <c r="SRH1110" s="559"/>
      <c r="SRI1110" s="559"/>
      <c r="SRJ1110" s="559"/>
      <c r="SRK1110" s="559"/>
      <c r="SRL1110" s="559"/>
      <c r="SRM1110" s="559"/>
      <c r="SRN1110" s="559"/>
      <c r="SRO1110" s="559"/>
      <c r="SRP1110" s="559"/>
      <c r="SRQ1110" s="559"/>
      <c r="SRR1110" s="559"/>
      <c r="SRS1110" s="559"/>
      <c r="SRT1110" s="559"/>
      <c r="SRU1110" s="559"/>
      <c r="SRV1110" s="559"/>
      <c r="SRW1110" s="559"/>
      <c r="SRX1110" s="559"/>
      <c r="SRY1110" s="559"/>
      <c r="SRZ1110" s="559"/>
      <c r="SSA1110" s="559"/>
      <c r="SSB1110" s="559"/>
      <c r="SSC1110" s="559"/>
      <c r="SSD1110" s="559"/>
      <c r="SSE1110" s="559"/>
      <c r="SSF1110" s="559"/>
      <c r="SSG1110" s="559"/>
      <c r="SSH1110" s="559"/>
      <c r="SSI1110" s="559"/>
      <c r="SSJ1110" s="559"/>
      <c r="SSK1110" s="559"/>
      <c r="SSL1110" s="559"/>
      <c r="SSM1110" s="559"/>
      <c r="SSN1110" s="559"/>
      <c r="SSO1110" s="559"/>
      <c r="SSP1110" s="559"/>
      <c r="SSQ1110" s="559"/>
      <c r="SSR1110" s="559"/>
      <c r="SSS1110" s="559"/>
      <c r="SST1110" s="559"/>
      <c r="SSU1110" s="559"/>
      <c r="SSV1110" s="559"/>
      <c r="SSW1110" s="559"/>
      <c r="SSX1110" s="559"/>
      <c r="SSY1110" s="559"/>
      <c r="SSZ1110" s="559"/>
      <c r="STA1110" s="559"/>
      <c r="STB1110" s="559"/>
      <c r="STC1110" s="559"/>
      <c r="STD1110" s="559"/>
      <c r="STE1110" s="559"/>
      <c r="STF1110" s="559"/>
      <c r="STG1110" s="559"/>
      <c r="STH1110" s="559"/>
      <c r="STI1110" s="559"/>
      <c r="STJ1110" s="559"/>
      <c r="STK1110" s="559"/>
      <c r="STL1110" s="559"/>
      <c r="STM1110" s="559"/>
      <c r="STN1110" s="559"/>
      <c r="STO1110" s="559"/>
      <c r="STP1110" s="559"/>
      <c r="STQ1110" s="559"/>
      <c r="STR1110" s="559"/>
      <c r="STS1110" s="559"/>
      <c r="STT1110" s="559"/>
      <c r="STU1110" s="559"/>
      <c r="STV1110" s="559"/>
      <c r="STW1110" s="559"/>
      <c r="STX1110" s="559"/>
      <c r="STY1110" s="559"/>
      <c r="STZ1110" s="559"/>
      <c r="SUA1110" s="559"/>
      <c r="SUB1110" s="559"/>
      <c r="SUC1110" s="559"/>
      <c r="SUD1110" s="559"/>
      <c r="SUE1110" s="559"/>
      <c r="SUF1110" s="559"/>
      <c r="SUG1110" s="559"/>
      <c r="SUH1110" s="559"/>
      <c r="SUI1110" s="559"/>
      <c r="SUJ1110" s="559"/>
      <c r="SUK1110" s="559"/>
      <c r="SUL1110" s="559"/>
      <c r="SUM1110" s="559"/>
      <c r="SUN1110" s="559"/>
      <c r="SUO1110" s="559"/>
      <c r="SUP1110" s="559"/>
      <c r="SUQ1110" s="559"/>
      <c r="SUR1110" s="559"/>
      <c r="SUS1110" s="559"/>
      <c r="SUT1110" s="559"/>
      <c r="SUU1110" s="559"/>
      <c r="SUV1110" s="559"/>
      <c r="SUW1110" s="559"/>
      <c r="SUX1110" s="559"/>
      <c r="SUY1110" s="559"/>
      <c r="SUZ1110" s="559"/>
      <c r="SVA1110" s="559"/>
      <c r="SVB1110" s="559"/>
      <c r="SVC1110" s="559"/>
      <c r="SVD1110" s="559"/>
      <c r="SVE1110" s="559"/>
      <c r="SVF1110" s="559"/>
      <c r="SVG1110" s="559"/>
      <c r="SVH1110" s="559"/>
      <c r="SVI1110" s="559"/>
      <c r="SVJ1110" s="559"/>
      <c r="SVK1110" s="559"/>
      <c r="SVL1110" s="559"/>
      <c r="SVM1110" s="559"/>
      <c r="SVN1110" s="559"/>
      <c r="SVO1110" s="559"/>
      <c r="SVP1110" s="559"/>
      <c r="SVQ1110" s="559"/>
      <c r="SVR1110" s="559"/>
      <c r="SVS1110" s="559"/>
      <c r="SVT1110" s="559"/>
      <c r="SVU1110" s="559"/>
      <c r="SVV1110" s="559"/>
      <c r="SVW1110" s="559"/>
      <c r="SVX1110" s="559"/>
      <c r="SVY1110" s="559"/>
      <c r="SVZ1110" s="559"/>
      <c r="SWA1110" s="559"/>
      <c r="SWB1110" s="559"/>
      <c r="SWC1110" s="559"/>
      <c r="SWD1110" s="559"/>
      <c r="SWE1110" s="559"/>
      <c r="SWF1110" s="559"/>
      <c r="SWG1110" s="559"/>
      <c r="SWH1110" s="559"/>
      <c r="SWI1110" s="559"/>
      <c r="SWJ1110" s="559"/>
      <c r="SWK1110" s="559"/>
      <c r="SWL1110" s="559"/>
      <c r="SWM1110" s="559"/>
      <c r="SWN1110" s="559"/>
      <c r="SWO1110" s="559"/>
      <c r="SWP1110" s="559"/>
      <c r="SWQ1110" s="559"/>
      <c r="SWR1110" s="559"/>
      <c r="SWS1110" s="559"/>
      <c r="SWT1110" s="559"/>
      <c r="SWU1110" s="559"/>
      <c r="SWV1110" s="559"/>
      <c r="SWW1110" s="559"/>
      <c r="SWX1110" s="559"/>
      <c r="SWY1110" s="559"/>
      <c r="SWZ1110" s="559"/>
      <c r="SXA1110" s="559"/>
      <c r="SXB1110" s="559"/>
      <c r="SXC1110" s="559"/>
      <c r="SXD1110" s="559"/>
      <c r="SXE1110" s="559"/>
      <c r="SXF1110" s="559"/>
      <c r="SXG1110" s="559"/>
      <c r="SXH1110" s="559"/>
      <c r="SXI1110" s="559"/>
      <c r="SXJ1110" s="559"/>
      <c r="SXK1110" s="559"/>
      <c r="SXL1110" s="559"/>
      <c r="SXM1110" s="559"/>
      <c r="SXN1110" s="559"/>
      <c r="SXO1110" s="559"/>
      <c r="SXP1110" s="559"/>
      <c r="SXQ1110" s="559"/>
      <c r="SXR1110" s="559"/>
      <c r="SXS1110" s="559"/>
      <c r="SXT1110" s="559"/>
      <c r="SXU1110" s="559"/>
      <c r="SXV1110" s="559"/>
      <c r="SXW1110" s="559"/>
      <c r="SXX1110" s="559"/>
      <c r="SXY1110" s="559"/>
      <c r="SXZ1110" s="559"/>
      <c r="SYA1110" s="559"/>
      <c r="SYB1110" s="559"/>
      <c r="SYC1110" s="559"/>
      <c r="SYD1110" s="559"/>
      <c r="SYE1110" s="559"/>
      <c r="SYF1110" s="559"/>
      <c r="SYG1110" s="559"/>
      <c r="SYH1110" s="559"/>
      <c r="SYI1110" s="559"/>
      <c r="SYJ1110" s="559"/>
      <c r="SYK1110" s="559"/>
      <c r="SYL1110" s="559"/>
      <c r="SYM1110" s="559"/>
      <c r="SYN1110" s="559"/>
      <c r="SYO1110" s="559"/>
      <c r="SYP1110" s="559"/>
      <c r="SYQ1110" s="559"/>
      <c r="SYR1110" s="559"/>
      <c r="SYS1110" s="559"/>
      <c r="SYT1110" s="559"/>
      <c r="SYU1110" s="559"/>
      <c r="SYV1110" s="559"/>
      <c r="SYW1110" s="559"/>
      <c r="SYX1110" s="559"/>
      <c r="SYY1110" s="559"/>
      <c r="SYZ1110" s="559"/>
      <c r="SZA1110" s="559"/>
      <c r="SZB1110" s="559"/>
      <c r="SZC1110" s="559"/>
      <c r="SZD1110" s="559"/>
      <c r="SZE1110" s="559"/>
      <c r="SZF1110" s="559"/>
      <c r="SZG1110" s="559"/>
      <c r="SZH1110" s="559"/>
      <c r="SZI1110" s="559"/>
      <c r="SZJ1110" s="559"/>
      <c r="SZK1110" s="559"/>
      <c r="SZL1110" s="559"/>
      <c r="SZM1110" s="559"/>
      <c r="SZN1110" s="559"/>
      <c r="SZO1110" s="559"/>
      <c r="SZP1110" s="559"/>
      <c r="SZQ1110" s="559"/>
      <c r="SZR1110" s="559"/>
      <c r="SZS1110" s="559"/>
      <c r="SZT1110" s="559"/>
      <c r="SZU1110" s="559"/>
      <c r="SZV1110" s="559"/>
      <c r="SZW1110" s="559"/>
      <c r="SZX1110" s="559"/>
      <c r="SZY1110" s="559"/>
      <c r="SZZ1110" s="559"/>
      <c r="TAA1110" s="559"/>
      <c r="TAB1110" s="559"/>
      <c r="TAC1110" s="559"/>
      <c r="TAD1110" s="559"/>
      <c r="TAE1110" s="559"/>
      <c r="TAF1110" s="559"/>
      <c r="TAG1110" s="559"/>
      <c r="TAH1110" s="559"/>
      <c r="TAI1110" s="559"/>
      <c r="TAJ1110" s="559"/>
      <c r="TAK1110" s="559"/>
      <c r="TAL1110" s="559"/>
      <c r="TAM1110" s="559"/>
      <c r="TAN1110" s="559"/>
      <c r="TAO1110" s="559"/>
      <c r="TAP1110" s="559"/>
      <c r="TAQ1110" s="559"/>
      <c r="TAR1110" s="559"/>
      <c r="TAS1110" s="559"/>
      <c r="TAT1110" s="559"/>
      <c r="TAU1110" s="559"/>
      <c r="TAV1110" s="559"/>
      <c r="TAW1110" s="559"/>
      <c r="TAX1110" s="559"/>
      <c r="TAY1110" s="559"/>
      <c r="TAZ1110" s="559"/>
      <c r="TBA1110" s="559"/>
      <c r="TBB1110" s="559"/>
      <c r="TBC1110" s="559"/>
      <c r="TBD1110" s="559"/>
      <c r="TBE1110" s="559"/>
      <c r="TBF1110" s="559"/>
      <c r="TBG1110" s="559"/>
      <c r="TBH1110" s="559"/>
      <c r="TBI1110" s="559"/>
      <c r="TBJ1110" s="559"/>
      <c r="TBK1110" s="559"/>
      <c r="TBL1110" s="559"/>
      <c r="TBM1110" s="559"/>
      <c r="TBN1110" s="559"/>
      <c r="TBO1110" s="559"/>
      <c r="TBP1110" s="559"/>
      <c r="TBQ1110" s="559"/>
      <c r="TBR1110" s="559"/>
      <c r="TBS1110" s="559"/>
      <c r="TBT1110" s="559"/>
      <c r="TBU1110" s="559"/>
      <c r="TBV1110" s="559"/>
      <c r="TBW1110" s="559"/>
      <c r="TBX1110" s="559"/>
      <c r="TBY1110" s="559"/>
      <c r="TBZ1110" s="559"/>
      <c r="TCA1110" s="559"/>
      <c r="TCB1110" s="559"/>
      <c r="TCC1110" s="559"/>
      <c r="TCD1110" s="559"/>
      <c r="TCE1110" s="559"/>
      <c r="TCF1110" s="559"/>
      <c r="TCG1110" s="559"/>
      <c r="TCH1110" s="559"/>
      <c r="TCI1110" s="559"/>
      <c r="TCJ1110" s="559"/>
      <c r="TCK1110" s="559"/>
      <c r="TCL1110" s="559"/>
      <c r="TCM1110" s="559"/>
      <c r="TCN1110" s="559"/>
      <c r="TCO1110" s="559"/>
      <c r="TCP1110" s="559"/>
      <c r="TCQ1110" s="559"/>
      <c r="TCR1110" s="559"/>
      <c r="TCS1110" s="559"/>
      <c r="TCT1110" s="559"/>
      <c r="TCU1110" s="559"/>
      <c r="TCV1110" s="559"/>
      <c r="TCW1110" s="559"/>
      <c r="TCX1110" s="559"/>
      <c r="TCY1110" s="559"/>
      <c r="TCZ1110" s="559"/>
      <c r="TDA1110" s="559"/>
      <c r="TDB1110" s="559"/>
      <c r="TDC1110" s="559"/>
      <c r="TDD1110" s="559"/>
      <c r="TDE1110" s="559"/>
      <c r="TDF1110" s="559"/>
      <c r="TDG1110" s="559"/>
      <c r="TDH1110" s="559"/>
      <c r="TDI1110" s="559"/>
      <c r="TDJ1110" s="559"/>
      <c r="TDK1110" s="559"/>
      <c r="TDL1110" s="559"/>
      <c r="TDM1110" s="559"/>
      <c r="TDN1110" s="559"/>
      <c r="TDO1110" s="559"/>
      <c r="TDP1110" s="559"/>
      <c r="TDQ1110" s="559"/>
      <c r="TDR1110" s="559"/>
      <c r="TDS1110" s="559"/>
      <c r="TDT1110" s="559"/>
      <c r="TDU1110" s="559"/>
      <c r="TDV1110" s="559"/>
      <c r="TDW1110" s="559"/>
      <c r="TDX1110" s="559"/>
      <c r="TDY1110" s="559"/>
      <c r="TDZ1110" s="559"/>
      <c r="TEA1110" s="559"/>
      <c r="TEB1110" s="559"/>
      <c r="TEC1110" s="559"/>
      <c r="TED1110" s="559"/>
      <c r="TEE1110" s="559"/>
      <c r="TEF1110" s="559"/>
      <c r="TEG1110" s="559"/>
      <c r="TEH1110" s="559"/>
      <c r="TEI1110" s="559"/>
      <c r="TEJ1110" s="559"/>
      <c r="TEK1110" s="559"/>
      <c r="TEL1110" s="559"/>
      <c r="TEM1110" s="559"/>
      <c r="TEN1110" s="559"/>
      <c r="TEO1110" s="559"/>
      <c r="TEP1110" s="559"/>
      <c r="TEQ1110" s="559"/>
      <c r="TER1110" s="559"/>
      <c r="TES1110" s="559"/>
      <c r="TET1110" s="559"/>
      <c r="TEU1110" s="559"/>
      <c r="TEV1110" s="559"/>
      <c r="TEW1110" s="559"/>
      <c r="TEX1110" s="559"/>
      <c r="TEY1110" s="559"/>
      <c r="TEZ1110" s="559"/>
      <c r="TFA1110" s="559"/>
      <c r="TFB1110" s="559"/>
      <c r="TFC1110" s="559"/>
      <c r="TFD1110" s="559"/>
      <c r="TFE1110" s="559"/>
      <c r="TFF1110" s="559"/>
      <c r="TFG1110" s="559"/>
      <c r="TFH1110" s="559"/>
      <c r="TFI1110" s="559"/>
      <c r="TFJ1110" s="559"/>
      <c r="TFK1110" s="559"/>
      <c r="TFL1110" s="559"/>
      <c r="TFM1110" s="559"/>
      <c r="TFN1110" s="559"/>
      <c r="TFO1110" s="559"/>
      <c r="TFP1110" s="559"/>
      <c r="TFQ1110" s="559"/>
      <c r="TFR1110" s="559"/>
      <c r="TFS1110" s="559"/>
      <c r="TFT1110" s="559"/>
      <c r="TFU1110" s="559"/>
      <c r="TFV1110" s="559"/>
      <c r="TFW1110" s="559"/>
      <c r="TFX1110" s="559"/>
      <c r="TFY1110" s="559"/>
      <c r="TFZ1110" s="559"/>
      <c r="TGA1110" s="559"/>
      <c r="TGB1110" s="559"/>
      <c r="TGC1110" s="559"/>
      <c r="TGD1110" s="559"/>
      <c r="TGE1110" s="559"/>
      <c r="TGF1110" s="559"/>
      <c r="TGG1110" s="559"/>
      <c r="TGH1110" s="559"/>
      <c r="TGI1110" s="559"/>
      <c r="TGJ1110" s="559"/>
      <c r="TGK1110" s="559"/>
      <c r="TGL1110" s="559"/>
      <c r="TGM1110" s="559"/>
      <c r="TGN1110" s="559"/>
      <c r="TGO1110" s="559"/>
      <c r="TGP1110" s="559"/>
      <c r="TGQ1110" s="559"/>
      <c r="TGR1110" s="559"/>
      <c r="TGS1110" s="559"/>
      <c r="TGT1110" s="559"/>
      <c r="TGU1110" s="559"/>
      <c r="TGV1110" s="559"/>
      <c r="TGW1110" s="559"/>
      <c r="TGX1110" s="559"/>
      <c r="TGY1110" s="559"/>
      <c r="TGZ1110" s="559"/>
      <c r="THA1110" s="559"/>
      <c r="THB1110" s="559"/>
      <c r="THC1110" s="559"/>
      <c r="THD1110" s="559"/>
      <c r="THE1110" s="559"/>
      <c r="THF1110" s="559"/>
      <c r="THG1110" s="559"/>
      <c r="THH1110" s="559"/>
      <c r="THI1110" s="559"/>
      <c r="THJ1110" s="559"/>
      <c r="THK1110" s="559"/>
      <c r="THL1110" s="559"/>
      <c r="THM1110" s="559"/>
      <c r="THN1110" s="559"/>
      <c r="THO1110" s="559"/>
      <c r="THP1110" s="559"/>
      <c r="THQ1110" s="559"/>
      <c r="THR1110" s="559"/>
      <c r="THS1110" s="559"/>
      <c r="THT1110" s="559"/>
      <c r="THU1110" s="559"/>
      <c r="THV1110" s="559"/>
      <c r="THW1110" s="559"/>
      <c r="THX1110" s="559"/>
      <c r="THY1110" s="559"/>
      <c r="THZ1110" s="559"/>
      <c r="TIA1110" s="559"/>
      <c r="TIB1110" s="559"/>
      <c r="TIC1110" s="559"/>
      <c r="TID1110" s="559"/>
      <c r="TIE1110" s="559"/>
      <c r="TIF1110" s="559"/>
      <c r="TIG1110" s="559"/>
      <c r="TIH1110" s="559"/>
      <c r="TII1110" s="559"/>
      <c r="TIJ1110" s="559"/>
      <c r="TIK1110" s="559"/>
      <c r="TIL1110" s="559"/>
      <c r="TIM1110" s="559"/>
      <c r="TIN1110" s="559"/>
      <c r="TIO1110" s="559"/>
      <c r="TIP1110" s="559"/>
      <c r="TIQ1110" s="559"/>
      <c r="TIR1110" s="559"/>
      <c r="TIS1110" s="559"/>
      <c r="TIT1110" s="559"/>
      <c r="TIU1110" s="559"/>
      <c r="TIV1110" s="559"/>
      <c r="TIW1110" s="559"/>
      <c r="TIX1110" s="559"/>
      <c r="TIY1110" s="559"/>
      <c r="TIZ1110" s="559"/>
      <c r="TJA1110" s="559"/>
      <c r="TJB1110" s="559"/>
      <c r="TJC1110" s="559"/>
      <c r="TJD1110" s="559"/>
      <c r="TJE1110" s="559"/>
      <c r="TJF1110" s="559"/>
      <c r="TJG1110" s="559"/>
      <c r="TJH1110" s="559"/>
      <c r="TJI1110" s="559"/>
      <c r="TJJ1110" s="559"/>
      <c r="TJK1110" s="559"/>
      <c r="TJL1110" s="559"/>
      <c r="TJM1110" s="559"/>
      <c r="TJN1110" s="559"/>
      <c r="TJO1110" s="559"/>
      <c r="TJP1110" s="559"/>
      <c r="TJQ1110" s="559"/>
      <c r="TJR1110" s="559"/>
      <c r="TJS1110" s="559"/>
      <c r="TJT1110" s="559"/>
      <c r="TJU1110" s="559"/>
      <c r="TJV1110" s="559"/>
      <c r="TJW1110" s="559"/>
      <c r="TJX1110" s="559"/>
      <c r="TJY1110" s="559"/>
      <c r="TJZ1110" s="559"/>
      <c r="TKA1110" s="559"/>
      <c r="TKB1110" s="559"/>
      <c r="TKC1110" s="559"/>
      <c r="TKD1110" s="559"/>
      <c r="TKE1110" s="559"/>
      <c r="TKF1110" s="559"/>
      <c r="TKG1110" s="559"/>
      <c r="TKH1110" s="559"/>
      <c r="TKI1110" s="559"/>
      <c r="TKJ1110" s="559"/>
      <c r="TKK1110" s="559"/>
      <c r="TKL1110" s="559"/>
      <c r="TKM1110" s="559"/>
      <c r="TKN1110" s="559"/>
      <c r="TKO1110" s="559"/>
      <c r="TKP1110" s="559"/>
      <c r="TKQ1110" s="559"/>
      <c r="TKR1110" s="559"/>
      <c r="TKS1110" s="559"/>
      <c r="TKT1110" s="559"/>
      <c r="TKU1110" s="559"/>
      <c r="TKV1110" s="559"/>
      <c r="TKW1110" s="559"/>
      <c r="TKX1110" s="559"/>
      <c r="TKY1110" s="559"/>
      <c r="TKZ1110" s="559"/>
      <c r="TLA1110" s="559"/>
      <c r="TLB1110" s="559"/>
      <c r="TLC1110" s="559"/>
      <c r="TLD1110" s="559"/>
      <c r="TLE1110" s="559"/>
      <c r="TLF1110" s="559"/>
      <c r="TLG1110" s="559"/>
      <c r="TLH1110" s="559"/>
      <c r="TLI1110" s="559"/>
      <c r="TLJ1110" s="559"/>
      <c r="TLK1110" s="559"/>
      <c r="TLL1110" s="559"/>
      <c r="TLM1110" s="559"/>
      <c r="TLN1110" s="559"/>
      <c r="TLO1110" s="559"/>
      <c r="TLP1110" s="559"/>
      <c r="TLQ1110" s="559"/>
      <c r="TLR1110" s="559"/>
      <c r="TLS1110" s="559"/>
      <c r="TLT1110" s="559"/>
      <c r="TLU1110" s="559"/>
      <c r="TLV1110" s="559"/>
      <c r="TLW1110" s="559"/>
      <c r="TLX1110" s="559"/>
      <c r="TLY1110" s="559"/>
      <c r="TLZ1110" s="559"/>
      <c r="TMA1110" s="559"/>
      <c r="TMB1110" s="559"/>
      <c r="TMC1110" s="559"/>
      <c r="TMD1110" s="559"/>
      <c r="TME1110" s="559"/>
      <c r="TMF1110" s="559"/>
      <c r="TMG1110" s="559"/>
      <c r="TMH1110" s="559"/>
      <c r="TMI1110" s="559"/>
      <c r="TMJ1110" s="559"/>
      <c r="TMK1110" s="559"/>
      <c r="TML1110" s="559"/>
      <c r="TMM1110" s="559"/>
      <c r="TMN1110" s="559"/>
      <c r="TMO1110" s="559"/>
      <c r="TMP1110" s="559"/>
      <c r="TMQ1110" s="559"/>
      <c r="TMR1110" s="559"/>
      <c r="TMS1110" s="559"/>
      <c r="TMT1110" s="559"/>
      <c r="TMU1110" s="559"/>
      <c r="TMV1110" s="559"/>
      <c r="TMW1110" s="559"/>
      <c r="TMX1110" s="559"/>
      <c r="TMY1110" s="559"/>
      <c r="TMZ1110" s="559"/>
      <c r="TNA1110" s="559"/>
      <c r="TNB1110" s="559"/>
      <c r="TNC1110" s="559"/>
      <c r="TND1110" s="559"/>
      <c r="TNE1110" s="559"/>
      <c r="TNF1110" s="559"/>
      <c r="TNG1110" s="559"/>
      <c r="TNH1110" s="559"/>
      <c r="TNI1110" s="559"/>
      <c r="TNJ1110" s="559"/>
      <c r="TNK1110" s="559"/>
      <c r="TNL1110" s="559"/>
      <c r="TNM1110" s="559"/>
      <c r="TNN1110" s="559"/>
      <c r="TNO1110" s="559"/>
      <c r="TNP1110" s="559"/>
      <c r="TNQ1110" s="559"/>
      <c r="TNR1110" s="559"/>
      <c r="TNS1110" s="559"/>
      <c r="TNT1110" s="559"/>
      <c r="TNU1110" s="559"/>
      <c r="TNV1110" s="559"/>
      <c r="TNW1110" s="559"/>
      <c r="TNX1110" s="559"/>
      <c r="TNY1110" s="559"/>
      <c r="TNZ1110" s="559"/>
      <c r="TOA1110" s="559"/>
      <c r="TOB1110" s="559"/>
      <c r="TOC1110" s="559"/>
      <c r="TOD1110" s="559"/>
      <c r="TOE1110" s="559"/>
      <c r="TOF1110" s="559"/>
      <c r="TOG1110" s="559"/>
      <c r="TOH1110" s="559"/>
      <c r="TOI1110" s="559"/>
      <c r="TOJ1110" s="559"/>
      <c r="TOK1110" s="559"/>
      <c r="TOL1110" s="559"/>
      <c r="TOM1110" s="559"/>
      <c r="TON1110" s="559"/>
      <c r="TOO1110" s="559"/>
      <c r="TOP1110" s="559"/>
      <c r="TOQ1110" s="559"/>
      <c r="TOR1110" s="559"/>
      <c r="TOS1110" s="559"/>
      <c r="TOT1110" s="559"/>
      <c r="TOU1110" s="559"/>
      <c r="TOV1110" s="559"/>
      <c r="TOW1110" s="559"/>
      <c r="TOX1110" s="559"/>
      <c r="TOY1110" s="559"/>
      <c r="TOZ1110" s="559"/>
      <c r="TPA1110" s="559"/>
      <c r="TPB1110" s="559"/>
      <c r="TPC1110" s="559"/>
      <c r="TPD1110" s="559"/>
      <c r="TPE1110" s="559"/>
      <c r="TPF1110" s="559"/>
      <c r="TPG1110" s="559"/>
      <c r="TPH1110" s="559"/>
      <c r="TPI1110" s="559"/>
      <c r="TPJ1110" s="559"/>
      <c r="TPK1110" s="559"/>
      <c r="TPL1110" s="559"/>
      <c r="TPM1110" s="559"/>
      <c r="TPN1110" s="559"/>
      <c r="TPO1110" s="559"/>
      <c r="TPP1110" s="559"/>
      <c r="TPQ1110" s="559"/>
      <c r="TPR1110" s="559"/>
      <c r="TPS1110" s="559"/>
      <c r="TPT1110" s="559"/>
      <c r="TPU1110" s="559"/>
      <c r="TPV1110" s="559"/>
      <c r="TPW1110" s="559"/>
      <c r="TPX1110" s="559"/>
      <c r="TPY1110" s="559"/>
      <c r="TPZ1110" s="559"/>
      <c r="TQA1110" s="559"/>
      <c r="TQB1110" s="559"/>
      <c r="TQC1110" s="559"/>
      <c r="TQD1110" s="559"/>
      <c r="TQE1110" s="559"/>
      <c r="TQF1110" s="559"/>
      <c r="TQG1110" s="559"/>
      <c r="TQH1110" s="559"/>
      <c r="TQI1110" s="559"/>
      <c r="TQJ1110" s="559"/>
      <c r="TQK1110" s="559"/>
      <c r="TQL1110" s="559"/>
      <c r="TQM1110" s="559"/>
      <c r="TQN1110" s="559"/>
      <c r="TQO1110" s="559"/>
      <c r="TQP1110" s="559"/>
      <c r="TQQ1110" s="559"/>
      <c r="TQR1110" s="559"/>
      <c r="TQS1110" s="559"/>
      <c r="TQT1110" s="559"/>
      <c r="TQU1110" s="559"/>
      <c r="TQV1110" s="559"/>
      <c r="TQW1110" s="559"/>
      <c r="TQX1110" s="559"/>
      <c r="TQY1110" s="559"/>
      <c r="TQZ1110" s="559"/>
      <c r="TRA1110" s="559"/>
      <c r="TRB1110" s="559"/>
      <c r="TRC1110" s="559"/>
      <c r="TRD1110" s="559"/>
      <c r="TRE1110" s="559"/>
      <c r="TRF1110" s="559"/>
      <c r="TRG1110" s="559"/>
      <c r="TRH1110" s="559"/>
      <c r="TRI1110" s="559"/>
      <c r="TRJ1110" s="559"/>
      <c r="TRK1110" s="559"/>
      <c r="TRL1110" s="559"/>
      <c r="TRM1110" s="559"/>
      <c r="TRN1110" s="559"/>
      <c r="TRO1110" s="559"/>
      <c r="TRP1110" s="559"/>
      <c r="TRQ1110" s="559"/>
      <c r="TRR1110" s="559"/>
      <c r="TRS1110" s="559"/>
      <c r="TRT1110" s="559"/>
      <c r="TRU1110" s="559"/>
      <c r="TRV1110" s="559"/>
      <c r="TRW1110" s="559"/>
      <c r="TRX1110" s="559"/>
      <c r="TRY1110" s="559"/>
      <c r="TRZ1110" s="559"/>
      <c r="TSA1110" s="559"/>
      <c r="TSB1110" s="559"/>
      <c r="TSC1110" s="559"/>
      <c r="TSD1110" s="559"/>
      <c r="TSE1110" s="559"/>
      <c r="TSF1110" s="559"/>
      <c r="TSG1110" s="559"/>
      <c r="TSH1110" s="559"/>
      <c r="TSI1110" s="559"/>
      <c r="TSJ1110" s="559"/>
      <c r="TSK1110" s="559"/>
      <c r="TSL1110" s="559"/>
      <c r="TSM1110" s="559"/>
      <c r="TSN1110" s="559"/>
      <c r="TSO1110" s="559"/>
      <c r="TSP1110" s="559"/>
      <c r="TSQ1110" s="559"/>
      <c r="TSR1110" s="559"/>
      <c r="TSS1110" s="559"/>
      <c r="TST1110" s="559"/>
      <c r="TSU1110" s="559"/>
      <c r="TSV1110" s="559"/>
      <c r="TSW1110" s="559"/>
      <c r="TSX1110" s="559"/>
      <c r="TSY1110" s="559"/>
      <c r="TSZ1110" s="559"/>
      <c r="TTA1110" s="559"/>
      <c r="TTB1110" s="559"/>
      <c r="TTC1110" s="559"/>
      <c r="TTD1110" s="559"/>
      <c r="TTE1110" s="559"/>
      <c r="TTF1110" s="559"/>
      <c r="TTG1110" s="559"/>
      <c r="TTH1110" s="559"/>
      <c r="TTI1110" s="559"/>
      <c r="TTJ1110" s="559"/>
      <c r="TTK1110" s="559"/>
      <c r="TTL1110" s="559"/>
      <c r="TTM1110" s="559"/>
      <c r="TTN1110" s="559"/>
      <c r="TTO1110" s="559"/>
      <c r="TTP1110" s="559"/>
      <c r="TTQ1110" s="559"/>
      <c r="TTR1110" s="559"/>
      <c r="TTS1110" s="559"/>
      <c r="TTT1110" s="559"/>
      <c r="TTU1110" s="559"/>
      <c r="TTV1110" s="559"/>
      <c r="TTW1110" s="559"/>
      <c r="TTX1110" s="559"/>
      <c r="TTY1110" s="559"/>
      <c r="TTZ1110" s="559"/>
      <c r="TUA1110" s="559"/>
      <c r="TUB1110" s="559"/>
      <c r="TUC1110" s="559"/>
      <c r="TUD1110" s="559"/>
      <c r="TUE1110" s="559"/>
      <c r="TUF1110" s="559"/>
      <c r="TUG1110" s="559"/>
      <c r="TUH1110" s="559"/>
      <c r="TUI1110" s="559"/>
      <c r="TUJ1110" s="559"/>
      <c r="TUK1110" s="559"/>
      <c r="TUL1110" s="559"/>
      <c r="TUM1110" s="559"/>
      <c r="TUN1110" s="559"/>
      <c r="TUO1110" s="559"/>
      <c r="TUP1110" s="559"/>
      <c r="TUQ1110" s="559"/>
      <c r="TUR1110" s="559"/>
      <c r="TUS1110" s="559"/>
      <c r="TUT1110" s="559"/>
      <c r="TUU1110" s="559"/>
      <c r="TUV1110" s="559"/>
      <c r="TUW1110" s="559"/>
      <c r="TUX1110" s="559"/>
      <c r="TUY1110" s="559"/>
      <c r="TUZ1110" s="559"/>
      <c r="TVA1110" s="559"/>
      <c r="TVB1110" s="559"/>
      <c r="TVC1110" s="559"/>
      <c r="TVD1110" s="559"/>
      <c r="TVE1110" s="559"/>
      <c r="TVF1110" s="559"/>
      <c r="TVG1110" s="559"/>
      <c r="TVH1110" s="559"/>
      <c r="TVI1110" s="559"/>
      <c r="TVJ1110" s="559"/>
      <c r="TVK1110" s="559"/>
      <c r="TVL1110" s="559"/>
      <c r="TVM1110" s="559"/>
      <c r="TVN1110" s="559"/>
      <c r="TVO1110" s="559"/>
      <c r="TVP1110" s="559"/>
      <c r="TVQ1110" s="559"/>
      <c r="TVR1110" s="559"/>
      <c r="TVS1110" s="559"/>
      <c r="TVT1110" s="559"/>
      <c r="TVU1110" s="559"/>
      <c r="TVV1110" s="559"/>
      <c r="TVW1110" s="559"/>
      <c r="TVX1110" s="559"/>
      <c r="TVY1110" s="559"/>
      <c r="TVZ1110" s="559"/>
      <c r="TWA1110" s="559"/>
      <c r="TWB1110" s="559"/>
      <c r="TWC1110" s="559"/>
      <c r="TWD1110" s="559"/>
      <c r="TWE1110" s="559"/>
      <c r="TWF1110" s="559"/>
      <c r="TWG1110" s="559"/>
      <c r="TWH1110" s="559"/>
      <c r="TWI1110" s="559"/>
      <c r="TWJ1110" s="559"/>
      <c r="TWK1110" s="559"/>
      <c r="TWL1110" s="559"/>
      <c r="TWM1110" s="559"/>
      <c r="TWN1110" s="559"/>
      <c r="TWO1110" s="559"/>
      <c r="TWP1110" s="559"/>
      <c r="TWQ1110" s="559"/>
      <c r="TWR1110" s="559"/>
      <c r="TWS1110" s="559"/>
      <c r="TWT1110" s="559"/>
      <c r="TWU1110" s="559"/>
      <c r="TWV1110" s="559"/>
      <c r="TWW1110" s="559"/>
      <c r="TWX1110" s="559"/>
      <c r="TWY1110" s="559"/>
      <c r="TWZ1110" s="559"/>
      <c r="TXA1110" s="559"/>
      <c r="TXB1110" s="559"/>
      <c r="TXC1110" s="559"/>
      <c r="TXD1110" s="559"/>
      <c r="TXE1110" s="559"/>
      <c r="TXF1110" s="559"/>
      <c r="TXG1110" s="559"/>
      <c r="TXH1110" s="559"/>
      <c r="TXI1110" s="559"/>
      <c r="TXJ1110" s="559"/>
      <c r="TXK1110" s="559"/>
      <c r="TXL1110" s="559"/>
      <c r="TXM1110" s="559"/>
      <c r="TXN1110" s="559"/>
      <c r="TXO1110" s="559"/>
      <c r="TXP1110" s="559"/>
      <c r="TXQ1110" s="559"/>
      <c r="TXR1110" s="559"/>
      <c r="TXS1110" s="559"/>
      <c r="TXT1110" s="559"/>
      <c r="TXU1110" s="559"/>
      <c r="TXV1110" s="559"/>
      <c r="TXW1110" s="559"/>
      <c r="TXX1110" s="559"/>
      <c r="TXY1110" s="559"/>
      <c r="TXZ1110" s="559"/>
      <c r="TYA1110" s="559"/>
      <c r="TYB1110" s="559"/>
      <c r="TYC1110" s="559"/>
      <c r="TYD1110" s="559"/>
      <c r="TYE1110" s="559"/>
      <c r="TYF1110" s="559"/>
      <c r="TYG1110" s="559"/>
      <c r="TYH1110" s="559"/>
      <c r="TYI1110" s="559"/>
      <c r="TYJ1110" s="559"/>
      <c r="TYK1110" s="559"/>
      <c r="TYL1110" s="559"/>
      <c r="TYM1110" s="559"/>
      <c r="TYN1110" s="559"/>
      <c r="TYO1110" s="559"/>
      <c r="TYP1110" s="559"/>
      <c r="TYQ1110" s="559"/>
      <c r="TYR1110" s="559"/>
      <c r="TYS1110" s="559"/>
      <c r="TYT1110" s="559"/>
      <c r="TYU1110" s="559"/>
      <c r="TYV1110" s="559"/>
      <c r="TYW1110" s="559"/>
      <c r="TYX1110" s="559"/>
      <c r="TYY1110" s="559"/>
      <c r="TYZ1110" s="559"/>
      <c r="TZA1110" s="559"/>
      <c r="TZB1110" s="559"/>
      <c r="TZC1110" s="559"/>
      <c r="TZD1110" s="559"/>
      <c r="TZE1110" s="559"/>
      <c r="TZF1110" s="559"/>
      <c r="TZG1110" s="559"/>
      <c r="TZH1110" s="559"/>
      <c r="TZI1110" s="559"/>
      <c r="TZJ1110" s="559"/>
      <c r="TZK1110" s="559"/>
      <c r="TZL1110" s="559"/>
      <c r="TZM1110" s="559"/>
      <c r="TZN1110" s="559"/>
      <c r="TZO1110" s="559"/>
      <c r="TZP1110" s="559"/>
      <c r="TZQ1110" s="559"/>
      <c r="TZR1110" s="559"/>
      <c r="TZS1110" s="559"/>
      <c r="TZT1110" s="559"/>
      <c r="TZU1110" s="559"/>
      <c r="TZV1110" s="559"/>
      <c r="TZW1110" s="559"/>
      <c r="TZX1110" s="559"/>
      <c r="TZY1110" s="559"/>
      <c r="TZZ1110" s="559"/>
      <c r="UAA1110" s="559"/>
      <c r="UAB1110" s="559"/>
      <c r="UAC1110" s="559"/>
      <c r="UAD1110" s="559"/>
      <c r="UAE1110" s="559"/>
      <c r="UAF1110" s="559"/>
      <c r="UAG1110" s="559"/>
      <c r="UAH1110" s="559"/>
      <c r="UAI1110" s="559"/>
      <c r="UAJ1110" s="559"/>
      <c r="UAK1110" s="559"/>
      <c r="UAL1110" s="559"/>
      <c r="UAM1110" s="559"/>
      <c r="UAN1110" s="559"/>
      <c r="UAO1110" s="559"/>
      <c r="UAP1110" s="559"/>
      <c r="UAQ1110" s="559"/>
      <c r="UAR1110" s="559"/>
      <c r="UAS1110" s="559"/>
      <c r="UAT1110" s="559"/>
      <c r="UAU1110" s="559"/>
      <c r="UAV1110" s="559"/>
      <c r="UAW1110" s="559"/>
      <c r="UAX1110" s="559"/>
      <c r="UAY1110" s="559"/>
      <c r="UAZ1110" s="559"/>
      <c r="UBA1110" s="559"/>
      <c r="UBB1110" s="559"/>
      <c r="UBC1110" s="559"/>
      <c r="UBD1110" s="559"/>
      <c r="UBE1110" s="559"/>
      <c r="UBF1110" s="559"/>
      <c r="UBG1110" s="559"/>
      <c r="UBH1110" s="559"/>
      <c r="UBI1110" s="559"/>
      <c r="UBJ1110" s="559"/>
      <c r="UBK1110" s="559"/>
      <c r="UBL1110" s="559"/>
      <c r="UBM1110" s="559"/>
      <c r="UBN1110" s="559"/>
      <c r="UBO1110" s="559"/>
      <c r="UBP1110" s="559"/>
      <c r="UBQ1110" s="559"/>
      <c r="UBR1110" s="559"/>
      <c r="UBS1110" s="559"/>
      <c r="UBT1110" s="559"/>
      <c r="UBU1110" s="559"/>
      <c r="UBV1110" s="559"/>
      <c r="UBW1110" s="559"/>
      <c r="UBX1110" s="559"/>
      <c r="UBY1110" s="559"/>
      <c r="UBZ1110" s="559"/>
      <c r="UCA1110" s="559"/>
      <c r="UCB1110" s="559"/>
      <c r="UCC1110" s="559"/>
      <c r="UCD1110" s="559"/>
      <c r="UCE1110" s="559"/>
      <c r="UCF1110" s="559"/>
      <c r="UCG1110" s="559"/>
      <c r="UCH1110" s="559"/>
      <c r="UCI1110" s="559"/>
      <c r="UCJ1110" s="559"/>
      <c r="UCK1110" s="559"/>
      <c r="UCL1110" s="559"/>
      <c r="UCM1110" s="559"/>
      <c r="UCN1110" s="559"/>
      <c r="UCO1110" s="559"/>
      <c r="UCP1110" s="559"/>
      <c r="UCQ1110" s="559"/>
      <c r="UCR1110" s="559"/>
      <c r="UCS1110" s="559"/>
      <c r="UCT1110" s="559"/>
      <c r="UCU1110" s="559"/>
      <c r="UCV1110" s="559"/>
      <c r="UCW1110" s="559"/>
      <c r="UCX1110" s="559"/>
      <c r="UCY1110" s="559"/>
      <c r="UCZ1110" s="559"/>
      <c r="UDA1110" s="559"/>
      <c r="UDB1110" s="559"/>
      <c r="UDC1110" s="559"/>
      <c r="UDD1110" s="559"/>
      <c r="UDE1110" s="559"/>
      <c r="UDF1110" s="559"/>
      <c r="UDG1110" s="559"/>
      <c r="UDH1110" s="559"/>
      <c r="UDI1110" s="559"/>
      <c r="UDJ1110" s="559"/>
      <c r="UDK1110" s="559"/>
      <c r="UDL1110" s="559"/>
      <c r="UDM1110" s="559"/>
      <c r="UDN1110" s="559"/>
      <c r="UDO1110" s="559"/>
      <c r="UDP1110" s="559"/>
      <c r="UDQ1110" s="559"/>
      <c r="UDR1110" s="559"/>
      <c r="UDS1110" s="559"/>
      <c r="UDT1110" s="559"/>
      <c r="UDU1110" s="559"/>
      <c r="UDV1110" s="559"/>
      <c r="UDW1110" s="559"/>
      <c r="UDX1110" s="559"/>
      <c r="UDY1110" s="559"/>
      <c r="UDZ1110" s="559"/>
      <c r="UEA1110" s="559"/>
      <c r="UEB1110" s="559"/>
      <c r="UEC1110" s="559"/>
      <c r="UED1110" s="559"/>
      <c r="UEE1110" s="559"/>
      <c r="UEF1110" s="559"/>
      <c r="UEG1110" s="559"/>
      <c r="UEH1110" s="559"/>
      <c r="UEI1110" s="559"/>
      <c r="UEJ1110" s="559"/>
      <c r="UEK1110" s="559"/>
      <c r="UEL1110" s="559"/>
      <c r="UEM1110" s="559"/>
      <c r="UEN1110" s="559"/>
      <c r="UEO1110" s="559"/>
      <c r="UEP1110" s="559"/>
      <c r="UEQ1110" s="559"/>
      <c r="UER1110" s="559"/>
      <c r="UES1110" s="559"/>
      <c r="UET1110" s="559"/>
      <c r="UEU1110" s="559"/>
      <c r="UEV1110" s="559"/>
      <c r="UEW1110" s="559"/>
      <c r="UEX1110" s="559"/>
      <c r="UEY1110" s="559"/>
      <c r="UEZ1110" s="559"/>
      <c r="UFA1110" s="559"/>
      <c r="UFB1110" s="559"/>
      <c r="UFC1110" s="559"/>
      <c r="UFD1110" s="559"/>
      <c r="UFE1110" s="559"/>
      <c r="UFF1110" s="559"/>
      <c r="UFG1110" s="559"/>
      <c r="UFH1110" s="559"/>
      <c r="UFI1110" s="559"/>
      <c r="UFJ1110" s="559"/>
      <c r="UFK1110" s="559"/>
      <c r="UFL1110" s="559"/>
      <c r="UFM1110" s="559"/>
      <c r="UFN1110" s="559"/>
      <c r="UFO1110" s="559"/>
      <c r="UFP1110" s="559"/>
      <c r="UFQ1110" s="559"/>
      <c r="UFR1110" s="559"/>
      <c r="UFS1110" s="559"/>
      <c r="UFT1110" s="559"/>
      <c r="UFU1110" s="559"/>
      <c r="UFV1110" s="559"/>
      <c r="UFW1110" s="559"/>
      <c r="UFX1110" s="559"/>
      <c r="UFY1110" s="559"/>
      <c r="UFZ1110" s="559"/>
      <c r="UGA1110" s="559"/>
      <c r="UGB1110" s="559"/>
      <c r="UGC1110" s="559"/>
      <c r="UGD1110" s="559"/>
      <c r="UGE1110" s="559"/>
      <c r="UGF1110" s="559"/>
      <c r="UGG1110" s="559"/>
      <c r="UGH1110" s="559"/>
      <c r="UGI1110" s="559"/>
      <c r="UGJ1110" s="559"/>
      <c r="UGK1110" s="559"/>
      <c r="UGL1110" s="559"/>
      <c r="UGM1110" s="559"/>
      <c r="UGN1110" s="559"/>
      <c r="UGO1110" s="559"/>
      <c r="UGP1110" s="559"/>
      <c r="UGQ1110" s="559"/>
      <c r="UGR1110" s="559"/>
      <c r="UGS1110" s="559"/>
      <c r="UGT1110" s="559"/>
      <c r="UGU1110" s="559"/>
      <c r="UGV1110" s="559"/>
      <c r="UGW1110" s="559"/>
      <c r="UGX1110" s="559"/>
      <c r="UGY1110" s="559"/>
      <c r="UGZ1110" s="559"/>
      <c r="UHA1110" s="559"/>
      <c r="UHB1110" s="559"/>
      <c r="UHC1110" s="559"/>
      <c r="UHD1110" s="559"/>
      <c r="UHE1110" s="559"/>
      <c r="UHF1110" s="559"/>
      <c r="UHG1110" s="559"/>
      <c r="UHH1110" s="559"/>
      <c r="UHI1110" s="559"/>
      <c r="UHJ1110" s="559"/>
      <c r="UHK1110" s="559"/>
      <c r="UHL1110" s="559"/>
      <c r="UHM1110" s="559"/>
      <c r="UHN1110" s="559"/>
      <c r="UHO1110" s="559"/>
      <c r="UHP1110" s="559"/>
      <c r="UHQ1110" s="559"/>
      <c r="UHR1110" s="559"/>
      <c r="UHS1110" s="559"/>
      <c r="UHT1110" s="559"/>
      <c r="UHU1110" s="559"/>
      <c r="UHV1110" s="559"/>
      <c r="UHW1110" s="559"/>
      <c r="UHX1110" s="559"/>
      <c r="UHY1110" s="559"/>
      <c r="UHZ1110" s="559"/>
      <c r="UIA1110" s="559"/>
      <c r="UIB1110" s="559"/>
      <c r="UIC1110" s="559"/>
      <c r="UID1110" s="559"/>
      <c r="UIE1110" s="559"/>
      <c r="UIF1110" s="559"/>
      <c r="UIG1110" s="559"/>
      <c r="UIH1110" s="559"/>
      <c r="UII1110" s="559"/>
      <c r="UIJ1110" s="559"/>
      <c r="UIK1110" s="559"/>
      <c r="UIL1110" s="559"/>
      <c r="UIM1110" s="559"/>
      <c r="UIN1110" s="559"/>
      <c r="UIO1110" s="559"/>
      <c r="UIP1110" s="559"/>
      <c r="UIQ1110" s="559"/>
      <c r="UIR1110" s="559"/>
      <c r="UIS1110" s="559"/>
      <c r="UIT1110" s="559"/>
      <c r="UIU1110" s="559"/>
      <c r="UIV1110" s="559"/>
      <c r="UIW1110" s="559"/>
      <c r="UIX1110" s="559"/>
      <c r="UIY1110" s="559"/>
      <c r="UIZ1110" s="559"/>
      <c r="UJA1110" s="559"/>
      <c r="UJB1110" s="559"/>
      <c r="UJC1110" s="559"/>
      <c r="UJD1110" s="559"/>
      <c r="UJE1110" s="559"/>
      <c r="UJF1110" s="559"/>
      <c r="UJG1110" s="559"/>
      <c r="UJH1110" s="559"/>
      <c r="UJI1110" s="559"/>
      <c r="UJJ1110" s="559"/>
      <c r="UJK1110" s="559"/>
      <c r="UJL1110" s="559"/>
      <c r="UJM1110" s="559"/>
      <c r="UJN1110" s="559"/>
      <c r="UJO1110" s="559"/>
      <c r="UJP1110" s="559"/>
      <c r="UJQ1110" s="559"/>
      <c r="UJR1110" s="559"/>
      <c r="UJS1110" s="559"/>
      <c r="UJT1110" s="559"/>
      <c r="UJU1110" s="559"/>
      <c r="UJV1110" s="559"/>
      <c r="UJW1110" s="559"/>
      <c r="UJX1110" s="559"/>
      <c r="UJY1110" s="559"/>
      <c r="UJZ1110" s="559"/>
      <c r="UKA1110" s="559"/>
      <c r="UKB1110" s="559"/>
      <c r="UKC1110" s="559"/>
      <c r="UKD1110" s="559"/>
      <c r="UKE1110" s="559"/>
      <c r="UKF1110" s="559"/>
      <c r="UKG1110" s="559"/>
      <c r="UKH1110" s="559"/>
      <c r="UKI1110" s="559"/>
      <c r="UKJ1110" s="559"/>
      <c r="UKK1110" s="559"/>
      <c r="UKL1110" s="559"/>
      <c r="UKM1110" s="559"/>
      <c r="UKN1110" s="559"/>
      <c r="UKO1110" s="559"/>
      <c r="UKP1110" s="559"/>
      <c r="UKQ1110" s="559"/>
      <c r="UKR1110" s="559"/>
      <c r="UKS1110" s="559"/>
      <c r="UKT1110" s="559"/>
      <c r="UKU1110" s="559"/>
      <c r="UKV1110" s="559"/>
      <c r="UKW1110" s="559"/>
      <c r="UKX1110" s="559"/>
      <c r="UKY1110" s="559"/>
      <c r="UKZ1110" s="559"/>
      <c r="ULA1110" s="559"/>
      <c r="ULB1110" s="559"/>
      <c r="ULC1110" s="559"/>
      <c r="ULD1110" s="559"/>
      <c r="ULE1110" s="559"/>
      <c r="ULF1110" s="559"/>
      <c r="ULG1110" s="559"/>
      <c r="ULH1110" s="559"/>
      <c r="ULI1110" s="559"/>
      <c r="ULJ1110" s="559"/>
      <c r="ULK1110" s="559"/>
      <c r="ULL1110" s="559"/>
      <c r="ULM1110" s="559"/>
      <c r="ULN1110" s="559"/>
      <c r="ULO1110" s="559"/>
      <c r="ULP1110" s="559"/>
      <c r="ULQ1110" s="559"/>
      <c r="ULR1110" s="559"/>
      <c r="ULS1110" s="559"/>
      <c r="ULT1110" s="559"/>
      <c r="ULU1110" s="559"/>
      <c r="ULV1110" s="559"/>
      <c r="ULW1110" s="559"/>
      <c r="ULX1110" s="559"/>
      <c r="ULY1110" s="559"/>
      <c r="ULZ1110" s="559"/>
      <c r="UMA1110" s="559"/>
      <c r="UMB1110" s="559"/>
      <c r="UMC1110" s="559"/>
      <c r="UMD1110" s="559"/>
      <c r="UME1110" s="559"/>
      <c r="UMF1110" s="559"/>
      <c r="UMG1110" s="559"/>
      <c r="UMH1110" s="559"/>
      <c r="UMI1110" s="559"/>
      <c r="UMJ1110" s="559"/>
      <c r="UMK1110" s="559"/>
      <c r="UML1110" s="559"/>
      <c r="UMM1110" s="559"/>
      <c r="UMN1110" s="559"/>
      <c r="UMO1110" s="559"/>
      <c r="UMP1110" s="559"/>
      <c r="UMQ1110" s="559"/>
      <c r="UMR1110" s="559"/>
      <c r="UMS1110" s="559"/>
      <c r="UMT1110" s="559"/>
      <c r="UMU1110" s="559"/>
      <c r="UMV1110" s="559"/>
      <c r="UMW1110" s="559"/>
      <c r="UMX1110" s="559"/>
      <c r="UMY1110" s="559"/>
      <c r="UMZ1110" s="559"/>
      <c r="UNA1110" s="559"/>
      <c r="UNB1110" s="559"/>
      <c r="UNC1110" s="559"/>
      <c r="UND1110" s="559"/>
      <c r="UNE1110" s="559"/>
      <c r="UNF1110" s="559"/>
      <c r="UNG1110" s="559"/>
      <c r="UNH1110" s="559"/>
      <c r="UNI1110" s="559"/>
      <c r="UNJ1110" s="559"/>
      <c r="UNK1110" s="559"/>
      <c r="UNL1110" s="559"/>
      <c r="UNM1110" s="559"/>
      <c r="UNN1110" s="559"/>
      <c r="UNO1110" s="559"/>
      <c r="UNP1110" s="559"/>
      <c r="UNQ1110" s="559"/>
      <c r="UNR1110" s="559"/>
      <c r="UNS1110" s="559"/>
      <c r="UNT1110" s="559"/>
      <c r="UNU1110" s="559"/>
      <c r="UNV1110" s="559"/>
      <c r="UNW1110" s="559"/>
      <c r="UNX1110" s="559"/>
      <c r="UNY1110" s="559"/>
      <c r="UNZ1110" s="559"/>
      <c r="UOA1110" s="559"/>
      <c r="UOB1110" s="559"/>
      <c r="UOC1110" s="559"/>
      <c r="UOD1110" s="559"/>
      <c r="UOE1110" s="559"/>
      <c r="UOF1110" s="559"/>
      <c r="UOG1110" s="559"/>
      <c r="UOH1110" s="559"/>
      <c r="UOI1110" s="559"/>
      <c r="UOJ1110" s="559"/>
      <c r="UOK1110" s="559"/>
      <c r="UOL1110" s="559"/>
      <c r="UOM1110" s="559"/>
      <c r="UON1110" s="559"/>
      <c r="UOO1110" s="559"/>
      <c r="UOP1110" s="559"/>
      <c r="UOQ1110" s="559"/>
      <c r="UOR1110" s="559"/>
      <c r="UOS1110" s="559"/>
      <c r="UOT1110" s="559"/>
      <c r="UOU1110" s="559"/>
      <c r="UOV1110" s="559"/>
      <c r="UOW1110" s="559"/>
      <c r="UOX1110" s="559"/>
      <c r="UOY1110" s="559"/>
      <c r="UOZ1110" s="559"/>
      <c r="UPA1110" s="559"/>
      <c r="UPB1110" s="559"/>
      <c r="UPC1110" s="559"/>
      <c r="UPD1110" s="559"/>
      <c r="UPE1110" s="559"/>
      <c r="UPF1110" s="559"/>
      <c r="UPG1110" s="559"/>
      <c r="UPH1110" s="559"/>
      <c r="UPI1110" s="559"/>
      <c r="UPJ1110" s="559"/>
      <c r="UPK1110" s="559"/>
      <c r="UPL1110" s="559"/>
      <c r="UPM1110" s="559"/>
      <c r="UPN1110" s="559"/>
      <c r="UPO1110" s="559"/>
      <c r="UPP1110" s="559"/>
      <c r="UPQ1110" s="559"/>
      <c r="UPR1110" s="559"/>
      <c r="UPS1110" s="559"/>
      <c r="UPT1110" s="559"/>
      <c r="UPU1110" s="559"/>
      <c r="UPV1110" s="559"/>
      <c r="UPW1110" s="559"/>
      <c r="UPX1110" s="559"/>
      <c r="UPY1110" s="559"/>
      <c r="UPZ1110" s="559"/>
      <c r="UQA1110" s="559"/>
      <c r="UQB1110" s="559"/>
      <c r="UQC1110" s="559"/>
      <c r="UQD1110" s="559"/>
      <c r="UQE1110" s="559"/>
      <c r="UQF1110" s="559"/>
      <c r="UQG1110" s="559"/>
      <c r="UQH1110" s="559"/>
      <c r="UQI1110" s="559"/>
      <c r="UQJ1110" s="559"/>
      <c r="UQK1110" s="559"/>
      <c r="UQL1110" s="559"/>
      <c r="UQM1110" s="559"/>
      <c r="UQN1110" s="559"/>
      <c r="UQO1110" s="559"/>
      <c r="UQP1110" s="559"/>
      <c r="UQQ1110" s="559"/>
      <c r="UQR1110" s="559"/>
      <c r="UQS1110" s="559"/>
      <c r="UQT1110" s="559"/>
      <c r="UQU1110" s="559"/>
      <c r="UQV1110" s="559"/>
      <c r="UQW1110" s="559"/>
      <c r="UQX1110" s="559"/>
      <c r="UQY1110" s="559"/>
      <c r="UQZ1110" s="559"/>
      <c r="URA1110" s="559"/>
      <c r="URB1110" s="559"/>
      <c r="URC1110" s="559"/>
      <c r="URD1110" s="559"/>
      <c r="URE1110" s="559"/>
      <c r="URF1110" s="559"/>
      <c r="URG1110" s="559"/>
      <c r="URH1110" s="559"/>
      <c r="URI1110" s="559"/>
      <c r="URJ1110" s="559"/>
      <c r="URK1110" s="559"/>
      <c r="URL1110" s="559"/>
      <c r="URM1110" s="559"/>
      <c r="URN1110" s="559"/>
      <c r="URO1110" s="559"/>
      <c r="URP1110" s="559"/>
      <c r="URQ1110" s="559"/>
      <c r="URR1110" s="559"/>
      <c r="URS1110" s="559"/>
      <c r="URT1110" s="559"/>
      <c r="URU1110" s="559"/>
      <c r="URV1110" s="559"/>
      <c r="URW1110" s="559"/>
      <c r="URX1110" s="559"/>
      <c r="URY1110" s="559"/>
      <c r="URZ1110" s="559"/>
      <c r="USA1110" s="559"/>
      <c r="USB1110" s="559"/>
      <c r="USC1110" s="559"/>
      <c r="USD1110" s="559"/>
      <c r="USE1110" s="559"/>
      <c r="USF1110" s="559"/>
      <c r="USG1110" s="559"/>
      <c r="USH1110" s="559"/>
      <c r="USI1110" s="559"/>
      <c r="USJ1110" s="559"/>
      <c r="USK1110" s="559"/>
      <c r="USL1110" s="559"/>
      <c r="USM1110" s="559"/>
      <c r="USN1110" s="559"/>
      <c r="USO1110" s="559"/>
      <c r="USP1110" s="559"/>
      <c r="USQ1110" s="559"/>
      <c r="USR1110" s="559"/>
      <c r="USS1110" s="559"/>
      <c r="UST1110" s="559"/>
      <c r="USU1110" s="559"/>
      <c r="USV1110" s="559"/>
      <c r="USW1110" s="559"/>
      <c r="USX1110" s="559"/>
      <c r="USY1110" s="559"/>
      <c r="USZ1110" s="559"/>
      <c r="UTA1110" s="559"/>
      <c r="UTB1110" s="559"/>
      <c r="UTC1110" s="559"/>
      <c r="UTD1110" s="559"/>
      <c r="UTE1110" s="559"/>
      <c r="UTF1110" s="559"/>
      <c r="UTG1110" s="559"/>
      <c r="UTH1110" s="559"/>
      <c r="UTI1110" s="559"/>
      <c r="UTJ1110" s="559"/>
      <c r="UTK1110" s="559"/>
      <c r="UTL1110" s="559"/>
      <c r="UTM1110" s="559"/>
      <c r="UTN1110" s="559"/>
      <c r="UTO1110" s="559"/>
      <c r="UTP1110" s="559"/>
      <c r="UTQ1110" s="559"/>
      <c r="UTR1110" s="559"/>
      <c r="UTS1110" s="559"/>
      <c r="UTT1110" s="559"/>
      <c r="UTU1110" s="559"/>
      <c r="UTV1110" s="559"/>
      <c r="UTW1110" s="559"/>
      <c r="UTX1110" s="559"/>
      <c r="UTY1110" s="559"/>
      <c r="UTZ1110" s="559"/>
      <c r="UUA1110" s="559"/>
      <c r="UUB1110" s="559"/>
      <c r="UUC1110" s="559"/>
      <c r="UUD1110" s="559"/>
      <c r="UUE1110" s="559"/>
      <c r="UUF1110" s="559"/>
      <c r="UUG1110" s="559"/>
      <c r="UUH1110" s="559"/>
      <c r="UUI1110" s="559"/>
      <c r="UUJ1110" s="559"/>
      <c r="UUK1110" s="559"/>
      <c r="UUL1110" s="559"/>
      <c r="UUM1110" s="559"/>
      <c r="UUN1110" s="559"/>
      <c r="UUO1110" s="559"/>
      <c r="UUP1110" s="559"/>
      <c r="UUQ1110" s="559"/>
      <c r="UUR1110" s="559"/>
      <c r="UUS1110" s="559"/>
      <c r="UUT1110" s="559"/>
      <c r="UUU1110" s="559"/>
      <c r="UUV1110" s="559"/>
      <c r="UUW1110" s="559"/>
      <c r="UUX1110" s="559"/>
      <c r="UUY1110" s="559"/>
      <c r="UUZ1110" s="559"/>
      <c r="UVA1110" s="559"/>
      <c r="UVB1110" s="559"/>
      <c r="UVC1110" s="559"/>
      <c r="UVD1110" s="559"/>
      <c r="UVE1110" s="559"/>
      <c r="UVF1110" s="559"/>
      <c r="UVG1110" s="559"/>
      <c r="UVH1110" s="559"/>
      <c r="UVI1110" s="559"/>
      <c r="UVJ1110" s="559"/>
      <c r="UVK1110" s="559"/>
      <c r="UVL1110" s="559"/>
      <c r="UVM1110" s="559"/>
      <c r="UVN1110" s="559"/>
      <c r="UVO1110" s="559"/>
      <c r="UVP1110" s="559"/>
      <c r="UVQ1110" s="559"/>
      <c r="UVR1110" s="559"/>
      <c r="UVS1110" s="559"/>
      <c r="UVT1110" s="559"/>
      <c r="UVU1110" s="559"/>
      <c r="UVV1110" s="559"/>
      <c r="UVW1110" s="559"/>
      <c r="UVX1110" s="559"/>
      <c r="UVY1110" s="559"/>
      <c r="UVZ1110" s="559"/>
      <c r="UWA1110" s="559"/>
      <c r="UWB1110" s="559"/>
      <c r="UWC1110" s="559"/>
      <c r="UWD1110" s="559"/>
      <c r="UWE1110" s="559"/>
      <c r="UWF1110" s="559"/>
      <c r="UWG1110" s="559"/>
      <c r="UWH1110" s="559"/>
      <c r="UWI1110" s="559"/>
      <c r="UWJ1110" s="559"/>
      <c r="UWK1110" s="559"/>
      <c r="UWL1110" s="559"/>
      <c r="UWM1110" s="559"/>
      <c r="UWN1110" s="559"/>
      <c r="UWO1110" s="559"/>
      <c r="UWP1110" s="559"/>
      <c r="UWQ1110" s="559"/>
      <c r="UWR1110" s="559"/>
      <c r="UWS1110" s="559"/>
      <c r="UWT1110" s="559"/>
      <c r="UWU1110" s="559"/>
      <c r="UWV1110" s="559"/>
      <c r="UWW1110" s="559"/>
      <c r="UWX1110" s="559"/>
      <c r="UWY1110" s="559"/>
      <c r="UWZ1110" s="559"/>
      <c r="UXA1110" s="559"/>
      <c r="UXB1110" s="559"/>
      <c r="UXC1110" s="559"/>
      <c r="UXD1110" s="559"/>
      <c r="UXE1110" s="559"/>
      <c r="UXF1110" s="559"/>
      <c r="UXG1110" s="559"/>
      <c r="UXH1110" s="559"/>
      <c r="UXI1110" s="559"/>
      <c r="UXJ1110" s="559"/>
      <c r="UXK1110" s="559"/>
      <c r="UXL1110" s="559"/>
      <c r="UXM1110" s="559"/>
      <c r="UXN1110" s="559"/>
      <c r="UXO1110" s="559"/>
      <c r="UXP1110" s="559"/>
      <c r="UXQ1110" s="559"/>
      <c r="UXR1110" s="559"/>
      <c r="UXS1110" s="559"/>
      <c r="UXT1110" s="559"/>
      <c r="UXU1110" s="559"/>
      <c r="UXV1110" s="559"/>
      <c r="UXW1110" s="559"/>
      <c r="UXX1110" s="559"/>
      <c r="UXY1110" s="559"/>
      <c r="UXZ1110" s="559"/>
      <c r="UYA1110" s="559"/>
      <c r="UYB1110" s="559"/>
      <c r="UYC1110" s="559"/>
      <c r="UYD1110" s="559"/>
      <c r="UYE1110" s="559"/>
      <c r="UYF1110" s="559"/>
      <c r="UYG1110" s="559"/>
      <c r="UYH1110" s="559"/>
      <c r="UYI1110" s="559"/>
      <c r="UYJ1110" s="559"/>
      <c r="UYK1110" s="559"/>
      <c r="UYL1110" s="559"/>
      <c r="UYM1110" s="559"/>
      <c r="UYN1110" s="559"/>
      <c r="UYO1110" s="559"/>
      <c r="UYP1110" s="559"/>
      <c r="UYQ1110" s="559"/>
      <c r="UYR1110" s="559"/>
      <c r="UYS1110" s="559"/>
      <c r="UYT1110" s="559"/>
      <c r="UYU1110" s="559"/>
      <c r="UYV1110" s="559"/>
      <c r="UYW1110" s="559"/>
      <c r="UYX1110" s="559"/>
      <c r="UYY1110" s="559"/>
      <c r="UYZ1110" s="559"/>
      <c r="UZA1110" s="559"/>
      <c r="UZB1110" s="559"/>
      <c r="UZC1110" s="559"/>
      <c r="UZD1110" s="559"/>
      <c r="UZE1110" s="559"/>
      <c r="UZF1110" s="559"/>
      <c r="UZG1110" s="559"/>
      <c r="UZH1110" s="559"/>
      <c r="UZI1110" s="559"/>
      <c r="UZJ1110" s="559"/>
      <c r="UZK1110" s="559"/>
      <c r="UZL1110" s="559"/>
      <c r="UZM1110" s="559"/>
      <c r="UZN1110" s="559"/>
      <c r="UZO1110" s="559"/>
      <c r="UZP1110" s="559"/>
      <c r="UZQ1110" s="559"/>
      <c r="UZR1110" s="559"/>
      <c r="UZS1110" s="559"/>
      <c r="UZT1110" s="559"/>
      <c r="UZU1110" s="559"/>
      <c r="UZV1110" s="559"/>
      <c r="UZW1110" s="559"/>
      <c r="UZX1110" s="559"/>
      <c r="UZY1110" s="559"/>
      <c r="UZZ1110" s="559"/>
      <c r="VAA1110" s="559"/>
      <c r="VAB1110" s="559"/>
      <c r="VAC1110" s="559"/>
      <c r="VAD1110" s="559"/>
      <c r="VAE1110" s="559"/>
      <c r="VAF1110" s="559"/>
      <c r="VAG1110" s="559"/>
      <c r="VAH1110" s="559"/>
      <c r="VAI1110" s="559"/>
      <c r="VAJ1110" s="559"/>
      <c r="VAK1110" s="559"/>
      <c r="VAL1110" s="559"/>
      <c r="VAM1110" s="559"/>
      <c r="VAN1110" s="559"/>
      <c r="VAO1110" s="559"/>
      <c r="VAP1110" s="559"/>
      <c r="VAQ1110" s="559"/>
      <c r="VAR1110" s="559"/>
      <c r="VAS1110" s="559"/>
      <c r="VAT1110" s="559"/>
      <c r="VAU1110" s="559"/>
      <c r="VAV1110" s="559"/>
      <c r="VAW1110" s="559"/>
      <c r="VAX1110" s="559"/>
      <c r="VAY1110" s="559"/>
      <c r="VAZ1110" s="559"/>
      <c r="VBA1110" s="559"/>
      <c r="VBB1110" s="559"/>
      <c r="VBC1110" s="559"/>
      <c r="VBD1110" s="559"/>
      <c r="VBE1110" s="559"/>
      <c r="VBF1110" s="559"/>
      <c r="VBG1110" s="559"/>
      <c r="VBH1110" s="559"/>
      <c r="VBI1110" s="559"/>
      <c r="VBJ1110" s="559"/>
      <c r="VBK1110" s="559"/>
      <c r="VBL1110" s="559"/>
      <c r="VBM1110" s="559"/>
      <c r="VBN1110" s="559"/>
      <c r="VBO1110" s="559"/>
      <c r="VBP1110" s="559"/>
      <c r="VBQ1110" s="559"/>
      <c r="VBR1110" s="559"/>
      <c r="VBS1110" s="559"/>
      <c r="VBT1110" s="559"/>
      <c r="VBU1110" s="559"/>
      <c r="VBV1110" s="559"/>
      <c r="VBW1110" s="559"/>
      <c r="VBX1110" s="559"/>
      <c r="VBY1110" s="559"/>
      <c r="VBZ1110" s="559"/>
      <c r="VCA1110" s="559"/>
      <c r="VCB1110" s="559"/>
      <c r="VCC1110" s="559"/>
      <c r="VCD1110" s="559"/>
      <c r="VCE1110" s="559"/>
      <c r="VCF1110" s="559"/>
      <c r="VCG1110" s="559"/>
      <c r="VCH1110" s="559"/>
      <c r="VCI1110" s="559"/>
      <c r="VCJ1110" s="559"/>
      <c r="VCK1110" s="559"/>
      <c r="VCL1110" s="559"/>
      <c r="VCM1110" s="559"/>
      <c r="VCN1110" s="559"/>
      <c r="VCO1110" s="559"/>
      <c r="VCP1110" s="559"/>
      <c r="VCQ1110" s="559"/>
      <c r="VCR1110" s="559"/>
      <c r="VCS1110" s="559"/>
      <c r="VCT1110" s="559"/>
      <c r="VCU1110" s="559"/>
      <c r="VCV1110" s="559"/>
      <c r="VCW1110" s="559"/>
      <c r="VCX1110" s="559"/>
      <c r="VCY1110" s="559"/>
      <c r="VCZ1110" s="559"/>
      <c r="VDA1110" s="559"/>
      <c r="VDB1110" s="559"/>
      <c r="VDC1110" s="559"/>
      <c r="VDD1110" s="559"/>
      <c r="VDE1110" s="559"/>
      <c r="VDF1110" s="559"/>
      <c r="VDG1110" s="559"/>
      <c r="VDH1110" s="559"/>
      <c r="VDI1110" s="559"/>
      <c r="VDJ1110" s="559"/>
      <c r="VDK1110" s="559"/>
      <c r="VDL1110" s="559"/>
      <c r="VDM1110" s="559"/>
      <c r="VDN1110" s="559"/>
      <c r="VDO1110" s="559"/>
      <c r="VDP1110" s="559"/>
      <c r="VDQ1110" s="559"/>
      <c r="VDR1110" s="559"/>
      <c r="VDS1110" s="559"/>
      <c r="VDT1110" s="559"/>
      <c r="VDU1110" s="559"/>
      <c r="VDV1110" s="559"/>
      <c r="VDW1110" s="559"/>
      <c r="VDX1110" s="559"/>
      <c r="VDY1110" s="559"/>
      <c r="VDZ1110" s="559"/>
      <c r="VEA1110" s="559"/>
      <c r="VEB1110" s="559"/>
      <c r="VEC1110" s="559"/>
      <c r="VED1110" s="559"/>
      <c r="VEE1110" s="559"/>
      <c r="VEF1110" s="559"/>
      <c r="VEG1110" s="559"/>
      <c r="VEH1110" s="559"/>
      <c r="VEI1110" s="559"/>
      <c r="VEJ1110" s="559"/>
      <c r="VEK1110" s="559"/>
      <c r="VEL1110" s="559"/>
      <c r="VEM1110" s="559"/>
      <c r="VEN1110" s="559"/>
      <c r="VEO1110" s="559"/>
      <c r="VEP1110" s="559"/>
      <c r="VEQ1110" s="559"/>
      <c r="VER1110" s="559"/>
      <c r="VES1110" s="559"/>
      <c r="VET1110" s="559"/>
      <c r="VEU1110" s="559"/>
      <c r="VEV1110" s="559"/>
      <c r="VEW1110" s="559"/>
      <c r="VEX1110" s="559"/>
      <c r="VEY1110" s="559"/>
      <c r="VEZ1110" s="559"/>
      <c r="VFA1110" s="559"/>
      <c r="VFB1110" s="559"/>
      <c r="VFC1110" s="559"/>
      <c r="VFD1110" s="559"/>
      <c r="VFE1110" s="559"/>
      <c r="VFF1110" s="559"/>
      <c r="VFG1110" s="559"/>
      <c r="VFH1110" s="559"/>
      <c r="VFI1110" s="559"/>
      <c r="VFJ1110" s="559"/>
      <c r="VFK1110" s="559"/>
      <c r="VFL1110" s="559"/>
      <c r="VFM1110" s="559"/>
      <c r="VFN1110" s="559"/>
      <c r="VFO1110" s="559"/>
      <c r="VFP1110" s="559"/>
      <c r="VFQ1110" s="559"/>
      <c r="VFR1110" s="559"/>
      <c r="VFS1110" s="559"/>
      <c r="VFT1110" s="559"/>
      <c r="VFU1110" s="559"/>
      <c r="VFV1110" s="559"/>
      <c r="VFW1110" s="559"/>
      <c r="VFX1110" s="559"/>
      <c r="VFY1110" s="559"/>
      <c r="VFZ1110" s="559"/>
      <c r="VGA1110" s="559"/>
      <c r="VGB1110" s="559"/>
      <c r="VGC1110" s="559"/>
      <c r="VGD1110" s="559"/>
      <c r="VGE1110" s="559"/>
      <c r="VGF1110" s="559"/>
      <c r="VGG1110" s="559"/>
      <c r="VGH1110" s="559"/>
      <c r="VGI1110" s="559"/>
      <c r="VGJ1110" s="559"/>
      <c r="VGK1110" s="559"/>
      <c r="VGL1110" s="559"/>
      <c r="VGM1110" s="559"/>
      <c r="VGN1110" s="559"/>
      <c r="VGO1110" s="559"/>
      <c r="VGP1110" s="559"/>
      <c r="VGQ1110" s="559"/>
      <c r="VGR1110" s="559"/>
      <c r="VGS1110" s="559"/>
      <c r="VGT1110" s="559"/>
      <c r="VGU1110" s="559"/>
      <c r="VGV1110" s="559"/>
      <c r="VGW1110" s="559"/>
      <c r="VGX1110" s="559"/>
      <c r="VGY1110" s="559"/>
      <c r="VGZ1110" s="559"/>
      <c r="VHA1110" s="559"/>
      <c r="VHB1110" s="559"/>
      <c r="VHC1110" s="559"/>
      <c r="VHD1110" s="559"/>
      <c r="VHE1110" s="559"/>
      <c r="VHF1110" s="559"/>
      <c r="VHG1110" s="559"/>
      <c r="VHH1110" s="559"/>
      <c r="VHI1110" s="559"/>
      <c r="VHJ1110" s="559"/>
      <c r="VHK1110" s="559"/>
      <c r="VHL1110" s="559"/>
      <c r="VHM1110" s="559"/>
      <c r="VHN1110" s="559"/>
      <c r="VHO1110" s="559"/>
      <c r="VHP1110" s="559"/>
      <c r="VHQ1110" s="559"/>
      <c r="VHR1110" s="559"/>
      <c r="VHS1110" s="559"/>
      <c r="VHT1110" s="559"/>
      <c r="VHU1110" s="559"/>
      <c r="VHV1110" s="559"/>
      <c r="VHW1110" s="559"/>
      <c r="VHX1110" s="559"/>
      <c r="VHY1110" s="559"/>
      <c r="VHZ1110" s="559"/>
      <c r="VIA1110" s="559"/>
      <c r="VIB1110" s="559"/>
      <c r="VIC1110" s="559"/>
      <c r="VID1110" s="559"/>
      <c r="VIE1110" s="559"/>
      <c r="VIF1110" s="559"/>
      <c r="VIG1110" s="559"/>
      <c r="VIH1110" s="559"/>
      <c r="VII1110" s="559"/>
      <c r="VIJ1110" s="559"/>
      <c r="VIK1110" s="559"/>
      <c r="VIL1110" s="559"/>
      <c r="VIM1110" s="559"/>
      <c r="VIN1110" s="559"/>
      <c r="VIO1110" s="559"/>
      <c r="VIP1110" s="559"/>
      <c r="VIQ1110" s="559"/>
      <c r="VIR1110" s="559"/>
      <c r="VIS1110" s="559"/>
      <c r="VIT1110" s="559"/>
      <c r="VIU1110" s="559"/>
      <c r="VIV1110" s="559"/>
      <c r="VIW1110" s="559"/>
      <c r="VIX1110" s="559"/>
      <c r="VIY1110" s="559"/>
      <c r="VIZ1110" s="559"/>
      <c r="VJA1110" s="559"/>
      <c r="VJB1110" s="559"/>
      <c r="VJC1110" s="559"/>
      <c r="VJD1110" s="559"/>
      <c r="VJE1110" s="559"/>
      <c r="VJF1110" s="559"/>
      <c r="VJG1110" s="559"/>
      <c r="VJH1110" s="559"/>
      <c r="VJI1110" s="559"/>
      <c r="VJJ1110" s="559"/>
      <c r="VJK1110" s="559"/>
      <c r="VJL1110" s="559"/>
      <c r="VJM1110" s="559"/>
      <c r="VJN1110" s="559"/>
      <c r="VJO1110" s="559"/>
      <c r="VJP1110" s="559"/>
      <c r="VJQ1110" s="559"/>
      <c r="VJR1110" s="559"/>
      <c r="VJS1110" s="559"/>
      <c r="VJT1110" s="559"/>
      <c r="VJU1110" s="559"/>
      <c r="VJV1110" s="559"/>
      <c r="VJW1110" s="559"/>
      <c r="VJX1110" s="559"/>
      <c r="VJY1110" s="559"/>
      <c r="VJZ1110" s="559"/>
      <c r="VKA1110" s="559"/>
      <c r="VKB1110" s="559"/>
      <c r="VKC1110" s="559"/>
      <c r="VKD1110" s="559"/>
      <c r="VKE1110" s="559"/>
      <c r="VKF1110" s="559"/>
      <c r="VKG1110" s="559"/>
      <c r="VKH1110" s="559"/>
      <c r="VKI1110" s="559"/>
      <c r="VKJ1110" s="559"/>
      <c r="VKK1110" s="559"/>
      <c r="VKL1110" s="559"/>
      <c r="VKM1110" s="559"/>
      <c r="VKN1110" s="559"/>
      <c r="VKO1110" s="559"/>
      <c r="VKP1110" s="559"/>
      <c r="VKQ1110" s="559"/>
      <c r="VKR1110" s="559"/>
      <c r="VKS1110" s="559"/>
      <c r="VKT1110" s="559"/>
      <c r="VKU1110" s="559"/>
      <c r="VKV1110" s="559"/>
      <c r="VKW1110" s="559"/>
      <c r="VKX1110" s="559"/>
      <c r="VKY1110" s="559"/>
      <c r="VKZ1110" s="559"/>
      <c r="VLA1110" s="559"/>
      <c r="VLB1110" s="559"/>
      <c r="VLC1110" s="559"/>
      <c r="VLD1110" s="559"/>
      <c r="VLE1110" s="559"/>
      <c r="VLF1110" s="559"/>
      <c r="VLG1110" s="559"/>
      <c r="VLH1110" s="559"/>
      <c r="VLI1110" s="559"/>
      <c r="VLJ1110" s="559"/>
      <c r="VLK1110" s="559"/>
      <c r="VLL1110" s="559"/>
      <c r="VLM1110" s="559"/>
      <c r="VLN1110" s="559"/>
      <c r="VLO1110" s="559"/>
      <c r="VLP1110" s="559"/>
      <c r="VLQ1110" s="559"/>
      <c r="VLR1110" s="559"/>
      <c r="VLS1110" s="559"/>
      <c r="VLT1110" s="559"/>
      <c r="VLU1110" s="559"/>
      <c r="VLV1110" s="559"/>
      <c r="VLW1110" s="559"/>
      <c r="VLX1110" s="559"/>
      <c r="VLY1110" s="559"/>
      <c r="VLZ1110" s="559"/>
      <c r="VMA1110" s="559"/>
      <c r="VMB1110" s="559"/>
      <c r="VMC1110" s="559"/>
      <c r="VMD1110" s="559"/>
      <c r="VME1110" s="559"/>
      <c r="VMF1110" s="559"/>
      <c r="VMG1110" s="559"/>
      <c r="VMH1110" s="559"/>
      <c r="VMI1110" s="559"/>
      <c r="VMJ1110" s="559"/>
      <c r="VMK1110" s="559"/>
      <c r="VML1110" s="559"/>
      <c r="VMM1110" s="559"/>
      <c r="VMN1110" s="559"/>
      <c r="VMO1110" s="559"/>
      <c r="VMP1110" s="559"/>
      <c r="VMQ1110" s="559"/>
      <c r="VMR1110" s="559"/>
      <c r="VMS1110" s="559"/>
      <c r="VMT1110" s="559"/>
      <c r="VMU1110" s="559"/>
      <c r="VMV1110" s="559"/>
      <c r="VMW1110" s="559"/>
      <c r="VMX1110" s="559"/>
      <c r="VMY1110" s="559"/>
      <c r="VMZ1110" s="559"/>
      <c r="VNA1110" s="559"/>
      <c r="VNB1110" s="559"/>
      <c r="VNC1110" s="559"/>
      <c r="VND1110" s="559"/>
      <c r="VNE1110" s="559"/>
      <c r="VNF1110" s="559"/>
      <c r="VNG1110" s="559"/>
      <c r="VNH1110" s="559"/>
      <c r="VNI1110" s="559"/>
      <c r="VNJ1110" s="559"/>
      <c r="VNK1110" s="559"/>
      <c r="VNL1110" s="559"/>
      <c r="VNM1110" s="559"/>
      <c r="VNN1110" s="559"/>
      <c r="VNO1110" s="559"/>
      <c r="VNP1110" s="559"/>
      <c r="VNQ1110" s="559"/>
      <c r="VNR1110" s="559"/>
      <c r="VNS1110" s="559"/>
      <c r="VNT1110" s="559"/>
      <c r="VNU1110" s="559"/>
      <c r="VNV1110" s="559"/>
      <c r="VNW1110" s="559"/>
      <c r="VNX1110" s="559"/>
      <c r="VNY1110" s="559"/>
      <c r="VNZ1110" s="559"/>
      <c r="VOA1110" s="559"/>
      <c r="VOB1110" s="559"/>
      <c r="VOC1110" s="559"/>
      <c r="VOD1110" s="559"/>
      <c r="VOE1110" s="559"/>
      <c r="VOF1110" s="559"/>
      <c r="VOG1110" s="559"/>
      <c r="VOH1110" s="559"/>
      <c r="VOI1110" s="559"/>
      <c r="VOJ1110" s="559"/>
      <c r="VOK1110" s="559"/>
      <c r="VOL1110" s="559"/>
      <c r="VOM1110" s="559"/>
      <c r="VON1110" s="559"/>
      <c r="VOO1110" s="559"/>
      <c r="VOP1110" s="559"/>
      <c r="VOQ1110" s="559"/>
      <c r="VOR1110" s="559"/>
      <c r="VOS1110" s="559"/>
      <c r="VOT1110" s="559"/>
      <c r="VOU1110" s="559"/>
      <c r="VOV1110" s="559"/>
      <c r="VOW1110" s="559"/>
      <c r="VOX1110" s="559"/>
      <c r="VOY1110" s="559"/>
      <c r="VOZ1110" s="559"/>
      <c r="VPA1110" s="559"/>
      <c r="VPB1110" s="559"/>
      <c r="VPC1110" s="559"/>
      <c r="VPD1110" s="559"/>
      <c r="VPE1110" s="559"/>
      <c r="VPF1110" s="559"/>
      <c r="VPG1110" s="559"/>
      <c r="VPH1110" s="559"/>
      <c r="VPI1110" s="559"/>
      <c r="VPJ1110" s="559"/>
      <c r="VPK1110" s="559"/>
      <c r="VPL1110" s="559"/>
      <c r="VPM1110" s="559"/>
      <c r="VPN1110" s="559"/>
      <c r="VPO1110" s="559"/>
      <c r="VPP1110" s="559"/>
      <c r="VPQ1110" s="559"/>
      <c r="VPR1110" s="559"/>
      <c r="VPS1110" s="559"/>
      <c r="VPT1110" s="559"/>
      <c r="VPU1110" s="559"/>
      <c r="VPV1110" s="559"/>
      <c r="VPW1110" s="559"/>
      <c r="VPX1110" s="559"/>
      <c r="VPY1110" s="559"/>
      <c r="VPZ1110" s="559"/>
      <c r="VQA1110" s="559"/>
      <c r="VQB1110" s="559"/>
      <c r="VQC1110" s="559"/>
      <c r="VQD1110" s="559"/>
      <c r="VQE1110" s="559"/>
      <c r="VQF1110" s="559"/>
      <c r="VQG1110" s="559"/>
      <c r="VQH1110" s="559"/>
      <c r="VQI1110" s="559"/>
      <c r="VQJ1110" s="559"/>
      <c r="VQK1110" s="559"/>
      <c r="VQL1110" s="559"/>
      <c r="VQM1110" s="559"/>
      <c r="VQN1110" s="559"/>
      <c r="VQO1110" s="559"/>
      <c r="VQP1110" s="559"/>
      <c r="VQQ1110" s="559"/>
      <c r="VQR1110" s="559"/>
      <c r="VQS1110" s="559"/>
      <c r="VQT1110" s="559"/>
      <c r="VQU1110" s="559"/>
      <c r="VQV1110" s="559"/>
      <c r="VQW1110" s="559"/>
      <c r="VQX1110" s="559"/>
      <c r="VQY1110" s="559"/>
      <c r="VQZ1110" s="559"/>
      <c r="VRA1110" s="559"/>
      <c r="VRB1110" s="559"/>
      <c r="VRC1110" s="559"/>
      <c r="VRD1110" s="559"/>
      <c r="VRE1110" s="559"/>
      <c r="VRF1110" s="559"/>
      <c r="VRG1110" s="559"/>
      <c r="VRH1110" s="559"/>
      <c r="VRI1110" s="559"/>
      <c r="VRJ1110" s="559"/>
      <c r="VRK1110" s="559"/>
      <c r="VRL1110" s="559"/>
      <c r="VRM1110" s="559"/>
      <c r="VRN1110" s="559"/>
      <c r="VRO1110" s="559"/>
      <c r="VRP1110" s="559"/>
      <c r="VRQ1110" s="559"/>
      <c r="VRR1110" s="559"/>
      <c r="VRS1110" s="559"/>
      <c r="VRT1110" s="559"/>
      <c r="VRU1110" s="559"/>
      <c r="VRV1110" s="559"/>
      <c r="VRW1110" s="559"/>
      <c r="VRX1110" s="559"/>
      <c r="VRY1110" s="559"/>
      <c r="VRZ1110" s="559"/>
      <c r="VSA1110" s="559"/>
      <c r="VSB1110" s="559"/>
      <c r="VSC1110" s="559"/>
      <c r="VSD1110" s="559"/>
      <c r="VSE1110" s="559"/>
      <c r="VSF1110" s="559"/>
      <c r="VSG1110" s="559"/>
      <c r="VSH1110" s="559"/>
      <c r="VSI1110" s="559"/>
      <c r="VSJ1110" s="559"/>
      <c r="VSK1110" s="559"/>
      <c r="VSL1110" s="559"/>
      <c r="VSM1110" s="559"/>
      <c r="VSN1110" s="559"/>
      <c r="VSO1110" s="559"/>
      <c r="VSP1110" s="559"/>
      <c r="VSQ1110" s="559"/>
      <c r="VSR1110" s="559"/>
      <c r="VSS1110" s="559"/>
      <c r="VST1110" s="559"/>
      <c r="VSU1110" s="559"/>
      <c r="VSV1110" s="559"/>
      <c r="VSW1110" s="559"/>
      <c r="VSX1110" s="559"/>
      <c r="VSY1110" s="559"/>
      <c r="VSZ1110" s="559"/>
      <c r="VTA1110" s="559"/>
      <c r="VTB1110" s="559"/>
      <c r="VTC1110" s="559"/>
      <c r="VTD1110" s="559"/>
      <c r="VTE1110" s="559"/>
      <c r="VTF1110" s="559"/>
      <c r="VTG1110" s="559"/>
      <c r="VTH1110" s="559"/>
      <c r="VTI1110" s="559"/>
      <c r="VTJ1110" s="559"/>
      <c r="VTK1110" s="559"/>
      <c r="VTL1110" s="559"/>
      <c r="VTM1110" s="559"/>
      <c r="VTN1110" s="559"/>
      <c r="VTO1110" s="559"/>
      <c r="VTP1110" s="559"/>
      <c r="VTQ1110" s="559"/>
      <c r="VTR1110" s="559"/>
      <c r="VTS1110" s="559"/>
      <c r="VTT1110" s="559"/>
      <c r="VTU1110" s="559"/>
      <c r="VTV1110" s="559"/>
      <c r="VTW1110" s="559"/>
      <c r="VTX1110" s="559"/>
      <c r="VTY1110" s="559"/>
      <c r="VTZ1110" s="559"/>
      <c r="VUA1110" s="559"/>
      <c r="VUB1110" s="559"/>
      <c r="VUC1110" s="559"/>
      <c r="VUD1110" s="559"/>
      <c r="VUE1110" s="559"/>
      <c r="VUF1110" s="559"/>
      <c r="VUG1110" s="559"/>
      <c r="VUH1110" s="559"/>
      <c r="VUI1110" s="559"/>
      <c r="VUJ1110" s="559"/>
      <c r="VUK1110" s="559"/>
      <c r="VUL1110" s="559"/>
      <c r="VUM1110" s="559"/>
      <c r="VUN1110" s="559"/>
      <c r="VUO1110" s="559"/>
      <c r="VUP1110" s="559"/>
      <c r="VUQ1110" s="559"/>
      <c r="VUR1110" s="559"/>
      <c r="VUS1110" s="559"/>
      <c r="VUT1110" s="559"/>
      <c r="VUU1110" s="559"/>
      <c r="VUV1110" s="559"/>
      <c r="VUW1110" s="559"/>
      <c r="VUX1110" s="559"/>
      <c r="VUY1110" s="559"/>
      <c r="VUZ1110" s="559"/>
      <c r="VVA1110" s="559"/>
      <c r="VVB1110" s="559"/>
      <c r="VVC1110" s="559"/>
      <c r="VVD1110" s="559"/>
      <c r="VVE1110" s="559"/>
      <c r="VVF1110" s="559"/>
      <c r="VVG1110" s="559"/>
      <c r="VVH1110" s="559"/>
      <c r="VVI1110" s="559"/>
      <c r="VVJ1110" s="559"/>
      <c r="VVK1110" s="559"/>
      <c r="VVL1110" s="559"/>
      <c r="VVM1110" s="559"/>
      <c r="VVN1110" s="559"/>
      <c r="VVO1110" s="559"/>
      <c r="VVP1110" s="559"/>
      <c r="VVQ1110" s="559"/>
      <c r="VVR1110" s="559"/>
      <c r="VVS1110" s="559"/>
      <c r="VVT1110" s="559"/>
      <c r="VVU1110" s="559"/>
      <c r="VVV1110" s="559"/>
      <c r="VVW1110" s="559"/>
      <c r="VVX1110" s="559"/>
      <c r="VVY1110" s="559"/>
      <c r="VVZ1110" s="559"/>
      <c r="VWA1110" s="559"/>
      <c r="VWB1110" s="559"/>
      <c r="VWC1110" s="559"/>
      <c r="VWD1110" s="559"/>
      <c r="VWE1110" s="559"/>
      <c r="VWF1110" s="559"/>
      <c r="VWG1110" s="559"/>
      <c r="VWH1110" s="559"/>
      <c r="VWI1110" s="559"/>
      <c r="VWJ1110" s="559"/>
      <c r="VWK1110" s="559"/>
      <c r="VWL1110" s="559"/>
      <c r="VWM1110" s="559"/>
      <c r="VWN1110" s="559"/>
      <c r="VWO1110" s="559"/>
      <c r="VWP1110" s="559"/>
      <c r="VWQ1110" s="559"/>
      <c r="VWR1110" s="559"/>
      <c r="VWS1110" s="559"/>
      <c r="VWT1110" s="559"/>
      <c r="VWU1110" s="559"/>
      <c r="VWV1110" s="559"/>
      <c r="VWW1110" s="559"/>
      <c r="VWX1110" s="559"/>
      <c r="VWY1110" s="559"/>
      <c r="VWZ1110" s="559"/>
      <c r="VXA1110" s="559"/>
      <c r="VXB1110" s="559"/>
      <c r="VXC1110" s="559"/>
      <c r="VXD1110" s="559"/>
      <c r="VXE1110" s="559"/>
      <c r="VXF1110" s="559"/>
      <c r="VXG1110" s="559"/>
      <c r="VXH1110" s="559"/>
      <c r="VXI1110" s="559"/>
      <c r="VXJ1110" s="559"/>
      <c r="VXK1110" s="559"/>
      <c r="VXL1110" s="559"/>
      <c r="VXM1110" s="559"/>
      <c r="VXN1110" s="559"/>
      <c r="VXO1110" s="559"/>
      <c r="VXP1110" s="559"/>
      <c r="VXQ1110" s="559"/>
      <c r="VXR1110" s="559"/>
      <c r="VXS1110" s="559"/>
      <c r="VXT1110" s="559"/>
      <c r="VXU1110" s="559"/>
      <c r="VXV1110" s="559"/>
      <c r="VXW1110" s="559"/>
      <c r="VXX1110" s="559"/>
      <c r="VXY1110" s="559"/>
      <c r="VXZ1110" s="559"/>
      <c r="VYA1110" s="559"/>
      <c r="VYB1110" s="559"/>
      <c r="VYC1110" s="559"/>
      <c r="VYD1110" s="559"/>
      <c r="VYE1110" s="559"/>
      <c r="VYF1110" s="559"/>
      <c r="VYG1110" s="559"/>
      <c r="VYH1110" s="559"/>
      <c r="VYI1110" s="559"/>
      <c r="VYJ1110" s="559"/>
      <c r="VYK1110" s="559"/>
      <c r="VYL1110" s="559"/>
      <c r="VYM1110" s="559"/>
      <c r="VYN1110" s="559"/>
      <c r="VYO1110" s="559"/>
      <c r="VYP1110" s="559"/>
      <c r="VYQ1110" s="559"/>
      <c r="VYR1110" s="559"/>
      <c r="VYS1110" s="559"/>
      <c r="VYT1110" s="559"/>
      <c r="VYU1110" s="559"/>
      <c r="VYV1110" s="559"/>
      <c r="VYW1110" s="559"/>
      <c r="VYX1110" s="559"/>
      <c r="VYY1110" s="559"/>
      <c r="VYZ1110" s="559"/>
      <c r="VZA1110" s="559"/>
      <c r="VZB1110" s="559"/>
      <c r="VZC1110" s="559"/>
      <c r="VZD1110" s="559"/>
      <c r="VZE1110" s="559"/>
      <c r="VZF1110" s="559"/>
      <c r="VZG1110" s="559"/>
      <c r="VZH1110" s="559"/>
      <c r="VZI1110" s="559"/>
      <c r="VZJ1110" s="559"/>
      <c r="VZK1110" s="559"/>
      <c r="VZL1110" s="559"/>
      <c r="VZM1110" s="559"/>
      <c r="VZN1110" s="559"/>
      <c r="VZO1110" s="559"/>
      <c r="VZP1110" s="559"/>
      <c r="VZQ1110" s="559"/>
      <c r="VZR1110" s="559"/>
      <c r="VZS1110" s="559"/>
      <c r="VZT1110" s="559"/>
      <c r="VZU1110" s="559"/>
      <c r="VZV1110" s="559"/>
      <c r="VZW1110" s="559"/>
      <c r="VZX1110" s="559"/>
      <c r="VZY1110" s="559"/>
      <c r="VZZ1110" s="559"/>
      <c r="WAA1110" s="559"/>
      <c r="WAB1110" s="559"/>
      <c r="WAC1110" s="559"/>
      <c r="WAD1110" s="559"/>
      <c r="WAE1110" s="559"/>
      <c r="WAF1110" s="559"/>
      <c r="WAG1110" s="559"/>
      <c r="WAH1110" s="559"/>
      <c r="WAI1110" s="559"/>
      <c r="WAJ1110" s="559"/>
      <c r="WAK1110" s="559"/>
      <c r="WAL1110" s="559"/>
      <c r="WAM1110" s="559"/>
      <c r="WAN1110" s="559"/>
      <c r="WAO1110" s="559"/>
      <c r="WAP1110" s="559"/>
      <c r="WAQ1110" s="559"/>
      <c r="WAR1110" s="559"/>
      <c r="WAS1110" s="559"/>
      <c r="WAT1110" s="559"/>
      <c r="WAU1110" s="559"/>
      <c r="WAV1110" s="559"/>
      <c r="WAW1110" s="559"/>
      <c r="WAX1110" s="559"/>
      <c r="WAY1110" s="559"/>
      <c r="WAZ1110" s="559"/>
      <c r="WBA1110" s="559"/>
      <c r="WBB1110" s="559"/>
      <c r="WBC1110" s="559"/>
      <c r="WBD1110" s="559"/>
      <c r="WBE1110" s="559"/>
      <c r="WBF1110" s="559"/>
      <c r="WBG1110" s="559"/>
      <c r="WBH1110" s="559"/>
      <c r="WBI1110" s="559"/>
      <c r="WBJ1110" s="559"/>
      <c r="WBK1110" s="559"/>
      <c r="WBL1110" s="559"/>
      <c r="WBM1110" s="559"/>
      <c r="WBN1110" s="559"/>
      <c r="WBO1110" s="559"/>
      <c r="WBP1110" s="559"/>
      <c r="WBQ1110" s="559"/>
      <c r="WBR1110" s="559"/>
      <c r="WBS1110" s="559"/>
      <c r="WBT1110" s="559"/>
      <c r="WBU1110" s="559"/>
      <c r="WBV1110" s="559"/>
      <c r="WBW1110" s="559"/>
      <c r="WBX1110" s="559"/>
      <c r="WBY1110" s="559"/>
      <c r="WBZ1110" s="559"/>
      <c r="WCA1110" s="559"/>
      <c r="WCB1110" s="559"/>
      <c r="WCC1110" s="559"/>
      <c r="WCD1110" s="559"/>
      <c r="WCE1110" s="559"/>
      <c r="WCF1110" s="559"/>
      <c r="WCG1110" s="559"/>
      <c r="WCH1110" s="559"/>
      <c r="WCI1110" s="559"/>
      <c r="WCJ1110" s="559"/>
      <c r="WCK1110" s="559"/>
      <c r="WCL1110" s="559"/>
      <c r="WCM1110" s="559"/>
      <c r="WCN1110" s="559"/>
      <c r="WCO1110" s="559"/>
      <c r="WCP1110" s="559"/>
      <c r="WCQ1110" s="559"/>
      <c r="WCR1110" s="559"/>
      <c r="WCS1110" s="559"/>
      <c r="WCT1110" s="559"/>
      <c r="WCU1110" s="559"/>
      <c r="WCV1110" s="559"/>
      <c r="WCW1110" s="559"/>
      <c r="WCX1110" s="559"/>
      <c r="WCY1110" s="559"/>
      <c r="WCZ1110" s="559"/>
      <c r="WDA1110" s="559"/>
      <c r="WDB1110" s="559"/>
      <c r="WDC1110" s="559"/>
      <c r="WDD1110" s="559"/>
      <c r="WDE1110" s="559"/>
      <c r="WDF1110" s="559"/>
      <c r="WDG1110" s="559"/>
      <c r="WDH1110" s="559"/>
      <c r="WDI1110" s="559"/>
      <c r="WDJ1110" s="559"/>
      <c r="WDK1110" s="559"/>
      <c r="WDL1110" s="559"/>
      <c r="WDM1110" s="559"/>
      <c r="WDN1110" s="559"/>
      <c r="WDO1110" s="559"/>
      <c r="WDP1110" s="559"/>
      <c r="WDQ1110" s="559"/>
      <c r="WDR1110" s="559"/>
      <c r="WDS1110" s="559"/>
      <c r="WDT1110" s="559"/>
      <c r="WDU1110" s="559"/>
      <c r="WDV1110" s="559"/>
      <c r="WDW1110" s="559"/>
      <c r="WDX1110" s="559"/>
      <c r="WDY1110" s="559"/>
      <c r="WDZ1110" s="559"/>
      <c r="WEA1110" s="559"/>
      <c r="WEB1110" s="559"/>
      <c r="WEC1110" s="559"/>
      <c r="WED1110" s="559"/>
      <c r="WEE1110" s="559"/>
      <c r="WEF1110" s="559"/>
      <c r="WEG1110" s="559"/>
      <c r="WEH1110" s="559"/>
      <c r="WEI1110" s="559"/>
      <c r="WEJ1110" s="559"/>
      <c r="WEK1110" s="559"/>
      <c r="WEL1110" s="559"/>
      <c r="WEM1110" s="559"/>
      <c r="WEN1110" s="559"/>
      <c r="WEO1110" s="559"/>
      <c r="WEP1110" s="559"/>
      <c r="WEQ1110" s="559"/>
      <c r="WER1110" s="559"/>
      <c r="WES1110" s="559"/>
      <c r="WET1110" s="559"/>
      <c r="WEU1110" s="559"/>
      <c r="WEV1110" s="559"/>
      <c r="WEW1110" s="559"/>
      <c r="WEX1110" s="559"/>
      <c r="WEY1110" s="559"/>
      <c r="WEZ1110" s="559"/>
      <c r="WFA1110" s="559"/>
      <c r="WFB1110" s="559"/>
      <c r="WFC1110" s="559"/>
      <c r="WFD1110" s="559"/>
      <c r="WFE1110" s="559"/>
      <c r="WFF1110" s="559"/>
      <c r="WFG1110" s="559"/>
      <c r="WFH1110" s="559"/>
      <c r="WFI1110" s="559"/>
      <c r="WFJ1110" s="559"/>
      <c r="WFK1110" s="559"/>
      <c r="WFL1110" s="559"/>
      <c r="WFM1110" s="559"/>
      <c r="WFN1110" s="559"/>
      <c r="WFO1110" s="559"/>
      <c r="WFP1110" s="559"/>
      <c r="WFQ1110" s="559"/>
      <c r="WFR1110" s="559"/>
      <c r="WFS1110" s="559"/>
      <c r="WFT1110" s="559"/>
      <c r="WFU1110" s="559"/>
      <c r="WFV1110" s="559"/>
      <c r="WFW1110" s="559"/>
      <c r="WFX1110" s="559"/>
      <c r="WFY1110" s="559"/>
      <c r="WFZ1110" s="559"/>
      <c r="WGA1110" s="559"/>
      <c r="WGB1110" s="559"/>
      <c r="WGC1110" s="559"/>
      <c r="WGD1110" s="559"/>
      <c r="WGE1110" s="559"/>
      <c r="WGF1110" s="559"/>
      <c r="WGG1110" s="559"/>
      <c r="WGH1110" s="559"/>
      <c r="WGI1110" s="559"/>
      <c r="WGJ1110" s="559"/>
      <c r="WGK1110" s="559"/>
      <c r="WGL1110" s="559"/>
      <c r="WGM1110" s="559"/>
      <c r="WGN1110" s="559"/>
      <c r="WGO1110" s="559"/>
      <c r="WGP1110" s="559"/>
      <c r="WGQ1110" s="559"/>
      <c r="WGR1110" s="559"/>
      <c r="WGS1110" s="559"/>
      <c r="WGT1110" s="559"/>
      <c r="WGU1110" s="559"/>
      <c r="WGV1110" s="559"/>
      <c r="WGW1110" s="559"/>
      <c r="WGX1110" s="559"/>
      <c r="WGY1110" s="559"/>
      <c r="WGZ1110" s="559"/>
      <c r="WHA1110" s="559"/>
      <c r="WHB1110" s="559"/>
      <c r="WHC1110" s="559"/>
      <c r="WHD1110" s="559"/>
      <c r="WHE1110" s="559"/>
      <c r="WHF1110" s="559"/>
      <c r="WHG1110" s="559"/>
      <c r="WHH1110" s="559"/>
      <c r="WHI1110" s="559"/>
      <c r="WHJ1110" s="559"/>
      <c r="WHK1110" s="559"/>
      <c r="WHL1110" s="559"/>
      <c r="WHM1110" s="559"/>
      <c r="WHN1110" s="559"/>
      <c r="WHO1110" s="559"/>
      <c r="WHP1110" s="559"/>
      <c r="WHQ1110" s="559"/>
      <c r="WHR1110" s="559"/>
      <c r="WHS1110" s="559"/>
      <c r="WHT1110" s="559"/>
      <c r="WHU1110" s="559"/>
      <c r="WHV1110" s="559"/>
      <c r="WHW1110" s="559"/>
      <c r="WHX1110" s="559"/>
      <c r="WHY1110" s="559"/>
      <c r="WHZ1110" s="559"/>
      <c r="WIA1110" s="559"/>
      <c r="WIB1110" s="559"/>
      <c r="WIC1110" s="559"/>
      <c r="WID1110" s="559"/>
      <c r="WIE1110" s="559"/>
      <c r="WIF1110" s="559"/>
      <c r="WIG1110" s="559"/>
      <c r="WIH1110" s="559"/>
      <c r="WII1110" s="559"/>
      <c r="WIJ1110" s="559"/>
      <c r="WIK1110" s="559"/>
      <c r="WIL1110" s="559"/>
      <c r="WIM1110" s="559"/>
      <c r="WIN1110" s="559"/>
      <c r="WIO1110" s="559"/>
      <c r="WIP1110" s="559"/>
      <c r="WIQ1110" s="559"/>
      <c r="WIR1110" s="559"/>
      <c r="WIS1110" s="559"/>
      <c r="WIT1110" s="559"/>
      <c r="WIU1110" s="559"/>
      <c r="WIV1110" s="559"/>
      <c r="WIW1110" s="559"/>
      <c r="WIX1110" s="559"/>
      <c r="WIY1110" s="559"/>
      <c r="WIZ1110" s="559"/>
      <c r="WJA1110" s="559"/>
      <c r="WJB1110" s="559"/>
      <c r="WJC1110" s="559"/>
      <c r="WJD1110" s="559"/>
      <c r="WJE1110" s="559"/>
      <c r="WJF1110" s="559"/>
      <c r="WJG1110" s="559"/>
      <c r="WJH1110" s="559"/>
      <c r="WJI1110" s="559"/>
      <c r="WJJ1110" s="559"/>
      <c r="WJK1110" s="559"/>
      <c r="WJL1110" s="559"/>
      <c r="WJM1110" s="559"/>
      <c r="WJN1110" s="559"/>
      <c r="WJO1110" s="559"/>
      <c r="WJP1110" s="559"/>
      <c r="WJQ1110" s="559"/>
      <c r="WJR1110" s="559"/>
      <c r="WJS1110" s="559"/>
      <c r="WJT1110" s="559"/>
      <c r="WJU1110" s="559"/>
      <c r="WJV1110" s="559"/>
      <c r="WJW1110" s="559"/>
      <c r="WJX1110" s="559"/>
      <c r="WJY1110" s="559"/>
      <c r="WJZ1110" s="559"/>
      <c r="WKA1110" s="559"/>
      <c r="WKB1110" s="559"/>
      <c r="WKC1110" s="559"/>
      <c r="WKD1110" s="559"/>
      <c r="WKE1110" s="559"/>
      <c r="WKF1110" s="559"/>
      <c r="WKG1110" s="559"/>
      <c r="WKH1110" s="559"/>
      <c r="WKI1110" s="559"/>
      <c r="WKJ1110" s="559"/>
      <c r="WKK1110" s="559"/>
      <c r="WKL1110" s="559"/>
      <c r="WKM1110" s="559"/>
      <c r="WKN1110" s="559"/>
      <c r="WKO1110" s="559"/>
      <c r="WKP1110" s="559"/>
      <c r="WKQ1110" s="559"/>
      <c r="WKR1110" s="559"/>
      <c r="WKS1110" s="559"/>
      <c r="WKT1110" s="559"/>
      <c r="WKU1110" s="559"/>
      <c r="WKV1110" s="559"/>
      <c r="WKW1110" s="559"/>
      <c r="WKX1110" s="559"/>
      <c r="WKY1110" s="559"/>
      <c r="WKZ1110" s="559"/>
      <c r="WLA1110" s="559"/>
      <c r="WLB1110" s="559"/>
      <c r="WLC1110" s="559"/>
      <c r="WLD1110" s="559"/>
      <c r="WLE1110" s="559"/>
      <c r="WLF1110" s="559"/>
      <c r="WLG1110" s="559"/>
      <c r="WLH1110" s="559"/>
      <c r="WLI1110" s="559"/>
      <c r="WLJ1110" s="559"/>
      <c r="WLK1110" s="559"/>
      <c r="WLL1110" s="559"/>
      <c r="WLM1110" s="559"/>
      <c r="WLN1110" s="559"/>
      <c r="WLO1110" s="559"/>
      <c r="WLP1110" s="559"/>
      <c r="WLQ1110" s="559"/>
      <c r="WLR1110" s="559"/>
      <c r="WLS1110" s="559"/>
      <c r="WLT1110" s="559"/>
      <c r="WLU1110" s="559"/>
      <c r="WLV1110" s="559"/>
      <c r="WLW1110" s="559"/>
      <c r="WLX1110" s="559"/>
      <c r="WLY1110" s="559"/>
      <c r="WLZ1110" s="559"/>
      <c r="WMA1110" s="559"/>
      <c r="WMB1110" s="559"/>
      <c r="WMC1110" s="559"/>
      <c r="WMD1110" s="559"/>
      <c r="WME1110" s="559"/>
      <c r="WMF1110" s="559"/>
      <c r="WMG1110" s="559"/>
      <c r="WMH1110" s="559"/>
      <c r="WMI1110" s="559"/>
      <c r="WMJ1110" s="559"/>
      <c r="WMK1110" s="559"/>
      <c r="WML1110" s="559"/>
      <c r="WMM1110" s="559"/>
      <c r="WMN1110" s="559"/>
      <c r="WMO1110" s="559"/>
      <c r="WMP1110" s="559"/>
      <c r="WMQ1110" s="559"/>
      <c r="WMR1110" s="559"/>
      <c r="WMS1110" s="559"/>
      <c r="WMT1110" s="559"/>
      <c r="WMU1110" s="559"/>
      <c r="WMV1110" s="559"/>
      <c r="WMW1110" s="559"/>
      <c r="WMX1110" s="559"/>
      <c r="WMY1110" s="559"/>
      <c r="WMZ1110" s="559"/>
      <c r="WNA1110" s="559"/>
      <c r="WNB1110" s="559"/>
      <c r="WNC1110" s="559"/>
      <c r="WND1110" s="559"/>
      <c r="WNE1110" s="559"/>
      <c r="WNF1110" s="559"/>
      <c r="WNG1110" s="559"/>
      <c r="WNH1110" s="559"/>
      <c r="WNI1110" s="559"/>
      <c r="WNJ1110" s="559"/>
      <c r="WNK1110" s="559"/>
      <c r="WNL1110" s="559"/>
      <c r="WNM1110" s="559"/>
      <c r="WNN1110" s="559"/>
      <c r="WNO1110" s="559"/>
      <c r="WNP1110" s="559"/>
      <c r="WNQ1110" s="559"/>
      <c r="WNR1110" s="559"/>
      <c r="WNS1110" s="559"/>
      <c r="WNT1110" s="559"/>
      <c r="WNU1110" s="559"/>
      <c r="WNV1110" s="559"/>
      <c r="WNW1110" s="559"/>
      <c r="WNX1110" s="559"/>
      <c r="WNY1110" s="559"/>
      <c r="WNZ1110" s="559"/>
      <c r="WOA1110" s="559"/>
      <c r="WOB1110" s="559"/>
      <c r="WOC1110" s="559"/>
      <c r="WOD1110" s="559"/>
      <c r="WOE1110" s="559"/>
      <c r="WOF1110" s="559"/>
      <c r="WOG1110" s="559"/>
      <c r="WOH1110" s="559"/>
      <c r="WOI1110" s="559"/>
      <c r="WOJ1110" s="559"/>
      <c r="WOK1110" s="559"/>
      <c r="WOL1110" s="559"/>
      <c r="WOM1110" s="559"/>
      <c r="WON1110" s="559"/>
      <c r="WOO1110" s="559"/>
      <c r="WOP1110" s="559"/>
      <c r="WOQ1110" s="559"/>
      <c r="WOR1110" s="559"/>
      <c r="WOS1110" s="559"/>
      <c r="WOT1110" s="559"/>
      <c r="WOU1110" s="559"/>
      <c r="WOV1110" s="559"/>
      <c r="WOW1110" s="559"/>
      <c r="WOX1110" s="559"/>
      <c r="WOY1110" s="559"/>
      <c r="WOZ1110" s="559"/>
      <c r="WPA1110" s="559"/>
      <c r="WPB1110" s="559"/>
      <c r="WPC1110" s="559"/>
      <c r="WPD1110" s="559"/>
      <c r="WPE1110" s="559"/>
      <c r="WPF1110" s="559"/>
      <c r="WPG1110" s="559"/>
      <c r="WPH1110" s="559"/>
      <c r="WPI1110" s="559"/>
      <c r="WPJ1110" s="559"/>
      <c r="WPK1110" s="559"/>
      <c r="WPL1110" s="559"/>
      <c r="WPM1110" s="559"/>
      <c r="WPN1110" s="559"/>
      <c r="WPO1110" s="559"/>
      <c r="WPP1110" s="559"/>
      <c r="WPQ1110" s="559"/>
      <c r="WPR1110" s="559"/>
      <c r="WPS1110" s="559"/>
      <c r="WPT1110" s="559"/>
      <c r="WPU1110" s="559"/>
      <c r="WPV1110" s="559"/>
      <c r="WPW1110" s="559"/>
      <c r="WPX1110" s="559"/>
      <c r="WPY1110" s="559"/>
      <c r="WPZ1110" s="559"/>
      <c r="WQA1110" s="559"/>
      <c r="WQB1110" s="559"/>
      <c r="WQC1110" s="559"/>
      <c r="WQD1110" s="559"/>
      <c r="WQE1110" s="559"/>
      <c r="WQF1110" s="559"/>
      <c r="WQG1110" s="559"/>
      <c r="WQH1110" s="559"/>
      <c r="WQI1110" s="559"/>
      <c r="WQJ1110" s="559"/>
      <c r="WQK1110" s="559"/>
      <c r="WQL1110" s="559"/>
      <c r="WQM1110" s="559"/>
      <c r="WQN1110" s="559"/>
      <c r="WQO1110" s="559"/>
      <c r="WQP1110" s="559"/>
      <c r="WQQ1110" s="559"/>
      <c r="WQR1110" s="559"/>
      <c r="WQS1110" s="559"/>
      <c r="WQT1110" s="559"/>
      <c r="WQU1110" s="559"/>
      <c r="WQV1110" s="559"/>
      <c r="WQW1110" s="559"/>
      <c r="WQX1110" s="559"/>
      <c r="WQY1110" s="559"/>
      <c r="WQZ1110" s="559"/>
      <c r="WRA1110" s="559"/>
      <c r="WRB1110" s="559"/>
      <c r="WRC1110" s="559"/>
      <c r="WRD1110" s="559"/>
      <c r="WRE1110" s="559"/>
      <c r="WRF1110" s="559"/>
      <c r="WRG1110" s="559"/>
      <c r="WRH1110" s="559"/>
      <c r="WRI1110" s="559"/>
      <c r="WRJ1110" s="559"/>
      <c r="WRK1110" s="559"/>
      <c r="WRL1110" s="559"/>
      <c r="WRM1110" s="559"/>
      <c r="WRN1110" s="559"/>
      <c r="WRO1110" s="559"/>
      <c r="WRP1110" s="559"/>
      <c r="WRQ1110" s="559"/>
      <c r="WRR1110" s="559"/>
      <c r="WRS1110" s="559"/>
      <c r="WRT1110" s="559"/>
      <c r="WRU1110" s="559"/>
      <c r="WRV1110" s="559"/>
      <c r="WRW1110" s="559"/>
      <c r="WRX1110" s="559"/>
      <c r="WRY1110" s="559"/>
      <c r="WRZ1110" s="559"/>
      <c r="WSA1110" s="559"/>
      <c r="WSB1110" s="559"/>
      <c r="WSC1110" s="559"/>
      <c r="WSD1110" s="559"/>
      <c r="WSE1110" s="559"/>
      <c r="WSF1110" s="559"/>
      <c r="WSG1110" s="559"/>
      <c r="WSH1110" s="559"/>
      <c r="WSI1110" s="559"/>
      <c r="WSJ1110" s="559"/>
      <c r="WSK1110" s="559"/>
      <c r="WSL1110" s="559"/>
      <c r="WSM1110" s="559"/>
      <c r="WSN1110" s="559"/>
      <c r="WSO1110" s="559"/>
      <c r="WSP1110" s="559"/>
      <c r="WSQ1110" s="559"/>
      <c r="WSR1110" s="559"/>
      <c r="WSS1110" s="559"/>
      <c r="WST1110" s="559"/>
      <c r="WSU1110" s="559"/>
      <c r="WSV1110" s="559"/>
      <c r="WSW1110" s="559"/>
      <c r="WSX1110" s="559"/>
      <c r="WSY1110" s="559"/>
      <c r="WSZ1110" s="559"/>
      <c r="WTA1110" s="559"/>
      <c r="WTB1110" s="559"/>
      <c r="WTC1110" s="559"/>
      <c r="WTD1110" s="559"/>
      <c r="WTE1110" s="559"/>
      <c r="WTF1110" s="559"/>
      <c r="WTG1110" s="559"/>
      <c r="WTH1110" s="559"/>
      <c r="WTI1110" s="559"/>
      <c r="WTJ1110" s="559"/>
      <c r="WTK1110" s="559"/>
      <c r="WTL1110" s="559"/>
      <c r="WTM1110" s="559"/>
      <c r="WTN1110" s="559"/>
      <c r="WTO1110" s="559"/>
      <c r="WTP1110" s="559"/>
      <c r="WTQ1110" s="559"/>
      <c r="WTR1110" s="559"/>
      <c r="WTS1110" s="559"/>
      <c r="WTT1110" s="559"/>
      <c r="WTU1110" s="559"/>
      <c r="WTV1110" s="559"/>
      <c r="WTW1110" s="559"/>
      <c r="WTX1110" s="559"/>
      <c r="WTY1110" s="559"/>
      <c r="WTZ1110" s="559"/>
      <c r="WUA1110" s="559"/>
      <c r="WUB1110" s="559"/>
      <c r="WUC1110" s="559"/>
      <c r="WUD1110" s="559"/>
      <c r="WUE1110" s="559"/>
      <c r="WUF1110" s="559"/>
      <c r="WUG1110" s="559"/>
      <c r="WUH1110" s="559"/>
      <c r="WUI1110" s="559"/>
      <c r="WUJ1110" s="559"/>
      <c r="WUK1110" s="559"/>
      <c r="WUL1110" s="559"/>
      <c r="WUM1110" s="559"/>
      <c r="WUN1110" s="559"/>
      <c r="WUO1110" s="559"/>
      <c r="WUP1110" s="559"/>
      <c r="WUQ1110" s="559"/>
      <c r="WUR1110" s="559"/>
      <c r="WUS1110" s="559"/>
      <c r="WUT1110" s="559"/>
      <c r="WUU1110" s="559"/>
      <c r="WUV1110" s="559"/>
      <c r="WUW1110" s="559"/>
      <c r="WUX1110" s="559"/>
      <c r="WUY1110" s="559"/>
      <c r="WUZ1110" s="559"/>
      <c r="WVA1110" s="559"/>
      <c r="WVB1110" s="559"/>
      <c r="WVC1110" s="559"/>
      <c r="WVD1110" s="559"/>
      <c r="WVE1110" s="559"/>
      <c r="WVF1110" s="559"/>
      <c r="WVG1110" s="559"/>
      <c r="WVH1110" s="559"/>
      <c r="WVI1110" s="559"/>
      <c r="WVJ1110" s="559"/>
      <c r="WVK1110" s="559"/>
      <c r="WVL1110" s="559"/>
      <c r="WVM1110" s="559"/>
      <c r="WVN1110" s="559"/>
      <c r="WVO1110" s="559"/>
      <c r="WVP1110" s="559"/>
      <c r="WVQ1110" s="559"/>
      <c r="WVR1110" s="559"/>
      <c r="WVS1110" s="559"/>
      <c r="WVT1110" s="559"/>
      <c r="WVU1110" s="559"/>
      <c r="WVV1110" s="559"/>
      <c r="WVW1110" s="559"/>
      <c r="WVX1110" s="559"/>
      <c r="WVY1110" s="559"/>
      <c r="WVZ1110" s="559"/>
      <c r="WWA1110" s="559"/>
      <c r="WWB1110" s="559"/>
      <c r="WWC1110" s="559"/>
      <c r="WWD1110" s="559"/>
      <c r="WWE1110" s="559"/>
      <c r="WWF1110" s="559"/>
      <c r="WWG1110" s="559"/>
      <c r="WWH1110" s="559"/>
      <c r="WWI1110" s="559"/>
      <c r="WWJ1110" s="559"/>
      <c r="WWK1110" s="559"/>
      <c r="WWL1110" s="559"/>
      <c r="WWM1110" s="559"/>
      <c r="WWN1110" s="559"/>
      <c r="WWO1110" s="559"/>
      <c r="WWP1110" s="559"/>
      <c r="WWQ1110" s="559"/>
      <c r="WWR1110" s="559"/>
      <c r="WWS1110" s="559"/>
      <c r="WWT1110" s="559"/>
      <c r="WWU1110" s="559"/>
      <c r="WWV1110" s="559"/>
      <c r="WWW1110" s="559"/>
      <c r="WWX1110" s="559"/>
      <c r="WWY1110" s="559"/>
      <c r="WWZ1110" s="559"/>
      <c r="WXA1110" s="559"/>
      <c r="WXB1110" s="559"/>
      <c r="WXC1110" s="559"/>
      <c r="WXD1110" s="559"/>
      <c r="WXE1110" s="559"/>
      <c r="WXF1110" s="559"/>
      <c r="WXG1110" s="559"/>
      <c r="WXH1110" s="559"/>
      <c r="WXI1110" s="559"/>
      <c r="WXJ1110" s="559"/>
      <c r="WXK1110" s="559"/>
      <c r="WXL1110" s="559"/>
      <c r="WXM1110" s="559"/>
      <c r="WXN1110" s="559"/>
      <c r="WXO1110" s="559"/>
      <c r="WXP1110" s="559"/>
      <c r="WXQ1110" s="559"/>
      <c r="WXR1110" s="559"/>
      <c r="WXS1110" s="559"/>
      <c r="WXT1110" s="559"/>
      <c r="WXU1110" s="559"/>
      <c r="WXV1110" s="559"/>
      <c r="WXW1110" s="559"/>
      <c r="WXX1110" s="559"/>
      <c r="WXY1110" s="559"/>
      <c r="WXZ1110" s="559"/>
      <c r="WYA1110" s="559"/>
      <c r="WYB1110" s="559"/>
      <c r="WYC1110" s="559"/>
      <c r="WYD1110" s="559"/>
      <c r="WYE1110" s="559"/>
      <c r="WYF1110" s="559"/>
      <c r="WYG1110" s="559"/>
      <c r="WYH1110" s="559"/>
      <c r="WYI1110" s="559"/>
      <c r="WYJ1110" s="559"/>
      <c r="WYK1110" s="559"/>
      <c r="WYL1110" s="559"/>
      <c r="WYM1110" s="559"/>
      <c r="WYN1110" s="559"/>
      <c r="WYO1110" s="559"/>
      <c r="WYP1110" s="559"/>
      <c r="WYQ1110" s="559"/>
      <c r="WYR1110" s="559"/>
      <c r="WYS1110" s="559"/>
      <c r="WYT1110" s="559"/>
      <c r="WYU1110" s="559"/>
      <c r="WYV1110" s="559"/>
      <c r="WYW1110" s="559"/>
      <c r="WYX1110" s="559"/>
      <c r="WYY1110" s="559"/>
      <c r="WYZ1110" s="559"/>
      <c r="WZA1110" s="559"/>
      <c r="WZB1110" s="559"/>
      <c r="WZC1110" s="559"/>
      <c r="WZD1110" s="559"/>
      <c r="WZE1110" s="559"/>
      <c r="WZF1110" s="559"/>
      <c r="WZG1110" s="559"/>
      <c r="WZH1110" s="559"/>
      <c r="WZI1110" s="559"/>
      <c r="WZJ1110" s="559"/>
      <c r="WZK1110" s="559"/>
      <c r="WZL1110" s="559"/>
      <c r="WZM1110" s="559"/>
      <c r="WZN1110" s="559"/>
      <c r="WZO1110" s="559"/>
      <c r="WZP1110" s="559"/>
      <c r="WZQ1110" s="559"/>
      <c r="WZR1110" s="559"/>
      <c r="WZS1110" s="559"/>
      <c r="WZT1110" s="559"/>
      <c r="WZU1110" s="559"/>
      <c r="WZV1110" s="559"/>
      <c r="WZW1110" s="559"/>
      <c r="WZX1110" s="559"/>
      <c r="WZY1110" s="559"/>
      <c r="WZZ1110" s="559"/>
      <c r="XAA1110" s="559"/>
      <c r="XAB1110" s="559"/>
      <c r="XAC1110" s="559"/>
      <c r="XAD1110" s="559"/>
      <c r="XAE1110" s="559"/>
      <c r="XAF1110" s="559"/>
      <c r="XAG1110" s="559"/>
      <c r="XAH1110" s="559"/>
      <c r="XAI1110" s="559"/>
      <c r="XAJ1110" s="559"/>
      <c r="XAK1110" s="559"/>
      <c r="XAL1110" s="559"/>
      <c r="XAM1110" s="559"/>
      <c r="XAN1110" s="559"/>
      <c r="XAO1110" s="559"/>
      <c r="XAP1110" s="559"/>
      <c r="XAQ1110" s="559"/>
      <c r="XAR1110" s="559"/>
      <c r="XAS1110" s="559"/>
      <c r="XAT1110" s="559"/>
      <c r="XAU1110" s="559"/>
      <c r="XAV1110" s="559"/>
      <c r="XAW1110" s="559"/>
      <c r="XAX1110" s="559"/>
      <c r="XAY1110" s="559"/>
      <c r="XAZ1110" s="559"/>
      <c r="XBA1110" s="559"/>
      <c r="XBB1110" s="559"/>
      <c r="XBC1110" s="559"/>
      <c r="XBD1110" s="559"/>
      <c r="XBE1110" s="559"/>
      <c r="XBF1110" s="559"/>
      <c r="XBG1110" s="559"/>
      <c r="XBH1110" s="559"/>
      <c r="XBI1110" s="559"/>
      <c r="XBJ1110" s="559"/>
      <c r="XBK1110" s="559"/>
      <c r="XBL1110" s="559"/>
      <c r="XBM1110" s="559"/>
      <c r="XBN1110" s="559"/>
      <c r="XBO1110" s="559"/>
      <c r="XBP1110" s="559"/>
      <c r="XBQ1110" s="559"/>
      <c r="XBR1110" s="559"/>
      <c r="XBS1110" s="559"/>
      <c r="XBT1110" s="559"/>
      <c r="XBU1110" s="559"/>
      <c r="XBV1110" s="559"/>
      <c r="XBW1110" s="559"/>
      <c r="XBX1110" s="559"/>
      <c r="XBY1110" s="559"/>
      <c r="XBZ1110" s="559"/>
      <c r="XCA1110" s="559"/>
      <c r="XCB1110" s="559"/>
      <c r="XCC1110" s="559"/>
      <c r="XCD1110" s="559"/>
      <c r="XCE1110" s="559"/>
      <c r="XCF1110" s="559"/>
      <c r="XCG1110" s="559"/>
      <c r="XCH1110" s="559"/>
      <c r="XCI1110" s="559"/>
      <c r="XCJ1110" s="559"/>
      <c r="XCK1110" s="559"/>
      <c r="XCL1110" s="559"/>
      <c r="XCM1110" s="559"/>
      <c r="XCN1110" s="559"/>
      <c r="XCO1110" s="559"/>
      <c r="XCP1110" s="559"/>
      <c r="XCQ1110" s="559"/>
      <c r="XCR1110" s="559"/>
      <c r="XCS1110" s="559"/>
      <c r="XCT1110" s="559"/>
      <c r="XCU1110" s="559"/>
      <c r="XCV1110" s="559"/>
      <c r="XCW1110" s="559"/>
      <c r="XCX1110" s="559"/>
      <c r="XCY1110" s="559"/>
      <c r="XCZ1110" s="559"/>
      <c r="XDA1110" s="559"/>
      <c r="XDB1110" s="559"/>
      <c r="XDC1110" s="559"/>
      <c r="XDD1110" s="559"/>
      <c r="XDE1110" s="559"/>
      <c r="XDF1110" s="559"/>
      <c r="XDG1110" s="559"/>
      <c r="XDH1110" s="559"/>
      <c r="XDI1110" s="559"/>
      <c r="XDJ1110" s="559"/>
      <c r="XDK1110" s="559"/>
      <c r="XDL1110" s="559"/>
      <c r="XDM1110" s="559"/>
      <c r="XDN1110" s="559"/>
      <c r="XDO1110" s="559"/>
      <c r="XDP1110" s="559"/>
      <c r="XDQ1110" s="559"/>
      <c r="XDR1110" s="559"/>
      <c r="XDS1110" s="559"/>
      <c r="XDT1110" s="559"/>
      <c r="XDU1110" s="559"/>
      <c r="XDV1110" s="559"/>
      <c r="XDW1110" s="559"/>
      <c r="XDX1110" s="559"/>
      <c r="XDY1110" s="559"/>
      <c r="XDZ1110" s="559"/>
      <c r="XEA1110" s="559"/>
      <c r="XEB1110" s="559"/>
      <c r="XEC1110" s="559"/>
      <c r="XED1110" s="559"/>
      <c r="XEE1110" s="559"/>
      <c r="XEF1110" s="559"/>
      <c r="XEG1110" s="559"/>
      <c r="XEH1110" s="559"/>
      <c r="XEI1110" s="559"/>
      <c r="XEJ1110" s="559"/>
      <c r="XEK1110" s="559"/>
      <c r="XEL1110" s="559"/>
      <c r="XEM1110" s="559"/>
      <c r="XEN1110" s="559"/>
      <c r="XEO1110" s="559"/>
      <c r="XEP1110" s="559"/>
      <c r="XEQ1110" s="559"/>
      <c r="XER1110" s="559"/>
      <c r="XES1110" s="559"/>
      <c r="XET1110" s="559"/>
      <c r="XEU1110" s="559"/>
      <c r="XEV1110" s="559"/>
      <c r="XEW1110" s="559"/>
      <c r="XEX1110" s="559"/>
      <c r="XEY1110" s="559"/>
    </row>
    <row r="1111" spans="1:16379" s="610" customFormat="1" ht="24.75" customHeight="1" x14ac:dyDescent="0.25">
      <c r="A1111" s="486" t="s">
        <v>3060</v>
      </c>
      <c r="B1111" s="487"/>
      <c r="C1111" s="486" t="s">
        <v>553</v>
      </c>
      <c r="D1111" s="596" t="s">
        <v>3721</v>
      </c>
      <c r="E1111" s="489" t="s">
        <v>18</v>
      </c>
      <c r="F1111" s="494">
        <v>186</v>
      </c>
      <c r="G1111" s="494"/>
      <c r="H1111" s="494"/>
      <c r="I1111" s="494"/>
      <c r="J1111" s="494"/>
      <c r="K1111" s="494"/>
      <c r="L1111" s="494">
        <f t="shared" ref="L1111" si="617">F1111</f>
        <v>186</v>
      </c>
      <c r="M1111" s="490">
        <v>1</v>
      </c>
      <c r="N1111" s="491">
        <f t="shared" ref="N1111" si="618">ROUND(M1111*L1111,2)</f>
        <v>186</v>
      </c>
      <c r="O1111" s="576"/>
      <c r="P1111" s="576"/>
      <c r="Q1111" s="492">
        <f>ROUND(N1111*O1111,2)</f>
        <v>0</v>
      </c>
      <c r="R1111" s="492"/>
      <c r="S1111" s="715">
        <f>ROUND(Q1111+R1111,2)</f>
        <v>0</v>
      </c>
      <c r="T1111" s="590"/>
      <c r="U1111" s="609"/>
      <c r="V1111" s="609"/>
      <c r="W1111" s="609"/>
      <c r="X1111" s="609"/>
      <c r="Y1111" s="609"/>
    </row>
    <row r="1112" spans="1:16379" s="660" customFormat="1" ht="22.5" customHeight="1" x14ac:dyDescent="0.3">
      <c r="A1112" s="649" t="s">
        <v>516</v>
      </c>
      <c r="B1112" s="650"/>
      <c r="C1112" s="649"/>
      <c r="D1112" s="651" t="s">
        <v>3724</v>
      </c>
      <c r="E1112" s="652"/>
      <c r="F1112" s="653"/>
      <c r="G1112" s="652"/>
      <c r="H1112" s="652"/>
      <c r="I1112" s="652"/>
      <c r="J1112" s="652"/>
      <c r="K1112" s="652"/>
      <c r="L1112" s="654"/>
      <c r="M1112" s="655"/>
      <c r="N1112" s="656"/>
      <c r="O1112" s="657"/>
      <c r="P1112" s="657"/>
      <c r="Q1112" s="658"/>
      <c r="R1112" s="658"/>
      <c r="S1112" s="715"/>
      <c r="T1112" s="657"/>
      <c r="U1112" s="659"/>
      <c r="V1112" s="659"/>
      <c r="W1112" s="659"/>
      <c r="X1112" s="659"/>
      <c r="Y1112" s="659"/>
    </row>
    <row r="1113" spans="1:16379" s="608" customFormat="1" ht="32.25" customHeight="1" x14ac:dyDescent="0.3">
      <c r="A1113" s="477" t="s">
        <v>2258</v>
      </c>
      <c r="B1113" s="501" t="s">
        <v>2086</v>
      </c>
      <c r="C1113" s="477" t="s">
        <v>552</v>
      </c>
      <c r="D1113" s="478" t="s">
        <v>3128</v>
      </c>
      <c r="E1113" s="479" t="s">
        <v>3</v>
      </c>
      <c r="F1113" s="500"/>
      <c r="G1113" s="479"/>
      <c r="H1113" s="479"/>
      <c r="I1113" s="480"/>
      <c r="J1113" s="480"/>
      <c r="K1113" s="480">
        <f>SUM(K1114:K1119)</f>
        <v>82.705800000000011</v>
      </c>
      <c r="L1113" s="480">
        <f>K1113</f>
        <v>82.705800000000011</v>
      </c>
      <c r="M1113" s="482">
        <v>1</v>
      </c>
      <c r="N1113" s="483">
        <f>ROUND(M1113*L1113,2)</f>
        <v>82.71</v>
      </c>
      <c r="O1113" s="575"/>
      <c r="P1113" s="575"/>
      <c r="Q1113" s="485"/>
      <c r="R1113" s="485">
        <f>ROUND(N1113*P1113,2)</f>
        <v>0</v>
      </c>
      <c r="S1113" s="715">
        <f>ROUND(Q1113+R1113,2)</f>
        <v>0</v>
      </c>
      <c r="T1113" s="575" t="s">
        <v>555</v>
      </c>
      <c r="U1113" s="607"/>
      <c r="V1113" s="607"/>
      <c r="W1113" s="607"/>
      <c r="X1113" s="607"/>
      <c r="Y1113" s="607"/>
    </row>
    <row r="1114" spans="1:16379" s="610" customFormat="1" ht="22.5" customHeight="1" x14ac:dyDescent="0.25">
      <c r="A1114" s="486" t="s">
        <v>2259</v>
      </c>
      <c r="B1114" s="487"/>
      <c r="C1114" s="486" t="s">
        <v>553</v>
      </c>
      <c r="D1114" s="809" t="s">
        <v>4519</v>
      </c>
      <c r="E1114" s="496" t="s">
        <v>1210</v>
      </c>
      <c r="F1114" s="494"/>
      <c r="G1114" s="489"/>
      <c r="H1114" s="489"/>
      <c r="I1114" s="492"/>
      <c r="J1114" s="524">
        <v>0.2</v>
      </c>
      <c r="K1114" s="492">
        <f>J1114*3.14*0.1</f>
        <v>6.2800000000000009E-2</v>
      </c>
      <c r="L1114" s="492">
        <f>J1114</f>
        <v>0.2</v>
      </c>
      <c r="M1114" s="490">
        <v>1.1000000000000001</v>
      </c>
      <c r="N1114" s="491">
        <f t="shared" ref="N1114:N1120" si="619">ROUND(M1114*L1114,2)</f>
        <v>0.22</v>
      </c>
      <c r="O1114" s="576"/>
      <c r="P1114" s="576"/>
      <c r="Q1114" s="492">
        <f t="shared" ref="Q1114:Q1120" si="620">ROUND(N1114*O1114,2)</f>
        <v>0</v>
      </c>
      <c r="R1114" s="492"/>
      <c r="S1114" s="715">
        <f t="shared" ref="S1114:S1120" si="621">ROUND(Q1114+R1114,2)</f>
        <v>0</v>
      </c>
      <c r="T1114" s="576"/>
      <c r="U1114" s="609"/>
      <c r="V1114" s="609"/>
      <c r="W1114" s="609"/>
      <c r="X1114" s="609"/>
      <c r="Y1114" s="609"/>
    </row>
    <row r="1115" spans="1:16379" s="610" customFormat="1" ht="22.5" customHeight="1" x14ac:dyDescent="0.25">
      <c r="A1115" s="486" t="s">
        <v>2260</v>
      </c>
      <c r="B1115" s="487"/>
      <c r="C1115" s="486" t="s">
        <v>553</v>
      </c>
      <c r="D1115" s="596" t="s">
        <v>956</v>
      </c>
      <c r="E1115" s="496" t="s">
        <v>1210</v>
      </c>
      <c r="F1115" s="494"/>
      <c r="G1115" s="489"/>
      <c r="H1115" s="489"/>
      <c r="I1115" s="492"/>
      <c r="J1115" s="524">
        <v>100.3</v>
      </c>
      <c r="K1115" s="492">
        <f>J1115*3.14*0.1</f>
        <v>31.494200000000003</v>
      </c>
      <c r="L1115" s="492">
        <f>J1115</f>
        <v>100.3</v>
      </c>
      <c r="M1115" s="490">
        <v>1.1000000000000001</v>
      </c>
      <c r="N1115" s="491">
        <f t="shared" si="619"/>
        <v>110.33</v>
      </c>
      <c r="O1115" s="576"/>
      <c r="P1115" s="576"/>
      <c r="Q1115" s="492">
        <f t="shared" si="620"/>
        <v>0</v>
      </c>
      <c r="R1115" s="492"/>
      <c r="S1115" s="715">
        <f t="shared" si="621"/>
        <v>0</v>
      </c>
      <c r="T1115" s="576"/>
      <c r="U1115" s="609"/>
      <c r="V1115" s="609"/>
      <c r="W1115" s="609"/>
      <c r="X1115" s="609"/>
      <c r="Y1115" s="609"/>
    </row>
    <row r="1116" spans="1:16379" s="610" customFormat="1" ht="22.5" customHeight="1" x14ac:dyDescent="0.25">
      <c r="A1116" s="486" t="s">
        <v>2261</v>
      </c>
      <c r="B1116" s="487"/>
      <c r="C1116" s="486" t="s">
        <v>553</v>
      </c>
      <c r="D1116" s="596" t="s">
        <v>3725</v>
      </c>
      <c r="E1116" s="496" t="s">
        <v>1210</v>
      </c>
      <c r="F1116" s="494"/>
      <c r="G1116" s="489"/>
      <c r="H1116" s="489"/>
      <c r="I1116" s="492"/>
      <c r="J1116" s="524">
        <v>99.5</v>
      </c>
      <c r="K1116" s="492">
        <f>J1116*3.14*0.16</f>
        <v>49.988800000000005</v>
      </c>
      <c r="L1116" s="492">
        <f t="shared" ref="L1116" si="622">J1116</f>
        <v>99.5</v>
      </c>
      <c r="M1116" s="490">
        <v>1.1000000000000001</v>
      </c>
      <c r="N1116" s="491">
        <f t="shared" si="619"/>
        <v>109.45</v>
      </c>
      <c r="O1116" s="576"/>
      <c r="P1116" s="576"/>
      <c r="Q1116" s="492">
        <f t="shared" si="620"/>
        <v>0</v>
      </c>
      <c r="R1116" s="492"/>
      <c r="S1116" s="715">
        <f t="shared" si="621"/>
        <v>0</v>
      </c>
      <c r="T1116" s="576"/>
      <c r="U1116" s="609"/>
      <c r="V1116" s="609"/>
      <c r="W1116" s="609"/>
      <c r="X1116" s="609"/>
      <c r="Y1116" s="609"/>
    </row>
    <row r="1117" spans="1:16379" s="610" customFormat="1" ht="22.5" customHeight="1" x14ac:dyDescent="0.25">
      <c r="A1117" s="486" t="s">
        <v>2262</v>
      </c>
      <c r="B1117" s="487"/>
      <c r="C1117" s="486" t="s">
        <v>553</v>
      </c>
      <c r="D1117" s="596" t="s">
        <v>966</v>
      </c>
      <c r="E1117" s="496" t="s">
        <v>18</v>
      </c>
      <c r="F1117" s="570">
        <v>2</v>
      </c>
      <c r="G1117" s="565"/>
      <c r="H1117" s="489"/>
      <c r="I1117" s="492"/>
      <c r="J1117" s="526"/>
      <c r="K1117" s="492">
        <v>0.12</v>
      </c>
      <c r="L1117" s="494">
        <f t="shared" ref="L1117:L1123" si="623">F1117</f>
        <v>2</v>
      </c>
      <c r="M1117" s="490">
        <v>1</v>
      </c>
      <c r="N1117" s="491">
        <f t="shared" si="619"/>
        <v>2</v>
      </c>
      <c r="O1117" s="576"/>
      <c r="P1117" s="576"/>
      <c r="Q1117" s="492">
        <f t="shared" si="620"/>
        <v>0</v>
      </c>
      <c r="R1117" s="492"/>
      <c r="S1117" s="715">
        <f t="shared" si="621"/>
        <v>0</v>
      </c>
      <c r="T1117" s="576"/>
      <c r="U1117" s="609"/>
      <c r="V1117" s="609"/>
      <c r="W1117" s="609"/>
      <c r="X1117" s="609"/>
      <c r="Y1117" s="609"/>
    </row>
    <row r="1118" spans="1:16379" s="610" customFormat="1" ht="22.5" customHeight="1" x14ac:dyDescent="0.25">
      <c r="A1118" s="486" t="s">
        <v>2263</v>
      </c>
      <c r="B1118" s="487"/>
      <c r="C1118" s="486" t="s">
        <v>553</v>
      </c>
      <c r="D1118" s="596" t="s">
        <v>938</v>
      </c>
      <c r="E1118" s="489" t="s">
        <v>18</v>
      </c>
      <c r="F1118" s="570">
        <v>4</v>
      </c>
      <c r="G1118" s="565"/>
      <c r="H1118" s="489"/>
      <c r="I1118" s="492"/>
      <c r="J1118" s="526"/>
      <c r="K1118" s="492">
        <v>0.32</v>
      </c>
      <c r="L1118" s="494">
        <f t="shared" si="623"/>
        <v>4</v>
      </c>
      <c r="M1118" s="490">
        <v>1</v>
      </c>
      <c r="N1118" s="491">
        <f t="shared" si="619"/>
        <v>4</v>
      </c>
      <c r="O1118" s="576"/>
      <c r="P1118" s="576"/>
      <c r="Q1118" s="492">
        <f t="shared" si="620"/>
        <v>0</v>
      </c>
      <c r="R1118" s="492"/>
      <c r="S1118" s="715">
        <f t="shared" si="621"/>
        <v>0</v>
      </c>
      <c r="T1118" s="576"/>
      <c r="U1118" s="609"/>
      <c r="V1118" s="609"/>
      <c r="W1118" s="609"/>
      <c r="X1118" s="609"/>
      <c r="Y1118" s="609"/>
    </row>
    <row r="1119" spans="1:16379" s="610" customFormat="1" ht="22.5" customHeight="1" x14ac:dyDescent="0.25">
      <c r="A1119" s="486" t="s">
        <v>2264</v>
      </c>
      <c r="B1119" s="487"/>
      <c r="C1119" s="486" t="s">
        <v>553</v>
      </c>
      <c r="D1119" s="596" t="s">
        <v>888</v>
      </c>
      <c r="E1119" s="489" t="s">
        <v>18</v>
      </c>
      <c r="F1119" s="570">
        <v>4</v>
      </c>
      <c r="G1119" s="565"/>
      <c r="H1119" s="489"/>
      <c r="I1119" s="492"/>
      <c r="J1119" s="526"/>
      <c r="K1119" s="492">
        <v>0.72</v>
      </c>
      <c r="L1119" s="494">
        <f t="shared" ref="L1119" si="624">F1119</f>
        <v>4</v>
      </c>
      <c r="M1119" s="490">
        <v>1</v>
      </c>
      <c r="N1119" s="491">
        <f t="shared" si="619"/>
        <v>4</v>
      </c>
      <c r="O1119" s="576"/>
      <c r="P1119" s="576"/>
      <c r="Q1119" s="492">
        <f t="shared" si="620"/>
        <v>0</v>
      </c>
      <c r="R1119" s="492"/>
      <c r="S1119" s="715">
        <f t="shared" si="621"/>
        <v>0</v>
      </c>
      <c r="T1119" s="576"/>
      <c r="U1119" s="609"/>
      <c r="V1119" s="609"/>
      <c r="W1119" s="609"/>
      <c r="X1119" s="609"/>
      <c r="Y1119" s="609"/>
    </row>
    <row r="1120" spans="1:16379" s="610" customFormat="1" x14ac:dyDescent="0.25">
      <c r="A1120" s="486" t="s">
        <v>2265</v>
      </c>
      <c r="B1120" s="487"/>
      <c r="C1120" s="486" t="s">
        <v>553</v>
      </c>
      <c r="D1120" s="502" t="s">
        <v>705</v>
      </c>
      <c r="E1120" s="489" t="s">
        <v>3</v>
      </c>
      <c r="F1120" s="633">
        <f>0.02+0.04</f>
        <v>0.06</v>
      </c>
      <c r="G1120" s="565"/>
      <c r="H1120" s="489"/>
      <c r="I1120" s="492"/>
      <c r="J1120" s="526"/>
      <c r="K1120" s="492"/>
      <c r="L1120" s="497">
        <f t="shared" si="623"/>
        <v>0.06</v>
      </c>
      <c r="M1120" s="490">
        <v>1</v>
      </c>
      <c r="N1120" s="491">
        <f t="shared" si="619"/>
        <v>0.06</v>
      </c>
      <c r="O1120" s="576"/>
      <c r="P1120" s="576"/>
      <c r="Q1120" s="492">
        <f t="shared" si="620"/>
        <v>0</v>
      </c>
      <c r="R1120" s="492"/>
      <c r="S1120" s="715">
        <f t="shared" si="621"/>
        <v>0</v>
      </c>
      <c r="T1120" s="576"/>
      <c r="U1120" s="609"/>
      <c r="V1120" s="609"/>
      <c r="W1120" s="609"/>
      <c r="X1120" s="609"/>
      <c r="Y1120" s="609"/>
    </row>
    <row r="1121" spans="1:25" s="559" customFormat="1" x14ac:dyDescent="0.3">
      <c r="A1121" s="477" t="s">
        <v>2275</v>
      </c>
      <c r="B1121" s="501" t="s">
        <v>4988</v>
      </c>
      <c r="C1121" s="504" t="s">
        <v>552</v>
      </c>
      <c r="D1121" s="508" t="s">
        <v>654</v>
      </c>
      <c r="E1121" s="479" t="s">
        <v>18</v>
      </c>
      <c r="F1121" s="500">
        <f>F1122+F1123</f>
        <v>4</v>
      </c>
      <c r="G1121" s="500"/>
      <c r="H1121" s="500"/>
      <c r="I1121" s="500"/>
      <c r="J1121" s="500"/>
      <c r="K1121" s="500"/>
      <c r="L1121" s="506">
        <f t="shared" si="623"/>
        <v>4</v>
      </c>
      <c r="M1121" s="507">
        <v>1</v>
      </c>
      <c r="N1121" s="483">
        <f>ROUND(M1121*L1121,2)</f>
        <v>4</v>
      </c>
      <c r="O1121" s="575"/>
      <c r="P1121" s="575"/>
      <c r="Q1121" s="485"/>
      <c r="R1121" s="485">
        <f>ROUND(N1121*P1121,2)</f>
        <v>0</v>
      </c>
      <c r="S1121" s="715">
        <f>ROUND(Q1121+R1121,2)</f>
        <v>0</v>
      </c>
      <c r="T1121" s="586"/>
      <c r="U1121" s="558"/>
      <c r="V1121" s="558"/>
      <c r="W1121" s="558"/>
      <c r="X1121" s="558"/>
      <c r="Y1121" s="558"/>
    </row>
    <row r="1122" spans="1:25" s="626" customFormat="1" ht="27.6" x14ac:dyDescent="0.3">
      <c r="A1122" s="486" t="s">
        <v>2276</v>
      </c>
      <c r="B1122" s="543"/>
      <c r="C1122" s="486" t="s">
        <v>553</v>
      </c>
      <c r="D1122" s="523" t="s">
        <v>1543</v>
      </c>
      <c r="E1122" s="496" t="s">
        <v>18</v>
      </c>
      <c r="F1122" s="517">
        <v>1</v>
      </c>
      <c r="G1122" s="517"/>
      <c r="H1122" s="517"/>
      <c r="I1122" s="517"/>
      <c r="J1122" s="517"/>
      <c r="K1122" s="517"/>
      <c r="L1122" s="494">
        <f t="shared" si="623"/>
        <v>1</v>
      </c>
      <c r="M1122" s="490">
        <v>1</v>
      </c>
      <c r="N1122" s="491">
        <f t="shared" ref="N1122:N1123" si="625">ROUND(M1122*L1122,2)</f>
        <v>1</v>
      </c>
      <c r="O1122" s="577"/>
      <c r="P1122" s="577"/>
      <c r="Q1122" s="492">
        <f t="shared" ref="Q1122:Q1123" si="626">ROUND(N1122*O1122,2)</f>
        <v>0</v>
      </c>
      <c r="R1122" s="492"/>
      <c r="S1122" s="715">
        <f t="shared" ref="S1122:S1123" si="627">ROUND(Q1122+R1122,2)</f>
        <v>0</v>
      </c>
      <c r="T1122" s="584"/>
      <c r="U1122" s="625"/>
      <c r="V1122" s="625"/>
      <c r="W1122" s="625"/>
      <c r="X1122" s="625"/>
      <c r="Y1122" s="625"/>
    </row>
    <row r="1123" spans="1:25" s="626" customFormat="1" ht="27.6" x14ac:dyDescent="0.25">
      <c r="A1123" s="486" t="s">
        <v>2277</v>
      </c>
      <c r="B1123" s="543"/>
      <c r="C1123" s="486" t="s">
        <v>553</v>
      </c>
      <c r="D1123" s="597" t="s">
        <v>1575</v>
      </c>
      <c r="E1123" s="496" t="s">
        <v>18</v>
      </c>
      <c r="F1123" s="517">
        <v>3</v>
      </c>
      <c r="G1123" s="517"/>
      <c r="H1123" s="517"/>
      <c r="I1123" s="517"/>
      <c r="J1123" s="517"/>
      <c r="K1123" s="517"/>
      <c r="L1123" s="494">
        <f t="shared" si="623"/>
        <v>3</v>
      </c>
      <c r="M1123" s="490">
        <v>1</v>
      </c>
      <c r="N1123" s="491">
        <f t="shared" si="625"/>
        <v>3</v>
      </c>
      <c r="O1123" s="577"/>
      <c r="P1123" s="577"/>
      <c r="Q1123" s="492">
        <f t="shared" si="626"/>
        <v>0</v>
      </c>
      <c r="R1123" s="492"/>
      <c r="S1123" s="715">
        <f t="shared" si="627"/>
        <v>0</v>
      </c>
      <c r="T1123" s="584"/>
      <c r="U1123" s="625"/>
      <c r="V1123" s="625"/>
      <c r="W1123" s="625"/>
      <c r="X1123" s="625"/>
      <c r="Y1123" s="625"/>
    </row>
    <row r="1124" spans="1:25" s="608" customFormat="1" ht="18.75" customHeight="1" x14ac:dyDescent="0.3">
      <c r="A1124" s="477" t="s">
        <v>2278</v>
      </c>
      <c r="B1124" s="501" t="s">
        <v>2088</v>
      </c>
      <c r="C1124" s="477" t="s">
        <v>552</v>
      </c>
      <c r="D1124" s="478" t="s">
        <v>1338</v>
      </c>
      <c r="E1124" s="479" t="s">
        <v>3</v>
      </c>
      <c r="F1124" s="519">
        <f>F1125</f>
        <v>88.67</v>
      </c>
      <c r="G1124" s="479"/>
      <c r="H1124" s="479"/>
      <c r="I1124" s="479"/>
      <c r="J1124" s="479"/>
      <c r="K1124" s="500"/>
      <c r="L1124" s="519">
        <f>F1124</f>
        <v>88.67</v>
      </c>
      <c r="M1124" s="507">
        <v>1</v>
      </c>
      <c r="N1124" s="483">
        <f>ROUND(M1124*L1124,2)</f>
        <v>88.67</v>
      </c>
      <c r="O1124" s="575"/>
      <c r="P1124" s="575"/>
      <c r="Q1124" s="485"/>
      <c r="R1124" s="485">
        <f>ROUND(N1124*P1124,2)</f>
        <v>0</v>
      </c>
      <c r="S1124" s="715">
        <f>ROUND(Q1124+R1124,2)</f>
        <v>0</v>
      </c>
      <c r="T1124" s="587"/>
    </row>
    <row r="1125" spans="1:25" s="610" customFormat="1" ht="41.4" x14ac:dyDescent="0.25">
      <c r="A1125" s="486" t="s">
        <v>2279</v>
      </c>
      <c r="B1125" s="487"/>
      <c r="C1125" s="486" t="s">
        <v>553</v>
      </c>
      <c r="D1125" s="596" t="s">
        <v>3623</v>
      </c>
      <c r="E1125" s="489" t="s">
        <v>3</v>
      </c>
      <c r="F1125" s="497">
        <f>34.83+53.84</f>
        <v>88.67</v>
      </c>
      <c r="G1125" s="489"/>
      <c r="H1125" s="489"/>
      <c r="I1125" s="489"/>
      <c r="J1125" s="489"/>
      <c r="K1125" s="494"/>
      <c r="L1125" s="497">
        <f>F1125</f>
        <v>88.67</v>
      </c>
      <c r="M1125" s="490">
        <v>1.1000000000000001</v>
      </c>
      <c r="N1125" s="491">
        <f t="shared" ref="N1125:N1126" si="628">ROUND(M1125*L1125,2)</f>
        <v>97.54</v>
      </c>
      <c r="O1125" s="576"/>
      <c r="P1125" s="576"/>
      <c r="Q1125" s="492">
        <f t="shared" ref="Q1125:Q1126" si="629">ROUND(N1125*O1125,2)</f>
        <v>0</v>
      </c>
      <c r="R1125" s="492"/>
      <c r="S1125" s="715">
        <f t="shared" ref="S1125:S1126" si="630">ROUND(Q1125+R1125,2)</f>
        <v>0</v>
      </c>
      <c r="T1125" s="584"/>
      <c r="U1125" s="609"/>
    </row>
    <row r="1126" spans="1:25" s="610" customFormat="1" ht="25.5" customHeight="1" x14ac:dyDescent="0.3">
      <c r="A1126" s="486" t="s">
        <v>3107</v>
      </c>
      <c r="B1126" s="487"/>
      <c r="C1126" s="486" t="s">
        <v>553</v>
      </c>
      <c r="D1126" s="493" t="s">
        <v>2980</v>
      </c>
      <c r="E1126" s="489" t="s">
        <v>2</v>
      </c>
      <c r="F1126" s="497">
        <f>F1125</f>
        <v>88.67</v>
      </c>
      <c r="G1126" s="497"/>
      <c r="H1126" s="497"/>
      <c r="I1126" s="497"/>
      <c r="J1126" s="497"/>
      <c r="K1126" s="497"/>
      <c r="L1126" s="497">
        <f>F1126</f>
        <v>88.67</v>
      </c>
      <c r="M1126" s="490">
        <v>0.7</v>
      </c>
      <c r="N1126" s="491">
        <f t="shared" si="628"/>
        <v>62.07</v>
      </c>
      <c r="O1126" s="576"/>
      <c r="P1126" s="576"/>
      <c r="Q1126" s="492">
        <f t="shared" si="629"/>
        <v>0</v>
      </c>
      <c r="R1126" s="492"/>
      <c r="S1126" s="715">
        <f t="shared" si="630"/>
        <v>0</v>
      </c>
      <c r="T1126" s="584"/>
    </row>
    <row r="1127" spans="1:25" s="660" customFormat="1" ht="22.5" customHeight="1" x14ac:dyDescent="0.3">
      <c r="A1127" s="649" t="s">
        <v>517</v>
      </c>
      <c r="B1127" s="650"/>
      <c r="C1127" s="649"/>
      <c r="D1127" s="651" t="s">
        <v>3726</v>
      </c>
      <c r="E1127" s="652"/>
      <c r="F1127" s="653"/>
      <c r="G1127" s="652"/>
      <c r="H1127" s="652"/>
      <c r="I1127" s="652"/>
      <c r="J1127" s="652"/>
      <c r="K1127" s="652"/>
      <c r="L1127" s="654"/>
      <c r="M1127" s="655"/>
      <c r="N1127" s="656"/>
      <c r="O1127" s="657"/>
      <c r="P1127" s="657"/>
      <c r="Q1127" s="658"/>
      <c r="R1127" s="658"/>
      <c r="S1127" s="715"/>
      <c r="T1127" s="657"/>
      <c r="U1127" s="659"/>
      <c r="V1127" s="659"/>
      <c r="W1127" s="659"/>
      <c r="X1127" s="659"/>
      <c r="Y1127" s="659"/>
    </row>
    <row r="1128" spans="1:25" s="608" customFormat="1" ht="32.25" customHeight="1" x14ac:dyDescent="0.3">
      <c r="A1128" s="477" t="s">
        <v>2286</v>
      </c>
      <c r="B1128" s="501" t="s">
        <v>2086</v>
      </c>
      <c r="C1128" s="477" t="s">
        <v>552</v>
      </c>
      <c r="D1128" s="478" t="s">
        <v>3128</v>
      </c>
      <c r="E1128" s="479" t="s">
        <v>3</v>
      </c>
      <c r="F1128" s="500"/>
      <c r="G1128" s="479"/>
      <c r="H1128" s="479"/>
      <c r="I1128" s="480"/>
      <c r="J1128" s="480"/>
      <c r="K1128" s="480">
        <f>SUM(K1129:K1178)</f>
        <v>634.87679987287436</v>
      </c>
      <c r="L1128" s="480">
        <f>K1128</f>
        <v>634.87679987287436</v>
      </c>
      <c r="M1128" s="482">
        <v>1</v>
      </c>
      <c r="N1128" s="483">
        <f>ROUND(M1128*L1128,2)</f>
        <v>634.88</v>
      </c>
      <c r="O1128" s="575"/>
      <c r="P1128" s="575"/>
      <c r="Q1128" s="485"/>
      <c r="R1128" s="485">
        <f>ROUND(N1128*P1128,2)</f>
        <v>0</v>
      </c>
      <c r="S1128" s="715">
        <f>ROUND(Q1128+R1128,2)</f>
        <v>0</v>
      </c>
      <c r="T1128" s="575" t="s">
        <v>555</v>
      </c>
      <c r="U1128" s="607"/>
      <c r="V1128" s="607"/>
      <c r="W1128" s="607"/>
      <c r="X1128" s="607"/>
      <c r="Y1128" s="607"/>
    </row>
    <row r="1129" spans="1:25" s="610" customFormat="1" ht="22.5" customHeight="1" x14ac:dyDescent="0.25">
      <c r="A1129" s="486" t="s">
        <v>2287</v>
      </c>
      <c r="B1129" s="487"/>
      <c r="C1129" s="486" t="s">
        <v>553</v>
      </c>
      <c r="D1129" s="596" t="s">
        <v>3683</v>
      </c>
      <c r="E1129" s="496" t="s">
        <v>1210</v>
      </c>
      <c r="F1129" s="494"/>
      <c r="G1129" s="489">
        <v>0.15</v>
      </c>
      <c r="H1129" s="489">
        <v>0.15</v>
      </c>
      <c r="I1129" s="492">
        <f>(G1129+H1129)*2</f>
        <v>0.6</v>
      </c>
      <c r="J1129" s="662">
        <v>5.2</v>
      </c>
      <c r="K1129" s="492">
        <f>I1129*J1129</f>
        <v>3.12</v>
      </c>
      <c r="L1129" s="492">
        <f>J1129</f>
        <v>5.2</v>
      </c>
      <c r="M1129" s="490">
        <v>1.1000000000000001</v>
      </c>
      <c r="N1129" s="491">
        <f t="shared" ref="N1129:N1180" si="631">ROUND(M1129*L1129,2)</f>
        <v>5.72</v>
      </c>
      <c r="O1129" s="576"/>
      <c r="P1129" s="576"/>
      <c r="Q1129" s="492">
        <f t="shared" ref="Q1129:Q1180" si="632">ROUND(N1129*O1129,2)</f>
        <v>0</v>
      </c>
      <c r="R1129" s="492"/>
      <c r="S1129" s="715">
        <f t="shared" ref="S1129:S1180" si="633">ROUND(Q1129+R1129,2)</f>
        <v>0</v>
      </c>
      <c r="T1129" s="576"/>
      <c r="U1129" s="609"/>
      <c r="V1129" s="609"/>
      <c r="W1129" s="609"/>
      <c r="X1129" s="609"/>
      <c r="Y1129" s="609"/>
    </row>
    <row r="1130" spans="1:25" s="610" customFormat="1" ht="22.5" customHeight="1" x14ac:dyDescent="0.3">
      <c r="A1130" s="486" t="s">
        <v>2288</v>
      </c>
      <c r="B1130" s="487"/>
      <c r="C1130" s="486" t="s">
        <v>553</v>
      </c>
      <c r="D1130" s="813" t="s">
        <v>4621</v>
      </c>
      <c r="E1130" s="496" t="s">
        <v>1210</v>
      </c>
      <c r="F1130" s="494"/>
      <c r="G1130" s="489">
        <v>0.2</v>
      </c>
      <c r="H1130" s="489">
        <v>0.15</v>
      </c>
      <c r="I1130" s="492">
        <f>(G1130+H1130)*2</f>
        <v>0.7</v>
      </c>
      <c r="J1130" s="662">
        <v>1</v>
      </c>
      <c r="K1130" s="492">
        <f t="shared" ref="K1130:K1140" si="634">I1130*J1130</f>
        <v>0.7</v>
      </c>
      <c r="L1130" s="492">
        <f>J1130</f>
        <v>1</v>
      </c>
      <c r="M1130" s="490">
        <v>1.1000000000000001</v>
      </c>
      <c r="N1130" s="491">
        <f t="shared" si="631"/>
        <v>1.1000000000000001</v>
      </c>
      <c r="O1130" s="576"/>
      <c r="P1130" s="576"/>
      <c r="Q1130" s="492">
        <f t="shared" si="632"/>
        <v>0</v>
      </c>
      <c r="R1130" s="492"/>
      <c r="S1130" s="715">
        <f t="shared" si="633"/>
        <v>0</v>
      </c>
      <c r="T1130" s="576"/>
      <c r="U1130" s="609"/>
      <c r="V1130" s="609"/>
      <c r="W1130" s="609"/>
      <c r="X1130" s="609"/>
      <c r="Y1130" s="609"/>
    </row>
    <row r="1131" spans="1:25" s="610" customFormat="1" ht="22.5" customHeight="1" x14ac:dyDescent="0.25">
      <c r="A1131" s="486" t="s">
        <v>2289</v>
      </c>
      <c r="B1131" s="487"/>
      <c r="C1131" s="486" t="s">
        <v>553</v>
      </c>
      <c r="D1131" s="596" t="s">
        <v>3654</v>
      </c>
      <c r="E1131" s="496" t="s">
        <v>1210</v>
      </c>
      <c r="F1131" s="570"/>
      <c r="G1131" s="489">
        <v>0.2</v>
      </c>
      <c r="H1131" s="489">
        <v>0.15</v>
      </c>
      <c r="I1131" s="492">
        <f t="shared" ref="I1131:I1139" si="635">(G1131+H1131)*2</f>
        <v>0.7</v>
      </c>
      <c r="J1131" s="634">
        <v>74.2</v>
      </c>
      <c r="K1131" s="492">
        <f t="shared" si="634"/>
        <v>51.94</v>
      </c>
      <c r="L1131" s="492">
        <f>J1131</f>
        <v>74.2</v>
      </c>
      <c r="M1131" s="490">
        <v>1.1000000000000001</v>
      </c>
      <c r="N1131" s="491">
        <f t="shared" si="631"/>
        <v>81.62</v>
      </c>
      <c r="O1131" s="576"/>
      <c r="P1131" s="576"/>
      <c r="Q1131" s="492">
        <f t="shared" si="632"/>
        <v>0</v>
      </c>
      <c r="R1131" s="492"/>
      <c r="S1131" s="715">
        <f t="shared" si="633"/>
        <v>0</v>
      </c>
      <c r="T1131" s="576"/>
      <c r="U1131" s="609"/>
      <c r="V1131" s="609"/>
      <c r="W1131" s="609"/>
      <c r="X1131" s="609"/>
      <c r="Y1131" s="609"/>
    </row>
    <row r="1132" spans="1:25" s="610" customFormat="1" ht="22.5" customHeight="1" x14ac:dyDescent="0.3">
      <c r="A1132" s="486" t="s">
        <v>2290</v>
      </c>
      <c r="B1132" s="487"/>
      <c r="C1132" s="486" t="s">
        <v>553</v>
      </c>
      <c r="D1132" s="813" t="s">
        <v>4670</v>
      </c>
      <c r="E1132" s="496" t="s">
        <v>1210</v>
      </c>
      <c r="F1132" s="570"/>
      <c r="G1132" s="489">
        <v>0.2</v>
      </c>
      <c r="H1132" s="489">
        <v>0.2</v>
      </c>
      <c r="I1132" s="492">
        <f t="shared" si="635"/>
        <v>0.8</v>
      </c>
      <c r="J1132" s="634">
        <v>6.8</v>
      </c>
      <c r="K1132" s="492">
        <f t="shared" si="634"/>
        <v>5.44</v>
      </c>
      <c r="L1132" s="492">
        <f t="shared" ref="L1132:L1142" si="636">J1132</f>
        <v>6.8</v>
      </c>
      <c r="M1132" s="490">
        <v>1.1000000000000001</v>
      </c>
      <c r="N1132" s="491">
        <f t="shared" si="631"/>
        <v>7.48</v>
      </c>
      <c r="O1132" s="576"/>
      <c r="P1132" s="576"/>
      <c r="Q1132" s="492">
        <f t="shared" si="632"/>
        <v>0</v>
      </c>
      <c r="R1132" s="492"/>
      <c r="S1132" s="715">
        <f t="shared" si="633"/>
        <v>0</v>
      </c>
      <c r="T1132" s="576"/>
      <c r="U1132" s="609"/>
      <c r="V1132" s="609"/>
      <c r="W1132" s="609"/>
      <c r="X1132" s="609"/>
      <c r="Y1132" s="609"/>
    </row>
    <row r="1133" spans="1:25" s="610" customFormat="1" ht="22.5" customHeight="1" x14ac:dyDescent="0.25">
      <c r="A1133" s="486" t="s">
        <v>2291</v>
      </c>
      <c r="B1133" s="487"/>
      <c r="C1133" s="486" t="s">
        <v>553</v>
      </c>
      <c r="D1133" s="596" t="s">
        <v>3631</v>
      </c>
      <c r="E1133" s="496" t="s">
        <v>1210</v>
      </c>
      <c r="F1133" s="570"/>
      <c r="G1133" s="489">
        <v>0.2</v>
      </c>
      <c r="H1133" s="489">
        <v>0.2</v>
      </c>
      <c r="I1133" s="492">
        <f t="shared" si="635"/>
        <v>0.8</v>
      </c>
      <c r="J1133" s="634">
        <v>52.5</v>
      </c>
      <c r="K1133" s="492">
        <f t="shared" si="634"/>
        <v>42</v>
      </c>
      <c r="L1133" s="492">
        <f t="shared" si="636"/>
        <v>52.5</v>
      </c>
      <c r="M1133" s="490">
        <v>1.1000000000000001</v>
      </c>
      <c r="N1133" s="491">
        <f t="shared" si="631"/>
        <v>57.75</v>
      </c>
      <c r="O1133" s="576"/>
      <c r="P1133" s="576"/>
      <c r="Q1133" s="492">
        <f t="shared" si="632"/>
        <v>0</v>
      </c>
      <c r="R1133" s="492"/>
      <c r="S1133" s="715">
        <f t="shared" si="633"/>
        <v>0</v>
      </c>
      <c r="T1133" s="576"/>
      <c r="U1133" s="609"/>
      <c r="V1133" s="609"/>
      <c r="W1133" s="609"/>
      <c r="X1133" s="609"/>
      <c r="Y1133" s="609"/>
    </row>
    <row r="1134" spans="1:25" s="610" customFormat="1" ht="22.5" customHeight="1" x14ac:dyDescent="0.25">
      <c r="A1134" s="486" t="s">
        <v>2292</v>
      </c>
      <c r="B1134" s="487"/>
      <c r="C1134" s="486" t="s">
        <v>553</v>
      </c>
      <c r="D1134" s="809" t="s">
        <v>4530</v>
      </c>
      <c r="E1134" s="496" t="s">
        <v>1210</v>
      </c>
      <c r="F1134" s="570"/>
      <c r="G1134" s="565">
        <v>0.25</v>
      </c>
      <c r="H1134" s="489">
        <v>0.15</v>
      </c>
      <c r="I1134" s="492">
        <f t="shared" si="635"/>
        <v>0.8</v>
      </c>
      <c r="J1134" s="634">
        <v>4</v>
      </c>
      <c r="K1134" s="492">
        <f>I1134*J1134</f>
        <v>3.2</v>
      </c>
      <c r="L1134" s="492">
        <f t="shared" si="636"/>
        <v>4</v>
      </c>
      <c r="M1134" s="490">
        <v>1.1000000000000001</v>
      </c>
      <c r="N1134" s="491">
        <f t="shared" si="631"/>
        <v>4.4000000000000004</v>
      </c>
      <c r="O1134" s="576"/>
      <c r="P1134" s="576"/>
      <c r="Q1134" s="492">
        <f t="shared" si="632"/>
        <v>0</v>
      </c>
      <c r="R1134" s="492"/>
      <c r="S1134" s="715">
        <f t="shared" si="633"/>
        <v>0</v>
      </c>
      <c r="T1134" s="576"/>
      <c r="U1134" s="609"/>
      <c r="V1134" s="609"/>
      <c r="W1134" s="609"/>
      <c r="X1134" s="609"/>
      <c r="Y1134" s="609"/>
    </row>
    <row r="1135" spans="1:25" s="610" customFormat="1" ht="22.5" customHeight="1" x14ac:dyDescent="0.25">
      <c r="A1135" s="486" t="s">
        <v>3108</v>
      </c>
      <c r="B1135" s="487"/>
      <c r="C1135" s="486" t="s">
        <v>553</v>
      </c>
      <c r="D1135" s="596" t="s">
        <v>3727</v>
      </c>
      <c r="E1135" s="496" t="s">
        <v>1210</v>
      </c>
      <c r="F1135" s="570"/>
      <c r="G1135" s="565">
        <v>0.25</v>
      </c>
      <c r="H1135" s="489">
        <v>0.15</v>
      </c>
      <c r="I1135" s="492">
        <f t="shared" si="635"/>
        <v>0.8</v>
      </c>
      <c r="J1135" s="634">
        <v>41.4</v>
      </c>
      <c r="K1135" s="492">
        <f t="shared" si="634"/>
        <v>33.119999999999997</v>
      </c>
      <c r="L1135" s="492">
        <f t="shared" si="636"/>
        <v>41.4</v>
      </c>
      <c r="M1135" s="490">
        <v>1.1000000000000001</v>
      </c>
      <c r="N1135" s="491">
        <f t="shared" si="631"/>
        <v>45.54</v>
      </c>
      <c r="O1135" s="576"/>
      <c r="P1135" s="576"/>
      <c r="Q1135" s="492">
        <f t="shared" si="632"/>
        <v>0</v>
      </c>
      <c r="R1135" s="492"/>
      <c r="S1135" s="715">
        <f t="shared" si="633"/>
        <v>0</v>
      </c>
      <c r="T1135" s="576"/>
      <c r="U1135" s="609"/>
      <c r="V1135" s="609"/>
      <c r="W1135" s="609"/>
      <c r="X1135" s="609"/>
      <c r="Y1135" s="609"/>
    </row>
    <row r="1136" spans="1:25" s="610" customFormat="1" ht="22.5" customHeight="1" x14ac:dyDescent="0.25">
      <c r="A1136" s="486" t="s">
        <v>3109</v>
      </c>
      <c r="B1136" s="487"/>
      <c r="C1136" s="486" t="s">
        <v>553</v>
      </c>
      <c r="D1136" s="813" t="s">
        <v>4798</v>
      </c>
      <c r="E1136" s="496" t="s">
        <v>1210</v>
      </c>
      <c r="F1136" s="570"/>
      <c r="G1136" s="565">
        <v>0.3</v>
      </c>
      <c r="H1136" s="489">
        <v>0.15</v>
      </c>
      <c r="I1136" s="492">
        <f t="shared" si="635"/>
        <v>0.89999999999999991</v>
      </c>
      <c r="J1136" s="634">
        <v>16.600000000000001</v>
      </c>
      <c r="K1136" s="492">
        <f t="shared" si="634"/>
        <v>14.94</v>
      </c>
      <c r="L1136" s="492">
        <f t="shared" si="636"/>
        <v>16.600000000000001</v>
      </c>
      <c r="M1136" s="490">
        <v>1.1000000000000001</v>
      </c>
      <c r="N1136" s="491">
        <f t="shared" si="631"/>
        <v>18.260000000000002</v>
      </c>
      <c r="O1136" s="576"/>
      <c r="P1136" s="576"/>
      <c r="Q1136" s="492">
        <f t="shared" si="632"/>
        <v>0</v>
      </c>
      <c r="R1136" s="492"/>
      <c r="S1136" s="715">
        <f t="shared" si="633"/>
        <v>0</v>
      </c>
      <c r="T1136" s="576"/>
      <c r="U1136" s="609"/>
      <c r="V1136" s="609"/>
      <c r="W1136" s="609"/>
      <c r="X1136" s="609"/>
      <c r="Y1136" s="609"/>
    </row>
    <row r="1137" spans="1:25" s="610" customFormat="1" ht="22.5" customHeight="1" x14ac:dyDescent="0.25">
      <c r="A1137" s="486" t="s">
        <v>3110</v>
      </c>
      <c r="B1137" s="487"/>
      <c r="C1137" s="486" t="s">
        <v>553</v>
      </c>
      <c r="D1137" s="596" t="s">
        <v>3728</v>
      </c>
      <c r="E1137" s="496" t="s">
        <v>1210</v>
      </c>
      <c r="F1137" s="570"/>
      <c r="G1137" s="565">
        <v>0.3</v>
      </c>
      <c r="H1137" s="489">
        <v>0.15</v>
      </c>
      <c r="I1137" s="492">
        <f t="shared" si="635"/>
        <v>0.89999999999999991</v>
      </c>
      <c r="J1137" s="634">
        <v>28.5</v>
      </c>
      <c r="K1137" s="492">
        <f t="shared" si="634"/>
        <v>25.65</v>
      </c>
      <c r="L1137" s="492">
        <f t="shared" si="636"/>
        <v>28.5</v>
      </c>
      <c r="M1137" s="490">
        <v>1.1000000000000001</v>
      </c>
      <c r="N1137" s="491">
        <f t="shared" si="631"/>
        <v>31.35</v>
      </c>
      <c r="O1137" s="576"/>
      <c r="P1137" s="576"/>
      <c r="Q1137" s="492">
        <f t="shared" si="632"/>
        <v>0</v>
      </c>
      <c r="R1137" s="492"/>
      <c r="S1137" s="715">
        <f t="shared" si="633"/>
        <v>0</v>
      </c>
      <c r="T1137" s="576"/>
      <c r="U1137" s="609"/>
      <c r="V1137" s="609"/>
      <c r="W1137" s="609"/>
      <c r="X1137" s="609"/>
      <c r="Y1137" s="609"/>
    </row>
    <row r="1138" spans="1:25" s="610" customFormat="1" ht="22.5" customHeight="1" x14ac:dyDescent="0.25">
      <c r="A1138" s="486" t="s">
        <v>3111</v>
      </c>
      <c r="B1138" s="487"/>
      <c r="C1138" s="486" t="s">
        <v>553</v>
      </c>
      <c r="D1138" s="596" t="s">
        <v>3684</v>
      </c>
      <c r="E1138" s="496" t="s">
        <v>1210</v>
      </c>
      <c r="F1138" s="570"/>
      <c r="G1138" s="565">
        <v>1</v>
      </c>
      <c r="H1138" s="489">
        <v>0.7</v>
      </c>
      <c r="I1138" s="492">
        <f t="shared" si="635"/>
        <v>3.4</v>
      </c>
      <c r="J1138" s="634">
        <v>0.7</v>
      </c>
      <c r="K1138" s="492">
        <f t="shared" si="634"/>
        <v>2.38</v>
      </c>
      <c r="L1138" s="492">
        <f t="shared" si="636"/>
        <v>0.7</v>
      </c>
      <c r="M1138" s="490">
        <v>1.1000000000000001</v>
      </c>
      <c r="N1138" s="491">
        <f t="shared" si="631"/>
        <v>0.77</v>
      </c>
      <c r="O1138" s="576"/>
      <c r="P1138" s="576"/>
      <c r="Q1138" s="492">
        <f t="shared" si="632"/>
        <v>0</v>
      </c>
      <c r="R1138" s="492"/>
      <c r="S1138" s="715">
        <f t="shared" si="633"/>
        <v>0</v>
      </c>
      <c r="T1138" s="576"/>
      <c r="U1138" s="609"/>
      <c r="V1138" s="609"/>
      <c r="W1138" s="609"/>
      <c r="X1138" s="609"/>
      <c r="Y1138" s="609"/>
    </row>
    <row r="1139" spans="1:25" s="610" customFormat="1" ht="22.5" customHeight="1" x14ac:dyDescent="0.25">
      <c r="A1139" s="486" t="s">
        <v>3112</v>
      </c>
      <c r="B1139" s="487"/>
      <c r="C1139" s="486" t="s">
        <v>553</v>
      </c>
      <c r="D1139" s="596" t="s">
        <v>3685</v>
      </c>
      <c r="E1139" s="496" t="s">
        <v>1210</v>
      </c>
      <c r="F1139" s="570"/>
      <c r="G1139" s="565">
        <v>1</v>
      </c>
      <c r="H1139" s="489">
        <v>1</v>
      </c>
      <c r="I1139" s="492">
        <f t="shared" si="635"/>
        <v>4</v>
      </c>
      <c r="J1139" s="634">
        <v>0.1</v>
      </c>
      <c r="K1139" s="492">
        <f t="shared" si="634"/>
        <v>0.4</v>
      </c>
      <c r="L1139" s="492">
        <f t="shared" si="636"/>
        <v>0.1</v>
      </c>
      <c r="M1139" s="490">
        <v>1.1000000000000001</v>
      </c>
      <c r="N1139" s="491">
        <f t="shared" si="631"/>
        <v>0.11</v>
      </c>
      <c r="O1139" s="576"/>
      <c r="P1139" s="576"/>
      <c r="Q1139" s="492">
        <f t="shared" si="632"/>
        <v>0</v>
      </c>
      <c r="R1139" s="492"/>
      <c r="S1139" s="715">
        <f t="shared" si="633"/>
        <v>0</v>
      </c>
      <c r="T1139" s="576"/>
      <c r="U1139" s="609"/>
      <c r="V1139" s="609"/>
      <c r="W1139" s="609"/>
      <c r="X1139" s="609"/>
      <c r="Y1139" s="609"/>
    </row>
    <row r="1140" spans="1:25" s="610" customFormat="1" ht="22.5" customHeight="1" x14ac:dyDescent="0.25">
      <c r="A1140" s="486" t="s">
        <v>3113</v>
      </c>
      <c r="B1140" s="487"/>
      <c r="C1140" s="486" t="s">
        <v>553</v>
      </c>
      <c r="D1140" s="596" t="s">
        <v>3541</v>
      </c>
      <c r="E1140" s="496" t="s">
        <v>1210</v>
      </c>
      <c r="F1140" s="570"/>
      <c r="G1140" s="565">
        <v>1.1000000000000001</v>
      </c>
      <c r="H1140" s="489">
        <v>0.7</v>
      </c>
      <c r="I1140" s="492">
        <f>(G1140+H1140)*2</f>
        <v>3.6</v>
      </c>
      <c r="J1140" s="634">
        <v>2</v>
      </c>
      <c r="K1140" s="492">
        <f t="shared" si="634"/>
        <v>7.2</v>
      </c>
      <c r="L1140" s="492">
        <f t="shared" si="636"/>
        <v>2</v>
      </c>
      <c r="M1140" s="490">
        <v>1.1000000000000001</v>
      </c>
      <c r="N1140" s="491">
        <f t="shared" si="631"/>
        <v>2.2000000000000002</v>
      </c>
      <c r="O1140" s="576"/>
      <c r="P1140" s="576"/>
      <c r="Q1140" s="492">
        <f t="shared" si="632"/>
        <v>0</v>
      </c>
      <c r="R1140" s="492"/>
      <c r="S1140" s="715">
        <f t="shared" si="633"/>
        <v>0</v>
      </c>
      <c r="T1140" s="576"/>
      <c r="U1140" s="609"/>
      <c r="V1140" s="609"/>
      <c r="W1140" s="609"/>
      <c r="X1140" s="609"/>
      <c r="Y1140" s="609"/>
    </row>
    <row r="1141" spans="1:25" s="610" customFormat="1" ht="22.5" customHeight="1" x14ac:dyDescent="0.25">
      <c r="A1141" s="486" t="s">
        <v>3114</v>
      </c>
      <c r="B1141" s="487"/>
      <c r="C1141" s="486" t="s">
        <v>553</v>
      </c>
      <c r="D1141" s="926" t="s">
        <v>4523</v>
      </c>
      <c r="E1141" s="496" t="s">
        <v>1210</v>
      </c>
      <c r="F1141" s="570"/>
      <c r="G1141" s="565"/>
      <c r="H1141" s="489"/>
      <c r="I1141" s="492"/>
      <c r="J1141" s="544">
        <v>817.5</v>
      </c>
      <c r="K1141" s="492">
        <f>J1141*3.14*0.125</f>
        <v>320.86875000000003</v>
      </c>
      <c r="L1141" s="492">
        <f t="shared" si="636"/>
        <v>817.5</v>
      </c>
      <c r="M1141" s="490">
        <v>1.1000000000000001</v>
      </c>
      <c r="N1141" s="491">
        <f t="shared" si="631"/>
        <v>899.25</v>
      </c>
      <c r="O1141" s="576"/>
      <c r="P1141" s="576"/>
      <c r="Q1141" s="492">
        <f t="shared" si="632"/>
        <v>0</v>
      </c>
      <c r="R1141" s="492"/>
      <c r="S1141" s="715">
        <f t="shared" si="633"/>
        <v>0</v>
      </c>
      <c r="T1141" s="576"/>
      <c r="U1141" s="609"/>
      <c r="V1141" s="609"/>
      <c r="W1141" s="609"/>
      <c r="X1141" s="609"/>
      <c r="Y1141" s="609"/>
    </row>
    <row r="1142" spans="1:25" s="610" customFormat="1" ht="22.5" customHeight="1" x14ac:dyDescent="0.25">
      <c r="A1142" s="486" t="s">
        <v>3115</v>
      </c>
      <c r="B1142" s="487"/>
      <c r="C1142" s="486" t="s">
        <v>553</v>
      </c>
      <c r="D1142" s="596" t="s">
        <v>1421</v>
      </c>
      <c r="E1142" s="496" t="s">
        <v>1210</v>
      </c>
      <c r="F1142" s="570"/>
      <c r="G1142" s="565"/>
      <c r="H1142" s="489"/>
      <c r="I1142" s="492"/>
      <c r="J1142" s="544">
        <v>12</v>
      </c>
      <c r="K1142" s="492">
        <f>J1142*3.14*0.125</f>
        <v>4.71</v>
      </c>
      <c r="L1142" s="492">
        <f t="shared" si="636"/>
        <v>12</v>
      </c>
      <c r="M1142" s="490">
        <v>1.1000000000000001</v>
      </c>
      <c r="N1142" s="491">
        <f t="shared" si="631"/>
        <v>13.2</v>
      </c>
      <c r="O1142" s="576"/>
      <c r="P1142" s="576"/>
      <c r="Q1142" s="492">
        <f t="shared" si="632"/>
        <v>0</v>
      </c>
      <c r="R1142" s="492"/>
      <c r="S1142" s="715">
        <f t="shared" si="633"/>
        <v>0</v>
      </c>
      <c r="T1142" s="576"/>
      <c r="U1142" s="609"/>
      <c r="V1142" s="609"/>
      <c r="W1142" s="609"/>
      <c r="X1142" s="609"/>
      <c r="Y1142" s="609"/>
    </row>
    <row r="1143" spans="1:25" s="610" customFormat="1" ht="22.5" customHeight="1" x14ac:dyDescent="0.25">
      <c r="A1143" s="486" t="s">
        <v>4359</v>
      </c>
      <c r="B1143" s="487"/>
      <c r="C1143" s="486" t="s">
        <v>553</v>
      </c>
      <c r="D1143" s="596" t="s">
        <v>3686</v>
      </c>
      <c r="E1143" s="489" t="s">
        <v>18</v>
      </c>
      <c r="F1143" s="570" t="s">
        <v>16</v>
      </c>
      <c r="G1143" s="565"/>
      <c r="H1143" s="489"/>
      <c r="I1143" s="492"/>
      <c r="J1143" s="526"/>
      <c r="K1143" s="492">
        <v>0.50550000000000006</v>
      </c>
      <c r="L1143" s="492" t="str">
        <f t="shared" ref="L1143:L1189" si="637">F1143</f>
        <v>3</v>
      </c>
      <c r="M1143" s="490">
        <v>1</v>
      </c>
      <c r="N1143" s="491">
        <f t="shared" si="631"/>
        <v>3</v>
      </c>
      <c r="O1143" s="576"/>
      <c r="P1143" s="576"/>
      <c r="Q1143" s="492">
        <f t="shared" si="632"/>
        <v>0</v>
      </c>
      <c r="R1143" s="492"/>
      <c r="S1143" s="715">
        <f t="shared" si="633"/>
        <v>0</v>
      </c>
      <c r="T1143" s="576"/>
      <c r="U1143" s="609"/>
      <c r="V1143" s="609"/>
      <c r="W1143" s="609"/>
      <c r="X1143" s="609"/>
      <c r="Y1143" s="609"/>
    </row>
    <row r="1144" spans="1:25" s="610" customFormat="1" ht="22.5" customHeight="1" x14ac:dyDescent="0.25">
      <c r="A1144" s="486" t="s">
        <v>4360</v>
      </c>
      <c r="B1144" s="487"/>
      <c r="C1144" s="486" t="s">
        <v>553</v>
      </c>
      <c r="D1144" s="596" t="s">
        <v>3687</v>
      </c>
      <c r="E1144" s="489" t="s">
        <v>18</v>
      </c>
      <c r="F1144" s="570" t="s">
        <v>535</v>
      </c>
      <c r="G1144" s="565"/>
      <c r="H1144" s="489"/>
      <c r="I1144" s="492"/>
      <c r="J1144" s="526"/>
      <c r="K1144" s="492">
        <v>10.643000000000001</v>
      </c>
      <c r="L1144" s="492" t="str">
        <f t="shared" si="637"/>
        <v>58</v>
      </c>
      <c r="M1144" s="490">
        <v>1</v>
      </c>
      <c r="N1144" s="491">
        <f t="shared" si="631"/>
        <v>58</v>
      </c>
      <c r="O1144" s="576"/>
      <c r="P1144" s="576"/>
      <c r="Q1144" s="492">
        <f t="shared" si="632"/>
        <v>0</v>
      </c>
      <c r="R1144" s="492"/>
      <c r="S1144" s="715">
        <f t="shared" si="633"/>
        <v>0</v>
      </c>
      <c r="T1144" s="576"/>
      <c r="U1144" s="609"/>
      <c r="V1144" s="609"/>
      <c r="W1144" s="609"/>
      <c r="X1144" s="609"/>
      <c r="Y1144" s="609"/>
    </row>
    <row r="1145" spans="1:25" s="610" customFormat="1" ht="22.5" customHeight="1" x14ac:dyDescent="0.25">
      <c r="A1145" s="486" t="s">
        <v>4361</v>
      </c>
      <c r="B1145" s="487"/>
      <c r="C1145" s="486" t="s">
        <v>553</v>
      </c>
      <c r="D1145" s="596" t="s">
        <v>3688</v>
      </c>
      <c r="E1145" s="489" t="s">
        <v>18</v>
      </c>
      <c r="F1145" s="570" t="s">
        <v>519</v>
      </c>
      <c r="G1145" s="565"/>
      <c r="H1145" s="489"/>
      <c r="I1145" s="492"/>
      <c r="J1145" s="526"/>
      <c r="K1145" s="492">
        <v>8.3370000000000015</v>
      </c>
      <c r="L1145" s="492" t="str">
        <f t="shared" si="637"/>
        <v>42</v>
      </c>
      <c r="M1145" s="490">
        <v>1</v>
      </c>
      <c r="N1145" s="491">
        <f t="shared" si="631"/>
        <v>42</v>
      </c>
      <c r="O1145" s="576"/>
      <c r="P1145" s="576"/>
      <c r="Q1145" s="492">
        <f t="shared" si="632"/>
        <v>0</v>
      </c>
      <c r="R1145" s="492"/>
      <c r="S1145" s="715">
        <f t="shared" si="633"/>
        <v>0</v>
      </c>
      <c r="T1145" s="576"/>
      <c r="U1145" s="609"/>
      <c r="V1145" s="609"/>
      <c r="W1145" s="609"/>
      <c r="X1145" s="609"/>
      <c r="Y1145" s="609"/>
    </row>
    <row r="1146" spans="1:25" s="610" customFormat="1" ht="22.5" customHeight="1" x14ac:dyDescent="0.25">
      <c r="A1146" s="486" t="s">
        <v>4362</v>
      </c>
      <c r="B1146" s="487"/>
      <c r="C1146" s="486" t="s">
        <v>553</v>
      </c>
      <c r="D1146" s="596" t="s">
        <v>3731</v>
      </c>
      <c r="E1146" s="489" t="s">
        <v>18</v>
      </c>
      <c r="F1146" s="570" t="s">
        <v>515</v>
      </c>
      <c r="G1146" s="565"/>
      <c r="H1146" s="489"/>
      <c r="I1146" s="492"/>
      <c r="J1146" s="526"/>
      <c r="K1146" s="492">
        <v>7.543000000000001</v>
      </c>
      <c r="L1146" s="492" t="str">
        <f t="shared" si="637"/>
        <v>38</v>
      </c>
      <c r="M1146" s="490">
        <v>1</v>
      </c>
      <c r="N1146" s="491">
        <f t="shared" si="631"/>
        <v>38</v>
      </c>
      <c r="O1146" s="576"/>
      <c r="P1146" s="576"/>
      <c r="Q1146" s="492">
        <f t="shared" si="632"/>
        <v>0</v>
      </c>
      <c r="R1146" s="492"/>
      <c r="S1146" s="715">
        <f t="shared" si="633"/>
        <v>0</v>
      </c>
      <c r="T1146" s="576"/>
      <c r="U1146" s="609"/>
      <c r="V1146" s="609"/>
      <c r="W1146" s="609"/>
      <c r="X1146" s="609"/>
      <c r="Y1146" s="609"/>
    </row>
    <row r="1147" spans="1:25" s="610" customFormat="1" ht="22.5" customHeight="1" x14ac:dyDescent="0.25">
      <c r="A1147" s="486" t="s">
        <v>4363</v>
      </c>
      <c r="B1147" s="487"/>
      <c r="C1147" s="486" t="s">
        <v>553</v>
      </c>
      <c r="D1147" s="596" t="s">
        <v>3732</v>
      </c>
      <c r="E1147" s="489" t="s">
        <v>18</v>
      </c>
      <c r="F1147" s="570" t="s">
        <v>497</v>
      </c>
      <c r="G1147" s="565"/>
      <c r="H1147" s="489"/>
      <c r="I1147" s="492"/>
      <c r="J1147" s="526"/>
      <c r="K1147" s="492">
        <v>4.0564999999999998</v>
      </c>
      <c r="L1147" s="492" t="str">
        <f t="shared" si="637"/>
        <v>19</v>
      </c>
      <c r="M1147" s="490">
        <v>1</v>
      </c>
      <c r="N1147" s="491">
        <f t="shared" si="631"/>
        <v>19</v>
      </c>
      <c r="O1147" s="576"/>
      <c r="P1147" s="576"/>
      <c r="Q1147" s="492">
        <f t="shared" si="632"/>
        <v>0</v>
      </c>
      <c r="R1147" s="492"/>
      <c r="S1147" s="715">
        <f t="shared" si="633"/>
        <v>0</v>
      </c>
      <c r="T1147" s="576"/>
      <c r="U1147" s="609"/>
      <c r="V1147" s="609"/>
      <c r="W1147" s="609"/>
      <c r="X1147" s="609"/>
      <c r="Y1147" s="609"/>
    </row>
    <row r="1148" spans="1:25" s="610" customFormat="1" ht="22.5" customHeight="1" x14ac:dyDescent="0.25">
      <c r="A1148" s="486" t="s">
        <v>4364</v>
      </c>
      <c r="B1148" s="487"/>
      <c r="C1148" s="486" t="s">
        <v>553</v>
      </c>
      <c r="D1148" s="596" t="s">
        <v>916</v>
      </c>
      <c r="E1148" s="489" t="s">
        <v>18</v>
      </c>
      <c r="F1148" s="570">
        <v>145</v>
      </c>
      <c r="G1148" s="565"/>
      <c r="H1148" s="489"/>
      <c r="I1148" s="492"/>
      <c r="J1148" s="526"/>
      <c r="K1148" s="492">
        <v>22.77</v>
      </c>
      <c r="L1148" s="492">
        <f t="shared" si="637"/>
        <v>145</v>
      </c>
      <c r="M1148" s="490">
        <v>1</v>
      </c>
      <c r="N1148" s="491">
        <f t="shared" si="631"/>
        <v>145</v>
      </c>
      <c r="O1148" s="576"/>
      <c r="P1148" s="576"/>
      <c r="Q1148" s="492">
        <f t="shared" si="632"/>
        <v>0</v>
      </c>
      <c r="R1148" s="492"/>
      <c r="S1148" s="715">
        <f t="shared" si="633"/>
        <v>0</v>
      </c>
      <c r="T1148" s="576"/>
      <c r="U1148" s="609"/>
      <c r="V1148" s="609"/>
      <c r="W1148" s="609"/>
      <c r="X1148" s="609"/>
      <c r="Y1148" s="609"/>
    </row>
    <row r="1149" spans="1:25" s="610" customFormat="1" ht="22.5" customHeight="1" x14ac:dyDescent="0.25">
      <c r="A1149" s="486" t="s">
        <v>4365</v>
      </c>
      <c r="B1149" s="487"/>
      <c r="C1149" s="486" t="s">
        <v>553</v>
      </c>
      <c r="D1149" s="596" t="s">
        <v>3692</v>
      </c>
      <c r="E1149" s="489" t="s">
        <v>18</v>
      </c>
      <c r="F1149" s="570" t="s">
        <v>485</v>
      </c>
      <c r="G1149" s="565"/>
      <c r="H1149" s="489"/>
      <c r="I1149" s="492"/>
      <c r="J1149" s="526"/>
      <c r="K1149" s="492">
        <v>1.68</v>
      </c>
      <c r="L1149" s="492" t="str">
        <f t="shared" si="637"/>
        <v>7</v>
      </c>
      <c r="M1149" s="490">
        <v>1</v>
      </c>
      <c r="N1149" s="491">
        <f t="shared" si="631"/>
        <v>7</v>
      </c>
      <c r="O1149" s="576"/>
      <c r="P1149" s="576"/>
      <c r="Q1149" s="492">
        <f t="shared" si="632"/>
        <v>0</v>
      </c>
      <c r="R1149" s="492"/>
      <c r="S1149" s="715">
        <f t="shared" si="633"/>
        <v>0</v>
      </c>
      <c r="T1149" s="576"/>
      <c r="U1149" s="609"/>
      <c r="V1149" s="609"/>
      <c r="W1149" s="609"/>
      <c r="X1149" s="609"/>
      <c r="Y1149" s="609"/>
    </row>
    <row r="1150" spans="1:25" s="610" customFormat="1" ht="22.5" customHeight="1" x14ac:dyDescent="0.25">
      <c r="A1150" s="486" t="s">
        <v>4366</v>
      </c>
      <c r="B1150" s="487"/>
      <c r="C1150" s="486" t="s">
        <v>553</v>
      </c>
      <c r="D1150" s="596" t="s">
        <v>3693</v>
      </c>
      <c r="E1150" s="489" t="s">
        <v>18</v>
      </c>
      <c r="F1150" s="570" t="s">
        <v>485</v>
      </c>
      <c r="G1150" s="565"/>
      <c r="H1150" s="489"/>
      <c r="I1150" s="492"/>
      <c r="J1150" s="526"/>
      <c r="K1150" s="492">
        <v>1.68</v>
      </c>
      <c r="L1150" s="492" t="str">
        <f t="shared" si="637"/>
        <v>7</v>
      </c>
      <c r="M1150" s="490">
        <v>1</v>
      </c>
      <c r="N1150" s="491">
        <f t="shared" si="631"/>
        <v>7</v>
      </c>
      <c r="O1150" s="576"/>
      <c r="P1150" s="576"/>
      <c r="Q1150" s="492">
        <f t="shared" si="632"/>
        <v>0</v>
      </c>
      <c r="R1150" s="492"/>
      <c r="S1150" s="715">
        <f t="shared" si="633"/>
        <v>0</v>
      </c>
      <c r="T1150" s="576"/>
      <c r="U1150" s="609"/>
      <c r="V1150" s="609"/>
      <c r="W1150" s="609"/>
      <c r="X1150" s="609"/>
      <c r="Y1150" s="609"/>
    </row>
    <row r="1151" spans="1:25" s="610" customFormat="1" ht="22.5" customHeight="1" x14ac:dyDescent="0.25">
      <c r="A1151" s="486" t="s">
        <v>4367</v>
      </c>
      <c r="B1151" s="487"/>
      <c r="C1151" s="486" t="s">
        <v>553</v>
      </c>
      <c r="D1151" s="596" t="s">
        <v>3733</v>
      </c>
      <c r="E1151" s="489" t="s">
        <v>18</v>
      </c>
      <c r="F1151" s="570" t="s">
        <v>482</v>
      </c>
      <c r="G1151" s="565"/>
      <c r="H1151" s="489"/>
      <c r="I1151" s="492"/>
      <c r="J1151" s="526"/>
      <c r="K1151" s="492">
        <v>0.96</v>
      </c>
      <c r="L1151" s="492" t="str">
        <f t="shared" si="637"/>
        <v>4</v>
      </c>
      <c r="M1151" s="490">
        <v>1</v>
      </c>
      <c r="N1151" s="491">
        <f t="shared" si="631"/>
        <v>4</v>
      </c>
      <c r="O1151" s="576"/>
      <c r="P1151" s="576"/>
      <c r="Q1151" s="492">
        <f t="shared" si="632"/>
        <v>0</v>
      </c>
      <c r="R1151" s="492"/>
      <c r="S1151" s="715">
        <f t="shared" si="633"/>
        <v>0</v>
      </c>
      <c r="T1151" s="576"/>
      <c r="U1151" s="609"/>
      <c r="V1151" s="609"/>
      <c r="W1151" s="609"/>
      <c r="X1151" s="609"/>
      <c r="Y1151" s="609"/>
    </row>
    <row r="1152" spans="1:25" s="610" customFormat="1" ht="22.5" customHeight="1" x14ac:dyDescent="0.25">
      <c r="A1152" s="486" t="s">
        <v>4368</v>
      </c>
      <c r="B1152" s="487"/>
      <c r="C1152" s="486" t="s">
        <v>553</v>
      </c>
      <c r="D1152" s="596" t="s">
        <v>3734</v>
      </c>
      <c r="E1152" s="489" t="s">
        <v>18</v>
      </c>
      <c r="F1152" s="570" t="s">
        <v>482</v>
      </c>
      <c r="G1152" s="565"/>
      <c r="H1152" s="489"/>
      <c r="I1152" s="492"/>
      <c r="J1152" s="526"/>
      <c r="K1152" s="492">
        <v>0.96</v>
      </c>
      <c r="L1152" s="492" t="str">
        <f t="shared" si="637"/>
        <v>4</v>
      </c>
      <c r="M1152" s="490">
        <v>1</v>
      </c>
      <c r="N1152" s="491">
        <f t="shared" si="631"/>
        <v>4</v>
      </c>
      <c r="O1152" s="576"/>
      <c r="P1152" s="576"/>
      <c r="Q1152" s="492">
        <f t="shared" si="632"/>
        <v>0</v>
      </c>
      <c r="R1152" s="492"/>
      <c r="S1152" s="715">
        <f t="shared" si="633"/>
        <v>0</v>
      </c>
      <c r="T1152" s="576"/>
      <c r="U1152" s="609"/>
      <c r="V1152" s="609"/>
      <c r="W1152" s="609"/>
      <c r="X1152" s="609"/>
      <c r="Y1152" s="609"/>
    </row>
    <row r="1153" spans="1:25" s="610" customFormat="1" ht="22.5" customHeight="1" x14ac:dyDescent="0.25">
      <c r="A1153" s="486" t="s">
        <v>4369</v>
      </c>
      <c r="B1153" s="487"/>
      <c r="C1153" s="486" t="s">
        <v>553</v>
      </c>
      <c r="D1153" s="596" t="s">
        <v>3735</v>
      </c>
      <c r="E1153" s="489" t="s">
        <v>18</v>
      </c>
      <c r="F1153" s="570" t="s">
        <v>495</v>
      </c>
      <c r="G1153" s="565"/>
      <c r="H1153" s="489"/>
      <c r="I1153" s="492"/>
      <c r="J1153" s="526"/>
      <c r="K1153" s="492">
        <v>4.59</v>
      </c>
      <c r="L1153" s="492" t="str">
        <f t="shared" si="637"/>
        <v>17</v>
      </c>
      <c r="M1153" s="490">
        <v>1</v>
      </c>
      <c r="N1153" s="491">
        <f t="shared" si="631"/>
        <v>17</v>
      </c>
      <c r="O1153" s="576"/>
      <c r="P1153" s="576"/>
      <c r="Q1153" s="492">
        <f t="shared" si="632"/>
        <v>0</v>
      </c>
      <c r="R1153" s="492"/>
      <c r="S1153" s="715">
        <f t="shared" si="633"/>
        <v>0</v>
      </c>
      <c r="T1153" s="576"/>
      <c r="U1153" s="609"/>
      <c r="V1153" s="609"/>
      <c r="W1153" s="609"/>
      <c r="X1153" s="609"/>
      <c r="Y1153" s="609"/>
    </row>
    <row r="1154" spans="1:25" s="610" customFormat="1" ht="22.5" customHeight="1" x14ac:dyDescent="0.25">
      <c r="A1154" s="486" t="s">
        <v>4370</v>
      </c>
      <c r="B1154" s="487"/>
      <c r="C1154" s="486" t="s">
        <v>553</v>
      </c>
      <c r="D1154" s="596" t="s">
        <v>3736</v>
      </c>
      <c r="E1154" s="489" t="s">
        <v>18</v>
      </c>
      <c r="F1154" s="570">
        <v>17</v>
      </c>
      <c r="G1154" s="565"/>
      <c r="H1154" s="489"/>
      <c r="I1154" s="492"/>
      <c r="J1154" s="526"/>
      <c r="K1154" s="492">
        <v>4.59</v>
      </c>
      <c r="L1154" s="492">
        <f t="shared" si="637"/>
        <v>17</v>
      </c>
      <c r="M1154" s="490">
        <v>1</v>
      </c>
      <c r="N1154" s="491">
        <f t="shared" si="631"/>
        <v>17</v>
      </c>
      <c r="O1154" s="576"/>
      <c r="P1154" s="576"/>
      <c r="Q1154" s="492">
        <f t="shared" si="632"/>
        <v>0</v>
      </c>
      <c r="R1154" s="492"/>
      <c r="S1154" s="715">
        <f t="shared" si="633"/>
        <v>0</v>
      </c>
      <c r="T1154" s="576"/>
      <c r="U1154" s="609"/>
      <c r="V1154" s="609"/>
      <c r="W1154" s="609"/>
      <c r="X1154" s="609"/>
      <c r="Y1154" s="609"/>
    </row>
    <row r="1155" spans="1:25" s="610" customFormat="1" ht="22.5" customHeight="1" x14ac:dyDescent="0.25">
      <c r="A1155" s="486" t="s">
        <v>4371</v>
      </c>
      <c r="B1155" s="487"/>
      <c r="C1155" s="486" t="s">
        <v>553</v>
      </c>
      <c r="D1155" s="596" t="s">
        <v>3737</v>
      </c>
      <c r="E1155" s="489" t="s">
        <v>18</v>
      </c>
      <c r="F1155" s="570" t="s">
        <v>14</v>
      </c>
      <c r="G1155" s="565"/>
      <c r="H1155" s="489"/>
      <c r="I1155" s="492"/>
      <c r="J1155" s="526"/>
      <c r="K1155" s="492">
        <v>0.21</v>
      </c>
      <c r="L1155" s="492" t="str">
        <f t="shared" si="637"/>
        <v>1</v>
      </c>
      <c r="M1155" s="490">
        <v>1</v>
      </c>
      <c r="N1155" s="491">
        <f t="shared" si="631"/>
        <v>1</v>
      </c>
      <c r="O1155" s="576"/>
      <c r="P1155" s="576"/>
      <c r="Q1155" s="492">
        <f t="shared" si="632"/>
        <v>0</v>
      </c>
      <c r="R1155" s="492"/>
      <c r="S1155" s="715">
        <f t="shared" si="633"/>
        <v>0</v>
      </c>
      <c r="T1155" s="576"/>
      <c r="U1155" s="609"/>
      <c r="V1155" s="609"/>
      <c r="W1155" s="609"/>
      <c r="X1155" s="609"/>
      <c r="Y1155" s="609"/>
    </row>
    <row r="1156" spans="1:25" s="610" customFormat="1" ht="22.5" customHeight="1" x14ac:dyDescent="0.25">
      <c r="A1156" s="486" t="s">
        <v>4372</v>
      </c>
      <c r="B1156" s="487"/>
      <c r="C1156" s="486" t="s">
        <v>553</v>
      </c>
      <c r="D1156" s="596" t="s">
        <v>3738</v>
      </c>
      <c r="E1156" s="489" t="s">
        <v>18</v>
      </c>
      <c r="F1156" s="570" t="s">
        <v>14</v>
      </c>
      <c r="G1156" s="565"/>
      <c r="H1156" s="489"/>
      <c r="I1156" s="492"/>
      <c r="J1156" s="526"/>
      <c r="K1156" s="492">
        <v>0.21</v>
      </c>
      <c r="L1156" s="492" t="str">
        <f t="shared" si="637"/>
        <v>1</v>
      </c>
      <c r="M1156" s="490">
        <v>1</v>
      </c>
      <c r="N1156" s="491">
        <f t="shared" si="631"/>
        <v>1</v>
      </c>
      <c r="O1156" s="576"/>
      <c r="P1156" s="576"/>
      <c r="Q1156" s="492">
        <f t="shared" si="632"/>
        <v>0</v>
      </c>
      <c r="R1156" s="492"/>
      <c r="S1156" s="715">
        <f t="shared" si="633"/>
        <v>0</v>
      </c>
      <c r="T1156" s="576"/>
      <c r="U1156" s="609"/>
      <c r="V1156" s="609"/>
      <c r="W1156" s="609"/>
      <c r="X1156" s="609"/>
      <c r="Y1156" s="609"/>
    </row>
    <row r="1157" spans="1:25" s="610" customFormat="1" ht="22.5" customHeight="1" x14ac:dyDescent="0.25">
      <c r="A1157" s="486" t="s">
        <v>4373</v>
      </c>
      <c r="B1157" s="487"/>
      <c r="C1157" s="486" t="s">
        <v>553</v>
      </c>
      <c r="D1157" s="596" t="s">
        <v>1160</v>
      </c>
      <c r="E1157" s="489" t="s">
        <v>18</v>
      </c>
      <c r="F1157" s="570" t="s">
        <v>3739</v>
      </c>
      <c r="G1157" s="565"/>
      <c r="H1157" s="489"/>
      <c r="I1157" s="492"/>
      <c r="J1157" s="526"/>
      <c r="K1157" s="492"/>
      <c r="L1157" s="492" t="str">
        <f t="shared" si="637"/>
        <v>160</v>
      </c>
      <c r="M1157" s="490">
        <v>1</v>
      </c>
      <c r="N1157" s="491">
        <f t="shared" si="631"/>
        <v>160</v>
      </c>
      <c r="O1157" s="576"/>
      <c r="P1157" s="576"/>
      <c r="Q1157" s="492">
        <f t="shared" si="632"/>
        <v>0</v>
      </c>
      <c r="R1157" s="492"/>
      <c r="S1157" s="715">
        <f t="shared" si="633"/>
        <v>0</v>
      </c>
      <c r="T1157" s="576"/>
      <c r="U1157" s="609"/>
      <c r="V1157" s="609"/>
      <c r="W1157" s="609"/>
      <c r="X1157" s="609"/>
      <c r="Y1157" s="609"/>
    </row>
    <row r="1158" spans="1:25" s="610" customFormat="1" ht="22.5" customHeight="1" x14ac:dyDescent="0.25">
      <c r="A1158" s="486" t="s">
        <v>4374</v>
      </c>
      <c r="B1158" s="487"/>
      <c r="C1158" s="486" t="s">
        <v>553</v>
      </c>
      <c r="D1158" s="596" t="s">
        <v>3740</v>
      </c>
      <c r="E1158" s="489" t="s">
        <v>18</v>
      </c>
      <c r="F1158" s="570" t="s">
        <v>14</v>
      </c>
      <c r="G1158" s="565"/>
      <c r="H1158" s="489"/>
      <c r="I1158" s="492"/>
      <c r="J1158" s="526"/>
      <c r="K1158" s="492">
        <v>0.09</v>
      </c>
      <c r="L1158" s="492" t="str">
        <f t="shared" si="637"/>
        <v>1</v>
      </c>
      <c r="M1158" s="490">
        <v>1</v>
      </c>
      <c r="N1158" s="491">
        <f t="shared" si="631"/>
        <v>1</v>
      </c>
      <c r="O1158" s="576"/>
      <c r="P1158" s="576"/>
      <c r="Q1158" s="492">
        <f t="shared" si="632"/>
        <v>0</v>
      </c>
      <c r="R1158" s="492"/>
      <c r="S1158" s="715">
        <f t="shared" si="633"/>
        <v>0</v>
      </c>
      <c r="T1158" s="576"/>
      <c r="U1158" s="609"/>
      <c r="V1158" s="609"/>
      <c r="W1158" s="609"/>
      <c r="X1158" s="609"/>
      <c r="Y1158" s="609"/>
    </row>
    <row r="1159" spans="1:25" s="610" customFormat="1" ht="22.5" customHeight="1" x14ac:dyDescent="0.25">
      <c r="A1159" s="486" t="s">
        <v>4375</v>
      </c>
      <c r="B1159" s="487"/>
      <c r="C1159" s="486" t="s">
        <v>553</v>
      </c>
      <c r="D1159" s="596" t="s">
        <v>3696</v>
      </c>
      <c r="E1159" s="489" t="s">
        <v>18</v>
      </c>
      <c r="F1159" s="570" t="s">
        <v>14</v>
      </c>
      <c r="G1159" s="565"/>
      <c r="H1159" s="489"/>
      <c r="I1159" s="492"/>
      <c r="J1159" s="526"/>
      <c r="K1159" s="492">
        <v>5.2499999999999998E-2</v>
      </c>
      <c r="L1159" s="492" t="str">
        <f t="shared" si="637"/>
        <v>1</v>
      </c>
      <c r="M1159" s="490">
        <v>1</v>
      </c>
      <c r="N1159" s="491">
        <f t="shared" si="631"/>
        <v>1</v>
      </c>
      <c r="O1159" s="576"/>
      <c r="P1159" s="576"/>
      <c r="Q1159" s="492">
        <f t="shared" si="632"/>
        <v>0</v>
      </c>
      <c r="R1159" s="492"/>
      <c r="S1159" s="715">
        <f t="shared" si="633"/>
        <v>0</v>
      </c>
      <c r="T1159" s="576"/>
      <c r="U1159" s="609"/>
      <c r="V1159" s="609"/>
      <c r="W1159" s="609"/>
      <c r="X1159" s="609"/>
      <c r="Y1159" s="609"/>
    </row>
    <row r="1160" spans="1:25" s="610" customFormat="1" ht="22.5" customHeight="1" x14ac:dyDescent="0.25">
      <c r="A1160" s="486" t="s">
        <v>4376</v>
      </c>
      <c r="B1160" s="487"/>
      <c r="C1160" s="486" t="s">
        <v>553</v>
      </c>
      <c r="D1160" s="596" t="s">
        <v>3697</v>
      </c>
      <c r="E1160" s="489" t="s">
        <v>18</v>
      </c>
      <c r="F1160" s="570" t="s">
        <v>14</v>
      </c>
      <c r="G1160" s="565"/>
      <c r="H1160" s="489"/>
      <c r="I1160" s="492"/>
      <c r="J1160" s="526"/>
      <c r="K1160" s="492">
        <v>6.5000000000000002E-2</v>
      </c>
      <c r="L1160" s="494" t="str">
        <f t="shared" si="637"/>
        <v>1</v>
      </c>
      <c r="M1160" s="490">
        <v>1</v>
      </c>
      <c r="N1160" s="491">
        <f t="shared" si="631"/>
        <v>1</v>
      </c>
      <c r="O1160" s="576"/>
      <c r="P1160" s="576"/>
      <c r="Q1160" s="492">
        <f t="shared" si="632"/>
        <v>0</v>
      </c>
      <c r="R1160" s="492"/>
      <c r="S1160" s="715">
        <f t="shared" si="633"/>
        <v>0</v>
      </c>
      <c r="T1160" s="576"/>
      <c r="U1160" s="609"/>
      <c r="V1160" s="609"/>
      <c r="W1160" s="609"/>
      <c r="X1160" s="609"/>
      <c r="Y1160" s="609"/>
    </row>
    <row r="1161" spans="1:25" s="610" customFormat="1" ht="22.5" customHeight="1" x14ac:dyDescent="0.25">
      <c r="A1161" s="486" t="s">
        <v>4377</v>
      </c>
      <c r="B1161" s="487"/>
      <c r="C1161" s="486" t="s">
        <v>553</v>
      </c>
      <c r="D1161" s="596" t="s">
        <v>1492</v>
      </c>
      <c r="E1161" s="489" t="s">
        <v>18</v>
      </c>
      <c r="F1161" s="570" t="s">
        <v>493</v>
      </c>
      <c r="G1161" s="565"/>
      <c r="H1161" s="489"/>
      <c r="I1161" s="492"/>
      <c r="J1161" s="526"/>
      <c r="K1161" s="492">
        <v>0.97500000000000009</v>
      </c>
      <c r="L1161" s="494" t="str">
        <f>F1161</f>
        <v>15</v>
      </c>
      <c r="M1161" s="490">
        <v>1</v>
      </c>
      <c r="N1161" s="491">
        <f t="shared" si="631"/>
        <v>15</v>
      </c>
      <c r="O1161" s="576"/>
      <c r="P1161" s="576"/>
      <c r="Q1161" s="492">
        <f t="shared" si="632"/>
        <v>0</v>
      </c>
      <c r="R1161" s="492"/>
      <c r="S1161" s="715">
        <f t="shared" si="633"/>
        <v>0</v>
      </c>
      <c r="T1161" s="576"/>
      <c r="U1161" s="609"/>
      <c r="V1161" s="609"/>
      <c r="W1161" s="609"/>
      <c r="X1161" s="609"/>
      <c r="Y1161" s="609"/>
    </row>
    <row r="1162" spans="1:25" s="610" customFormat="1" ht="22.5" customHeight="1" x14ac:dyDescent="0.25">
      <c r="A1162" s="486" t="s">
        <v>4378</v>
      </c>
      <c r="B1162" s="487"/>
      <c r="C1162" s="486" t="s">
        <v>553</v>
      </c>
      <c r="D1162" s="596" t="s">
        <v>3698</v>
      </c>
      <c r="E1162" s="489" t="s">
        <v>18</v>
      </c>
      <c r="F1162" s="570" t="s">
        <v>485</v>
      </c>
      <c r="G1162" s="565"/>
      <c r="H1162" s="489"/>
      <c r="I1162" s="492"/>
      <c r="J1162" s="526"/>
      <c r="K1162" s="492">
        <v>0.56000000000000005</v>
      </c>
      <c r="L1162" s="494" t="str">
        <f t="shared" si="637"/>
        <v>7</v>
      </c>
      <c r="M1162" s="490">
        <v>1</v>
      </c>
      <c r="N1162" s="491">
        <f t="shared" si="631"/>
        <v>7</v>
      </c>
      <c r="O1162" s="576"/>
      <c r="P1162" s="576"/>
      <c r="Q1162" s="492">
        <f t="shared" si="632"/>
        <v>0</v>
      </c>
      <c r="R1162" s="492"/>
      <c r="S1162" s="715">
        <f t="shared" si="633"/>
        <v>0</v>
      </c>
      <c r="T1162" s="576"/>
      <c r="U1162" s="609"/>
      <c r="V1162" s="609"/>
      <c r="W1162" s="609"/>
      <c r="X1162" s="609"/>
      <c r="Y1162" s="609"/>
    </row>
    <row r="1163" spans="1:25" s="610" customFormat="1" ht="22.5" customHeight="1" x14ac:dyDescent="0.25">
      <c r="A1163" s="486" t="s">
        <v>4379</v>
      </c>
      <c r="B1163" s="487"/>
      <c r="C1163" s="486" t="s">
        <v>553</v>
      </c>
      <c r="D1163" s="596" t="s">
        <v>3644</v>
      </c>
      <c r="E1163" s="489" t="s">
        <v>18</v>
      </c>
      <c r="F1163" s="570" t="s">
        <v>492</v>
      </c>
      <c r="G1163" s="565"/>
      <c r="H1163" s="489"/>
      <c r="I1163" s="492"/>
      <c r="J1163" s="526"/>
      <c r="K1163" s="492">
        <v>1.1200000000000001</v>
      </c>
      <c r="L1163" s="494" t="str">
        <f t="shared" si="637"/>
        <v>14</v>
      </c>
      <c r="M1163" s="490">
        <v>1</v>
      </c>
      <c r="N1163" s="491">
        <f t="shared" si="631"/>
        <v>14</v>
      </c>
      <c r="O1163" s="576"/>
      <c r="P1163" s="576"/>
      <c r="Q1163" s="492">
        <f t="shared" si="632"/>
        <v>0</v>
      </c>
      <c r="R1163" s="492"/>
      <c r="S1163" s="715">
        <f t="shared" si="633"/>
        <v>0</v>
      </c>
      <c r="T1163" s="576"/>
      <c r="U1163" s="609"/>
      <c r="V1163" s="609"/>
      <c r="W1163" s="609"/>
      <c r="X1163" s="609"/>
      <c r="Y1163" s="609"/>
    </row>
    <row r="1164" spans="1:25" s="610" customFormat="1" ht="22.5" customHeight="1" x14ac:dyDescent="0.25">
      <c r="A1164" s="486" t="s">
        <v>4380</v>
      </c>
      <c r="B1164" s="487"/>
      <c r="C1164" s="486" t="s">
        <v>553</v>
      </c>
      <c r="D1164" s="596" t="s">
        <v>3741</v>
      </c>
      <c r="E1164" s="489" t="s">
        <v>18</v>
      </c>
      <c r="F1164" s="570" t="s">
        <v>482</v>
      </c>
      <c r="G1164" s="565"/>
      <c r="H1164" s="489"/>
      <c r="I1164" s="492"/>
      <c r="J1164" s="526"/>
      <c r="K1164" s="492">
        <v>0.31</v>
      </c>
      <c r="L1164" s="494" t="str">
        <f t="shared" si="637"/>
        <v>4</v>
      </c>
      <c r="M1164" s="490">
        <v>1</v>
      </c>
      <c r="N1164" s="491">
        <f t="shared" si="631"/>
        <v>4</v>
      </c>
      <c r="O1164" s="576"/>
      <c r="P1164" s="576"/>
      <c r="Q1164" s="492">
        <f t="shared" si="632"/>
        <v>0</v>
      </c>
      <c r="R1164" s="492"/>
      <c r="S1164" s="715">
        <f t="shared" si="633"/>
        <v>0</v>
      </c>
      <c r="T1164" s="576"/>
      <c r="U1164" s="609"/>
      <c r="V1164" s="609"/>
      <c r="W1164" s="609"/>
      <c r="X1164" s="609"/>
      <c r="Y1164" s="609"/>
    </row>
    <row r="1165" spans="1:25" s="610" customFormat="1" ht="22.5" customHeight="1" x14ac:dyDescent="0.25">
      <c r="A1165" s="486" t="s">
        <v>4381</v>
      </c>
      <c r="B1165" s="487"/>
      <c r="C1165" s="486" t="s">
        <v>553</v>
      </c>
      <c r="D1165" s="596" t="s">
        <v>3742</v>
      </c>
      <c r="E1165" s="489" t="s">
        <v>18</v>
      </c>
      <c r="F1165" s="570" t="s">
        <v>488</v>
      </c>
      <c r="G1165" s="565"/>
      <c r="H1165" s="489"/>
      <c r="I1165" s="492"/>
      <c r="J1165" s="526"/>
      <c r="K1165" s="492">
        <v>0.77500000000000002</v>
      </c>
      <c r="L1165" s="494" t="str">
        <f t="shared" si="637"/>
        <v>10</v>
      </c>
      <c r="M1165" s="490">
        <v>1</v>
      </c>
      <c r="N1165" s="491">
        <f t="shared" si="631"/>
        <v>10</v>
      </c>
      <c r="O1165" s="576"/>
      <c r="P1165" s="576"/>
      <c r="Q1165" s="492">
        <f t="shared" si="632"/>
        <v>0</v>
      </c>
      <c r="R1165" s="492"/>
      <c r="S1165" s="715">
        <f t="shared" si="633"/>
        <v>0</v>
      </c>
      <c r="T1165" s="576"/>
      <c r="U1165" s="609"/>
      <c r="V1165" s="609"/>
      <c r="W1165" s="609"/>
      <c r="X1165" s="609"/>
      <c r="Y1165" s="609"/>
    </row>
    <row r="1166" spans="1:25" s="610" customFormat="1" ht="22.5" customHeight="1" x14ac:dyDescent="0.25">
      <c r="A1166" s="486" t="s">
        <v>4382</v>
      </c>
      <c r="B1166" s="487"/>
      <c r="C1166" s="486" t="s">
        <v>553</v>
      </c>
      <c r="D1166" s="596" t="s">
        <v>1233</v>
      </c>
      <c r="E1166" s="489" t="s">
        <v>18</v>
      </c>
      <c r="F1166" s="570" t="s">
        <v>494</v>
      </c>
      <c r="G1166" s="565"/>
      <c r="H1166" s="489"/>
      <c r="I1166" s="492"/>
      <c r="J1166" s="526"/>
      <c r="K1166" s="492">
        <v>1.44</v>
      </c>
      <c r="L1166" s="494" t="str">
        <f t="shared" si="637"/>
        <v>16</v>
      </c>
      <c r="M1166" s="490">
        <v>1</v>
      </c>
      <c r="N1166" s="491">
        <f t="shared" si="631"/>
        <v>16</v>
      </c>
      <c r="O1166" s="576"/>
      <c r="P1166" s="576"/>
      <c r="Q1166" s="492">
        <f t="shared" si="632"/>
        <v>0</v>
      </c>
      <c r="R1166" s="492"/>
      <c r="S1166" s="715">
        <f t="shared" si="633"/>
        <v>0</v>
      </c>
      <c r="T1166" s="576"/>
      <c r="U1166" s="609"/>
      <c r="V1166" s="609"/>
      <c r="W1166" s="609"/>
      <c r="X1166" s="609"/>
      <c r="Y1166" s="609"/>
    </row>
    <row r="1167" spans="1:25" s="610" customFormat="1" ht="22.5" customHeight="1" x14ac:dyDescent="0.25">
      <c r="A1167" s="486" t="s">
        <v>4383</v>
      </c>
      <c r="B1167" s="487"/>
      <c r="C1167" s="486" t="s">
        <v>553</v>
      </c>
      <c r="D1167" s="596" t="s">
        <v>3743</v>
      </c>
      <c r="E1167" s="489" t="s">
        <v>18</v>
      </c>
      <c r="F1167" s="570" t="s">
        <v>494</v>
      </c>
      <c r="G1167" s="565"/>
      <c r="H1167" s="489"/>
      <c r="I1167" s="492"/>
      <c r="J1167" s="526"/>
      <c r="K1167" s="492">
        <v>1.44</v>
      </c>
      <c r="L1167" s="494" t="str">
        <f t="shared" si="637"/>
        <v>16</v>
      </c>
      <c r="M1167" s="490">
        <v>1</v>
      </c>
      <c r="N1167" s="491">
        <f t="shared" si="631"/>
        <v>16</v>
      </c>
      <c r="O1167" s="576"/>
      <c r="P1167" s="576"/>
      <c r="Q1167" s="492">
        <f t="shared" si="632"/>
        <v>0</v>
      </c>
      <c r="R1167" s="492"/>
      <c r="S1167" s="715">
        <f t="shared" si="633"/>
        <v>0</v>
      </c>
      <c r="T1167" s="576"/>
      <c r="U1167" s="609"/>
      <c r="V1167" s="609"/>
      <c r="W1167" s="609"/>
      <c r="X1167" s="609"/>
      <c r="Y1167" s="609"/>
    </row>
    <row r="1168" spans="1:25" s="610" customFormat="1" ht="22.5" customHeight="1" x14ac:dyDescent="0.25">
      <c r="A1168" s="486" t="s">
        <v>4384</v>
      </c>
      <c r="B1168" s="487"/>
      <c r="C1168" s="486" t="s">
        <v>553</v>
      </c>
      <c r="D1168" s="596" t="s">
        <v>1135</v>
      </c>
      <c r="E1168" s="489" t="s">
        <v>18</v>
      </c>
      <c r="F1168" s="570" t="s">
        <v>529</v>
      </c>
      <c r="G1168" s="565"/>
      <c r="H1168" s="489"/>
      <c r="I1168" s="492"/>
      <c r="J1168" s="526"/>
      <c r="K1168" s="492">
        <v>4.0467986188046412</v>
      </c>
      <c r="L1168" s="494" t="str">
        <f t="shared" si="637"/>
        <v>52</v>
      </c>
      <c r="M1168" s="490">
        <v>1</v>
      </c>
      <c r="N1168" s="491">
        <f t="shared" si="631"/>
        <v>52</v>
      </c>
      <c r="O1168" s="576"/>
      <c r="P1168" s="576"/>
      <c r="Q1168" s="492">
        <f t="shared" si="632"/>
        <v>0</v>
      </c>
      <c r="R1168" s="492"/>
      <c r="S1168" s="715">
        <f t="shared" si="633"/>
        <v>0</v>
      </c>
      <c r="T1168" s="576"/>
      <c r="U1168" s="609"/>
      <c r="V1168" s="609"/>
      <c r="W1168" s="609"/>
      <c r="X1168" s="609"/>
      <c r="Y1168" s="609"/>
    </row>
    <row r="1169" spans="1:25" s="610" customFormat="1" ht="22.5" customHeight="1" x14ac:dyDescent="0.25">
      <c r="A1169" s="486" t="s">
        <v>4385</v>
      </c>
      <c r="B1169" s="487"/>
      <c r="C1169" s="486" t="s">
        <v>553</v>
      </c>
      <c r="D1169" s="596" t="s">
        <v>922</v>
      </c>
      <c r="E1169" s="489" t="s">
        <v>18</v>
      </c>
      <c r="F1169" s="570" t="s">
        <v>3749</v>
      </c>
      <c r="G1169" s="565"/>
      <c r="H1169" s="489"/>
      <c r="I1169" s="492"/>
      <c r="J1169" s="526"/>
      <c r="K1169" s="492">
        <v>15.361657417046557</v>
      </c>
      <c r="L1169" s="494" t="str">
        <f t="shared" si="637"/>
        <v>132</v>
      </c>
      <c r="M1169" s="490">
        <v>1</v>
      </c>
      <c r="N1169" s="491">
        <f t="shared" si="631"/>
        <v>132</v>
      </c>
      <c r="O1169" s="576"/>
      <c r="P1169" s="576"/>
      <c r="Q1169" s="492">
        <f t="shared" si="632"/>
        <v>0</v>
      </c>
      <c r="R1169" s="492"/>
      <c r="S1169" s="715">
        <f t="shared" si="633"/>
        <v>0</v>
      </c>
      <c r="T1169" s="576"/>
      <c r="U1169" s="609"/>
      <c r="V1169" s="609"/>
      <c r="W1169" s="609"/>
      <c r="X1169" s="609"/>
      <c r="Y1169" s="609"/>
    </row>
    <row r="1170" spans="1:25" s="610" customFormat="1" ht="22.5" customHeight="1" x14ac:dyDescent="0.25">
      <c r="A1170" s="486" t="s">
        <v>4386</v>
      </c>
      <c r="B1170" s="487"/>
      <c r="C1170" s="486" t="s">
        <v>553</v>
      </c>
      <c r="D1170" s="596" t="s">
        <v>1432</v>
      </c>
      <c r="E1170" s="489" t="s">
        <v>18</v>
      </c>
      <c r="F1170" s="570" t="s">
        <v>514</v>
      </c>
      <c r="G1170" s="565"/>
      <c r="H1170" s="489"/>
      <c r="I1170" s="492"/>
      <c r="J1170" s="526"/>
      <c r="K1170" s="492">
        <v>4.1895429319217881</v>
      </c>
      <c r="L1170" s="494" t="str">
        <f t="shared" si="637"/>
        <v>36</v>
      </c>
      <c r="M1170" s="490">
        <v>1</v>
      </c>
      <c r="N1170" s="491">
        <f t="shared" si="631"/>
        <v>36</v>
      </c>
      <c r="O1170" s="576"/>
      <c r="P1170" s="576"/>
      <c r="Q1170" s="492">
        <f t="shared" si="632"/>
        <v>0</v>
      </c>
      <c r="R1170" s="492"/>
      <c r="S1170" s="715">
        <f t="shared" si="633"/>
        <v>0</v>
      </c>
      <c r="T1170" s="576"/>
      <c r="U1170" s="609"/>
      <c r="V1170" s="609"/>
      <c r="W1170" s="609"/>
      <c r="X1170" s="609"/>
      <c r="Y1170" s="609"/>
    </row>
    <row r="1171" spans="1:25" s="610" customFormat="1" ht="22.5" customHeight="1" x14ac:dyDescent="0.25">
      <c r="A1171" s="697" t="s">
        <v>4387</v>
      </c>
      <c r="B1171" s="698"/>
      <c r="C1171" s="697" t="s">
        <v>553</v>
      </c>
      <c r="D1171" s="973" t="s">
        <v>3744</v>
      </c>
      <c r="E1171" s="564" t="s">
        <v>18</v>
      </c>
      <c r="F1171" s="974" t="s">
        <v>15</v>
      </c>
      <c r="G1171" s="975"/>
      <c r="H1171" s="564"/>
      <c r="I1171" s="976"/>
      <c r="J1171" s="977"/>
      <c r="K1171" s="976">
        <v>5.0384067435231383</v>
      </c>
      <c r="L1171" s="561" t="str">
        <f t="shared" si="637"/>
        <v>2</v>
      </c>
      <c r="M1171" s="699">
        <v>1</v>
      </c>
      <c r="N1171" s="491">
        <f t="shared" si="631"/>
        <v>2</v>
      </c>
      <c r="O1171" s="576"/>
      <c r="P1171" s="576"/>
      <c r="Q1171" s="492">
        <f t="shared" si="632"/>
        <v>0</v>
      </c>
      <c r="R1171" s="492"/>
      <c r="S1171" s="715">
        <f t="shared" si="633"/>
        <v>0</v>
      </c>
      <c r="T1171" s="576"/>
      <c r="U1171" s="609"/>
      <c r="V1171" s="609"/>
      <c r="W1171" s="609"/>
      <c r="X1171" s="609"/>
      <c r="Y1171" s="609"/>
    </row>
    <row r="1172" spans="1:25" s="610" customFormat="1" ht="22.5" customHeight="1" x14ac:dyDescent="0.25">
      <c r="A1172" s="697" t="s">
        <v>4388</v>
      </c>
      <c r="B1172" s="698"/>
      <c r="C1172" s="697" t="s">
        <v>553</v>
      </c>
      <c r="D1172" s="973" t="s">
        <v>3715</v>
      </c>
      <c r="E1172" s="564" t="s">
        <v>18</v>
      </c>
      <c r="F1172" s="974" t="s">
        <v>14</v>
      </c>
      <c r="G1172" s="975"/>
      <c r="H1172" s="564"/>
      <c r="I1172" s="976"/>
      <c r="J1172" s="977"/>
      <c r="K1172" s="976">
        <v>4.2484952577718529</v>
      </c>
      <c r="L1172" s="561" t="str">
        <f t="shared" si="637"/>
        <v>1</v>
      </c>
      <c r="M1172" s="699">
        <v>1</v>
      </c>
      <c r="N1172" s="491">
        <f t="shared" si="631"/>
        <v>1</v>
      </c>
      <c r="O1172" s="576"/>
      <c r="P1172" s="576"/>
      <c r="Q1172" s="492">
        <f t="shared" si="632"/>
        <v>0</v>
      </c>
      <c r="R1172" s="492"/>
      <c r="S1172" s="715">
        <f t="shared" si="633"/>
        <v>0</v>
      </c>
      <c r="T1172" s="576"/>
      <c r="U1172" s="609"/>
      <c r="V1172" s="609"/>
      <c r="W1172" s="609"/>
      <c r="X1172" s="609"/>
      <c r="Y1172" s="609"/>
    </row>
    <row r="1173" spans="1:25" s="610" customFormat="1" ht="22.5" customHeight="1" x14ac:dyDescent="0.25">
      <c r="A1173" s="697" t="s">
        <v>4389</v>
      </c>
      <c r="B1173" s="698"/>
      <c r="C1173" s="697" t="s">
        <v>553</v>
      </c>
      <c r="D1173" s="973" t="s">
        <v>3745</v>
      </c>
      <c r="E1173" s="564" t="s">
        <v>18</v>
      </c>
      <c r="F1173" s="974" t="s">
        <v>14</v>
      </c>
      <c r="G1173" s="975"/>
      <c r="H1173" s="564"/>
      <c r="I1173" s="976"/>
      <c r="J1173" s="977"/>
      <c r="K1173" s="976">
        <v>4.4984067435231392</v>
      </c>
      <c r="L1173" s="561" t="str">
        <f t="shared" si="637"/>
        <v>1</v>
      </c>
      <c r="M1173" s="699">
        <v>1</v>
      </c>
      <c r="N1173" s="491">
        <f t="shared" si="631"/>
        <v>1</v>
      </c>
      <c r="O1173" s="576"/>
      <c r="P1173" s="576"/>
      <c r="Q1173" s="492">
        <f t="shared" si="632"/>
        <v>0</v>
      </c>
      <c r="R1173" s="492"/>
      <c r="S1173" s="715">
        <f t="shared" si="633"/>
        <v>0</v>
      </c>
      <c r="T1173" s="576"/>
      <c r="U1173" s="609"/>
      <c r="V1173" s="609"/>
      <c r="W1173" s="609"/>
      <c r="X1173" s="609"/>
      <c r="Y1173" s="609"/>
    </row>
    <row r="1174" spans="1:25" s="610" customFormat="1" ht="22.5" customHeight="1" x14ac:dyDescent="0.25">
      <c r="A1174" s="486" t="s">
        <v>4390</v>
      </c>
      <c r="B1174" s="487"/>
      <c r="C1174" s="486" t="s">
        <v>553</v>
      </c>
      <c r="D1174" s="596" t="s">
        <v>3746</v>
      </c>
      <c r="E1174" s="489" t="s">
        <v>18</v>
      </c>
      <c r="F1174" s="570" t="s">
        <v>14</v>
      </c>
      <c r="G1174" s="565"/>
      <c r="H1174" s="489"/>
      <c r="I1174" s="492"/>
      <c r="J1174" s="526"/>
      <c r="K1174" s="492">
        <v>0.1953119593409422</v>
      </c>
      <c r="L1174" s="494" t="str">
        <f t="shared" si="637"/>
        <v>1</v>
      </c>
      <c r="M1174" s="490">
        <v>1</v>
      </c>
      <c r="N1174" s="491">
        <f t="shared" si="631"/>
        <v>1</v>
      </c>
      <c r="O1174" s="576"/>
      <c r="P1174" s="576"/>
      <c r="Q1174" s="492">
        <f t="shared" si="632"/>
        <v>0</v>
      </c>
      <c r="R1174" s="492"/>
      <c r="S1174" s="715">
        <f t="shared" si="633"/>
        <v>0</v>
      </c>
      <c r="T1174" s="576"/>
      <c r="U1174" s="609"/>
      <c r="V1174" s="609"/>
      <c r="W1174" s="609"/>
      <c r="X1174" s="609"/>
      <c r="Y1174" s="609"/>
    </row>
    <row r="1175" spans="1:25" s="610" customFormat="1" ht="22.5" customHeight="1" x14ac:dyDescent="0.25">
      <c r="A1175" s="486" t="s">
        <v>4391</v>
      </c>
      <c r="B1175" s="487"/>
      <c r="C1175" s="486" t="s">
        <v>553</v>
      </c>
      <c r="D1175" s="596" t="s">
        <v>1433</v>
      </c>
      <c r="E1175" s="489" t="s">
        <v>18</v>
      </c>
      <c r="F1175" s="570" t="s">
        <v>482</v>
      </c>
      <c r="G1175" s="565"/>
      <c r="H1175" s="489"/>
      <c r="I1175" s="492"/>
      <c r="J1175" s="526"/>
      <c r="K1175" s="492">
        <v>0.9012478373637689</v>
      </c>
      <c r="L1175" s="494" t="str">
        <f t="shared" si="637"/>
        <v>4</v>
      </c>
      <c r="M1175" s="490">
        <v>1</v>
      </c>
      <c r="N1175" s="491">
        <f t="shared" si="631"/>
        <v>4</v>
      </c>
      <c r="O1175" s="576"/>
      <c r="P1175" s="576"/>
      <c r="Q1175" s="492">
        <f t="shared" si="632"/>
        <v>0</v>
      </c>
      <c r="R1175" s="492"/>
      <c r="S1175" s="715">
        <f t="shared" si="633"/>
        <v>0</v>
      </c>
      <c r="T1175" s="576"/>
      <c r="U1175" s="609"/>
      <c r="V1175" s="609"/>
      <c r="W1175" s="609"/>
      <c r="X1175" s="609"/>
      <c r="Y1175" s="609"/>
    </row>
    <row r="1176" spans="1:25" s="610" customFormat="1" ht="22.5" customHeight="1" x14ac:dyDescent="0.25">
      <c r="A1176" s="486" t="s">
        <v>4392</v>
      </c>
      <c r="B1176" s="487"/>
      <c r="C1176" s="486" t="s">
        <v>553</v>
      </c>
      <c r="D1176" s="596" t="s">
        <v>3747</v>
      </c>
      <c r="E1176" s="489" t="s">
        <v>18</v>
      </c>
      <c r="F1176" s="570" t="s">
        <v>488</v>
      </c>
      <c r="G1176" s="565"/>
      <c r="H1176" s="489"/>
      <c r="I1176" s="492"/>
      <c r="J1176" s="526"/>
      <c r="K1176" s="492">
        <v>2.4124143795447326</v>
      </c>
      <c r="L1176" s="494" t="str">
        <f t="shared" si="637"/>
        <v>10</v>
      </c>
      <c r="M1176" s="490">
        <v>1</v>
      </c>
      <c r="N1176" s="491">
        <f t="shared" si="631"/>
        <v>10</v>
      </c>
      <c r="O1176" s="576"/>
      <c r="P1176" s="576"/>
      <c r="Q1176" s="492">
        <f t="shared" si="632"/>
        <v>0</v>
      </c>
      <c r="R1176" s="492"/>
      <c r="S1176" s="715">
        <f t="shared" si="633"/>
        <v>0</v>
      </c>
      <c r="T1176" s="576"/>
      <c r="U1176" s="609"/>
      <c r="V1176" s="609"/>
      <c r="W1176" s="609"/>
      <c r="X1176" s="609"/>
      <c r="Y1176" s="609"/>
    </row>
    <row r="1177" spans="1:25" s="610" customFormat="1" ht="22.5" customHeight="1" x14ac:dyDescent="0.25">
      <c r="A1177" s="486" t="s">
        <v>4393</v>
      </c>
      <c r="B1177" s="487"/>
      <c r="C1177" s="486" t="s">
        <v>553</v>
      </c>
      <c r="D1177" s="596" t="s">
        <v>1434</v>
      </c>
      <c r="E1177" s="489" t="s">
        <v>18</v>
      </c>
      <c r="F1177" s="570" t="s">
        <v>484</v>
      </c>
      <c r="G1177" s="565"/>
      <c r="H1177" s="489"/>
      <c r="I1177" s="492"/>
      <c r="J1177" s="526"/>
      <c r="K1177" s="492">
        <v>1.5318717560456532</v>
      </c>
      <c r="L1177" s="494" t="str">
        <f t="shared" si="637"/>
        <v>6</v>
      </c>
      <c r="M1177" s="490">
        <v>1</v>
      </c>
      <c r="N1177" s="491">
        <f t="shared" si="631"/>
        <v>6</v>
      </c>
      <c r="O1177" s="576"/>
      <c r="P1177" s="576"/>
      <c r="Q1177" s="492">
        <f t="shared" si="632"/>
        <v>0</v>
      </c>
      <c r="R1177" s="492"/>
      <c r="S1177" s="715">
        <f t="shared" si="633"/>
        <v>0</v>
      </c>
      <c r="T1177" s="576"/>
      <c r="U1177" s="609"/>
      <c r="V1177" s="609"/>
      <c r="W1177" s="609"/>
      <c r="X1177" s="609"/>
      <c r="Y1177" s="609"/>
    </row>
    <row r="1178" spans="1:25" s="610" customFormat="1" ht="22.5" customHeight="1" x14ac:dyDescent="0.25">
      <c r="A1178" s="486" t="s">
        <v>4394</v>
      </c>
      <c r="B1178" s="487"/>
      <c r="C1178" s="486" t="s">
        <v>553</v>
      </c>
      <c r="D1178" s="596" t="s">
        <v>3748</v>
      </c>
      <c r="E1178" s="489" t="s">
        <v>18</v>
      </c>
      <c r="F1178" s="570" t="s">
        <v>14</v>
      </c>
      <c r="G1178" s="565"/>
      <c r="H1178" s="489"/>
      <c r="I1178" s="492"/>
      <c r="J1178" s="526"/>
      <c r="K1178" s="492">
        <v>1.2213962279877824</v>
      </c>
      <c r="L1178" s="494" t="str">
        <f t="shared" si="637"/>
        <v>1</v>
      </c>
      <c r="M1178" s="490">
        <v>1</v>
      </c>
      <c r="N1178" s="491">
        <f t="shared" si="631"/>
        <v>1</v>
      </c>
      <c r="O1178" s="576"/>
      <c r="P1178" s="576"/>
      <c r="Q1178" s="492">
        <f t="shared" si="632"/>
        <v>0</v>
      </c>
      <c r="R1178" s="492"/>
      <c r="S1178" s="715">
        <f t="shared" si="633"/>
        <v>0</v>
      </c>
      <c r="T1178" s="576"/>
      <c r="U1178" s="609"/>
      <c r="V1178" s="609"/>
      <c r="W1178" s="609"/>
      <c r="X1178" s="609"/>
      <c r="Y1178" s="609"/>
    </row>
    <row r="1179" spans="1:25" s="610" customFormat="1" ht="22.5" customHeight="1" x14ac:dyDescent="0.25">
      <c r="A1179" s="486" t="s">
        <v>4395</v>
      </c>
      <c r="B1179" s="487"/>
      <c r="C1179" s="486" t="s">
        <v>553</v>
      </c>
      <c r="D1179" s="597" t="s">
        <v>3536</v>
      </c>
      <c r="E1179" s="489" t="s">
        <v>18</v>
      </c>
      <c r="F1179" s="570">
        <v>160</v>
      </c>
      <c r="G1179" s="565"/>
      <c r="H1179" s="489"/>
      <c r="I1179" s="492"/>
      <c r="J1179" s="526"/>
      <c r="K1179" s="492"/>
      <c r="L1179" s="494">
        <f t="shared" si="637"/>
        <v>160</v>
      </c>
      <c r="M1179" s="490">
        <v>1</v>
      </c>
      <c r="N1179" s="491">
        <f t="shared" si="631"/>
        <v>160</v>
      </c>
      <c r="O1179" s="576"/>
      <c r="P1179" s="576"/>
      <c r="Q1179" s="492">
        <f t="shared" si="632"/>
        <v>0</v>
      </c>
      <c r="R1179" s="492"/>
      <c r="S1179" s="715">
        <f t="shared" si="633"/>
        <v>0</v>
      </c>
      <c r="T1179" s="576"/>
      <c r="U1179" s="609"/>
      <c r="V1179" s="609"/>
      <c r="W1179" s="609"/>
      <c r="X1179" s="609"/>
      <c r="Y1179" s="609"/>
    </row>
    <row r="1180" spans="1:25" s="610" customFormat="1" x14ac:dyDescent="0.25">
      <c r="A1180" s="486" t="s">
        <v>4396</v>
      </c>
      <c r="B1180" s="487"/>
      <c r="C1180" s="486" t="s">
        <v>553</v>
      </c>
      <c r="D1180" s="502" t="s">
        <v>705</v>
      </c>
      <c r="E1180" s="489" t="s">
        <v>3</v>
      </c>
      <c r="F1180" s="633">
        <v>5.6</v>
      </c>
      <c r="G1180" s="565"/>
      <c r="H1180" s="489"/>
      <c r="I1180" s="492"/>
      <c r="J1180" s="526"/>
      <c r="K1180" s="492"/>
      <c r="L1180" s="497">
        <f t="shared" si="637"/>
        <v>5.6</v>
      </c>
      <c r="M1180" s="490">
        <v>1</v>
      </c>
      <c r="N1180" s="491">
        <f t="shared" si="631"/>
        <v>5.6</v>
      </c>
      <c r="O1180" s="576"/>
      <c r="P1180" s="576"/>
      <c r="Q1180" s="492">
        <f t="shared" si="632"/>
        <v>0</v>
      </c>
      <c r="R1180" s="492"/>
      <c r="S1180" s="715">
        <f t="shared" si="633"/>
        <v>0</v>
      </c>
      <c r="T1180" s="576"/>
      <c r="U1180" s="609"/>
      <c r="V1180" s="609"/>
      <c r="W1180" s="609"/>
      <c r="X1180" s="609"/>
      <c r="Y1180" s="609"/>
    </row>
    <row r="1181" spans="1:25" s="559" customFormat="1" ht="19.5" customHeight="1" x14ac:dyDescent="0.3">
      <c r="A1181" s="477" t="s">
        <v>2293</v>
      </c>
      <c r="B1181" s="501" t="s">
        <v>4988</v>
      </c>
      <c r="C1181" s="477" t="s">
        <v>552</v>
      </c>
      <c r="D1181" s="508" t="s">
        <v>654</v>
      </c>
      <c r="E1181" s="479" t="s">
        <v>18</v>
      </c>
      <c r="F1181" s="500">
        <f>F1182+F1183+F1184+F1185+F1186+F1187</f>
        <v>189</v>
      </c>
      <c r="G1181" s="500"/>
      <c r="H1181" s="500"/>
      <c r="I1181" s="500"/>
      <c r="J1181" s="500"/>
      <c r="K1181" s="500"/>
      <c r="L1181" s="500">
        <f t="shared" si="637"/>
        <v>189</v>
      </c>
      <c r="M1181" s="482">
        <v>1</v>
      </c>
      <c r="N1181" s="483">
        <f>ROUND(M1181*L1181,2)</f>
        <v>189</v>
      </c>
      <c r="O1181" s="575"/>
      <c r="P1181" s="575"/>
      <c r="Q1181" s="484"/>
      <c r="R1181" s="485">
        <f>ROUND(N1181*P1181,2)</f>
        <v>0</v>
      </c>
      <c r="S1181" s="715">
        <f>ROUND(Q1181+R1181,2)</f>
        <v>0</v>
      </c>
      <c r="T1181" s="586"/>
      <c r="U1181" s="558"/>
      <c r="V1181" s="558"/>
      <c r="W1181" s="558"/>
      <c r="X1181" s="558"/>
      <c r="Y1181" s="558"/>
    </row>
    <row r="1182" spans="1:25" s="610" customFormat="1" ht="27.6" x14ac:dyDescent="0.25">
      <c r="A1182" s="486" t="s">
        <v>2294</v>
      </c>
      <c r="B1182" s="487"/>
      <c r="C1182" s="486" t="s">
        <v>553</v>
      </c>
      <c r="D1182" s="596" t="s">
        <v>3750</v>
      </c>
      <c r="E1182" s="489" t="s">
        <v>18</v>
      </c>
      <c r="F1182" s="494" t="s">
        <v>14</v>
      </c>
      <c r="G1182" s="494"/>
      <c r="H1182" s="494"/>
      <c r="I1182" s="494"/>
      <c r="J1182" s="494"/>
      <c r="K1182" s="494"/>
      <c r="L1182" s="494" t="str">
        <f t="shared" si="637"/>
        <v>1</v>
      </c>
      <c r="M1182" s="490">
        <v>1</v>
      </c>
      <c r="N1182" s="491">
        <f t="shared" ref="N1182:N1187" si="638">ROUND(M1182*L1182,2)</f>
        <v>1</v>
      </c>
      <c r="O1182" s="576"/>
      <c r="P1182" s="576"/>
      <c r="Q1182" s="492">
        <f t="shared" ref="Q1182:Q1187" si="639">ROUND(N1182*O1182,2)</f>
        <v>0</v>
      </c>
      <c r="R1182" s="492"/>
      <c r="S1182" s="715">
        <f t="shared" ref="S1182:S1187" si="640">ROUND(Q1182+R1182,2)</f>
        <v>0</v>
      </c>
      <c r="T1182" s="590"/>
      <c r="U1182" s="609"/>
      <c r="V1182" s="609"/>
      <c r="W1182" s="609"/>
      <c r="X1182" s="609"/>
      <c r="Y1182" s="609"/>
    </row>
    <row r="1183" spans="1:25" s="610" customFormat="1" ht="30" customHeight="1" x14ac:dyDescent="0.25">
      <c r="A1183" s="486" t="s">
        <v>2295</v>
      </c>
      <c r="B1183" s="487"/>
      <c r="C1183" s="486" t="s">
        <v>553</v>
      </c>
      <c r="D1183" s="596" t="s">
        <v>3751</v>
      </c>
      <c r="E1183" s="489" t="s">
        <v>18</v>
      </c>
      <c r="F1183" s="494" t="s">
        <v>485</v>
      </c>
      <c r="G1183" s="494"/>
      <c r="H1183" s="494"/>
      <c r="I1183" s="494"/>
      <c r="J1183" s="494"/>
      <c r="K1183" s="494"/>
      <c r="L1183" s="494" t="str">
        <f t="shared" si="637"/>
        <v>7</v>
      </c>
      <c r="M1183" s="490">
        <v>1</v>
      </c>
      <c r="N1183" s="491">
        <f t="shared" si="638"/>
        <v>7</v>
      </c>
      <c r="O1183" s="576"/>
      <c r="P1183" s="576"/>
      <c r="Q1183" s="492">
        <f t="shared" si="639"/>
        <v>0</v>
      </c>
      <c r="R1183" s="492"/>
      <c r="S1183" s="715">
        <f t="shared" si="640"/>
        <v>0</v>
      </c>
      <c r="T1183" s="590"/>
      <c r="U1183" s="609"/>
      <c r="V1183" s="609"/>
      <c r="W1183" s="609"/>
      <c r="X1183" s="609"/>
      <c r="Y1183" s="609"/>
    </row>
    <row r="1184" spans="1:25" s="610" customFormat="1" ht="30" customHeight="1" x14ac:dyDescent="0.25">
      <c r="A1184" s="486" t="s">
        <v>2296</v>
      </c>
      <c r="B1184" s="487"/>
      <c r="C1184" s="486" t="s">
        <v>553</v>
      </c>
      <c r="D1184" s="596" t="s">
        <v>3752</v>
      </c>
      <c r="E1184" s="489" t="s">
        <v>18</v>
      </c>
      <c r="F1184" s="494" t="s">
        <v>482</v>
      </c>
      <c r="G1184" s="494"/>
      <c r="H1184" s="494"/>
      <c r="I1184" s="494"/>
      <c r="J1184" s="494"/>
      <c r="K1184" s="494"/>
      <c r="L1184" s="494" t="str">
        <f t="shared" si="637"/>
        <v>4</v>
      </c>
      <c r="M1184" s="490">
        <v>1</v>
      </c>
      <c r="N1184" s="491">
        <f t="shared" si="638"/>
        <v>4</v>
      </c>
      <c r="O1184" s="576"/>
      <c r="P1184" s="576"/>
      <c r="Q1184" s="492">
        <f t="shared" si="639"/>
        <v>0</v>
      </c>
      <c r="R1184" s="492"/>
      <c r="S1184" s="715">
        <f t="shared" si="640"/>
        <v>0</v>
      </c>
      <c r="T1184" s="590"/>
      <c r="U1184" s="609"/>
      <c r="V1184" s="609"/>
      <c r="W1184" s="609"/>
      <c r="X1184" s="609"/>
      <c r="Y1184" s="609"/>
    </row>
    <row r="1185" spans="1:16379" s="610" customFormat="1" ht="30" customHeight="1" x14ac:dyDescent="0.25">
      <c r="A1185" s="486" t="s">
        <v>2297</v>
      </c>
      <c r="B1185" s="487"/>
      <c r="C1185" s="486" t="s">
        <v>553</v>
      </c>
      <c r="D1185" s="596" t="s">
        <v>3753</v>
      </c>
      <c r="E1185" s="489" t="s">
        <v>18</v>
      </c>
      <c r="F1185" s="494" t="s">
        <v>494</v>
      </c>
      <c r="G1185" s="494"/>
      <c r="H1185" s="494"/>
      <c r="I1185" s="494"/>
      <c r="J1185" s="494"/>
      <c r="K1185" s="494"/>
      <c r="L1185" s="494" t="str">
        <f t="shared" si="637"/>
        <v>16</v>
      </c>
      <c r="M1185" s="490">
        <v>1</v>
      </c>
      <c r="N1185" s="491">
        <f t="shared" si="638"/>
        <v>16</v>
      </c>
      <c r="O1185" s="576"/>
      <c r="P1185" s="576"/>
      <c r="Q1185" s="492">
        <f t="shared" si="639"/>
        <v>0</v>
      </c>
      <c r="R1185" s="492"/>
      <c r="S1185" s="715">
        <f t="shared" si="640"/>
        <v>0</v>
      </c>
      <c r="T1185" s="590"/>
      <c r="U1185" s="609"/>
      <c r="V1185" s="609"/>
      <c r="W1185" s="609"/>
      <c r="X1185" s="609"/>
      <c r="Y1185" s="609"/>
    </row>
    <row r="1186" spans="1:16379" s="610" customFormat="1" ht="30" customHeight="1" x14ac:dyDescent="0.25">
      <c r="A1186" s="486" t="s">
        <v>4397</v>
      </c>
      <c r="B1186" s="487"/>
      <c r="C1186" s="486" t="s">
        <v>553</v>
      </c>
      <c r="D1186" s="596" t="s">
        <v>3754</v>
      </c>
      <c r="E1186" s="489" t="s">
        <v>18</v>
      </c>
      <c r="F1186" s="494" t="s">
        <v>14</v>
      </c>
      <c r="G1186" s="494"/>
      <c r="H1186" s="494"/>
      <c r="I1186" s="494"/>
      <c r="J1186" s="494"/>
      <c r="K1186" s="494"/>
      <c r="L1186" s="494" t="str">
        <f t="shared" si="637"/>
        <v>1</v>
      </c>
      <c r="M1186" s="490">
        <v>1</v>
      </c>
      <c r="N1186" s="491">
        <f t="shared" si="638"/>
        <v>1</v>
      </c>
      <c r="O1186" s="576"/>
      <c r="P1186" s="576"/>
      <c r="Q1186" s="492">
        <f t="shared" si="639"/>
        <v>0</v>
      </c>
      <c r="R1186" s="492"/>
      <c r="S1186" s="715">
        <f t="shared" si="640"/>
        <v>0</v>
      </c>
      <c r="T1186" s="590"/>
      <c r="U1186" s="609"/>
      <c r="V1186" s="609"/>
      <c r="W1186" s="609"/>
      <c r="X1186" s="609"/>
      <c r="Y1186" s="609"/>
    </row>
    <row r="1187" spans="1:16379" s="610" customFormat="1" ht="30" customHeight="1" x14ac:dyDescent="0.25">
      <c r="A1187" s="486" t="s">
        <v>4398</v>
      </c>
      <c r="B1187" s="487"/>
      <c r="C1187" s="486" t="s">
        <v>553</v>
      </c>
      <c r="D1187" s="596" t="s">
        <v>1639</v>
      </c>
      <c r="E1187" s="489" t="s">
        <v>18</v>
      </c>
      <c r="F1187" s="494" t="s">
        <v>3739</v>
      </c>
      <c r="G1187" s="494"/>
      <c r="H1187" s="494"/>
      <c r="I1187" s="494"/>
      <c r="J1187" s="494"/>
      <c r="K1187" s="494"/>
      <c r="L1187" s="494" t="str">
        <f t="shared" ref="L1187" si="641">F1187</f>
        <v>160</v>
      </c>
      <c r="M1187" s="490">
        <v>1</v>
      </c>
      <c r="N1187" s="491">
        <f t="shared" si="638"/>
        <v>160</v>
      </c>
      <c r="O1187" s="576"/>
      <c r="P1187" s="576"/>
      <c r="Q1187" s="492">
        <f t="shared" si="639"/>
        <v>0</v>
      </c>
      <c r="R1187" s="492"/>
      <c r="S1187" s="715">
        <f t="shared" si="640"/>
        <v>0</v>
      </c>
      <c r="T1187" s="590"/>
      <c r="U1187" s="609"/>
      <c r="V1187" s="609"/>
      <c r="W1187" s="609"/>
      <c r="X1187" s="609"/>
      <c r="Y1187" s="609"/>
    </row>
    <row r="1188" spans="1:16379" s="559" customFormat="1" x14ac:dyDescent="0.3">
      <c r="A1188" s="477" t="s">
        <v>2298</v>
      </c>
      <c r="B1188" s="501" t="s">
        <v>2977</v>
      </c>
      <c r="C1188" s="504" t="s">
        <v>552</v>
      </c>
      <c r="D1188" s="508" t="s">
        <v>3722</v>
      </c>
      <c r="E1188" s="479" t="s">
        <v>1685</v>
      </c>
      <c r="F1188" s="500">
        <f>F1189</f>
        <v>1</v>
      </c>
      <c r="G1188" s="500"/>
      <c r="H1188" s="500"/>
      <c r="I1188" s="500"/>
      <c r="J1188" s="500"/>
      <c r="K1188" s="500"/>
      <c r="L1188" s="506">
        <f t="shared" si="637"/>
        <v>1</v>
      </c>
      <c r="M1188" s="507">
        <v>1</v>
      </c>
      <c r="N1188" s="483">
        <f>ROUND(M1188*L1188,2)</f>
        <v>1</v>
      </c>
      <c r="O1188" s="575"/>
      <c r="P1188" s="575"/>
      <c r="Q1188" s="485"/>
      <c r="R1188" s="485">
        <f>ROUND(N1188*P1188,2)</f>
        <v>0</v>
      </c>
      <c r="S1188" s="715">
        <f>ROUND(Q1188+R1188,2)</f>
        <v>0</v>
      </c>
      <c r="T1188" s="586"/>
      <c r="U1188" s="558"/>
      <c r="V1188" s="558"/>
      <c r="W1188" s="558"/>
      <c r="X1188" s="558"/>
      <c r="Y1188" s="558"/>
    </row>
    <row r="1189" spans="1:16379" s="629" customFormat="1" x14ac:dyDescent="0.25">
      <c r="A1189" s="551" t="s">
        <v>2299</v>
      </c>
      <c r="B1189" s="547"/>
      <c r="C1189" s="546" t="s">
        <v>553</v>
      </c>
      <c r="D1189" s="536" t="s">
        <v>3755</v>
      </c>
      <c r="E1189" s="548" t="s">
        <v>3121</v>
      </c>
      <c r="F1189" s="520">
        <v>1</v>
      </c>
      <c r="G1189" s="489"/>
      <c r="H1189" s="489"/>
      <c r="I1189" s="489"/>
      <c r="J1189" s="489"/>
      <c r="K1189" s="494"/>
      <c r="L1189" s="494">
        <f t="shared" si="637"/>
        <v>1</v>
      </c>
      <c r="M1189" s="490">
        <v>1</v>
      </c>
      <c r="N1189" s="491">
        <f t="shared" ref="N1189" si="642">ROUND(M1189*L1189,2)</f>
        <v>1</v>
      </c>
      <c r="O1189" s="581"/>
      <c r="P1189" s="581"/>
      <c r="Q1189" s="492">
        <f>ROUND(N1189*O1189,2)</f>
        <v>0</v>
      </c>
      <c r="R1189" s="492"/>
      <c r="S1189" s="715">
        <f>ROUND(Q1189+R1189,2)</f>
        <v>0</v>
      </c>
      <c r="T1189" s="701" t="s">
        <v>3121</v>
      </c>
      <c r="U1189" s="609"/>
      <c r="V1189" s="610"/>
      <c r="W1189" s="610"/>
      <c r="X1189" s="610"/>
      <c r="Y1189" s="610"/>
    </row>
    <row r="1190" spans="1:16379" s="608" customFormat="1" ht="18.75" customHeight="1" x14ac:dyDescent="0.3">
      <c r="A1190" s="477" t="s">
        <v>2300</v>
      </c>
      <c r="B1190" s="501" t="s">
        <v>2088</v>
      </c>
      <c r="C1190" s="477" t="s">
        <v>552</v>
      </c>
      <c r="D1190" s="478" t="s">
        <v>1338</v>
      </c>
      <c r="E1190" s="479" t="s">
        <v>3</v>
      </c>
      <c r="F1190" s="519">
        <f>F1191+F1193+F1195</f>
        <v>273.27999999999997</v>
      </c>
      <c r="G1190" s="479"/>
      <c r="H1190" s="479"/>
      <c r="I1190" s="479"/>
      <c r="J1190" s="479"/>
      <c r="K1190" s="500"/>
      <c r="L1190" s="519">
        <f>F1190</f>
        <v>273.27999999999997</v>
      </c>
      <c r="M1190" s="507">
        <v>1</v>
      </c>
      <c r="N1190" s="483">
        <f>ROUND(M1190*L1190,2)</f>
        <v>273.27999999999997</v>
      </c>
      <c r="O1190" s="575"/>
      <c r="P1190" s="575"/>
      <c r="Q1190" s="485"/>
      <c r="R1190" s="485">
        <f>ROUND(N1190*P1190,2)</f>
        <v>0</v>
      </c>
      <c r="S1190" s="715">
        <f>ROUND(Q1190+R1190,2)</f>
        <v>0</v>
      </c>
      <c r="T1190" s="587"/>
    </row>
    <row r="1191" spans="1:16379" s="610" customFormat="1" ht="30.75" customHeight="1" x14ac:dyDescent="0.25">
      <c r="A1191" s="486" t="s">
        <v>2301</v>
      </c>
      <c r="B1191" s="487"/>
      <c r="C1191" s="486" t="s">
        <v>553</v>
      </c>
      <c r="D1191" s="596" t="s">
        <v>3609</v>
      </c>
      <c r="E1191" s="489" t="s">
        <v>3</v>
      </c>
      <c r="F1191" s="497">
        <v>15.16</v>
      </c>
      <c r="G1191" s="489"/>
      <c r="H1191" s="489"/>
      <c r="I1191" s="489"/>
      <c r="J1191" s="489"/>
      <c r="K1191" s="494"/>
      <c r="L1191" s="497">
        <f>F1191</f>
        <v>15.16</v>
      </c>
      <c r="M1191" s="490">
        <v>1.1000000000000001</v>
      </c>
      <c r="N1191" s="491">
        <f t="shared" ref="N1191:N1196" si="643">ROUND(M1191*L1191,2)</f>
        <v>16.68</v>
      </c>
      <c r="O1191" s="576"/>
      <c r="P1191" s="576"/>
      <c r="Q1191" s="492">
        <f t="shared" ref="Q1191:Q1196" si="644">ROUND(N1191*O1191,2)</f>
        <v>0</v>
      </c>
      <c r="R1191" s="492"/>
      <c r="S1191" s="715">
        <f t="shared" ref="S1191:S1196" si="645">ROUND(Q1191+R1191,2)</f>
        <v>0</v>
      </c>
      <c r="T1191" s="584"/>
      <c r="U1191" s="609"/>
    </row>
    <row r="1192" spans="1:16379" s="610" customFormat="1" ht="25.5" customHeight="1" x14ac:dyDescent="0.3">
      <c r="A1192" s="486" t="s">
        <v>3020</v>
      </c>
      <c r="B1192" s="487"/>
      <c r="C1192" s="486" t="s">
        <v>553</v>
      </c>
      <c r="D1192" s="493" t="s">
        <v>2980</v>
      </c>
      <c r="E1192" s="489" t="s">
        <v>2</v>
      </c>
      <c r="F1192" s="497">
        <f>F1191</f>
        <v>15.16</v>
      </c>
      <c r="G1192" s="497"/>
      <c r="H1192" s="497"/>
      <c r="I1192" s="497"/>
      <c r="J1192" s="497"/>
      <c r="K1192" s="497"/>
      <c r="L1192" s="497">
        <f>F1192</f>
        <v>15.16</v>
      </c>
      <c r="M1192" s="490">
        <v>0.7</v>
      </c>
      <c r="N1192" s="491">
        <f t="shared" si="643"/>
        <v>10.61</v>
      </c>
      <c r="O1192" s="576"/>
      <c r="P1192" s="576"/>
      <c r="Q1192" s="492">
        <f t="shared" si="644"/>
        <v>0</v>
      </c>
      <c r="R1192" s="492"/>
      <c r="S1192" s="715">
        <f t="shared" si="645"/>
        <v>0</v>
      </c>
      <c r="T1192" s="584"/>
    </row>
    <row r="1193" spans="1:16379" s="610" customFormat="1" ht="45.75" customHeight="1" x14ac:dyDescent="0.25">
      <c r="A1193" s="486" t="s">
        <v>3116</v>
      </c>
      <c r="B1193" s="487"/>
      <c r="C1193" s="486" t="s">
        <v>553</v>
      </c>
      <c r="D1193" s="928" t="s">
        <v>3628</v>
      </c>
      <c r="E1193" s="929" t="s">
        <v>3</v>
      </c>
      <c r="F1193" s="930">
        <v>227.53</v>
      </c>
      <c r="G1193" s="930"/>
      <c r="H1193" s="930"/>
      <c r="I1193" s="930"/>
      <c r="J1193" s="930"/>
      <c r="K1193" s="930"/>
      <c r="L1193" s="930">
        <f t="shared" ref="L1193:L1196" si="646">F1193</f>
        <v>227.53</v>
      </c>
      <c r="M1193" s="931">
        <v>1.1000000000000001</v>
      </c>
      <c r="N1193" s="491">
        <f t="shared" si="643"/>
        <v>250.28</v>
      </c>
      <c r="O1193" s="576"/>
      <c r="P1193" s="576"/>
      <c r="Q1193" s="492">
        <f t="shared" si="644"/>
        <v>0</v>
      </c>
      <c r="R1193" s="492"/>
      <c r="S1193" s="715">
        <f t="shared" si="645"/>
        <v>0</v>
      </c>
      <c r="T1193" s="584"/>
    </row>
    <row r="1194" spans="1:16379" s="610" customFormat="1" ht="25.5" customHeight="1" x14ac:dyDescent="0.3">
      <c r="A1194" s="486" t="s">
        <v>4399</v>
      </c>
      <c r="B1194" s="487"/>
      <c r="C1194" s="486" t="s">
        <v>553</v>
      </c>
      <c r="D1194" s="493" t="s">
        <v>2980</v>
      </c>
      <c r="E1194" s="489" t="s">
        <v>2</v>
      </c>
      <c r="F1194" s="497">
        <f>F1193</f>
        <v>227.53</v>
      </c>
      <c r="G1194" s="497"/>
      <c r="H1194" s="497"/>
      <c r="I1194" s="497"/>
      <c r="J1194" s="497"/>
      <c r="K1194" s="497"/>
      <c r="L1194" s="497">
        <f t="shared" si="646"/>
        <v>227.53</v>
      </c>
      <c r="M1194" s="490">
        <v>0.7</v>
      </c>
      <c r="N1194" s="491">
        <f t="shared" si="643"/>
        <v>159.27000000000001</v>
      </c>
      <c r="O1194" s="576"/>
      <c r="P1194" s="576"/>
      <c r="Q1194" s="492">
        <f t="shared" si="644"/>
        <v>0</v>
      </c>
      <c r="R1194" s="492"/>
      <c r="S1194" s="715">
        <f t="shared" si="645"/>
        <v>0</v>
      </c>
      <c r="T1194" s="584"/>
    </row>
    <row r="1195" spans="1:16379" s="610" customFormat="1" ht="51" customHeight="1" x14ac:dyDescent="0.25">
      <c r="A1195" s="486" t="s">
        <v>4400</v>
      </c>
      <c r="B1195" s="487"/>
      <c r="C1195" s="486" t="s">
        <v>553</v>
      </c>
      <c r="D1195" s="596" t="s">
        <v>3493</v>
      </c>
      <c r="E1195" s="489" t="s">
        <v>3</v>
      </c>
      <c r="F1195" s="497">
        <v>30.59</v>
      </c>
      <c r="G1195" s="497"/>
      <c r="H1195" s="497"/>
      <c r="I1195" s="497"/>
      <c r="J1195" s="497"/>
      <c r="K1195" s="497"/>
      <c r="L1195" s="497">
        <f t="shared" si="646"/>
        <v>30.59</v>
      </c>
      <c r="M1195" s="490">
        <v>1.1000000000000001</v>
      </c>
      <c r="N1195" s="491">
        <f t="shared" si="643"/>
        <v>33.65</v>
      </c>
      <c r="O1195" s="576"/>
      <c r="P1195" s="576"/>
      <c r="Q1195" s="492">
        <f t="shared" si="644"/>
        <v>0</v>
      </c>
      <c r="R1195" s="492"/>
      <c r="S1195" s="715">
        <f t="shared" si="645"/>
        <v>0</v>
      </c>
      <c r="T1195" s="584"/>
    </row>
    <row r="1196" spans="1:16379" s="610" customFormat="1" ht="25.5" customHeight="1" x14ac:dyDescent="0.3">
      <c r="A1196" s="486" t="s">
        <v>4401</v>
      </c>
      <c r="B1196" s="487"/>
      <c r="C1196" s="486" t="s">
        <v>553</v>
      </c>
      <c r="D1196" s="493" t="s">
        <v>3398</v>
      </c>
      <c r="E1196" s="489" t="s">
        <v>2</v>
      </c>
      <c r="F1196" s="497">
        <f>F1195</f>
        <v>30.59</v>
      </c>
      <c r="G1196" s="497"/>
      <c r="H1196" s="497"/>
      <c r="I1196" s="497"/>
      <c r="J1196" s="497"/>
      <c r="K1196" s="497"/>
      <c r="L1196" s="497">
        <f t="shared" si="646"/>
        <v>30.59</v>
      </c>
      <c r="M1196" s="490">
        <v>2.8</v>
      </c>
      <c r="N1196" s="491">
        <f t="shared" si="643"/>
        <v>85.65</v>
      </c>
      <c r="O1196" s="576"/>
      <c r="P1196" s="576"/>
      <c r="Q1196" s="492">
        <f t="shared" si="644"/>
        <v>0</v>
      </c>
      <c r="R1196" s="492"/>
      <c r="S1196" s="715">
        <f t="shared" si="645"/>
        <v>0</v>
      </c>
      <c r="T1196" s="584"/>
    </row>
    <row r="1197" spans="1:16379" s="608" customFormat="1" ht="25.5" customHeight="1" x14ac:dyDescent="0.3">
      <c r="A1197" s="477" t="s">
        <v>2302</v>
      </c>
      <c r="B1197" s="501" t="s">
        <v>2089</v>
      </c>
      <c r="C1197" s="477" t="s">
        <v>552</v>
      </c>
      <c r="D1197" s="499" t="s">
        <v>655</v>
      </c>
      <c r="E1197" s="479" t="s">
        <v>18</v>
      </c>
      <c r="F1197" s="519">
        <f>F1198+F1199+F1200+F1201</f>
        <v>28</v>
      </c>
      <c r="G1197" s="519"/>
      <c r="H1197" s="519"/>
      <c r="I1197" s="519"/>
      <c r="J1197" s="519"/>
      <c r="K1197" s="519"/>
      <c r="L1197" s="519">
        <f t="shared" ref="L1197" si="647">L1198+L1199+L1200+L1201</f>
        <v>28</v>
      </c>
      <c r="M1197" s="482">
        <v>1</v>
      </c>
      <c r="N1197" s="483">
        <f>ROUND(M1197*L1197,2)</f>
        <v>28</v>
      </c>
      <c r="O1197" s="575"/>
      <c r="P1197" s="575"/>
      <c r="Q1197" s="485"/>
      <c r="R1197" s="485">
        <f>ROUND(N1197*P1197,2)</f>
        <v>0</v>
      </c>
      <c r="S1197" s="715">
        <f>ROUND(Q1197+R1197,2)</f>
        <v>0</v>
      </c>
      <c r="T1197" s="586"/>
      <c r="U1197" s="624"/>
      <c r="V1197" s="624"/>
      <c r="W1197" s="624"/>
      <c r="X1197" s="624"/>
      <c r="Y1197" s="624"/>
      <c r="Z1197" s="559"/>
      <c r="AA1197" s="559"/>
      <c r="AB1197" s="559"/>
      <c r="AC1197" s="559"/>
      <c r="AD1197" s="559"/>
      <c r="AE1197" s="559"/>
      <c r="AF1197" s="559"/>
      <c r="AG1197" s="559"/>
      <c r="AH1197" s="559"/>
      <c r="AI1197" s="559"/>
      <c r="AJ1197" s="559"/>
      <c r="AK1197" s="559"/>
      <c r="AL1197" s="559"/>
      <c r="AM1197" s="559"/>
      <c r="AN1197" s="559"/>
      <c r="AO1197" s="559"/>
      <c r="AP1197" s="559"/>
      <c r="AQ1197" s="559"/>
      <c r="AR1197" s="559"/>
      <c r="AS1197" s="559"/>
      <c r="AT1197" s="559"/>
      <c r="AU1197" s="559"/>
      <c r="AV1197" s="559"/>
      <c r="AW1197" s="559"/>
      <c r="AX1197" s="559"/>
      <c r="AY1197" s="559"/>
      <c r="AZ1197" s="559"/>
      <c r="BA1197" s="559"/>
      <c r="BB1197" s="559"/>
      <c r="BC1197" s="559"/>
      <c r="BD1197" s="559"/>
      <c r="BE1197" s="559"/>
      <c r="BF1197" s="559"/>
      <c r="BG1197" s="559"/>
      <c r="BH1197" s="559"/>
      <c r="BI1197" s="559"/>
      <c r="BJ1197" s="559"/>
      <c r="BK1197" s="559"/>
      <c r="BL1197" s="559"/>
      <c r="BM1197" s="559"/>
      <c r="BN1197" s="559"/>
      <c r="BO1197" s="559"/>
      <c r="BP1197" s="559"/>
      <c r="BQ1197" s="559"/>
      <c r="BR1197" s="559"/>
      <c r="BS1197" s="559"/>
      <c r="BT1197" s="559"/>
      <c r="BU1197" s="559"/>
      <c r="BV1197" s="559"/>
      <c r="BW1197" s="559"/>
      <c r="BX1197" s="559"/>
      <c r="BY1197" s="559"/>
      <c r="BZ1197" s="559"/>
      <c r="CA1197" s="559"/>
      <c r="CB1197" s="559"/>
      <c r="CC1197" s="559"/>
      <c r="CD1197" s="559"/>
      <c r="CE1197" s="559"/>
      <c r="CF1197" s="559"/>
      <c r="CG1197" s="559"/>
      <c r="CH1197" s="559"/>
      <c r="CI1197" s="559"/>
      <c r="CJ1197" s="559"/>
      <c r="CK1197" s="559"/>
      <c r="CL1197" s="559"/>
      <c r="CM1197" s="559"/>
      <c r="CN1197" s="559"/>
      <c r="CO1197" s="559"/>
      <c r="CP1197" s="559"/>
      <c r="CQ1197" s="559"/>
      <c r="CR1197" s="559"/>
      <c r="CS1197" s="559"/>
      <c r="CT1197" s="559"/>
      <c r="CU1197" s="559"/>
      <c r="CV1197" s="559"/>
      <c r="CW1197" s="559"/>
      <c r="CX1197" s="559"/>
      <c r="CY1197" s="559"/>
      <c r="CZ1197" s="559"/>
      <c r="DA1197" s="559"/>
      <c r="DB1197" s="559"/>
      <c r="DC1197" s="559"/>
      <c r="DD1197" s="559"/>
      <c r="DE1197" s="559"/>
      <c r="DF1197" s="559"/>
      <c r="DG1197" s="559"/>
      <c r="DH1197" s="559"/>
      <c r="DI1197" s="559"/>
      <c r="DJ1197" s="559"/>
      <c r="DK1197" s="559"/>
      <c r="DL1197" s="559"/>
      <c r="DM1197" s="559"/>
      <c r="DN1197" s="559"/>
      <c r="DO1197" s="559"/>
      <c r="DP1197" s="559"/>
      <c r="DQ1197" s="559"/>
      <c r="DR1197" s="559"/>
      <c r="DS1197" s="559"/>
      <c r="DT1197" s="559"/>
      <c r="DU1197" s="559"/>
      <c r="DV1197" s="559"/>
      <c r="DW1197" s="559"/>
      <c r="DX1197" s="559"/>
      <c r="DY1197" s="559"/>
      <c r="DZ1197" s="559"/>
      <c r="EA1197" s="559"/>
      <c r="EB1197" s="559"/>
      <c r="EC1197" s="559"/>
      <c r="ED1197" s="559"/>
      <c r="EE1197" s="559"/>
      <c r="EF1197" s="559"/>
      <c r="EG1197" s="559"/>
      <c r="EH1197" s="559"/>
      <c r="EI1197" s="559"/>
      <c r="EJ1197" s="559"/>
      <c r="EK1197" s="559"/>
      <c r="EL1197" s="559"/>
      <c r="EM1197" s="559"/>
      <c r="EN1197" s="559"/>
      <c r="EO1197" s="559"/>
      <c r="EP1197" s="559"/>
      <c r="EQ1197" s="559"/>
      <c r="ER1197" s="559"/>
      <c r="ES1197" s="559"/>
      <c r="ET1197" s="559"/>
      <c r="EU1197" s="559"/>
      <c r="EV1197" s="559"/>
      <c r="EW1197" s="559"/>
      <c r="EX1197" s="559"/>
      <c r="EY1197" s="559"/>
      <c r="EZ1197" s="559"/>
      <c r="FA1197" s="559"/>
      <c r="FB1197" s="559"/>
      <c r="FC1197" s="559"/>
      <c r="FD1197" s="559"/>
      <c r="FE1197" s="559"/>
      <c r="FF1197" s="559"/>
      <c r="FG1197" s="559"/>
      <c r="FH1197" s="559"/>
      <c r="FI1197" s="559"/>
      <c r="FJ1197" s="559"/>
      <c r="FK1197" s="559"/>
      <c r="FL1197" s="559"/>
      <c r="FM1197" s="559"/>
      <c r="FN1197" s="559"/>
      <c r="FO1197" s="559"/>
      <c r="FP1197" s="559"/>
      <c r="FQ1197" s="559"/>
      <c r="FR1197" s="559"/>
      <c r="FS1197" s="559"/>
      <c r="FT1197" s="559"/>
      <c r="FU1197" s="559"/>
      <c r="FV1197" s="559"/>
      <c r="FW1197" s="559"/>
      <c r="FX1197" s="559"/>
      <c r="FY1197" s="559"/>
      <c r="FZ1197" s="559"/>
      <c r="GA1197" s="559"/>
      <c r="GB1197" s="559"/>
      <c r="GC1197" s="559"/>
      <c r="GD1197" s="559"/>
      <c r="GE1197" s="559"/>
      <c r="GF1197" s="559"/>
      <c r="GG1197" s="559"/>
      <c r="GH1197" s="559"/>
      <c r="GI1197" s="559"/>
      <c r="GJ1197" s="559"/>
      <c r="GK1197" s="559"/>
      <c r="GL1197" s="559"/>
      <c r="GM1197" s="559"/>
      <c r="GN1197" s="559"/>
      <c r="GO1197" s="559"/>
      <c r="GP1197" s="559"/>
      <c r="GQ1197" s="559"/>
      <c r="GR1197" s="559"/>
      <c r="GS1197" s="559"/>
      <c r="GT1197" s="559"/>
      <c r="GU1197" s="559"/>
      <c r="GV1197" s="559"/>
      <c r="GW1197" s="559"/>
      <c r="GX1197" s="559"/>
      <c r="GY1197" s="559"/>
      <c r="GZ1197" s="559"/>
      <c r="HA1197" s="559"/>
      <c r="HB1197" s="559"/>
      <c r="HC1197" s="559"/>
      <c r="HD1197" s="559"/>
      <c r="HE1197" s="559"/>
      <c r="HF1197" s="559"/>
      <c r="HG1197" s="559"/>
      <c r="HH1197" s="559"/>
      <c r="HI1197" s="559"/>
      <c r="HJ1197" s="559"/>
      <c r="HK1197" s="559"/>
      <c r="HL1197" s="559"/>
      <c r="HM1197" s="559"/>
      <c r="HN1197" s="559"/>
      <c r="HO1197" s="559"/>
      <c r="HP1197" s="559"/>
      <c r="HQ1197" s="559"/>
      <c r="HR1197" s="559"/>
      <c r="HS1197" s="559"/>
      <c r="HT1197" s="559"/>
      <c r="HU1197" s="559"/>
      <c r="HV1197" s="559"/>
      <c r="HW1197" s="559"/>
      <c r="HX1197" s="559"/>
      <c r="HY1197" s="559"/>
      <c r="HZ1197" s="559"/>
      <c r="IA1197" s="559"/>
      <c r="IB1197" s="559"/>
      <c r="IC1197" s="559"/>
      <c r="ID1197" s="559"/>
      <c r="IE1197" s="559"/>
      <c r="IF1197" s="559"/>
      <c r="IG1197" s="559"/>
      <c r="IH1197" s="559"/>
      <c r="II1197" s="559"/>
      <c r="IJ1197" s="559"/>
      <c r="IK1197" s="559"/>
      <c r="IL1197" s="559"/>
      <c r="IM1197" s="559"/>
      <c r="IN1197" s="559"/>
      <c r="IO1197" s="559"/>
      <c r="IP1197" s="559"/>
      <c r="IQ1197" s="559"/>
      <c r="IR1197" s="559"/>
      <c r="IS1197" s="559"/>
      <c r="IT1197" s="559"/>
      <c r="IU1197" s="559"/>
      <c r="IV1197" s="559"/>
      <c r="IW1197" s="559"/>
      <c r="IX1197" s="559"/>
      <c r="IY1197" s="559"/>
      <c r="IZ1197" s="559"/>
      <c r="JA1197" s="559"/>
      <c r="JB1197" s="559"/>
      <c r="JC1197" s="559"/>
      <c r="JD1197" s="559"/>
      <c r="JE1197" s="559"/>
      <c r="JF1197" s="559"/>
      <c r="JG1197" s="559"/>
      <c r="JH1197" s="559"/>
      <c r="JI1197" s="559"/>
      <c r="JJ1197" s="559"/>
      <c r="JK1197" s="559"/>
      <c r="JL1197" s="559"/>
      <c r="JM1197" s="559"/>
      <c r="JN1197" s="559"/>
      <c r="JO1197" s="559"/>
      <c r="JP1197" s="559"/>
      <c r="JQ1197" s="559"/>
      <c r="JR1197" s="559"/>
      <c r="JS1197" s="559"/>
      <c r="JT1197" s="559"/>
      <c r="JU1197" s="559"/>
      <c r="JV1197" s="559"/>
      <c r="JW1197" s="559"/>
      <c r="JX1197" s="559"/>
      <c r="JY1197" s="559"/>
      <c r="JZ1197" s="559"/>
      <c r="KA1197" s="559"/>
      <c r="KB1197" s="559"/>
      <c r="KC1197" s="559"/>
      <c r="KD1197" s="559"/>
      <c r="KE1197" s="559"/>
      <c r="KF1197" s="559"/>
      <c r="KG1197" s="559"/>
      <c r="KH1197" s="559"/>
      <c r="KI1197" s="559"/>
      <c r="KJ1197" s="559"/>
      <c r="KK1197" s="559"/>
      <c r="KL1197" s="559"/>
      <c r="KM1197" s="559"/>
      <c r="KN1197" s="559"/>
      <c r="KO1197" s="559"/>
      <c r="KP1197" s="559"/>
      <c r="KQ1197" s="559"/>
      <c r="KR1197" s="559"/>
      <c r="KS1197" s="559"/>
      <c r="KT1197" s="559"/>
      <c r="KU1197" s="559"/>
      <c r="KV1197" s="559"/>
      <c r="KW1197" s="559"/>
      <c r="KX1197" s="559"/>
      <c r="KY1197" s="559"/>
      <c r="KZ1197" s="559"/>
      <c r="LA1197" s="559"/>
      <c r="LB1197" s="559"/>
      <c r="LC1197" s="559"/>
      <c r="LD1197" s="559"/>
      <c r="LE1197" s="559"/>
      <c r="LF1197" s="559"/>
      <c r="LG1197" s="559"/>
      <c r="LH1197" s="559"/>
      <c r="LI1197" s="559"/>
      <c r="LJ1197" s="559"/>
      <c r="LK1197" s="559"/>
      <c r="LL1197" s="559"/>
      <c r="LM1197" s="559"/>
      <c r="LN1197" s="559"/>
      <c r="LO1197" s="559"/>
      <c r="LP1197" s="559"/>
      <c r="LQ1197" s="559"/>
      <c r="LR1197" s="559"/>
      <c r="LS1197" s="559"/>
      <c r="LT1197" s="559"/>
      <c r="LU1197" s="559"/>
      <c r="LV1197" s="559"/>
      <c r="LW1197" s="559"/>
      <c r="LX1197" s="559"/>
      <c r="LY1197" s="559"/>
      <c r="LZ1197" s="559"/>
      <c r="MA1197" s="559"/>
      <c r="MB1197" s="559"/>
      <c r="MC1197" s="559"/>
      <c r="MD1197" s="559"/>
      <c r="ME1197" s="559"/>
      <c r="MF1197" s="559"/>
      <c r="MG1197" s="559"/>
      <c r="MH1197" s="559"/>
      <c r="MI1197" s="559"/>
      <c r="MJ1197" s="559"/>
      <c r="MK1197" s="559"/>
      <c r="ML1197" s="559"/>
      <c r="MM1197" s="559"/>
      <c r="MN1197" s="559"/>
      <c r="MO1197" s="559"/>
      <c r="MP1197" s="559"/>
      <c r="MQ1197" s="559"/>
      <c r="MR1197" s="559"/>
      <c r="MS1197" s="559"/>
      <c r="MT1197" s="559"/>
      <c r="MU1197" s="559"/>
      <c r="MV1197" s="559"/>
      <c r="MW1197" s="559"/>
      <c r="MX1197" s="559"/>
      <c r="MY1197" s="559"/>
      <c r="MZ1197" s="559"/>
      <c r="NA1197" s="559"/>
      <c r="NB1197" s="559"/>
      <c r="NC1197" s="559"/>
      <c r="ND1197" s="559"/>
      <c r="NE1197" s="559"/>
      <c r="NF1197" s="559"/>
      <c r="NG1197" s="559"/>
      <c r="NH1197" s="559"/>
      <c r="NI1197" s="559"/>
      <c r="NJ1197" s="559"/>
      <c r="NK1197" s="559"/>
      <c r="NL1197" s="559"/>
      <c r="NM1197" s="559"/>
      <c r="NN1197" s="559"/>
      <c r="NO1197" s="559"/>
      <c r="NP1197" s="559"/>
      <c r="NQ1197" s="559"/>
      <c r="NR1197" s="559"/>
      <c r="NS1197" s="559"/>
      <c r="NT1197" s="559"/>
      <c r="NU1197" s="559"/>
      <c r="NV1197" s="559"/>
      <c r="NW1197" s="559"/>
      <c r="NX1197" s="559"/>
      <c r="NY1197" s="559"/>
      <c r="NZ1197" s="559"/>
      <c r="OA1197" s="559"/>
      <c r="OB1197" s="559"/>
      <c r="OC1197" s="559"/>
      <c r="OD1197" s="559"/>
      <c r="OE1197" s="559"/>
      <c r="OF1197" s="559"/>
      <c r="OG1197" s="559"/>
      <c r="OH1197" s="559"/>
      <c r="OI1197" s="559"/>
      <c r="OJ1197" s="559"/>
      <c r="OK1197" s="559"/>
      <c r="OL1197" s="559"/>
      <c r="OM1197" s="559"/>
      <c r="ON1197" s="559"/>
      <c r="OO1197" s="559"/>
      <c r="OP1197" s="559"/>
      <c r="OQ1197" s="559"/>
      <c r="OR1197" s="559"/>
      <c r="OS1197" s="559"/>
      <c r="OT1197" s="559"/>
      <c r="OU1197" s="559"/>
      <c r="OV1197" s="559"/>
      <c r="OW1197" s="559"/>
      <c r="OX1197" s="559"/>
      <c r="OY1197" s="559"/>
      <c r="OZ1197" s="559"/>
      <c r="PA1197" s="559"/>
      <c r="PB1197" s="559"/>
      <c r="PC1197" s="559"/>
      <c r="PD1197" s="559"/>
      <c r="PE1197" s="559"/>
      <c r="PF1197" s="559"/>
      <c r="PG1197" s="559"/>
      <c r="PH1197" s="559"/>
      <c r="PI1197" s="559"/>
      <c r="PJ1197" s="559"/>
      <c r="PK1197" s="559"/>
      <c r="PL1197" s="559"/>
      <c r="PM1197" s="559"/>
      <c r="PN1197" s="559"/>
      <c r="PO1197" s="559"/>
      <c r="PP1197" s="559"/>
      <c r="PQ1197" s="559"/>
      <c r="PR1197" s="559"/>
      <c r="PS1197" s="559"/>
      <c r="PT1197" s="559"/>
      <c r="PU1197" s="559"/>
      <c r="PV1197" s="559"/>
      <c r="PW1197" s="559"/>
      <c r="PX1197" s="559"/>
      <c r="PY1197" s="559"/>
      <c r="PZ1197" s="559"/>
      <c r="QA1197" s="559"/>
      <c r="QB1197" s="559"/>
      <c r="QC1197" s="559"/>
      <c r="QD1197" s="559"/>
      <c r="QE1197" s="559"/>
      <c r="QF1197" s="559"/>
      <c r="QG1197" s="559"/>
      <c r="QH1197" s="559"/>
      <c r="QI1197" s="559"/>
      <c r="QJ1197" s="559"/>
      <c r="QK1197" s="559"/>
      <c r="QL1197" s="559"/>
      <c r="QM1197" s="559"/>
      <c r="QN1197" s="559"/>
      <c r="QO1197" s="559"/>
      <c r="QP1197" s="559"/>
      <c r="QQ1197" s="559"/>
      <c r="QR1197" s="559"/>
      <c r="QS1197" s="559"/>
      <c r="QT1197" s="559"/>
      <c r="QU1197" s="559"/>
      <c r="QV1197" s="559"/>
      <c r="QW1197" s="559"/>
      <c r="QX1197" s="559"/>
      <c r="QY1197" s="559"/>
      <c r="QZ1197" s="559"/>
      <c r="RA1197" s="559"/>
      <c r="RB1197" s="559"/>
      <c r="RC1197" s="559"/>
      <c r="RD1197" s="559"/>
      <c r="RE1197" s="559"/>
      <c r="RF1197" s="559"/>
      <c r="RG1197" s="559"/>
      <c r="RH1197" s="559"/>
      <c r="RI1197" s="559"/>
      <c r="RJ1197" s="559"/>
      <c r="RK1197" s="559"/>
      <c r="RL1197" s="559"/>
      <c r="RM1197" s="559"/>
      <c r="RN1197" s="559"/>
      <c r="RO1197" s="559"/>
      <c r="RP1197" s="559"/>
      <c r="RQ1197" s="559"/>
      <c r="RR1197" s="559"/>
      <c r="RS1197" s="559"/>
      <c r="RT1197" s="559"/>
      <c r="RU1197" s="559"/>
      <c r="RV1197" s="559"/>
      <c r="RW1197" s="559"/>
      <c r="RX1197" s="559"/>
      <c r="RY1197" s="559"/>
      <c r="RZ1197" s="559"/>
      <c r="SA1197" s="559"/>
      <c r="SB1197" s="559"/>
      <c r="SC1197" s="559"/>
      <c r="SD1197" s="559"/>
      <c r="SE1197" s="559"/>
      <c r="SF1197" s="559"/>
      <c r="SG1197" s="559"/>
      <c r="SH1197" s="559"/>
      <c r="SI1197" s="559"/>
      <c r="SJ1197" s="559"/>
      <c r="SK1197" s="559"/>
      <c r="SL1197" s="559"/>
      <c r="SM1197" s="559"/>
      <c r="SN1197" s="559"/>
      <c r="SO1197" s="559"/>
      <c r="SP1197" s="559"/>
      <c r="SQ1197" s="559"/>
      <c r="SR1197" s="559"/>
      <c r="SS1197" s="559"/>
      <c r="ST1197" s="559"/>
      <c r="SU1197" s="559"/>
      <c r="SV1197" s="559"/>
      <c r="SW1197" s="559"/>
      <c r="SX1197" s="559"/>
      <c r="SY1197" s="559"/>
      <c r="SZ1197" s="559"/>
      <c r="TA1197" s="559"/>
      <c r="TB1197" s="559"/>
      <c r="TC1197" s="559"/>
      <c r="TD1197" s="559"/>
      <c r="TE1197" s="559"/>
      <c r="TF1197" s="559"/>
      <c r="TG1197" s="559"/>
      <c r="TH1197" s="559"/>
      <c r="TI1197" s="559"/>
      <c r="TJ1197" s="559"/>
      <c r="TK1197" s="559"/>
      <c r="TL1197" s="559"/>
      <c r="TM1197" s="559"/>
      <c r="TN1197" s="559"/>
      <c r="TO1197" s="559"/>
      <c r="TP1197" s="559"/>
      <c r="TQ1197" s="559"/>
      <c r="TR1197" s="559"/>
      <c r="TS1197" s="559"/>
      <c r="TT1197" s="559"/>
      <c r="TU1197" s="559"/>
      <c r="TV1197" s="559"/>
      <c r="TW1197" s="559"/>
      <c r="TX1197" s="559"/>
      <c r="TY1197" s="559"/>
      <c r="TZ1197" s="559"/>
      <c r="UA1197" s="559"/>
      <c r="UB1197" s="559"/>
      <c r="UC1197" s="559"/>
      <c r="UD1197" s="559"/>
      <c r="UE1197" s="559"/>
      <c r="UF1197" s="559"/>
      <c r="UG1197" s="559"/>
      <c r="UH1197" s="559"/>
      <c r="UI1197" s="559"/>
      <c r="UJ1197" s="559"/>
      <c r="UK1197" s="559"/>
      <c r="UL1197" s="559"/>
      <c r="UM1197" s="559"/>
      <c r="UN1197" s="559"/>
      <c r="UO1197" s="559"/>
      <c r="UP1197" s="559"/>
      <c r="UQ1197" s="559"/>
      <c r="UR1197" s="559"/>
      <c r="US1197" s="559"/>
      <c r="UT1197" s="559"/>
      <c r="UU1197" s="559"/>
      <c r="UV1197" s="559"/>
      <c r="UW1197" s="559"/>
      <c r="UX1197" s="559"/>
      <c r="UY1197" s="559"/>
      <c r="UZ1197" s="559"/>
      <c r="VA1197" s="559"/>
      <c r="VB1197" s="559"/>
      <c r="VC1197" s="559"/>
      <c r="VD1197" s="559"/>
      <c r="VE1197" s="559"/>
      <c r="VF1197" s="559"/>
      <c r="VG1197" s="559"/>
      <c r="VH1197" s="559"/>
      <c r="VI1197" s="559"/>
      <c r="VJ1197" s="559"/>
      <c r="VK1197" s="559"/>
      <c r="VL1197" s="559"/>
      <c r="VM1197" s="559"/>
      <c r="VN1197" s="559"/>
      <c r="VO1197" s="559"/>
      <c r="VP1197" s="559"/>
      <c r="VQ1197" s="559"/>
      <c r="VR1197" s="559"/>
      <c r="VS1197" s="559"/>
      <c r="VT1197" s="559"/>
      <c r="VU1197" s="559"/>
      <c r="VV1197" s="559"/>
      <c r="VW1197" s="559"/>
      <c r="VX1197" s="559"/>
      <c r="VY1197" s="559"/>
      <c r="VZ1197" s="559"/>
      <c r="WA1197" s="559"/>
      <c r="WB1197" s="559"/>
      <c r="WC1197" s="559"/>
      <c r="WD1197" s="559"/>
      <c r="WE1197" s="559"/>
      <c r="WF1197" s="559"/>
      <c r="WG1197" s="559"/>
      <c r="WH1197" s="559"/>
      <c r="WI1197" s="559"/>
      <c r="WJ1197" s="559"/>
      <c r="WK1197" s="559"/>
      <c r="WL1197" s="559"/>
      <c r="WM1197" s="559"/>
      <c r="WN1197" s="559"/>
      <c r="WO1197" s="559"/>
      <c r="WP1197" s="559"/>
      <c r="WQ1197" s="559"/>
      <c r="WR1197" s="559"/>
      <c r="WS1197" s="559"/>
      <c r="WT1197" s="559"/>
      <c r="WU1197" s="559"/>
      <c r="WV1197" s="559"/>
      <c r="WW1197" s="559"/>
      <c r="WX1197" s="559"/>
      <c r="WY1197" s="559"/>
      <c r="WZ1197" s="559"/>
      <c r="XA1197" s="559"/>
      <c r="XB1197" s="559"/>
      <c r="XC1197" s="559"/>
      <c r="XD1197" s="559"/>
      <c r="XE1197" s="559"/>
      <c r="XF1197" s="559"/>
      <c r="XG1197" s="559"/>
      <c r="XH1197" s="559"/>
      <c r="XI1197" s="559"/>
      <c r="XJ1197" s="559"/>
      <c r="XK1197" s="559"/>
      <c r="XL1197" s="559"/>
      <c r="XM1197" s="559"/>
      <c r="XN1197" s="559"/>
      <c r="XO1197" s="559"/>
      <c r="XP1197" s="559"/>
      <c r="XQ1197" s="559"/>
      <c r="XR1197" s="559"/>
      <c r="XS1197" s="559"/>
      <c r="XT1197" s="559"/>
      <c r="XU1197" s="559"/>
      <c r="XV1197" s="559"/>
      <c r="XW1197" s="559"/>
      <c r="XX1197" s="559"/>
      <c r="XY1197" s="559"/>
      <c r="XZ1197" s="559"/>
      <c r="YA1197" s="559"/>
      <c r="YB1197" s="559"/>
      <c r="YC1197" s="559"/>
      <c r="YD1197" s="559"/>
      <c r="YE1197" s="559"/>
      <c r="YF1197" s="559"/>
      <c r="YG1197" s="559"/>
      <c r="YH1197" s="559"/>
      <c r="YI1197" s="559"/>
      <c r="YJ1197" s="559"/>
      <c r="YK1197" s="559"/>
      <c r="YL1197" s="559"/>
      <c r="YM1197" s="559"/>
      <c r="YN1197" s="559"/>
      <c r="YO1197" s="559"/>
      <c r="YP1197" s="559"/>
      <c r="YQ1197" s="559"/>
      <c r="YR1197" s="559"/>
      <c r="YS1197" s="559"/>
      <c r="YT1197" s="559"/>
      <c r="YU1197" s="559"/>
      <c r="YV1197" s="559"/>
      <c r="YW1197" s="559"/>
      <c r="YX1197" s="559"/>
      <c r="YY1197" s="559"/>
      <c r="YZ1197" s="559"/>
      <c r="ZA1197" s="559"/>
      <c r="ZB1197" s="559"/>
      <c r="ZC1197" s="559"/>
      <c r="ZD1197" s="559"/>
      <c r="ZE1197" s="559"/>
      <c r="ZF1197" s="559"/>
      <c r="ZG1197" s="559"/>
      <c r="ZH1197" s="559"/>
      <c r="ZI1197" s="559"/>
      <c r="ZJ1197" s="559"/>
      <c r="ZK1197" s="559"/>
      <c r="ZL1197" s="559"/>
      <c r="ZM1197" s="559"/>
      <c r="ZN1197" s="559"/>
      <c r="ZO1197" s="559"/>
      <c r="ZP1197" s="559"/>
      <c r="ZQ1197" s="559"/>
      <c r="ZR1197" s="559"/>
      <c r="ZS1197" s="559"/>
      <c r="ZT1197" s="559"/>
      <c r="ZU1197" s="559"/>
      <c r="ZV1197" s="559"/>
      <c r="ZW1197" s="559"/>
      <c r="ZX1197" s="559"/>
      <c r="ZY1197" s="559"/>
      <c r="ZZ1197" s="559"/>
      <c r="AAA1197" s="559"/>
      <c r="AAB1197" s="559"/>
      <c r="AAC1197" s="559"/>
      <c r="AAD1197" s="559"/>
      <c r="AAE1197" s="559"/>
      <c r="AAF1197" s="559"/>
      <c r="AAG1197" s="559"/>
      <c r="AAH1197" s="559"/>
      <c r="AAI1197" s="559"/>
      <c r="AAJ1197" s="559"/>
      <c r="AAK1197" s="559"/>
      <c r="AAL1197" s="559"/>
      <c r="AAM1197" s="559"/>
      <c r="AAN1197" s="559"/>
      <c r="AAO1197" s="559"/>
      <c r="AAP1197" s="559"/>
      <c r="AAQ1197" s="559"/>
      <c r="AAR1197" s="559"/>
      <c r="AAS1197" s="559"/>
      <c r="AAT1197" s="559"/>
      <c r="AAU1197" s="559"/>
      <c r="AAV1197" s="559"/>
      <c r="AAW1197" s="559"/>
      <c r="AAX1197" s="559"/>
      <c r="AAY1197" s="559"/>
      <c r="AAZ1197" s="559"/>
      <c r="ABA1197" s="559"/>
      <c r="ABB1197" s="559"/>
      <c r="ABC1197" s="559"/>
      <c r="ABD1197" s="559"/>
      <c r="ABE1197" s="559"/>
      <c r="ABF1197" s="559"/>
      <c r="ABG1197" s="559"/>
      <c r="ABH1197" s="559"/>
      <c r="ABI1197" s="559"/>
      <c r="ABJ1197" s="559"/>
      <c r="ABK1197" s="559"/>
      <c r="ABL1197" s="559"/>
      <c r="ABM1197" s="559"/>
      <c r="ABN1197" s="559"/>
      <c r="ABO1197" s="559"/>
      <c r="ABP1197" s="559"/>
      <c r="ABQ1197" s="559"/>
      <c r="ABR1197" s="559"/>
      <c r="ABS1197" s="559"/>
      <c r="ABT1197" s="559"/>
      <c r="ABU1197" s="559"/>
      <c r="ABV1197" s="559"/>
      <c r="ABW1197" s="559"/>
      <c r="ABX1197" s="559"/>
      <c r="ABY1197" s="559"/>
      <c r="ABZ1197" s="559"/>
      <c r="ACA1197" s="559"/>
      <c r="ACB1197" s="559"/>
      <c r="ACC1197" s="559"/>
      <c r="ACD1197" s="559"/>
      <c r="ACE1197" s="559"/>
      <c r="ACF1197" s="559"/>
      <c r="ACG1197" s="559"/>
      <c r="ACH1197" s="559"/>
      <c r="ACI1197" s="559"/>
      <c r="ACJ1197" s="559"/>
      <c r="ACK1197" s="559"/>
      <c r="ACL1197" s="559"/>
      <c r="ACM1197" s="559"/>
      <c r="ACN1197" s="559"/>
      <c r="ACO1197" s="559"/>
      <c r="ACP1197" s="559"/>
      <c r="ACQ1197" s="559"/>
      <c r="ACR1197" s="559"/>
      <c r="ACS1197" s="559"/>
      <c r="ACT1197" s="559"/>
      <c r="ACU1197" s="559"/>
      <c r="ACV1197" s="559"/>
      <c r="ACW1197" s="559"/>
      <c r="ACX1197" s="559"/>
      <c r="ACY1197" s="559"/>
      <c r="ACZ1197" s="559"/>
      <c r="ADA1197" s="559"/>
      <c r="ADB1197" s="559"/>
      <c r="ADC1197" s="559"/>
      <c r="ADD1197" s="559"/>
      <c r="ADE1197" s="559"/>
      <c r="ADF1197" s="559"/>
      <c r="ADG1197" s="559"/>
      <c r="ADH1197" s="559"/>
      <c r="ADI1197" s="559"/>
      <c r="ADJ1197" s="559"/>
      <c r="ADK1197" s="559"/>
      <c r="ADL1197" s="559"/>
      <c r="ADM1197" s="559"/>
      <c r="ADN1197" s="559"/>
      <c r="ADO1197" s="559"/>
      <c r="ADP1197" s="559"/>
      <c r="ADQ1197" s="559"/>
      <c r="ADR1197" s="559"/>
      <c r="ADS1197" s="559"/>
      <c r="ADT1197" s="559"/>
      <c r="ADU1197" s="559"/>
      <c r="ADV1197" s="559"/>
      <c r="ADW1197" s="559"/>
      <c r="ADX1197" s="559"/>
      <c r="ADY1197" s="559"/>
      <c r="ADZ1197" s="559"/>
      <c r="AEA1197" s="559"/>
      <c r="AEB1197" s="559"/>
      <c r="AEC1197" s="559"/>
      <c r="AED1197" s="559"/>
      <c r="AEE1197" s="559"/>
      <c r="AEF1197" s="559"/>
      <c r="AEG1197" s="559"/>
      <c r="AEH1197" s="559"/>
      <c r="AEI1197" s="559"/>
      <c r="AEJ1197" s="559"/>
      <c r="AEK1197" s="559"/>
      <c r="AEL1197" s="559"/>
      <c r="AEM1197" s="559"/>
      <c r="AEN1197" s="559"/>
      <c r="AEO1197" s="559"/>
      <c r="AEP1197" s="559"/>
      <c r="AEQ1197" s="559"/>
      <c r="AER1197" s="559"/>
      <c r="AES1197" s="559"/>
      <c r="AET1197" s="559"/>
      <c r="AEU1197" s="559"/>
      <c r="AEV1197" s="559"/>
      <c r="AEW1197" s="559"/>
      <c r="AEX1197" s="559"/>
      <c r="AEY1197" s="559"/>
      <c r="AEZ1197" s="559"/>
      <c r="AFA1197" s="559"/>
      <c r="AFB1197" s="559"/>
      <c r="AFC1197" s="559"/>
      <c r="AFD1197" s="559"/>
      <c r="AFE1197" s="559"/>
      <c r="AFF1197" s="559"/>
      <c r="AFG1197" s="559"/>
      <c r="AFH1197" s="559"/>
      <c r="AFI1197" s="559"/>
      <c r="AFJ1197" s="559"/>
      <c r="AFK1197" s="559"/>
      <c r="AFL1197" s="559"/>
      <c r="AFM1197" s="559"/>
      <c r="AFN1197" s="559"/>
      <c r="AFO1197" s="559"/>
      <c r="AFP1197" s="559"/>
      <c r="AFQ1197" s="559"/>
      <c r="AFR1197" s="559"/>
      <c r="AFS1197" s="559"/>
      <c r="AFT1197" s="559"/>
      <c r="AFU1197" s="559"/>
      <c r="AFV1197" s="559"/>
      <c r="AFW1197" s="559"/>
      <c r="AFX1197" s="559"/>
      <c r="AFY1197" s="559"/>
      <c r="AFZ1197" s="559"/>
      <c r="AGA1197" s="559"/>
      <c r="AGB1197" s="559"/>
      <c r="AGC1197" s="559"/>
      <c r="AGD1197" s="559"/>
      <c r="AGE1197" s="559"/>
      <c r="AGF1197" s="559"/>
      <c r="AGG1197" s="559"/>
      <c r="AGH1197" s="559"/>
      <c r="AGI1197" s="559"/>
      <c r="AGJ1197" s="559"/>
      <c r="AGK1197" s="559"/>
      <c r="AGL1197" s="559"/>
      <c r="AGM1197" s="559"/>
      <c r="AGN1197" s="559"/>
      <c r="AGO1197" s="559"/>
      <c r="AGP1197" s="559"/>
      <c r="AGQ1197" s="559"/>
      <c r="AGR1197" s="559"/>
      <c r="AGS1197" s="559"/>
      <c r="AGT1197" s="559"/>
      <c r="AGU1197" s="559"/>
      <c r="AGV1197" s="559"/>
      <c r="AGW1197" s="559"/>
      <c r="AGX1197" s="559"/>
      <c r="AGY1197" s="559"/>
      <c r="AGZ1197" s="559"/>
      <c r="AHA1197" s="559"/>
      <c r="AHB1197" s="559"/>
      <c r="AHC1197" s="559"/>
      <c r="AHD1197" s="559"/>
      <c r="AHE1197" s="559"/>
      <c r="AHF1197" s="559"/>
      <c r="AHG1197" s="559"/>
      <c r="AHH1197" s="559"/>
      <c r="AHI1197" s="559"/>
      <c r="AHJ1197" s="559"/>
      <c r="AHK1197" s="559"/>
      <c r="AHL1197" s="559"/>
      <c r="AHM1197" s="559"/>
      <c r="AHN1197" s="559"/>
      <c r="AHO1197" s="559"/>
      <c r="AHP1197" s="559"/>
      <c r="AHQ1197" s="559"/>
      <c r="AHR1197" s="559"/>
      <c r="AHS1197" s="559"/>
      <c r="AHT1197" s="559"/>
      <c r="AHU1197" s="559"/>
      <c r="AHV1197" s="559"/>
      <c r="AHW1197" s="559"/>
      <c r="AHX1197" s="559"/>
      <c r="AHY1197" s="559"/>
      <c r="AHZ1197" s="559"/>
      <c r="AIA1197" s="559"/>
      <c r="AIB1197" s="559"/>
      <c r="AIC1197" s="559"/>
      <c r="AID1197" s="559"/>
      <c r="AIE1197" s="559"/>
      <c r="AIF1197" s="559"/>
      <c r="AIG1197" s="559"/>
      <c r="AIH1197" s="559"/>
      <c r="AII1197" s="559"/>
      <c r="AIJ1197" s="559"/>
      <c r="AIK1197" s="559"/>
      <c r="AIL1197" s="559"/>
      <c r="AIM1197" s="559"/>
      <c r="AIN1197" s="559"/>
      <c r="AIO1197" s="559"/>
      <c r="AIP1197" s="559"/>
      <c r="AIQ1197" s="559"/>
      <c r="AIR1197" s="559"/>
      <c r="AIS1197" s="559"/>
      <c r="AIT1197" s="559"/>
      <c r="AIU1197" s="559"/>
      <c r="AIV1197" s="559"/>
      <c r="AIW1197" s="559"/>
      <c r="AIX1197" s="559"/>
      <c r="AIY1197" s="559"/>
      <c r="AIZ1197" s="559"/>
      <c r="AJA1197" s="559"/>
      <c r="AJB1197" s="559"/>
      <c r="AJC1197" s="559"/>
      <c r="AJD1197" s="559"/>
      <c r="AJE1197" s="559"/>
      <c r="AJF1197" s="559"/>
      <c r="AJG1197" s="559"/>
      <c r="AJH1197" s="559"/>
      <c r="AJI1197" s="559"/>
      <c r="AJJ1197" s="559"/>
      <c r="AJK1197" s="559"/>
      <c r="AJL1197" s="559"/>
      <c r="AJM1197" s="559"/>
      <c r="AJN1197" s="559"/>
      <c r="AJO1197" s="559"/>
      <c r="AJP1197" s="559"/>
      <c r="AJQ1197" s="559"/>
      <c r="AJR1197" s="559"/>
      <c r="AJS1197" s="559"/>
      <c r="AJT1197" s="559"/>
      <c r="AJU1197" s="559"/>
      <c r="AJV1197" s="559"/>
      <c r="AJW1197" s="559"/>
      <c r="AJX1197" s="559"/>
      <c r="AJY1197" s="559"/>
      <c r="AJZ1197" s="559"/>
      <c r="AKA1197" s="559"/>
      <c r="AKB1197" s="559"/>
      <c r="AKC1197" s="559"/>
      <c r="AKD1197" s="559"/>
      <c r="AKE1197" s="559"/>
      <c r="AKF1197" s="559"/>
      <c r="AKG1197" s="559"/>
      <c r="AKH1197" s="559"/>
      <c r="AKI1197" s="559"/>
      <c r="AKJ1197" s="559"/>
      <c r="AKK1197" s="559"/>
      <c r="AKL1197" s="559"/>
      <c r="AKM1197" s="559"/>
      <c r="AKN1197" s="559"/>
      <c r="AKO1197" s="559"/>
      <c r="AKP1197" s="559"/>
      <c r="AKQ1197" s="559"/>
      <c r="AKR1197" s="559"/>
      <c r="AKS1197" s="559"/>
      <c r="AKT1197" s="559"/>
      <c r="AKU1197" s="559"/>
      <c r="AKV1197" s="559"/>
      <c r="AKW1197" s="559"/>
      <c r="AKX1197" s="559"/>
      <c r="AKY1197" s="559"/>
      <c r="AKZ1197" s="559"/>
      <c r="ALA1197" s="559"/>
      <c r="ALB1197" s="559"/>
      <c r="ALC1197" s="559"/>
      <c r="ALD1197" s="559"/>
      <c r="ALE1197" s="559"/>
      <c r="ALF1197" s="559"/>
      <c r="ALG1197" s="559"/>
      <c r="ALH1197" s="559"/>
      <c r="ALI1197" s="559"/>
      <c r="ALJ1197" s="559"/>
      <c r="ALK1197" s="559"/>
      <c r="ALL1197" s="559"/>
      <c r="ALM1197" s="559"/>
      <c r="ALN1197" s="559"/>
      <c r="ALO1197" s="559"/>
      <c r="ALP1197" s="559"/>
      <c r="ALQ1197" s="559"/>
      <c r="ALR1197" s="559"/>
      <c r="ALS1197" s="559"/>
      <c r="ALT1197" s="559"/>
      <c r="ALU1197" s="559"/>
      <c r="ALV1197" s="559"/>
      <c r="ALW1197" s="559"/>
      <c r="ALX1197" s="559"/>
      <c r="ALY1197" s="559"/>
      <c r="ALZ1197" s="559"/>
      <c r="AMA1197" s="559"/>
      <c r="AMB1197" s="559"/>
      <c r="AMC1197" s="559"/>
      <c r="AMD1197" s="559"/>
      <c r="AME1197" s="559"/>
      <c r="AMF1197" s="559"/>
      <c r="AMG1197" s="559"/>
      <c r="AMH1197" s="559"/>
      <c r="AMI1197" s="559"/>
      <c r="AMJ1197" s="559"/>
      <c r="AMK1197" s="559"/>
      <c r="AML1197" s="559"/>
      <c r="AMM1197" s="559"/>
      <c r="AMN1197" s="559"/>
      <c r="AMO1197" s="559"/>
      <c r="AMP1197" s="559"/>
      <c r="AMQ1197" s="559"/>
      <c r="AMR1197" s="559"/>
      <c r="AMS1197" s="559"/>
      <c r="AMT1197" s="559"/>
      <c r="AMU1197" s="559"/>
      <c r="AMV1197" s="559"/>
      <c r="AMW1197" s="559"/>
      <c r="AMX1197" s="559"/>
      <c r="AMY1197" s="559"/>
      <c r="AMZ1197" s="559"/>
      <c r="ANA1197" s="559"/>
      <c r="ANB1197" s="559"/>
      <c r="ANC1197" s="559"/>
      <c r="AND1197" s="559"/>
      <c r="ANE1197" s="559"/>
      <c r="ANF1197" s="559"/>
      <c r="ANG1197" s="559"/>
      <c r="ANH1197" s="559"/>
      <c r="ANI1197" s="559"/>
      <c r="ANJ1197" s="559"/>
      <c r="ANK1197" s="559"/>
      <c r="ANL1197" s="559"/>
      <c r="ANM1197" s="559"/>
      <c r="ANN1197" s="559"/>
      <c r="ANO1197" s="559"/>
      <c r="ANP1197" s="559"/>
      <c r="ANQ1197" s="559"/>
      <c r="ANR1197" s="559"/>
      <c r="ANS1197" s="559"/>
      <c r="ANT1197" s="559"/>
      <c r="ANU1197" s="559"/>
      <c r="ANV1197" s="559"/>
      <c r="ANW1197" s="559"/>
      <c r="ANX1197" s="559"/>
      <c r="ANY1197" s="559"/>
      <c r="ANZ1197" s="559"/>
      <c r="AOA1197" s="559"/>
      <c r="AOB1197" s="559"/>
      <c r="AOC1197" s="559"/>
      <c r="AOD1197" s="559"/>
      <c r="AOE1197" s="559"/>
      <c r="AOF1197" s="559"/>
      <c r="AOG1197" s="559"/>
      <c r="AOH1197" s="559"/>
      <c r="AOI1197" s="559"/>
      <c r="AOJ1197" s="559"/>
      <c r="AOK1197" s="559"/>
      <c r="AOL1197" s="559"/>
      <c r="AOM1197" s="559"/>
      <c r="AON1197" s="559"/>
      <c r="AOO1197" s="559"/>
      <c r="AOP1197" s="559"/>
      <c r="AOQ1197" s="559"/>
      <c r="AOR1197" s="559"/>
      <c r="AOS1197" s="559"/>
      <c r="AOT1197" s="559"/>
      <c r="AOU1197" s="559"/>
      <c r="AOV1197" s="559"/>
      <c r="AOW1197" s="559"/>
      <c r="AOX1197" s="559"/>
      <c r="AOY1197" s="559"/>
      <c r="AOZ1197" s="559"/>
      <c r="APA1197" s="559"/>
      <c r="APB1197" s="559"/>
      <c r="APC1197" s="559"/>
      <c r="APD1197" s="559"/>
      <c r="APE1197" s="559"/>
      <c r="APF1197" s="559"/>
      <c r="APG1197" s="559"/>
      <c r="APH1197" s="559"/>
      <c r="API1197" s="559"/>
      <c r="APJ1197" s="559"/>
      <c r="APK1197" s="559"/>
      <c r="APL1197" s="559"/>
      <c r="APM1197" s="559"/>
      <c r="APN1197" s="559"/>
      <c r="APO1197" s="559"/>
      <c r="APP1197" s="559"/>
      <c r="APQ1197" s="559"/>
      <c r="APR1197" s="559"/>
      <c r="APS1197" s="559"/>
      <c r="APT1197" s="559"/>
      <c r="APU1197" s="559"/>
      <c r="APV1197" s="559"/>
      <c r="APW1197" s="559"/>
      <c r="APX1197" s="559"/>
      <c r="APY1197" s="559"/>
      <c r="APZ1197" s="559"/>
      <c r="AQA1197" s="559"/>
      <c r="AQB1197" s="559"/>
      <c r="AQC1197" s="559"/>
      <c r="AQD1197" s="559"/>
      <c r="AQE1197" s="559"/>
      <c r="AQF1197" s="559"/>
      <c r="AQG1197" s="559"/>
      <c r="AQH1197" s="559"/>
      <c r="AQI1197" s="559"/>
      <c r="AQJ1197" s="559"/>
      <c r="AQK1197" s="559"/>
      <c r="AQL1197" s="559"/>
      <c r="AQM1197" s="559"/>
      <c r="AQN1197" s="559"/>
      <c r="AQO1197" s="559"/>
      <c r="AQP1197" s="559"/>
      <c r="AQQ1197" s="559"/>
      <c r="AQR1197" s="559"/>
      <c r="AQS1197" s="559"/>
      <c r="AQT1197" s="559"/>
      <c r="AQU1197" s="559"/>
      <c r="AQV1197" s="559"/>
      <c r="AQW1197" s="559"/>
      <c r="AQX1197" s="559"/>
      <c r="AQY1197" s="559"/>
      <c r="AQZ1197" s="559"/>
      <c r="ARA1197" s="559"/>
      <c r="ARB1197" s="559"/>
      <c r="ARC1197" s="559"/>
      <c r="ARD1197" s="559"/>
      <c r="ARE1197" s="559"/>
      <c r="ARF1197" s="559"/>
      <c r="ARG1197" s="559"/>
      <c r="ARH1197" s="559"/>
      <c r="ARI1197" s="559"/>
      <c r="ARJ1197" s="559"/>
      <c r="ARK1197" s="559"/>
      <c r="ARL1197" s="559"/>
      <c r="ARM1197" s="559"/>
      <c r="ARN1197" s="559"/>
      <c r="ARO1197" s="559"/>
      <c r="ARP1197" s="559"/>
      <c r="ARQ1197" s="559"/>
      <c r="ARR1197" s="559"/>
      <c r="ARS1197" s="559"/>
      <c r="ART1197" s="559"/>
      <c r="ARU1197" s="559"/>
      <c r="ARV1197" s="559"/>
      <c r="ARW1197" s="559"/>
      <c r="ARX1197" s="559"/>
      <c r="ARY1197" s="559"/>
      <c r="ARZ1197" s="559"/>
      <c r="ASA1197" s="559"/>
      <c r="ASB1197" s="559"/>
      <c r="ASC1197" s="559"/>
      <c r="ASD1197" s="559"/>
      <c r="ASE1197" s="559"/>
      <c r="ASF1197" s="559"/>
      <c r="ASG1197" s="559"/>
      <c r="ASH1197" s="559"/>
      <c r="ASI1197" s="559"/>
      <c r="ASJ1197" s="559"/>
      <c r="ASK1197" s="559"/>
      <c r="ASL1197" s="559"/>
      <c r="ASM1197" s="559"/>
      <c r="ASN1197" s="559"/>
      <c r="ASO1197" s="559"/>
      <c r="ASP1197" s="559"/>
      <c r="ASQ1197" s="559"/>
      <c r="ASR1197" s="559"/>
      <c r="ASS1197" s="559"/>
      <c r="AST1197" s="559"/>
      <c r="ASU1197" s="559"/>
      <c r="ASV1197" s="559"/>
      <c r="ASW1197" s="559"/>
      <c r="ASX1197" s="559"/>
      <c r="ASY1197" s="559"/>
      <c r="ASZ1197" s="559"/>
      <c r="ATA1197" s="559"/>
      <c r="ATB1197" s="559"/>
      <c r="ATC1197" s="559"/>
      <c r="ATD1197" s="559"/>
      <c r="ATE1197" s="559"/>
      <c r="ATF1197" s="559"/>
      <c r="ATG1197" s="559"/>
      <c r="ATH1197" s="559"/>
      <c r="ATI1197" s="559"/>
      <c r="ATJ1197" s="559"/>
      <c r="ATK1197" s="559"/>
      <c r="ATL1197" s="559"/>
      <c r="ATM1197" s="559"/>
      <c r="ATN1197" s="559"/>
      <c r="ATO1197" s="559"/>
      <c r="ATP1197" s="559"/>
      <c r="ATQ1197" s="559"/>
      <c r="ATR1197" s="559"/>
      <c r="ATS1197" s="559"/>
      <c r="ATT1197" s="559"/>
      <c r="ATU1197" s="559"/>
      <c r="ATV1197" s="559"/>
      <c r="ATW1197" s="559"/>
      <c r="ATX1197" s="559"/>
      <c r="ATY1197" s="559"/>
      <c r="ATZ1197" s="559"/>
      <c r="AUA1197" s="559"/>
      <c r="AUB1197" s="559"/>
      <c r="AUC1197" s="559"/>
      <c r="AUD1197" s="559"/>
      <c r="AUE1197" s="559"/>
      <c r="AUF1197" s="559"/>
      <c r="AUG1197" s="559"/>
      <c r="AUH1197" s="559"/>
      <c r="AUI1197" s="559"/>
      <c r="AUJ1197" s="559"/>
      <c r="AUK1197" s="559"/>
      <c r="AUL1197" s="559"/>
      <c r="AUM1197" s="559"/>
      <c r="AUN1197" s="559"/>
      <c r="AUO1197" s="559"/>
      <c r="AUP1197" s="559"/>
      <c r="AUQ1197" s="559"/>
      <c r="AUR1197" s="559"/>
      <c r="AUS1197" s="559"/>
      <c r="AUT1197" s="559"/>
      <c r="AUU1197" s="559"/>
      <c r="AUV1197" s="559"/>
      <c r="AUW1197" s="559"/>
      <c r="AUX1197" s="559"/>
      <c r="AUY1197" s="559"/>
      <c r="AUZ1197" s="559"/>
      <c r="AVA1197" s="559"/>
      <c r="AVB1197" s="559"/>
      <c r="AVC1197" s="559"/>
      <c r="AVD1197" s="559"/>
      <c r="AVE1197" s="559"/>
      <c r="AVF1197" s="559"/>
      <c r="AVG1197" s="559"/>
      <c r="AVH1197" s="559"/>
      <c r="AVI1197" s="559"/>
      <c r="AVJ1197" s="559"/>
      <c r="AVK1197" s="559"/>
      <c r="AVL1197" s="559"/>
      <c r="AVM1197" s="559"/>
      <c r="AVN1197" s="559"/>
      <c r="AVO1197" s="559"/>
      <c r="AVP1197" s="559"/>
      <c r="AVQ1197" s="559"/>
      <c r="AVR1197" s="559"/>
      <c r="AVS1197" s="559"/>
      <c r="AVT1197" s="559"/>
      <c r="AVU1197" s="559"/>
      <c r="AVV1197" s="559"/>
      <c r="AVW1197" s="559"/>
      <c r="AVX1197" s="559"/>
      <c r="AVY1197" s="559"/>
      <c r="AVZ1197" s="559"/>
      <c r="AWA1197" s="559"/>
      <c r="AWB1197" s="559"/>
      <c r="AWC1197" s="559"/>
      <c r="AWD1197" s="559"/>
      <c r="AWE1197" s="559"/>
      <c r="AWF1197" s="559"/>
      <c r="AWG1197" s="559"/>
      <c r="AWH1197" s="559"/>
      <c r="AWI1197" s="559"/>
      <c r="AWJ1197" s="559"/>
      <c r="AWK1197" s="559"/>
      <c r="AWL1197" s="559"/>
      <c r="AWM1197" s="559"/>
      <c r="AWN1197" s="559"/>
      <c r="AWO1197" s="559"/>
      <c r="AWP1197" s="559"/>
      <c r="AWQ1197" s="559"/>
      <c r="AWR1197" s="559"/>
      <c r="AWS1197" s="559"/>
      <c r="AWT1197" s="559"/>
      <c r="AWU1197" s="559"/>
      <c r="AWV1197" s="559"/>
      <c r="AWW1197" s="559"/>
      <c r="AWX1197" s="559"/>
      <c r="AWY1197" s="559"/>
      <c r="AWZ1197" s="559"/>
      <c r="AXA1197" s="559"/>
      <c r="AXB1197" s="559"/>
      <c r="AXC1197" s="559"/>
      <c r="AXD1197" s="559"/>
      <c r="AXE1197" s="559"/>
      <c r="AXF1197" s="559"/>
      <c r="AXG1197" s="559"/>
      <c r="AXH1197" s="559"/>
      <c r="AXI1197" s="559"/>
      <c r="AXJ1197" s="559"/>
      <c r="AXK1197" s="559"/>
      <c r="AXL1197" s="559"/>
      <c r="AXM1197" s="559"/>
      <c r="AXN1197" s="559"/>
      <c r="AXO1197" s="559"/>
      <c r="AXP1197" s="559"/>
      <c r="AXQ1197" s="559"/>
      <c r="AXR1197" s="559"/>
      <c r="AXS1197" s="559"/>
      <c r="AXT1197" s="559"/>
      <c r="AXU1197" s="559"/>
      <c r="AXV1197" s="559"/>
      <c r="AXW1197" s="559"/>
      <c r="AXX1197" s="559"/>
      <c r="AXY1197" s="559"/>
      <c r="AXZ1197" s="559"/>
      <c r="AYA1197" s="559"/>
      <c r="AYB1197" s="559"/>
      <c r="AYC1197" s="559"/>
      <c r="AYD1197" s="559"/>
      <c r="AYE1197" s="559"/>
      <c r="AYF1197" s="559"/>
      <c r="AYG1197" s="559"/>
      <c r="AYH1197" s="559"/>
      <c r="AYI1197" s="559"/>
      <c r="AYJ1197" s="559"/>
      <c r="AYK1197" s="559"/>
      <c r="AYL1197" s="559"/>
      <c r="AYM1197" s="559"/>
      <c r="AYN1197" s="559"/>
      <c r="AYO1197" s="559"/>
      <c r="AYP1197" s="559"/>
      <c r="AYQ1197" s="559"/>
      <c r="AYR1197" s="559"/>
      <c r="AYS1197" s="559"/>
      <c r="AYT1197" s="559"/>
      <c r="AYU1197" s="559"/>
      <c r="AYV1197" s="559"/>
      <c r="AYW1197" s="559"/>
      <c r="AYX1197" s="559"/>
      <c r="AYY1197" s="559"/>
      <c r="AYZ1197" s="559"/>
      <c r="AZA1197" s="559"/>
      <c r="AZB1197" s="559"/>
      <c r="AZC1197" s="559"/>
      <c r="AZD1197" s="559"/>
      <c r="AZE1197" s="559"/>
      <c r="AZF1197" s="559"/>
      <c r="AZG1197" s="559"/>
      <c r="AZH1197" s="559"/>
      <c r="AZI1197" s="559"/>
      <c r="AZJ1197" s="559"/>
      <c r="AZK1197" s="559"/>
      <c r="AZL1197" s="559"/>
      <c r="AZM1197" s="559"/>
      <c r="AZN1197" s="559"/>
      <c r="AZO1197" s="559"/>
      <c r="AZP1197" s="559"/>
      <c r="AZQ1197" s="559"/>
      <c r="AZR1197" s="559"/>
      <c r="AZS1197" s="559"/>
      <c r="AZT1197" s="559"/>
      <c r="AZU1197" s="559"/>
      <c r="AZV1197" s="559"/>
      <c r="AZW1197" s="559"/>
      <c r="AZX1197" s="559"/>
      <c r="AZY1197" s="559"/>
      <c r="AZZ1197" s="559"/>
      <c r="BAA1197" s="559"/>
      <c r="BAB1197" s="559"/>
      <c r="BAC1197" s="559"/>
      <c r="BAD1197" s="559"/>
      <c r="BAE1197" s="559"/>
      <c r="BAF1197" s="559"/>
      <c r="BAG1197" s="559"/>
      <c r="BAH1197" s="559"/>
      <c r="BAI1197" s="559"/>
      <c r="BAJ1197" s="559"/>
      <c r="BAK1197" s="559"/>
      <c r="BAL1197" s="559"/>
      <c r="BAM1197" s="559"/>
      <c r="BAN1197" s="559"/>
      <c r="BAO1197" s="559"/>
      <c r="BAP1197" s="559"/>
      <c r="BAQ1197" s="559"/>
      <c r="BAR1197" s="559"/>
      <c r="BAS1197" s="559"/>
      <c r="BAT1197" s="559"/>
      <c r="BAU1197" s="559"/>
      <c r="BAV1197" s="559"/>
      <c r="BAW1197" s="559"/>
      <c r="BAX1197" s="559"/>
      <c r="BAY1197" s="559"/>
      <c r="BAZ1197" s="559"/>
      <c r="BBA1197" s="559"/>
      <c r="BBB1197" s="559"/>
      <c r="BBC1197" s="559"/>
      <c r="BBD1197" s="559"/>
      <c r="BBE1197" s="559"/>
      <c r="BBF1197" s="559"/>
      <c r="BBG1197" s="559"/>
      <c r="BBH1197" s="559"/>
      <c r="BBI1197" s="559"/>
      <c r="BBJ1197" s="559"/>
      <c r="BBK1197" s="559"/>
      <c r="BBL1197" s="559"/>
      <c r="BBM1197" s="559"/>
      <c r="BBN1197" s="559"/>
      <c r="BBO1197" s="559"/>
      <c r="BBP1197" s="559"/>
      <c r="BBQ1197" s="559"/>
      <c r="BBR1197" s="559"/>
      <c r="BBS1197" s="559"/>
      <c r="BBT1197" s="559"/>
      <c r="BBU1197" s="559"/>
      <c r="BBV1197" s="559"/>
      <c r="BBW1197" s="559"/>
      <c r="BBX1197" s="559"/>
      <c r="BBY1197" s="559"/>
      <c r="BBZ1197" s="559"/>
      <c r="BCA1197" s="559"/>
      <c r="BCB1197" s="559"/>
      <c r="BCC1197" s="559"/>
      <c r="BCD1197" s="559"/>
      <c r="BCE1197" s="559"/>
      <c r="BCF1197" s="559"/>
      <c r="BCG1197" s="559"/>
      <c r="BCH1197" s="559"/>
      <c r="BCI1197" s="559"/>
      <c r="BCJ1197" s="559"/>
      <c r="BCK1197" s="559"/>
      <c r="BCL1197" s="559"/>
      <c r="BCM1197" s="559"/>
      <c r="BCN1197" s="559"/>
      <c r="BCO1197" s="559"/>
      <c r="BCP1197" s="559"/>
      <c r="BCQ1197" s="559"/>
      <c r="BCR1197" s="559"/>
      <c r="BCS1197" s="559"/>
      <c r="BCT1197" s="559"/>
      <c r="BCU1197" s="559"/>
      <c r="BCV1197" s="559"/>
      <c r="BCW1197" s="559"/>
      <c r="BCX1197" s="559"/>
      <c r="BCY1197" s="559"/>
      <c r="BCZ1197" s="559"/>
      <c r="BDA1197" s="559"/>
      <c r="BDB1197" s="559"/>
      <c r="BDC1197" s="559"/>
      <c r="BDD1197" s="559"/>
      <c r="BDE1197" s="559"/>
      <c r="BDF1197" s="559"/>
      <c r="BDG1197" s="559"/>
      <c r="BDH1197" s="559"/>
      <c r="BDI1197" s="559"/>
      <c r="BDJ1197" s="559"/>
      <c r="BDK1197" s="559"/>
      <c r="BDL1197" s="559"/>
      <c r="BDM1197" s="559"/>
      <c r="BDN1197" s="559"/>
      <c r="BDO1197" s="559"/>
      <c r="BDP1197" s="559"/>
      <c r="BDQ1197" s="559"/>
      <c r="BDR1197" s="559"/>
      <c r="BDS1197" s="559"/>
      <c r="BDT1197" s="559"/>
      <c r="BDU1197" s="559"/>
      <c r="BDV1197" s="559"/>
      <c r="BDW1197" s="559"/>
      <c r="BDX1197" s="559"/>
      <c r="BDY1197" s="559"/>
      <c r="BDZ1197" s="559"/>
      <c r="BEA1197" s="559"/>
      <c r="BEB1197" s="559"/>
      <c r="BEC1197" s="559"/>
      <c r="BED1197" s="559"/>
      <c r="BEE1197" s="559"/>
      <c r="BEF1197" s="559"/>
      <c r="BEG1197" s="559"/>
      <c r="BEH1197" s="559"/>
      <c r="BEI1197" s="559"/>
      <c r="BEJ1197" s="559"/>
      <c r="BEK1197" s="559"/>
      <c r="BEL1197" s="559"/>
      <c r="BEM1197" s="559"/>
      <c r="BEN1197" s="559"/>
      <c r="BEO1197" s="559"/>
      <c r="BEP1197" s="559"/>
      <c r="BEQ1197" s="559"/>
      <c r="BER1197" s="559"/>
      <c r="BES1197" s="559"/>
      <c r="BET1197" s="559"/>
      <c r="BEU1197" s="559"/>
      <c r="BEV1197" s="559"/>
      <c r="BEW1197" s="559"/>
      <c r="BEX1197" s="559"/>
      <c r="BEY1197" s="559"/>
      <c r="BEZ1197" s="559"/>
      <c r="BFA1197" s="559"/>
      <c r="BFB1197" s="559"/>
      <c r="BFC1197" s="559"/>
      <c r="BFD1197" s="559"/>
      <c r="BFE1197" s="559"/>
      <c r="BFF1197" s="559"/>
      <c r="BFG1197" s="559"/>
      <c r="BFH1197" s="559"/>
      <c r="BFI1197" s="559"/>
      <c r="BFJ1197" s="559"/>
      <c r="BFK1197" s="559"/>
      <c r="BFL1197" s="559"/>
      <c r="BFM1197" s="559"/>
      <c r="BFN1197" s="559"/>
      <c r="BFO1197" s="559"/>
      <c r="BFP1197" s="559"/>
      <c r="BFQ1197" s="559"/>
      <c r="BFR1197" s="559"/>
      <c r="BFS1197" s="559"/>
      <c r="BFT1197" s="559"/>
      <c r="BFU1197" s="559"/>
      <c r="BFV1197" s="559"/>
      <c r="BFW1197" s="559"/>
      <c r="BFX1197" s="559"/>
      <c r="BFY1197" s="559"/>
      <c r="BFZ1197" s="559"/>
      <c r="BGA1197" s="559"/>
      <c r="BGB1197" s="559"/>
      <c r="BGC1197" s="559"/>
      <c r="BGD1197" s="559"/>
      <c r="BGE1197" s="559"/>
      <c r="BGF1197" s="559"/>
      <c r="BGG1197" s="559"/>
      <c r="BGH1197" s="559"/>
      <c r="BGI1197" s="559"/>
      <c r="BGJ1197" s="559"/>
      <c r="BGK1197" s="559"/>
      <c r="BGL1197" s="559"/>
      <c r="BGM1197" s="559"/>
      <c r="BGN1197" s="559"/>
      <c r="BGO1197" s="559"/>
      <c r="BGP1197" s="559"/>
      <c r="BGQ1197" s="559"/>
      <c r="BGR1197" s="559"/>
      <c r="BGS1197" s="559"/>
      <c r="BGT1197" s="559"/>
      <c r="BGU1197" s="559"/>
      <c r="BGV1197" s="559"/>
      <c r="BGW1197" s="559"/>
      <c r="BGX1197" s="559"/>
      <c r="BGY1197" s="559"/>
      <c r="BGZ1197" s="559"/>
      <c r="BHA1197" s="559"/>
      <c r="BHB1197" s="559"/>
      <c r="BHC1197" s="559"/>
      <c r="BHD1197" s="559"/>
      <c r="BHE1197" s="559"/>
      <c r="BHF1197" s="559"/>
      <c r="BHG1197" s="559"/>
      <c r="BHH1197" s="559"/>
      <c r="BHI1197" s="559"/>
      <c r="BHJ1197" s="559"/>
      <c r="BHK1197" s="559"/>
      <c r="BHL1197" s="559"/>
      <c r="BHM1197" s="559"/>
      <c r="BHN1197" s="559"/>
      <c r="BHO1197" s="559"/>
      <c r="BHP1197" s="559"/>
      <c r="BHQ1197" s="559"/>
      <c r="BHR1197" s="559"/>
      <c r="BHS1197" s="559"/>
      <c r="BHT1197" s="559"/>
      <c r="BHU1197" s="559"/>
      <c r="BHV1197" s="559"/>
      <c r="BHW1197" s="559"/>
      <c r="BHX1197" s="559"/>
      <c r="BHY1197" s="559"/>
      <c r="BHZ1197" s="559"/>
      <c r="BIA1197" s="559"/>
      <c r="BIB1197" s="559"/>
      <c r="BIC1197" s="559"/>
      <c r="BID1197" s="559"/>
      <c r="BIE1197" s="559"/>
      <c r="BIF1197" s="559"/>
      <c r="BIG1197" s="559"/>
      <c r="BIH1197" s="559"/>
      <c r="BII1197" s="559"/>
      <c r="BIJ1197" s="559"/>
      <c r="BIK1197" s="559"/>
      <c r="BIL1197" s="559"/>
      <c r="BIM1197" s="559"/>
      <c r="BIN1197" s="559"/>
      <c r="BIO1197" s="559"/>
      <c r="BIP1197" s="559"/>
      <c r="BIQ1197" s="559"/>
      <c r="BIR1197" s="559"/>
      <c r="BIS1197" s="559"/>
      <c r="BIT1197" s="559"/>
      <c r="BIU1197" s="559"/>
      <c r="BIV1197" s="559"/>
      <c r="BIW1197" s="559"/>
      <c r="BIX1197" s="559"/>
      <c r="BIY1197" s="559"/>
      <c r="BIZ1197" s="559"/>
      <c r="BJA1197" s="559"/>
      <c r="BJB1197" s="559"/>
      <c r="BJC1197" s="559"/>
      <c r="BJD1197" s="559"/>
      <c r="BJE1197" s="559"/>
      <c r="BJF1197" s="559"/>
      <c r="BJG1197" s="559"/>
      <c r="BJH1197" s="559"/>
      <c r="BJI1197" s="559"/>
      <c r="BJJ1197" s="559"/>
      <c r="BJK1197" s="559"/>
      <c r="BJL1197" s="559"/>
      <c r="BJM1197" s="559"/>
      <c r="BJN1197" s="559"/>
      <c r="BJO1197" s="559"/>
      <c r="BJP1197" s="559"/>
      <c r="BJQ1197" s="559"/>
      <c r="BJR1197" s="559"/>
      <c r="BJS1197" s="559"/>
      <c r="BJT1197" s="559"/>
      <c r="BJU1197" s="559"/>
      <c r="BJV1197" s="559"/>
      <c r="BJW1197" s="559"/>
      <c r="BJX1197" s="559"/>
      <c r="BJY1197" s="559"/>
      <c r="BJZ1197" s="559"/>
      <c r="BKA1197" s="559"/>
      <c r="BKB1197" s="559"/>
      <c r="BKC1197" s="559"/>
      <c r="BKD1197" s="559"/>
      <c r="BKE1197" s="559"/>
      <c r="BKF1197" s="559"/>
      <c r="BKG1197" s="559"/>
      <c r="BKH1197" s="559"/>
      <c r="BKI1197" s="559"/>
      <c r="BKJ1197" s="559"/>
      <c r="BKK1197" s="559"/>
      <c r="BKL1197" s="559"/>
      <c r="BKM1197" s="559"/>
      <c r="BKN1197" s="559"/>
      <c r="BKO1197" s="559"/>
      <c r="BKP1197" s="559"/>
      <c r="BKQ1197" s="559"/>
      <c r="BKR1197" s="559"/>
      <c r="BKS1197" s="559"/>
      <c r="BKT1197" s="559"/>
      <c r="BKU1197" s="559"/>
      <c r="BKV1197" s="559"/>
      <c r="BKW1197" s="559"/>
      <c r="BKX1197" s="559"/>
      <c r="BKY1197" s="559"/>
      <c r="BKZ1197" s="559"/>
      <c r="BLA1197" s="559"/>
      <c r="BLB1197" s="559"/>
      <c r="BLC1197" s="559"/>
      <c r="BLD1197" s="559"/>
      <c r="BLE1197" s="559"/>
      <c r="BLF1197" s="559"/>
      <c r="BLG1197" s="559"/>
      <c r="BLH1197" s="559"/>
      <c r="BLI1197" s="559"/>
      <c r="BLJ1197" s="559"/>
      <c r="BLK1197" s="559"/>
      <c r="BLL1197" s="559"/>
      <c r="BLM1197" s="559"/>
      <c r="BLN1197" s="559"/>
      <c r="BLO1197" s="559"/>
      <c r="BLP1197" s="559"/>
      <c r="BLQ1197" s="559"/>
      <c r="BLR1197" s="559"/>
      <c r="BLS1197" s="559"/>
      <c r="BLT1197" s="559"/>
      <c r="BLU1197" s="559"/>
      <c r="BLV1197" s="559"/>
      <c r="BLW1197" s="559"/>
      <c r="BLX1197" s="559"/>
      <c r="BLY1197" s="559"/>
      <c r="BLZ1197" s="559"/>
      <c r="BMA1197" s="559"/>
      <c r="BMB1197" s="559"/>
      <c r="BMC1197" s="559"/>
      <c r="BMD1197" s="559"/>
      <c r="BME1197" s="559"/>
      <c r="BMF1197" s="559"/>
      <c r="BMG1197" s="559"/>
      <c r="BMH1197" s="559"/>
      <c r="BMI1197" s="559"/>
      <c r="BMJ1197" s="559"/>
      <c r="BMK1197" s="559"/>
      <c r="BML1197" s="559"/>
      <c r="BMM1197" s="559"/>
      <c r="BMN1197" s="559"/>
      <c r="BMO1197" s="559"/>
      <c r="BMP1197" s="559"/>
      <c r="BMQ1197" s="559"/>
      <c r="BMR1197" s="559"/>
      <c r="BMS1197" s="559"/>
      <c r="BMT1197" s="559"/>
      <c r="BMU1197" s="559"/>
      <c r="BMV1197" s="559"/>
      <c r="BMW1197" s="559"/>
      <c r="BMX1197" s="559"/>
      <c r="BMY1197" s="559"/>
      <c r="BMZ1197" s="559"/>
      <c r="BNA1197" s="559"/>
      <c r="BNB1197" s="559"/>
      <c r="BNC1197" s="559"/>
      <c r="BND1197" s="559"/>
      <c r="BNE1197" s="559"/>
      <c r="BNF1197" s="559"/>
      <c r="BNG1197" s="559"/>
      <c r="BNH1197" s="559"/>
      <c r="BNI1197" s="559"/>
      <c r="BNJ1197" s="559"/>
      <c r="BNK1197" s="559"/>
      <c r="BNL1197" s="559"/>
      <c r="BNM1197" s="559"/>
      <c r="BNN1197" s="559"/>
      <c r="BNO1197" s="559"/>
      <c r="BNP1197" s="559"/>
      <c r="BNQ1197" s="559"/>
      <c r="BNR1197" s="559"/>
      <c r="BNS1197" s="559"/>
      <c r="BNT1197" s="559"/>
      <c r="BNU1197" s="559"/>
      <c r="BNV1197" s="559"/>
      <c r="BNW1197" s="559"/>
      <c r="BNX1197" s="559"/>
      <c r="BNY1197" s="559"/>
      <c r="BNZ1197" s="559"/>
      <c r="BOA1197" s="559"/>
      <c r="BOB1197" s="559"/>
      <c r="BOC1197" s="559"/>
      <c r="BOD1197" s="559"/>
      <c r="BOE1197" s="559"/>
      <c r="BOF1197" s="559"/>
      <c r="BOG1197" s="559"/>
      <c r="BOH1197" s="559"/>
      <c r="BOI1197" s="559"/>
      <c r="BOJ1197" s="559"/>
      <c r="BOK1197" s="559"/>
      <c r="BOL1197" s="559"/>
      <c r="BOM1197" s="559"/>
      <c r="BON1197" s="559"/>
      <c r="BOO1197" s="559"/>
      <c r="BOP1197" s="559"/>
      <c r="BOQ1197" s="559"/>
      <c r="BOR1197" s="559"/>
      <c r="BOS1197" s="559"/>
      <c r="BOT1197" s="559"/>
      <c r="BOU1197" s="559"/>
      <c r="BOV1197" s="559"/>
      <c r="BOW1197" s="559"/>
      <c r="BOX1197" s="559"/>
      <c r="BOY1197" s="559"/>
      <c r="BOZ1197" s="559"/>
      <c r="BPA1197" s="559"/>
      <c r="BPB1197" s="559"/>
      <c r="BPC1197" s="559"/>
      <c r="BPD1197" s="559"/>
      <c r="BPE1197" s="559"/>
      <c r="BPF1197" s="559"/>
      <c r="BPG1197" s="559"/>
      <c r="BPH1197" s="559"/>
      <c r="BPI1197" s="559"/>
      <c r="BPJ1197" s="559"/>
      <c r="BPK1197" s="559"/>
      <c r="BPL1197" s="559"/>
      <c r="BPM1197" s="559"/>
      <c r="BPN1197" s="559"/>
      <c r="BPO1197" s="559"/>
      <c r="BPP1197" s="559"/>
      <c r="BPQ1197" s="559"/>
      <c r="BPR1197" s="559"/>
      <c r="BPS1197" s="559"/>
      <c r="BPT1197" s="559"/>
      <c r="BPU1197" s="559"/>
      <c r="BPV1197" s="559"/>
      <c r="BPW1197" s="559"/>
      <c r="BPX1197" s="559"/>
      <c r="BPY1197" s="559"/>
      <c r="BPZ1197" s="559"/>
      <c r="BQA1197" s="559"/>
      <c r="BQB1197" s="559"/>
      <c r="BQC1197" s="559"/>
      <c r="BQD1197" s="559"/>
      <c r="BQE1197" s="559"/>
      <c r="BQF1197" s="559"/>
      <c r="BQG1197" s="559"/>
      <c r="BQH1197" s="559"/>
      <c r="BQI1197" s="559"/>
      <c r="BQJ1197" s="559"/>
      <c r="BQK1197" s="559"/>
      <c r="BQL1197" s="559"/>
      <c r="BQM1197" s="559"/>
      <c r="BQN1197" s="559"/>
      <c r="BQO1197" s="559"/>
      <c r="BQP1197" s="559"/>
      <c r="BQQ1197" s="559"/>
      <c r="BQR1197" s="559"/>
      <c r="BQS1197" s="559"/>
      <c r="BQT1197" s="559"/>
      <c r="BQU1197" s="559"/>
      <c r="BQV1197" s="559"/>
      <c r="BQW1197" s="559"/>
      <c r="BQX1197" s="559"/>
      <c r="BQY1197" s="559"/>
      <c r="BQZ1197" s="559"/>
      <c r="BRA1197" s="559"/>
      <c r="BRB1197" s="559"/>
      <c r="BRC1197" s="559"/>
      <c r="BRD1197" s="559"/>
      <c r="BRE1197" s="559"/>
      <c r="BRF1197" s="559"/>
      <c r="BRG1197" s="559"/>
      <c r="BRH1197" s="559"/>
      <c r="BRI1197" s="559"/>
      <c r="BRJ1197" s="559"/>
      <c r="BRK1197" s="559"/>
      <c r="BRL1197" s="559"/>
      <c r="BRM1197" s="559"/>
      <c r="BRN1197" s="559"/>
      <c r="BRO1197" s="559"/>
      <c r="BRP1197" s="559"/>
      <c r="BRQ1197" s="559"/>
      <c r="BRR1197" s="559"/>
      <c r="BRS1197" s="559"/>
      <c r="BRT1197" s="559"/>
      <c r="BRU1197" s="559"/>
      <c r="BRV1197" s="559"/>
      <c r="BRW1197" s="559"/>
      <c r="BRX1197" s="559"/>
      <c r="BRY1197" s="559"/>
      <c r="BRZ1197" s="559"/>
      <c r="BSA1197" s="559"/>
      <c r="BSB1197" s="559"/>
      <c r="BSC1197" s="559"/>
      <c r="BSD1197" s="559"/>
      <c r="BSE1197" s="559"/>
      <c r="BSF1197" s="559"/>
      <c r="BSG1197" s="559"/>
      <c r="BSH1197" s="559"/>
      <c r="BSI1197" s="559"/>
      <c r="BSJ1197" s="559"/>
      <c r="BSK1197" s="559"/>
      <c r="BSL1197" s="559"/>
      <c r="BSM1197" s="559"/>
      <c r="BSN1197" s="559"/>
      <c r="BSO1197" s="559"/>
      <c r="BSP1197" s="559"/>
      <c r="BSQ1197" s="559"/>
      <c r="BSR1197" s="559"/>
      <c r="BSS1197" s="559"/>
      <c r="BST1197" s="559"/>
      <c r="BSU1197" s="559"/>
      <c r="BSV1197" s="559"/>
      <c r="BSW1197" s="559"/>
      <c r="BSX1197" s="559"/>
      <c r="BSY1197" s="559"/>
      <c r="BSZ1197" s="559"/>
      <c r="BTA1197" s="559"/>
      <c r="BTB1197" s="559"/>
      <c r="BTC1197" s="559"/>
      <c r="BTD1197" s="559"/>
      <c r="BTE1197" s="559"/>
      <c r="BTF1197" s="559"/>
      <c r="BTG1197" s="559"/>
      <c r="BTH1197" s="559"/>
      <c r="BTI1197" s="559"/>
      <c r="BTJ1197" s="559"/>
      <c r="BTK1197" s="559"/>
      <c r="BTL1197" s="559"/>
      <c r="BTM1197" s="559"/>
      <c r="BTN1197" s="559"/>
      <c r="BTO1197" s="559"/>
      <c r="BTP1197" s="559"/>
      <c r="BTQ1197" s="559"/>
      <c r="BTR1197" s="559"/>
      <c r="BTS1197" s="559"/>
      <c r="BTT1197" s="559"/>
      <c r="BTU1197" s="559"/>
      <c r="BTV1197" s="559"/>
      <c r="BTW1197" s="559"/>
      <c r="BTX1197" s="559"/>
      <c r="BTY1197" s="559"/>
      <c r="BTZ1197" s="559"/>
      <c r="BUA1197" s="559"/>
      <c r="BUB1197" s="559"/>
      <c r="BUC1197" s="559"/>
      <c r="BUD1197" s="559"/>
      <c r="BUE1197" s="559"/>
      <c r="BUF1197" s="559"/>
      <c r="BUG1197" s="559"/>
      <c r="BUH1197" s="559"/>
      <c r="BUI1197" s="559"/>
      <c r="BUJ1197" s="559"/>
      <c r="BUK1197" s="559"/>
      <c r="BUL1197" s="559"/>
      <c r="BUM1197" s="559"/>
      <c r="BUN1197" s="559"/>
      <c r="BUO1197" s="559"/>
      <c r="BUP1197" s="559"/>
      <c r="BUQ1197" s="559"/>
      <c r="BUR1197" s="559"/>
      <c r="BUS1197" s="559"/>
      <c r="BUT1197" s="559"/>
      <c r="BUU1197" s="559"/>
      <c r="BUV1197" s="559"/>
      <c r="BUW1197" s="559"/>
      <c r="BUX1197" s="559"/>
      <c r="BUY1197" s="559"/>
      <c r="BUZ1197" s="559"/>
      <c r="BVA1197" s="559"/>
      <c r="BVB1197" s="559"/>
      <c r="BVC1197" s="559"/>
      <c r="BVD1197" s="559"/>
      <c r="BVE1197" s="559"/>
      <c r="BVF1197" s="559"/>
      <c r="BVG1197" s="559"/>
      <c r="BVH1197" s="559"/>
      <c r="BVI1197" s="559"/>
      <c r="BVJ1197" s="559"/>
      <c r="BVK1197" s="559"/>
      <c r="BVL1197" s="559"/>
      <c r="BVM1197" s="559"/>
      <c r="BVN1197" s="559"/>
      <c r="BVO1197" s="559"/>
      <c r="BVP1197" s="559"/>
      <c r="BVQ1197" s="559"/>
      <c r="BVR1197" s="559"/>
      <c r="BVS1197" s="559"/>
      <c r="BVT1197" s="559"/>
      <c r="BVU1197" s="559"/>
      <c r="BVV1197" s="559"/>
      <c r="BVW1197" s="559"/>
      <c r="BVX1197" s="559"/>
      <c r="BVY1197" s="559"/>
      <c r="BVZ1197" s="559"/>
      <c r="BWA1197" s="559"/>
      <c r="BWB1197" s="559"/>
      <c r="BWC1197" s="559"/>
      <c r="BWD1197" s="559"/>
      <c r="BWE1197" s="559"/>
      <c r="BWF1197" s="559"/>
      <c r="BWG1197" s="559"/>
      <c r="BWH1197" s="559"/>
      <c r="BWI1197" s="559"/>
      <c r="BWJ1197" s="559"/>
      <c r="BWK1197" s="559"/>
      <c r="BWL1197" s="559"/>
      <c r="BWM1197" s="559"/>
      <c r="BWN1197" s="559"/>
      <c r="BWO1197" s="559"/>
      <c r="BWP1197" s="559"/>
      <c r="BWQ1197" s="559"/>
      <c r="BWR1197" s="559"/>
      <c r="BWS1197" s="559"/>
      <c r="BWT1197" s="559"/>
      <c r="BWU1197" s="559"/>
      <c r="BWV1197" s="559"/>
      <c r="BWW1197" s="559"/>
      <c r="BWX1197" s="559"/>
      <c r="BWY1197" s="559"/>
      <c r="BWZ1197" s="559"/>
      <c r="BXA1197" s="559"/>
      <c r="BXB1197" s="559"/>
      <c r="BXC1197" s="559"/>
      <c r="BXD1197" s="559"/>
      <c r="BXE1197" s="559"/>
      <c r="BXF1197" s="559"/>
      <c r="BXG1197" s="559"/>
      <c r="BXH1197" s="559"/>
      <c r="BXI1197" s="559"/>
      <c r="BXJ1197" s="559"/>
      <c r="BXK1197" s="559"/>
      <c r="BXL1197" s="559"/>
      <c r="BXM1197" s="559"/>
      <c r="BXN1197" s="559"/>
      <c r="BXO1197" s="559"/>
      <c r="BXP1197" s="559"/>
      <c r="BXQ1197" s="559"/>
      <c r="BXR1197" s="559"/>
      <c r="BXS1197" s="559"/>
      <c r="BXT1197" s="559"/>
      <c r="BXU1197" s="559"/>
      <c r="BXV1197" s="559"/>
      <c r="BXW1197" s="559"/>
      <c r="BXX1197" s="559"/>
      <c r="BXY1197" s="559"/>
      <c r="BXZ1197" s="559"/>
      <c r="BYA1197" s="559"/>
      <c r="BYB1197" s="559"/>
      <c r="BYC1197" s="559"/>
      <c r="BYD1197" s="559"/>
      <c r="BYE1197" s="559"/>
      <c r="BYF1197" s="559"/>
      <c r="BYG1197" s="559"/>
      <c r="BYH1197" s="559"/>
      <c r="BYI1197" s="559"/>
      <c r="BYJ1197" s="559"/>
      <c r="BYK1197" s="559"/>
      <c r="BYL1197" s="559"/>
      <c r="BYM1197" s="559"/>
      <c r="BYN1197" s="559"/>
      <c r="BYO1197" s="559"/>
      <c r="BYP1197" s="559"/>
      <c r="BYQ1197" s="559"/>
      <c r="BYR1197" s="559"/>
      <c r="BYS1197" s="559"/>
      <c r="BYT1197" s="559"/>
      <c r="BYU1197" s="559"/>
      <c r="BYV1197" s="559"/>
      <c r="BYW1197" s="559"/>
      <c r="BYX1197" s="559"/>
      <c r="BYY1197" s="559"/>
      <c r="BYZ1197" s="559"/>
      <c r="BZA1197" s="559"/>
      <c r="BZB1197" s="559"/>
      <c r="BZC1197" s="559"/>
      <c r="BZD1197" s="559"/>
      <c r="BZE1197" s="559"/>
      <c r="BZF1197" s="559"/>
      <c r="BZG1197" s="559"/>
      <c r="BZH1197" s="559"/>
      <c r="BZI1197" s="559"/>
      <c r="BZJ1197" s="559"/>
      <c r="BZK1197" s="559"/>
      <c r="BZL1197" s="559"/>
      <c r="BZM1197" s="559"/>
      <c r="BZN1197" s="559"/>
      <c r="BZO1197" s="559"/>
      <c r="BZP1197" s="559"/>
      <c r="BZQ1197" s="559"/>
      <c r="BZR1197" s="559"/>
      <c r="BZS1197" s="559"/>
      <c r="BZT1197" s="559"/>
      <c r="BZU1197" s="559"/>
      <c r="BZV1197" s="559"/>
      <c r="BZW1197" s="559"/>
      <c r="BZX1197" s="559"/>
      <c r="BZY1197" s="559"/>
      <c r="BZZ1197" s="559"/>
      <c r="CAA1197" s="559"/>
      <c r="CAB1197" s="559"/>
      <c r="CAC1197" s="559"/>
      <c r="CAD1197" s="559"/>
      <c r="CAE1197" s="559"/>
      <c r="CAF1197" s="559"/>
      <c r="CAG1197" s="559"/>
      <c r="CAH1197" s="559"/>
      <c r="CAI1197" s="559"/>
      <c r="CAJ1197" s="559"/>
      <c r="CAK1197" s="559"/>
      <c r="CAL1197" s="559"/>
      <c r="CAM1197" s="559"/>
      <c r="CAN1197" s="559"/>
      <c r="CAO1197" s="559"/>
      <c r="CAP1197" s="559"/>
      <c r="CAQ1197" s="559"/>
      <c r="CAR1197" s="559"/>
      <c r="CAS1197" s="559"/>
      <c r="CAT1197" s="559"/>
      <c r="CAU1197" s="559"/>
      <c r="CAV1197" s="559"/>
      <c r="CAW1197" s="559"/>
      <c r="CAX1197" s="559"/>
      <c r="CAY1197" s="559"/>
      <c r="CAZ1197" s="559"/>
      <c r="CBA1197" s="559"/>
      <c r="CBB1197" s="559"/>
      <c r="CBC1197" s="559"/>
      <c r="CBD1197" s="559"/>
      <c r="CBE1197" s="559"/>
      <c r="CBF1197" s="559"/>
      <c r="CBG1197" s="559"/>
      <c r="CBH1197" s="559"/>
      <c r="CBI1197" s="559"/>
      <c r="CBJ1197" s="559"/>
      <c r="CBK1197" s="559"/>
      <c r="CBL1197" s="559"/>
      <c r="CBM1197" s="559"/>
      <c r="CBN1197" s="559"/>
      <c r="CBO1197" s="559"/>
      <c r="CBP1197" s="559"/>
      <c r="CBQ1197" s="559"/>
      <c r="CBR1197" s="559"/>
      <c r="CBS1197" s="559"/>
      <c r="CBT1197" s="559"/>
      <c r="CBU1197" s="559"/>
      <c r="CBV1197" s="559"/>
      <c r="CBW1197" s="559"/>
      <c r="CBX1197" s="559"/>
      <c r="CBY1197" s="559"/>
      <c r="CBZ1197" s="559"/>
      <c r="CCA1197" s="559"/>
      <c r="CCB1197" s="559"/>
      <c r="CCC1197" s="559"/>
      <c r="CCD1197" s="559"/>
      <c r="CCE1197" s="559"/>
      <c r="CCF1197" s="559"/>
      <c r="CCG1197" s="559"/>
      <c r="CCH1197" s="559"/>
      <c r="CCI1197" s="559"/>
      <c r="CCJ1197" s="559"/>
      <c r="CCK1197" s="559"/>
      <c r="CCL1197" s="559"/>
      <c r="CCM1197" s="559"/>
      <c r="CCN1197" s="559"/>
      <c r="CCO1197" s="559"/>
      <c r="CCP1197" s="559"/>
      <c r="CCQ1197" s="559"/>
      <c r="CCR1197" s="559"/>
      <c r="CCS1197" s="559"/>
      <c r="CCT1197" s="559"/>
      <c r="CCU1197" s="559"/>
      <c r="CCV1197" s="559"/>
      <c r="CCW1197" s="559"/>
      <c r="CCX1197" s="559"/>
      <c r="CCY1197" s="559"/>
      <c r="CCZ1197" s="559"/>
      <c r="CDA1197" s="559"/>
      <c r="CDB1197" s="559"/>
      <c r="CDC1197" s="559"/>
      <c r="CDD1197" s="559"/>
      <c r="CDE1197" s="559"/>
      <c r="CDF1197" s="559"/>
      <c r="CDG1197" s="559"/>
      <c r="CDH1197" s="559"/>
      <c r="CDI1197" s="559"/>
      <c r="CDJ1197" s="559"/>
      <c r="CDK1197" s="559"/>
      <c r="CDL1197" s="559"/>
      <c r="CDM1197" s="559"/>
      <c r="CDN1197" s="559"/>
      <c r="CDO1197" s="559"/>
      <c r="CDP1197" s="559"/>
      <c r="CDQ1197" s="559"/>
      <c r="CDR1197" s="559"/>
      <c r="CDS1197" s="559"/>
      <c r="CDT1197" s="559"/>
      <c r="CDU1197" s="559"/>
      <c r="CDV1197" s="559"/>
      <c r="CDW1197" s="559"/>
      <c r="CDX1197" s="559"/>
      <c r="CDY1197" s="559"/>
      <c r="CDZ1197" s="559"/>
      <c r="CEA1197" s="559"/>
      <c r="CEB1197" s="559"/>
      <c r="CEC1197" s="559"/>
      <c r="CED1197" s="559"/>
      <c r="CEE1197" s="559"/>
      <c r="CEF1197" s="559"/>
      <c r="CEG1197" s="559"/>
      <c r="CEH1197" s="559"/>
      <c r="CEI1197" s="559"/>
      <c r="CEJ1197" s="559"/>
      <c r="CEK1197" s="559"/>
      <c r="CEL1197" s="559"/>
      <c r="CEM1197" s="559"/>
      <c r="CEN1197" s="559"/>
      <c r="CEO1197" s="559"/>
      <c r="CEP1197" s="559"/>
      <c r="CEQ1197" s="559"/>
      <c r="CER1197" s="559"/>
      <c r="CES1197" s="559"/>
      <c r="CET1197" s="559"/>
      <c r="CEU1197" s="559"/>
      <c r="CEV1197" s="559"/>
      <c r="CEW1197" s="559"/>
      <c r="CEX1197" s="559"/>
      <c r="CEY1197" s="559"/>
      <c r="CEZ1197" s="559"/>
      <c r="CFA1197" s="559"/>
      <c r="CFB1197" s="559"/>
      <c r="CFC1197" s="559"/>
      <c r="CFD1197" s="559"/>
      <c r="CFE1197" s="559"/>
      <c r="CFF1197" s="559"/>
      <c r="CFG1197" s="559"/>
      <c r="CFH1197" s="559"/>
      <c r="CFI1197" s="559"/>
      <c r="CFJ1197" s="559"/>
      <c r="CFK1197" s="559"/>
      <c r="CFL1197" s="559"/>
      <c r="CFM1197" s="559"/>
      <c r="CFN1197" s="559"/>
      <c r="CFO1197" s="559"/>
      <c r="CFP1197" s="559"/>
      <c r="CFQ1197" s="559"/>
      <c r="CFR1197" s="559"/>
      <c r="CFS1197" s="559"/>
      <c r="CFT1197" s="559"/>
      <c r="CFU1197" s="559"/>
      <c r="CFV1197" s="559"/>
      <c r="CFW1197" s="559"/>
      <c r="CFX1197" s="559"/>
      <c r="CFY1197" s="559"/>
      <c r="CFZ1197" s="559"/>
      <c r="CGA1197" s="559"/>
      <c r="CGB1197" s="559"/>
      <c r="CGC1197" s="559"/>
      <c r="CGD1197" s="559"/>
      <c r="CGE1197" s="559"/>
      <c r="CGF1197" s="559"/>
      <c r="CGG1197" s="559"/>
      <c r="CGH1197" s="559"/>
      <c r="CGI1197" s="559"/>
      <c r="CGJ1197" s="559"/>
      <c r="CGK1197" s="559"/>
      <c r="CGL1197" s="559"/>
      <c r="CGM1197" s="559"/>
      <c r="CGN1197" s="559"/>
      <c r="CGO1197" s="559"/>
      <c r="CGP1197" s="559"/>
      <c r="CGQ1197" s="559"/>
      <c r="CGR1197" s="559"/>
      <c r="CGS1197" s="559"/>
      <c r="CGT1197" s="559"/>
      <c r="CGU1197" s="559"/>
      <c r="CGV1197" s="559"/>
      <c r="CGW1197" s="559"/>
      <c r="CGX1197" s="559"/>
      <c r="CGY1197" s="559"/>
      <c r="CGZ1197" s="559"/>
      <c r="CHA1197" s="559"/>
      <c r="CHB1197" s="559"/>
      <c r="CHC1197" s="559"/>
      <c r="CHD1197" s="559"/>
      <c r="CHE1197" s="559"/>
      <c r="CHF1197" s="559"/>
      <c r="CHG1197" s="559"/>
      <c r="CHH1197" s="559"/>
      <c r="CHI1197" s="559"/>
      <c r="CHJ1197" s="559"/>
      <c r="CHK1197" s="559"/>
      <c r="CHL1197" s="559"/>
      <c r="CHM1197" s="559"/>
      <c r="CHN1197" s="559"/>
      <c r="CHO1197" s="559"/>
      <c r="CHP1197" s="559"/>
      <c r="CHQ1197" s="559"/>
      <c r="CHR1197" s="559"/>
      <c r="CHS1197" s="559"/>
      <c r="CHT1197" s="559"/>
      <c r="CHU1197" s="559"/>
      <c r="CHV1197" s="559"/>
      <c r="CHW1197" s="559"/>
      <c r="CHX1197" s="559"/>
      <c r="CHY1197" s="559"/>
      <c r="CHZ1197" s="559"/>
      <c r="CIA1197" s="559"/>
      <c r="CIB1197" s="559"/>
      <c r="CIC1197" s="559"/>
      <c r="CID1197" s="559"/>
      <c r="CIE1197" s="559"/>
      <c r="CIF1197" s="559"/>
      <c r="CIG1197" s="559"/>
      <c r="CIH1197" s="559"/>
      <c r="CII1197" s="559"/>
      <c r="CIJ1197" s="559"/>
      <c r="CIK1197" s="559"/>
      <c r="CIL1197" s="559"/>
      <c r="CIM1197" s="559"/>
      <c r="CIN1197" s="559"/>
      <c r="CIO1197" s="559"/>
      <c r="CIP1197" s="559"/>
      <c r="CIQ1197" s="559"/>
      <c r="CIR1197" s="559"/>
      <c r="CIS1197" s="559"/>
      <c r="CIT1197" s="559"/>
      <c r="CIU1197" s="559"/>
      <c r="CIV1197" s="559"/>
      <c r="CIW1197" s="559"/>
      <c r="CIX1197" s="559"/>
      <c r="CIY1197" s="559"/>
      <c r="CIZ1197" s="559"/>
      <c r="CJA1197" s="559"/>
      <c r="CJB1197" s="559"/>
      <c r="CJC1197" s="559"/>
      <c r="CJD1197" s="559"/>
      <c r="CJE1197" s="559"/>
      <c r="CJF1197" s="559"/>
      <c r="CJG1197" s="559"/>
      <c r="CJH1197" s="559"/>
      <c r="CJI1197" s="559"/>
      <c r="CJJ1197" s="559"/>
      <c r="CJK1197" s="559"/>
      <c r="CJL1197" s="559"/>
      <c r="CJM1197" s="559"/>
      <c r="CJN1197" s="559"/>
      <c r="CJO1197" s="559"/>
      <c r="CJP1197" s="559"/>
      <c r="CJQ1197" s="559"/>
      <c r="CJR1197" s="559"/>
      <c r="CJS1197" s="559"/>
      <c r="CJT1197" s="559"/>
      <c r="CJU1197" s="559"/>
      <c r="CJV1197" s="559"/>
      <c r="CJW1197" s="559"/>
      <c r="CJX1197" s="559"/>
      <c r="CJY1197" s="559"/>
      <c r="CJZ1197" s="559"/>
      <c r="CKA1197" s="559"/>
      <c r="CKB1197" s="559"/>
      <c r="CKC1197" s="559"/>
      <c r="CKD1197" s="559"/>
      <c r="CKE1197" s="559"/>
      <c r="CKF1197" s="559"/>
      <c r="CKG1197" s="559"/>
      <c r="CKH1197" s="559"/>
      <c r="CKI1197" s="559"/>
      <c r="CKJ1197" s="559"/>
      <c r="CKK1197" s="559"/>
      <c r="CKL1197" s="559"/>
      <c r="CKM1197" s="559"/>
      <c r="CKN1197" s="559"/>
      <c r="CKO1197" s="559"/>
      <c r="CKP1197" s="559"/>
      <c r="CKQ1197" s="559"/>
      <c r="CKR1197" s="559"/>
      <c r="CKS1197" s="559"/>
      <c r="CKT1197" s="559"/>
      <c r="CKU1197" s="559"/>
      <c r="CKV1197" s="559"/>
      <c r="CKW1197" s="559"/>
      <c r="CKX1197" s="559"/>
      <c r="CKY1197" s="559"/>
      <c r="CKZ1197" s="559"/>
      <c r="CLA1197" s="559"/>
      <c r="CLB1197" s="559"/>
      <c r="CLC1197" s="559"/>
      <c r="CLD1197" s="559"/>
      <c r="CLE1197" s="559"/>
      <c r="CLF1197" s="559"/>
      <c r="CLG1197" s="559"/>
      <c r="CLH1197" s="559"/>
      <c r="CLI1197" s="559"/>
      <c r="CLJ1197" s="559"/>
      <c r="CLK1197" s="559"/>
      <c r="CLL1197" s="559"/>
      <c r="CLM1197" s="559"/>
      <c r="CLN1197" s="559"/>
      <c r="CLO1197" s="559"/>
      <c r="CLP1197" s="559"/>
      <c r="CLQ1197" s="559"/>
      <c r="CLR1197" s="559"/>
      <c r="CLS1197" s="559"/>
      <c r="CLT1197" s="559"/>
      <c r="CLU1197" s="559"/>
      <c r="CLV1197" s="559"/>
      <c r="CLW1197" s="559"/>
      <c r="CLX1197" s="559"/>
      <c r="CLY1197" s="559"/>
      <c r="CLZ1197" s="559"/>
      <c r="CMA1197" s="559"/>
      <c r="CMB1197" s="559"/>
      <c r="CMC1197" s="559"/>
      <c r="CMD1197" s="559"/>
      <c r="CME1197" s="559"/>
      <c r="CMF1197" s="559"/>
      <c r="CMG1197" s="559"/>
      <c r="CMH1197" s="559"/>
      <c r="CMI1197" s="559"/>
      <c r="CMJ1197" s="559"/>
      <c r="CMK1197" s="559"/>
      <c r="CML1197" s="559"/>
      <c r="CMM1197" s="559"/>
      <c r="CMN1197" s="559"/>
      <c r="CMO1197" s="559"/>
      <c r="CMP1197" s="559"/>
      <c r="CMQ1197" s="559"/>
      <c r="CMR1197" s="559"/>
      <c r="CMS1197" s="559"/>
      <c r="CMT1197" s="559"/>
      <c r="CMU1197" s="559"/>
      <c r="CMV1197" s="559"/>
      <c r="CMW1197" s="559"/>
      <c r="CMX1197" s="559"/>
      <c r="CMY1197" s="559"/>
      <c r="CMZ1197" s="559"/>
      <c r="CNA1197" s="559"/>
      <c r="CNB1197" s="559"/>
      <c r="CNC1197" s="559"/>
      <c r="CND1197" s="559"/>
      <c r="CNE1197" s="559"/>
      <c r="CNF1197" s="559"/>
      <c r="CNG1197" s="559"/>
      <c r="CNH1197" s="559"/>
      <c r="CNI1197" s="559"/>
      <c r="CNJ1197" s="559"/>
      <c r="CNK1197" s="559"/>
      <c r="CNL1197" s="559"/>
      <c r="CNM1197" s="559"/>
      <c r="CNN1197" s="559"/>
      <c r="CNO1197" s="559"/>
      <c r="CNP1197" s="559"/>
      <c r="CNQ1197" s="559"/>
      <c r="CNR1197" s="559"/>
      <c r="CNS1197" s="559"/>
      <c r="CNT1197" s="559"/>
      <c r="CNU1197" s="559"/>
      <c r="CNV1197" s="559"/>
      <c r="CNW1197" s="559"/>
      <c r="CNX1197" s="559"/>
      <c r="CNY1197" s="559"/>
      <c r="CNZ1197" s="559"/>
      <c r="COA1197" s="559"/>
      <c r="COB1197" s="559"/>
      <c r="COC1197" s="559"/>
      <c r="COD1197" s="559"/>
      <c r="COE1197" s="559"/>
      <c r="COF1197" s="559"/>
      <c r="COG1197" s="559"/>
      <c r="COH1197" s="559"/>
      <c r="COI1197" s="559"/>
      <c r="COJ1197" s="559"/>
      <c r="COK1197" s="559"/>
      <c r="COL1197" s="559"/>
      <c r="COM1197" s="559"/>
      <c r="CON1197" s="559"/>
      <c r="COO1197" s="559"/>
      <c r="COP1197" s="559"/>
      <c r="COQ1197" s="559"/>
      <c r="COR1197" s="559"/>
      <c r="COS1197" s="559"/>
      <c r="COT1197" s="559"/>
      <c r="COU1197" s="559"/>
      <c r="COV1197" s="559"/>
      <c r="COW1197" s="559"/>
      <c r="COX1197" s="559"/>
      <c r="COY1197" s="559"/>
      <c r="COZ1197" s="559"/>
      <c r="CPA1197" s="559"/>
      <c r="CPB1197" s="559"/>
      <c r="CPC1197" s="559"/>
      <c r="CPD1197" s="559"/>
      <c r="CPE1197" s="559"/>
      <c r="CPF1197" s="559"/>
      <c r="CPG1197" s="559"/>
      <c r="CPH1197" s="559"/>
      <c r="CPI1197" s="559"/>
      <c r="CPJ1197" s="559"/>
      <c r="CPK1197" s="559"/>
      <c r="CPL1197" s="559"/>
      <c r="CPM1197" s="559"/>
      <c r="CPN1197" s="559"/>
      <c r="CPO1197" s="559"/>
      <c r="CPP1197" s="559"/>
      <c r="CPQ1197" s="559"/>
      <c r="CPR1197" s="559"/>
      <c r="CPS1197" s="559"/>
      <c r="CPT1197" s="559"/>
      <c r="CPU1197" s="559"/>
      <c r="CPV1197" s="559"/>
      <c r="CPW1197" s="559"/>
      <c r="CPX1197" s="559"/>
      <c r="CPY1197" s="559"/>
      <c r="CPZ1197" s="559"/>
      <c r="CQA1197" s="559"/>
      <c r="CQB1197" s="559"/>
      <c r="CQC1197" s="559"/>
      <c r="CQD1197" s="559"/>
      <c r="CQE1197" s="559"/>
      <c r="CQF1197" s="559"/>
      <c r="CQG1197" s="559"/>
      <c r="CQH1197" s="559"/>
      <c r="CQI1197" s="559"/>
      <c r="CQJ1197" s="559"/>
      <c r="CQK1197" s="559"/>
      <c r="CQL1197" s="559"/>
      <c r="CQM1197" s="559"/>
      <c r="CQN1197" s="559"/>
      <c r="CQO1197" s="559"/>
      <c r="CQP1197" s="559"/>
      <c r="CQQ1197" s="559"/>
      <c r="CQR1197" s="559"/>
      <c r="CQS1197" s="559"/>
      <c r="CQT1197" s="559"/>
      <c r="CQU1197" s="559"/>
      <c r="CQV1197" s="559"/>
      <c r="CQW1197" s="559"/>
      <c r="CQX1197" s="559"/>
      <c r="CQY1197" s="559"/>
      <c r="CQZ1197" s="559"/>
      <c r="CRA1197" s="559"/>
      <c r="CRB1197" s="559"/>
      <c r="CRC1197" s="559"/>
      <c r="CRD1197" s="559"/>
      <c r="CRE1197" s="559"/>
      <c r="CRF1197" s="559"/>
      <c r="CRG1197" s="559"/>
      <c r="CRH1197" s="559"/>
      <c r="CRI1197" s="559"/>
      <c r="CRJ1197" s="559"/>
      <c r="CRK1197" s="559"/>
      <c r="CRL1197" s="559"/>
      <c r="CRM1197" s="559"/>
      <c r="CRN1197" s="559"/>
      <c r="CRO1197" s="559"/>
      <c r="CRP1197" s="559"/>
      <c r="CRQ1197" s="559"/>
      <c r="CRR1197" s="559"/>
      <c r="CRS1197" s="559"/>
      <c r="CRT1197" s="559"/>
      <c r="CRU1197" s="559"/>
      <c r="CRV1197" s="559"/>
      <c r="CRW1197" s="559"/>
      <c r="CRX1197" s="559"/>
      <c r="CRY1197" s="559"/>
      <c r="CRZ1197" s="559"/>
      <c r="CSA1197" s="559"/>
      <c r="CSB1197" s="559"/>
      <c r="CSC1197" s="559"/>
      <c r="CSD1197" s="559"/>
      <c r="CSE1197" s="559"/>
      <c r="CSF1197" s="559"/>
      <c r="CSG1197" s="559"/>
      <c r="CSH1197" s="559"/>
      <c r="CSI1197" s="559"/>
      <c r="CSJ1197" s="559"/>
      <c r="CSK1197" s="559"/>
      <c r="CSL1197" s="559"/>
      <c r="CSM1197" s="559"/>
      <c r="CSN1197" s="559"/>
      <c r="CSO1197" s="559"/>
      <c r="CSP1197" s="559"/>
      <c r="CSQ1197" s="559"/>
      <c r="CSR1197" s="559"/>
      <c r="CSS1197" s="559"/>
      <c r="CST1197" s="559"/>
      <c r="CSU1197" s="559"/>
      <c r="CSV1197" s="559"/>
      <c r="CSW1197" s="559"/>
      <c r="CSX1197" s="559"/>
      <c r="CSY1197" s="559"/>
      <c r="CSZ1197" s="559"/>
      <c r="CTA1197" s="559"/>
      <c r="CTB1197" s="559"/>
      <c r="CTC1197" s="559"/>
      <c r="CTD1197" s="559"/>
      <c r="CTE1197" s="559"/>
      <c r="CTF1197" s="559"/>
      <c r="CTG1197" s="559"/>
      <c r="CTH1197" s="559"/>
      <c r="CTI1197" s="559"/>
      <c r="CTJ1197" s="559"/>
      <c r="CTK1197" s="559"/>
      <c r="CTL1197" s="559"/>
      <c r="CTM1197" s="559"/>
      <c r="CTN1197" s="559"/>
      <c r="CTO1197" s="559"/>
      <c r="CTP1197" s="559"/>
      <c r="CTQ1197" s="559"/>
      <c r="CTR1197" s="559"/>
      <c r="CTS1197" s="559"/>
      <c r="CTT1197" s="559"/>
      <c r="CTU1197" s="559"/>
      <c r="CTV1197" s="559"/>
      <c r="CTW1197" s="559"/>
      <c r="CTX1197" s="559"/>
      <c r="CTY1197" s="559"/>
      <c r="CTZ1197" s="559"/>
      <c r="CUA1197" s="559"/>
      <c r="CUB1197" s="559"/>
      <c r="CUC1197" s="559"/>
      <c r="CUD1197" s="559"/>
      <c r="CUE1197" s="559"/>
      <c r="CUF1197" s="559"/>
      <c r="CUG1197" s="559"/>
      <c r="CUH1197" s="559"/>
      <c r="CUI1197" s="559"/>
      <c r="CUJ1197" s="559"/>
      <c r="CUK1197" s="559"/>
      <c r="CUL1197" s="559"/>
      <c r="CUM1197" s="559"/>
      <c r="CUN1197" s="559"/>
      <c r="CUO1197" s="559"/>
      <c r="CUP1197" s="559"/>
      <c r="CUQ1197" s="559"/>
      <c r="CUR1197" s="559"/>
      <c r="CUS1197" s="559"/>
      <c r="CUT1197" s="559"/>
      <c r="CUU1197" s="559"/>
      <c r="CUV1197" s="559"/>
      <c r="CUW1197" s="559"/>
      <c r="CUX1197" s="559"/>
      <c r="CUY1197" s="559"/>
      <c r="CUZ1197" s="559"/>
      <c r="CVA1197" s="559"/>
      <c r="CVB1197" s="559"/>
      <c r="CVC1197" s="559"/>
      <c r="CVD1197" s="559"/>
      <c r="CVE1197" s="559"/>
      <c r="CVF1197" s="559"/>
      <c r="CVG1197" s="559"/>
      <c r="CVH1197" s="559"/>
      <c r="CVI1197" s="559"/>
      <c r="CVJ1197" s="559"/>
      <c r="CVK1197" s="559"/>
      <c r="CVL1197" s="559"/>
      <c r="CVM1197" s="559"/>
      <c r="CVN1197" s="559"/>
      <c r="CVO1197" s="559"/>
      <c r="CVP1197" s="559"/>
      <c r="CVQ1197" s="559"/>
      <c r="CVR1197" s="559"/>
      <c r="CVS1197" s="559"/>
      <c r="CVT1197" s="559"/>
      <c r="CVU1197" s="559"/>
      <c r="CVV1197" s="559"/>
      <c r="CVW1197" s="559"/>
      <c r="CVX1197" s="559"/>
      <c r="CVY1197" s="559"/>
      <c r="CVZ1197" s="559"/>
      <c r="CWA1197" s="559"/>
      <c r="CWB1197" s="559"/>
      <c r="CWC1197" s="559"/>
      <c r="CWD1197" s="559"/>
      <c r="CWE1197" s="559"/>
      <c r="CWF1197" s="559"/>
      <c r="CWG1197" s="559"/>
      <c r="CWH1197" s="559"/>
      <c r="CWI1197" s="559"/>
      <c r="CWJ1197" s="559"/>
      <c r="CWK1197" s="559"/>
      <c r="CWL1197" s="559"/>
      <c r="CWM1197" s="559"/>
      <c r="CWN1197" s="559"/>
      <c r="CWO1197" s="559"/>
      <c r="CWP1197" s="559"/>
      <c r="CWQ1197" s="559"/>
      <c r="CWR1197" s="559"/>
      <c r="CWS1197" s="559"/>
      <c r="CWT1197" s="559"/>
      <c r="CWU1197" s="559"/>
      <c r="CWV1197" s="559"/>
      <c r="CWW1197" s="559"/>
      <c r="CWX1197" s="559"/>
      <c r="CWY1197" s="559"/>
      <c r="CWZ1197" s="559"/>
      <c r="CXA1197" s="559"/>
      <c r="CXB1197" s="559"/>
      <c r="CXC1197" s="559"/>
      <c r="CXD1197" s="559"/>
      <c r="CXE1197" s="559"/>
      <c r="CXF1197" s="559"/>
      <c r="CXG1197" s="559"/>
      <c r="CXH1197" s="559"/>
      <c r="CXI1197" s="559"/>
      <c r="CXJ1197" s="559"/>
      <c r="CXK1197" s="559"/>
      <c r="CXL1197" s="559"/>
      <c r="CXM1197" s="559"/>
      <c r="CXN1197" s="559"/>
      <c r="CXO1197" s="559"/>
      <c r="CXP1197" s="559"/>
      <c r="CXQ1197" s="559"/>
      <c r="CXR1197" s="559"/>
      <c r="CXS1197" s="559"/>
      <c r="CXT1197" s="559"/>
      <c r="CXU1197" s="559"/>
      <c r="CXV1197" s="559"/>
      <c r="CXW1197" s="559"/>
      <c r="CXX1197" s="559"/>
      <c r="CXY1197" s="559"/>
      <c r="CXZ1197" s="559"/>
      <c r="CYA1197" s="559"/>
      <c r="CYB1197" s="559"/>
      <c r="CYC1197" s="559"/>
      <c r="CYD1197" s="559"/>
      <c r="CYE1197" s="559"/>
      <c r="CYF1197" s="559"/>
      <c r="CYG1197" s="559"/>
      <c r="CYH1197" s="559"/>
      <c r="CYI1197" s="559"/>
      <c r="CYJ1197" s="559"/>
      <c r="CYK1197" s="559"/>
      <c r="CYL1197" s="559"/>
      <c r="CYM1197" s="559"/>
      <c r="CYN1197" s="559"/>
      <c r="CYO1197" s="559"/>
      <c r="CYP1197" s="559"/>
      <c r="CYQ1197" s="559"/>
      <c r="CYR1197" s="559"/>
      <c r="CYS1197" s="559"/>
      <c r="CYT1197" s="559"/>
      <c r="CYU1197" s="559"/>
      <c r="CYV1197" s="559"/>
      <c r="CYW1197" s="559"/>
      <c r="CYX1197" s="559"/>
      <c r="CYY1197" s="559"/>
      <c r="CYZ1197" s="559"/>
      <c r="CZA1197" s="559"/>
      <c r="CZB1197" s="559"/>
      <c r="CZC1197" s="559"/>
      <c r="CZD1197" s="559"/>
      <c r="CZE1197" s="559"/>
      <c r="CZF1197" s="559"/>
      <c r="CZG1197" s="559"/>
      <c r="CZH1197" s="559"/>
      <c r="CZI1197" s="559"/>
      <c r="CZJ1197" s="559"/>
      <c r="CZK1197" s="559"/>
      <c r="CZL1197" s="559"/>
      <c r="CZM1197" s="559"/>
      <c r="CZN1197" s="559"/>
      <c r="CZO1197" s="559"/>
      <c r="CZP1197" s="559"/>
      <c r="CZQ1197" s="559"/>
      <c r="CZR1197" s="559"/>
      <c r="CZS1197" s="559"/>
      <c r="CZT1197" s="559"/>
      <c r="CZU1197" s="559"/>
      <c r="CZV1197" s="559"/>
      <c r="CZW1197" s="559"/>
      <c r="CZX1197" s="559"/>
      <c r="CZY1197" s="559"/>
      <c r="CZZ1197" s="559"/>
      <c r="DAA1197" s="559"/>
      <c r="DAB1197" s="559"/>
      <c r="DAC1197" s="559"/>
      <c r="DAD1197" s="559"/>
      <c r="DAE1197" s="559"/>
      <c r="DAF1197" s="559"/>
      <c r="DAG1197" s="559"/>
      <c r="DAH1197" s="559"/>
      <c r="DAI1197" s="559"/>
      <c r="DAJ1197" s="559"/>
      <c r="DAK1197" s="559"/>
      <c r="DAL1197" s="559"/>
      <c r="DAM1197" s="559"/>
      <c r="DAN1197" s="559"/>
      <c r="DAO1197" s="559"/>
      <c r="DAP1197" s="559"/>
      <c r="DAQ1197" s="559"/>
      <c r="DAR1197" s="559"/>
      <c r="DAS1197" s="559"/>
      <c r="DAT1197" s="559"/>
      <c r="DAU1197" s="559"/>
      <c r="DAV1197" s="559"/>
      <c r="DAW1197" s="559"/>
      <c r="DAX1197" s="559"/>
      <c r="DAY1197" s="559"/>
      <c r="DAZ1197" s="559"/>
      <c r="DBA1197" s="559"/>
      <c r="DBB1197" s="559"/>
      <c r="DBC1197" s="559"/>
      <c r="DBD1197" s="559"/>
      <c r="DBE1197" s="559"/>
      <c r="DBF1197" s="559"/>
      <c r="DBG1197" s="559"/>
      <c r="DBH1197" s="559"/>
      <c r="DBI1197" s="559"/>
      <c r="DBJ1197" s="559"/>
      <c r="DBK1197" s="559"/>
      <c r="DBL1197" s="559"/>
      <c r="DBM1197" s="559"/>
      <c r="DBN1197" s="559"/>
      <c r="DBO1197" s="559"/>
      <c r="DBP1197" s="559"/>
      <c r="DBQ1197" s="559"/>
      <c r="DBR1197" s="559"/>
      <c r="DBS1197" s="559"/>
      <c r="DBT1197" s="559"/>
      <c r="DBU1197" s="559"/>
      <c r="DBV1197" s="559"/>
      <c r="DBW1197" s="559"/>
      <c r="DBX1197" s="559"/>
      <c r="DBY1197" s="559"/>
      <c r="DBZ1197" s="559"/>
      <c r="DCA1197" s="559"/>
      <c r="DCB1197" s="559"/>
      <c r="DCC1197" s="559"/>
      <c r="DCD1197" s="559"/>
      <c r="DCE1197" s="559"/>
      <c r="DCF1197" s="559"/>
      <c r="DCG1197" s="559"/>
      <c r="DCH1197" s="559"/>
      <c r="DCI1197" s="559"/>
      <c r="DCJ1197" s="559"/>
      <c r="DCK1197" s="559"/>
      <c r="DCL1197" s="559"/>
      <c r="DCM1197" s="559"/>
      <c r="DCN1197" s="559"/>
      <c r="DCO1197" s="559"/>
      <c r="DCP1197" s="559"/>
      <c r="DCQ1197" s="559"/>
      <c r="DCR1197" s="559"/>
      <c r="DCS1197" s="559"/>
      <c r="DCT1197" s="559"/>
      <c r="DCU1197" s="559"/>
      <c r="DCV1197" s="559"/>
      <c r="DCW1197" s="559"/>
      <c r="DCX1197" s="559"/>
      <c r="DCY1197" s="559"/>
      <c r="DCZ1197" s="559"/>
      <c r="DDA1197" s="559"/>
      <c r="DDB1197" s="559"/>
      <c r="DDC1197" s="559"/>
      <c r="DDD1197" s="559"/>
      <c r="DDE1197" s="559"/>
      <c r="DDF1197" s="559"/>
      <c r="DDG1197" s="559"/>
      <c r="DDH1197" s="559"/>
      <c r="DDI1197" s="559"/>
      <c r="DDJ1197" s="559"/>
      <c r="DDK1197" s="559"/>
      <c r="DDL1197" s="559"/>
      <c r="DDM1197" s="559"/>
      <c r="DDN1197" s="559"/>
      <c r="DDO1197" s="559"/>
      <c r="DDP1197" s="559"/>
      <c r="DDQ1197" s="559"/>
      <c r="DDR1197" s="559"/>
      <c r="DDS1197" s="559"/>
      <c r="DDT1197" s="559"/>
      <c r="DDU1197" s="559"/>
      <c r="DDV1197" s="559"/>
      <c r="DDW1197" s="559"/>
      <c r="DDX1197" s="559"/>
      <c r="DDY1197" s="559"/>
      <c r="DDZ1197" s="559"/>
      <c r="DEA1197" s="559"/>
      <c r="DEB1197" s="559"/>
      <c r="DEC1197" s="559"/>
      <c r="DED1197" s="559"/>
      <c r="DEE1197" s="559"/>
      <c r="DEF1197" s="559"/>
      <c r="DEG1197" s="559"/>
      <c r="DEH1197" s="559"/>
      <c r="DEI1197" s="559"/>
      <c r="DEJ1197" s="559"/>
      <c r="DEK1197" s="559"/>
      <c r="DEL1197" s="559"/>
      <c r="DEM1197" s="559"/>
      <c r="DEN1197" s="559"/>
      <c r="DEO1197" s="559"/>
      <c r="DEP1197" s="559"/>
      <c r="DEQ1197" s="559"/>
      <c r="DER1197" s="559"/>
      <c r="DES1197" s="559"/>
      <c r="DET1197" s="559"/>
      <c r="DEU1197" s="559"/>
      <c r="DEV1197" s="559"/>
      <c r="DEW1197" s="559"/>
      <c r="DEX1197" s="559"/>
      <c r="DEY1197" s="559"/>
      <c r="DEZ1197" s="559"/>
      <c r="DFA1197" s="559"/>
      <c r="DFB1197" s="559"/>
      <c r="DFC1197" s="559"/>
      <c r="DFD1197" s="559"/>
      <c r="DFE1197" s="559"/>
      <c r="DFF1197" s="559"/>
      <c r="DFG1197" s="559"/>
      <c r="DFH1197" s="559"/>
      <c r="DFI1197" s="559"/>
      <c r="DFJ1197" s="559"/>
      <c r="DFK1197" s="559"/>
      <c r="DFL1197" s="559"/>
      <c r="DFM1197" s="559"/>
      <c r="DFN1197" s="559"/>
      <c r="DFO1197" s="559"/>
      <c r="DFP1197" s="559"/>
      <c r="DFQ1197" s="559"/>
      <c r="DFR1197" s="559"/>
      <c r="DFS1197" s="559"/>
      <c r="DFT1197" s="559"/>
      <c r="DFU1197" s="559"/>
      <c r="DFV1197" s="559"/>
      <c r="DFW1197" s="559"/>
      <c r="DFX1197" s="559"/>
      <c r="DFY1197" s="559"/>
      <c r="DFZ1197" s="559"/>
      <c r="DGA1197" s="559"/>
      <c r="DGB1197" s="559"/>
      <c r="DGC1197" s="559"/>
      <c r="DGD1197" s="559"/>
      <c r="DGE1197" s="559"/>
      <c r="DGF1197" s="559"/>
      <c r="DGG1197" s="559"/>
      <c r="DGH1197" s="559"/>
      <c r="DGI1197" s="559"/>
      <c r="DGJ1197" s="559"/>
      <c r="DGK1197" s="559"/>
      <c r="DGL1197" s="559"/>
      <c r="DGM1197" s="559"/>
      <c r="DGN1197" s="559"/>
      <c r="DGO1197" s="559"/>
      <c r="DGP1197" s="559"/>
      <c r="DGQ1197" s="559"/>
      <c r="DGR1197" s="559"/>
      <c r="DGS1197" s="559"/>
      <c r="DGT1197" s="559"/>
      <c r="DGU1197" s="559"/>
      <c r="DGV1197" s="559"/>
      <c r="DGW1197" s="559"/>
      <c r="DGX1197" s="559"/>
      <c r="DGY1197" s="559"/>
      <c r="DGZ1197" s="559"/>
      <c r="DHA1197" s="559"/>
      <c r="DHB1197" s="559"/>
      <c r="DHC1197" s="559"/>
      <c r="DHD1197" s="559"/>
      <c r="DHE1197" s="559"/>
      <c r="DHF1197" s="559"/>
      <c r="DHG1197" s="559"/>
      <c r="DHH1197" s="559"/>
      <c r="DHI1197" s="559"/>
      <c r="DHJ1197" s="559"/>
      <c r="DHK1197" s="559"/>
      <c r="DHL1197" s="559"/>
      <c r="DHM1197" s="559"/>
      <c r="DHN1197" s="559"/>
      <c r="DHO1197" s="559"/>
      <c r="DHP1197" s="559"/>
      <c r="DHQ1197" s="559"/>
      <c r="DHR1197" s="559"/>
      <c r="DHS1197" s="559"/>
      <c r="DHT1197" s="559"/>
      <c r="DHU1197" s="559"/>
      <c r="DHV1197" s="559"/>
      <c r="DHW1197" s="559"/>
      <c r="DHX1197" s="559"/>
      <c r="DHY1197" s="559"/>
      <c r="DHZ1197" s="559"/>
      <c r="DIA1197" s="559"/>
      <c r="DIB1197" s="559"/>
      <c r="DIC1197" s="559"/>
      <c r="DID1197" s="559"/>
      <c r="DIE1197" s="559"/>
      <c r="DIF1197" s="559"/>
      <c r="DIG1197" s="559"/>
      <c r="DIH1197" s="559"/>
      <c r="DII1197" s="559"/>
      <c r="DIJ1197" s="559"/>
      <c r="DIK1197" s="559"/>
      <c r="DIL1197" s="559"/>
      <c r="DIM1197" s="559"/>
      <c r="DIN1197" s="559"/>
      <c r="DIO1197" s="559"/>
      <c r="DIP1197" s="559"/>
      <c r="DIQ1197" s="559"/>
      <c r="DIR1197" s="559"/>
      <c r="DIS1197" s="559"/>
      <c r="DIT1197" s="559"/>
      <c r="DIU1197" s="559"/>
      <c r="DIV1197" s="559"/>
      <c r="DIW1197" s="559"/>
      <c r="DIX1197" s="559"/>
      <c r="DIY1197" s="559"/>
      <c r="DIZ1197" s="559"/>
      <c r="DJA1197" s="559"/>
      <c r="DJB1197" s="559"/>
      <c r="DJC1197" s="559"/>
      <c r="DJD1197" s="559"/>
      <c r="DJE1197" s="559"/>
      <c r="DJF1197" s="559"/>
      <c r="DJG1197" s="559"/>
      <c r="DJH1197" s="559"/>
      <c r="DJI1197" s="559"/>
      <c r="DJJ1197" s="559"/>
      <c r="DJK1197" s="559"/>
      <c r="DJL1197" s="559"/>
      <c r="DJM1197" s="559"/>
      <c r="DJN1197" s="559"/>
      <c r="DJO1197" s="559"/>
      <c r="DJP1197" s="559"/>
      <c r="DJQ1197" s="559"/>
      <c r="DJR1197" s="559"/>
      <c r="DJS1197" s="559"/>
      <c r="DJT1197" s="559"/>
      <c r="DJU1197" s="559"/>
      <c r="DJV1197" s="559"/>
      <c r="DJW1197" s="559"/>
      <c r="DJX1197" s="559"/>
      <c r="DJY1197" s="559"/>
      <c r="DJZ1197" s="559"/>
      <c r="DKA1197" s="559"/>
      <c r="DKB1197" s="559"/>
      <c r="DKC1197" s="559"/>
      <c r="DKD1197" s="559"/>
      <c r="DKE1197" s="559"/>
      <c r="DKF1197" s="559"/>
      <c r="DKG1197" s="559"/>
      <c r="DKH1197" s="559"/>
      <c r="DKI1197" s="559"/>
      <c r="DKJ1197" s="559"/>
      <c r="DKK1197" s="559"/>
      <c r="DKL1197" s="559"/>
      <c r="DKM1197" s="559"/>
      <c r="DKN1197" s="559"/>
      <c r="DKO1197" s="559"/>
      <c r="DKP1197" s="559"/>
      <c r="DKQ1197" s="559"/>
      <c r="DKR1197" s="559"/>
      <c r="DKS1197" s="559"/>
      <c r="DKT1197" s="559"/>
      <c r="DKU1197" s="559"/>
      <c r="DKV1197" s="559"/>
      <c r="DKW1197" s="559"/>
      <c r="DKX1197" s="559"/>
      <c r="DKY1197" s="559"/>
      <c r="DKZ1197" s="559"/>
      <c r="DLA1197" s="559"/>
      <c r="DLB1197" s="559"/>
      <c r="DLC1197" s="559"/>
      <c r="DLD1197" s="559"/>
      <c r="DLE1197" s="559"/>
      <c r="DLF1197" s="559"/>
      <c r="DLG1197" s="559"/>
      <c r="DLH1197" s="559"/>
      <c r="DLI1197" s="559"/>
      <c r="DLJ1197" s="559"/>
      <c r="DLK1197" s="559"/>
      <c r="DLL1197" s="559"/>
      <c r="DLM1197" s="559"/>
      <c r="DLN1197" s="559"/>
      <c r="DLO1197" s="559"/>
      <c r="DLP1197" s="559"/>
      <c r="DLQ1197" s="559"/>
      <c r="DLR1197" s="559"/>
      <c r="DLS1197" s="559"/>
      <c r="DLT1197" s="559"/>
      <c r="DLU1197" s="559"/>
      <c r="DLV1197" s="559"/>
      <c r="DLW1197" s="559"/>
      <c r="DLX1197" s="559"/>
      <c r="DLY1197" s="559"/>
      <c r="DLZ1197" s="559"/>
      <c r="DMA1197" s="559"/>
      <c r="DMB1197" s="559"/>
      <c r="DMC1197" s="559"/>
      <c r="DMD1197" s="559"/>
      <c r="DME1197" s="559"/>
      <c r="DMF1197" s="559"/>
      <c r="DMG1197" s="559"/>
      <c r="DMH1197" s="559"/>
      <c r="DMI1197" s="559"/>
      <c r="DMJ1197" s="559"/>
      <c r="DMK1197" s="559"/>
      <c r="DML1197" s="559"/>
      <c r="DMM1197" s="559"/>
      <c r="DMN1197" s="559"/>
      <c r="DMO1197" s="559"/>
      <c r="DMP1197" s="559"/>
      <c r="DMQ1197" s="559"/>
      <c r="DMR1197" s="559"/>
      <c r="DMS1197" s="559"/>
      <c r="DMT1197" s="559"/>
      <c r="DMU1197" s="559"/>
      <c r="DMV1197" s="559"/>
      <c r="DMW1197" s="559"/>
      <c r="DMX1197" s="559"/>
      <c r="DMY1197" s="559"/>
      <c r="DMZ1197" s="559"/>
      <c r="DNA1197" s="559"/>
      <c r="DNB1197" s="559"/>
      <c r="DNC1197" s="559"/>
      <c r="DND1197" s="559"/>
      <c r="DNE1197" s="559"/>
      <c r="DNF1197" s="559"/>
      <c r="DNG1197" s="559"/>
      <c r="DNH1197" s="559"/>
      <c r="DNI1197" s="559"/>
      <c r="DNJ1197" s="559"/>
      <c r="DNK1197" s="559"/>
      <c r="DNL1197" s="559"/>
      <c r="DNM1197" s="559"/>
      <c r="DNN1197" s="559"/>
      <c r="DNO1197" s="559"/>
      <c r="DNP1197" s="559"/>
      <c r="DNQ1197" s="559"/>
      <c r="DNR1197" s="559"/>
      <c r="DNS1197" s="559"/>
      <c r="DNT1197" s="559"/>
      <c r="DNU1197" s="559"/>
      <c r="DNV1197" s="559"/>
      <c r="DNW1197" s="559"/>
      <c r="DNX1197" s="559"/>
      <c r="DNY1197" s="559"/>
      <c r="DNZ1197" s="559"/>
      <c r="DOA1197" s="559"/>
      <c r="DOB1197" s="559"/>
      <c r="DOC1197" s="559"/>
      <c r="DOD1197" s="559"/>
      <c r="DOE1197" s="559"/>
      <c r="DOF1197" s="559"/>
      <c r="DOG1197" s="559"/>
      <c r="DOH1197" s="559"/>
      <c r="DOI1197" s="559"/>
      <c r="DOJ1197" s="559"/>
      <c r="DOK1197" s="559"/>
      <c r="DOL1197" s="559"/>
      <c r="DOM1197" s="559"/>
      <c r="DON1197" s="559"/>
      <c r="DOO1197" s="559"/>
      <c r="DOP1197" s="559"/>
      <c r="DOQ1197" s="559"/>
      <c r="DOR1197" s="559"/>
      <c r="DOS1197" s="559"/>
      <c r="DOT1197" s="559"/>
      <c r="DOU1197" s="559"/>
      <c r="DOV1197" s="559"/>
      <c r="DOW1197" s="559"/>
      <c r="DOX1197" s="559"/>
      <c r="DOY1197" s="559"/>
      <c r="DOZ1197" s="559"/>
      <c r="DPA1197" s="559"/>
      <c r="DPB1197" s="559"/>
      <c r="DPC1197" s="559"/>
      <c r="DPD1197" s="559"/>
      <c r="DPE1197" s="559"/>
      <c r="DPF1197" s="559"/>
      <c r="DPG1197" s="559"/>
      <c r="DPH1197" s="559"/>
      <c r="DPI1197" s="559"/>
      <c r="DPJ1197" s="559"/>
      <c r="DPK1197" s="559"/>
      <c r="DPL1197" s="559"/>
      <c r="DPM1197" s="559"/>
      <c r="DPN1197" s="559"/>
      <c r="DPO1197" s="559"/>
      <c r="DPP1197" s="559"/>
      <c r="DPQ1197" s="559"/>
      <c r="DPR1197" s="559"/>
      <c r="DPS1197" s="559"/>
      <c r="DPT1197" s="559"/>
      <c r="DPU1197" s="559"/>
      <c r="DPV1197" s="559"/>
      <c r="DPW1197" s="559"/>
      <c r="DPX1197" s="559"/>
      <c r="DPY1197" s="559"/>
      <c r="DPZ1197" s="559"/>
      <c r="DQA1197" s="559"/>
      <c r="DQB1197" s="559"/>
      <c r="DQC1197" s="559"/>
      <c r="DQD1197" s="559"/>
      <c r="DQE1197" s="559"/>
      <c r="DQF1197" s="559"/>
      <c r="DQG1197" s="559"/>
      <c r="DQH1197" s="559"/>
      <c r="DQI1197" s="559"/>
      <c r="DQJ1197" s="559"/>
      <c r="DQK1197" s="559"/>
      <c r="DQL1197" s="559"/>
      <c r="DQM1197" s="559"/>
      <c r="DQN1197" s="559"/>
      <c r="DQO1197" s="559"/>
      <c r="DQP1197" s="559"/>
      <c r="DQQ1197" s="559"/>
      <c r="DQR1197" s="559"/>
      <c r="DQS1197" s="559"/>
      <c r="DQT1197" s="559"/>
      <c r="DQU1197" s="559"/>
      <c r="DQV1197" s="559"/>
      <c r="DQW1197" s="559"/>
      <c r="DQX1197" s="559"/>
      <c r="DQY1197" s="559"/>
      <c r="DQZ1197" s="559"/>
      <c r="DRA1197" s="559"/>
      <c r="DRB1197" s="559"/>
      <c r="DRC1197" s="559"/>
      <c r="DRD1197" s="559"/>
      <c r="DRE1197" s="559"/>
      <c r="DRF1197" s="559"/>
      <c r="DRG1197" s="559"/>
      <c r="DRH1197" s="559"/>
      <c r="DRI1197" s="559"/>
      <c r="DRJ1197" s="559"/>
      <c r="DRK1197" s="559"/>
      <c r="DRL1197" s="559"/>
      <c r="DRM1197" s="559"/>
      <c r="DRN1197" s="559"/>
      <c r="DRO1197" s="559"/>
      <c r="DRP1197" s="559"/>
      <c r="DRQ1197" s="559"/>
      <c r="DRR1197" s="559"/>
      <c r="DRS1197" s="559"/>
      <c r="DRT1197" s="559"/>
      <c r="DRU1197" s="559"/>
      <c r="DRV1197" s="559"/>
      <c r="DRW1197" s="559"/>
      <c r="DRX1197" s="559"/>
      <c r="DRY1197" s="559"/>
      <c r="DRZ1197" s="559"/>
      <c r="DSA1197" s="559"/>
      <c r="DSB1197" s="559"/>
      <c r="DSC1197" s="559"/>
      <c r="DSD1197" s="559"/>
      <c r="DSE1197" s="559"/>
      <c r="DSF1197" s="559"/>
      <c r="DSG1197" s="559"/>
      <c r="DSH1197" s="559"/>
      <c r="DSI1197" s="559"/>
      <c r="DSJ1197" s="559"/>
      <c r="DSK1197" s="559"/>
      <c r="DSL1197" s="559"/>
      <c r="DSM1197" s="559"/>
      <c r="DSN1197" s="559"/>
      <c r="DSO1197" s="559"/>
      <c r="DSP1197" s="559"/>
      <c r="DSQ1197" s="559"/>
      <c r="DSR1197" s="559"/>
      <c r="DSS1197" s="559"/>
      <c r="DST1197" s="559"/>
      <c r="DSU1197" s="559"/>
      <c r="DSV1197" s="559"/>
      <c r="DSW1197" s="559"/>
      <c r="DSX1197" s="559"/>
      <c r="DSY1197" s="559"/>
      <c r="DSZ1197" s="559"/>
      <c r="DTA1197" s="559"/>
      <c r="DTB1197" s="559"/>
      <c r="DTC1197" s="559"/>
      <c r="DTD1197" s="559"/>
      <c r="DTE1197" s="559"/>
      <c r="DTF1197" s="559"/>
      <c r="DTG1197" s="559"/>
      <c r="DTH1197" s="559"/>
      <c r="DTI1197" s="559"/>
      <c r="DTJ1197" s="559"/>
      <c r="DTK1197" s="559"/>
      <c r="DTL1197" s="559"/>
      <c r="DTM1197" s="559"/>
      <c r="DTN1197" s="559"/>
      <c r="DTO1197" s="559"/>
      <c r="DTP1197" s="559"/>
      <c r="DTQ1197" s="559"/>
      <c r="DTR1197" s="559"/>
      <c r="DTS1197" s="559"/>
      <c r="DTT1197" s="559"/>
      <c r="DTU1197" s="559"/>
      <c r="DTV1197" s="559"/>
      <c r="DTW1197" s="559"/>
      <c r="DTX1197" s="559"/>
      <c r="DTY1197" s="559"/>
      <c r="DTZ1197" s="559"/>
      <c r="DUA1197" s="559"/>
      <c r="DUB1197" s="559"/>
      <c r="DUC1197" s="559"/>
      <c r="DUD1197" s="559"/>
      <c r="DUE1197" s="559"/>
      <c r="DUF1197" s="559"/>
      <c r="DUG1197" s="559"/>
      <c r="DUH1197" s="559"/>
      <c r="DUI1197" s="559"/>
      <c r="DUJ1197" s="559"/>
      <c r="DUK1197" s="559"/>
      <c r="DUL1197" s="559"/>
      <c r="DUM1197" s="559"/>
      <c r="DUN1197" s="559"/>
      <c r="DUO1197" s="559"/>
      <c r="DUP1197" s="559"/>
      <c r="DUQ1197" s="559"/>
      <c r="DUR1197" s="559"/>
      <c r="DUS1197" s="559"/>
      <c r="DUT1197" s="559"/>
      <c r="DUU1197" s="559"/>
      <c r="DUV1197" s="559"/>
      <c r="DUW1197" s="559"/>
      <c r="DUX1197" s="559"/>
      <c r="DUY1197" s="559"/>
      <c r="DUZ1197" s="559"/>
      <c r="DVA1197" s="559"/>
      <c r="DVB1197" s="559"/>
      <c r="DVC1197" s="559"/>
      <c r="DVD1197" s="559"/>
      <c r="DVE1197" s="559"/>
      <c r="DVF1197" s="559"/>
      <c r="DVG1197" s="559"/>
      <c r="DVH1197" s="559"/>
      <c r="DVI1197" s="559"/>
      <c r="DVJ1197" s="559"/>
      <c r="DVK1197" s="559"/>
      <c r="DVL1197" s="559"/>
      <c r="DVM1197" s="559"/>
      <c r="DVN1197" s="559"/>
      <c r="DVO1197" s="559"/>
      <c r="DVP1197" s="559"/>
      <c r="DVQ1197" s="559"/>
      <c r="DVR1197" s="559"/>
      <c r="DVS1197" s="559"/>
      <c r="DVT1197" s="559"/>
      <c r="DVU1197" s="559"/>
      <c r="DVV1197" s="559"/>
      <c r="DVW1197" s="559"/>
      <c r="DVX1197" s="559"/>
      <c r="DVY1197" s="559"/>
      <c r="DVZ1197" s="559"/>
      <c r="DWA1197" s="559"/>
      <c r="DWB1197" s="559"/>
      <c r="DWC1197" s="559"/>
      <c r="DWD1197" s="559"/>
      <c r="DWE1197" s="559"/>
      <c r="DWF1197" s="559"/>
      <c r="DWG1197" s="559"/>
      <c r="DWH1197" s="559"/>
      <c r="DWI1197" s="559"/>
      <c r="DWJ1197" s="559"/>
      <c r="DWK1197" s="559"/>
      <c r="DWL1197" s="559"/>
      <c r="DWM1197" s="559"/>
      <c r="DWN1197" s="559"/>
      <c r="DWO1197" s="559"/>
      <c r="DWP1197" s="559"/>
      <c r="DWQ1197" s="559"/>
      <c r="DWR1197" s="559"/>
      <c r="DWS1197" s="559"/>
      <c r="DWT1197" s="559"/>
      <c r="DWU1197" s="559"/>
      <c r="DWV1197" s="559"/>
      <c r="DWW1197" s="559"/>
      <c r="DWX1197" s="559"/>
      <c r="DWY1197" s="559"/>
      <c r="DWZ1197" s="559"/>
      <c r="DXA1197" s="559"/>
      <c r="DXB1197" s="559"/>
      <c r="DXC1197" s="559"/>
      <c r="DXD1197" s="559"/>
      <c r="DXE1197" s="559"/>
      <c r="DXF1197" s="559"/>
      <c r="DXG1197" s="559"/>
      <c r="DXH1197" s="559"/>
      <c r="DXI1197" s="559"/>
      <c r="DXJ1197" s="559"/>
      <c r="DXK1197" s="559"/>
      <c r="DXL1197" s="559"/>
      <c r="DXM1197" s="559"/>
      <c r="DXN1197" s="559"/>
      <c r="DXO1197" s="559"/>
      <c r="DXP1197" s="559"/>
      <c r="DXQ1197" s="559"/>
      <c r="DXR1197" s="559"/>
      <c r="DXS1197" s="559"/>
      <c r="DXT1197" s="559"/>
      <c r="DXU1197" s="559"/>
      <c r="DXV1197" s="559"/>
      <c r="DXW1197" s="559"/>
      <c r="DXX1197" s="559"/>
      <c r="DXY1197" s="559"/>
      <c r="DXZ1197" s="559"/>
      <c r="DYA1197" s="559"/>
      <c r="DYB1197" s="559"/>
      <c r="DYC1197" s="559"/>
      <c r="DYD1197" s="559"/>
      <c r="DYE1197" s="559"/>
      <c r="DYF1197" s="559"/>
      <c r="DYG1197" s="559"/>
      <c r="DYH1197" s="559"/>
      <c r="DYI1197" s="559"/>
      <c r="DYJ1197" s="559"/>
      <c r="DYK1197" s="559"/>
      <c r="DYL1197" s="559"/>
      <c r="DYM1197" s="559"/>
      <c r="DYN1197" s="559"/>
      <c r="DYO1197" s="559"/>
      <c r="DYP1197" s="559"/>
      <c r="DYQ1197" s="559"/>
      <c r="DYR1197" s="559"/>
      <c r="DYS1197" s="559"/>
      <c r="DYT1197" s="559"/>
      <c r="DYU1197" s="559"/>
      <c r="DYV1197" s="559"/>
      <c r="DYW1197" s="559"/>
      <c r="DYX1197" s="559"/>
      <c r="DYY1197" s="559"/>
      <c r="DYZ1197" s="559"/>
      <c r="DZA1197" s="559"/>
      <c r="DZB1197" s="559"/>
      <c r="DZC1197" s="559"/>
      <c r="DZD1197" s="559"/>
      <c r="DZE1197" s="559"/>
      <c r="DZF1197" s="559"/>
      <c r="DZG1197" s="559"/>
      <c r="DZH1197" s="559"/>
      <c r="DZI1197" s="559"/>
      <c r="DZJ1197" s="559"/>
      <c r="DZK1197" s="559"/>
      <c r="DZL1197" s="559"/>
      <c r="DZM1197" s="559"/>
      <c r="DZN1197" s="559"/>
      <c r="DZO1197" s="559"/>
      <c r="DZP1197" s="559"/>
      <c r="DZQ1197" s="559"/>
      <c r="DZR1197" s="559"/>
      <c r="DZS1197" s="559"/>
      <c r="DZT1197" s="559"/>
      <c r="DZU1197" s="559"/>
      <c r="DZV1197" s="559"/>
      <c r="DZW1197" s="559"/>
      <c r="DZX1197" s="559"/>
      <c r="DZY1197" s="559"/>
      <c r="DZZ1197" s="559"/>
      <c r="EAA1197" s="559"/>
      <c r="EAB1197" s="559"/>
      <c r="EAC1197" s="559"/>
      <c r="EAD1197" s="559"/>
      <c r="EAE1197" s="559"/>
      <c r="EAF1197" s="559"/>
      <c r="EAG1197" s="559"/>
      <c r="EAH1197" s="559"/>
      <c r="EAI1197" s="559"/>
      <c r="EAJ1197" s="559"/>
      <c r="EAK1197" s="559"/>
      <c r="EAL1197" s="559"/>
      <c r="EAM1197" s="559"/>
      <c r="EAN1197" s="559"/>
      <c r="EAO1197" s="559"/>
      <c r="EAP1197" s="559"/>
      <c r="EAQ1197" s="559"/>
      <c r="EAR1197" s="559"/>
      <c r="EAS1197" s="559"/>
      <c r="EAT1197" s="559"/>
      <c r="EAU1197" s="559"/>
      <c r="EAV1197" s="559"/>
      <c r="EAW1197" s="559"/>
      <c r="EAX1197" s="559"/>
      <c r="EAY1197" s="559"/>
      <c r="EAZ1197" s="559"/>
      <c r="EBA1197" s="559"/>
      <c r="EBB1197" s="559"/>
      <c r="EBC1197" s="559"/>
      <c r="EBD1197" s="559"/>
      <c r="EBE1197" s="559"/>
      <c r="EBF1197" s="559"/>
      <c r="EBG1197" s="559"/>
      <c r="EBH1197" s="559"/>
      <c r="EBI1197" s="559"/>
      <c r="EBJ1197" s="559"/>
      <c r="EBK1197" s="559"/>
      <c r="EBL1197" s="559"/>
      <c r="EBM1197" s="559"/>
      <c r="EBN1197" s="559"/>
      <c r="EBO1197" s="559"/>
      <c r="EBP1197" s="559"/>
      <c r="EBQ1197" s="559"/>
      <c r="EBR1197" s="559"/>
      <c r="EBS1197" s="559"/>
      <c r="EBT1197" s="559"/>
      <c r="EBU1197" s="559"/>
      <c r="EBV1197" s="559"/>
      <c r="EBW1197" s="559"/>
      <c r="EBX1197" s="559"/>
      <c r="EBY1197" s="559"/>
      <c r="EBZ1197" s="559"/>
      <c r="ECA1197" s="559"/>
      <c r="ECB1197" s="559"/>
      <c r="ECC1197" s="559"/>
      <c r="ECD1197" s="559"/>
      <c r="ECE1197" s="559"/>
      <c r="ECF1197" s="559"/>
      <c r="ECG1197" s="559"/>
      <c r="ECH1197" s="559"/>
      <c r="ECI1197" s="559"/>
      <c r="ECJ1197" s="559"/>
      <c r="ECK1197" s="559"/>
      <c r="ECL1197" s="559"/>
      <c r="ECM1197" s="559"/>
      <c r="ECN1197" s="559"/>
      <c r="ECO1197" s="559"/>
      <c r="ECP1197" s="559"/>
      <c r="ECQ1197" s="559"/>
      <c r="ECR1197" s="559"/>
      <c r="ECS1197" s="559"/>
      <c r="ECT1197" s="559"/>
      <c r="ECU1197" s="559"/>
      <c r="ECV1197" s="559"/>
      <c r="ECW1197" s="559"/>
      <c r="ECX1197" s="559"/>
      <c r="ECY1197" s="559"/>
      <c r="ECZ1197" s="559"/>
      <c r="EDA1197" s="559"/>
      <c r="EDB1197" s="559"/>
      <c r="EDC1197" s="559"/>
      <c r="EDD1197" s="559"/>
      <c r="EDE1197" s="559"/>
      <c r="EDF1197" s="559"/>
      <c r="EDG1197" s="559"/>
      <c r="EDH1197" s="559"/>
      <c r="EDI1197" s="559"/>
      <c r="EDJ1197" s="559"/>
      <c r="EDK1197" s="559"/>
      <c r="EDL1197" s="559"/>
      <c r="EDM1197" s="559"/>
      <c r="EDN1197" s="559"/>
      <c r="EDO1197" s="559"/>
      <c r="EDP1197" s="559"/>
      <c r="EDQ1197" s="559"/>
      <c r="EDR1197" s="559"/>
      <c r="EDS1197" s="559"/>
      <c r="EDT1197" s="559"/>
      <c r="EDU1197" s="559"/>
      <c r="EDV1197" s="559"/>
      <c r="EDW1197" s="559"/>
      <c r="EDX1197" s="559"/>
      <c r="EDY1197" s="559"/>
      <c r="EDZ1197" s="559"/>
      <c r="EEA1197" s="559"/>
      <c r="EEB1197" s="559"/>
      <c r="EEC1197" s="559"/>
      <c r="EED1197" s="559"/>
      <c r="EEE1197" s="559"/>
      <c r="EEF1197" s="559"/>
      <c r="EEG1197" s="559"/>
      <c r="EEH1197" s="559"/>
      <c r="EEI1197" s="559"/>
      <c r="EEJ1197" s="559"/>
      <c r="EEK1197" s="559"/>
      <c r="EEL1197" s="559"/>
      <c r="EEM1197" s="559"/>
      <c r="EEN1197" s="559"/>
      <c r="EEO1197" s="559"/>
      <c r="EEP1197" s="559"/>
      <c r="EEQ1197" s="559"/>
      <c r="EER1197" s="559"/>
      <c r="EES1197" s="559"/>
      <c r="EET1197" s="559"/>
      <c r="EEU1197" s="559"/>
      <c r="EEV1197" s="559"/>
      <c r="EEW1197" s="559"/>
      <c r="EEX1197" s="559"/>
      <c r="EEY1197" s="559"/>
      <c r="EEZ1197" s="559"/>
      <c r="EFA1197" s="559"/>
      <c r="EFB1197" s="559"/>
      <c r="EFC1197" s="559"/>
      <c r="EFD1197" s="559"/>
      <c r="EFE1197" s="559"/>
      <c r="EFF1197" s="559"/>
      <c r="EFG1197" s="559"/>
      <c r="EFH1197" s="559"/>
      <c r="EFI1197" s="559"/>
      <c r="EFJ1197" s="559"/>
      <c r="EFK1197" s="559"/>
      <c r="EFL1197" s="559"/>
      <c r="EFM1197" s="559"/>
      <c r="EFN1197" s="559"/>
      <c r="EFO1197" s="559"/>
      <c r="EFP1197" s="559"/>
      <c r="EFQ1197" s="559"/>
      <c r="EFR1197" s="559"/>
      <c r="EFS1197" s="559"/>
      <c r="EFT1197" s="559"/>
      <c r="EFU1197" s="559"/>
      <c r="EFV1197" s="559"/>
      <c r="EFW1197" s="559"/>
      <c r="EFX1197" s="559"/>
      <c r="EFY1197" s="559"/>
      <c r="EFZ1197" s="559"/>
      <c r="EGA1197" s="559"/>
      <c r="EGB1197" s="559"/>
      <c r="EGC1197" s="559"/>
      <c r="EGD1197" s="559"/>
      <c r="EGE1197" s="559"/>
      <c r="EGF1197" s="559"/>
      <c r="EGG1197" s="559"/>
      <c r="EGH1197" s="559"/>
      <c r="EGI1197" s="559"/>
      <c r="EGJ1197" s="559"/>
      <c r="EGK1197" s="559"/>
      <c r="EGL1197" s="559"/>
      <c r="EGM1197" s="559"/>
      <c r="EGN1197" s="559"/>
      <c r="EGO1197" s="559"/>
      <c r="EGP1197" s="559"/>
      <c r="EGQ1197" s="559"/>
      <c r="EGR1197" s="559"/>
      <c r="EGS1197" s="559"/>
      <c r="EGT1197" s="559"/>
      <c r="EGU1197" s="559"/>
      <c r="EGV1197" s="559"/>
      <c r="EGW1197" s="559"/>
      <c r="EGX1197" s="559"/>
      <c r="EGY1197" s="559"/>
      <c r="EGZ1197" s="559"/>
      <c r="EHA1197" s="559"/>
      <c r="EHB1197" s="559"/>
      <c r="EHC1197" s="559"/>
      <c r="EHD1197" s="559"/>
      <c r="EHE1197" s="559"/>
      <c r="EHF1197" s="559"/>
      <c r="EHG1197" s="559"/>
      <c r="EHH1197" s="559"/>
      <c r="EHI1197" s="559"/>
      <c r="EHJ1197" s="559"/>
      <c r="EHK1197" s="559"/>
      <c r="EHL1197" s="559"/>
      <c r="EHM1197" s="559"/>
      <c r="EHN1197" s="559"/>
      <c r="EHO1197" s="559"/>
      <c r="EHP1197" s="559"/>
      <c r="EHQ1197" s="559"/>
      <c r="EHR1197" s="559"/>
      <c r="EHS1197" s="559"/>
      <c r="EHT1197" s="559"/>
      <c r="EHU1197" s="559"/>
      <c r="EHV1197" s="559"/>
      <c r="EHW1197" s="559"/>
      <c r="EHX1197" s="559"/>
      <c r="EHY1197" s="559"/>
      <c r="EHZ1197" s="559"/>
      <c r="EIA1197" s="559"/>
      <c r="EIB1197" s="559"/>
      <c r="EIC1197" s="559"/>
      <c r="EID1197" s="559"/>
      <c r="EIE1197" s="559"/>
      <c r="EIF1197" s="559"/>
      <c r="EIG1197" s="559"/>
      <c r="EIH1197" s="559"/>
      <c r="EII1197" s="559"/>
      <c r="EIJ1197" s="559"/>
      <c r="EIK1197" s="559"/>
      <c r="EIL1197" s="559"/>
      <c r="EIM1197" s="559"/>
      <c r="EIN1197" s="559"/>
      <c r="EIO1197" s="559"/>
      <c r="EIP1197" s="559"/>
      <c r="EIQ1197" s="559"/>
      <c r="EIR1197" s="559"/>
      <c r="EIS1197" s="559"/>
      <c r="EIT1197" s="559"/>
      <c r="EIU1197" s="559"/>
      <c r="EIV1197" s="559"/>
      <c r="EIW1197" s="559"/>
      <c r="EIX1197" s="559"/>
      <c r="EIY1197" s="559"/>
      <c r="EIZ1197" s="559"/>
      <c r="EJA1197" s="559"/>
      <c r="EJB1197" s="559"/>
      <c r="EJC1197" s="559"/>
      <c r="EJD1197" s="559"/>
      <c r="EJE1197" s="559"/>
      <c r="EJF1197" s="559"/>
      <c r="EJG1197" s="559"/>
      <c r="EJH1197" s="559"/>
      <c r="EJI1197" s="559"/>
      <c r="EJJ1197" s="559"/>
      <c r="EJK1197" s="559"/>
      <c r="EJL1197" s="559"/>
      <c r="EJM1197" s="559"/>
      <c r="EJN1197" s="559"/>
      <c r="EJO1197" s="559"/>
      <c r="EJP1197" s="559"/>
      <c r="EJQ1197" s="559"/>
      <c r="EJR1197" s="559"/>
      <c r="EJS1197" s="559"/>
      <c r="EJT1197" s="559"/>
      <c r="EJU1197" s="559"/>
      <c r="EJV1197" s="559"/>
      <c r="EJW1197" s="559"/>
      <c r="EJX1197" s="559"/>
      <c r="EJY1197" s="559"/>
      <c r="EJZ1197" s="559"/>
      <c r="EKA1197" s="559"/>
      <c r="EKB1197" s="559"/>
      <c r="EKC1197" s="559"/>
      <c r="EKD1197" s="559"/>
      <c r="EKE1197" s="559"/>
      <c r="EKF1197" s="559"/>
      <c r="EKG1197" s="559"/>
      <c r="EKH1197" s="559"/>
      <c r="EKI1197" s="559"/>
      <c r="EKJ1197" s="559"/>
      <c r="EKK1197" s="559"/>
      <c r="EKL1197" s="559"/>
      <c r="EKM1197" s="559"/>
      <c r="EKN1197" s="559"/>
      <c r="EKO1197" s="559"/>
      <c r="EKP1197" s="559"/>
      <c r="EKQ1197" s="559"/>
      <c r="EKR1197" s="559"/>
      <c r="EKS1197" s="559"/>
      <c r="EKT1197" s="559"/>
      <c r="EKU1197" s="559"/>
      <c r="EKV1197" s="559"/>
      <c r="EKW1197" s="559"/>
      <c r="EKX1197" s="559"/>
      <c r="EKY1197" s="559"/>
      <c r="EKZ1197" s="559"/>
      <c r="ELA1197" s="559"/>
      <c r="ELB1197" s="559"/>
      <c r="ELC1197" s="559"/>
      <c r="ELD1197" s="559"/>
      <c r="ELE1197" s="559"/>
      <c r="ELF1197" s="559"/>
      <c r="ELG1197" s="559"/>
      <c r="ELH1197" s="559"/>
      <c r="ELI1197" s="559"/>
      <c r="ELJ1197" s="559"/>
      <c r="ELK1197" s="559"/>
      <c r="ELL1197" s="559"/>
      <c r="ELM1197" s="559"/>
      <c r="ELN1197" s="559"/>
      <c r="ELO1197" s="559"/>
      <c r="ELP1197" s="559"/>
      <c r="ELQ1197" s="559"/>
      <c r="ELR1197" s="559"/>
      <c r="ELS1197" s="559"/>
      <c r="ELT1197" s="559"/>
      <c r="ELU1197" s="559"/>
      <c r="ELV1197" s="559"/>
      <c r="ELW1197" s="559"/>
      <c r="ELX1197" s="559"/>
      <c r="ELY1197" s="559"/>
      <c r="ELZ1197" s="559"/>
      <c r="EMA1197" s="559"/>
      <c r="EMB1197" s="559"/>
      <c r="EMC1197" s="559"/>
      <c r="EMD1197" s="559"/>
      <c r="EME1197" s="559"/>
      <c r="EMF1197" s="559"/>
      <c r="EMG1197" s="559"/>
      <c r="EMH1197" s="559"/>
      <c r="EMI1197" s="559"/>
      <c r="EMJ1197" s="559"/>
      <c r="EMK1197" s="559"/>
      <c r="EML1197" s="559"/>
      <c r="EMM1197" s="559"/>
      <c r="EMN1197" s="559"/>
      <c r="EMO1197" s="559"/>
      <c r="EMP1197" s="559"/>
      <c r="EMQ1197" s="559"/>
      <c r="EMR1197" s="559"/>
      <c r="EMS1197" s="559"/>
      <c r="EMT1197" s="559"/>
      <c r="EMU1197" s="559"/>
      <c r="EMV1197" s="559"/>
      <c r="EMW1197" s="559"/>
      <c r="EMX1197" s="559"/>
      <c r="EMY1197" s="559"/>
      <c r="EMZ1197" s="559"/>
      <c r="ENA1197" s="559"/>
      <c r="ENB1197" s="559"/>
      <c r="ENC1197" s="559"/>
      <c r="END1197" s="559"/>
      <c r="ENE1197" s="559"/>
      <c r="ENF1197" s="559"/>
      <c r="ENG1197" s="559"/>
      <c r="ENH1197" s="559"/>
      <c r="ENI1197" s="559"/>
      <c r="ENJ1197" s="559"/>
      <c r="ENK1197" s="559"/>
      <c r="ENL1197" s="559"/>
      <c r="ENM1197" s="559"/>
      <c r="ENN1197" s="559"/>
      <c r="ENO1197" s="559"/>
      <c r="ENP1197" s="559"/>
      <c r="ENQ1197" s="559"/>
      <c r="ENR1197" s="559"/>
      <c r="ENS1197" s="559"/>
      <c r="ENT1197" s="559"/>
      <c r="ENU1197" s="559"/>
      <c r="ENV1197" s="559"/>
      <c r="ENW1197" s="559"/>
      <c r="ENX1197" s="559"/>
      <c r="ENY1197" s="559"/>
      <c r="ENZ1197" s="559"/>
      <c r="EOA1197" s="559"/>
      <c r="EOB1197" s="559"/>
      <c r="EOC1197" s="559"/>
      <c r="EOD1197" s="559"/>
      <c r="EOE1197" s="559"/>
      <c r="EOF1197" s="559"/>
      <c r="EOG1197" s="559"/>
      <c r="EOH1197" s="559"/>
      <c r="EOI1197" s="559"/>
      <c r="EOJ1197" s="559"/>
      <c r="EOK1197" s="559"/>
      <c r="EOL1197" s="559"/>
      <c r="EOM1197" s="559"/>
      <c r="EON1197" s="559"/>
      <c r="EOO1197" s="559"/>
      <c r="EOP1197" s="559"/>
      <c r="EOQ1197" s="559"/>
      <c r="EOR1197" s="559"/>
      <c r="EOS1197" s="559"/>
      <c r="EOT1197" s="559"/>
      <c r="EOU1197" s="559"/>
      <c r="EOV1197" s="559"/>
      <c r="EOW1197" s="559"/>
      <c r="EOX1197" s="559"/>
      <c r="EOY1197" s="559"/>
      <c r="EOZ1197" s="559"/>
      <c r="EPA1197" s="559"/>
      <c r="EPB1197" s="559"/>
      <c r="EPC1197" s="559"/>
      <c r="EPD1197" s="559"/>
      <c r="EPE1197" s="559"/>
      <c r="EPF1197" s="559"/>
      <c r="EPG1197" s="559"/>
      <c r="EPH1197" s="559"/>
      <c r="EPI1197" s="559"/>
      <c r="EPJ1197" s="559"/>
      <c r="EPK1197" s="559"/>
      <c r="EPL1197" s="559"/>
      <c r="EPM1197" s="559"/>
      <c r="EPN1197" s="559"/>
      <c r="EPO1197" s="559"/>
      <c r="EPP1197" s="559"/>
      <c r="EPQ1197" s="559"/>
      <c r="EPR1197" s="559"/>
      <c r="EPS1197" s="559"/>
      <c r="EPT1197" s="559"/>
      <c r="EPU1197" s="559"/>
      <c r="EPV1197" s="559"/>
      <c r="EPW1197" s="559"/>
      <c r="EPX1197" s="559"/>
      <c r="EPY1197" s="559"/>
      <c r="EPZ1197" s="559"/>
      <c r="EQA1197" s="559"/>
      <c r="EQB1197" s="559"/>
      <c r="EQC1197" s="559"/>
      <c r="EQD1197" s="559"/>
      <c r="EQE1197" s="559"/>
      <c r="EQF1197" s="559"/>
      <c r="EQG1197" s="559"/>
      <c r="EQH1197" s="559"/>
      <c r="EQI1197" s="559"/>
      <c r="EQJ1197" s="559"/>
      <c r="EQK1197" s="559"/>
      <c r="EQL1197" s="559"/>
      <c r="EQM1197" s="559"/>
      <c r="EQN1197" s="559"/>
      <c r="EQO1197" s="559"/>
      <c r="EQP1197" s="559"/>
      <c r="EQQ1197" s="559"/>
      <c r="EQR1197" s="559"/>
      <c r="EQS1197" s="559"/>
      <c r="EQT1197" s="559"/>
      <c r="EQU1197" s="559"/>
      <c r="EQV1197" s="559"/>
      <c r="EQW1197" s="559"/>
      <c r="EQX1197" s="559"/>
      <c r="EQY1197" s="559"/>
      <c r="EQZ1197" s="559"/>
      <c r="ERA1197" s="559"/>
      <c r="ERB1197" s="559"/>
      <c r="ERC1197" s="559"/>
      <c r="ERD1197" s="559"/>
      <c r="ERE1197" s="559"/>
      <c r="ERF1197" s="559"/>
      <c r="ERG1197" s="559"/>
      <c r="ERH1197" s="559"/>
      <c r="ERI1197" s="559"/>
      <c r="ERJ1197" s="559"/>
      <c r="ERK1197" s="559"/>
      <c r="ERL1197" s="559"/>
      <c r="ERM1197" s="559"/>
      <c r="ERN1197" s="559"/>
      <c r="ERO1197" s="559"/>
      <c r="ERP1197" s="559"/>
      <c r="ERQ1197" s="559"/>
      <c r="ERR1197" s="559"/>
      <c r="ERS1197" s="559"/>
      <c r="ERT1197" s="559"/>
      <c r="ERU1197" s="559"/>
      <c r="ERV1197" s="559"/>
      <c r="ERW1197" s="559"/>
      <c r="ERX1197" s="559"/>
      <c r="ERY1197" s="559"/>
      <c r="ERZ1197" s="559"/>
      <c r="ESA1197" s="559"/>
      <c r="ESB1197" s="559"/>
      <c r="ESC1197" s="559"/>
      <c r="ESD1197" s="559"/>
      <c r="ESE1197" s="559"/>
      <c r="ESF1197" s="559"/>
      <c r="ESG1197" s="559"/>
      <c r="ESH1197" s="559"/>
      <c r="ESI1197" s="559"/>
      <c r="ESJ1197" s="559"/>
      <c r="ESK1197" s="559"/>
      <c r="ESL1197" s="559"/>
      <c r="ESM1197" s="559"/>
      <c r="ESN1197" s="559"/>
      <c r="ESO1197" s="559"/>
      <c r="ESP1197" s="559"/>
      <c r="ESQ1197" s="559"/>
      <c r="ESR1197" s="559"/>
      <c r="ESS1197" s="559"/>
      <c r="EST1197" s="559"/>
      <c r="ESU1197" s="559"/>
      <c r="ESV1197" s="559"/>
      <c r="ESW1197" s="559"/>
      <c r="ESX1197" s="559"/>
      <c r="ESY1197" s="559"/>
      <c r="ESZ1197" s="559"/>
      <c r="ETA1197" s="559"/>
      <c r="ETB1197" s="559"/>
      <c r="ETC1197" s="559"/>
      <c r="ETD1197" s="559"/>
      <c r="ETE1197" s="559"/>
      <c r="ETF1197" s="559"/>
      <c r="ETG1197" s="559"/>
      <c r="ETH1197" s="559"/>
      <c r="ETI1197" s="559"/>
      <c r="ETJ1197" s="559"/>
      <c r="ETK1197" s="559"/>
      <c r="ETL1197" s="559"/>
      <c r="ETM1197" s="559"/>
      <c r="ETN1197" s="559"/>
      <c r="ETO1197" s="559"/>
      <c r="ETP1197" s="559"/>
      <c r="ETQ1197" s="559"/>
      <c r="ETR1197" s="559"/>
      <c r="ETS1197" s="559"/>
      <c r="ETT1197" s="559"/>
      <c r="ETU1197" s="559"/>
      <c r="ETV1197" s="559"/>
      <c r="ETW1197" s="559"/>
      <c r="ETX1197" s="559"/>
      <c r="ETY1197" s="559"/>
      <c r="ETZ1197" s="559"/>
      <c r="EUA1197" s="559"/>
      <c r="EUB1197" s="559"/>
      <c r="EUC1197" s="559"/>
      <c r="EUD1197" s="559"/>
      <c r="EUE1197" s="559"/>
      <c r="EUF1197" s="559"/>
      <c r="EUG1197" s="559"/>
      <c r="EUH1197" s="559"/>
      <c r="EUI1197" s="559"/>
      <c r="EUJ1197" s="559"/>
      <c r="EUK1197" s="559"/>
      <c r="EUL1197" s="559"/>
      <c r="EUM1197" s="559"/>
      <c r="EUN1197" s="559"/>
      <c r="EUO1197" s="559"/>
      <c r="EUP1197" s="559"/>
      <c r="EUQ1197" s="559"/>
      <c r="EUR1197" s="559"/>
      <c r="EUS1197" s="559"/>
      <c r="EUT1197" s="559"/>
      <c r="EUU1197" s="559"/>
      <c r="EUV1197" s="559"/>
      <c r="EUW1197" s="559"/>
      <c r="EUX1197" s="559"/>
      <c r="EUY1197" s="559"/>
      <c r="EUZ1197" s="559"/>
      <c r="EVA1197" s="559"/>
      <c r="EVB1197" s="559"/>
      <c r="EVC1197" s="559"/>
      <c r="EVD1197" s="559"/>
      <c r="EVE1197" s="559"/>
      <c r="EVF1197" s="559"/>
      <c r="EVG1197" s="559"/>
      <c r="EVH1197" s="559"/>
      <c r="EVI1197" s="559"/>
      <c r="EVJ1197" s="559"/>
      <c r="EVK1197" s="559"/>
      <c r="EVL1197" s="559"/>
      <c r="EVM1197" s="559"/>
      <c r="EVN1197" s="559"/>
      <c r="EVO1197" s="559"/>
      <c r="EVP1197" s="559"/>
      <c r="EVQ1197" s="559"/>
      <c r="EVR1197" s="559"/>
      <c r="EVS1197" s="559"/>
      <c r="EVT1197" s="559"/>
      <c r="EVU1197" s="559"/>
      <c r="EVV1197" s="559"/>
      <c r="EVW1197" s="559"/>
      <c r="EVX1197" s="559"/>
      <c r="EVY1197" s="559"/>
      <c r="EVZ1197" s="559"/>
      <c r="EWA1197" s="559"/>
      <c r="EWB1197" s="559"/>
      <c r="EWC1197" s="559"/>
      <c r="EWD1197" s="559"/>
      <c r="EWE1197" s="559"/>
      <c r="EWF1197" s="559"/>
      <c r="EWG1197" s="559"/>
      <c r="EWH1197" s="559"/>
      <c r="EWI1197" s="559"/>
      <c r="EWJ1197" s="559"/>
      <c r="EWK1197" s="559"/>
      <c r="EWL1197" s="559"/>
      <c r="EWM1197" s="559"/>
      <c r="EWN1197" s="559"/>
      <c r="EWO1197" s="559"/>
      <c r="EWP1197" s="559"/>
      <c r="EWQ1197" s="559"/>
      <c r="EWR1197" s="559"/>
      <c r="EWS1197" s="559"/>
      <c r="EWT1197" s="559"/>
      <c r="EWU1197" s="559"/>
      <c r="EWV1197" s="559"/>
      <c r="EWW1197" s="559"/>
      <c r="EWX1197" s="559"/>
      <c r="EWY1197" s="559"/>
      <c r="EWZ1197" s="559"/>
      <c r="EXA1197" s="559"/>
      <c r="EXB1197" s="559"/>
      <c r="EXC1197" s="559"/>
      <c r="EXD1197" s="559"/>
      <c r="EXE1197" s="559"/>
      <c r="EXF1197" s="559"/>
      <c r="EXG1197" s="559"/>
      <c r="EXH1197" s="559"/>
      <c r="EXI1197" s="559"/>
      <c r="EXJ1197" s="559"/>
      <c r="EXK1197" s="559"/>
      <c r="EXL1197" s="559"/>
      <c r="EXM1197" s="559"/>
      <c r="EXN1197" s="559"/>
      <c r="EXO1197" s="559"/>
      <c r="EXP1197" s="559"/>
      <c r="EXQ1197" s="559"/>
      <c r="EXR1197" s="559"/>
      <c r="EXS1197" s="559"/>
      <c r="EXT1197" s="559"/>
      <c r="EXU1197" s="559"/>
      <c r="EXV1197" s="559"/>
      <c r="EXW1197" s="559"/>
      <c r="EXX1197" s="559"/>
      <c r="EXY1197" s="559"/>
      <c r="EXZ1197" s="559"/>
      <c r="EYA1197" s="559"/>
      <c r="EYB1197" s="559"/>
      <c r="EYC1197" s="559"/>
      <c r="EYD1197" s="559"/>
      <c r="EYE1197" s="559"/>
      <c r="EYF1197" s="559"/>
      <c r="EYG1197" s="559"/>
      <c r="EYH1197" s="559"/>
      <c r="EYI1197" s="559"/>
      <c r="EYJ1197" s="559"/>
      <c r="EYK1197" s="559"/>
      <c r="EYL1197" s="559"/>
      <c r="EYM1197" s="559"/>
      <c r="EYN1197" s="559"/>
      <c r="EYO1197" s="559"/>
      <c r="EYP1197" s="559"/>
      <c r="EYQ1197" s="559"/>
      <c r="EYR1197" s="559"/>
      <c r="EYS1197" s="559"/>
      <c r="EYT1197" s="559"/>
      <c r="EYU1197" s="559"/>
      <c r="EYV1197" s="559"/>
      <c r="EYW1197" s="559"/>
      <c r="EYX1197" s="559"/>
      <c r="EYY1197" s="559"/>
      <c r="EYZ1197" s="559"/>
      <c r="EZA1197" s="559"/>
      <c r="EZB1197" s="559"/>
      <c r="EZC1197" s="559"/>
      <c r="EZD1197" s="559"/>
      <c r="EZE1197" s="559"/>
      <c r="EZF1197" s="559"/>
      <c r="EZG1197" s="559"/>
      <c r="EZH1197" s="559"/>
      <c r="EZI1197" s="559"/>
      <c r="EZJ1197" s="559"/>
      <c r="EZK1197" s="559"/>
      <c r="EZL1197" s="559"/>
      <c r="EZM1197" s="559"/>
      <c r="EZN1197" s="559"/>
      <c r="EZO1197" s="559"/>
      <c r="EZP1197" s="559"/>
      <c r="EZQ1197" s="559"/>
      <c r="EZR1197" s="559"/>
      <c r="EZS1197" s="559"/>
      <c r="EZT1197" s="559"/>
      <c r="EZU1197" s="559"/>
      <c r="EZV1197" s="559"/>
      <c r="EZW1197" s="559"/>
      <c r="EZX1197" s="559"/>
      <c r="EZY1197" s="559"/>
      <c r="EZZ1197" s="559"/>
      <c r="FAA1197" s="559"/>
      <c r="FAB1197" s="559"/>
      <c r="FAC1197" s="559"/>
      <c r="FAD1197" s="559"/>
      <c r="FAE1197" s="559"/>
      <c r="FAF1197" s="559"/>
      <c r="FAG1197" s="559"/>
      <c r="FAH1197" s="559"/>
      <c r="FAI1197" s="559"/>
      <c r="FAJ1197" s="559"/>
      <c r="FAK1197" s="559"/>
      <c r="FAL1197" s="559"/>
      <c r="FAM1197" s="559"/>
      <c r="FAN1197" s="559"/>
      <c r="FAO1197" s="559"/>
      <c r="FAP1197" s="559"/>
      <c r="FAQ1197" s="559"/>
      <c r="FAR1197" s="559"/>
      <c r="FAS1197" s="559"/>
      <c r="FAT1197" s="559"/>
      <c r="FAU1197" s="559"/>
      <c r="FAV1197" s="559"/>
      <c r="FAW1197" s="559"/>
      <c r="FAX1197" s="559"/>
      <c r="FAY1197" s="559"/>
      <c r="FAZ1197" s="559"/>
      <c r="FBA1197" s="559"/>
      <c r="FBB1197" s="559"/>
      <c r="FBC1197" s="559"/>
      <c r="FBD1197" s="559"/>
      <c r="FBE1197" s="559"/>
      <c r="FBF1197" s="559"/>
      <c r="FBG1197" s="559"/>
      <c r="FBH1197" s="559"/>
      <c r="FBI1197" s="559"/>
      <c r="FBJ1197" s="559"/>
      <c r="FBK1197" s="559"/>
      <c r="FBL1197" s="559"/>
      <c r="FBM1197" s="559"/>
      <c r="FBN1197" s="559"/>
      <c r="FBO1197" s="559"/>
      <c r="FBP1197" s="559"/>
      <c r="FBQ1197" s="559"/>
      <c r="FBR1197" s="559"/>
      <c r="FBS1197" s="559"/>
      <c r="FBT1197" s="559"/>
      <c r="FBU1197" s="559"/>
      <c r="FBV1197" s="559"/>
      <c r="FBW1197" s="559"/>
      <c r="FBX1197" s="559"/>
      <c r="FBY1197" s="559"/>
      <c r="FBZ1197" s="559"/>
      <c r="FCA1197" s="559"/>
      <c r="FCB1197" s="559"/>
      <c r="FCC1197" s="559"/>
      <c r="FCD1197" s="559"/>
      <c r="FCE1197" s="559"/>
      <c r="FCF1197" s="559"/>
      <c r="FCG1197" s="559"/>
      <c r="FCH1197" s="559"/>
      <c r="FCI1197" s="559"/>
      <c r="FCJ1197" s="559"/>
      <c r="FCK1197" s="559"/>
      <c r="FCL1197" s="559"/>
      <c r="FCM1197" s="559"/>
      <c r="FCN1197" s="559"/>
      <c r="FCO1197" s="559"/>
      <c r="FCP1197" s="559"/>
      <c r="FCQ1197" s="559"/>
      <c r="FCR1197" s="559"/>
      <c r="FCS1197" s="559"/>
      <c r="FCT1197" s="559"/>
      <c r="FCU1197" s="559"/>
      <c r="FCV1197" s="559"/>
      <c r="FCW1197" s="559"/>
      <c r="FCX1197" s="559"/>
      <c r="FCY1197" s="559"/>
      <c r="FCZ1197" s="559"/>
      <c r="FDA1197" s="559"/>
      <c r="FDB1197" s="559"/>
      <c r="FDC1197" s="559"/>
      <c r="FDD1197" s="559"/>
      <c r="FDE1197" s="559"/>
      <c r="FDF1197" s="559"/>
      <c r="FDG1197" s="559"/>
      <c r="FDH1197" s="559"/>
      <c r="FDI1197" s="559"/>
      <c r="FDJ1197" s="559"/>
      <c r="FDK1197" s="559"/>
      <c r="FDL1197" s="559"/>
      <c r="FDM1197" s="559"/>
      <c r="FDN1197" s="559"/>
      <c r="FDO1197" s="559"/>
      <c r="FDP1197" s="559"/>
      <c r="FDQ1197" s="559"/>
      <c r="FDR1197" s="559"/>
      <c r="FDS1197" s="559"/>
      <c r="FDT1197" s="559"/>
      <c r="FDU1197" s="559"/>
      <c r="FDV1197" s="559"/>
      <c r="FDW1197" s="559"/>
      <c r="FDX1197" s="559"/>
      <c r="FDY1197" s="559"/>
      <c r="FDZ1197" s="559"/>
      <c r="FEA1197" s="559"/>
      <c r="FEB1197" s="559"/>
      <c r="FEC1197" s="559"/>
      <c r="FED1197" s="559"/>
      <c r="FEE1197" s="559"/>
      <c r="FEF1197" s="559"/>
      <c r="FEG1197" s="559"/>
      <c r="FEH1197" s="559"/>
      <c r="FEI1197" s="559"/>
      <c r="FEJ1197" s="559"/>
      <c r="FEK1197" s="559"/>
      <c r="FEL1197" s="559"/>
      <c r="FEM1197" s="559"/>
      <c r="FEN1197" s="559"/>
      <c r="FEO1197" s="559"/>
      <c r="FEP1197" s="559"/>
      <c r="FEQ1197" s="559"/>
      <c r="FER1197" s="559"/>
      <c r="FES1197" s="559"/>
      <c r="FET1197" s="559"/>
      <c r="FEU1197" s="559"/>
      <c r="FEV1197" s="559"/>
      <c r="FEW1197" s="559"/>
      <c r="FEX1197" s="559"/>
      <c r="FEY1197" s="559"/>
      <c r="FEZ1197" s="559"/>
      <c r="FFA1197" s="559"/>
      <c r="FFB1197" s="559"/>
      <c r="FFC1197" s="559"/>
      <c r="FFD1197" s="559"/>
      <c r="FFE1197" s="559"/>
      <c r="FFF1197" s="559"/>
      <c r="FFG1197" s="559"/>
      <c r="FFH1197" s="559"/>
      <c r="FFI1197" s="559"/>
      <c r="FFJ1197" s="559"/>
      <c r="FFK1197" s="559"/>
      <c r="FFL1197" s="559"/>
      <c r="FFM1197" s="559"/>
      <c r="FFN1197" s="559"/>
      <c r="FFO1197" s="559"/>
      <c r="FFP1197" s="559"/>
      <c r="FFQ1197" s="559"/>
      <c r="FFR1197" s="559"/>
      <c r="FFS1197" s="559"/>
      <c r="FFT1197" s="559"/>
      <c r="FFU1197" s="559"/>
      <c r="FFV1197" s="559"/>
      <c r="FFW1197" s="559"/>
      <c r="FFX1197" s="559"/>
      <c r="FFY1197" s="559"/>
      <c r="FFZ1197" s="559"/>
      <c r="FGA1197" s="559"/>
      <c r="FGB1197" s="559"/>
      <c r="FGC1197" s="559"/>
      <c r="FGD1197" s="559"/>
      <c r="FGE1197" s="559"/>
      <c r="FGF1197" s="559"/>
      <c r="FGG1197" s="559"/>
      <c r="FGH1197" s="559"/>
      <c r="FGI1197" s="559"/>
      <c r="FGJ1197" s="559"/>
      <c r="FGK1197" s="559"/>
      <c r="FGL1197" s="559"/>
      <c r="FGM1197" s="559"/>
      <c r="FGN1197" s="559"/>
      <c r="FGO1197" s="559"/>
      <c r="FGP1197" s="559"/>
      <c r="FGQ1197" s="559"/>
      <c r="FGR1197" s="559"/>
      <c r="FGS1197" s="559"/>
      <c r="FGT1197" s="559"/>
      <c r="FGU1197" s="559"/>
      <c r="FGV1197" s="559"/>
      <c r="FGW1197" s="559"/>
      <c r="FGX1197" s="559"/>
      <c r="FGY1197" s="559"/>
      <c r="FGZ1197" s="559"/>
      <c r="FHA1197" s="559"/>
      <c r="FHB1197" s="559"/>
      <c r="FHC1197" s="559"/>
      <c r="FHD1197" s="559"/>
      <c r="FHE1197" s="559"/>
      <c r="FHF1197" s="559"/>
      <c r="FHG1197" s="559"/>
      <c r="FHH1197" s="559"/>
      <c r="FHI1197" s="559"/>
      <c r="FHJ1197" s="559"/>
      <c r="FHK1197" s="559"/>
      <c r="FHL1197" s="559"/>
      <c r="FHM1197" s="559"/>
      <c r="FHN1197" s="559"/>
      <c r="FHO1197" s="559"/>
      <c r="FHP1197" s="559"/>
      <c r="FHQ1197" s="559"/>
      <c r="FHR1197" s="559"/>
      <c r="FHS1197" s="559"/>
      <c r="FHT1197" s="559"/>
      <c r="FHU1197" s="559"/>
      <c r="FHV1197" s="559"/>
      <c r="FHW1197" s="559"/>
      <c r="FHX1197" s="559"/>
      <c r="FHY1197" s="559"/>
      <c r="FHZ1197" s="559"/>
      <c r="FIA1197" s="559"/>
      <c r="FIB1197" s="559"/>
      <c r="FIC1197" s="559"/>
      <c r="FID1197" s="559"/>
      <c r="FIE1197" s="559"/>
      <c r="FIF1197" s="559"/>
      <c r="FIG1197" s="559"/>
      <c r="FIH1197" s="559"/>
      <c r="FII1197" s="559"/>
      <c r="FIJ1197" s="559"/>
      <c r="FIK1197" s="559"/>
      <c r="FIL1197" s="559"/>
      <c r="FIM1197" s="559"/>
      <c r="FIN1197" s="559"/>
      <c r="FIO1197" s="559"/>
      <c r="FIP1197" s="559"/>
      <c r="FIQ1197" s="559"/>
      <c r="FIR1197" s="559"/>
      <c r="FIS1197" s="559"/>
      <c r="FIT1197" s="559"/>
      <c r="FIU1197" s="559"/>
      <c r="FIV1197" s="559"/>
      <c r="FIW1197" s="559"/>
      <c r="FIX1197" s="559"/>
      <c r="FIY1197" s="559"/>
      <c r="FIZ1197" s="559"/>
      <c r="FJA1197" s="559"/>
      <c r="FJB1197" s="559"/>
      <c r="FJC1197" s="559"/>
      <c r="FJD1197" s="559"/>
      <c r="FJE1197" s="559"/>
      <c r="FJF1197" s="559"/>
      <c r="FJG1197" s="559"/>
      <c r="FJH1197" s="559"/>
      <c r="FJI1197" s="559"/>
      <c r="FJJ1197" s="559"/>
      <c r="FJK1197" s="559"/>
      <c r="FJL1197" s="559"/>
      <c r="FJM1197" s="559"/>
      <c r="FJN1197" s="559"/>
      <c r="FJO1197" s="559"/>
      <c r="FJP1197" s="559"/>
      <c r="FJQ1197" s="559"/>
      <c r="FJR1197" s="559"/>
      <c r="FJS1197" s="559"/>
      <c r="FJT1197" s="559"/>
      <c r="FJU1197" s="559"/>
      <c r="FJV1197" s="559"/>
      <c r="FJW1197" s="559"/>
      <c r="FJX1197" s="559"/>
      <c r="FJY1197" s="559"/>
      <c r="FJZ1197" s="559"/>
      <c r="FKA1197" s="559"/>
      <c r="FKB1197" s="559"/>
      <c r="FKC1197" s="559"/>
      <c r="FKD1197" s="559"/>
      <c r="FKE1197" s="559"/>
      <c r="FKF1197" s="559"/>
      <c r="FKG1197" s="559"/>
      <c r="FKH1197" s="559"/>
      <c r="FKI1197" s="559"/>
      <c r="FKJ1197" s="559"/>
      <c r="FKK1197" s="559"/>
      <c r="FKL1197" s="559"/>
      <c r="FKM1197" s="559"/>
      <c r="FKN1197" s="559"/>
      <c r="FKO1197" s="559"/>
      <c r="FKP1197" s="559"/>
      <c r="FKQ1197" s="559"/>
      <c r="FKR1197" s="559"/>
      <c r="FKS1197" s="559"/>
      <c r="FKT1197" s="559"/>
      <c r="FKU1197" s="559"/>
      <c r="FKV1197" s="559"/>
      <c r="FKW1197" s="559"/>
      <c r="FKX1197" s="559"/>
      <c r="FKY1197" s="559"/>
      <c r="FKZ1197" s="559"/>
      <c r="FLA1197" s="559"/>
      <c r="FLB1197" s="559"/>
      <c r="FLC1197" s="559"/>
      <c r="FLD1197" s="559"/>
      <c r="FLE1197" s="559"/>
      <c r="FLF1197" s="559"/>
      <c r="FLG1197" s="559"/>
      <c r="FLH1197" s="559"/>
      <c r="FLI1197" s="559"/>
      <c r="FLJ1197" s="559"/>
      <c r="FLK1197" s="559"/>
      <c r="FLL1197" s="559"/>
      <c r="FLM1197" s="559"/>
      <c r="FLN1197" s="559"/>
      <c r="FLO1197" s="559"/>
      <c r="FLP1197" s="559"/>
      <c r="FLQ1197" s="559"/>
      <c r="FLR1197" s="559"/>
      <c r="FLS1197" s="559"/>
      <c r="FLT1197" s="559"/>
      <c r="FLU1197" s="559"/>
      <c r="FLV1197" s="559"/>
      <c r="FLW1197" s="559"/>
      <c r="FLX1197" s="559"/>
      <c r="FLY1197" s="559"/>
      <c r="FLZ1197" s="559"/>
      <c r="FMA1197" s="559"/>
      <c r="FMB1197" s="559"/>
      <c r="FMC1197" s="559"/>
      <c r="FMD1197" s="559"/>
      <c r="FME1197" s="559"/>
      <c r="FMF1197" s="559"/>
      <c r="FMG1197" s="559"/>
      <c r="FMH1197" s="559"/>
      <c r="FMI1197" s="559"/>
      <c r="FMJ1197" s="559"/>
      <c r="FMK1197" s="559"/>
      <c r="FML1197" s="559"/>
      <c r="FMM1197" s="559"/>
      <c r="FMN1197" s="559"/>
      <c r="FMO1197" s="559"/>
      <c r="FMP1197" s="559"/>
      <c r="FMQ1197" s="559"/>
      <c r="FMR1197" s="559"/>
      <c r="FMS1197" s="559"/>
      <c r="FMT1197" s="559"/>
      <c r="FMU1197" s="559"/>
      <c r="FMV1197" s="559"/>
      <c r="FMW1197" s="559"/>
      <c r="FMX1197" s="559"/>
      <c r="FMY1197" s="559"/>
      <c r="FMZ1197" s="559"/>
      <c r="FNA1197" s="559"/>
      <c r="FNB1197" s="559"/>
      <c r="FNC1197" s="559"/>
      <c r="FND1197" s="559"/>
      <c r="FNE1197" s="559"/>
      <c r="FNF1197" s="559"/>
      <c r="FNG1197" s="559"/>
      <c r="FNH1197" s="559"/>
      <c r="FNI1197" s="559"/>
      <c r="FNJ1197" s="559"/>
      <c r="FNK1197" s="559"/>
      <c r="FNL1197" s="559"/>
      <c r="FNM1197" s="559"/>
      <c r="FNN1197" s="559"/>
      <c r="FNO1197" s="559"/>
      <c r="FNP1197" s="559"/>
      <c r="FNQ1197" s="559"/>
      <c r="FNR1197" s="559"/>
      <c r="FNS1197" s="559"/>
      <c r="FNT1197" s="559"/>
      <c r="FNU1197" s="559"/>
      <c r="FNV1197" s="559"/>
      <c r="FNW1197" s="559"/>
      <c r="FNX1197" s="559"/>
      <c r="FNY1197" s="559"/>
      <c r="FNZ1197" s="559"/>
      <c r="FOA1197" s="559"/>
      <c r="FOB1197" s="559"/>
      <c r="FOC1197" s="559"/>
      <c r="FOD1197" s="559"/>
      <c r="FOE1197" s="559"/>
      <c r="FOF1197" s="559"/>
      <c r="FOG1197" s="559"/>
      <c r="FOH1197" s="559"/>
      <c r="FOI1197" s="559"/>
      <c r="FOJ1197" s="559"/>
      <c r="FOK1197" s="559"/>
      <c r="FOL1197" s="559"/>
      <c r="FOM1197" s="559"/>
      <c r="FON1197" s="559"/>
      <c r="FOO1197" s="559"/>
      <c r="FOP1197" s="559"/>
      <c r="FOQ1197" s="559"/>
      <c r="FOR1197" s="559"/>
      <c r="FOS1197" s="559"/>
      <c r="FOT1197" s="559"/>
      <c r="FOU1197" s="559"/>
      <c r="FOV1197" s="559"/>
      <c r="FOW1197" s="559"/>
      <c r="FOX1197" s="559"/>
      <c r="FOY1197" s="559"/>
      <c r="FOZ1197" s="559"/>
      <c r="FPA1197" s="559"/>
      <c r="FPB1197" s="559"/>
      <c r="FPC1197" s="559"/>
      <c r="FPD1197" s="559"/>
      <c r="FPE1197" s="559"/>
      <c r="FPF1197" s="559"/>
      <c r="FPG1197" s="559"/>
      <c r="FPH1197" s="559"/>
      <c r="FPI1197" s="559"/>
      <c r="FPJ1197" s="559"/>
      <c r="FPK1197" s="559"/>
      <c r="FPL1197" s="559"/>
      <c r="FPM1197" s="559"/>
      <c r="FPN1197" s="559"/>
      <c r="FPO1197" s="559"/>
      <c r="FPP1197" s="559"/>
      <c r="FPQ1197" s="559"/>
      <c r="FPR1197" s="559"/>
      <c r="FPS1197" s="559"/>
      <c r="FPT1197" s="559"/>
      <c r="FPU1197" s="559"/>
      <c r="FPV1197" s="559"/>
      <c r="FPW1197" s="559"/>
      <c r="FPX1197" s="559"/>
      <c r="FPY1197" s="559"/>
      <c r="FPZ1197" s="559"/>
      <c r="FQA1197" s="559"/>
      <c r="FQB1197" s="559"/>
      <c r="FQC1197" s="559"/>
      <c r="FQD1197" s="559"/>
      <c r="FQE1197" s="559"/>
      <c r="FQF1197" s="559"/>
      <c r="FQG1197" s="559"/>
      <c r="FQH1197" s="559"/>
      <c r="FQI1197" s="559"/>
      <c r="FQJ1197" s="559"/>
      <c r="FQK1197" s="559"/>
      <c r="FQL1197" s="559"/>
      <c r="FQM1197" s="559"/>
      <c r="FQN1197" s="559"/>
      <c r="FQO1197" s="559"/>
      <c r="FQP1197" s="559"/>
      <c r="FQQ1197" s="559"/>
      <c r="FQR1197" s="559"/>
      <c r="FQS1197" s="559"/>
      <c r="FQT1197" s="559"/>
      <c r="FQU1197" s="559"/>
      <c r="FQV1197" s="559"/>
      <c r="FQW1197" s="559"/>
      <c r="FQX1197" s="559"/>
      <c r="FQY1197" s="559"/>
      <c r="FQZ1197" s="559"/>
      <c r="FRA1197" s="559"/>
      <c r="FRB1197" s="559"/>
      <c r="FRC1197" s="559"/>
      <c r="FRD1197" s="559"/>
      <c r="FRE1197" s="559"/>
      <c r="FRF1197" s="559"/>
      <c r="FRG1197" s="559"/>
      <c r="FRH1197" s="559"/>
      <c r="FRI1197" s="559"/>
      <c r="FRJ1197" s="559"/>
      <c r="FRK1197" s="559"/>
      <c r="FRL1197" s="559"/>
      <c r="FRM1197" s="559"/>
      <c r="FRN1197" s="559"/>
      <c r="FRO1197" s="559"/>
      <c r="FRP1197" s="559"/>
      <c r="FRQ1197" s="559"/>
      <c r="FRR1197" s="559"/>
      <c r="FRS1197" s="559"/>
      <c r="FRT1197" s="559"/>
      <c r="FRU1197" s="559"/>
      <c r="FRV1197" s="559"/>
      <c r="FRW1197" s="559"/>
      <c r="FRX1197" s="559"/>
      <c r="FRY1197" s="559"/>
      <c r="FRZ1197" s="559"/>
      <c r="FSA1197" s="559"/>
      <c r="FSB1197" s="559"/>
      <c r="FSC1197" s="559"/>
      <c r="FSD1197" s="559"/>
      <c r="FSE1197" s="559"/>
      <c r="FSF1197" s="559"/>
      <c r="FSG1197" s="559"/>
      <c r="FSH1197" s="559"/>
      <c r="FSI1197" s="559"/>
      <c r="FSJ1197" s="559"/>
      <c r="FSK1197" s="559"/>
      <c r="FSL1197" s="559"/>
      <c r="FSM1197" s="559"/>
      <c r="FSN1197" s="559"/>
      <c r="FSO1197" s="559"/>
      <c r="FSP1197" s="559"/>
      <c r="FSQ1197" s="559"/>
      <c r="FSR1197" s="559"/>
      <c r="FSS1197" s="559"/>
      <c r="FST1197" s="559"/>
      <c r="FSU1197" s="559"/>
      <c r="FSV1197" s="559"/>
      <c r="FSW1197" s="559"/>
      <c r="FSX1197" s="559"/>
      <c r="FSY1197" s="559"/>
      <c r="FSZ1197" s="559"/>
      <c r="FTA1197" s="559"/>
      <c r="FTB1197" s="559"/>
      <c r="FTC1197" s="559"/>
      <c r="FTD1197" s="559"/>
      <c r="FTE1197" s="559"/>
      <c r="FTF1197" s="559"/>
      <c r="FTG1197" s="559"/>
      <c r="FTH1197" s="559"/>
      <c r="FTI1197" s="559"/>
      <c r="FTJ1197" s="559"/>
      <c r="FTK1197" s="559"/>
      <c r="FTL1197" s="559"/>
      <c r="FTM1197" s="559"/>
      <c r="FTN1197" s="559"/>
      <c r="FTO1197" s="559"/>
      <c r="FTP1197" s="559"/>
      <c r="FTQ1197" s="559"/>
      <c r="FTR1197" s="559"/>
      <c r="FTS1197" s="559"/>
      <c r="FTT1197" s="559"/>
      <c r="FTU1197" s="559"/>
      <c r="FTV1197" s="559"/>
      <c r="FTW1197" s="559"/>
      <c r="FTX1197" s="559"/>
      <c r="FTY1197" s="559"/>
      <c r="FTZ1197" s="559"/>
      <c r="FUA1197" s="559"/>
      <c r="FUB1197" s="559"/>
      <c r="FUC1197" s="559"/>
      <c r="FUD1197" s="559"/>
      <c r="FUE1197" s="559"/>
      <c r="FUF1197" s="559"/>
      <c r="FUG1197" s="559"/>
      <c r="FUH1197" s="559"/>
      <c r="FUI1197" s="559"/>
      <c r="FUJ1197" s="559"/>
      <c r="FUK1197" s="559"/>
      <c r="FUL1197" s="559"/>
      <c r="FUM1197" s="559"/>
      <c r="FUN1197" s="559"/>
      <c r="FUO1197" s="559"/>
      <c r="FUP1197" s="559"/>
      <c r="FUQ1197" s="559"/>
      <c r="FUR1197" s="559"/>
      <c r="FUS1197" s="559"/>
      <c r="FUT1197" s="559"/>
      <c r="FUU1197" s="559"/>
      <c r="FUV1197" s="559"/>
      <c r="FUW1197" s="559"/>
      <c r="FUX1197" s="559"/>
      <c r="FUY1197" s="559"/>
      <c r="FUZ1197" s="559"/>
      <c r="FVA1197" s="559"/>
      <c r="FVB1197" s="559"/>
      <c r="FVC1197" s="559"/>
      <c r="FVD1197" s="559"/>
      <c r="FVE1197" s="559"/>
      <c r="FVF1197" s="559"/>
      <c r="FVG1197" s="559"/>
      <c r="FVH1197" s="559"/>
      <c r="FVI1197" s="559"/>
      <c r="FVJ1197" s="559"/>
      <c r="FVK1197" s="559"/>
      <c r="FVL1197" s="559"/>
      <c r="FVM1197" s="559"/>
      <c r="FVN1197" s="559"/>
      <c r="FVO1197" s="559"/>
      <c r="FVP1197" s="559"/>
      <c r="FVQ1197" s="559"/>
      <c r="FVR1197" s="559"/>
      <c r="FVS1197" s="559"/>
      <c r="FVT1197" s="559"/>
      <c r="FVU1197" s="559"/>
      <c r="FVV1197" s="559"/>
      <c r="FVW1197" s="559"/>
      <c r="FVX1197" s="559"/>
      <c r="FVY1197" s="559"/>
      <c r="FVZ1197" s="559"/>
      <c r="FWA1197" s="559"/>
      <c r="FWB1197" s="559"/>
      <c r="FWC1197" s="559"/>
      <c r="FWD1197" s="559"/>
      <c r="FWE1197" s="559"/>
      <c r="FWF1197" s="559"/>
      <c r="FWG1197" s="559"/>
      <c r="FWH1197" s="559"/>
      <c r="FWI1197" s="559"/>
      <c r="FWJ1197" s="559"/>
      <c r="FWK1197" s="559"/>
      <c r="FWL1197" s="559"/>
      <c r="FWM1197" s="559"/>
      <c r="FWN1197" s="559"/>
      <c r="FWO1197" s="559"/>
      <c r="FWP1197" s="559"/>
      <c r="FWQ1197" s="559"/>
      <c r="FWR1197" s="559"/>
      <c r="FWS1197" s="559"/>
      <c r="FWT1197" s="559"/>
      <c r="FWU1197" s="559"/>
      <c r="FWV1197" s="559"/>
      <c r="FWW1197" s="559"/>
      <c r="FWX1197" s="559"/>
      <c r="FWY1197" s="559"/>
      <c r="FWZ1197" s="559"/>
      <c r="FXA1197" s="559"/>
      <c r="FXB1197" s="559"/>
      <c r="FXC1197" s="559"/>
      <c r="FXD1197" s="559"/>
      <c r="FXE1197" s="559"/>
      <c r="FXF1197" s="559"/>
      <c r="FXG1197" s="559"/>
      <c r="FXH1197" s="559"/>
      <c r="FXI1197" s="559"/>
      <c r="FXJ1197" s="559"/>
      <c r="FXK1197" s="559"/>
      <c r="FXL1197" s="559"/>
      <c r="FXM1197" s="559"/>
      <c r="FXN1197" s="559"/>
      <c r="FXO1197" s="559"/>
      <c r="FXP1197" s="559"/>
      <c r="FXQ1197" s="559"/>
      <c r="FXR1197" s="559"/>
      <c r="FXS1197" s="559"/>
      <c r="FXT1197" s="559"/>
      <c r="FXU1197" s="559"/>
      <c r="FXV1197" s="559"/>
      <c r="FXW1197" s="559"/>
      <c r="FXX1197" s="559"/>
      <c r="FXY1197" s="559"/>
      <c r="FXZ1197" s="559"/>
      <c r="FYA1197" s="559"/>
      <c r="FYB1197" s="559"/>
      <c r="FYC1197" s="559"/>
      <c r="FYD1197" s="559"/>
      <c r="FYE1197" s="559"/>
      <c r="FYF1197" s="559"/>
      <c r="FYG1197" s="559"/>
      <c r="FYH1197" s="559"/>
      <c r="FYI1197" s="559"/>
      <c r="FYJ1197" s="559"/>
      <c r="FYK1197" s="559"/>
      <c r="FYL1197" s="559"/>
      <c r="FYM1197" s="559"/>
      <c r="FYN1197" s="559"/>
      <c r="FYO1197" s="559"/>
      <c r="FYP1197" s="559"/>
      <c r="FYQ1197" s="559"/>
      <c r="FYR1197" s="559"/>
      <c r="FYS1197" s="559"/>
      <c r="FYT1197" s="559"/>
      <c r="FYU1197" s="559"/>
      <c r="FYV1197" s="559"/>
      <c r="FYW1197" s="559"/>
      <c r="FYX1197" s="559"/>
      <c r="FYY1197" s="559"/>
      <c r="FYZ1197" s="559"/>
      <c r="FZA1197" s="559"/>
      <c r="FZB1197" s="559"/>
      <c r="FZC1197" s="559"/>
      <c r="FZD1197" s="559"/>
      <c r="FZE1197" s="559"/>
      <c r="FZF1197" s="559"/>
      <c r="FZG1197" s="559"/>
      <c r="FZH1197" s="559"/>
      <c r="FZI1197" s="559"/>
      <c r="FZJ1197" s="559"/>
      <c r="FZK1197" s="559"/>
      <c r="FZL1197" s="559"/>
      <c r="FZM1197" s="559"/>
      <c r="FZN1197" s="559"/>
      <c r="FZO1197" s="559"/>
      <c r="FZP1197" s="559"/>
      <c r="FZQ1197" s="559"/>
      <c r="FZR1197" s="559"/>
      <c r="FZS1197" s="559"/>
      <c r="FZT1197" s="559"/>
      <c r="FZU1197" s="559"/>
      <c r="FZV1197" s="559"/>
      <c r="FZW1197" s="559"/>
      <c r="FZX1197" s="559"/>
      <c r="FZY1197" s="559"/>
      <c r="FZZ1197" s="559"/>
      <c r="GAA1197" s="559"/>
      <c r="GAB1197" s="559"/>
      <c r="GAC1197" s="559"/>
      <c r="GAD1197" s="559"/>
      <c r="GAE1197" s="559"/>
      <c r="GAF1197" s="559"/>
      <c r="GAG1197" s="559"/>
      <c r="GAH1197" s="559"/>
      <c r="GAI1197" s="559"/>
      <c r="GAJ1197" s="559"/>
      <c r="GAK1197" s="559"/>
      <c r="GAL1197" s="559"/>
      <c r="GAM1197" s="559"/>
      <c r="GAN1197" s="559"/>
      <c r="GAO1197" s="559"/>
      <c r="GAP1197" s="559"/>
      <c r="GAQ1197" s="559"/>
      <c r="GAR1197" s="559"/>
      <c r="GAS1197" s="559"/>
      <c r="GAT1197" s="559"/>
      <c r="GAU1197" s="559"/>
      <c r="GAV1197" s="559"/>
      <c r="GAW1197" s="559"/>
      <c r="GAX1197" s="559"/>
      <c r="GAY1197" s="559"/>
      <c r="GAZ1197" s="559"/>
      <c r="GBA1197" s="559"/>
      <c r="GBB1197" s="559"/>
      <c r="GBC1197" s="559"/>
      <c r="GBD1197" s="559"/>
      <c r="GBE1197" s="559"/>
      <c r="GBF1197" s="559"/>
      <c r="GBG1197" s="559"/>
      <c r="GBH1197" s="559"/>
      <c r="GBI1197" s="559"/>
      <c r="GBJ1197" s="559"/>
      <c r="GBK1197" s="559"/>
      <c r="GBL1197" s="559"/>
      <c r="GBM1197" s="559"/>
      <c r="GBN1197" s="559"/>
      <c r="GBO1197" s="559"/>
      <c r="GBP1197" s="559"/>
      <c r="GBQ1197" s="559"/>
      <c r="GBR1197" s="559"/>
      <c r="GBS1197" s="559"/>
      <c r="GBT1197" s="559"/>
      <c r="GBU1197" s="559"/>
      <c r="GBV1197" s="559"/>
      <c r="GBW1197" s="559"/>
      <c r="GBX1197" s="559"/>
      <c r="GBY1197" s="559"/>
      <c r="GBZ1197" s="559"/>
      <c r="GCA1197" s="559"/>
      <c r="GCB1197" s="559"/>
      <c r="GCC1197" s="559"/>
      <c r="GCD1197" s="559"/>
      <c r="GCE1197" s="559"/>
      <c r="GCF1197" s="559"/>
      <c r="GCG1197" s="559"/>
      <c r="GCH1197" s="559"/>
      <c r="GCI1197" s="559"/>
      <c r="GCJ1197" s="559"/>
      <c r="GCK1197" s="559"/>
      <c r="GCL1197" s="559"/>
      <c r="GCM1197" s="559"/>
      <c r="GCN1197" s="559"/>
      <c r="GCO1197" s="559"/>
      <c r="GCP1197" s="559"/>
      <c r="GCQ1197" s="559"/>
      <c r="GCR1197" s="559"/>
      <c r="GCS1197" s="559"/>
      <c r="GCT1197" s="559"/>
      <c r="GCU1197" s="559"/>
      <c r="GCV1197" s="559"/>
      <c r="GCW1197" s="559"/>
      <c r="GCX1197" s="559"/>
      <c r="GCY1197" s="559"/>
      <c r="GCZ1197" s="559"/>
      <c r="GDA1197" s="559"/>
      <c r="GDB1197" s="559"/>
      <c r="GDC1197" s="559"/>
      <c r="GDD1197" s="559"/>
      <c r="GDE1197" s="559"/>
      <c r="GDF1197" s="559"/>
      <c r="GDG1197" s="559"/>
      <c r="GDH1197" s="559"/>
      <c r="GDI1197" s="559"/>
      <c r="GDJ1197" s="559"/>
      <c r="GDK1197" s="559"/>
      <c r="GDL1197" s="559"/>
      <c r="GDM1197" s="559"/>
      <c r="GDN1197" s="559"/>
      <c r="GDO1197" s="559"/>
      <c r="GDP1197" s="559"/>
      <c r="GDQ1197" s="559"/>
      <c r="GDR1197" s="559"/>
      <c r="GDS1197" s="559"/>
      <c r="GDT1197" s="559"/>
      <c r="GDU1197" s="559"/>
      <c r="GDV1197" s="559"/>
      <c r="GDW1197" s="559"/>
      <c r="GDX1197" s="559"/>
      <c r="GDY1197" s="559"/>
      <c r="GDZ1197" s="559"/>
      <c r="GEA1197" s="559"/>
      <c r="GEB1197" s="559"/>
      <c r="GEC1197" s="559"/>
      <c r="GED1197" s="559"/>
      <c r="GEE1197" s="559"/>
      <c r="GEF1197" s="559"/>
      <c r="GEG1197" s="559"/>
      <c r="GEH1197" s="559"/>
      <c r="GEI1197" s="559"/>
      <c r="GEJ1197" s="559"/>
      <c r="GEK1197" s="559"/>
      <c r="GEL1197" s="559"/>
      <c r="GEM1197" s="559"/>
      <c r="GEN1197" s="559"/>
      <c r="GEO1197" s="559"/>
      <c r="GEP1197" s="559"/>
      <c r="GEQ1197" s="559"/>
      <c r="GER1197" s="559"/>
      <c r="GES1197" s="559"/>
      <c r="GET1197" s="559"/>
      <c r="GEU1197" s="559"/>
      <c r="GEV1197" s="559"/>
      <c r="GEW1197" s="559"/>
      <c r="GEX1197" s="559"/>
      <c r="GEY1197" s="559"/>
      <c r="GEZ1197" s="559"/>
      <c r="GFA1197" s="559"/>
      <c r="GFB1197" s="559"/>
      <c r="GFC1197" s="559"/>
      <c r="GFD1197" s="559"/>
      <c r="GFE1197" s="559"/>
      <c r="GFF1197" s="559"/>
      <c r="GFG1197" s="559"/>
      <c r="GFH1197" s="559"/>
      <c r="GFI1197" s="559"/>
      <c r="GFJ1197" s="559"/>
      <c r="GFK1197" s="559"/>
      <c r="GFL1197" s="559"/>
      <c r="GFM1197" s="559"/>
      <c r="GFN1197" s="559"/>
      <c r="GFO1197" s="559"/>
      <c r="GFP1197" s="559"/>
      <c r="GFQ1197" s="559"/>
      <c r="GFR1197" s="559"/>
      <c r="GFS1197" s="559"/>
      <c r="GFT1197" s="559"/>
      <c r="GFU1197" s="559"/>
      <c r="GFV1197" s="559"/>
      <c r="GFW1197" s="559"/>
      <c r="GFX1197" s="559"/>
      <c r="GFY1197" s="559"/>
      <c r="GFZ1197" s="559"/>
      <c r="GGA1197" s="559"/>
      <c r="GGB1197" s="559"/>
      <c r="GGC1197" s="559"/>
      <c r="GGD1197" s="559"/>
      <c r="GGE1197" s="559"/>
      <c r="GGF1197" s="559"/>
      <c r="GGG1197" s="559"/>
      <c r="GGH1197" s="559"/>
      <c r="GGI1197" s="559"/>
      <c r="GGJ1197" s="559"/>
      <c r="GGK1197" s="559"/>
      <c r="GGL1197" s="559"/>
      <c r="GGM1197" s="559"/>
      <c r="GGN1197" s="559"/>
      <c r="GGO1197" s="559"/>
      <c r="GGP1197" s="559"/>
      <c r="GGQ1197" s="559"/>
      <c r="GGR1197" s="559"/>
      <c r="GGS1197" s="559"/>
      <c r="GGT1197" s="559"/>
      <c r="GGU1197" s="559"/>
      <c r="GGV1197" s="559"/>
      <c r="GGW1197" s="559"/>
      <c r="GGX1197" s="559"/>
      <c r="GGY1197" s="559"/>
      <c r="GGZ1197" s="559"/>
      <c r="GHA1197" s="559"/>
      <c r="GHB1197" s="559"/>
      <c r="GHC1197" s="559"/>
      <c r="GHD1197" s="559"/>
      <c r="GHE1197" s="559"/>
      <c r="GHF1197" s="559"/>
      <c r="GHG1197" s="559"/>
      <c r="GHH1197" s="559"/>
      <c r="GHI1197" s="559"/>
      <c r="GHJ1197" s="559"/>
      <c r="GHK1197" s="559"/>
      <c r="GHL1197" s="559"/>
      <c r="GHM1197" s="559"/>
      <c r="GHN1197" s="559"/>
      <c r="GHO1197" s="559"/>
      <c r="GHP1197" s="559"/>
      <c r="GHQ1197" s="559"/>
      <c r="GHR1197" s="559"/>
      <c r="GHS1197" s="559"/>
      <c r="GHT1197" s="559"/>
      <c r="GHU1197" s="559"/>
      <c r="GHV1197" s="559"/>
      <c r="GHW1197" s="559"/>
      <c r="GHX1197" s="559"/>
      <c r="GHY1197" s="559"/>
      <c r="GHZ1197" s="559"/>
      <c r="GIA1197" s="559"/>
      <c r="GIB1197" s="559"/>
      <c r="GIC1197" s="559"/>
      <c r="GID1197" s="559"/>
      <c r="GIE1197" s="559"/>
      <c r="GIF1197" s="559"/>
      <c r="GIG1197" s="559"/>
      <c r="GIH1197" s="559"/>
      <c r="GII1197" s="559"/>
      <c r="GIJ1197" s="559"/>
      <c r="GIK1197" s="559"/>
      <c r="GIL1197" s="559"/>
      <c r="GIM1197" s="559"/>
      <c r="GIN1197" s="559"/>
      <c r="GIO1197" s="559"/>
      <c r="GIP1197" s="559"/>
      <c r="GIQ1197" s="559"/>
      <c r="GIR1197" s="559"/>
      <c r="GIS1197" s="559"/>
      <c r="GIT1197" s="559"/>
      <c r="GIU1197" s="559"/>
      <c r="GIV1197" s="559"/>
      <c r="GIW1197" s="559"/>
      <c r="GIX1197" s="559"/>
      <c r="GIY1197" s="559"/>
      <c r="GIZ1197" s="559"/>
      <c r="GJA1197" s="559"/>
      <c r="GJB1197" s="559"/>
      <c r="GJC1197" s="559"/>
      <c r="GJD1197" s="559"/>
      <c r="GJE1197" s="559"/>
      <c r="GJF1197" s="559"/>
      <c r="GJG1197" s="559"/>
      <c r="GJH1197" s="559"/>
      <c r="GJI1197" s="559"/>
      <c r="GJJ1197" s="559"/>
      <c r="GJK1197" s="559"/>
      <c r="GJL1197" s="559"/>
      <c r="GJM1197" s="559"/>
      <c r="GJN1197" s="559"/>
      <c r="GJO1197" s="559"/>
      <c r="GJP1197" s="559"/>
      <c r="GJQ1197" s="559"/>
      <c r="GJR1197" s="559"/>
      <c r="GJS1197" s="559"/>
      <c r="GJT1197" s="559"/>
      <c r="GJU1197" s="559"/>
      <c r="GJV1197" s="559"/>
      <c r="GJW1197" s="559"/>
      <c r="GJX1197" s="559"/>
      <c r="GJY1197" s="559"/>
      <c r="GJZ1197" s="559"/>
      <c r="GKA1197" s="559"/>
      <c r="GKB1197" s="559"/>
      <c r="GKC1197" s="559"/>
      <c r="GKD1197" s="559"/>
      <c r="GKE1197" s="559"/>
      <c r="GKF1197" s="559"/>
      <c r="GKG1197" s="559"/>
      <c r="GKH1197" s="559"/>
      <c r="GKI1197" s="559"/>
      <c r="GKJ1197" s="559"/>
      <c r="GKK1197" s="559"/>
      <c r="GKL1197" s="559"/>
      <c r="GKM1197" s="559"/>
      <c r="GKN1197" s="559"/>
      <c r="GKO1197" s="559"/>
      <c r="GKP1197" s="559"/>
      <c r="GKQ1197" s="559"/>
      <c r="GKR1197" s="559"/>
      <c r="GKS1197" s="559"/>
      <c r="GKT1197" s="559"/>
      <c r="GKU1197" s="559"/>
      <c r="GKV1197" s="559"/>
      <c r="GKW1197" s="559"/>
      <c r="GKX1197" s="559"/>
      <c r="GKY1197" s="559"/>
      <c r="GKZ1197" s="559"/>
      <c r="GLA1197" s="559"/>
      <c r="GLB1197" s="559"/>
      <c r="GLC1197" s="559"/>
      <c r="GLD1197" s="559"/>
      <c r="GLE1197" s="559"/>
      <c r="GLF1197" s="559"/>
      <c r="GLG1197" s="559"/>
      <c r="GLH1197" s="559"/>
      <c r="GLI1197" s="559"/>
      <c r="GLJ1197" s="559"/>
      <c r="GLK1197" s="559"/>
      <c r="GLL1197" s="559"/>
      <c r="GLM1197" s="559"/>
      <c r="GLN1197" s="559"/>
      <c r="GLO1197" s="559"/>
      <c r="GLP1197" s="559"/>
      <c r="GLQ1197" s="559"/>
      <c r="GLR1197" s="559"/>
      <c r="GLS1197" s="559"/>
      <c r="GLT1197" s="559"/>
      <c r="GLU1197" s="559"/>
      <c r="GLV1197" s="559"/>
      <c r="GLW1197" s="559"/>
      <c r="GLX1197" s="559"/>
      <c r="GLY1197" s="559"/>
      <c r="GLZ1197" s="559"/>
      <c r="GMA1197" s="559"/>
      <c r="GMB1197" s="559"/>
      <c r="GMC1197" s="559"/>
      <c r="GMD1197" s="559"/>
      <c r="GME1197" s="559"/>
      <c r="GMF1197" s="559"/>
      <c r="GMG1197" s="559"/>
      <c r="GMH1197" s="559"/>
      <c r="GMI1197" s="559"/>
      <c r="GMJ1197" s="559"/>
      <c r="GMK1197" s="559"/>
      <c r="GML1197" s="559"/>
      <c r="GMM1197" s="559"/>
      <c r="GMN1197" s="559"/>
      <c r="GMO1197" s="559"/>
      <c r="GMP1197" s="559"/>
      <c r="GMQ1197" s="559"/>
      <c r="GMR1197" s="559"/>
      <c r="GMS1197" s="559"/>
      <c r="GMT1197" s="559"/>
      <c r="GMU1197" s="559"/>
      <c r="GMV1197" s="559"/>
      <c r="GMW1197" s="559"/>
      <c r="GMX1197" s="559"/>
      <c r="GMY1197" s="559"/>
      <c r="GMZ1197" s="559"/>
      <c r="GNA1197" s="559"/>
      <c r="GNB1197" s="559"/>
      <c r="GNC1197" s="559"/>
      <c r="GND1197" s="559"/>
      <c r="GNE1197" s="559"/>
      <c r="GNF1197" s="559"/>
      <c r="GNG1197" s="559"/>
      <c r="GNH1197" s="559"/>
      <c r="GNI1197" s="559"/>
      <c r="GNJ1197" s="559"/>
      <c r="GNK1197" s="559"/>
      <c r="GNL1197" s="559"/>
      <c r="GNM1197" s="559"/>
      <c r="GNN1197" s="559"/>
      <c r="GNO1197" s="559"/>
      <c r="GNP1197" s="559"/>
      <c r="GNQ1197" s="559"/>
      <c r="GNR1197" s="559"/>
      <c r="GNS1197" s="559"/>
      <c r="GNT1197" s="559"/>
      <c r="GNU1197" s="559"/>
      <c r="GNV1197" s="559"/>
      <c r="GNW1197" s="559"/>
      <c r="GNX1197" s="559"/>
      <c r="GNY1197" s="559"/>
      <c r="GNZ1197" s="559"/>
      <c r="GOA1197" s="559"/>
      <c r="GOB1197" s="559"/>
      <c r="GOC1197" s="559"/>
      <c r="GOD1197" s="559"/>
      <c r="GOE1197" s="559"/>
      <c r="GOF1197" s="559"/>
      <c r="GOG1197" s="559"/>
      <c r="GOH1197" s="559"/>
      <c r="GOI1197" s="559"/>
      <c r="GOJ1197" s="559"/>
      <c r="GOK1197" s="559"/>
      <c r="GOL1197" s="559"/>
      <c r="GOM1197" s="559"/>
      <c r="GON1197" s="559"/>
      <c r="GOO1197" s="559"/>
      <c r="GOP1197" s="559"/>
      <c r="GOQ1197" s="559"/>
      <c r="GOR1197" s="559"/>
      <c r="GOS1197" s="559"/>
      <c r="GOT1197" s="559"/>
      <c r="GOU1197" s="559"/>
      <c r="GOV1197" s="559"/>
      <c r="GOW1197" s="559"/>
      <c r="GOX1197" s="559"/>
      <c r="GOY1197" s="559"/>
      <c r="GOZ1197" s="559"/>
      <c r="GPA1197" s="559"/>
      <c r="GPB1197" s="559"/>
      <c r="GPC1197" s="559"/>
      <c r="GPD1197" s="559"/>
      <c r="GPE1197" s="559"/>
      <c r="GPF1197" s="559"/>
      <c r="GPG1197" s="559"/>
      <c r="GPH1197" s="559"/>
      <c r="GPI1197" s="559"/>
      <c r="GPJ1197" s="559"/>
      <c r="GPK1197" s="559"/>
      <c r="GPL1197" s="559"/>
      <c r="GPM1197" s="559"/>
      <c r="GPN1197" s="559"/>
      <c r="GPO1197" s="559"/>
      <c r="GPP1197" s="559"/>
      <c r="GPQ1197" s="559"/>
      <c r="GPR1197" s="559"/>
      <c r="GPS1197" s="559"/>
      <c r="GPT1197" s="559"/>
      <c r="GPU1197" s="559"/>
      <c r="GPV1197" s="559"/>
      <c r="GPW1197" s="559"/>
      <c r="GPX1197" s="559"/>
      <c r="GPY1197" s="559"/>
      <c r="GPZ1197" s="559"/>
      <c r="GQA1197" s="559"/>
      <c r="GQB1197" s="559"/>
      <c r="GQC1197" s="559"/>
      <c r="GQD1197" s="559"/>
      <c r="GQE1197" s="559"/>
      <c r="GQF1197" s="559"/>
      <c r="GQG1197" s="559"/>
      <c r="GQH1197" s="559"/>
      <c r="GQI1197" s="559"/>
      <c r="GQJ1197" s="559"/>
      <c r="GQK1197" s="559"/>
      <c r="GQL1197" s="559"/>
      <c r="GQM1197" s="559"/>
      <c r="GQN1197" s="559"/>
      <c r="GQO1197" s="559"/>
      <c r="GQP1197" s="559"/>
      <c r="GQQ1197" s="559"/>
      <c r="GQR1197" s="559"/>
      <c r="GQS1197" s="559"/>
      <c r="GQT1197" s="559"/>
      <c r="GQU1197" s="559"/>
      <c r="GQV1197" s="559"/>
      <c r="GQW1197" s="559"/>
      <c r="GQX1197" s="559"/>
      <c r="GQY1197" s="559"/>
      <c r="GQZ1197" s="559"/>
      <c r="GRA1197" s="559"/>
      <c r="GRB1197" s="559"/>
      <c r="GRC1197" s="559"/>
      <c r="GRD1197" s="559"/>
      <c r="GRE1197" s="559"/>
      <c r="GRF1197" s="559"/>
      <c r="GRG1197" s="559"/>
      <c r="GRH1197" s="559"/>
      <c r="GRI1197" s="559"/>
      <c r="GRJ1197" s="559"/>
      <c r="GRK1197" s="559"/>
      <c r="GRL1197" s="559"/>
      <c r="GRM1197" s="559"/>
      <c r="GRN1197" s="559"/>
      <c r="GRO1197" s="559"/>
      <c r="GRP1197" s="559"/>
      <c r="GRQ1197" s="559"/>
      <c r="GRR1197" s="559"/>
      <c r="GRS1197" s="559"/>
      <c r="GRT1197" s="559"/>
      <c r="GRU1197" s="559"/>
      <c r="GRV1197" s="559"/>
      <c r="GRW1197" s="559"/>
      <c r="GRX1197" s="559"/>
      <c r="GRY1197" s="559"/>
      <c r="GRZ1197" s="559"/>
      <c r="GSA1197" s="559"/>
      <c r="GSB1197" s="559"/>
      <c r="GSC1197" s="559"/>
      <c r="GSD1197" s="559"/>
      <c r="GSE1197" s="559"/>
      <c r="GSF1197" s="559"/>
      <c r="GSG1197" s="559"/>
      <c r="GSH1197" s="559"/>
      <c r="GSI1197" s="559"/>
      <c r="GSJ1197" s="559"/>
      <c r="GSK1197" s="559"/>
      <c r="GSL1197" s="559"/>
      <c r="GSM1197" s="559"/>
      <c r="GSN1197" s="559"/>
      <c r="GSO1197" s="559"/>
      <c r="GSP1197" s="559"/>
      <c r="GSQ1197" s="559"/>
      <c r="GSR1197" s="559"/>
      <c r="GSS1197" s="559"/>
      <c r="GST1197" s="559"/>
      <c r="GSU1197" s="559"/>
      <c r="GSV1197" s="559"/>
      <c r="GSW1197" s="559"/>
      <c r="GSX1197" s="559"/>
      <c r="GSY1197" s="559"/>
      <c r="GSZ1197" s="559"/>
      <c r="GTA1197" s="559"/>
      <c r="GTB1197" s="559"/>
      <c r="GTC1197" s="559"/>
      <c r="GTD1197" s="559"/>
      <c r="GTE1197" s="559"/>
      <c r="GTF1197" s="559"/>
      <c r="GTG1197" s="559"/>
      <c r="GTH1197" s="559"/>
      <c r="GTI1197" s="559"/>
      <c r="GTJ1197" s="559"/>
      <c r="GTK1197" s="559"/>
      <c r="GTL1197" s="559"/>
      <c r="GTM1197" s="559"/>
      <c r="GTN1197" s="559"/>
      <c r="GTO1197" s="559"/>
      <c r="GTP1197" s="559"/>
      <c r="GTQ1197" s="559"/>
      <c r="GTR1197" s="559"/>
      <c r="GTS1197" s="559"/>
      <c r="GTT1197" s="559"/>
      <c r="GTU1197" s="559"/>
      <c r="GTV1197" s="559"/>
      <c r="GTW1197" s="559"/>
      <c r="GTX1197" s="559"/>
      <c r="GTY1197" s="559"/>
      <c r="GTZ1197" s="559"/>
      <c r="GUA1197" s="559"/>
      <c r="GUB1197" s="559"/>
      <c r="GUC1197" s="559"/>
      <c r="GUD1197" s="559"/>
      <c r="GUE1197" s="559"/>
      <c r="GUF1197" s="559"/>
      <c r="GUG1197" s="559"/>
      <c r="GUH1197" s="559"/>
      <c r="GUI1197" s="559"/>
      <c r="GUJ1197" s="559"/>
      <c r="GUK1197" s="559"/>
      <c r="GUL1197" s="559"/>
      <c r="GUM1197" s="559"/>
      <c r="GUN1197" s="559"/>
      <c r="GUO1197" s="559"/>
      <c r="GUP1197" s="559"/>
      <c r="GUQ1197" s="559"/>
      <c r="GUR1197" s="559"/>
      <c r="GUS1197" s="559"/>
      <c r="GUT1197" s="559"/>
      <c r="GUU1197" s="559"/>
      <c r="GUV1197" s="559"/>
      <c r="GUW1197" s="559"/>
      <c r="GUX1197" s="559"/>
      <c r="GUY1197" s="559"/>
      <c r="GUZ1197" s="559"/>
      <c r="GVA1197" s="559"/>
      <c r="GVB1197" s="559"/>
      <c r="GVC1197" s="559"/>
      <c r="GVD1197" s="559"/>
      <c r="GVE1197" s="559"/>
      <c r="GVF1197" s="559"/>
      <c r="GVG1197" s="559"/>
      <c r="GVH1197" s="559"/>
      <c r="GVI1197" s="559"/>
      <c r="GVJ1197" s="559"/>
      <c r="GVK1197" s="559"/>
      <c r="GVL1197" s="559"/>
      <c r="GVM1197" s="559"/>
      <c r="GVN1197" s="559"/>
      <c r="GVO1197" s="559"/>
      <c r="GVP1197" s="559"/>
      <c r="GVQ1197" s="559"/>
      <c r="GVR1197" s="559"/>
      <c r="GVS1197" s="559"/>
      <c r="GVT1197" s="559"/>
      <c r="GVU1197" s="559"/>
      <c r="GVV1197" s="559"/>
      <c r="GVW1197" s="559"/>
      <c r="GVX1197" s="559"/>
      <c r="GVY1197" s="559"/>
      <c r="GVZ1197" s="559"/>
      <c r="GWA1197" s="559"/>
      <c r="GWB1197" s="559"/>
      <c r="GWC1197" s="559"/>
      <c r="GWD1197" s="559"/>
      <c r="GWE1197" s="559"/>
      <c r="GWF1197" s="559"/>
      <c r="GWG1197" s="559"/>
      <c r="GWH1197" s="559"/>
      <c r="GWI1197" s="559"/>
      <c r="GWJ1197" s="559"/>
      <c r="GWK1197" s="559"/>
      <c r="GWL1197" s="559"/>
      <c r="GWM1197" s="559"/>
      <c r="GWN1197" s="559"/>
      <c r="GWO1197" s="559"/>
      <c r="GWP1197" s="559"/>
      <c r="GWQ1197" s="559"/>
      <c r="GWR1197" s="559"/>
      <c r="GWS1197" s="559"/>
      <c r="GWT1197" s="559"/>
      <c r="GWU1197" s="559"/>
      <c r="GWV1197" s="559"/>
      <c r="GWW1197" s="559"/>
      <c r="GWX1197" s="559"/>
      <c r="GWY1197" s="559"/>
      <c r="GWZ1197" s="559"/>
      <c r="GXA1197" s="559"/>
      <c r="GXB1197" s="559"/>
      <c r="GXC1197" s="559"/>
      <c r="GXD1197" s="559"/>
      <c r="GXE1197" s="559"/>
      <c r="GXF1197" s="559"/>
      <c r="GXG1197" s="559"/>
      <c r="GXH1197" s="559"/>
      <c r="GXI1197" s="559"/>
      <c r="GXJ1197" s="559"/>
      <c r="GXK1197" s="559"/>
      <c r="GXL1197" s="559"/>
      <c r="GXM1197" s="559"/>
      <c r="GXN1197" s="559"/>
      <c r="GXO1197" s="559"/>
      <c r="GXP1197" s="559"/>
      <c r="GXQ1197" s="559"/>
      <c r="GXR1197" s="559"/>
      <c r="GXS1197" s="559"/>
      <c r="GXT1197" s="559"/>
      <c r="GXU1197" s="559"/>
      <c r="GXV1197" s="559"/>
      <c r="GXW1197" s="559"/>
      <c r="GXX1197" s="559"/>
      <c r="GXY1197" s="559"/>
      <c r="GXZ1197" s="559"/>
      <c r="GYA1197" s="559"/>
      <c r="GYB1197" s="559"/>
      <c r="GYC1197" s="559"/>
      <c r="GYD1197" s="559"/>
      <c r="GYE1197" s="559"/>
      <c r="GYF1197" s="559"/>
      <c r="GYG1197" s="559"/>
      <c r="GYH1197" s="559"/>
      <c r="GYI1197" s="559"/>
      <c r="GYJ1197" s="559"/>
      <c r="GYK1197" s="559"/>
      <c r="GYL1197" s="559"/>
      <c r="GYM1197" s="559"/>
      <c r="GYN1197" s="559"/>
      <c r="GYO1197" s="559"/>
      <c r="GYP1197" s="559"/>
      <c r="GYQ1197" s="559"/>
      <c r="GYR1197" s="559"/>
      <c r="GYS1197" s="559"/>
      <c r="GYT1197" s="559"/>
      <c r="GYU1197" s="559"/>
      <c r="GYV1197" s="559"/>
      <c r="GYW1197" s="559"/>
      <c r="GYX1197" s="559"/>
      <c r="GYY1197" s="559"/>
      <c r="GYZ1197" s="559"/>
      <c r="GZA1197" s="559"/>
      <c r="GZB1197" s="559"/>
      <c r="GZC1197" s="559"/>
      <c r="GZD1197" s="559"/>
      <c r="GZE1197" s="559"/>
      <c r="GZF1197" s="559"/>
      <c r="GZG1197" s="559"/>
      <c r="GZH1197" s="559"/>
      <c r="GZI1197" s="559"/>
      <c r="GZJ1197" s="559"/>
      <c r="GZK1197" s="559"/>
      <c r="GZL1197" s="559"/>
      <c r="GZM1197" s="559"/>
      <c r="GZN1197" s="559"/>
      <c r="GZO1197" s="559"/>
      <c r="GZP1197" s="559"/>
      <c r="GZQ1197" s="559"/>
      <c r="GZR1197" s="559"/>
      <c r="GZS1197" s="559"/>
      <c r="GZT1197" s="559"/>
      <c r="GZU1197" s="559"/>
      <c r="GZV1197" s="559"/>
      <c r="GZW1197" s="559"/>
      <c r="GZX1197" s="559"/>
      <c r="GZY1197" s="559"/>
      <c r="GZZ1197" s="559"/>
      <c r="HAA1197" s="559"/>
      <c r="HAB1197" s="559"/>
      <c r="HAC1197" s="559"/>
      <c r="HAD1197" s="559"/>
      <c r="HAE1197" s="559"/>
      <c r="HAF1197" s="559"/>
      <c r="HAG1197" s="559"/>
      <c r="HAH1197" s="559"/>
      <c r="HAI1197" s="559"/>
      <c r="HAJ1197" s="559"/>
      <c r="HAK1197" s="559"/>
      <c r="HAL1197" s="559"/>
      <c r="HAM1197" s="559"/>
      <c r="HAN1197" s="559"/>
      <c r="HAO1197" s="559"/>
      <c r="HAP1197" s="559"/>
      <c r="HAQ1197" s="559"/>
      <c r="HAR1197" s="559"/>
      <c r="HAS1197" s="559"/>
      <c r="HAT1197" s="559"/>
      <c r="HAU1197" s="559"/>
      <c r="HAV1197" s="559"/>
      <c r="HAW1197" s="559"/>
      <c r="HAX1197" s="559"/>
      <c r="HAY1197" s="559"/>
      <c r="HAZ1197" s="559"/>
      <c r="HBA1197" s="559"/>
      <c r="HBB1197" s="559"/>
      <c r="HBC1197" s="559"/>
      <c r="HBD1197" s="559"/>
      <c r="HBE1197" s="559"/>
      <c r="HBF1197" s="559"/>
      <c r="HBG1197" s="559"/>
      <c r="HBH1197" s="559"/>
      <c r="HBI1197" s="559"/>
      <c r="HBJ1197" s="559"/>
      <c r="HBK1197" s="559"/>
      <c r="HBL1197" s="559"/>
      <c r="HBM1197" s="559"/>
      <c r="HBN1197" s="559"/>
      <c r="HBO1197" s="559"/>
      <c r="HBP1197" s="559"/>
      <c r="HBQ1197" s="559"/>
      <c r="HBR1197" s="559"/>
      <c r="HBS1197" s="559"/>
      <c r="HBT1197" s="559"/>
      <c r="HBU1197" s="559"/>
      <c r="HBV1197" s="559"/>
      <c r="HBW1197" s="559"/>
      <c r="HBX1197" s="559"/>
      <c r="HBY1197" s="559"/>
      <c r="HBZ1197" s="559"/>
      <c r="HCA1197" s="559"/>
      <c r="HCB1197" s="559"/>
      <c r="HCC1197" s="559"/>
      <c r="HCD1197" s="559"/>
      <c r="HCE1197" s="559"/>
      <c r="HCF1197" s="559"/>
      <c r="HCG1197" s="559"/>
      <c r="HCH1197" s="559"/>
      <c r="HCI1197" s="559"/>
      <c r="HCJ1197" s="559"/>
      <c r="HCK1197" s="559"/>
      <c r="HCL1197" s="559"/>
      <c r="HCM1197" s="559"/>
      <c r="HCN1197" s="559"/>
      <c r="HCO1197" s="559"/>
      <c r="HCP1197" s="559"/>
      <c r="HCQ1197" s="559"/>
      <c r="HCR1197" s="559"/>
      <c r="HCS1197" s="559"/>
      <c r="HCT1197" s="559"/>
      <c r="HCU1197" s="559"/>
      <c r="HCV1197" s="559"/>
      <c r="HCW1197" s="559"/>
      <c r="HCX1197" s="559"/>
      <c r="HCY1197" s="559"/>
      <c r="HCZ1197" s="559"/>
      <c r="HDA1197" s="559"/>
      <c r="HDB1197" s="559"/>
      <c r="HDC1197" s="559"/>
      <c r="HDD1197" s="559"/>
      <c r="HDE1197" s="559"/>
      <c r="HDF1197" s="559"/>
      <c r="HDG1197" s="559"/>
      <c r="HDH1197" s="559"/>
      <c r="HDI1197" s="559"/>
      <c r="HDJ1197" s="559"/>
      <c r="HDK1197" s="559"/>
      <c r="HDL1197" s="559"/>
      <c r="HDM1197" s="559"/>
      <c r="HDN1197" s="559"/>
      <c r="HDO1197" s="559"/>
      <c r="HDP1197" s="559"/>
      <c r="HDQ1197" s="559"/>
      <c r="HDR1197" s="559"/>
      <c r="HDS1197" s="559"/>
      <c r="HDT1197" s="559"/>
      <c r="HDU1197" s="559"/>
      <c r="HDV1197" s="559"/>
      <c r="HDW1197" s="559"/>
      <c r="HDX1197" s="559"/>
      <c r="HDY1197" s="559"/>
      <c r="HDZ1197" s="559"/>
      <c r="HEA1197" s="559"/>
      <c r="HEB1197" s="559"/>
      <c r="HEC1197" s="559"/>
      <c r="HED1197" s="559"/>
      <c r="HEE1197" s="559"/>
      <c r="HEF1197" s="559"/>
      <c r="HEG1197" s="559"/>
      <c r="HEH1197" s="559"/>
      <c r="HEI1197" s="559"/>
      <c r="HEJ1197" s="559"/>
      <c r="HEK1197" s="559"/>
      <c r="HEL1197" s="559"/>
      <c r="HEM1197" s="559"/>
      <c r="HEN1197" s="559"/>
      <c r="HEO1197" s="559"/>
      <c r="HEP1197" s="559"/>
      <c r="HEQ1197" s="559"/>
      <c r="HER1197" s="559"/>
      <c r="HES1197" s="559"/>
      <c r="HET1197" s="559"/>
      <c r="HEU1197" s="559"/>
      <c r="HEV1197" s="559"/>
      <c r="HEW1197" s="559"/>
      <c r="HEX1197" s="559"/>
      <c r="HEY1197" s="559"/>
      <c r="HEZ1197" s="559"/>
      <c r="HFA1197" s="559"/>
      <c r="HFB1197" s="559"/>
      <c r="HFC1197" s="559"/>
      <c r="HFD1197" s="559"/>
      <c r="HFE1197" s="559"/>
      <c r="HFF1197" s="559"/>
      <c r="HFG1197" s="559"/>
      <c r="HFH1197" s="559"/>
      <c r="HFI1197" s="559"/>
      <c r="HFJ1197" s="559"/>
      <c r="HFK1197" s="559"/>
      <c r="HFL1197" s="559"/>
      <c r="HFM1197" s="559"/>
      <c r="HFN1197" s="559"/>
      <c r="HFO1197" s="559"/>
      <c r="HFP1197" s="559"/>
      <c r="HFQ1197" s="559"/>
      <c r="HFR1197" s="559"/>
      <c r="HFS1197" s="559"/>
      <c r="HFT1197" s="559"/>
      <c r="HFU1197" s="559"/>
      <c r="HFV1197" s="559"/>
      <c r="HFW1197" s="559"/>
      <c r="HFX1197" s="559"/>
      <c r="HFY1197" s="559"/>
      <c r="HFZ1197" s="559"/>
      <c r="HGA1197" s="559"/>
      <c r="HGB1197" s="559"/>
      <c r="HGC1197" s="559"/>
      <c r="HGD1197" s="559"/>
      <c r="HGE1197" s="559"/>
      <c r="HGF1197" s="559"/>
      <c r="HGG1197" s="559"/>
      <c r="HGH1197" s="559"/>
      <c r="HGI1197" s="559"/>
      <c r="HGJ1197" s="559"/>
      <c r="HGK1197" s="559"/>
      <c r="HGL1197" s="559"/>
      <c r="HGM1197" s="559"/>
      <c r="HGN1197" s="559"/>
      <c r="HGO1197" s="559"/>
      <c r="HGP1197" s="559"/>
      <c r="HGQ1197" s="559"/>
      <c r="HGR1197" s="559"/>
      <c r="HGS1197" s="559"/>
      <c r="HGT1197" s="559"/>
      <c r="HGU1197" s="559"/>
      <c r="HGV1197" s="559"/>
      <c r="HGW1197" s="559"/>
      <c r="HGX1197" s="559"/>
      <c r="HGY1197" s="559"/>
      <c r="HGZ1197" s="559"/>
      <c r="HHA1197" s="559"/>
      <c r="HHB1197" s="559"/>
      <c r="HHC1197" s="559"/>
      <c r="HHD1197" s="559"/>
      <c r="HHE1197" s="559"/>
      <c r="HHF1197" s="559"/>
      <c r="HHG1197" s="559"/>
      <c r="HHH1197" s="559"/>
      <c r="HHI1197" s="559"/>
      <c r="HHJ1197" s="559"/>
      <c r="HHK1197" s="559"/>
      <c r="HHL1197" s="559"/>
      <c r="HHM1197" s="559"/>
      <c r="HHN1197" s="559"/>
      <c r="HHO1197" s="559"/>
      <c r="HHP1197" s="559"/>
      <c r="HHQ1197" s="559"/>
      <c r="HHR1197" s="559"/>
      <c r="HHS1197" s="559"/>
      <c r="HHT1197" s="559"/>
      <c r="HHU1197" s="559"/>
      <c r="HHV1197" s="559"/>
      <c r="HHW1197" s="559"/>
      <c r="HHX1197" s="559"/>
      <c r="HHY1197" s="559"/>
      <c r="HHZ1197" s="559"/>
      <c r="HIA1197" s="559"/>
      <c r="HIB1197" s="559"/>
      <c r="HIC1197" s="559"/>
      <c r="HID1197" s="559"/>
      <c r="HIE1197" s="559"/>
      <c r="HIF1197" s="559"/>
      <c r="HIG1197" s="559"/>
      <c r="HIH1197" s="559"/>
      <c r="HII1197" s="559"/>
      <c r="HIJ1197" s="559"/>
      <c r="HIK1197" s="559"/>
      <c r="HIL1197" s="559"/>
      <c r="HIM1197" s="559"/>
      <c r="HIN1197" s="559"/>
      <c r="HIO1197" s="559"/>
      <c r="HIP1197" s="559"/>
      <c r="HIQ1197" s="559"/>
      <c r="HIR1197" s="559"/>
      <c r="HIS1197" s="559"/>
      <c r="HIT1197" s="559"/>
      <c r="HIU1197" s="559"/>
      <c r="HIV1197" s="559"/>
      <c r="HIW1197" s="559"/>
      <c r="HIX1197" s="559"/>
      <c r="HIY1197" s="559"/>
      <c r="HIZ1197" s="559"/>
      <c r="HJA1197" s="559"/>
      <c r="HJB1197" s="559"/>
      <c r="HJC1197" s="559"/>
      <c r="HJD1197" s="559"/>
      <c r="HJE1197" s="559"/>
      <c r="HJF1197" s="559"/>
      <c r="HJG1197" s="559"/>
      <c r="HJH1197" s="559"/>
      <c r="HJI1197" s="559"/>
      <c r="HJJ1197" s="559"/>
      <c r="HJK1197" s="559"/>
      <c r="HJL1197" s="559"/>
      <c r="HJM1197" s="559"/>
      <c r="HJN1197" s="559"/>
      <c r="HJO1197" s="559"/>
      <c r="HJP1197" s="559"/>
      <c r="HJQ1197" s="559"/>
      <c r="HJR1197" s="559"/>
      <c r="HJS1197" s="559"/>
      <c r="HJT1197" s="559"/>
      <c r="HJU1197" s="559"/>
      <c r="HJV1197" s="559"/>
      <c r="HJW1197" s="559"/>
      <c r="HJX1197" s="559"/>
      <c r="HJY1197" s="559"/>
      <c r="HJZ1197" s="559"/>
      <c r="HKA1197" s="559"/>
      <c r="HKB1197" s="559"/>
      <c r="HKC1197" s="559"/>
      <c r="HKD1197" s="559"/>
      <c r="HKE1197" s="559"/>
      <c r="HKF1197" s="559"/>
      <c r="HKG1197" s="559"/>
      <c r="HKH1197" s="559"/>
      <c r="HKI1197" s="559"/>
      <c r="HKJ1197" s="559"/>
      <c r="HKK1197" s="559"/>
      <c r="HKL1197" s="559"/>
      <c r="HKM1197" s="559"/>
      <c r="HKN1197" s="559"/>
      <c r="HKO1197" s="559"/>
      <c r="HKP1197" s="559"/>
      <c r="HKQ1197" s="559"/>
      <c r="HKR1197" s="559"/>
      <c r="HKS1197" s="559"/>
      <c r="HKT1197" s="559"/>
      <c r="HKU1197" s="559"/>
      <c r="HKV1197" s="559"/>
      <c r="HKW1197" s="559"/>
      <c r="HKX1197" s="559"/>
      <c r="HKY1197" s="559"/>
      <c r="HKZ1197" s="559"/>
      <c r="HLA1197" s="559"/>
      <c r="HLB1197" s="559"/>
      <c r="HLC1197" s="559"/>
      <c r="HLD1197" s="559"/>
      <c r="HLE1197" s="559"/>
      <c r="HLF1197" s="559"/>
      <c r="HLG1197" s="559"/>
      <c r="HLH1197" s="559"/>
      <c r="HLI1197" s="559"/>
      <c r="HLJ1197" s="559"/>
      <c r="HLK1197" s="559"/>
      <c r="HLL1197" s="559"/>
      <c r="HLM1197" s="559"/>
      <c r="HLN1197" s="559"/>
      <c r="HLO1197" s="559"/>
      <c r="HLP1197" s="559"/>
      <c r="HLQ1197" s="559"/>
      <c r="HLR1197" s="559"/>
      <c r="HLS1197" s="559"/>
      <c r="HLT1197" s="559"/>
      <c r="HLU1197" s="559"/>
      <c r="HLV1197" s="559"/>
      <c r="HLW1197" s="559"/>
      <c r="HLX1197" s="559"/>
      <c r="HLY1197" s="559"/>
      <c r="HLZ1197" s="559"/>
      <c r="HMA1197" s="559"/>
      <c r="HMB1197" s="559"/>
      <c r="HMC1197" s="559"/>
      <c r="HMD1197" s="559"/>
      <c r="HME1197" s="559"/>
      <c r="HMF1197" s="559"/>
      <c r="HMG1197" s="559"/>
      <c r="HMH1197" s="559"/>
      <c r="HMI1197" s="559"/>
      <c r="HMJ1197" s="559"/>
      <c r="HMK1197" s="559"/>
      <c r="HML1197" s="559"/>
      <c r="HMM1197" s="559"/>
      <c r="HMN1197" s="559"/>
      <c r="HMO1197" s="559"/>
      <c r="HMP1197" s="559"/>
      <c r="HMQ1197" s="559"/>
      <c r="HMR1197" s="559"/>
      <c r="HMS1197" s="559"/>
      <c r="HMT1197" s="559"/>
      <c r="HMU1197" s="559"/>
      <c r="HMV1197" s="559"/>
      <c r="HMW1197" s="559"/>
      <c r="HMX1197" s="559"/>
      <c r="HMY1197" s="559"/>
      <c r="HMZ1197" s="559"/>
      <c r="HNA1197" s="559"/>
      <c r="HNB1197" s="559"/>
      <c r="HNC1197" s="559"/>
      <c r="HND1197" s="559"/>
      <c r="HNE1197" s="559"/>
      <c r="HNF1197" s="559"/>
      <c r="HNG1197" s="559"/>
      <c r="HNH1197" s="559"/>
      <c r="HNI1197" s="559"/>
      <c r="HNJ1197" s="559"/>
      <c r="HNK1197" s="559"/>
      <c r="HNL1197" s="559"/>
      <c r="HNM1197" s="559"/>
      <c r="HNN1197" s="559"/>
      <c r="HNO1197" s="559"/>
      <c r="HNP1197" s="559"/>
      <c r="HNQ1197" s="559"/>
      <c r="HNR1197" s="559"/>
      <c r="HNS1197" s="559"/>
      <c r="HNT1197" s="559"/>
      <c r="HNU1197" s="559"/>
      <c r="HNV1197" s="559"/>
      <c r="HNW1197" s="559"/>
      <c r="HNX1197" s="559"/>
      <c r="HNY1197" s="559"/>
      <c r="HNZ1197" s="559"/>
      <c r="HOA1197" s="559"/>
      <c r="HOB1197" s="559"/>
      <c r="HOC1197" s="559"/>
      <c r="HOD1197" s="559"/>
      <c r="HOE1197" s="559"/>
      <c r="HOF1197" s="559"/>
      <c r="HOG1197" s="559"/>
      <c r="HOH1197" s="559"/>
      <c r="HOI1197" s="559"/>
      <c r="HOJ1197" s="559"/>
      <c r="HOK1197" s="559"/>
      <c r="HOL1197" s="559"/>
      <c r="HOM1197" s="559"/>
      <c r="HON1197" s="559"/>
      <c r="HOO1197" s="559"/>
      <c r="HOP1197" s="559"/>
      <c r="HOQ1197" s="559"/>
      <c r="HOR1197" s="559"/>
      <c r="HOS1197" s="559"/>
      <c r="HOT1197" s="559"/>
      <c r="HOU1197" s="559"/>
      <c r="HOV1197" s="559"/>
      <c r="HOW1197" s="559"/>
      <c r="HOX1197" s="559"/>
      <c r="HOY1197" s="559"/>
      <c r="HOZ1197" s="559"/>
      <c r="HPA1197" s="559"/>
      <c r="HPB1197" s="559"/>
      <c r="HPC1197" s="559"/>
      <c r="HPD1197" s="559"/>
      <c r="HPE1197" s="559"/>
      <c r="HPF1197" s="559"/>
      <c r="HPG1197" s="559"/>
      <c r="HPH1197" s="559"/>
      <c r="HPI1197" s="559"/>
      <c r="HPJ1197" s="559"/>
      <c r="HPK1197" s="559"/>
      <c r="HPL1197" s="559"/>
      <c r="HPM1197" s="559"/>
      <c r="HPN1197" s="559"/>
      <c r="HPO1197" s="559"/>
      <c r="HPP1197" s="559"/>
      <c r="HPQ1197" s="559"/>
      <c r="HPR1197" s="559"/>
      <c r="HPS1197" s="559"/>
      <c r="HPT1197" s="559"/>
      <c r="HPU1197" s="559"/>
      <c r="HPV1197" s="559"/>
      <c r="HPW1197" s="559"/>
      <c r="HPX1197" s="559"/>
      <c r="HPY1197" s="559"/>
      <c r="HPZ1197" s="559"/>
      <c r="HQA1197" s="559"/>
      <c r="HQB1197" s="559"/>
      <c r="HQC1197" s="559"/>
      <c r="HQD1197" s="559"/>
      <c r="HQE1197" s="559"/>
      <c r="HQF1197" s="559"/>
      <c r="HQG1197" s="559"/>
      <c r="HQH1197" s="559"/>
      <c r="HQI1197" s="559"/>
      <c r="HQJ1197" s="559"/>
      <c r="HQK1197" s="559"/>
      <c r="HQL1197" s="559"/>
      <c r="HQM1197" s="559"/>
      <c r="HQN1197" s="559"/>
      <c r="HQO1197" s="559"/>
      <c r="HQP1197" s="559"/>
      <c r="HQQ1197" s="559"/>
      <c r="HQR1197" s="559"/>
      <c r="HQS1197" s="559"/>
      <c r="HQT1197" s="559"/>
      <c r="HQU1197" s="559"/>
      <c r="HQV1197" s="559"/>
      <c r="HQW1197" s="559"/>
      <c r="HQX1197" s="559"/>
      <c r="HQY1197" s="559"/>
      <c r="HQZ1197" s="559"/>
      <c r="HRA1197" s="559"/>
      <c r="HRB1197" s="559"/>
      <c r="HRC1197" s="559"/>
      <c r="HRD1197" s="559"/>
      <c r="HRE1197" s="559"/>
      <c r="HRF1197" s="559"/>
      <c r="HRG1197" s="559"/>
      <c r="HRH1197" s="559"/>
      <c r="HRI1197" s="559"/>
      <c r="HRJ1197" s="559"/>
      <c r="HRK1197" s="559"/>
      <c r="HRL1197" s="559"/>
      <c r="HRM1197" s="559"/>
      <c r="HRN1197" s="559"/>
      <c r="HRO1197" s="559"/>
      <c r="HRP1197" s="559"/>
      <c r="HRQ1197" s="559"/>
      <c r="HRR1197" s="559"/>
      <c r="HRS1197" s="559"/>
      <c r="HRT1197" s="559"/>
      <c r="HRU1197" s="559"/>
      <c r="HRV1197" s="559"/>
      <c r="HRW1197" s="559"/>
      <c r="HRX1197" s="559"/>
      <c r="HRY1197" s="559"/>
      <c r="HRZ1197" s="559"/>
      <c r="HSA1197" s="559"/>
      <c r="HSB1197" s="559"/>
      <c r="HSC1197" s="559"/>
      <c r="HSD1197" s="559"/>
      <c r="HSE1197" s="559"/>
      <c r="HSF1197" s="559"/>
      <c r="HSG1197" s="559"/>
      <c r="HSH1197" s="559"/>
      <c r="HSI1197" s="559"/>
      <c r="HSJ1197" s="559"/>
      <c r="HSK1197" s="559"/>
      <c r="HSL1197" s="559"/>
      <c r="HSM1197" s="559"/>
      <c r="HSN1197" s="559"/>
      <c r="HSO1197" s="559"/>
      <c r="HSP1197" s="559"/>
      <c r="HSQ1197" s="559"/>
      <c r="HSR1197" s="559"/>
      <c r="HSS1197" s="559"/>
      <c r="HST1197" s="559"/>
      <c r="HSU1197" s="559"/>
      <c r="HSV1197" s="559"/>
      <c r="HSW1197" s="559"/>
      <c r="HSX1197" s="559"/>
      <c r="HSY1197" s="559"/>
      <c r="HSZ1197" s="559"/>
      <c r="HTA1197" s="559"/>
      <c r="HTB1197" s="559"/>
      <c r="HTC1197" s="559"/>
      <c r="HTD1197" s="559"/>
      <c r="HTE1197" s="559"/>
      <c r="HTF1197" s="559"/>
      <c r="HTG1197" s="559"/>
      <c r="HTH1197" s="559"/>
      <c r="HTI1197" s="559"/>
      <c r="HTJ1197" s="559"/>
      <c r="HTK1197" s="559"/>
      <c r="HTL1197" s="559"/>
      <c r="HTM1197" s="559"/>
      <c r="HTN1197" s="559"/>
      <c r="HTO1197" s="559"/>
      <c r="HTP1197" s="559"/>
      <c r="HTQ1197" s="559"/>
      <c r="HTR1197" s="559"/>
      <c r="HTS1197" s="559"/>
      <c r="HTT1197" s="559"/>
      <c r="HTU1197" s="559"/>
      <c r="HTV1197" s="559"/>
      <c r="HTW1197" s="559"/>
      <c r="HTX1197" s="559"/>
      <c r="HTY1197" s="559"/>
      <c r="HTZ1197" s="559"/>
      <c r="HUA1197" s="559"/>
      <c r="HUB1197" s="559"/>
      <c r="HUC1197" s="559"/>
      <c r="HUD1197" s="559"/>
      <c r="HUE1197" s="559"/>
      <c r="HUF1197" s="559"/>
      <c r="HUG1197" s="559"/>
      <c r="HUH1197" s="559"/>
      <c r="HUI1197" s="559"/>
      <c r="HUJ1197" s="559"/>
      <c r="HUK1197" s="559"/>
      <c r="HUL1197" s="559"/>
      <c r="HUM1197" s="559"/>
      <c r="HUN1197" s="559"/>
      <c r="HUO1197" s="559"/>
      <c r="HUP1197" s="559"/>
      <c r="HUQ1197" s="559"/>
      <c r="HUR1197" s="559"/>
      <c r="HUS1197" s="559"/>
      <c r="HUT1197" s="559"/>
      <c r="HUU1197" s="559"/>
      <c r="HUV1197" s="559"/>
      <c r="HUW1197" s="559"/>
      <c r="HUX1197" s="559"/>
      <c r="HUY1197" s="559"/>
      <c r="HUZ1197" s="559"/>
      <c r="HVA1197" s="559"/>
      <c r="HVB1197" s="559"/>
      <c r="HVC1197" s="559"/>
      <c r="HVD1197" s="559"/>
      <c r="HVE1197" s="559"/>
      <c r="HVF1197" s="559"/>
      <c r="HVG1197" s="559"/>
      <c r="HVH1197" s="559"/>
      <c r="HVI1197" s="559"/>
      <c r="HVJ1197" s="559"/>
      <c r="HVK1197" s="559"/>
      <c r="HVL1197" s="559"/>
      <c r="HVM1197" s="559"/>
      <c r="HVN1197" s="559"/>
      <c r="HVO1197" s="559"/>
      <c r="HVP1197" s="559"/>
      <c r="HVQ1197" s="559"/>
      <c r="HVR1197" s="559"/>
      <c r="HVS1197" s="559"/>
      <c r="HVT1197" s="559"/>
      <c r="HVU1197" s="559"/>
      <c r="HVV1197" s="559"/>
      <c r="HVW1197" s="559"/>
      <c r="HVX1197" s="559"/>
      <c r="HVY1197" s="559"/>
      <c r="HVZ1197" s="559"/>
      <c r="HWA1197" s="559"/>
      <c r="HWB1197" s="559"/>
      <c r="HWC1197" s="559"/>
      <c r="HWD1197" s="559"/>
      <c r="HWE1197" s="559"/>
      <c r="HWF1197" s="559"/>
      <c r="HWG1197" s="559"/>
      <c r="HWH1197" s="559"/>
      <c r="HWI1197" s="559"/>
      <c r="HWJ1197" s="559"/>
      <c r="HWK1197" s="559"/>
      <c r="HWL1197" s="559"/>
      <c r="HWM1197" s="559"/>
      <c r="HWN1197" s="559"/>
      <c r="HWO1197" s="559"/>
      <c r="HWP1197" s="559"/>
      <c r="HWQ1197" s="559"/>
      <c r="HWR1197" s="559"/>
      <c r="HWS1197" s="559"/>
      <c r="HWT1197" s="559"/>
      <c r="HWU1197" s="559"/>
      <c r="HWV1197" s="559"/>
      <c r="HWW1197" s="559"/>
      <c r="HWX1197" s="559"/>
      <c r="HWY1197" s="559"/>
      <c r="HWZ1197" s="559"/>
      <c r="HXA1197" s="559"/>
      <c r="HXB1197" s="559"/>
      <c r="HXC1197" s="559"/>
      <c r="HXD1197" s="559"/>
      <c r="HXE1197" s="559"/>
      <c r="HXF1197" s="559"/>
      <c r="HXG1197" s="559"/>
      <c r="HXH1197" s="559"/>
      <c r="HXI1197" s="559"/>
      <c r="HXJ1197" s="559"/>
      <c r="HXK1197" s="559"/>
      <c r="HXL1197" s="559"/>
      <c r="HXM1197" s="559"/>
      <c r="HXN1197" s="559"/>
      <c r="HXO1197" s="559"/>
      <c r="HXP1197" s="559"/>
      <c r="HXQ1197" s="559"/>
      <c r="HXR1197" s="559"/>
      <c r="HXS1197" s="559"/>
      <c r="HXT1197" s="559"/>
      <c r="HXU1197" s="559"/>
      <c r="HXV1197" s="559"/>
      <c r="HXW1197" s="559"/>
      <c r="HXX1197" s="559"/>
      <c r="HXY1197" s="559"/>
      <c r="HXZ1197" s="559"/>
      <c r="HYA1197" s="559"/>
      <c r="HYB1197" s="559"/>
      <c r="HYC1197" s="559"/>
      <c r="HYD1197" s="559"/>
      <c r="HYE1197" s="559"/>
      <c r="HYF1197" s="559"/>
      <c r="HYG1197" s="559"/>
      <c r="HYH1197" s="559"/>
      <c r="HYI1197" s="559"/>
      <c r="HYJ1197" s="559"/>
      <c r="HYK1197" s="559"/>
      <c r="HYL1197" s="559"/>
      <c r="HYM1197" s="559"/>
      <c r="HYN1197" s="559"/>
      <c r="HYO1197" s="559"/>
      <c r="HYP1197" s="559"/>
      <c r="HYQ1197" s="559"/>
      <c r="HYR1197" s="559"/>
      <c r="HYS1197" s="559"/>
      <c r="HYT1197" s="559"/>
      <c r="HYU1197" s="559"/>
      <c r="HYV1197" s="559"/>
      <c r="HYW1197" s="559"/>
      <c r="HYX1197" s="559"/>
      <c r="HYY1197" s="559"/>
      <c r="HYZ1197" s="559"/>
      <c r="HZA1197" s="559"/>
      <c r="HZB1197" s="559"/>
      <c r="HZC1197" s="559"/>
      <c r="HZD1197" s="559"/>
      <c r="HZE1197" s="559"/>
      <c r="HZF1197" s="559"/>
      <c r="HZG1197" s="559"/>
      <c r="HZH1197" s="559"/>
      <c r="HZI1197" s="559"/>
      <c r="HZJ1197" s="559"/>
      <c r="HZK1197" s="559"/>
      <c r="HZL1197" s="559"/>
      <c r="HZM1197" s="559"/>
      <c r="HZN1197" s="559"/>
      <c r="HZO1197" s="559"/>
      <c r="HZP1197" s="559"/>
      <c r="HZQ1197" s="559"/>
      <c r="HZR1197" s="559"/>
      <c r="HZS1197" s="559"/>
      <c r="HZT1197" s="559"/>
      <c r="HZU1197" s="559"/>
      <c r="HZV1197" s="559"/>
      <c r="HZW1197" s="559"/>
      <c r="HZX1197" s="559"/>
      <c r="HZY1197" s="559"/>
      <c r="HZZ1197" s="559"/>
      <c r="IAA1197" s="559"/>
      <c r="IAB1197" s="559"/>
      <c r="IAC1197" s="559"/>
      <c r="IAD1197" s="559"/>
      <c r="IAE1197" s="559"/>
      <c r="IAF1197" s="559"/>
      <c r="IAG1197" s="559"/>
      <c r="IAH1197" s="559"/>
      <c r="IAI1197" s="559"/>
      <c r="IAJ1197" s="559"/>
      <c r="IAK1197" s="559"/>
      <c r="IAL1197" s="559"/>
      <c r="IAM1197" s="559"/>
      <c r="IAN1197" s="559"/>
      <c r="IAO1197" s="559"/>
      <c r="IAP1197" s="559"/>
      <c r="IAQ1197" s="559"/>
      <c r="IAR1197" s="559"/>
      <c r="IAS1197" s="559"/>
      <c r="IAT1197" s="559"/>
      <c r="IAU1197" s="559"/>
      <c r="IAV1197" s="559"/>
      <c r="IAW1197" s="559"/>
      <c r="IAX1197" s="559"/>
      <c r="IAY1197" s="559"/>
      <c r="IAZ1197" s="559"/>
      <c r="IBA1197" s="559"/>
      <c r="IBB1197" s="559"/>
      <c r="IBC1197" s="559"/>
      <c r="IBD1197" s="559"/>
      <c r="IBE1197" s="559"/>
      <c r="IBF1197" s="559"/>
      <c r="IBG1197" s="559"/>
      <c r="IBH1197" s="559"/>
      <c r="IBI1197" s="559"/>
      <c r="IBJ1197" s="559"/>
      <c r="IBK1197" s="559"/>
      <c r="IBL1197" s="559"/>
      <c r="IBM1197" s="559"/>
      <c r="IBN1197" s="559"/>
      <c r="IBO1197" s="559"/>
      <c r="IBP1197" s="559"/>
      <c r="IBQ1197" s="559"/>
      <c r="IBR1197" s="559"/>
      <c r="IBS1197" s="559"/>
      <c r="IBT1197" s="559"/>
      <c r="IBU1197" s="559"/>
      <c r="IBV1197" s="559"/>
      <c r="IBW1197" s="559"/>
      <c r="IBX1197" s="559"/>
      <c r="IBY1197" s="559"/>
      <c r="IBZ1197" s="559"/>
      <c r="ICA1197" s="559"/>
      <c r="ICB1197" s="559"/>
      <c r="ICC1197" s="559"/>
      <c r="ICD1197" s="559"/>
      <c r="ICE1197" s="559"/>
      <c r="ICF1197" s="559"/>
      <c r="ICG1197" s="559"/>
      <c r="ICH1197" s="559"/>
      <c r="ICI1197" s="559"/>
      <c r="ICJ1197" s="559"/>
      <c r="ICK1197" s="559"/>
      <c r="ICL1197" s="559"/>
      <c r="ICM1197" s="559"/>
      <c r="ICN1197" s="559"/>
      <c r="ICO1197" s="559"/>
      <c r="ICP1197" s="559"/>
      <c r="ICQ1197" s="559"/>
      <c r="ICR1197" s="559"/>
      <c r="ICS1197" s="559"/>
      <c r="ICT1197" s="559"/>
      <c r="ICU1197" s="559"/>
      <c r="ICV1197" s="559"/>
      <c r="ICW1197" s="559"/>
      <c r="ICX1197" s="559"/>
      <c r="ICY1197" s="559"/>
      <c r="ICZ1197" s="559"/>
      <c r="IDA1197" s="559"/>
      <c r="IDB1197" s="559"/>
      <c r="IDC1197" s="559"/>
      <c r="IDD1197" s="559"/>
      <c r="IDE1197" s="559"/>
      <c r="IDF1197" s="559"/>
      <c r="IDG1197" s="559"/>
      <c r="IDH1197" s="559"/>
      <c r="IDI1197" s="559"/>
      <c r="IDJ1197" s="559"/>
      <c r="IDK1197" s="559"/>
      <c r="IDL1197" s="559"/>
      <c r="IDM1197" s="559"/>
      <c r="IDN1197" s="559"/>
      <c r="IDO1197" s="559"/>
      <c r="IDP1197" s="559"/>
      <c r="IDQ1197" s="559"/>
      <c r="IDR1197" s="559"/>
      <c r="IDS1197" s="559"/>
      <c r="IDT1197" s="559"/>
      <c r="IDU1197" s="559"/>
      <c r="IDV1197" s="559"/>
      <c r="IDW1197" s="559"/>
      <c r="IDX1197" s="559"/>
      <c r="IDY1197" s="559"/>
      <c r="IDZ1197" s="559"/>
      <c r="IEA1197" s="559"/>
      <c r="IEB1197" s="559"/>
      <c r="IEC1197" s="559"/>
      <c r="IED1197" s="559"/>
      <c r="IEE1197" s="559"/>
      <c r="IEF1197" s="559"/>
      <c r="IEG1197" s="559"/>
      <c r="IEH1197" s="559"/>
      <c r="IEI1197" s="559"/>
      <c r="IEJ1197" s="559"/>
      <c r="IEK1197" s="559"/>
      <c r="IEL1197" s="559"/>
      <c r="IEM1197" s="559"/>
      <c r="IEN1197" s="559"/>
      <c r="IEO1197" s="559"/>
      <c r="IEP1197" s="559"/>
      <c r="IEQ1197" s="559"/>
      <c r="IER1197" s="559"/>
      <c r="IES1197" s="559"/>
      <c r="IET1197" s="559"/>
      <c r="IEU1197" s="559"/>
      <c r="IEV1197" s="559"/>
      <c r="IEW1197" s="559"/>
      <c r="IEX1197" s="559"/>
      <c r="IEY1197" s="559"/>
      <c r="IEZ1197" s="559"/>
      <c r="IFA1197" s="559"/>
      <c r="IFB1197" s="559"/>
      <c r="IFC1197" s="559"/>
      <c r="IFD1197" s="559"/>
      <c r="IFE1197" s="559"/>
      <c r="IFF1197" s="559"/>
      <c r="IFG1197" s="559"/>
      <c r="IFH1197" s="559"/>
      <c r="IFI1197" s="559"/>
      <c r="IFJ1197" s="559"/>
      <c r="IFK1197" s="559"/>
      <c r="IFL1197" s="559"/>
      <c r="IFM1197" s="559"/>
      <c r="IFN1197" s="559"/>
      <c r="IFO1197" s="559"/>
      <c r="IFP1197" s="559"/>
      <c r="IFQ1197" s="559"/>
      <c r="IFR1197" s="559"/>
      <c r="IFS1197" s="559"/>
      <c r="IFT1197" s="559"/>
      <c r="IFU1197" s="559"/>
      <c r="IFV1197" s="559"/>
      <c r="IFW1197" s="559"/>
      <c r="IFX1197" s="559"/>
      <c r="IFY1197" s="559"/>
      <c r="IFZ1197" s="559"/>
      <c r="IGA1197" s="559"/>
      <c r="IGB1197" s="559"/>
      <c r="IGC1197" s="559"/>
      <c r="IGD1197" s="559"/>
      <c r="IGE1197" s="559"/>
      <c r="IGF1197" s="559"/>
      <c r="IGG1197" s="559"/>
      <c r="IGH1197" s="559"/>
      <c r="IGI1197" s="559"/>
      <c r="IGJ1197" s="559"/>
      <c r="IGK1197" s="559"/>
      <c r="IGL1197" s="559"/>
      <c r="IGM1197" s="559"/>
      <c r="IGN1197" s="559"/>
      <c r="IGO1197" s="559"/>
      <c r="IGP1197" s="559"/>
      <c r="IGQ1197" s="559"/>
      <c r="IGR1197" s="559"/>
      <c r="IGS1197" s="559"/>
      <c r="IGT1197" s="559"/>
      <c r="IGU1197" s="559"/>
      <c r="IGV1197" s="559"/>
      <c r="IGW1197" s="559"/>
      <c r="IGX1197" s="559"/>
      <c r="IGY1197" s="559"/>
      <c r="IGZ1197" s="559"/>
      <c r="IHA1197" s="559"/>
      <c r="IHB1197" s="559"/>
      <c r="IHC1197" s="559"/>
      <c r="IHD1197" s="559"/>
      <c r="IHE1197" s="559"/>
      <c r="IHF1197" s="559"/>
      <c r="IHG1197" s="559"/>
      <c r="IHH1197" s="559"/>
      <c r="IHI1197" s="559"/>
      <c r="IHJ1197" s="559"/>
      <c r="IHK1197" s="559"/>
      <c r="IHL1197" s="559"/>
      <c r="IHM1197" s="559"/>
      <c r="IHN1197" s="559"/>
      <c r="IHO1197" s="559"/>
      <c r="IHP1197" s="559"/>
      <c r="IHQ1197" s="559"/>
      <c r="IHR1197" s="559"/>
      <c r="IHS1197" s="559"/>
      <c r="IHT1197" s="559"/>
      <c r="IHU1197" s="559"/>
      <c r="IHV1197" s="559"/>
      <c r="IHW1197" s="559"/>
      <c r="IHX1197" s="559"/>
      <c r="IHY1197" s="559"/>
      <c r="IHZ1197" s="559"/>
      <c r="IIA1197" s="559"/>
      <c r="IIB1197" s="559"/>
      <c r="IIC1197" s="559"/>
      <c r="IID1197" s="559"/>
      <c r="IIE1197" s="559"/>
      <c r="IIF1197" s="559"/>
      <c r="IIG1197" s="559"/>
      <c r="IIH1197" s="559"/>
      <c r="III1197" s="559"/>
      <c r="IIJ1197" s="559"/>
      <c r="IIK1197" s="559"/>
      <c r="IIL1197" s="559"/>
      <c r="IIM1197" s="559"/>
      <c r="IIN1197" s="559"/>
      <c r="IIO1197" s="559"/>
      <c r="IIP1197" s="559"/>
      <c r="IIQ1197" s="559"/>
      <c r="IIR1197" s="559"/>
      <c r="IIS1197" s="559"/>
      <c r="IIT1197" s="559"/>
      <c r="IIU1197" s="559"/>
      <c r="IIV1197" s="559"/>
      <c r="IIW1197" s="559"/>
      <c r="IIX1197" s="559"/>
      <c r="IIY1197" s="559"/>
      <c r="IIZ1197" s="559"/>
      <c r="IJA1197" s="559"/>
      <c r="IJB1197" s="559"/>
      <c r="IJC1197" s="559"/>
      <c r="IJD1197" s="559"/>
      <c r="IJE1197" s="559"/>
      <c r="IJF1197" s="559"/>
      <c r="IJG1197" s="559"/>
      <c r="IJH1197" s="559"/>
      <c r="IJI1197" s="559"/>
      <c r="IJJ1197" s="559"/>
      <c r="IJK1197" s="559"/>
      <c r="IJL1197" s="559"/>
      <c r="IJM1197" s="559"/>
      <c r="IJN1197" s="559"/>
      <c r="IJO1197" s="559"/>
      <c r="IJP1197" s="559"/>
      <c r="IJQ1197" s="559"/>
      <c r="IJR1197" s="559"/>
      <c r="IJS1197" s="559"/>
      <c r="IJT1197" s="559"/>
      <c r="IJU1197" s="559"/>
      <c r="IJV1197" s="559"/>
      <c r="IJW1197" s="559"/>
      <c r="IJX1197" s="559"/>
      <c r="IJY1197" s="559"/>
      <c r="IJZ1197" s="559"/>
      <c r="IKA1197" s="559"/>
      <c r="IKB1197" s="559"/>
      <c r="IKC1197" s="559"/>
      <c r="IKD1197" s="559"/>
      <c r="IKE1197" s="559"/>
      <c r="IKF1197" s="559"/>
      <c r="IKG1197" s="559"/>
      <c r="IKH1197" s="559"/>
      <c r="IKI1197" s="559"/>
      <c r="IKJ1197" s="559"/>
      <c r="IKK1197" s="559"/>
      <c r="IKL1197" s="559"/>
      <c r="IKM1197" s="559"/>
      <c r="IKN1197" s="559"/>
      <c r="IKO1197" s="559"/>
      <c r="IKP1197" s="559"/>
      <c r="IKQ1197" s="559"/>
      <c r="IKR1197" s="559"/>
      <c r="IKS1197" s="559"/>
      <c r="IKT1197" s="559"/>
      <c r="IKU1197" s="559"/>
      <c r="IKV1197" s="559"/>
      <c r="IKW1197" s="559"/>
      <c r="IKX1197" s="559"/>
      <c r="IKY1197" s="559"/>
      <c r="IKZ1197" s="559"/>
      <c r="ILA1197" s="559"/>
      <c r="ILB1197" s="559"/>
      <c r="ILC1197" s="559"/>
      <c r="ILD1197" s="559"/>
      <c r="ILE1197" s="559"/>
      <c r="ILF1197" s="559"/>
      <c r="ILG1197" s="559"/>
      <c r="ILH1197" s="559"/>
      <c r="ILI1197" s="559"/>
      <c r="ILJ1197" s="559"/>
      <c r="ILK1197" s="559"/>
      <c r="ILL1197" s="559"/>
      <c r="ILM1197" s="559"/>
      <c r="ILN1197" s="559"/>
      <c r="ILO1197" s="559"/>
      <c r="ILP1197" s="559"/>
      <c r="ILQ1197" s="559"/>
      <c r="ILR1197" s="559"/>
      <c r="ILS1197" s="559"/>
      <c r="ILT1197" s="559"/>
      <c r="ILU1197" s="559"/>
      <c r="ILV1197" s="559"/>
      <c r="ILW1197" s="559"/>
      <c r="ILX1197" s="559"/>
      <c r="ILY1197" s="559"/>
      <c r="ILZ1197" s="559"/>
      <c r="IMA1197" s="559"/>
      <c r="IMB1197" s="559"/>
      <c r="IMC1197" s="559"/>
      <c r="IMD1197" s="559"/>
      <c r="IME1197" s="559"/>
      <c r="IMF1197" s="559"/>
      <c r="IMG1197" s="559"/>
      <c r="IMH1197" s="559"/>
      <c r="IMI1197" s="559"/>
      <c r="IMJ1197" s="559"/>
      <c r="IMK1197" s="559"/>
      <c r="IML1197" s="559"/>
      <c r="IMM1197" s="559"/>
      <c r="IMN1197" s="559"/>
      <c r="IMO1197" s="559"/>
      <c r="IMP1197" s="559"/>
      <c r="IMQ1197" s="559"/>
      <c r="IMR1197" s="559"/>
      <c r="IMS1197" s="559"/>
      <c r="IMT1197" s="559"/>
      <c r="IMU1197" s="559"/>
      <c r="IMV1197" s="559"/>
      <c r="IMW1197" s="559"/>
      <c r="IMX1197" s="559"/>
      <c r="IMY1197" s="559"/>
      <c r="IMZ1197" s="559"/>
      <c r="INA1197" s="559"/>
      <c r="INB1197" s="559"/>
      <c r="INC1197" s="559"/>
      <c r="IND1197" s="559"/>
      <c r="INE1197" s="559"/>
      <c r="INF1197" s="559"/>
      <c r="ING1197" s="559"/>
      <c r="INH1197" s="559"/>
      <c r="INI1197" s="559"/>
      <c r="INJ1197" s="559"/>
      <c r="INK1197" s="559"/>
      <c r="INL1197" s="559"/>
      <c r="INM1197" s="559"/>
      <c r="INN1197" s="559"/>
      <c r="INO1197" s="559"/>
      <c r="INP1197" s="559"/>
      <c r="INQ1197" s="559"/>
      <c r="INR1197" s="559"/>
      <c r="INS1197" s="559"/>
      <c r="INT1197" s="559"/>
      <c r="INU1197" s="559"/>
      <c r="INV1197" s="559"/>
      <c r="INW1197" s="559"/>
      <c r="INX1197" s="559"/>
      <c r="INY1197" s="559"/>
      <c r="INZ1197" s="559"/>
      <c r="IOA1197" s="559"/>
      <c r="IOB1197" s="559"/>
      <c r="IOC1197" s="559"/>
      <c r="IOD1197" s="559"/>
      <c r="IOE1197" s="559"/>
      <c r="IOF1197" s="559"/>
      <c r="IOG1197" s="559"/>
      <c r="IOH1197" s="559"/>
      <c r="IOI1197" s="559"/>
      <c r="IOJ1197" s="559"/>
      <c r="IOK1197" s="559"/>
      <c r="IOL1197" s="559"/>
      <c r="IOM1197" s="559"/>
      <c r="ION1197" s="559"/>
      <c r="IOO1197" s="559"/>
      <c r="IOP1197" s="559"/>
      <c r="IOQ1197" s="559"/>
      <c r="IOR1197" s="559"/>
      <c r="IOS1197" s="559"/>
      <c r="IOT1197" s="559"/>
      <c r="IOU1197" s="559"/>
      <c r="IOV1197" s="559"/>
      <c r="IOW1197" s="559"/>
      <c r="IOX1197" s="559"/>
      <c r="IOY1197" s="559"/>
      <c r="IOZ1197" s="559"/>
      <c r="IPA1197" s="559"/>
      <c r="IPB1197" s="559"/>
      <c r="IPC1197" s="559"/>
      <c r="IPD1197" s="559"/>
      <c r="IPE1197" s="559"/>
      <c r="IPF1197" s="559"/>
      <c r="IPG1197" s="559"/>
      <c r="IPH1197" s="559"/>
      <c r="IPI1197" s="559"/>
      <c r="IPJ1197" s="559"/>
      <c r="IPK1197" s="559"/>
      <c r="IPL1197" s="559"/>
      <c r="IPM1197" s="559"/>
      <c r="IPN1197" s="559"/>
      <c r="IPO1197" s="559"/>
      <c r="IPP1197" s="559"/>
      <c r="IPQ1197" s="559"/>
      <c r="IPR1197" s="559"/>
      <c r="IPS1197" s="559"/>
      <c r="IPT1197" s="559"/>
      <c r="IPU1197" s="559"/>
      <c r="IPV1197" s="559"/>
      <c r="IPW1197" s="559"/>
      <c r="IPX1197" s="559"/>
      <c r="IPY1197" s="559"/>
      <c r="IPZ1197" s="559"/>
      <c r="IQA1197" s="559"/>
      <c r="IQB1197" s="559"/>
      <c r="IQC1197" s="559"/>
      <c r="IQD1197" s="559"/>
      <c r="IQE1197" s="559"/>
      <c r="IQF1197" s="559"/>
      <c r="IQG1197" s="559"/>
      <c r="IQH1197" s="559"/>
      <c r="IQI1197" s="559"/>
      <c r="IQJ1197" s="559"/>
      <c r="IQK1197" s="559"/>
      <c r="IQL1197" s="559"/>
      <c r="IQM1197" s="559"/>
      <c r="IQN1197" s="559"/>
      <c r="IQO1197" s="559"/>
      <c r="IQP1197" s="559"/>
      <c r="IQQ1197" s="559"/>
      <c r="IQR1197" s="559"/>
      <c r="IQS1197" s="559"/>
      <c r="IQT1197" s="559"/>
      <c r="IQU1197" s="559"/>
      <c r="IQV1197" s="559"/>
      <c r="IQW1197" s="559"/>
      <c r="IQX1197" s="559"/>
      <c r="IQY1197" s="559"/>
      <c r="IQZ1197" s="559"/>
      <c r="IRA1197" s="559"/>
      <c r="IRB1197" s="559"/>
      <c r="IRC1197" s="559"/>
      <c r="IRD1197" s="559"/>
      <c r="IRE1197" s="559"/>
      <c r="IRF1197" s="559"/>
      <c r="IRG1197" s="559"/>
      <c r="IRH1197" s="559"/>
      <c r="IRI1197" s="559"/>
      <c r="IRJ1197" s="559"/>
      <c r="IRK1197" s="559"/>
      <c r="IRL1197" s="559"/>
      <c r="IRM1197" s="559"/>
      <c r="IRN1197" s="559"/>
      <c r="IRO1197" s="559"/>
      <c r="IRP1197" s="559"/>
      <c r="IRQ1197" s="559"/>
      <c r="IRR1197" s="559"/>
      <c r="IRS1197" s="559"/>
      <c r="IRT1197" s="559"/>
      <c r="IRU1197" s="559"/>
      <c r="IRV1197" s="559"/>
      <c r="IRW1197" s="559"/>
      <c r="IRX1197" s="559"/>
      <c r="IRY1197" s="559"/>
      <c r="IRZ1197" s="559"/>
      <c r="ISA1197" s="559"/>
      <c r="ISB1197" s="559"/>
      <c r="ISC1197" s="559"/>
      <c r="ISD1197" s="559"/>
      <c r="ISE1197" s="559"/>
      <c r="ISF1197" s="559"/>
      <c r="ISG1197" s="559"/>
      <c r="ISH1197" s="559"/>
      <c r="ISI1197" s="559"/>
      <c r="ISJ1197" s="559"/>
      <c r="ISK1197" s="559"/>
      <c r="ISL1197" s="559"/>
      <c r="ISM1197" s="559"/>
      <c r="ISN1197" s="559"/>
      <c r="ISO1197" s="559"/>
      <c r="ISP1197" s="559"/>
      <c r="ISQ1197" s="559"/>
      <c r="ISR1197" s="559"/>
      <c r="ISS1197" s="559"/>
      <c r="IST1197" s="559"/>
      <c r="ISU1197" s="559"/>
      <c r="ISV1197" s="559"/>
      <c r="ISW1197" s="559"/>
      <c r="ISX1197" s="559"/>
      <c r="ISY1197" s="559"/>
      <c r="ISZ1197" s="559"/>
      <c r="ITA1197" s="559"/>
      <c r="ITB1197" s="559"/>
      <c r="ITC1197" s="559"/>
      <c r="ITD1197" s="559"/>
      <c r="ITE1197" s="559"/>
      <c r="ITF1197" s="559"/>
      <c r="ITG1197" s="559"/>
      <c r="ITH1197" s="559"/>
      <c r="ITI1197" s="559"/>
      <c r="ITJ1197" s="559"/>
      <c r="ITK1197" s="559"/>
      <c r="ITL1197" s="559"/>
      <c r="ITM1197" s="559"/>
      <c r="ITN1197" s="559"/>
      <c r="ITO1197" s="559"/>
      <c r="ITP1197" s="559"/>
      <c r="ITQ1197" s="559"/>
      <c r="ITR1197" s="559"/>
      <c r="ITS1197" s="559"/>
      <c r="ITT1197" s="559"/>
      <c r="ITU1197" s="559"/>
      <c r="ITV1197" s="559"/>
      <c r="ITW1197" s="559"/>
      <c r="ITX1197" s="559"/>
      <c r="ITY1197" s="559"/>
      <c r="ITZ1197" s="559"/>
      <c r="IUA1197" s="559"/>
      <c r="IUB1197" s="559"/>
      <c r="IUC1197" s="559"/>
      <c r="IUD1197" s="559"/>
      <c r="IUE1197" s="559"/>
      <c r="IUF1197" s="559"/>
      <c r="IUG1197" s="559"/>
      <c r="IUH1197" s="559"/>
      <c r="IUI1197" s="559"/>
      <c r="IUJ1197" s="559"/>
      <c r="IUK1197" s="559"/>
      <c r="IUL1197" s="559"/>
      <c r="IUM1197" s="559"/>
      <c r="IUN1197" s="559"/>
      <c r="IUO1197" s="559"/>
      <c r="IUP1197" s="559"/>
      <c r="IUQ1197" s="559"/>
      <c r="IUR1197" s="559"/>
      <c r="IUS1197" s="559"/>
      <c r="IUT1197" s="559"/>
      <c r="IUU1197" s="559"/>
      <c r="IUV1197" s="559"/>
      <c r="IUW1197" s="559"/>
      <c r="IUX1197" s="559"/>
      <c r="IUY1197" s="559"/>
      <c r="IUZ1197" s="559"/>
      <c r="IVA1197" s="559"/>
      <c r="IVB1197" s="559"/>
      <c r="IVC1197" s="559"/>
      <c r="IVD1197" s="559"/>
      <c r="IVE1197" s="559"/>
      <c r="IVF1197" s="559"/>
      <c r="IVG1197" s="559"/>
      <c r="IVH1197" s="559"/>
      <c r="IVI1197" s="559"/>
      <c r="IVJ1197" s="559"/>
      <c r="IVK1197" s="559"/>
      <c r="IVL1197" s="559"/>
      <c r="IVM1197" s="559"/>
      <c r="IVN1197" s="559"/>
      <c r="IVO1197" s="559"/>
      <c r="IVP1197" s="559"/>
      <c r="IVQ1197" s="559"/>
      <c r="IVR1197" s="559"/>
      <c r="IVS1197" s="559"/>
      <c r="IVT1197" s="559"/>
      <c r="IVU1197" s="559"/>
      <c r="IVV1197" s="559"/>
      <c r="IVW1197" s="559"/>
      <c r="IVX1197" s="559"/>
      <c r="IVY1197" s="559"/>
      <c r="IVZ1197" s="559"/>
      <c r="IWA1197" s="559"/>
      <c r="IWB1197" s="559"/>
      <c r="IWC1197" s="559"/>
      <c r="IWD1197" s="559"/>
      <c r="IWE1197" s="559"/>
      <c r="IWF1197" s="559"/>
      <c r="IWG1197" s="559"/>
      <c r="IWH1197" s="559"/>
      <c r="IWI1197" s="559"/>
      <c r="IWJ1197" s="559"/>
      <c r="IWK1197" s="559"/>
      <c r="IWL1197" s="559"/>
      <c r="IWM1197" s="559"/>
      <c r="IWN1197" s="559"/>
      <c r="IWO1197" s="559"/>
      <c r="IWP1197" s="559"/>
      <c r="IWQ1197" s="559"/>
      <c r="IWR1197" s="559"/>
      <c r="IWS1197" s="559"/>
      <c r="IWT1197" s="559"/>
      <c r="IWU1197" s="559"/>
      <c r="IWV1197" s="559"/>
      <c r="IWW1197" s="559"/>
      <c r="IWX1197" s="559"/>
      <c r="IWY1197" s="559"/>
      <c r="IWZ1197" s="559"/>
      <c r="IXA1197" s="559"/>
      <c r="IXB1197" s="559"/>
      <c r="IXC1197" s="559"/>
      <c r="IXD1197" s="559"/>
      <c r="IXE1197" s="559"/>
      <c r="IXF1197" s="559"/>
      <c r="IXG1197" s="559"/>
      <c r="IXH1197" s="559"/>
      <c r="IXI1197" s="559"/>
      <c r="IXJ1197" s="559"/>
      <c r="IXK1197" s="559"/>
      <c r="IXL1197" s="559"/>
      <c r="IXM1197" s="559"/>
      <c r="IXN1197" s="559"/>
      <c r="IXO1197" s="559"/>
      <c r="IXP1197" s="559"/>
      <c r="IXQ1197" s="559"/>
      <c r="IXR1197" s="559"/>
      <c r="IXS1197" s="559"/>
      <c r="IXT1197" s="559"/>
      <c r="IXU1197" s="559"/>
      <c r="IXV1197" s="559"/>
      <c r="IXW1197" s="559"/>
      <c r="IXX1197" s="559"/>
      <c r="IXY1197" s="559"/>
      <c r="IXZ1197" s="559"/>
      <c r="IYA1197" s="559"/>
      <c r="IYB1197" s="559"/>
      <c r="IYC1197" s="559"/>
      <c r="IYD1197" s="559"/>
      <c r="IYE1197" s="559"/>
      <c r="IYF1197" s="559"/>
      <c r="IYG1197" s="559"/>
      <c r="IYH1197" s="559"/>
      <c r="IYI1197" s="559"/>
      <c r="IYJ1197" s="559"/>
      <c r="IYK1197" s="559"/>
      <c r="IYL1197" s="559"/>
      <c r="IYM1197" s="559"/>
      <c r="IYN1197" s="559"/>
      <c r="IYO1197" s="559"/>
      <c r="IYP1197" s="559"/>
      <c r="IYQ1197" s="559"/>
      <c r="IYR1197" s="559"/>
      <c r="IYS1197" s="559"/>
      <c r="IYT1197" s="559"/>
      <c r="IYU1197" s="559"/>
      <c r="IYV1197" s="559"/>
      <c r="IYW1197" s="559"/>
      <c r="IYX1197" s="559"/>
      <c r="IYY1197" s="559"/>
      <c r="IYZ1197" s="559"/>
      <c r="IZA1197" s="559"/>
      <c r="IZB1197" s="559"/>
      <c r="IZC1197" s="559"/>
      <c r="IZD1197" s="559"/>
      <c r="IZE1197" s="559"/>
      <c r="IZF1197" s="559"/>
      <c r="IZG1197" s="559"/>
      <c r="IZH1197" s="559"/>
      <c r="IZI1197" s="559"/>
      <c r="IZJ1197" s="559"/>
      <c r="IZK1197" s="559"/>
      <c r="IZL1197" s="559"/>
      <c r="IZM1197" s="559"/>
      <c r="IZN1197" s="559"/>
      <c r="IZO1197" s="559"/>
      <c r="IZP1197" s="559"/>
      <c r="IZQ1197" s="559"/>
      <c r="IZR1197" s="559"/>
      <c r="IZS1197" s="559"/>
      <c r="IZT1197" s="559"/>
      <c r="IZU1197" s="559"/>
      <c r="IZV1197" s="559"/>
      <c r="IZW1197" s="559"/>
      <c r="IZX1197" s="559"/>
      <c r="IZY1197" s="559"/>
      <c r="IZZ1197" s="559"/>
      <c r="JAA1197" s="559"/>
      <c r="JAB1197" s="559"/>
      <c r="JAC1197" s="559"/>
      <c r="JAD1197" s="559"/>
      <c r="JAE1197" s="559"/>
      <c r="JAF1197" s="559"/>
      <c r="JAG1197" s="559"/>
      <c r="JAH1197" s="559"/>
      <c r="JAI1197" s="559"/>
      <c r="JAJ1197" s="559"/>
      <c r="JAK1197" s="559"/>
      <c r="JAL1197" s="559"/>
      <c r="JAM1197" s="559"/>
      <c r="JAN1197" s="559"/>
      <c r="JAO1197" s="559"/>
      <c r="JAP1197" s="559"/>
      <c r="JAQ1197" s="559"/>
      <c r="JAR1197" s="559"/>
      <c r="JAS1197" s="559"/>
      <c r="JAT1197" s="559"/>
      <c r="JAU1197" s="559"/>
      <c r="JAV1197" s="559"/>
      <c r="JAW1197" s="559"/>
      <c r="JAX1197" s="559"/>
      <c r="JAY1197" s="559"/>
      <c r="JAZ1197" s="559"/>
      <c r="JBA1197" s="559"/>
      <c r="JBB1197" s="559"/>
      <c r="JBC1197" s="559"/>
      <c r="JBD1197" s="559"/>
      <c r="JBE1197" s="559"/>
      <c r="JBF1197" s="559"/>
      <c r="JBG1197" s="559"/>
      <c r="JBH1197" s="559"/>
      <c r="JBI1197" s="559"/>
      <c r="JBJ1197" s="559"/>
      <c r="JBK1197" s="559"/>
      <c r="JBL1197" s="559"/>
      <c r="JBM1197" s="559"/>
      <c r="JBN1197" s="559"/>
      <c r="JBO1197" s="559"/>
      <c r="JBP1197" s="559"/>
      <c r="JBQ1197" s="559"/>
      <c r="JBR1197" s="559"/>
      <c r="JBS1197" s="559"/>
      <c r="JBT1197" s="559"/>
      <c r="JBU1197" s="559"/>
      <c r="JBV1197" s="559"/>
      <c r="JBW1197" s="559"/>
      <c r="JBX1197" s="559"/>
      <c r="JBY1197" s="559"/>
      <c r="JBZ1197" s="559"/>
      <c r="JCA1197" s="559"/>
      <c r="JCB1197" s="559"/>
      <c r="JCC1197" s="559"/>
      <c r="JCD1197" s="559"/>
      <c r="JCE1197" s="559"/>
      <c r="JCF1197" s="559"/>
      <c r="JCG1197" s="559"/>
      <c r="JCH1197" s="559"/>
      <c r="JCI1197" s="559"/>
      <c r="JCJ1197" s="559"/>
      <c r="JCK1197" s="559"/>
      <c r="JCL1197" s="559"/>
      <c r="JCM1197" s="559"/>
      <c r="JCN1197" s="559"/>
      <c r="JCO1197" s="559"/>
      <c r="JCP1197" s="559"/>
      <c r="JCQ1197" s="559"/>
      <c r="JCR1197" s="559"/>
      <c r="JCS1197" s="559"/>
      <c r="JCT1197" s="559"/>
      <c r="JCU1197" s="559"/>
      <c r="JCV1197" s="559"/>
      <c r="JCW1197" s="559"/>
      <c r="JCX1197" s="559"/>
      <c r="JCY1197" s="559"/>
      <c r="JCZ1197" s="559"/>
      <c r="JDA1197" s="559"/>
      <c r="JDB1197" s="559"/>
      <c r="JDC1197" s="559"/>
      <c r="JDD1197" s="559"/>
      <c r="JDE1197" s="559"/>
      <c r="JDF1197" s="559"/>
      <c r="JDG1197" s="559"/>
      <c r="JDH1197" s="559"/>
      <c r="JDI1197" s="559"/>
      <c r="JDJ1197" s="559"/>
      <c r="JDK1197" s="559"/>
      <c r="JDL1197" s="559"/>
      <c r="JDM1197" s="559"/>
      <c r="JDN1197" s="559"/>
      <c r="JDO1197" s="559"/>
      <c r="JDP1197" s="559"/>
      <c r="JDQ1197" s="559"/>
      <c r="JDR1197" s="559"/>
      <c r="JDS1197" s="559"/>
      <c r="JDT1197" s="559"/>
      <c r="JDU1197" s="559"/>
      <c r="JDV1197" s="559"/>
      <c r="JDW1197" s="559"/>
      <c r="JDX1197" s="559"/>
      <c r="JDY1197" s="559"/>
      <c r="JDZ1197" s="559"/>
      <c r="JEA1197" s="559"/>
      <c r="JEB1197" s="559"/>
      <c r="JEC1197" s="559"/>
      <c r="JED1197" s="559"/>
      <c r="JEE1197" s="559"/>
      <c r="JEF1197" s="559"/>
      <c r="JEG1197" s="559"/>
      <c r="JEH1197" s="559"/>
      <c r="JEI1197" s="559"/>
      <c r="JEJ1197" s="559"/>
      <c r="JEK1197" s="559"/>
      <c r="JEL1197" s="559"/>
      <c r="JEM1197" s="559"/>
      <c r="JEN1197" s="559"/>
      <c r="JEO1197" s="559"/>
      <c r="JEP1197" s="559"/>
      <c r="JEQ1197" s="559"/>
      <c r="JER1197" s="559"/>
      <c r="JES1197" s="559"/>
      <c r="JET1197" s="559"/>
      <c r="JEU1197" s="559"/>
      <c r="JEV1197" s="559"/>
      <c r="JEW1197" s="559"/>
      <c r="JEX1197" s="559"/>
      <c r="JEY1197" s="559"/>
      <c r="JEZ1197" s="559"/>
      <c r="JFA1197" s="559"/>
      <c r="JFB1197" s="559"/>
      <c r="JFC1197" s="559"/>
      <c r="JFD1197" s="559"/>
      <c r="JFE1197" s="559"/>
      <c r="JFF1197" s="559"/>
      <c r="JFG1197" s="559"/>
      <c r="JFH1197" s="559"/>
      <c r="JFI1197" s="559"/>
      <c r="JFJ1197" s="559"/>
      <c r="JFK1197" s="559"/>
      <c r="JFL1197" s="559"/>
      <c r="JFM1197" s="559"/>
      <c r="JFN1197" s="559"/>
      <c r="JFO1197" s="559"/>
      <c r="JFP1197" s="559"/>
      <c r="JFQ1197" s="559"/>
      <c r="JFR1197" s="559"/>
      <c r="JFS1197" s="559"/>
      <c r="JFT1197" s="559"/>
      <c r="JFU1197" s="559"/>
      <c r="JFV1197" s="559"/>
      <c r="JFW1197" s="559"/>
      <c r="JFX1197" s="559"/>
      <c r="JFY1197" s="559"/>
      <c r="JFZ1197" s="559"/>
      <c r="JGA1197" s="559"/>
      <c r="JGB1197" s="559"/>
      <c r="JGC1197" s="559"/>
      <c r="JGD1197" s="559"/>
      <c r="JGE1197" s="559"/>
      <c r="JGF1197" s="559"/>
      <c r="JGG1197" s="559"/>
      <c r="JGH1197" s="559"/>
      <c r="JGI1197" s="559"/>
      <c r="JGJ1197" s="559"/>
      <c r="JGK1197" s="559"/>
      <c r="JGL1197" s="559"/>
      <c r="JGM1197" s="559"/>
      <c r="JGN1197" s="559"/>
      <c r="JGO1197" s="559"/>
      <c r="JGP1197" s="559"/>
      <c r="JGQ1197" s="559"/>
      <c r="JGR1197" s="559"/>
      <c r="JGS1197" s="559"/>
      <c r="JGT1197" s="559"/>
      <c r="JGU1197" s="559"/>
      <c r="JGV1197" s="559"/>
      <c r="JGW1197" s="559"/>
      <c r="JGX1197" s="559"/>
      <c r="JGY1197" s="559"/>
      <c r="JGZ1197" s="559"/>
      <c r="JHA1197" s="559"/>
      <c r="JHB1197" s="559"/>
      <c r="JHC1197" s="559"/>
      <c r="JHD1197" s="559"/>
      <c r="JHE1197" s="559"/>
      <c r="JHF1197" s="559"/>
      <c r="JHG1197" s="559"/>
      <c r="JHH1197" s="559"/>
      <c r="JHI1197" s="559"/>
      <c r="JHJ1197" s="559"/>
      <c r="JHK1197" s="559"/>
      <c r="JHL1197" s="559"/>
      <c r="JHM1197" s="559"/>
      <c r="JHN1197" s="559"/>
      <c r="JHO1197" s="559"/>
      <c r="JHP1197" s="559"/>
      <c r="JHQ1197" s="559"/>
      <c r="JHR1197" s="559"/>
      <c r="JHS1197" s="559"/>
      <c r="JHT1197" s="559"/>
      <c r="JHU1197" s="559"/>
      <c r="JHV1197" s="559"/>
      <c r="JHW1197" s="559"/>
      <c r="JHX1197" s="559"/>
      <c r="JHY1197" s="559"/>
      <c r="JHZ1197" s="559"/>
      <c r="JIA1197" s="559"/>
      <c r="JIB1197" s="559"/>
      <c r="JIC1197" s="559"/>
      <c r="JID1197" s="559"/>
      <c r="JIE1197" s="559"/>
      <c r="JIF1197" s="559"/>
      <c r="JIG1197" s="559"/>
      <c r="JIH1197" s="559"/>
      <c r="JII1197" s="559"/>
      <c r="JIJ1197" s="559"/>
      <c r="JIK1197" s="559"/>
      <c r="JIL1197" s="559"/>
      <c r="JIM1197" s="559"/>
      <c r="JIN1197" s="559"/>
      <c r="JIO1197" s="559"/>
      <c r="JIP1197" s="559"/>
      <c r="JIQ1197" s="559"/>
      <c r="JIR1197" s="559"/>
      <c r="JIS1197" s="559"/>
      <c r="JIT1197" s="559"/>
      <c r="JIU1197" s="559"/>
      <c r="JIV1197" s="559"/>
      <c r="JIW1197" s="559"/>
      <c r="JIX1197" s="559"/>
      <c r="JIY1197" s="559"/>
      <c r="JIZ1197" s="559"/>
      <c r="JJA1197" s="559"/>
      <c r="JJB1197" s="559"/>
      <c r="JJC1197" s="559"/>
      <c r="JJD1197" s="559"/>
      <c r="JJE1197" s="559"/>
      <c r="JJF1197" s="559"/>
      <c r="JJG1197" s="559"/>
      <c r="JJH1197" s="559"/>
      <c r="JJI1197" s="559"/>
      <c r="JJJ1197" s="559"/>
      <c r="JJK1197" s="559"/>
      <c r="JJL1197" s="559"/>
      <c r="JJM1197" s="559"/>
      <c r="JJN1197" s="559"/>
      <c r="JJO1197" s="559"/>
      <c r="JJP1197" s="559"/>
      <c r="JJQ1197" s="559"/>
      <c r="JJR1197" s="559"/>
      <c r="JJS1197" s="559"/>
      <c r="JJT1197" s="559"/>
      <c r="JJU1197" s="559"/>
      <c r="JJV1197" s="559"/>
      <c r="JJW1197" s="559"/>
      <c r="JJX1197" s="559"/>
      <c r="JJY1197" s="559"/>
      <c r="JJZ1197" s="559"/>
      <c r="JKA1197" s="559"/>
      <c r="JKB1197" s="559"/>
      <c r="JKC1197" s="559"/>
      <c r="JKD1197" s="559"/>
      <c r="JKE1197" s="559"/>
      <c r="JKF1197" s="559"/>
      <c r="JKG1197" s="559"/>
      <c r="JKH1197" s="559"/>
      <c r="JKI1197" s="559"/>
      <c r="JKJ1197" s="559"/>
      <c r="JKK1197" s="559"/>
      <c r="JKL1197" s="559"/>
      <c r="JKM1197" s="559"/>
      <c r="JKN1197" s="559"/>
      <c r="JKO1197" s="559"/>
      <c r="JKP1197" s="559"/>
      <c r="JKQ1197" s="559"/>
      <c r="JKR1197" s="559"/>
      <c r="JKS1197" s="559"/>
      <c r="JKT1197" s="559"/>
      <c r="JKU1197" s="559"/>
      <c r="JKV1197" s="559"/>
      <c r="JKW1197" s="559"/>
      <c r="JKX1197" s="559"/>
      <c r="JKY1197" s="559"/>
      <c r="JKZ1197" s="559"/>
      <c r="JLA1197" s="559"/>
      <c r="JLB1197" s="559"/>
      <c r="JLC1197" s="559"/>
      <c r="JLD1197" s="559"/>
      <c r="JLE1197" s="559"/>
      <c r="JLF1197" s="559"/>
      <c r="JLG1197" s="559"/>
      <c r="JLH1197" s="559"/>
      <c r="JLI1197" s="559"/>
      <c r="JLJ1197" s="559"/>
      <c r="JLK1197" s="559"/>
      <c r="JLL1197" s="559"/>
      <c r="JLM1197" s="559"/>
      <c r="JLN1197" s="559"/>
      <c r="JLO1197" s="559"/>
      <c r="JLP1197" s="559"/>
      <c r="JLQ1197" s="559"/>
      <c r="JLR1197" s="559"/>
      <c r="JLS1197" s="559"/>
      <c r="JLT1197" s="559"/>
      <c r="JLU1197" s="559"/>
      <c r="JLV1197" s="559"/>
      <c r="JLW1197" s="559"/>
      <c r="JLX1197" s="559"/>
      <c r="JLY1197" s="559"/>
      <c r="JLZ1197" s="559"/>
      <c r="JMA1197" s="559"/>
      <c r="JMB1197" s="559"/>
      <c r="JMC1197" s="559"/>
      <c r="JMD1197" s="559"/>
      <c r="JME1197" s="559"/>
      <c r="JMF1197" s="559"/>
      <c r="JMG1197" s="559"/>
      <c r="JMH1197" s="559"/>
      <c r="JMI1197" s="559"/>
      <c r="JMJ1197" s="559"/>
      <c r="JMK1197" s="559"/>
      <c r="JML1197" s="559"/>
      <c r="JMM1197" s="559"/>
      <c r="JMN1197" s="559"/>
      <c r="JMO1197" s="559"/>
      <c r="JMP1197" s="559"/>
      <c r="JMQ1197" s="559"/>
      <c r="JMR1197" s="559"/>
      <c r="JMS1197" s="559"/>
      <c r="JMT1197" s="559"/>
      <c r="JMU1197" s="559"/>
      <c r="JMV1197" s="559"/>
      <c r="JMW1197" s="559"/>
      <c r="JMX1197" s="559"/>
      <c r="JMY1197" s="559"/>
      <c r="JMZ1197" s="559"/>
      <c r="JNA1197" s="559"/>
      <c r="JNB1197" s="559"/>
      <c r="JNC1197" s="559"/>
      <c r="JND1197" s="559"/>
      <c r="JNE1197" s="559"/>
      <c r="JNF1197" s="559"/>
      <c r="JNG1197" s="559"/>
      <c r="JNH1197" s="559"/>
      <c r="JNI1197" s="559"/>
      <c r="JNJ1197" s="559"/>
      <c r="JNK1197" s="559"/>
      <c r="JNL1197" s="559"/>
      <c r="JNM1197" s="559"/>
      <c r="JNN1197" s="559"/>
      <c r="JNO1197" s="559"/>
      <c r="JNP1197" s="559"/>
      <c r="JNQ1197" s="559"/>
      <c r="JNR1197" s="559"/>
      <c r="JNS1197" s="559"/>
      <c r="JNT1197" s="559"/>
      <c r="JNU1197" s="559"/>
      <c r="JNV1197" s="559"/>
      <c r="JNW1197" s="559"/>
      <c r="JNX1197" s="559"/>
      <c r="JNY1197" s="559"/>
      <c r="JNZ1197" s="559"/>
      <c r="JOA1197" s="559"/>
      <c r="JOB1197" s="559"/>
      <c r="JOC1197" s="559"/>
      <c r="JOD1197" s="559"/>
      <c r="JOE1197" s="559"/>
      <c r="JOF1197" s="559"/>
      <c r="JOG1197" s="559"/>
      <c r="JOH1197" s="559"/>
      <c r="JOI1197" s="559"/>
      <c r="JOJ1197" s="559"/>
      <c r="JOK1197" s="559"/>
      <c r="JOL1197" s="559"/>
      <c r="JOM1197" s="559"/>
      <c r="JON1197" s="559"/>
      <c r="JOO1197" s="559"/>
      <c r="JOP1197" s="559"/>
      <c r="JOQ1197" s="559"/>
      <c r="JOR1197" s="559"/>
      <c r="JOS1197" s="559"/>
      <c r="JOT1197" s="559"/>
      <c r="JOU1197" s="559"/>
      <c r="JOV1197" s="559"/>
      <c r="JOW1197" s="559"/>
      <c r="JOX1197" s="559"/>
      <c r="JOY1197" s="559"/>
      <c r="JOZ1197" s="559"/>
      <c r="JPA1197" s="559"/>
      <c r="JPB1197" s="559"/>
      <c r="JPC1197" s="559"/>
      <c r="JPD1197" s="559"/>
      <c r="JPE1197" s="559"/>
      <c r="JPF1197" s="559"/>
      <c r="JPG1197" s="559"/>
      <c r="JPH1197" s="559"/>
      <c r="JPI1197" s="559"/>
      <c r="JPJ1197" s="559"/>
      <c r="JPK1197" s="559"/>
      <c r="JPL1197" s="559"/>
      <c r="JPM1197" s="559"/>
      <c r="JPN1197" s="559"/>
      <c r="JPO1197" s="559"/>
      <c r="JPP1197" s="559"/>
      <c r="JPQ1197" s="559"/>
      <c r="JPR1197" s="559"/>
      <c r="JPS1197" s="559"/>
      <c r="JPT1197" s="559"/>
      <c r="JPU1197" s="559"/>
      <c r="JPV1197" s="559"/>
      <c r="JPW1197" s="559"/>
      <c r="JPX1197" s="559"/>
      <c r="JPY1197" s="559"/>
      <c r="JPZ1197" s="559"/>
      <c r="JQA1197" s="559"/>
      <c r="JQB1197" s="559"/>
      <c r="JQC1197" s="559"/>
      <c r="JQD1197" s="559"/>
      <c r="JQE1197" s="559"/>
      <c r="JQF1197" s="559"/>
      <c r="JQG1197" s="559"/>
      <c r="JQH1197" s="559"/>
      <c r="JQI1197" s="559"/>
      <c r="JQJ1197" s="559"/>
      <c r="JQK1197" s="559"/>
      <c r="JQL1197" s="559"/>
      <c r="JQM1197" s="559"/>
      <c r="JQN1197" s="559"/>
      <c r="JQO1197" s="559"/>
      <c r="JQP1197" s="559"/>
      <c r="JQQ1197" s="559"/>
      <c r="JQR1197" s="559"/>
      <c r="JQS1197" s="559"/>
      <c r="JQT1197" s="559"/>
      <c r="JQU1197" s="559"/>
      <c r="JQV1197" s="559"/>
      <c r="JQW1197" s="559"/>
      <c r="JQX1197" s="559"/>
      <c r="JQY1197" s="559"/>
      <c r="JQZ1197" s="559"/>
      <c r="JRA1197" s="559"/>
      <c r="JRB1197" s="559"/>
      <c r="JRC1197" s="559"/>
      <c r="JRD1197" s="559"/>
      <c r="JRE1197" s="559"/>
      <c r="JRF1197" s="559"/>
      <c r="JRG1197" s="559"/>
      <c r="JRH1197" s="559"/>
      <c r="JRI1197" s="559"/>
      <c r="JRJ1197" s="559"/>
      <c r="JRK1197" s="559"/>
      <c r="JRL1197" s="559"/>
      <c r="JRM1197" s="559"/>
      <c r="JRN1197" s="559"/>
      <c r="JRO1197" s="559"/>
      <c r="JRP1197" s="559"/>
      <c r="JRQ1197" s="559"/>
      <c r="JRR1197" s="559"/>
      <c r="JRS1197" s="559"/>
      <c r="JRT1197" s="559"/>
      <c r="JRU1197" s="559"/>
      <c r="JRV1197" s="559"/>
      <c r="JRW1197" s="559"/>
      <c r="JRX1197" s="559"/>
      <c r="JRY1197" s="559"/>
      <c r="JRZ1197" s="559"/>
      <c r="JSA1197" s="559"/>
      <c r="JSB1197" s="559"/>
      <c r="JSC1197" s="559"/>
      <c r="JSD1197" s="559"/>
      <c r="JSE1197" s="559"/>
      <c r="JSF1197" s="559"/>
      <c r="JSG1197" s="559"/>
      <c r="JSH1197" s="559"/>
      <c r="JSI1197" s="559"/>
      <c r="JSJ1197" s="559"/>
      <c r="JSK1197" s="559"/>
      <c r="JSL1197" s="559"/>
      <c r="JSM1197" s="559"/>
      <c r="JSN1197" s="559"/>
      <c r="JSO1197" s="559"/>
      <c r="JSP1197" s="559"/>
      <c r="JSQ1197" s="559"/>
      <c r="JSR1197" s="559"/>
      <c r="JSS1197" s="559"/>
      <c r="JST1197" s="559"/>
      <c r="JSU1197" s="559"/>
      <c r="JSV1197" s="559"/>
      <c r="JSW1197" s="559"/>
      <c r="JSX1197" s="559"/>
      <c r="JSY1197" s="559"/>
      <c r="JSZ1197" s="559"/>
      <c r="JTA1197" s="559"/>
      <c r="JTB1197" s="559"/>
      <c r="JTC1197" s="559"/>
      <c r="JTD1197" s="559"/>
      <c r="JTE1197" s="559"/>
      <c r="JTF1197" s="559"/>
      <c r="JTG1197" s="559"/>
      <c r="JTH1197" s="559"/>
      <c r="JTI1197" s="559"/>
      <c r="JTJ1197" s="559"/>
      <c r="JTK1197" s="559"/>
      <c r="JTL1197" s="559"/>
      <c r="JTM1197" s="559"/>
      <c r="JTN1197" s="559"/>
      <c r="JTO1197" s="559"/>
      <c r="JTP1197" s="559"/>
      <c r="JTQ1197" s="559"/>
      <c r="JTR1197" s="559"/>
      <c r="JTS1197" s="559"/>
      <c r="JTT1197" s="559"/>
      <c r="JTU1197" s="559"/>
      <c r="JTV1197" s="559"/>
      <c r="JTW1197" s="559"/>
      <c r="JTX1197" s="559"/>
      <c r="JTY1197" s="559"/>
      <c r="JTZ1197" s="559"/>
      <c r="JUA1197" s="559"/>
      <c r="JUB1197" s="559"/>
      <c r="JUC1197" s="559"/>
      <c r="JUD1197" s="559"/>
      <c r="JUE1197" s="559"/>
      <c r="JUF1197" s="559"/>
      <c r="JUG1197" s="559"/>
      <c r="JUH1197" s="559"/>
      <c r="JUI1197" s="559"/>
      <c r="JUJ1197" s="559"/>
      <c r="JUK1197" s="559"/>
      <c r="JUL1197" s="559"/>
      <c r="JUM1197" s="559"/>
      <c r="JUN1197" s="559"/>
      <c r="JUO1197" s="559"/>
      <c r="JUP1197" s="559"/>
      <c r="JUQ1197" s="559"/>
      <c r="JUR1197" s="559"/>
      <c r="JUS1197" s="559"/>
      <c r="JUT1197" s="559"/>
      <c r="JUU1197" s="559"/>
      <c r="JUV1197" s="559"/>
      <c r="JUW1197" s="559"/>
      <c r="JUX1197" s="559"/>
      <c r="JUY1197" s="559"/>
      <c r="JUZ1197" s="559"/>
      <c r="JVA1197" s="559"/>
      <c r="JVB1197" s="559"/>
      <c r="JVC1197" s="559"/>
      <c r="JVD1197" s="559"/>
      <c r="JVE1197" s="559"/>
      <c r="JVF1197" s="559"/>
      <c r="JVG1197" s="559"/>
      <c r="JVH1197" s="559"/>
      <c r="JVI1197" s="559"/>
      <c r="JVJ1197" s="559"/>
      <c r="JVK1197" s="559"/>
      <c r="JVL1197" s="559"/>
      <c r="JVM1197" s="559"/>
      <c r="JVN1197" s="559"/>
      <c r="JVO1197" s="559"/>
      <c r="JVP1197" s="559"/>
      <c r="JVQ1197" s="559"/>
      <c r="JVR1197" s="559"/>
      <c r="JVS1197" s="559"/>
      <c r="JVT1197" s="559"/>
      <c r="JVU1197" s="559"/>
      <c r="JVV1197" s="559"/>
      <c r="JVW1197" s="559"/>
      <c r="JVX1197" s="559"/>
      <c r="JVY1197" s="559"/>
      <c r="JVZ1197" s="559"/>
      <c r="JWA1197" s="559"/>
      <c r="JWB1197" s="559"/>
      <c r="JWC1197" s="559"/>
      <c r="JWD1197" s="559"/>
      <c r="JWE1197" s="559"/>
      <c r="JWF1197" s="559"/>
      <c r="JWG1197" s="559"/>
      <c r="JWH1197" s="559"/>
      <c r="JWI1197" s="559"/>
      <c r="JWJ1197" s="559"/>
      <c r="JWK1197" s="559"/>
      <c r="JWL1197" s="559"/>
      <c r="JWM1197" s="559"/>
      <c r="JWN1197" s="559"/>
      <c r="JWO1197" s="559"/>
      <c r="JWP1197" s="559"/>
      <c r="JWQ1197" s="559"/>
      <c r="JWR1197" s="559"/>
      <c r="JWS1197" s="559"/>
      <c r="JWT1197" s="559"/>
      <c r="JWU1197" s="559"/>
      <c r="JWV1197" s="559"/>
      <c r="JWW1197" s="559"/>
      <c r="JWX1197" s="559"/>
      <c r="JWY1197" s="559"/>
      <c r="JWZ1197" s="559"/>
      <c r="JXA1197" s="559"/>
      <c r="JXB1197" s="559"/>
      <c r="JXC1197" s="559"/>
      <c r="JXD1197" s="559"/>
      <c r="JXE1197" s="559"/>
      <c r="JXF1197" s="559"/>
      <c r="JXG1197" s="559"/>
      <c r="JXH1197" s="559"/>
      <c r="JXI1197" s="559"/>
      <c r="JXJ1197" s="559"/>
      <c r="JXK1197" s="559"/>
      <c r="JXL1197" s="559"/>
      <c r="JXM1197" s="559"/>
      <c r="JXN1197" s="559"/>
      <c r="JXO1197" s="559"/>
      <c r="JXP1197" s="559"/>
      <c r="JXQ1197" s="559"/>
      <c r="JXR1197" s="559"/>
      <c r="JXS1197" s="559"/>
      <c r="JXT1197" s="559"/>
      <c r="JXU1197" s="559"/>
      <c r="JXV1197" s="559"/>
      <c r="JXW1197" s="559"/>
      <c r="JXX1197" s="559"/>
      <c r="JXY1197" s="559"/>
      <c r="JXZ1197" s="559"/>
      <c r="JYA1197" s="559"/>
      <c r="JYB1197" s="559"/>
      <c r="JYC1197" s="559"/>
      <c r="JYD1197" s="559"/>
      <c r="JYE1197" s="559"/>
      <c r="JYF1197" s="559"/>
      <c r="JYG1197" s="559"/>
      <c r="JYH1197" s="559"/>
      <c r="JYI1197" s="559"/>
      <c r="JYJ1197" s="559"/>
      <c r="JYK1197" s="559"/>
      <c r="JYL1197" s="559"/>
      <c r="JYM1197" s="559"/>
      <c r="JYN1197" s="559"/>
      <c r="JYO1197" s="559"/>
      <c r="JYP1197" s="559"/>
      <c r="JYQ1197" s="559"/>
      <c r="JYR1197" s="559"/>
      <c r="JYS1197" s="559"/>
      <c r="JYT1197" s="559"/>
      <c r="JYU1197" s="559"/>
      <c r="JYV1197" s="559"/>
      <c r="JYW1197" s="559"/>
      <c r="JYX1197" s="559"/>
      <c r="JYY1197" s="559"/>
      <c r="JYZ1197" s="559"/>
      <c r="JZA1197" s="559"/>
      <c r="JZB1197" s="559"/>
      <c r="JZC1197" s="559"/>
      <c r="JZD1197" s="559"/>
      <c r="JZE1197" s="559"/>
      <c r="JZF1197" s="559"/>
      <c r="JZG1197" s="559"/>
      <c r="JZH1197" s="559"/>
      <c r="JZI1197" s="559"/>
      <c r="JZJ1197" s="559"/>
      <c r="JZK1197" s="559"/>
      <c r="JZL1197" s="559"/>
      <c r="JZM1197" s="559"/>
      <c r="JZN1197" s="559"/>
      <c r="JZO1197" s="559"/>
      <c r="JZP1197" s="559"/>
      <c r="JZQ1197" s="559"/>
      <c r="JZR1197" s="559"/>
      <c r="JZS1197" s="559"/>
      <c r="JZT1197" s="559"/>
      <c r="JZU1197" s="559"/>
      <c r="JZV1197" s="559"/>
      <c r="JZW1197" s="559"/>
      <c r="JZX1197" s="559"/>
      <c r="JZY1197" s="559"/>
      <c r="JZZ1197" s="559"/>
      <c r="KAA1197" s="559"/>
      <c r="KAB1197" s="559"/>
      <c r="KAC1197" s="559"/>
      <c r="KAD1197" s="559"/>
      <c r="KAE1197" s="559"/>
      <c r="KAF1197" s="559"/>
      <c r="KAG1197" s="559"/>
      <c r="KAH1197" s="559"/>
      <c r="KAI1197" s="559"/>
      <c r="KAJ1197" s="559"/>
      <c r="KAK1197" s="559"/>
      <c r="KAL1197" s="559"/>
      <c r="KAM1197" s="559"/>
      <c r="KAN1197" s="559"/>
      <c r="KAO1197" s="559"/>
      <c r="KAP1197" s="559"/>
      <c r="KAQ1197" s="559"/>
      <c r="KAR1197" s="559"/>
      <c r="KAS1197" s="559"/>
      <c r="KAT1197" s="559"/>
      <c r="KAU1197" s="559"/>
      <c r="KAV1197" s="559"/>
      <c r="KAW1197" s="559"/>
      <c r="KAX1197" s="559"/>
      <c r="KAY1197" s="559"/>
      <c r="KAZ1197" s="559"/>
      <c r="KBA1197" s="559"/>
      <c r="KBB1197" s="559"/>
      <c r="KBC1197" s="559"/>
      <c r="KBD1197" s="559"/>
      <c r="KBE1197" s="559"/>
      <c r="KBF1197" s="559"/>
      <c r="KBG1197" s="559"/>
      <c r="KBH1197" s="559"/>
      <c r="KBI1197" s="559"/>
      <c r="KBJ1197" s="559"/>
      <c r="KBK1197" s="559"/>
      <c r="KBL1197" s="559"/>
      <c r="KBM1197" s="559"/>
      <c r="KBN1197" s="559"/>
      <c r="KBO1197" s="559"/>
      <c r="KBP1197" s="559"/>
      <c r="KBQ1197" s="559"/>
      <c r="KBR1197" s="559"/>
      <c r="KBS1197" s="559"/>
      <c r="KBT1197" s="559"/>
      <c r="KBU1197" s="559"/>
      <c r="KBV1197" s="559"/>
      <c r="KBW1197" s="559"/>
      <c r="KBX1197" s="559"/>
      <c r="KBY1197" s="559"/>
      <c r="KBZ1197" s="559"/>
      <c r="KCA1197" s="559"/>
      <c r="KCB1197" s="559"/>
      <c r="KCC1197" s="559"/>
      <c r="KCD1197" s="559"/>
      <c r="KCE1197" s="559"/>
      <c r="KCF1197" s="559"/>
      <c r="KCG1197" s="559"/>
      <c r="KCH1197" s="559"/>
      <c r="KCI1197" s="559"/>
      <c r="KCJ1197" s="559"/>
      <c r="KCK1197" s="559"/>
      <c r="KCL1197" s="559"/>
      <c r="KCM1197" s="559"/>
      <c r="KCN1197" s="559"/>
      <c r="KCO1197" s="559"/>
      <c r="KCP1197" s="559"/>
      <c r="KCQ1197" s="559"/>
      <c r="KCR1197" s="559"/>
      <c r="KCS1197" s="559"/>
      <c r="KCT1197" s="559"/>
      <c r="KCU1197" s="559"/>
      <c r="KCV1197" s="559"/>
      <c r="KCW1197" s="559"/>
      <c r="KCX1197" s="559"/>
      <c r="KCY1197" s="559"/>
      <c r="KCZ1197" s="559"/>
      <c r="KDA1197" s="559"/>
      <c r="KDB1197" s="559"/>
      <c r="KDC1197" s="559"/>
      <c r="KDD1197" s="559"/>
      <c r="KDE1197" s="559"/>
      <c r="KDF1197" s="559"/>
      <c r="KDG1197" s="559"/>
      <c r="KDH1197" s="559"/>
      <c r="KDI1197" s="559"/>
      <c r="KDJ1197" s="559"/>
      <c r="KDK1197" s="559"/>
      <c r="KDL1197" s="559"/>
      <c r="KDM1197" s="559"/>
      <c r="KDN1197" s="559"/>
      <c r="KDO1197" s="559"/>
      <c r="KDP1197" s="559"/>
      <c r="KDQ1197" s="559"/>
      <c r="KDR1197" s="559"/>
      <c r="KDS1197" s="559"/>
      <c r="KDT1197" s="559"/>
      <c r="KDU1197" s="559"/>
      <c r="KDV1197" s="559"/>
      <c r="KDW1197" s="559"/>
      <c r="KDX1197" s="559"/>
      <c r="KDY1197" s="559"/>
      <c r="KDZ1197" s="559"/>
      <c r="KEA1197" s="559"/>
      <c r="KEB1197" s="559"/>
      <c r="KEC1197" s="559"/>
      <c r="KED1197" s="559"/>
      <c r="KEE1197" s="559"/>
      <c r="KEF1197" s="559"/>
      <c r="KEG1197" s="559"/>
      <c r="KEH1197" s="559"/>
      <c r="KEI1197" s="559"/>
      <c r="KEJ1197" s="559"/>
      <c r="KEK1197" s="559"/>
      <c r="KEL1197" s="559"/>
      <c r="KEM1197" s="559"/>
      <c r="KEN1197" s="559"/>
      <c r="KEO1197" s="559"/>
      <c r="KEP1197" s="559"/>
      <c r="KEQ1197" s="559"/>
      <c r="KER1197" s="559"/>
      <c r="KES1197" s="559"/>
      <c r="KET1197" s="559"/>
      <c r="KEU1197" s="559"/>
      <c r="KEV1197" s="559"/>
      <c r="KEW1197" s="559"/>
      <c r="KEX1197" s="559"/>
      <c r="KEY1197" s="559"/>
      <c r="KEZ1197" s="559"/>
      <c r="KFA1197" s="559"/>
      <c r="KFB1197" s="559"/>
      <c r="KFC1197" s="559"/>
      <c r="KFD1197" s="559"/>
      <c r="KFE1197" s="559"/>
      <c r="KFF1197" s="559"/>
      <c r="KFG1197" s="559"/>
      <c r="KFH1197" s="559"/>
      <c r="KFI1197" s="559"/>
      <c r="KFJ1197" s="559"/>
      <c r="KFK1197" s="559"/>
      <c r="KFL1197" s="559"/>
      <c r="KFM1197" s="559"/>
      <c r="KFN1197" s="559"/>
      <c r="KFO1197" s="559"/>
      <c r="KFP1197" s="559"/>
      <c r="KFQ1197" s="559"/>
      <c r="KFR1197" s="559"/>
      <c r="KFS1197" s="559"/>
      <c r="KFT1197" s="559"/>
      <c r="KFU1197" s="559"/>
      <c r="KFV1197" s="559"/>
      <c r="KFW1197" s="559"/>
      <c r="KFX1197" s="559"/>
      <c r="KFY1197" s="559"/>
      <c r="KFZ1197" s="559"/>
      <c r="KGA1197" s="559"/>
      <c r="KGB1197" s="559"/>
      <c r="KGC1197" s="559"/>
      <c r="KGD1197" s="559"/>
      <c r="KGE1197" s="559"/>
      <c r="KGF1197" s="559"/>
      <c r="KGG1197" s="559"/>
      <c r="KGH1197" s="559"/>
      <c r="KGI1197" s="559"/>
      <c r="KGJ1197" s="559"/>
      <c r="KGK1197" s="559"/>
      <c r="KGL1197" s="559"/>
      <c r="KGM1197" s="559"/>
      <c r="KGN1197" s="559"/>
      <c r="KGO1197" s="559"/>
      <c r="KGP1197" s="559"/>
      <c r="KGQ1197" s="559"/>
      <c r="KGR1197" s="559"/>
      <c r="KGS1197" s="559"/>
      <c r="KGT1197" s="559"/>
      <c r="KGU1197" s="559"/>
      <c r="KGV1197" s="559"/>
      <c r="KGW1197" s="559"/>
      <c r="KGX1197" s="559"/>
      <c r="KGY1197" s="559"/>
      <c r="KGZ1197" s="559"/>
      <c r="KHA1197" s="559"/>
      <c r="KHB1197" s="559"/>
      <c r="KHC1197" s="559"/>
      <c r="KHD1197" s="559"/>
      <c r="KHE1197" s="559"/>
      <c r="KHF1197" s="559"/>
      <c r="KHG1197" s="559"/>
      <c r="KHH1197" s="559"/>
      <c r="KHI1197" s="559"/>
      <c r="KHJ1197" s="559"/>
      <c r="KHK1197" s="559"/>
      <c r="KHL1197" s="559"/>
      <c r="KHM1197" s="559"/>
      <c r="KHN1197" s="559"/>
      <c r="KHO1197" s="559"/>
      <c r="KHP1197" s="559"/>
      <c r="KHQ1197" s="559"/>
      <c r="KHR1197" s="559"/>
      <c r="KHS1197" s="559"/>
      <c r="KHT1197" s="559"/>
      <c r="KHU1197" s="559"/>
      <c r="KHV1197" s="559"/>
      <c r="KHW1197" s="559"/>
      <c r="KHX1197" s="559"/>
      <c r="KHY1197" s="559"/>
      <c r="KHZ1197" s="559"/>
      <c r="KIA1197" s="559"/>
      <c r="KIB1197" s="559"/>
      <c r="KIC1197" s="559"/>
      <c r="KID1197" s="559"/>
      <c r="KIE1197" s="559"/>
      <c r="KIF1197" s="559"/>
      <c r="KIG1197" s="559"/>
      <c r="KIH1197" s="559"/>
      <c r="KII1197" s="559"/>
      <c r="KIJ1197" s="559"/>
      <c r="KIK1197" s="559"/>
      <c r="KIL1197" s="559"/>
      <c r="KIM1197" s="559"/>
      <c r="KIN1197" s="559"/>
      <c r="KIO1197" s="559"/>
      <c r="KIP1197" s="559"/>
      <c r="KIQ1197" s="559"/>
      <c r="KIR1197" s="559"/>
      <c r="KIS1197" s="559"/>
      <c r="KIT1197" s="559"/>
      <c r="KIU1197" s="559"/>
      <c r="KIV1197" s="559"/>
      <c r="KIW1197" s="559"/>
      <c r="KIX1197" s="559"/>
      <c r="KIY1197" s="559"/>
      <c r="KIZ1197" s="559"/>
      <c r="KJA1197" s="559"/>
      <c r="KJB1197" s="559"/>
      <c r="KJC1197" s="559"/>
      <c r="KJD1197" s="559"/>
      <c r="KJE1197" s="559"/>
      <c r="KJF1197" s="559"/>
      <c r="KJG1197" s="559"/>
      <c r="KJH1197" s="559"/>
      <c r="KJI1197" s="559"/>
      <c r="KJJ1197" s="559"/>
      <c r="KJK1197" s="559"/>
      <c r="KJL1197" s="559"/>
      <c r="KJM1197" s="559"/>
      <c r="KJN1197" s="559"/>
      <c r="KJO1197" s="559"/>
      <c r="KJP1197" s="559"/>
      <c r="KJQ1197" s="559"/>
      <c r="KJR1197" s="559"/>
      <c r="KJS1197" s="559"/>
      <c r="KJT1197" s="559"/>
      <c r="KJU1197" s="559"/>
      <c r="KJV1197" s="559"/>
      <c r="KJW1197" s="559"/>
      <c r="KJX1197" s="559"/>
      <c r="KJY1197" s="559"/>
      <c r="KJZ1197" s="559"/>
      <c r="KKA1197" s="559"/>
      <c r="KKB1197" s="559"/>
      <c r="KKC1197" s="559"/>
      <c r="KKD1197" s="559"/>
      <c r="KKE1197" s="559"/>
      <c r="KKF1197" s="559"/>
      <c r="KKG1197" s="559"/>
      <c r="KKH1197" s="559"/>
      <c r="KKI1197" s="559"/>
      <c r="KKJ1197" s="559"/>
      <c r="KKK1197" s="559"/>
      <c r="KKL1197" s="559"/>
      <c r="KKM1197" s="559"/>
      <c r="KKN1197" s="559"/>
      <c r="KKO1197" s="559"/>
      <c r="KKP1197" s="559"/>
      <c r="KKQ1197" s="559"/>
      <c r="KKR1197" s="559"/>
      <c r="KKS1197" s="559"/>
      <c r="KKT1197" s="559"/>
      <c r="KKU1197" s="559"/>
      <c r="KKV1197" s="559"/>
      <c r="KKW1197" s="559"/>
      <c r="KKX1197" s="559"/>
      <c r="KKY1197" s="559"/>
      <c r="KKZ1197" s="559"/>
      <c r="KLA1197" s="559"/>
      <c r="KLB1197" s="559"/>
      <c r="KLC1197" s="559"/>
      <c r="KLD1197" s="559"/>
      <c r="KLE1197" s="559"/>
      <c r="KLF1197" s="559"/>
      <c r="KLG1197" s="559"/>
      <c r="KLH1197" s="559"/>
      <c r="KLI1197" s="559"/>
      <c r="KLJ1197" s="559"/>
      <c r="KLK1197" s="559"/>
      <c r="KLL1197" s="559"/>
      <c r="KLM1197" s="559"/>
      <c r="KLN1197" s="559"/>
      <c r="KLO1197" s="559"/>
      <c r="KLP1197" s="559"/>
      <c r="KLQ1197" s="559"/>
      <c r="KLR1197" s="559"/>
      <c r="KLS1197" s="559"/>
      <c r="KLT1197" s="559"/>
      <c r="KLU1197" s="559"/>
      <c r="KLV1197" s="559"/>
      <c r="KLW1197" s="559"/>
      <c r="KLX1197" s="559"/>
      <c r="KLY1197" s="559"/>
      <c r="KLZ1197" s="559"/>
      <c r="KMA1197" s="559"/>
      <c r="KMB1197" s="559"/>
      <c r="KMC1197" s="559"/>
      <c r="KMD1197" s="559"/>
      <c r="KME1197" s="559"/>
      <c r="KMF1197" s="559"/>
      <c r="KMG1197" s="559"/>
      <c r="KMH1197" s="559"/>
      <c r="KMI1197" s="559"/>
      <c r="KMJ1197" s="559"/>
      <c r="KMK1197" s="559"/>
      <c r="KML1197" s="559"/>
      <c r="KMM1197" s="559"/>
      <c r="KMN1197" s="559"/>
      <c r="KMO1197" s="559"/>
      <c r="KMP1197" s="559"/>
      <c r="KMQ1197" s="559"/>
      <c r="KMR1197" s="559"/>
      <c r="KMS1197" s="559"/>
      <c r="KMT1197" s="559"/>
      <c r="KMU1197" s="559"/>
      <c r="KMV1197" s="559"/>
      <c r="KMW1197" s="559"/>
      <c r="KMX1197" s="559"/>
      <c r="KMY1197" s="559"/>
      <c r="KMZ1197" s="559"/>
      <c r="KNA1197" s="559"/>
      <c r="KNB1197" s="559"/>
      <c r="KNC1197" s="559"/>
      <c r="KND1197" s="559"/>
      <c r="KNE1197" s="559"/>
      <c r="KNF1197" s="559"/>
      <c r="KNG1197" s="559"/>
      <c r="KNH1197" s="559"/>
      <c r="KNI1197" s="559"/>
      <c r="KNJ1197" s="559"/>
      <c r="KNK1197" s="559"/>
      <c r="KNL1197" s="559"/>
      <c r="KNM1197" s="559"/>
      <c r="KNN1197" s="559"/>
      <c r="KNO1197" s="559"/>
      <c r="KNP1197" s="559"/>
      <c r="KNQ1197" s="559"/>
      <c r="KNR1197" s="559"/>
      <c r="KNS1197" s="559"/>
      <c r="KNT1197" s="559"/>
      <c r="KNU1197" s="559"/>
      <c r="KNV1197" s="559"/>
      <c r="KNW1197" s="559"/>
      <c r="KNX1197" s="559"/>
      <c r="KNY1197" s="559"/>
      <c r="KNZ1197" s="559"/>
      <c r="KOA1197" s="559"/>
      <c r="KOB1197" s="559"/>
      <c r="KOC1197" s="559"/>
      <c r="KOD1197" s="559"/>
      <c r="KOE1197" s="559"/>
      <c r="KOF1197" s="559"/>
      <c r="KOG1197" s="559"/>
      <c r="KOH1197" s="559"/>
      <c r="KOI1197" s="559"/>
      <c r="KOJ1197" s="559"/>
      <c r="KOK1197" s="559"/>
      <c r="KOL1197" s="559"/>
      <c r="KOM1197" s="559"/>
      <c r="KON1197" s="559"/>
      <c r="KOO1197" s="559"/>
      <c r="KOP1197" s="559"/>
      <c r="KOQ1197" s="559"/>
      <c r="KOR1197" s="559"/>
      <c r="KOS1197" s="559"/>
      <c r="KOT1197" s="559"/>
      <c r="KOU1197" s="559"/>
      <c r="KOV1197" s="559"/>
      <c r="KOW1197" s="559"/>
      <c r="KOX1197" s="559"/>
      <c r="KOY1197" s="559"/>
      <c r="KOZ1197" s="559"/>
      <c r="KPA1197" s="559"/>
      <c r="KPB1197" s="559"/>
      <c r="KPC1197" s="559"/>
      <c r="KPD1197" s="559"/>
      <c r="KPE1197" s="559"/>
      <c r="KPF1197" s="559"/>
      <c r="KPG1197" s="559"/>
      <c r="KPH1197" s="559"/>
      <c r="KPI1197" s="559"/>
      <c r="KPJ1197" s="559"/>
      <c r="KPK1197" s="559"/>
      <c r="KPL1197" s="559"/>
      <c r="KPM1197" s="559"/>
      <c r="KPN1197" s="559"/>
      <c r="KPO1197" s="559"/>
      <c r="KPP1197" s="559"/>
      <c r="KPQ1197" s="559"/>
      <c r="KPR1197" s="559"/>
      <c r="KPS1197" s="559"/>
      <c r="KPT1197" s="559"/>
      <c r="KPU1197" s="559"/>
      <c r="KPV1197" s="559"/>
      <c r="KPW1197" s="559"/>
      <c r="KPX1197" s="559"/>
      <c r="KPY1197" s="559"/>
      <c r="KPZ1197" s="559"/>
      <c r="KQA1197" s="559"/>
      <c r="KQB1197" s="559"/>
      <c r="KQC1197" s="559"/>
      <c r="KQD1197" s="559"/>
      <c r="KQE1197" s="559"/>
      <c r="KQF1197" s="559"/>
      <c r="KQG1197" s="559"/>
      <c r="KQH1197" s="559"/>
      <c r="KQI1197" s="559"/>
      <c r="KQJ1197" s="559"/>
      <c r="KQK1197" s="559"/>
      <c r="KQL1197" s="559"/>
      <c r="KQM1197" s="559"/>
      <c r="KQN1197" s="559"/>
      <c r="KQO1197" s="559"/>
      <c r="KQP1197" s="559"/>
      <c r="KQQ1197" s="559"/>
      <c r="KQR1197" s="559"/>
      <c r="KQS1197" s="559"/>
      <c r="KQT1197" s="559"/>
      <c r="KQU1197" s="559"/>
      <c r="KQV1197" s="559"/>
      <c r="KQW1197" s="559"/>
      <c r="KQX1197" s="559"/>
      <c r="KQY1197" s="559"/>
      <c r="KQZ1197" s="559"/>
      <c r="KRA1197" s="559"/>
      <c r="KRB1197" s="559"/>
      <c r="KRC1197" s="559"/>
      <c r="KRD1197" s="559"/>
      <c r="KRE1197" s="559"/>
      <c r="KRF1197" s="559"/>
      <c r="KRG1197" s="559"/>
      <c r="KRH1197" s="559"/>
      <c r="KRI1197" s="559"/>
      <c r="KRJ1197" s="559"/>
      <c r="KRK1197" s="559"/>
      <c r="KRL1197" s="559"/>
      <c r="KRM1197" s="559"/>
      <c r="KRN1197" s="559"/>
      <c r="KRO1197" s="559"/>
      <c r="KRP1197" s="559"/>
      <c r="KRQ1197" s="559"/>
      <c r="KRR1197" s="559"/>
      <c r="KRS1197" s="559"/>
      <c r="KRT1197" s="559"/>
      <c r="KRU1197" s="559"/>
      <c r="KRV1197" s="559"/>
      <c r="KRW1197" s="559"/>
      <c r="KRX1197" s="559"/>
      <c r="KRY1197" s="559"/>
      <c r="KRZ1197" s="559"/>
      <c r="KSA1197" s="559"/>
      <c r="KSB1197" s="559"/>
      <c r="KSC1197" s="559"/>
      <c r="KSD1197" s="559"/>
      <c r="KSE1197" s="559"/>
      <c r="KSF1197" s="559"/>
      <c r="KSG1197" s="559"/>
      <c r="KSH1197" s="559"/>
      <c r="KSI1197" s="559"/>
      <c r="KSJ1197" s="559"/>
      <c r="KSK1197" s="559"/>
      <c r="KSL1197" s="559"/>
      <c r="KSM1197" s="559"/>
      <c r="KSN1197" s="559"/>
      <c r="KSO1197" s="559"/>
      <c r="KSP1197" s="559"/>
      <c r="KSQ1197" s="559"/>
      <c r="KSR1197" s="559"/>
      <c r="KSS1197" s="559"/>
      <c r="KST1197" s="559"/>
      <c r="KSU1197" s="559"/>
      <c r="KSV1197" s="559"/>
      <c r="KSW1197" s="559"/>
      <c r="KSX1197" s="559"/>
      <c r="KSY1197" s="559"/>
      <c r="KSZ1197" s="559"/>
      <c r="KTA1197" s="559"/>
      <c r="KTB1197" s="559"/>
      <c r="KTC1197" s="559"/>
      <c r="KTD1197" s="559"/>
      <c r="KTE1197" s="559"/>
      <c r="KTF1197" s="559"/>
      <c r="KTG1197" s="559"/>
      <c r="KTH1197" s="559"/>
      <c r="KTI1197" s="559"/>
      <c r="KTJ1197" s="559"/>
      <c r="KTK1197" s="559"/>
      <c r="KTL1197" s="559"/>
      <c r="KTM1197" s="559"/>
      <c r="KTN1197" s="559"/>
      <c r="KTO1197" s="559"/>
      <c r="KTP1197" s="559"/>
      <c r="KTQ1197" s="559"/>
      <c r="KTR1197" s="559"/>
      <c r="KTS1197" s="559"/>
      <c r="KTT1197" s="559"/>
      <c r="KTU1197" s="559"/>
      <c r="KTV1197" s="559"/>
      <c r="KTW1197" s="559"/>
      <c r="KTX1197" s="559"/>
      <c r="KTY1197" s="559"/>
      <c r="KTZ1197" s="559"/>
      <c r="KUA1197" s="559"/>
      <c r="KUB1197" s="559"/>
      <c r="KUC1197" s="559"/>
      <c r="KUD1197" s="559"/>
      <c r="KUE1197" s="559"/>
      <c r="KUF1197" s="559"/>
      <c r="KUG1197" s="559"/>
      <c r="KUH1197" s="559"/>
      <c r="KUI1197" s="559"/>
      <c r="KUJ1197" s="559"/>
      <c r="KUK1197" s="559"/>
      <c r="KUL1197" s="559"/>
      <c r="KUM1197" s="559"/>
      <c r="KUN1197" s="559"/>
      <c r="KUO1197" s="559"/>
      <c r="KUP1197" s="559"/>
      <c r="KUQ1197" s="559"/>
      <c r="KUR1197" s="559"/>
      <c r="KUS1197" s="559"/>
      <c r="KUT1197" s="559"/>
      <c r="KUU1197" s="559"/>
      <c r="KUV1197" s="559"/>
      <c r="KUW1197" s="559"/>
      <c r="KUX1197" s="559"/>
      <c r="KUY1197" s="559"/>
      <c r="KUZ1197" s="559"/>
      <c r="KVA1197" s="559"/>
      <c r="KVB1197" s="559"/>
      <c r="KVC1197" s="559"/>
      <c r="KVD1197" s="559"/>
      <c r="KVE1197" s="559"/>
      <c r="KVF1197" s="559"/>
      <c r="KVG1197" s="559"/>
      <c r="KVH1197" s="559"/>
      <c r="KVI1197" s="559"/>
      <c r="KVJ1197" s="559"/>
      <c r="KVK1197" s="559"/>
      <c r="KVL1197" s="559"/>
      <c r="KVM1197" s="559"/>
      <c r="KVN1197" s="559"/>
      <c r="KVO1197" s="559"/>
      <c r="KVP1197" s="559"/>
      <c r="KVQ1197" s="559"/>
      <c r="KVR1197" s="559"/>
      <c r="KVS1197" s="559"/>
      <c r="KVT1197" s="559"/>
      <c r="KVU1197" s="559"/>
      <c r="KVV1197" s="559"/>
      <c r="KVW1197" s="559"/>
      <c r="KVX1197" s="559"/>
      <c r="KVY1197" s="559"/>
      <c r="KVZ1197" s="559"/>
      <c r="KWA1197" s="559"/>
      <c r="KWB1197" s="559"/>
      <c r="KWC1197" s="559"/>
      <c r="KWD1197" s="559"/>
      <c r="KWE1197" s="559"/>
      <c r="KWF1197" s="559"/>
      <c r="KWG1197" s="559"/>
      <c r="KWH1197" s="559"/>
      <c r="KWI1197" s="559"/>
      <c r="KWJ1197" s="559"/>
      <c r="KWK1197" s="559"/>
      <c r="KWL1197" s="559"/>
      <c r="KWM1197" s="559"/>
      <c r="KWN1197" s="559"/>
      <c r="KWO1197" s="559"/>
      <c r="KWP1197" s="559"/>
      <c r="KWQ1197" s="559"/>
      <c r="KWR1197" s="559"/>
      <c r="KWS1197" s="559"/>
      <c r="KWT1197" s="559"/>
      <c r="KWU1197" s="559"/>
      <c r="KWV1197" s="559"/>
      <c r="KWW1197" s="559"/>
      <c r="KWX1197" s="559"/>
      <c r="KWY1197" s="559"/>
      <c r="KWZ1197" s="559"/>
      <c r="KXA1197" s="559"/>
      <c r="KXB1197" s="559"/>
      <c r="KXC1197" s="559"/>
      <c r="KXD1197" s="559"/>
      <c r="KXE1197" s="559"/>
      <c r="KXF1197" s="559"/>
      <c r="KXG1197" s="559"/>
      <c r="KXH1197" s="559"/>
      <c r="KXI1197" s="559"/>
      <c r="KXJ1197" s="559"/>
      <c r="KXK1197" s="559"/>
      <c r="KXL1197" s="559"/>
      <c r="KXM1197" s="559"/>
      <c r="KXN1197" s="559"/>
      <c r="KXO1197" s="559"/>
      <c r="KXP1197" s="559"/>
      <c r="KXQ1197" s="559"/>
      <c r="KXR1197" s="559"/>
      <c r="KXS1197" s="559"/>
      <c r="KXT1197" s="559"/>
      <c r="KXU1197" s="559"/>
      <c r="KXV1197" s="559"/>
      <c r="KXW1197" s="559"/>
      <c r="KXX1197" s="559"/>
      <c r="KXY1197" s="559"/>
      <c r="KXZ1197" s="559"/>
      <c r="KYA1197" s="559"/>
      <c r="KYB1197" s="559"/>
      <c r="KYC1197" s="559"/>
      <c r="KYD1197" s="559"/>
      <c r="KYE1197" s="559"/>
      <c r="KYF1197" s="559"/>
      <c r="KYG1197" s="559"/>
      <c r="KYH1197" s="559"/>
      <c r="KYI1197" s="559"/>
      <c r="KYJ1197" s="559"/>
      <c r="KYK1197" s="559"/>
      <c r="KYL1197" s="559"/>
      <c r="KYM1197" s="559"/>
      <c r="KYN1197" s="559"/>
      <c r="KYO1197" s="559"/>
      <c r="KYP1197" s="559"/>
      <c r="KYQ1197" s="559"/>
      <c r="KYR1197" s="559"/>
      <c r="KYS1197" s="559"/>
      <c r="KYT1197" s="559"/>
      <c r="KYU1197" s="559"/>
      <c r="KYV1197" s="559"/>
      <c r="KYW1197" s="559"/>
      <c r="KYX1197" s="559"/>
      <c r="KYY1197" s="559"/>
      <c r="KYZ1197" s="559"/>
      <c r="KZA1197" s="559"/>
      <c r="KZB1197" s="559"/>
      <c r="KZC1197" s="559"/>
      <c r="KZD1197" s="559"/>
      <c r="KZE1197" s="559"/>
      <c r="KZF1197" s="559"/>
      <c r="KZG1197" s="559"/>
      <c r="KZH1197" s="559"/>
      <c r="KZI1197" s="559"/>
      <c r="KZJ1197" s="559"/>
      <c r="KZK1197" s="559"/>
      <c r="KZL1197" s="559"/>
      <c r="KZM1197" s="559"/>
      <c r="KZN1197" s="559"/>
      <c r="KZO1197" s="559"/>
      <c r="KZP1197" s="559"/>
      <c r="KZQ1197" s="559"/>
      <c r="KZR1197" s="559"/>
      <c r="KZS1197" s="559"/>
      <c r="KZT1197" s="559"/>
      <c r="KZU1197" s="559"/>
      <c r="KZV1197" s="559"/>
      <c r="KZW1197" s="559"/>
      <c r="KZX1197" s="559"/>
      <c r="KZY1197" s="559"/>
      <c r="KZZ1197" s="559"/>
      <c r="LAA1197" s="559"/>
      <c r="LAB1197" s="559"/>
      <c r="LAC1197" s="559"/>
      <c r="LAD1197" s="559"/>
      <c r="LAE1197" s="559"/>
      <c r="LAF1197" s="559"/>
      <c r="LAG1197" s="559"/>
      <c r="LAH1197" s="559"/>
      <c r="LAI1197" s="559"/>
      <c r="LAJ1197" s="559"/>
      <c r="LAK1197" s="559"/>
      <c r="LAL1197" s="559"/>
      <c r="LAM1197" s="559"/>
      <c r="LAN1197" s="559"/>
      <c r="LAO1197" s="559"/>
      <c r="LAP1197" s="559"/>
      <c r="LAQ1197" s="559"/>
      <c r="LAR1197" s="559"/>
      <c r="LAS1197" s="559"/>
      <c r="LAT1197" s="559"/>
      <c r="LAU1197" s="559"/>
      <c r="LAV1197" s="559"/>
      <c r="LAW1197" s="559"/>
      <c r="LAX1197" s="559"/>
      <c r="LAY1197" s="559"/>
      <c r="LAZ1197" s="559"/>
      <c r="LBA1197" s="559"/>
      <c r="LBB1197" s="559"/>
      <c r="LBC1197" s="559"/>
      <c r="LBD1197" s="559"/>
      <c r="LBE1197" s="559"/>
      <c r="LBF1197" s="559"/>
      <c r="LBG1197" s="559"/>
      <c r="LBH1197" s="559"/>
      <c r="LBI1197" s="559"/>
      <c r="LBJ1197" s="559"/>
      <c r="LBK1197" s="559"/>
      <c r="LBL1197" s="559"/>
      <c r="LBM1197" s="559"/>
      <c r="LBN1197" s="559"/>
      <c r="LBO1197" s="559"/>
      <c r="LBP1197" s="559"/>
      <c r="LBQ1197" s="559"/>
      <c r="LBR1197" s="559"/>
      <c r="LBS1197" s="559"/>
      <c r="LBT1197" s="559"/>
      <c r="LBU1197" s="559"/>
      <c r="LBV1197" s="559"/>
      <c r="LBW1197" s="559"/>
      <c r="LBX1197" s="559"/>
      <c r="LBY1197" s="559"/>
      <c r="LBZ1197" s="559"/>
      <c r="LCA1197" s="559"/>
      <c r="LCB1197" s="559"/>
      <c r="LCC1197" s="559"/>
      <c r="LCD1197" s="559"/>
      <c r="LCE1197" s="559"/>
      <c r="LCF1197" s="559"/>
      <c r="LCG1197" s="559"/>
      <c r="LCH1197" s="559"/>
      <c r="LCI1197" s="559"/>
      <c r="LCJ1197" s="559"/>
      <c r="LCK1197" s="559"/>
      <c r="LCL1197" s="559"/>
      <c r="LCM1197" s="559"/>
      <c r="LCN1197" s="559"/>
      <c r="LCO1197" s="559"/>
      <c r="LCP1197" s="559"/>
      <c r="LCQ1197" s="559"/>
      <c r="LCR1197" s="559"/>
      <c r="LCS1197" s="559"/>
      <c r="LCT1197" s="559"/>
      <c r="LCU1197" s="559"/>
      <c r="LCV1197" s="559"/>
      <c r="LCW1197" s="559"/>
      <c r="LCX1197" s="559"/>
      <c r="LCY1197" s="559"/>
      <c r="LCZ1197" s="559"/>
      <c r="LDA1197" s="559"/>
      <c r="LDB1197" s="559"/>
      <c r="LDC1197" s="559"/>
      <c r="LDD1197" s="559"/>
      <c r="LDE1197" s="559"/>
      <c r="LDF1197" s="559"/>
      <c r="LDG1197" s="559"/>
      <c r="LDH1197" s="559"/>
      <c r="LDI1197" s="559"/>
      <c r="LDJ1197" s="559"/>
      <c r="LDK1197" s="559"/>
      <c r="LDL1197" s="559"/>
      <c r="LDM1197" s="559"/>
      <c r="LDN1197" s="559"/>
      <c r="LDO1197" s="559"/>
      <c r="LDP1197" s="559"/>
      <c r="LDQ1197" s="559"/>
      <c r="LDR1197" s="559"/>
      <c r="LDS1197" s="559"/>
      <c r="LDT1197" s="559"/>
      <c r="LDU1197" s="559"/>
      <c r="LDV1197" s="559"/>
      <c r="LDW1197" s="559"/>
      <c r="LDX1197" s="559"/>
      <c r="LDY1197" s="559"/>
      <c r="LDZ1197" s="559"/>
      <c r="LEA1197" s="559"/>
      <c r="LEB1197" s="559"/>
      <c r="LEC1197" s="559"/>
      <c r="LED1197" s="559"/>
      <c r="LEE1197" s="559"/>
      <c r="LEF1197" s="559"/>
      <c r="LEG1197" s="559"/>
      <c r="LEH1197" s="559"/>
      <c r="LEI1197" s="559"/>
      <c r="LEJ1197" s="559"/>
      <c r="LEK1197" s="559"/>
      <c r="LEL1197" s="559"/>
      <c r="LEM1197" s="559"/>
      <c r="LEN1197" s="559"/>
      <c r="LEO1197" s="559"/>
      <c r="LEP1197" s="559"/>
      <c r="LEQ1197" s="559"/>
      <c r="LER1197" s="559"/>
      <c r="LES1197" s="559"/>
      <c r="LET1197" s="559"/>
      <c r="LEU1197" s="559"/>
      <c r="LEV1197" s="559"/>
      <c r="LEW1197" s="559"/>
      <c r="LEX1197" s="559"/>
      <c r="LEY1197" s="559"/>
      <c r="LEZ1197" s="559"/>
      <c r="LFA1197" s="559"/>
      <c r="LFB1197" s="559"/>
      <c r="LFC1197" s="559"/>
      <c r="LFD1197" s="559"/>
      <c r="LFE1197" s="559"/>
      <c r="LFF1197" s="559"/>
      <c r="LFG1197" s="559"/>
      <c r="LFH1197" s="559"/>
      <c r="LFI1197" s="559"/>
      <c r="LFJ1197" s="559"/>
      <c r="LFK1197" s="559"/>
      <c r="LFL1197" s="559"/>
      <c r="LFM1197" s="559"/>
      <c r="LFN1197" s="559"/>
      <c r="LFO1197" s="559"/>
      <c r="LFP1197" s="559"/>
      <c r="LFQ1197" s="559"/>
      <c r="LFR1197" s="559"/>
      <c r="LFS1197" s="559"/>
      <c r="LFT1197" s="559"/>
      <c r="LFU1197" s="559"/>
      <c r="LFV1197" s="559"/>
      <c r="LFW1197" s="559"/>
      <c r="LFX1197" s="559"/>
      <c r="LFY1197" s="559"/>
      <c r="LFZ1197" s="559"/>
      <c r="LGA1197" s="559"/>
      <c r="LGB1197" s="559"/>
      <c r="LGC1197" s="559"/>
      <c r="LGD1197" s="559"/>
      <c r="LGE1197" s="559"/>
      <c r="LGF1197" s="559"/>
      <c r="LGG1197" s="559"/>
      <c r="LGH1197" s="559"/>
      <c r="LGI1197" s="559"/>
      <c r="LGJ1197" s="559"/>
      <c r="LGK1197" s="559"/>
      <c r="LGL1197" s="559"/>
      <c r="LGM1197" s="559"/>
      <c r="LGN1197" s="559"/>
      <c r="LGO1197" s="559"/>
      <c r="LGP1197" s="559"/>
      <c r="LGQ1197" s="559"/>
      <c r="LGR1197" s="559"/>
      <c r="LGS1197" s="559"/>
      <c r="LGT1197" s="559"/>
      <c r="LGU1197" s="559"/>
      <c r="LGV1197" s="559"/>
      <c r="LGW1197" s="559"/>
      <c r="LGX1197" s="559"/>
      <c r="LGY1197" s="559"/>
      <c r="LGZ1197" s="559"/>
      <c r="LHA1197" s="559"/>
      <c r="LHB1197" s="559"/>
      <c r="LHC1197" s="559"/>
      <c r="LHD1197" s="559"/>
      <c r="LHE1197" s="559"/>
      <c r="LHF1197" s="559"/>
      <c r="LHG1197" s="559"/>
      <c r="LHH1197" s="559"/>
      <c r="LHI1197" s="559"/>
      <c r="LHJ1197" s="559"/>
      <c r="LHK1197" s="559"/>
      <c r="LHL1197" s="559"/>
      <c r="LHM1197" s="559"/>
      <c r="LHN1197" s="559"/>
      <c r="LHO1197" s="559"/>
      <c r="LHP1197" s="559"/>
      <c r="LHQ1197" s="559"/>
      <c r="LHR1197" s="559"/>
      <c r="LHS1197" s="559"/>
      <c r="LHT1197" s="559"/>
      <c r="LHU1197" s="559"/>
      <c r="LHV1197" s="559"/>
      <c r="LHW1197" s="559"/>
      <c r="LHX1197" s="559"/>
      <c r="LHY1197" s="559"/>
      <c r="LHZ1197" s="559"/>
      <c r="LIA1197" s="559"/>
      <c r="LIB1197" s="559"/>
      <c r="LIC1197" s="559"/>
      <c r="LID1197" s="559"/>
      <c r="LIE1197" s="559"/>
      <c r="LIF1197" s="559"/>
      <c r="LIG1197" s="559"/>
      <c r="LIH1197" s="559"/>
      <c r="LII1197" s="559"/>
      <c r="LIJ1197" s="559"/>
      <c r="LIK1197" s="559"/>
      <c r="LIL1197" s="559"/>
      <c r="LIM1197" s="559"/>
      <c r="LIN1197" s="559"/>
      <c r="LIO1197" s="559"/>
      <c r="LIP1197" s="559"/>
      <c r="LIQ1197" s="559"/>
      <c r="LIR1197" s="559"/>
      <c r="LIS1197" s="559"/>
      <c r="LIT1197" s="559"/>
      <c r="LIU1197" s="559"/>
      <c r="LIV1197" s="559"/>
      <c r="LIW1197" s="559"/>
      <c r="LIX1197" s="559"/>
      <c r="LIY1197" s="559"/>
      <c r="LIZ1197" s="559"/>
      <c r="LJA1197" s="559"/>
      <c r="LJB1197" s="559"/>
      <c r="LJC1197" s="559"/>
      <c r="LJD1197" s="559"/>
      <c r="LJE1197" s="559"/>
      <c r="LJF1197" s="559"/>
      <c r="LJG1197" s="559"/>
      <c r="LJH1197" s="559"/>
      <c r="LJI1197" s="559"/>
      <c r="LJJ1197" s="559"/>
      <c r="LJK1197" s="559"/>
      <c r="LJL1197" s="559"/>
      <c r="LJM1197" s="559"/>
      <c r="LJN1197" s="559"/>
      <c r="LJO1197" s="559"/>
      <c r="LJP1197" s="559"/>
      <c r="LJQ1197" s="559"/>
      <c r="LJR1197" s="559"/>
      <c r="LJS1197" s="559"/>
      <c r="LJT1197" s="559"/>
      <c r="LJU1197" s="559"/>
      <c r="LJV1197" s="559"/>
      <c r="LJW1197" s="559"/>
      <c r="LJX1197" s="559"/>
      <c r="LJY1197" s="559"/>
      <c r="LJZ1197" s="559"/>
      <c r="LKA1197" s="559"/>
      <c r="LKB1197" s="559"/>
      <c r="LKC1197" s="559"/>
      <c r="LKD1197" s="559"/>
      <c r="LKE1197" s="559"/>
      <c r="LKF1197" s="559"/>
      <c r="LKG1197" s="559"/>
      <c r="LKH1197" s="559"/>
      <c r="LKI1197" s="559"/>
      <c r="LKJ1197" s="559"/>
      <c r="LKK1197" s="559"/>
      <c r="LKL1197" s="559"/>
      <c r="LKM1197" s="559"/>
      <c r="LKN1197" s="559"/>
      <c r="LKO1197" s="559"/>
      <c r="LKP1197" s="559"/>
      <c r="LKQ1197" s="559"/>
      <c r="LKR1197" s="559"/>
      <c r="LKS1197" s="559"/>
      <c r="LKT1197" s="559"/>
      <c r="LKU1197" s="559"/>
      <c r="LKV1197" s="559"/>
      <c r="LKW1197" s="559"/>
      <c r="LKX1197" s="559"/>
      <c r="LKY1197" s="559"/>
      <c r="LKZ1197" s="559"/>
      <c r="LLA1197" s="559"/>
      <c r="LLB1197" s="559"/>
      <c r="LLC1197" s="559"/>
      <c r="LLD1197" s="559"/>
      <c r="LLE1197" s="559"/>
      <c r="LLF1197" s="559"/>
      <c r="LLG1197" s="559"/>
      <c r="LLH1197" s="559"/>
      <c r="LLI1197" s="559"/>
      <c r="LLJ1197" s="559"/>
      <c r="LLK1197" s="559"/>
      <c r="LLL1197" s="559"/>
      <c r="LLM1197" s="559"/>
      <c r="LLN1197" s="559"/>
      <c r="LLO1197" s="559"/>
      <c r="LLP1197" s="559"/>
      <c r="LLQ1197" s="559"/>
      <c r="LLR1197" s="559"/>
      <c r="LLS1197" s="559"/>
      <c r="LLT1197" s="559"/>
      <c r="LLU1197" s="559"/>
      <c r="LLV1197" s="559"/>
      <c r="LLW1197" s="559"/>
      <c r="LLX1197" s="559"/>
      <c r="LLY1197" s="559"/>
      <c r="LLZ1197" s="559"/>
      <c r="LMA1197" s="559"/>
      <c r="LMB1197" s="559"/>
      <c r="LMC1197" s="559"/>
      <c r="LMD1197" s="559"/>
      <c r="LME1197" s="559"/>
      <c r="LMF1197" s="559"/>
      <c r="LMG1197" s="559"/>
      <c r="LMH1197" s="559"/>
      <c r="LMI1197" s="559"/>
      <c r="LMJ1197" s="559"/>
      <c r="LMK1197" s="559"/>
      <c r="LML1197" s="559"/>
      <c r="LMM1197" s="559"/>
      <c r="LMN1197" s="559"/>
      <c r="LMO1197" s="559"/>
      <c r="LMP1197" s="559"/>
      <c r="LMQ1197" s="559"/>
      <c r="LMR1197" s="559"/>
      <c r="LMS1197" s="559"/>
      <c r="LMT1197" s="559"/>
      <c r="LMU1197" s="559"/>
      <c r="LMV1197" s="559"/>
      <c r="LMW1197" s="559"/>
      <c r="LMX1197" s="559"/>
      <c r="LMY1197" s="559"/>
      <c r="LMZ1197" s="559"/>
      <c r="LNA1197" s="559"/>
      <c r="LNB1197" s="559"/>
      <c r="LNC1197" s="559"/>
      <c r="LND1197" s="559"/>
      <c r="LNE1197" s="559"/>
      <c r="LNF1197" s="559"/>
      <c r="LNG1197" s="559"/>
      <c r="LNH1197" s="559"/>
      <c r="LNI1197" s="559"/>
      <c r="LNJ1197" s="559"/>
      <c r="LNK1197" s="559"/>
      <c r="LNL1197" s="559"/>
      <c r="LNM1197" s="559"/>
      <c r="LNN1197" s="559"/>
      <c r="LNO1197" s="559"/>
      <c r="LNP1197" s="559"/>
      <c r="LNQ1197" s="559"/>
      <c r="LNR1197" s="559"/>
      <c r="LNS1197" s="559"/>
      <c r="LNT1197" s="559"/>
      <c r="LNU1197" s="559"/>
      <c r="LNV1197" s="559"/>
      <c r="LNW1197" s="559"/>
      <c r="LNX1197" s="559"/>
      <c r="LNY1197" s="559"/>
      <c r="LNZ1197" s="559"/>
      <c r="LOA1197" s="559"/>
      <c r="LOB1197" s="559"/>
      <c r="LOC1197" s="559"/>
      <c r="LOD1197" s="559"/>
      <c r="LOE1197" s="559"/>
      <c r="LOF1197" s="559"/>
      <c r="LOG1197" s="559"/>
      <c r="LOH1197" s="559"/>
      <c r="LOI1197" s="559"/>
      <c r="LOJ1197" s="559"/>
      <c r="LOK1197" s="559"/>
      <c r="LOL1197" s="559"/>
      <c r="LOM1197" s="559"/>
      <c r="LON1197" s="559"/>
      <c r="LOO1197" s="559"/>
      <c r="LOP1197" s="559"/>
      <c r="LOQ1197" s="559"/>
      <c r="LOR1197" s="559"/>
      <c r="LOS1197" s="559"/>
      <c r="LOT1197" s="559"/>
      <c r="LOU1197" s="559"/>
      <c r="LOV1197" s="559"/>
      <c r="LOW1197" s="559"/>
      <c r="LOX1197" s="559"/>
      <c r="LOY1197" s="559"/>
      <c r="LOZ1197" s="559"/>
      <c r="LPA1197" s="559"/>
      <c r="LPB1197" s="559"/>
      <c r="LPC1197" s="559"/>
      <c r="LPD1197" s="559"/>
      <c r="LPE1197" s="559"/>
      <c r="LPF1197" s="559"/>
      <c r="LPG1197" s="559"/>
      <c r="LPH1197" s="559"/>
      <c r="LPI1197" s="559"/>
      <c r="LPJ1197" s="559"/>
      <c r="LPK1197" s="559"/>
      <c r="LPL1197" s="559"/>
      <c r="LPM1197" s="559"/>
      <c r="LPN1197" s="559"/>
      <c r="LPO1197" s="559"/>
      <c r="LPP1197" s="559"/>
      <c r="LPQ1197" s="559"/>
      <c r="LPR1197" s="559"/>
      <c r="LPS1197" s="559"/>
      <c r="LPT1197" s="559"/>
      <c r="LPU1197" s="559"/>
      <c r="LPV1197" s="559"/>
      <c r="LPW1197" s="559"/>
      <c r="LPX1197" s="559"/>
      <c r="LPY1197" s="559"/>
      <c r="LPZ1197" s="559"/>
      <c r="LQA1197" s="559"/>
      <c r="LQB1197" s="559"/>
      <c r="LQC1197" s="559"/>
      <c r="LQD1197" s="559"/>
      <c r="LQE1197" s="559"/>
      <c r="LQF1197" s="559"/>
      <c r="LQG1197" s="559"/>
      <c r="LQH1197" s="559"/>
      <c r="LQI1197" s="559"/>
      <c r="LQJ1197" s="559"/>
      <c r="LQK1197" s="559"/>
      <c r="LQL1197" s="559"/>
      <c r="LQM1197" s="559"/>
      <c r="LQN1197" s="559"/>
      <c r="LQO1197" s="559"/>
      <c r="LQP1197" s="559"/>
      <c r="LQQ1197" s="559"/>
      <c r="LQR1197" s="559"/>
      <c r="LQS1197" s="559"/>
      <c r="LQT1197" s="559"/>
      <c r="LQU1197" s="559"/>
      <c r="LQV1197" s="559"/>
      <c r="LQW1197" s="559"/>
      <c r="LQX1197" s="559"/>
      <c r="LQY1197" s="559"/>
      <c r="LQZ1197" s="559"/>
      <c r="LRA1197" s="559"/>
      <c r="LRB1197" s="559"/>
      <c r="LRC1197" s="559"/>
      <c r="LRD1197" s="559"/>
      <c r="LRE1197" s="559"/>
      <c r="LRF1197" s="559"/>
      <c r="LRG1197" s="559"/>
      <c r="LRH1197" s="559"/>
      <c r="LRI1197" s="559"/>
      <c r="LRJ1197" s="559"/>
      <c r="LRK1197" s="559"/>
      <c r="LRL1197" s="559"/>
      <c r="LRM1197" s="559"/>
      <c r="LRN1197" s="559"/>
      <c r="LRO1197" s="559"/>
      <c r="LRP1197" s="559"/>
      <c r="LRQ1197" s="559"/>
      <c r="LRR1197" s="559"/>
      <c r="LRS1197" s="559"/>
      <c r="LRT1197" s="559"/>
      <c r="LRU1197" s="559"/>
      <c r="LRV1197" s="559"/>
      <c r="LRW1197" s="559"/>
      <c r="LRX1197" s="559"/>
      <c r="LRY1197" s="559"/>
      <c r="LRZ1197" s="559"/>
      <c r="LSA1197" s="559"/>
      <c r="LSB1197" s="559"/>
      <c r="LSC1197" s="559"/>
      <c r="LSD1197" s="559"/>
      <c r="LSE1197" s="559"/>
      <c r="LSF1197" s="559"/>
      <c r="LSG1197" s="559"/>
      <c r="LSH1197" s="559"/>
      <c r="LSI1197" s="559"/>
      <c r="LSJ1197" s="559"/>
      <c r="LSK1197" s="559"/>
      <c r="LSL1197" s="559"/>
      <c r="LSM1197" s="559"/>
      <c r="LSN1197" s="559"/>
      <c r="LSO1197" s="559"/>
      <c r="LSP1197" s="559"/>
      <c r="LSQ1197" s="559"/>
      <c r="LSR1197" s="559"/>
      <c r="LSS1197" s="559"/>
      <c r="LST1197" s="559"/>
      <c r="LSU1197" s="559"/>
      <c r="LSV1197" s="559"/>
      <c r="LSW1197" s="559"/>
      <c r="LSX1197" s="559"/>
      <c r="LSY1197" s="559"/>
      <c r="LSZ1197" s="559"/>
      <c r="LTA1197" s="559"/>
      <c r="LTB1197" s="559"/>
      <c r="LTC1197" s="559"/>
      <c r="LTD1197" s="559"/>
      <c r="LTE1197" s="559"/>
      <c r="LTF1197" s="559"/>
      <c r="LTG1197" s="559"/>
      <c r="LTH1197" s="559"/>
      <c r="LTI1197" s="559"/>
      <c r="LTJ1197" s="559"/>
      <c r="LTK1197" s="559"/>
      <c r="LTL1197" s="559"/>
      <c r="LTM1197" s="559"/>
      <c r="LTN1197" s="559"/>
      <c r="LTO1197" s="559"/>
      <c r="LTP1197" s="559"/>
      <c r="LTQ1197" s="559"/>
      <c r="LTR1197" s="559"/>
      <c r="LTS1197" s="559"/>
      <c r="LTT1197" s="559"/>
      <c r="LTU1197" s="559"/>
      <c r="LTV1197" s="559"/>
      <c r="LTW1197" s="559"/>
      <c r="LTX1197" s="559"/>
      <c r="LTY1197" s="559"/>
      <c r="LTZ1197" s="559"/>
      <c r="LUA1197" s="559"/>
      <c r="LUB1197" s="559"/>
      <c r="LUC1197" s="559"/>
      <c r="LUD1197" s="559"/>
      <c r="LUE1197" s="559"/>
      <c r="LUF1197" s="559"/>
      <c r="LUG1197" s="559"/>
      <c r="LUH1197" s="559"/>
      <c r="LUI1197" s="559"/>
      <c r="LUJ1197" s="559"/>
      <c r="LUK1197" s="559"/>
      <c r="LUL1197" s="559"/>
      <c r="LUM1197" s="559"/>
      <c r="LUN1197" s="559"/>
      <c r="LUO1197" s="559"/>
      <c r="LUP1197" s="559"/>
      <c r="LUQ1197" s="559"/>
      <c r="LUR1197" s="559"/>
      <c r="LUS1197" s="559"/>
      <c r="LUT1197" s="559"/>
      <c r="LUU1197" s="559"/>
      <c r="LUV1197" s="559"/>
      <c r="LUW1197" s="559"/>
      <c r="LUX1197" s="559"/>
      <c r="LUY1197" s="559"/>
      <c r="LUZ1197" s="559"/>
      <c r="LVA1197" s="559"/>
      <c r="LVB1197" s="559"/>
      <c r="LVC1197" s="559"/>
      <c r="LVD1197" s="559"/>
      <c r="LVE1197" s="559"/>
      <c r="LVF1197" s="559"/>
      <c r="LVG1197" s="559"/>
      <c r="LVH1197" s="559"/>
      <c r="LVI1197" s="559"/>
      <c r="LVJ1197" s="559"/>
      <c r="LVK1197" s="559"/>
      <c r="LVL1197" s="559"/>
      <c r="LVM1197" s="559"/>
      <c r="LVN1197" s="559"/>
      <c r="LVO1197" s="559"/>
      <c r="LVP1197" s="559"/>
      <c r="LVQ1197" s="559"/>
      <c r="LVR1197" s="559"/>
      <c r="LVS1197" s="559"/>
      <c r="LVT1197" s="559"/>
      <c r="LVU1197" s="559"/>
      <c r="LVV1197" s="559"/>
      <c r="LVW1197" s="559"/>
      <c r="LVX1197" s="559"/>
      <c r="LVY1197" s="559"/>
      <c r="LVZ1197" s="559"/>
      <c r="LWA1197" s="559"/>
      <c r="LWB1197" s="559"/>
      <c r="LWC1197" s="559"/>
      <c r="LWD1197" s="559"/>
      <c r="LWE1197" s="559"/>
      <c r="LWF1197" s="559"/>
      <c r="LWG1197" s="559"/>
      <c r="LWH1197" s="559"/>
      <c r="LWI1197" s="559"/>
      <c r="LWJ1197" s="559"/>
      <c r="LWK1197" s="559"/>
      <c r="LWL1197" s="559"/>
      <c r="LWM1197" s="559"/>
      <c r="LWN1197" s="559"/>
      <c r="LWO1197" s="559"/>
      <c r="LWP1197" s="559"/>
      <c r="LWQ1197" s="559"/>
      <c r="LWR1197" s="559"/>
      <c r="LWS1197" s="559"/>
      <c r="LWT1197" s="559"/>
      <c r="LWU1197" s="559"/>
      <c r="LWV1197" s="559"/>
      <c r="LWW1197" s="559"/>
      <c r="LWX1197" s="559"/>
      <c r="LWY1197" s="559"/>
      <c r="LWZ1197" s="559"/>
      <c r="LXA1197" s="559"/>
      <c r="LXB1197" s="559"/>
      <c r="LXC1197" s="559"/>
      <c r="LXD1197" s="559"/>
      <c r="LXE1197" s="559"/>
      <c r="LXF1197" s="559"/>
      <c r="LXG1197" s="559"/>
      <c r="LXH1197" s="559"/>
      <c r="LXI1197" s="559"/>
      <c r="LXJ1197" s="559"/>
      <c r="LXK1197" s="559"/>
      <c r="LXL1197" s="559"/>
      <c r="LXM1197" s="559"/>
      <c r="LXN1197" s="559"/>
      <c r="LXO1197" s="559"/>
      <c r="LXP1197" s="559"/>
      <c r="LXQ1197" s="559"/>
      <c r="LXR1197" s="559"/>
      <c r="LXS1197" s="559"/>
      <c r="LXT1197" s="559"/>
      <c r="LXU1197" s="559"/>
      <c r="LXV1197" s="559"/>
      <c r="LXW1197" s="559"/>
      <c r="LXX1197" s="559"/>
      <c r="LXY1197" s="559"/>
      <c r="LXZ1197" s="559"/>
      <c r="LYA1197" s="559"/>
      <c r="LYB1197" s="559"/>
      <c r="LYC1197" s="559"/>
      <c r="LYD1197" s="559"/>
      <c r="LYE1197" s="559"/>
      <c r="LYF1197" s="559"/>
      <c r="LYG1197" s="559"/>
      <c r="LYH1197" s="559"/>
      <c r="LYI1197" s="559"/>
      <c r="LYJ1197" s="559"/>
      <c r="LYK1197" s="559"/>
      <c r="LYL1197" s="559"/>
      <c r="LYM1197" s="559"/>
      <c r="LYN1197" s="559"/>
      <c r="LYO1197" s="559"/>
      <c r="LYP1197" s="559"/>
      <c r="LYQ1197" s="559"/>
      <c r="LYR1197" s="559"/>
      <c r="LYS1197" s="559"/>
      <c r="LYT1197" s="559"/>
      <c r="LYU1197" s="559"/>
      <c r="LYV1197" s="559"/>
      <c r="LYW1197" s="559"/>
      <c r="LYX1197" s="559"/>
      <c r="LYY1197" s="559"/>
      <c r="LYZ1197" s="559"/>
      <c r="LZA1197" s="559"/>
      <c r="LZB1197" s="559"/>
      <c r="LZC1197" s="559"/>
      <c r="LZD1197" s="559"/>
      <c r="LZE1197" s="559"/>
      <c r="LZF1197" s="559"/>
      <c r="LZG1197" s="559"/>
      <c r="LZH1197" s="559"/>
      <c r="LZI1197" s="559"/>
      <c r="LZJ1197" s="559"/>
      <c r="LZK1197" s="559"/>
      <c r="LZL1197" s="559"/>
      <c r="LZM1197" s="559"/>
      <c r="LZN1197" s="559"/>
      <c r="LZO1197" s="559"/>
      <c r="LZP1197" s="559"/>
      <c r="LZQ1197" s="559"/>
      <c r="LZR1197" s="559"/>
      <c r="LZS1197" s="559"/>
      <c r="LZT1197" s="559"/>
      <c r="LZU1197" s="559"/>
      <c r="LZV1197" s="559"/>
      <c r="LZW1197" s="559"/>
      <c r="LZX1197" s="559"/>
      <c r="LZY1197" s="559"/>
      <c r="LZZ1197" s="559"/>
      <c r="MAA1197" s="559"/>
      <c r="MAB1197" s="559"/>
      <c r="MAC1197" s="559"/>
      <c r="MAD1197" s="559"/>
      <c r="MAE1197" s="559"/>
      <c r="MAF1197" s="559"/>
      <c r="MAG1197" s="559"/>
      <c r="MAH1197" s="559"/>
      <c r="MAI1197" s="559"/>
      <c r="MAJ1197" s="559"/>
      <c r="MAK1197" s="559"/>
      <c r="MAL1197" s="559"/>
      <c r="MAM1197" s="559"/>
      <c r="MAN1197" s="559"/>
      <c r="MAO1197" s="559"/>
      <c r="MAP1197" s="559"/>
      <c r="MAQ1197" s="559"/>
      <c r="MAR1197" s="559"/>
      <c r="MAS1197" s="559"/>
      <c r="MAT1197" s="559"/>
      <c r="MAU1197" s="559"/>
      <c r="MAV1197" s="559"/>
      <c r="MAW1197" s="559"/>
      <c r="MAX1197" s="559"/>
      <c r="MAY1197" s="559"/>
      <c r="MAZ1197" s="559"/>
      <c r="MBA1197" s="559"/>
      <c r="MBB1197" s="559"/>
      <c r="MBC1197" s="559"/>
      <c r="MBD1197" s="559"/>
      <c r="MBE1197" s="559"/>
      <c r="MBF1197" s="559"/>
      <c r="MBG1197" s="559"/>
      <c r="MBH1197" s="559"/>
      <c r="MBI1197" s="559"/>
      <c r="MBJ1197" s="559"/>
      <c r="MBK1197" s="559"/>
      <c r="MBL1197" s="559"/>
      <c r="MBM1197" s="559"/>
      <c r="MBN1197" s="559"/>
      <c r="MBO1197" s="559"/>
      <c r="MBP1197" s="559"/>
      <c r="MBQ1197" s="559"/>
      <c r="MBR1197" s="559"/>
      <c r="MBS1197" s="559"/>
      <c r="MBT1197" s="559"/>
      <c r="MBU1197" s="559"/>
      <c r="MBV1197" s="559"/>
      <c r="MBW1197" s="559"/>
      <c r="MBX1197" s="559"/>
      <c r="MBY1197" s="559"/>
      <c r="MBZ1197" s="559"/>
      <c r="MCA1197" s="559"/>
      <c r="MCB1197" s="559"/>
      <c r="MCC1197" s="559"/>
      <c r="MCD1197" s="559"/>
      <c r="MCE1197" s="559"/>
      <c r="MCF1197" s="559"/>
      <c r="MCG1197" s="559"/>
      <c r="MCH1197" s="559"/>
      <c r="MCI1197" s="559"/>
      <c r="MCJ1197" s="559"/>
      <c r="MCK1197" s="559"/>
      <c r="MCL1197" s="559"/>
      <c r="MCM1197" s="559"/>
      <c r="MCN1197" s="559"/>
      <c r="MCO1197" s="559"/>
      <c r="MCP1197" s="559"/>
      <c r="MCQ1197" s="559"/>
      <c r="MCR1197" s="559"/>
      <c r="MCS1197" s="559"/>
      <c r="MCT1197" s="559"/>
      <c r="MCU1197" s="559"/>
      <c r="MCV1197" s="559"/>
      <c r="MCW1197" s="559"/>
      <c r="MCX1197" s="559"/>
      <c r="MCY1197" s="559"/>
      <c r="MCZ1197" s="559"/>
      <c r="MDA1197" s="559"/>
      <c r="MDB1197" s="559"/>
      <c r="MDC1197" s="559"/>
      <c r="MDD1197" s="559"/>
      <c r="MDE1197" s="559"/>
      <c r="MDF1197" s="559"/>
      <c r="MDG1197" s="559"/>
      <c r="MDH1197" s="559"/>
      <c r="MDI1197" s="559"/>
      <c r="MDJ1197" s="559"/>
      <c r="MDK1197" s="559"/>
      <c r="MDL1197" s="559"/>
      <c r="MDM1197" s="559"/>
      <c r="MDN1197" s="559"/>
      <c r="MDO1197" s="559"/>
      <c r="MDP1197" s="559"/>
      <c r="MDQ1197" s="559"/>
      <c r="MDR1197" s="559"/>
      <c r="MDS1197" s="559"/>
      <c r="MDT1197" s="559"/>
      <c r="MDU1197" s="559"/>
      <c r="MDV1197" s="559"/>
      <c r="MDW1197" s="559"/>
      <c r="MDX1197" s="559"/>
      <c r="MDY1197" s="559"/>
      <c r="MDZ1197" s="559"/>
      <c r="MEA1197" s="559"/>
      <c r="MEB1197" s="559"/>
      <c r="MEC1197" s="559"/>
      <c r="MED1197" s="559"/>
      <c r="MEE1197" s="559"/>
      <c r="MEF1197" s="559"/>
      <c r="MEG1197" s="559"/>
      <c r="MEH1197" s="559"/>
      <c r="MEI1197" s="559"/>
      <c r="MEJ1197" s="559"/>
      <c r="MEK1197" s="559"/>
      <c r="MEL1197" s="559"/>
      <c r="MEM1197" s="559"/>
      <c r="MEN1197" s="559"/>
      <c r="MEO1197" s="559"/>
      <c r="MEP1197" s="559"/>
      <c r="MEQ1197" s="559"/>
      <c r="MER1197" s="559"/>
      <c r="MES1197" s="559"/>
      <c r="MET1197" s="559"/>
      <c r="MEU1197" s="559"/>
      <c r="MEV1197" s="559"/>
      <c r="MEW1197" s="559"/>
      <c r="MEX1197" s="559"/>
      <c r="MEY1197" s="559"/>
      <c r="MEZ1197" s="559"/>
      <c r="MFA1197" s="559"/>
      <c r="MFB1197" s="559"/>
      <c r="MFC1197" s="559"/>
      <c r="MFD1197" s="559"/>
      <c r="MFE1197" s="559"/>
      <c r="MFF1197" s="559"/>
      <c r="MFG1197" s="559"/>
      <c r="MFH1197" s="559"/>
      <c r="MFI1197" s="559"/>
      <c r="MFJ1197" s="559"/>
      <c r="MFK1197" s="559"/>
      <c r="MFL1197" s="559"/>
      <c r="MFM1197" s="559"/>
      <c r="MFN1197" s="559"/>
      <c r="MFO1197" s="559"/>
      <c r="MFP1197" s="559"/>
      <c r="MFQ1197" s="559"/>
      <c r="MFR1197" s="559"/>
      <c r="MFS1197" s="559"/>
      <c r="MFT1197" s="559"/>
      <c r="MFU1197" s="559"/>
      <c r="MFV1197" s="559"/>
      <c r="MFW1197" s="559"/>
      <c r="MFX1197" s="559"/>
      <c r="MFY1197" s="559"/>
      <c r="MFZ1197" s="559"/>
      <c r="MGA1197" s="559"/>
      <c r="MGB1197" s="559"/>
      <c r="MGC1197" s="559"/>
      <c r="MGD1197" s="559"/>
      <c r="MGE1197" s="559"/>
      <c r="MGF1197" s="559"/>
      <c r="MGG1197" s="559"/>
      <c r="MGH1197" s="559"/>
      <c r="MGI1197" s="559"/>
      <c r="MGJ1197" s="559"/>
      <c r="MGK1197" s="559"/>
      <c r="MGL1197" s="559"/>
      <c r="MGM1197" s="559"/>
      <c r="MGN1197" s="559"/>
      <c r="MGO1197" s="559"/>
      <c r="MGP1197" s="559"/>
      <c r="MGQ1197" s="559"/>
      <c r="MGR1197" s="559"/>
      <c r="MGS1197" s="559"/>
      <c r="MGT1197" s="559"/>
      <c r="MGU1197" s="559"/>
      <c r="MGV1197" s="559"/>
      <c r="MGW1197" s="559"/>
      <c r="MGX1197" s="559"/>
      <c r="MGY1197" s="559"/>
      <c r="MGZ1197" s="559"/>
      <c r="MHA1197" s="559"/>
      <c r="MHB1197" s="559"/>
      <c r="MHC1197" s="559"/>
      <c r="MHD1197" s="559"/>
      <c r="MHE1197" s="559"/>
      <c r="MHF1197" s="559"/>
      <c r="MHG1197" s="559"/>
      <c r="MHH1197" s="559"/>
      <c r="MHI1197" s="559"/>
      <c r="MHJ1197" s="559"/>
      <c r="MHK1197" s="559"/>
      <c r="MHL1197" s="559"/>
      <c r="MHM1197" s="559"/>
      <c r="MHN1197" s="559"/>
      <c r="MHO1197" s="559"/>
      <c r="MHP1197" s="559"/>
      <c r="MHQ1197" s="559"/>
      <c r="MHR1197" s="559"/>
      <c r="MHS1197" s="559"/>
      <c r="MHT1197" s="559"/>
      <c r="MHU1197" s="559"/>
      <c r="MHV1197" s="559"/>
      <c r="MHW1197" s="559"/>
      <c r="MHX1197" s="559"/>
      <c r="MHY1197" s="559"/>
      <c r="MHZ1197" s="559"/>
      <c r="MIA1197" s="559"/>
      <c r="MIB1197" s="559"/>
      <c r="MIC1197" s="559"/>
      <c r="MID1197" s="559"/>
      <c r="MIE1197" s="559"/>
      <c r="MIF1197" s="559"/>
      <c r="MIG1197" s="559"/>
      <c r="MIH1197" s="559"/>
      <c r="MII1197" s="559"/>
      <c r="MIJ1197" s="559"/>
      <c r="MIK1197" s="559"/>
      <c r="MIL1197" s="559"/>
      <c r="MIM1197" s="559"/>
      <c r="MIN1197" s="559"/>
      <c r="MIO1197" s="559"/>
      <c r="MIP1197" s="559"/>
      <c r="MIQ1197" s="559"/>
      <c r="MIR1197" s="559"/>
      <c r="MIS1197" s="559"/>
      <c r="MIT1197" s="559"/>
      <c r="MIU1197" s="559"/>
      <c r="MIV1197" s="559"/>
      <c r="MIW1197" s="559"/>
      <c r="MIX1197" s="559"/>
      <c r="MIY1197" s="559"/>
      <c r="MIZ1197" s="559"/>
      <c r="MJA1197" s="559"/>
      <c r="MJB1197" s="559"/>
      <c r="MJC1197" s="559"/>
      <c r="MJD1197" s="559"/>
      <c r="MJE1197" s="559"/>
      <c r="MJF1197" s="559"/>
      <c r="MJG1197" s="559"/>
      <c r="MJH1197" s="559"/>
      <c r="MJI1197" s="559"/>
      <c r="MJJ1197" s="559"/>
      <c r="MJK1197" s="559"/>
      <c r="MJL1197" s="559"/>
      <c r="MJM1197" s="559"/>
      <c r="MJN1197" s="559"/>
      <c r="MJO1197" s="559"/>
      <c r="MJP1197" s="559"/>
      <c r="MJQ1197" s="559"/>
      <c r="MJR1197" s="559"/>
      <c r="MJS1197" s="559"/>
      <c r="MJT1197" s="559"/>
      <c r="MJU1197" s="559"/>
      <c r="MJV1197" s="559"/>
      <c r="MJW1197" s="559"/>
      <c r="MJX1197" s="559"/>
      <c r="MJY1197" s="559"/>
      <c r="MJZ1197" s="559"/>
      <c r="MKA1197" s="559"/>
      <c r="MKB1197" s="559"/>
      <c r="MKC1197" s="559"/>
      <c r="MKD1197" s="559"/>
      <c r="MKE1197" s="559"/>
      <c r="MKF1197" s="559"/>
      <c r="MKG1197" s="559"/>
      <c r="MKH1197" s="559"/>
      <c r="MKI1197" s="559"/>
      <c r="MKJ1197" s="559"/>
      <c r="MKK1197" s="559"/>
      <c r="MKL1197" s="559"/>
      <c r="MKM1197" s="559"/>
      <c r="MKN1197" s="559"/>
      <c r="MKO1197" s="559"/>
      <c r="MKP1197" s="559"/>
      <c r="MKQ1197" s="559"/>
      <c r="MKR1197" s="559"/>
      <c r="MKS1197" s="559"/>
      <c r="MKT1197" s="559"/>
      <c r="MKU1197" s="559"/>
      <c r="MKV1197" s="559"/>
      <c r="MKW1197" s="559"/>
      <c r="MKX1197" s="559"/>
      <c r="MKY1197" s="559"/>
      <c r="MKZ1197" s="559"/>
      <c r="MLA1197" s="559"/>
      <c r="MLB1197" s="559"/>
      <c r="MLC1197" s="559"/>
      <c r="MLD1197" s="559"/>
      <c r="MLE1197" s="559"/>
      <c r="MLF1197" s="559"/>
      <c r="MLG1197" s="559"/>
      <c r="MLH1197" s="559"/>
      <c r="MLI1197" s="559"/>
      <c r="MLJ1197" s="559"/>
      <c r="MLK1197" s="559"/>
      <c r="MLL1197" s="559"/>
      <c r="MLM1197" s="559"/>
      <c r="MLN1197" s="559"/>
      <c r="MLO1197" s="559"/>
      <c r="MLP1197" s="559"/>
      <c r="MLQ1197" s="559"/>
      <c r="MLR1197" s="559"/>
      <c r="MLS1197" s="559"/>
      <c r="MLT1197" s="559"/>
      <c r="MLU1197" s="559"/>
      <c r="MLV1197" s="559"/>
      <c r="MLW1197" s="559"/>
      <c r="MLX1197" s="559"/>
      <c r="MLY1197" s="559"/>
      <c r="MLZ1197" s="559"/>
      <c r="MMA1197" s="559"/>
      <c r="MMB1197" s="559"/>
      <c r="MMC1197" s="559"/>
      <c r="MMD1197" s="559"/>
      <c r="MME1197" s="559"/>
      <c r="MMF1197" s="559"/>
      <c r="MMG1197" s="559"/>
      <c r="MMH1197" s="559"/>
      <c r="MMI1197" s="559"/>
      <c r="MMJ1197" s="559"/>
      <c r="MMK1197" s="559"/>
      <c r="MML1197" s="559"/>
      <c r="MMM1197" s="559"/>
      <c r="MMN1197" s="559"/>
      <c r="MMO1197" s="559"/>
      <c r="MMP1197" s="559"/>
      <c r="MMQ1197" s="559"/>
      <c r="MMR1197" s="559"/>
      <c r="MMS1197" s="559"/>
      <c r="MMT1197" s="559"/>
      <c r="MMU1197" s="559"/>
      <c r="MMV1197" s="559"/>
      <c r="MMW1197" s="559"/>
      <c r="MMX1197" s="559"/>
      <c r="MMY1197" s="559"/>
      <c r="MMZ1197" s="559"/>
      <c r="MNA1197" s="559"/>
      <c r="MNB1197" s="559"/>
      <c r="MNC1197" s="559"/>
      <c r="MND1197" s="559"/>
      <c r="MNE1197" s="559"/>
      <c r="MNF1197" s="559"/>
      <c r="MNG1197" s="559"/>
      <c r="MNH1197" s="559"/>
      <c r="MNI1197" s="559"/>
      <c r="MNJ1197" s="559"/>
      <c r="MNK1197" s="559"/>
      <c r="MNL1197" s="559"/>
      <c r="MNM1197" s="559"/>
      <c r="MNN1197" s="559"/>
      <c r="MNO1197" s="559"/>
      <c r="MNP1197" s="559"/>
      <c r="MNQ1197" s="559"/>
      <c r="MNR1197" s="559"/>
      <c r="MNS1197" s="559"/>
      <c r="MNT1197" s="559"/>
      <c r="MNU1197" s="559"/>
      <c r="MNV1197" s="559"/>
      <c r="MNW1197" s="559"/>
      <c r="MNX1197" s="559"/>
      <c r="MNY1197" s="559"/>
      <c r="MNZ1197" s="559"/>
      <c r="MOA1197" s="559"/>
      <c r="MOB1197" s="559"/>
      <c r="MOC1197" s="559"/>
      <c r="MOD1197" s="559"/>
      <c r="MOE1197" s="559"/>
      <c r="MOF1197" s="559"/>
      <c r="MOG1197" s="559"/>
      <c r="MOH1197" s="559"/>
      <c r="MOI1197" s="559"/>
      <c r="MOJ1197" s="559"/>
      <c r="MOK1197" s="559"/>
      <c r="MOL1197" s="559"/>
      <c r="MOM1197" s="559"/>
      <c r="MON1197" s="559"/>
      <c r="MOO1197" s="559"/>
      <c r="MOP1197" s="559"/>
      <c r="MOQ1197" s="559"/>
      <c r="MOR1197" s="559"/>
      <c r="MOS1197" s="559"/>
      <c r="MOT1197" s="559"/>
      <c r="MOU1197" s="559"/>
      <c r="MOV1197" s="559"/>
      <c r="MOW1197" s="559"/>
      <c r="MOX1197" s="559"/>
      <c r="MOY1197" s="559"/>
      <c r="MOZ1197" s="559"/>
      <c r="MPA1197" s="559"/>
      <c r="MPB1197" s="559"/>
      <c r="MPC1197" s="559"/>
      <c r="MPD1197" s="559"/>
      <c r="MPE1197" s="559"/>
      <c r="MPF1197" s="559"/>
      <c r="MPG1197" s="559"/>
      <c r="MPH1197" s="559"/>
      <c r="MPI1197" s="559"/>
      <c r="MPJ1197" s="559"/>
      <c r="MPK1197" s="559"/>
      <c r="MPL1197" s="559"/>
      <c r="MPM1197" s="559"/>
      <c r="MPN1197" s="559"/>
      <c r="MPO1197" s="559"/>
      <c r="MPP1197" s="559"/>
      <c r="MPQ1197" s="559"/>
      <c r="MPR1197" s="559"/>
      <c r="MPS1197" s="559"/>
      <c r="MPT1197" s="559"/>
      <c r="MPU1197" s="559"/>
      <c r="MPV1197" s="559"/>
      <c r="MPW1197" s="559"/>
      <c r="MPX1197" s="559"/>
      <c r="MPY1197" s="559"/>
      <c r="MPZ1197" s="559"/>
      <c r="MQA1197" s="559"/>
      <c r="MQB1197" s="559"/>
      <c r="MQC1197" s="559"/>
      <c r="MQD1197" s="559"/>
      <c r="MQE1197" s="559"/>
      <c r="MQF1197" s="559"/>
      <c r="MQG1197" s="559"/>
      <c r="MQH1197" s="559"/>
      <c r="MQI1197" s="559"/>
      <c r="MQJ1197" s="559"/>
      <c r="MQK1197" s="559"/>
      <c r="MQL1197" s="559"/>
      <c r="MQM1197" s="559"/>
      <c r="MQN1197" s="559"/>
      <c r="MQO1197" s="559"/>
      <c r="MQP1197" s="559"/>
      <c r="MQQ1197" s="559"/>
      <c r="MQR1197" s="559"/>
      <c r="MQS1197" s="559"/>
      <c r="MQT1197" s="559"/>
      <c r="MQU1197" s="559"/>
      <c r="MQV1197" s="559"/>
      <c r="MQW1197" s="559"/>
      <c r="MQX1197" s="559"/>
      <c r="MQY1197" s="559"/>
      <c r="MQZ1197" s="559"/>
      <c r="MRA1197" s="559"/>
      <c r="MRB1197" s="559"/>
      <c r="MRC1197" s="559"/>
      <c r="MRD1197" s="559"/>
      <c r="MRE1197" s="559"/>
      <c r="MRF1197" s="559"/>
      <c r="MRG1197" s="559"/>
      <c r="MRH1197" s="559"/>
      <c r="MRI1197" s="559"/>
      <c r="MRJ1197" s="559"/>
      <c r="MRK1197" s="559"/>
      <c r="MRL1197" s="559"/>
      <c r="MRM1197" s="559"/>
      <c r="MRN1197" s="559"/>
      <c r="MRO1197" s="559"/>
      <c r="MRP1197" s="559"/>
      <c r="MRQ1197" s="559"/>
      <c r="MRR1197" s="559"/>
      <c r="MRS1197" s="559"/>
      <c r="MRT1197" s="559"/>
      <c r="MRU1197" s="559"/>
      <c r="MRV1197" s="559"/>
      <c r="MRW1197" s="559"/>
      <c r="MRX1197" s="559"/>
      <c r="MRY1197" s="559"/>
      <c r="MRZ1197" s="559"/>
      <c r="MSA1197" s="559"/>
      <c r="MSB1197" s="559"/>
      <c r="MSC1197" s="559"/>
      <c r="MSD1197" s="559"/>
      <c r="MSE1197" s="559"/>
      <c r="MSF1197" s="559"/>
      <c r="MSG1197" s="559"/>
      <c r="MSH1197" s="559"/>
      <c r="MSI1197" s="559"/>
      <c r="MSJ1197" s="559"/>
      <c r="MSK1197" s="559"/>
      <c r="MSL1197" s="559"/>
      <c r="MSM1197" s="559"/>
      <c r="MSN1197" s="559"/>
      <c r="MSO1197" s="559"/>
      <c r="MSP1197" s="559"/>
      <c r="MSQ1197" s="559"/>
      <c r="MSR1197" s="559"/>
      <c r="MSS1197" s="559"/>
      <c r="MST1197" s="559"/>
      <c r="MSU1197" s="559"/>
      <c r="MSV1197" s="559"/>
      <c r="MSW1197" s="559"/>
      <c r="MSX1197" s="559"/>
      <c r="MSY1197" s="559"/>
      <c r="MSZ1197" s="559"/>
      <c r="MTA1197" s="559"/>
      <c r="MTB1197" s="559"/>
      <c r="MTC1197" s="559"/>
      <c r="MTD1197" s="559"/>
      <c r="MTE1197" s="559"/>
      <c r="MTF1197" s="559"/>
      <c r="MTG1197" s="559"/>
      <c r="MTH1197" s="559"/>
      <c r="MTI1197" s="559"/>
      <c r="MTJ1197" s="559"/>
      <c r="MTK1197" s="559"/>
      <c r="MTL1197" s="559"/>
      <c r="MTM1197" s="559"/>
      <c r="MTN1197" s="559"/>
      <c r="MTO1197" s="559"/>
      <c r="MTP1197" s="559"/>
      <c r="MTQ1197" s="559"/>
      <c r="MTR1197" s="559"/>
      <c r="MTS1197" s="559"/>
      <c r="MTT1197" s="559"/>
      <c r="MTU1197" s="559"/>
      <c r="MTV1197" s="559"/>
      <c r="MTW1197" s="559"/>
      <c r="MTX1197" s="559"/>
      <c r="MTY1197" s="559"/>
      <c r="MTZ1197" s="559"/>
      <c r="MUA1197" s="559"/>
      <c r="MUB1197" s="559"/>
      <c r="MUC1197" s="559"/>
      <c r="MUD1197" s="559"/>
      <c r="MUE1197" s="559"/>
      <c r="MUF1197" s="559"/>
      <c r="MUG1197" s="559"/>
      <c r="MUH1197" s="559"/>
      <c r="MUI1197" s="559"/>
      <c r="MUJ1197" s="559"/>
      <c r="MUK1197" s="559"/>
      <c r="MUL1197" s="559"/>
      <c r="MUM1197" s="559"/>
      <c r="MUN1197" s="559"/>
      <c r="MUO1197" s="559"/>
      <c r="MUP1197" s="559"/>
      <c r="MUQ1197" s="559"/>
      <c r="MUR1197" s="559"/>
      <c r="MUS1197" s="559"/>
      <c r="MUT1197" s="559"/>
      <c r="MUU1197" s="559"/>
      <c r="MUV1197" s="559"/>
      <c r="MUW1197" s="559"/>
      <c r="MUX1197" s="559"/>
      <c r="MUY1197" s="559"/>
      <c r="MUZ1197" s="559"/>
      <c r="MVA1197" s="559"/>
      <c r="MVB1197" s="559"/>
      <c r="MVC1197" s="559"/>
      <c r="MVD1197" s="559"/>
      <c r="MVE1197" s="559"/>
      <c r="MVF1197" s="559"/>
      <c r="MVG1197" s="559"/>
      <c r="MVH1197" s="559"/>
      <c r="MVI1197" s="559"/>
      <c r="MVJ1197" s="559"/>
      <c r="MVK1197" s="559"/>
      <c r="MVL1197" s="559"/>
      <c r="MVM1197" s="559"/>
      <c r="MVN1197" s="559"/>
      <c r="MVO1197" s="559"/>
      <c r="MVP1197" s="559"/>
      <c r="MVQ1197" s="559"/>
      <c r="MVR1197" s="559"/>
      <c r="MVS1197" s="559"/>
      <c r="MVT1197" s="559"/>
      <c r="MVU1197" s="559"/>
      <c r="MVV1197" s="559"/>
      <c r="MVW1197" s="559"/>
      <c r="MVX1197" s="559"/>
      <c r="MVY1197" s="559"/>
      <c r="MVZ1197" s="559"/>
      <c r="MWA1197" s="559"/>
      <c r="MWB1197" s="559"/>
      <c r="MWC1197" s="559"/>
      <c r="MWD1197" s="559"/>
      <c r="MWE1197" s="559"/>
      <c r="MWF1197" s="559"/>
      <c r="MWG1197" s="559"/>
      <c r="MWH1197" s="559"/>
      <c r="MWI1197" s="559"/>
      <c r="MWJ1197" s="559"/>
      <c r="MWK1197" s="559"/>
      <c r="MWL1197" s="559"/>
      <c r="MWM1197" s="559"/>
      <c r="MWN1197" s="559"/>
      <c r="MWO1197" s="559"/>
      <c r="MWP1197" s="559"/>
      <c r="MWQ1197" s="559"/>
      <c r="MWR1197" s="559"/>
      <c r="MWS1197" s="559"/>
      <c r="MWT1197" s="559"/>
      <c r="MWU1197" s="559"/>
      <c r="MWV1197" s="559"/>
      <c r="MWW1197" s="559"/>
      <c r="MWX1197" s="559"/>
      <c r="MWY1197" s="559"/>
      <c r="MWZ1197" s="559"/>
      <c r="MXA1197" s="559"/>
      <c r="MXB1197" s="559"/>
      <c r="MXC1197" s="559"/>
      <c r="MXD1197" s="559"/>
      <c r="MXE1197" s="559"/>
      <c r="MXF1197" s="559"/>
      <c r="MXG1197" s="559"/>
      <c r="MXH1197" s="559"/>
      <c r="MXI1197" s="559"/>
      <c r="MXJ1197" s="559"/>
      <c r="MXK1197" s="559"/>
      <c r="MXL1197" s="559"/>
      <c r="MXM1197" s="559"/>
      <c r="MXN1197" s="559"/>
      <c r="MXO1197" s="559"/>
      <c r="MXP1197" s="559"/>
      <c r="MXQ1197" s="559"/>
      <c r="MXR1197" s="559"/>
      <c r="MXS1197" s="559"/>
      <c r="MXT1197" s="559"/>
      <c r="MXU1197" s="559"/>
      <c r="MXV1197" s="559"/>
      <c r="MXW1197" s="559"/>
      <c r="MXX1197" s="559"/>
      <c r="MXY1197" s="559"/>
      <c r="MXZ1197" s="559"/>
      <c r="MYA1197" s="559"/>
      <c r="MYB1197" s="559"/>
      <c r="MYC1197" s="559"/>
      <c r="MYD1197" s="559"/>
      <c r="MYE1197" s="559"/>
      <c r="MYF1197" s="559"/>
      <c r="MYG1197" s="559"/>
      <c r="MYH1197" s="559"/>
      <c r="MYI1197" s="559"/>
      <c r="MYJ1197" s="559"/>
      <c r="MYK1197" s="559"/>
      <c r="MYL1197" s="559"/>
      <c r="MYM1197" s="559"/>
      <c r="MYN1197" s="559"/>
      <c r="MYO1197" s="559"/>
      <c r="MYP1197" s="559"/>
      <c r="MYQ1197" s="559"/>
      <c r="MYR1197" s="559"/>
      <c r="MYS1197" s="559"/>
      <c r="MYT1197" s="559"/>
      <c r="MYU1197" s="559"/>
      <c r="MYV1197" s="559"/>
      <c r="MYW1197" s="559"/>
      <c r="MYX1197" s="559"/>
      <c r="MYY1197" s="559"/>
      <c r="MYZ1197" s="559"/>
      <c r="MZA1197" s="559"/>
      <c r="MZB1197" s="559"/>
      <c r="MZC1197" s="559"/>
      <c r="MZD1197" s="559"/>
      <c r="MZE1197" s="559"/>
      <c r="MZF1197" s="559"/>
      <c r="MZG1197" s="559"/>
      <c r="MZH1197" s="559"/>
      <c r="MZI1197" s="559"/>
      <c r="MZJ1197" s="559"/>
      <c r="MZK1197" s="559"/>
      <c r="MZL1197" s="559"/>
      <c r="MZM1197" s="559"/>
      <c r="MZN1197" s="559"/>
      <c r="MZO1197" s="559"/>
      <c r="MZP1197" s="559"/>
      <c r="MZQ1197" s="559"/>
      <c r="MZR1197" s="559"/>
      <c r="MZS1197" s="559"/>
      <c r="MZT1197" s="559"/>
      <c r="MZU1197" s="559"/>
      <c r="MZV1197" s="559"/>
      <c r="MZW1197" s="559"/>
      <c r="MZX1197" s="559"/>
      <c r="MZY1197" s="559"/>
      <c r="MZZ1197" s="559"/>
      <c r="NAA1197" s="559"/>
      <c r="NAB1197" s="559"/>
      <c r="NAC1197" s="559"/>
      <c r="NAD1197" s="559"/>
      <c r="NAE1197" s="559"/>
      <c r="NAF1197" s="559"/>
      <c r="NAG1197" s="559"/>
      <c r="NAH1197" s="559"/>
      <c r="NAI1197" s="559"/>
      <c r="NAJ1197" s="559"/>
      <c r="NAK1197" s="559"/>
      <c r="NAL1197" s="559"/>
      <c r="NAM1197" s="559"/>
      <c r="NAN1197" s="559"/>
      <c r="NAO1197" s="559"/>
      <c r="NAP1197" s="559"/>
      <c r="NAQ1197" s="559"/>
      <c r="NAR1197" s="559"/>
      <c r="NAS1197" s="559"/>
      <c r="NAT1197" s="559"/>
      <c r="NAU1197" s="559"/>
      <c r="NAV1197" s="559"/>
      <c r="NAW1197" s="559"/>
      <c r="NAX1197" s="559"/>
      <c r="NAY1197" s="559"/>
      <c r="NAZ1197" s="559"/>
      <c r="NBA1197" s="559"/>
      <c r="NBB1197" s="559"/>
      <c r="NBC1197" s="559"/>
      <c r="NBD1197" s="559"/>
      <c r="NBE1197" s="559"/>
      <c r="NBF1197" s="559"/>
      <c r="NBG1197" s="559"/>
      <c r="NBH1197" s="559"/>
      <c r="NBI1197" s="559"/>
      <c r="NBJ1197" s="559"/>
      <c r="NBK1197" s="559"/>
      <c r="NBL1197" s="559"/>
      <c r="NBM1197" s="559"/>
      <c r="NBN1197" s="559"/>
      <c r="NBO1197" s="559"/>
      <c r="NBP1197" s="559"/>
      <c r="NBQ1197" s="559"/>
      <c r="NBR1197" s="559"/>
      <c r="NBS1197" s="559"/>
      <c r="NBT1197" s="559"/>
      <c r="NBU1197" s="559"/>
      <c r="NBV1197" s="559"/>
      <c r="NBW1197" s="559"/>
      <c r="NBX1197" s="559"/>
      <c r="NBY1197" s="559"/>
      <c r="NBZ1197" s="559"/>
      <c r="NCA1197" s="559"/>
      <c r="NCB1197" s="559"/>
      <c r="NCC1197" s="559"/>
      <c r="NCD1197" s="559"/>
      <c r="NCE1197" s="559"/>
      <c r="NCF1197" s="559"/>
      <c r="NCG1197" s="559"/>
      <c r="NCH1197" s="559"/>
      <c r="NCI1197" s="559"/>
      <c r="NCJ1197" s="559"/>
      <c r="NCK1197" s="559"/>
      <c r="NCL1197" s="559"/>
      <c r="NCM1197" s="559"/>
      <c r="NCN1197" s="559"/>
      <c r="NCO1197" s="559"/>
      <c r="NCP1197" s="559"/>
      <c r="NCQ1197" s="559"/>
      <c r="NCR1197" s="559"/>
      <c r="NCS1197" s="559"/>
      <c r="NCT1197" s="559"/>
      <c r="NCU1197" s="559"/>
      <c r="NCV1197" s="559"/>
      <c r="NCW1197" s="559"/>
      <c r="NCX1197" s="559"/>
      <c r="NCY1197" s="559"/>
      <c r="NCZ1197" s="559"/>
      <c r="NDA1197" s="559"/>
      <c r="NDB1197" s="559"/>
      <c r="NDC1197" s="559"/>
      <c r="NDD1197" s="559"/>
      <c r="NDE1197" s="559"/>
      <c r="NDF1197" s="559"/>
      <c r="NDG1197" s="559"/>
      <c r="NDH1197" s="559"/>
      <c r="NDI1197" s="559"/>
      <c r="NDJ1197" s="559"/>
      <c r="NDK1197" s="559"/>
      <c r="NDL1197" s="559"/>
      <c r="NDM1197" s="559"/>
      <c r="NDN1197" s="559"/>
      <c r="NDO1197" s="559"/>
      <c r="NDP1197" s="559"/>
      <c r="NDQ1197" s="559"/>
      <c r="NDR1197" s="559"/>
      <c r="NDS1197" s="559"/>
      <c r="NDT1197" s="559"/>
      <c r="NDU1197" s="559"/>
      <c r="NDV1197" s="559"/>
      <c r="NDW1197" s="559"/>
      <c r="NDX1197" s="559"/>
      <c r="NDY1197" s="559"/>
      <c r="NDZ1197" s="559"/>
      <c r="NEA1197" s="559"/>
      <c r="NEB1197" s="559"/>
      <c r="NEC1197" s="559"/>
      <c r="NED1197" s="559"/>
      <c r="NEE1197" s="559"/>
      <c r="NEF1197" s="559"/>
      <c r="NEG1197" s="559"/>
      <c r="NEH1197" s="559"/>
      <c r="NEI1197" s="559"/>
      <c r="NEJ1197" s="559"/>
      <c r="NEK1197" s="559"/>
      <c r="NEL1197" s="559"/>
      <c r="NEM1197" s="559"/>
      <c r="NEN1197" s="559"/>
      <c r="NEO1197" s="559"/>
      <c r="NEP1197" s="559"/>
      <c r="NEQ1197" s="559"/>
      <c r="NER1197" s="559"/>
      <c r="NES1197" s="559"/>
      <c r="NET1197" s="559"/>
      <c r="NEU1197" s="559"/>
      <c r="NEV1197" s="559"/>
      <c r="NEW1197" s="559"/>
      <c r="NEX1197" s="559"/>
      <c r="NEY1197" s="559"/>
      <c r="NEZ1197" s="559"/>
      <c r="NFA1197" s="559"/>
      <c r="NFB1197" s="559"/>
      <c r="NFC1197" s="559"/>
      <c r="NFD1197" s="559"/>
      <c r="NFE1197" s="559"/>
      <c r="NFF1197" s="559"/>
      <c r="NFG1197" s="559"/>
      <c r="NFH1197" s="559"/>
      <c r="NFI1197" s="559"/>
      <c r="NFJ1197" s="559"/>
      <c r="NFK1197" s="559"/>
      <c r="NFL1197" s="559"/>
      <c r="NFM1197" s="559"/>
      <c r="NFN1197" s="559"/>
      <c r="NFO1197" s="559"/>
      <c r="NFP1197" s="559"/>
      <c r="NFQ1197" s="559"/>
      <c r="NFR1197" s="559"/>
      <c r="NFS1197" s="559"/>
      <c r="NFT1197" s="559"/>
      <c r="NFU1197" s="559"/>
      <c r="NFV1197" s="559"/>
      <c r="NFW1197" s="559"/>
      <c r="NFX1197" s="559"/>
      <c r="NFY1197" s="559"/>
      <c r="NFZ1197" s="559"/>
      <c r="NGA1197" s="559"/>
      <c r="NGB1197" s="559"/>
      <c r="NGC1197" s="559"/>
      <c r="NGD1197" s="559"/>
      <c r="NGE1197" s="559"/>
      <c r="NGF1197" s="559"/>
      <c r="NGG1197" s="559"/>
      <c r="NGH1197" s="559"/>
      <c r="NGI1197" s="559"/>
      <c r="NGJ1197" s="559"/>
      <c r="NGK1197" s="559"/>
      <c r="NGL1197" s="559"/>
      <c r="NGM1197" s="559"/>
      <c r="NGN1197" s="559"/>
      <c r="NGO1197" s="559"/>
      <c r="NGP1197" s="559"/>
      <c r="NGQ1197" s="559"/>
      <c r="NGR1197" s="559"/>
      <c r="NGS1197" s="559"/>
      <c r="NGT1197" s="559"/>
      <c r="NGU1197" s="559"/>
      <c r="NGV1197" s="559"/>
      <c r="NGW1197" s="559"/>
      <c r="NGX1197" s="559"/>
      <c r="NGY1197" s="559"/>
      <c r="NGZ1197" s="559"/>
      <c r="NHA1197" s="559"/>
      <c r="NHB1197" s="559"/>
      <c r="NHC1197" s="559"/>
      <c r="NHD1197" s="559"/>
      <c r="NHE1197" s="559"/>
      <c r="NHF1197" s="559"/>
      <c r="NHG1197" s="559"/>
      <c r="NHH1197" s="559"/>
      <c r="NHI1197" s="559"/>
      <c r="NHJ1197" s="559"/>
      <c r="NHK1197" s="559"/>
      <c r="NHL1197" s="559"/>
      <c r="NHM1197" s="559"/>
      <c r="NHN1197" s="559"/>
      <c r="NHO1197" s="559"/>
      <c r="NHP1197" s="559"/>
      <c r="NHQ1197" s="559"/>
      <c r="NHR1197" s="559"/>
      <c r="NHS1197" s="559"/>
      <c r="NHT1197" s="559"/>
      <c r="NHU1197" s="559"/>
      <c r="NHV1197" s="559"/>
      <c r="NHW1197" s="559"/>
      <c r="NHX1197" s="559"/>
      <c r="NHY1197" s="559"/>
      <c r="NHZ1197" s="559"/>
      <c r="NIA1197" s="559"/>
      <c r="NIB1197" s="559"/>
      <c r="NIC1197" s="559"/>
      <c r="NID1197" s="559"/>
      <c r="NIE1197" s="559"/>
      <c r="NIF1197" s="559"/>
      <c r="NIG1197" s="559"/>
      <c r="NIH1197" s="559"/>
      <c r="NII1197" s="559"/>
      <c r="NIJ1197" s="559"/>
      <c r="NIK1197" s="559"/>
      <c r="NIL1197" s="559"/>
      <c r="NIM1197" s="559"/>
      <c r="NIN1197" s="559"/>
      <c r="NIO1197" s="559"/>
      <c r="NIP1197" s="559"/>
      <c r="NIQ1197" s="559"/>
      <c r="NIR1197" s="559"/>
      <c r="NIS1197" s="559"/>
      <c r="NIT1197" s="559"/>
      <c r="NIU1197" s="559"/>
      <c r="NIV1197" s="559"/>
      <c r="NIW1197" s="559"/>
      <c r="NIX1197" s="559"/>
      <c r="NIY1197" s="559"/>
      <c r="NIZ1197" s="559"/>
      <c r="NJA1197" s="559"/>
      <c r="NJB1197" s="559"/>
      <c r="NJC1197" s="559"/>
      <c r="NJD1197" s="559"/>
      <c r="NJE1197" s="559"/>
      <c r="NJF1197" s="559"/>
      <c r="NJG1197" s="559"/>
      <c r="NJH1197" s="559"/>
      <c r="NJI1197" s="559"/>
      <c r="NJJ1197" s="559"/>
      <c r="NJK1197" s="559"/>
      <c r="NJL1197" s="559"/>
      <c r="NJM1197" s="559"/>
      <c r="NJN1197" s="559"/>
      <c r="NJO1197" s="559"/>
      <c r="NJP1197" s="559"/>
      <c r="NJQ1197" s="559"/>
      <c r="NJR1197" s="559"/>
      <c r="NJS1197" s="559"/>
      <c r="NJT1197" s="559"/>
      <c r="NJU1197" s="559"/>
      <c r="NJV1197" s="559"/>
      <c r="NJW1197" s="559"/>
      <c r="NJX1197" s="559"/>
      <c r="NJY1197" s="559"/>
      <c r="NJZ1197" s="559"/>
      <c r="NKA1197" s="559"/>
      <c r="NKB1197" s="559"/>
      <c r="NKC1197" s="559"/>
      <c r="NKD1197" s="559"/>
      <c r="NKE1197" s="559"/>
      <c r="NKF1197" s="559"/>
      <c r="NKG1197" s="559"/>
      <c r="NKH1197" s="559"/>
      <c r="NKI1197" s="559"/>
      <c r="NKJ1197" s="559"/>
      <c r="NKK1197" s="559"/>
      <c r="NKL1197" s="559"/>
      <c r="NKM1197" s="559"/>
      <c r="NKN1197" s="559"/>
      <c r="NKO1197" s="559"/>
      <c r="NKP1197" s="559"/>
      <c r="NKQ1197" s="559"/>
      <c r="NKR1197" s="559"/>
      <c r="NKS1197" s="559"/>
      <c r="NKT1197" s="559"/>
      <c r="NKU1197" s="559"/>
      <c r="NKV1197" s="559"/>
      <c r="NKW1197" s="559"/>
      <c r="NKX1197" s="559"/>
      <c r="NKY1197" s="559"/>
      <c r="NKZ1197" s="559"/>
      <c r="NLA1197" s="559"/>
      <c r="NLB1197" s="559"/>
      <c r="NLC1197" s="559"/>
      <c r="NLD1197" s="559"/>
      <c r="NLE1197" s="559"/>
      <c r="NLF1197" s="559"/>
      <c r="NLG1197" s="559"/>
      <c r="NLH1197" s="559"/>
      <c r="NLI1197" s="559"/>
      <c r="NLJ1197" s="559"/>
      <c r="NLK1197" s="559"/>
      <c r="NLL1197" s="559"/>
      <c r="NLM1197" s="559"/>
      <c r="NLN1197" s="559"/>
      <c r="NLO1197" s="559"/>
      <c r="NLP1197" s="559"/>
      <c r="NLQ1197" s="559"/>
      <c r="NLR1197" s="559"/>
      <c r="NLS1197" s="559"/>
      <c r="NLT1197" s="559"/>
      <c r="NLU1197" s="559"/>
      <c r="NLV1197" s="559"/>
      <c r="NLW1197" s="559"/>
      <c r="NLX1197" s="559"/>
      <c r="NLY1197" s="559"/>
      <c r="NLZ1197" s="559"/>
      <c r="NMA1197" s="559"/>
      <c r="NMB1197" s="559"/>
      <c r="NMC1197" s="559"/>
      <c r="NMD1197" s="559"/>
      <c r="NME1197" s="559"/>
      <c r="NMF1197" s="559"/>
      <c r="NMG1197" s="559"/>
      <c r="NMH1197" s="559"/>
      <c r="NMI1197" s="559"/>
      <c r="NMJ1197" s="559"/>
      <c r="NMK1197" s="559"/>
      <c r="NML1197" s="559"/>
      <c r="NMM1197" s="559"/>
      <c r="NMN1197" s="559"/>
      <c r="NMO1197" s="559"/>
      <c r="NMP1197" s="559"/>
      <c r="NMQ1197" s="559"/>
      <c r="NMR1197" s="559"/>
      <c r="NMS1197" s="559"/>
      <c r="NMT1197" s="559"/>
      <c r="NMU1197" s="559"/>
      <c r="NMV1197" s="559"/>
      <c r="NMW1197" s="559"/>
      <c r="NMX1197" s="559"/>
      <c r="NMY1197" s="559"/>
      <c r="NMZ1197" s="559"/>
      <c r="NNA1197" s="559"/>
      <c r="NNB1197" s="559"/>
      <c r="NNC1197" s="559"/>
      <c r="NND1197" s="559"/>
      <c r="NNE1197" s="559"/>
      <c r="NNF1197" s="559"/>
      <c r="NNG1197" s="559"/>
      <c r="NNH1197" s="559"/>
      <c r="NNI1197" s="559"/>
      <c r="NNJ1197" s="559"/>
      <c r="NNK1197" s="559"/>
      <c r="NNL1197" s="559"/>
      <c r="NNM1197" s="559"/>
      <c r="NNN1197" s="559"/>
      <c r="NNO1197" s="559"/>
      <c r="NNP1197" s="559"/>
      <c r="NNQ1197" s="559"/>
      <c r="NNR1197" s="559"/>
      <c r="NNS1197" s="559"/>
      <c r="NNT1197" s="559"/>
      <c r="NNU1197" s="559"/>
      <c r="NNV1197" s="559"/>
      <c r="NNW1197" s="559"/>
      <c r="NNX1197" s="559"/>
      <c r="NNY1197" s="559"/>
      <c r="NNZ1197" s="559"/>
      <c r="NOA1197" s="559"/>
      <c r="NOB1197" s="559"/>
      <c r="NOC1197" s="559"/>
      <c r="NOD1197" s="559"/>
      <c r="NOE1197" s="559"/>
      <c r="NOF1197" s="559"/>
      <c r="NOG1197" s="559"/>
      <c r="NOH1197" s="559"/>
      <c r="NOI1197" s="559"/>
      <c r="NOJ1197" s="559"/>
      <c r="NOK1197" s="559"/>
      <c r="NOL1197" s="559"/>
      <c r="NOM1197" s="559"/>
      <c r="NON1197" s="559"/>
      <c r="NOO1197" s="559"/>
      <c r="NOP1197" s="559"/>
      <c r="NOQ1197" s="559"/>
      <c r="NOR1197" s="559"/>
      <c r="NOS1197" s="559"/>
      <c r="NOT1197" s="559"/>
      <c r="NOU1197" s="559"/>
      <c r="NOV1197" s="559"/>
      <c r="NOW1197" s="559"/>
      <c r="NOX1197" s="559"/>
      <c r="NOY1197" s="559"/>
      <c r="NOZ1197" s="559"/>
      <c r="NPA1197" s="559"/>
      <c r="NPB1197" s="559"/>
      <c r="NPC1197" s="559"/>
      <c r="NPD1197" s="559"/>
      <c r="NPE1197" s="559"/>
      <c r="NPF1197" s="559"/>
      <c r="NPG1197" s="559"/>
      <c r="NPH1197" s="559"/>
      <c r="NPI1197" s="559"/>
      <c r="NPJ1197" s="559"/>
      <c r="NPK1197" s="559"/>
      <c r="NPL1197" s="559"/>
      <c r="NPM1197" s="559"/>
      <c r="NPN1197" s="559"/>
      <c r="NPO1197" s="559"/>
      <c r="NPP1197" s="559"/>
      <c r="NPQ1197" s="559"/>
      <c r="NPR1197" s="559"/>
      <c r="NPS1197" s="559"/>
      <c r="NPT1197" s="559"/>
      <c r="NPU1197" s="559"/>
      <c r="NPV1197" s="559"/>
      <c r="NPW1197" s="559"/>
      <c r="NPX1197" s="559"/>
      <c r="NPY1197" s="559"/>
      <c r="NPZ1197" s="559"/>
      <c r="NQA1197" s="559"/>
      <c r="NQB1197" s="559"/>
      <c r="NQC1197" s="559"/>
      <c r="NQD1197" s="559"/>
      <c r="NQE1197" s="559"/>
      <c r="NQF1197" s="559"/>
      <c r="NQG1197" s="559"/>
      <c r="NQH1197" s="559"/>
      <c r="NQI1197" s="559"/>
      <c r="NQJ1197" s="559"/>
      <c r="NQK1197" s="559"/>
      <c r="NQL1197" s="559"/>
      <c r="NQM1197" s="559"/>
      <c r="NQN1197" s="559"/>
      <c r="NQO1197" s="559"/>
      <c r="NQP1197" s="559"/>
      <c r="NQQ1197" s="559"/>
      <c r="NQR1197" s="559"/>
      <c r="NQS1197" s="559"/>
      <c r="NQT1197" s="559"/>
      <c r="NQU1197" s="559"/>
      <c r="NQV1197" s="559"/>
      <c r="NQW1197" s="559"/>
      <c r="NQX1197" s="559"/>
      <c r="NQY1197" s="559"/>
      <c r="NQZ1197" s="559"/>
      <c r="NRA1197" s="559"/>
      <c r="NRB1197" s="559"/>
      <c r="NRC1197" s="559"/>
      <c r="NRD1197" s="559"/>
      <c r="NRE1197" s="559"/>
      <c r="NRF1197" s="559"/>
      <c r="NRG1197" s="559"/>
      <c r="NRH1197" s="559"/>
      <c r="NRI1197" s="559"/>
      <c r="NRJ1197" s="559"/>
      <c r="NRK1197" s="559"/>
      <c r="NRL1197" s="559"/>
      <c r="NRM1197" s="559"/>
      <c r="NRN1197" s="559"/>
      <c r="NRO1197" s="559"/>
      <c r="NRP1197" s="559"/>
      <c r="NRQ1197" s="559"/>
      <c r="NRR1197" s="559"/>
      <c r="NRS1197" s="559"/>
      <c r="NRT1197" s="559"/>
      <c r="NRU1197" s="559"/>
      <c r="NRV1197" s="559"/>
      <c r="NRW1197" s="559"/>
      <c r="NRX1197" s="559"/>
      <c r="NRY1197" s="559"/>
      <c r="NRZ1197" s="559"/>
      <c r="NSA1197" s="559"/>
      <c r="NSB1197" s="559"/>
      <c r="NSC1197" s="559"/>
      <c r="NSD1197" s="559"/>
      <c r="NSE1197" s="559"/>
      <c r="NSF1197" s="559"/>
      <c r="NSG1197" s="559"/>
      <c r="NSH1197" s="559"/>
      <c r="NSI1197" s="559"/>
      <c r="NSJ1197" s="559"/>
      <c r="NSK1197" s="559"/>
      <c r="NSL1197" s="559"/>
      <c r="NSM1197" s="559"/>
      <c r="NSN1197" s="559"/>
      <c r="NSO1197" s="559"/>
      <c r="NSP1197" s="559"/>
      <c r="NSQ1197" s="559"/>
      <c r="NSR1197" s="559"/>
      <c r="NSS1197" s="559"/>
      <c r="NST1197" s="559"/>
      <c r="NSU1197" s="559"/>
      <c r="NSV1197" s="559"/>
      <c r="NSW1197" s="559"/>
      <c r="NSX1197" s="559"/>
      <c r="NSY1197" s="559"/>
      <c r="NSZ1197" s="559"/>
      <c r="NTA1197" s="559"/>
      <c r="NTB1197" s="559"/>
      <c r="NTC1197" s="559"/>
      <c r="NTD1197" s="559"/>
      <c r="NTE1197" s="559"/>
      <c r="NTF1197" s="559"/>
      <c r="NTG1197" s="559"/>
      <c r="NTH1197" s="559"/>
      <c r="NTI1197" s="559"/>
      <c r="NTJ1197" s="559"/>
      <c r="NTK1197" s="559"/>
      <c r="NTL1197" s="559"/>
      <c r="NTM1197" s="559"/>
      <c r="NTN1197" s="559"/>
      <c r="NTO1197" s="559"/>
      <c r="NTP1197" s="559"/>
      <c r="NTQ1197" s="559"/>
      <c r="NTR1197" s="559"/>
      <c r="NTS1197" s="559"/>
      <c r="NTT1197" s="559"/>
      <c r="NTU1197" s="559"/>
      <c r="NTV1197" s="559"/>
      <c r="NTW1197" s="559"/>
      <c r="NTX1197" s="559"/>
      <c r="NTY1197" s="559"/>
      <c r="NTZ1197" s="559"/>
      <c r="NUA1197" s="559"/>
      <c r="NUB1197" s="559"/>
      <c r="NUC1197" s="559"/>
      <c r="NUD1197" s="559"/>
      <c r="NUE1197" s="559"/>
      <c r="NUF1197" s="559"/>
      <c r="NUG1197" s="559"/>
      <c r="NUH1197" s="559"/>
      <c r="NUI1197" s="559"/>
      <c r="NUJ1197" s="559"/>
      <c r="NUK1197" s="559"/>
      <c r="NUL1197" s="559"/>
      <c r="NUM1197" s="559"/>
      <c r="NUN1197" s="559"/>
      <c r="NUO1197" s="559"/>
      <c r="NUP1197" s="559"/>
      <c r="NUQ1197" s="559"/>
      <c r="NUR1197" s="559"/>
      <c r="NUS1197" s="559"/>
      <c r="NUT1197" s="559"/>
      <c r="NUU1197" s="559"/>
      <c r="NUV1197" s="559"/>
      <c r="NUW1197" s="559"/>
      <c r="NUX1197" s="559"/>
      <c r="NUY1197" s="559"/>
      <c r="NUZ1197" s="559"/>
      <c r="NVA1197" s="559"/>
      <c r="NVB1197" s="559"/>
      <c r="NVC1197" s="559"/>
      <c r="NVD1197" s="559"/>
      <c r="NVE1197" s="559"/>
      <c r="NVF1197" s="559"/>
      <c r="NVG1197" s="559"/>
      <c r="NVH1197" s="559"/>
      <c r="NVI1197" s="559"/>
      <c r="NVJ1197" s="559"/>
      <c r="NVK1197" s="559"/>
      <c r="NVL1197" s="559"/>
      <c r="NVM1197" s="559"/>
      <c r="NVN1197" s="559"/>
      <c r="NVO1197" s="559"/>
      <c r="NVP1197" s="559"/>
      <c r="NVQ1197" s="559"/>
      <c r="NVR1197" s="559"/>
      <c r="NVS1197" s="559"/>
      <c r="NVT1197" s="559"/>
      <c r="NVU1197" s="559"/>
      <c r="NVV1197" s="559"/>
      <c r="NVW1197" s="559"/>
      <c r="NVX1197" s="559"/>
      <c r="NVY1197" s="559"/>
      <c r="NVZ1197" s="559"/>
      <c r="NWA1197" s="559"/>
      <c r="NWB1197" s="559"/>
      <c r="NWC1197" s="559"/>
      <c r="NWD1197" s="559"/>
      <c r="NWE1197" s="559"/>
      <c r="NWF1197" s="559"/>
      <c r="NWG1197" s="559"/>
      <c r="NWH1197" s="559"/>
      <c r="NWI1197" s="559"/>
      <c r="NWJ1197" s="559"/>
      <c r="NWK1197" s="559"/>
      <c r="NWL1197" s="559"/>
      <c r="NWM1197" s="559"/>
      <c r="NWN1197" s="559"/>
      <c r="NWO1197" s="559"/>
      <c r="NWP1197" s="559"/>
      <c r="NWQ1197" s="559"/>
      <c r="NWR1197" s="559"/>
      <c r="NWS1197" s="559"/>
      <c r="NWT1197" s="559"/>
      <c r="NWU1197" s="559"/>
      <c r="NWV1197" s="559"/>
      <c r="NWW1197" s="559"/>
      <c r="NWX1197" s="559"/>
      <c r="NWY1197" s="559"/>
      <c r="NWZ1197" s="559"/>
      <c r="NXA1197" s="559"/>
      <c r="NXB1197" s="559"/>
      <c r="NXC1197" s="559"/>
      <c r="NXD1197" s="559"/>
      <c r="NXE1197" s="559"/>
      <c r="NXF1197" s="559"/>
      <c r="NXG1197" s="559"/>
      <c r="NXH1197" s="559"/>
      <c r="NXI1197" s="559"/>
      <c r="NXJ1197" s="559"/>
      <c r="NXK1197" s="559"/>
      <c r="NXL1197" s="559"/>
      <c r="NXM1197" s="559"/>
      <c r="NXN1197" s="559"/>
      <c r="NXO1197" s="559"/>
      <c r="NXP1197" s="559"/>
      <c r="NXQ1197" s="559"/>
      <c r="NXR1197" s="559"/>
      <c r="NXS1197" s="559"/>
      <c r="NXT1197" s="559"/>
      <c r="NXU1197" s="559"/>
      <c r="NXV1197" s="559"/>
      <c r="NXW1197" s="559"/>
      <c r="NXX1197" s="559"/>
      <c r="NXY1197" s="559"/>
      <c r="NXZ1197" s="559"/>
      <c r="NYA1197" s="559"/>
      <c r="NYB1197" s="559"/>
      <c r="NYC1197" s="559"/>
      <c r="NYD1197" s="559"/>
      <c r="NYE1197" s="559"/>
      <c r="NYF1197" s="559"/>
      <c r="NYG1197" s="559"/>
      <c r="NYH1197" s="559"/>
      <c r="NYI1197" s="559"/>
      <c r="NYJ1197" s="559"/>
      <c r="NYK1197" s="559"/>
      <c r="NYL1197" s="559"/>
      <c r="NYM1197" s="559"/>
      <c r="NYN1197" s="559"/>
      <c r="NYO1197" s="559"/>
      <c r="NYP1197" s="559"/>
      <c r="NYQ1197" s="559"/>
      <c r="NYR1197" s="559"/>
      <c r="NYS1197" s="559"/>
      <c r="NYT1197" s="559"/>
      <c r="NYU1197" s="559"/>
      <c r="NYV1197" s="559"/>
      <c r="NYW1197" s="559"/>
      <c r="NYX1197" s="559"/>
      <c r="NYY1197" s="559"/>
      <c r="NYZ1197" s="559"/>
      <c r="NZA1197" s="559"/>
      <c r="NZB1197" s="559"/>
      <c r="NZC1197" s="559"/>
      <c r="NZD1197" s="559"/>
      <c r="NZE1197" s="559"/>
      <c r="NZF1197" s="559"/>
      <c r="NZG1197" s="559"/>
      <c r="NZH1197" s="559"/>
      <c r="NZI1197" s="559"/>
      <c r="NZJ1197" s="559"/>
      <c r="NZK1197" s="559"/>
      <c r="NZL1197" s="559"/>
      <c r="NZM1197" s="559"/>
      <c r="NZN1197" s="559"/>
      <c r="NZO1197" s="559"/>
      <c r="NZP1197" s="559"/>
      <c r="NZQ1197" s="559"/>
      <c r="NZR1197" s="559"/>
      <c r="NZS1197" s="559"/>
      <c r="NZT1197" s="559"/>
      <c r="NZU1197" s="559"/>
      <c r="NZV1197" s="559"/>
      <c r="NZW1197" s="559"/>
      <c r="NZX1197" s="559"/>
      <c r="NZY1197" s="559"/>
      <c r="NZZ1197" s="559"/>
      <c r="OAA1197" s="559"/>
      <c r="OAB1197" s="559"/>
      <c r="OAC1197" s="559"/>
      <c r="OAD1197" s="559"/>
      <c r="OAE1197" s="559"/>
      <c r="OAF1197" s="559"/>
      <c r="OAG1197" s="559"/>
      <c r="OAH1197" s="559"/>
      <c r="OAI1197" s="559"/>
      <c r="OAJ1197" s="559"/>
      <c r="OAK1197" s="559"/>
      <c r="OAL1197" s="559"/>
      <c r="OAM1197" s="559"/>
      <c r="OAN1197" s="559"/>
      <c r="OAO1197" s="559"/>
      <c r="OAP1197" s="559"/>
      <c r="OAQ1197" s="559"/>
      <c r="OAR1197" s="559"/>
      <c r="OAS1197" s="559"/>
      <c r="OAT1197" s="559"/>
      <c r="OAU1197" s="559"/>
      <c r="OAV1197" s="559"/>
      <c r="OAW1197" s="559"/>
      <c r="OAX1197" s="559"/>
      <c r="OAY1197" s="559"/>
      <c r="OAZ1197" s="559"/>
      <c r="OBA1197" s="559"/>
      <c r="OBB1197" s="559"/>
      <c r="OBC1197" s="559"/>
      <c r="OBD1197" s="559"/>
      <c r="OBE1197" s="559"/>
      <c r="OBF1197" s="559"/>
      <c r="OBG1197" s="559"/>
      <c r="OBH1197" s="559"/>
      <c r="OBI1197" s="559"/>
      <c r="OBJ1197" s="559"/>
      <c r="OBK1197" s="559"/>
      <c r="OBL1197" s="559"/>
      <c r="OBM1197" s="559"/>
      <c r="OBN1197" s="559"/>
      <c r="OBO1197" s="559"/>
      <c r="OBP1197" s="559"/>
      <c r="OBQ1197" s="559"/>
      <c r="OBR1197" s="559"/>
      <c r="OBS1197" s="559"/>
      <c r="OBT1197" s="559"/>
      <c r="OBU1197" s="559"/>
      <c r="OBV1197" s="559"/>
      <c r="OBW1197" s="559"/>
      <c r="OBX1197" s="559"/>
      <c r="OBY1197" s="559"/>
      <c r="OBZ1197" s="559"/>
      <c r="OCA1197" s="559"/>
      <c r="OCB1197" s="559"/>
      <c r="OCC1197" s="559"/>
      <c r="OCD1197" s="559"/>
      <c r="OCE1197" s="559"/>
      <c r="OCF1197" s="559"/>
      <c r="OCG1197" s="559"/>
      <c r="OCH1197" s="559"/>
      <c r="OCI1197" s="559"/>
      <c r="OCJ1197" s="559"/>
      <c r="OCK1197" s="559"/>
      <c r="OCL1197" s="559"/>
      <c r="OCM1197" s="559"/>
      <c r="OCN1197" s="559"/>
      <c r="OCO1197" s="559"/>
      <c r="OCP1197" s="559"/>
      <c r="OCQ1197" s="559"/>
      <c r="OCR1197" s="559"/>
      <c r="OCS1197" s="559"/>
      <c r="OCT1197" s="559"/>
      <c r="OCU1197" s="559"/>
      <c r="OCV1197" s="559"/>
      <c r="OCW1197" s="559"/>
      <c r="OCX1197" s="559"/>
      <c r="OCY1197" s="559"/>
      <c r="OCZ1197" s="559"/>
      <c r="ODA1197" s="559"/>
      <c r="ODB1197" s="559"/>
      <c r="ODC1197" s="559"/>
      <c r="ODD1197" s="559"/>
      <c r="ODE1197" s="559"/>
      <c r="ODF1197" s="559"/>
      <c r="ODG1197" s="559"/>
      <c r="ODH1197" s="559"/>
      <c r="ODI1197" s="559"/>
      <c r="ODJ1197" s="559"/>
      <c r="ODK1197" s="559"/>
      <c r="ODL1197" s="559"/>
      <c r="ODM1197" s="559"/>
      <c r="ODN1197" s="559"/>
      <c r="ODO1197" s="559"/>
      <c r="ODP1197" s="559"/>
      <c r="ODQ1197" s="559"/>
      <c r="ODR1197" s="559"/>
      <c r="ODS1197" s="559"/>
      <c r="ODT1197" s="559"/>
      <c r="ODU1197" s="559"/>
      <c r="ODV1197" s="559"/>
      <c r="ODW1197" s="559"/>
      <c r="ODX1197" s="559"/>
      <c r="ODY1197" s="559"/>
      <c r="ODZ1197" s="559"/>
      <c r="OEA1197" s="559"/>
      <c r="OEB1197" s="559"/>
      <c r="OEC1197" s="559"/>
      <c r="OED1197" s="559"/>
      <c r="OEE1197" s="559"/>
      <c r="OEF1197" s="559"/>
      <c r="OEG1197" s="559"/>
      <c r="OEH1197" s="559"/>
      <c r="OEI1197" s="559"/>
      <c r="OEJ1197" s="559"/>
      <c r="OEK1197" s="559"/>
      <c r="OEL1197" s="559"/>
      <c r="OEM1197" s="559"/>
      <c r="OEN1197" s="559"/>
      <c r="OEO1197" s="559"/>
      <c r="OEP1197" s="559"/>
      <c r="OEQ1197" s="559"/>
      <c r="OER1197" s="559"/>
      <c r="OES1197" s="559"/>
      <c r="OET1197" s="559"/>
      <c r="OEU1197" s="559"/>
      <c r="OEV1197" s="559"/>
      <c r="OEW1197" s="559"/>
      <c r="OEX1197" s="559"/>
      <c r="OEY1197" s="559"/>
      <c r="OEZ1197" s="559"/>
      <c r="OFA1197" s="559"/>
      <c r="OFB1197" s="559"/>
      <c r="OFC1197" s="559"/>
      <c r="OFD1197" s="559"/>
      <c r="OFE1197" s="559"/>
      <c r="OFF1197" s="559"/>
      <c r="OFG1197" s="559"/>
      <c r="OFH1197" s="559"/>
      <c r="OFI1197" s="559"/>
      <c r="OFJ1197" s="559"/>
      <c r="OFK1197" s="559"/>
      <c r="OFL1197" s="559"/>
      <c r="OFM1197" s="559"/>
      <c r="OFN1197" s="559"/>
      <c r="OFO1197" s="559"/>
      <c r="OFP1197" s="559"/>
      <c r="OFQ1197" s="559"/>
      <c r="OFR1197" s="559"/>
      <c r="OFS1197" s="559"/>
      <c r="OFT1197" s="559"/>
      <c r="OFU1197" s="559"/>
      <c r="OFV1197" s="559"/>
      <c r="OFW1197" s="559"/>
      <c r="OFX1197" s="559"/>
      <c r="OFY1197" s="559"/>
      <c r="OFZ1197" s="559"/>
      <c r="OGA1197" s="559"/>
      <c r="OGB1197" s="559"/>
      <c r="OGC1197" s="559"/>
      <c r="OGD1197" s="559"/>
      <c r="OGE1197" s="559"/>
      <c r="OGF1197" s="559"/>
      <c r="OGG1197" s="559"/>
      <c r="OGH1197" s="559"/>
      <c r="OGI1197" s="559"/>
      <c r="OGJ1197" s="559"/>
      <c r="OGK1197" s="559"/>
      <c r="OGL1197" s="559"/>
      <c r="OGM1197" s="559"/>
      <c r="OGN1197" s="559"/>
      <c r="OGO1197" s="559"/>
      <c r="OGP1197" s="559"/>
      <c r="OGQ1197" s="559"/>
      <c r="OGR1197" s="559"/>
      <c r="OGS1197" s="559"/>
      <c r="OGT1197" s="559"/>
      <c r="OGU1197" s="559"/>
      <c r="OGV1197" s="559"/>
      <c r="OGW1197" s="559"/>
      <c r="OGX1197" s="559"/>
      <c r="OGY1197" s="559"/>
      <c r="OGZ1197" s="559"/>
      <c r="OHA1197" s="559"/>
      <c r="OHB1197" s="559"/>
      <c r="OHC1197" s="559"/>
      <c r="OHD1197" s="559"/>
      <c r="OHE1197" s="559"/>
      <c r="OHF1197" s="559"/>
      <c r="OHG1197" s="559"/>
      <c r="OHH1197" s="559"/>
      <c r="OHI1197" s="559"/>
      <c r="OHJ1197" s="559"/>
      <c r="OHK1197" s="559"/>
      <c r="OHL1197" s="559"/>
      <c r="OHM1197" s="559"/>
      <c r="OHN1197" s="559"/>
      <c r="OHO1197" s="559"/>
      <c r="OHP1197" s="559"/>
      <c r="OHQ1197" s="559"/>
      <c r="OHR1197" s="559"/>
      <c r="OHS1197" s="559"/>
      <c r="OHT1197" s="559"/>
      <c r="OHU1197" s="559"/>
      <c r="OHV1197" s="559"/>
      <c r="OHW1197" s="559"/>
      <c r="OHX1197" s="559"/>
      <c r="OHY1197" s="559"/>
      <c r="OHZ1197" s="559"/>
      <c r="OIA1197" s="559"/>
      <c r="OIB1197" s="559"/>
      <c r="OIC1197" s="559"/>
      <c r="OID1197" s="559"/>
      <c r="OIE1197" s="559"/>
      <c r="OIF1197" s="559"/>
      <c r="OIG1197" s="559"/>
      <c r="OIH1197" s="559"/>
      <c r="OII1197" s="559"/>
      <c r="OIJ1197" s="559"/>
      <c r="OIK1197" s="559"/>
      <c r="OIL1197" s="559"/>
      <c r="OIM1197" s="559"/>
      <c r="OIN1197" s="559"/>
      <c r="OIO1197" s="559"/>
      <c r="OIP1197" s="559"/>
      <c r="OIQ1197" s="559"/>
      <c r="OIR1197" s="559"/>
      <c r="OIS1197" s="559"/>
      <c r="OIT1197" s="559"/>
      <c r="OIU1197" s="559"/>
      <c r="OIV1197" s="559"/>
      <c r="OIW1197" s="559"/>
      <c r="OIX1197" s="559"/>
      <c r="OIY1197" s="559"/>
      <c r="OIZ1197" s="559"/>
      <c r="OJA1197" s="559"/>
      <c r="OJB1197" s="559"/>
      <c r="OJC1197" s="559"/>
      <c r="OJD1197" s="559"/>
      <c r="OJE1197" s="559"/>
      <c r="OJF1197" s="559"/>
      <c r="OJG1197" s="559"/>
      <c r="OJH1197" s="559"/>
      <c r="OJI1197" s="559"/>
      <c r="OJJ1197" s="559"/>
      <c r="OJK1197" s="559"/>
      <c r="OJL1197" s="559"/>
      <c r="OJM1197" s="559"/>
      <c r="OJN1197" s="559"/>
      <c r="OJO1197" s="559"/>
      <c r="OJP1197" s="559"/>
      <c r="OJQ1197" s="559"/>
      <c r="OJR1197" s="559"/>
      <c r="OJS1197" s="559"/>
      <c r="OJT1197" s="559"/>
      <c r="OJU1197" s="559"/>
      <c r="OJV1197" s="559"/>
      <c r="OJW1197" s="559"/>
      <c r="OJX1197" s="559"/>
      <c r="OJY1197" s="559"/>
      <c r="OJZ1197" s="559"/>
      <c r="OKA1197" s="559"/>
      <c r="OKB1197" s="559"/>
      <c r="OKC1197" s="559"/>
      <c r="OKD1197" s="559"/>
      <c r="OKE1197" s="559"/>
      <c r="OKF1197" s="559"/>
      <c r="OKG1197" s="559"/>
      <c r="OKH1197" s="559"/>
      <c r="OKI1197" s="559"/>
      <c r="OKJ1197" s="559"/>
      <c r="OKK1197" s="559"/>
      <c r="OKL1197" s="559"/>
      <c r="OKM1197" s="559"/>
      <c r="OKN1197" s="559"/>
      <c r="OKO1197" s="559"/>
      <c r="OKP1197" s="559"/>
      <c r="OKQ1197" s="559"/>
      <c r="OKR1197" s="559"/>
      <c r="OKS1197" s="559"/>
      <c r="OKT1197" s="559"/>
      <c r="OKU1197" s="559"/>
      <c r="OKV1197" s="559"/>
      <c r="OKW1197" s="559"/>
      <c r="OKX1197" s="559"/>
      <c r="OKY1197" s="559"/>
      <c r="OKZ1197" s="559"/>
      <c r="OLA1197" s="559"/>
      <c r="OLB1197" s="559"/>
      <c r="OLC1197" s="559"/>
      <c r="OLD1197" s="559"/>
      <c r="OLE1197" s="559"/>
      <c r="OLF1197" s="559"/>
      <c r="OLG1197" s="559"/>
      <c r="OLH1197" s="559"/>
      <c r="OLI1197" s="559"/>
      <c r="OLJ1197" s="559"/>
      <c r="OLK1197" s="559"/>
      <c r="OLL1197" s="559"/>
      <c r="OLM1197" s="559"/>
      <c r="OLN1197" s="559"/>
      <c r="OLO1197" s="559"/>
      <c r="OLP1197" s="559"/>
      <c r="OLQ1197" s="559"/>
      <c r="OLR1197" s="559"/>
      <c r="OLS1197" s="559"/>
      <c r="OLT1197" s="559"/>
      <c r="OLU1197" s="559"/>
      <c r="OLV1197" s="559"/>
      <c r="OLW1197" s="559"/>
      <c r="OLX1197" s="559"/>
      <c r="OLY1197" s="559"/>
      <c r="OLZ1197" s="559"/>
      <c r="OMA1197" s="559"/>
      <c r="OMB1197" s="559"/>
      <c r="OMC1197" s="559"/>
      <c r="OMD1197" s="559"/>
      <c r="OME1197" s="559"/>
      <c r="OMF1197" s="559"/>
      <c r="OMG1197" s="559"/>
      <c r="OMH1197" s="559"/>
      <c r="OMI1197" s="559"/>
      <c r="OMJ1197" s="559"/>
      <c r="OMK1197" s="559"/>
      <c r="OML1197" s="559"/>
      <c r="OMM1197" s="559"/>
      <c r="OMN1197" s="559"/>
      <c r="OMO1197" s="559"/>
      <c r="OMP1197" s="559"/>
      <c r="OMQ1197" s="559"/>
      <c r="OMR1197" s="559"/>
      <c r="OMS1197" s="559"/>
      <c r="OMT1197" s="559"/>
      <c r="OMU1197" s="559"/>
      <c r="OMV1197" s="559"/>
      <c r="OMW1197" s="559"/>
      <c r="OMX1197" s="559"/>
      <c r="OMY1197" s="559"/>
      <c r="OMZ1197" s="559"/>
      <c r="ONA1197" s="559"/>
      <c r="ONB1197" s="559"/>
      <c r="ONC1197" s="559"/>
      <c r="OND1197" s="559"/>
      <c r="ONE1197" s="559"/>
      <c r="ONF1197" s="559"/>
      <c r="ONG1197" s="559"/>
      <c r="ONH1197" s="559"/>
      <c r="ONI1197" s="559"/>
      <c r="ONJ1197" s="559"/>
      <c r="ONK1197" s="559"/>
      <c r="ONL1197" s="559"/>
      <c r="ONM1197" s="559"/>
      <c r="ONN1197" s="559"/>
      <c r="ONO1197" s="559"/>
      <c r="ONP1197" s="559"/>
      <c r="ONQ1197" s="559"/>
      <c r="ONR1197" s="559"/>
      <c r="ONS1197" s="559"/>
      <c r="ONT1197" s="559"/>
      <c r="ONU1197" s="559"/>
      <c r="ONV1197" s="559"/>
      <c r="ONW1197" s="559"/>
      <c r="ONX1197" s="559"/>
      <c r="ONY1197" s="559"/>
      <c r="ONZ1197" s="559"/>
      <c r="OOA1197" s="559"/>
      <c r="OOB1197" s="559"/>
      <c r="OOC1197" s="559"/>
      <c r="OOD1197" s="559"/>
      <c r="OOE1197" s="559"/>
      <c r="OOF1197" s="559"/>
      <c r="OOG1197" s="559"/>
      <c r="OOH1197" s="559"/>
      <c r="OOI1197" s="559"/>
      <c r="OOJ1197" s="559"/>
      <c r="OOK1197" s="559"/>
      <c r="OOL1197" s="559"/>
      <c r="OOM1197" s="559"/>
      <c r="OON1197" s="559"/>
      <c r="OOO1197" s="559"/>
      <c r="OOP1197" s="559"/>
      <c r="OOQ1197" s="559"/>
      <c r="OOR1197" s="559"/>
      <c r="OOS1197" s="559"/>
      <c r="OOT1197" s="559"/>
      <c r="OOU1197" s="559"/>
      <c r="OOV1197" s="559"/>
      <c r="OOW1197" s="559"/>
      <c r="OOX1197" s="559"/>
      <c r="OOY1197" s="559"/>
      <c r="OOZ1197" s="559"/>
      <c r="OPA1197" s="559"/>
      <c r="OPB1197" s="559"/>
      <c r="OPC1197" s="559"/>
      <c r="OPD1197" s="559"/>
      <c r="OPE1197" s="559"/>
      <c r="OPF1197" s="559"/>
      <c r="OPG1197" s="559"/>
      <c r="OPH1197" s="559"/>
      <c r="OPI1197" s="559"/>
      <c r="OPJ1197" s="559"/>
      <c r="OPK1197" s="559"/>
      <c r="OPL1197" s="559"/>
      <c r="OPM1197" s="559"/>
      <c r="OPN1197" s="559"/>
      <c r="OPO1197" s="559"/>
      <c r="OPP1197" s="559"/>
      <c r="OPQ1197" s="559"/>
      <c r="OPR1197" s="559"/>
      <c r="OPS1197" s="559"/>
      <c r="OPT1197" s="559"/>
      <c r="OPU1197" s="559"/>
      <c r="OPV1197" s="559"/>
      <c r="OPW1197" s="559"/>
      <c r="OPX1197" s="559"/>
      <c r="OPY1197" s="559"/>
      <c r="OPZ1197" s="559"/>
      <c r="OQA1197" s="559"/>
      <c r="OQB1197" s="559"/>
      <c r="OQC1197" s="559"/>
      <c r="OQD1197" s="559"/>
      <c r="OQE1197" s="559"/>
      <c r="OQF1197" s="559"/>
      <c r="OQG1197" s="559"/>
      <c r="OQH1197" s="559"/>
      <c r="OQI1197" s="559"/>
      <c r="OQJ1197" s="559"/>
      <c r="OQK1197" s="559"/>
      <c r="OQL1197" s="559"/>
      <c r="OQM1197" s="559"/>
      <c r="OQN1197" s="559"/>
      <c r="OQO1197" s="559"/>
      <c r="OQP1197" s="559"/>
      <c r="OQQ1197" s="559"/>
      <c r="OQR1197" s="559"/>
      <c r="OQS1197" s="559"/>
      <c r="OQT1197" s="559"/>
      <c r="OQU1197" s="559"/>
      <c r="OQV1197" s="559"/>
      <c r="OQW1197" s="559"/>
      <c r="OQX1197" s="559"/>
      <c r="OQY1197" s="559"/>
      <c r="OQZ1197" s="559"/>
      <c r="ORA1197" s="559"/>
      <c r="ORB1197" s="559"/>
      <c r="ORC1197" s="559"/>
      <c r="ORD1197" s="559"/>
      <c r="ORE1197" s="559"/>
      <c r="ORF1197" s="559"/>
      <c r="ORG1197" s="559"/>
      <c r="ORH1197" s="559"/>
      <c r="ORI1197" s="559"/>
      <c r="ORJ1197" s="559"/>
      <c r="ORK1197" s="559"/>
      <c r="ORL1197" s="559"/>
      <c r="ORM1197" s="559"/>
      <c r="ORN1197" s="559"/>
      <c r="ORO1197" s="559"/>
      <c r="ORP1197" s="559"/>
      <c r="ORQ1197" s="559"/>
      <c r="ORR1197" s="559"/>
      <c r="ORS1197" s="559"/>
      <c r="ORT1197" s="559"/>
      <c r="ORU1197" s="559"/>
      <c r="ORV1197" s="559"/>
      <c r="ORW1197" s="559"/>
      <c r="ORX1197" s="559"/>
      <c r="ORY1197" s="559"/>
      <c r="ORZ1197" s="559"/>
      <c r="OSA1197" s="559"/>
      <c r="OSB1197" s="559"/>
      <c r="OSC1197" s="559"/>
      <c r="OSD1197" s="559"/>
      <c r="OSE1197" s="559"/>
      <c r="OSF1197" s="559"/>
      <c r="OSG1197" s="559"/>
      <c r="OSH1197" s="559"/>
      <c r="OSI1197" s="559"/>
      <c r="OSJ1197" s="559"/>
      <c r="OSK1197" s="559"/>
      <c r="OSL1197" s="559"/>
      <c r="OSM1197" s="559"/>
      <c r="OSN1197" s="559"/>
      <c r="OSO1197" s="559"/>
      <c r="OSP1197" s="559"/>
      <c r="OSQ1197" s="559"/>
      <c r="OSR1197" s="559"/>
      <c r="OSS1197" s="559"/>
      <c r="OST1197" s="559"/>
      <c r="OSU1197" s="559"/>
      <c r="OSV1197" s="559"/>
      <c r="OSW1197" s="559"/>
      <c r="OSX1197" s="559"/>
      <c r="OSY1197" s="559"/>
      <c r="OSZ1197" s="559"/>
      <c r="OTA1197" s="559"/>
      <c r="OTB1197" s="559"/>
      <c r="OTC1197" s="559"/>
      <c r="OTD1197" s="559"/>
      <c r="OTE1197" s="559"/>
      <c r="OTF1197" s="559"/>
      <c r="OTG1197" s="559"/>
      <c r="OTH1197" s="559"/>
      <c r="OTI1197" s="559"/>
      <c r="OTJ1197" s="559"/>
      <c r="OTK1197" s="559"/>
      <c r="OTL1197" s="559"/>
      <c r="OTM1197" s="559"/>
      <c r="OTN1197" s="559"/>
      <c r="OTO1197" s="559"/>
      <c r="OTP1197" s="559"/>
      <c r="OTQ1197" s="559"/>
      <c r="OTR1197" s="559"/>
      <c r="OTS1197" s="559"/>
      <c r="OTT1197" s="559"/>
      <c r="OTU1197" s="559"/>
      <c r="OTV1197" s="559"/>
      <c r="OTW1197" s="559"/>
      <c r="OTX1197" s="559"/>
      <c r="OTY1197" s="559"/>
      <c r="OTZ1197" s="559"/>
      <c r="OUA1197" s="559"/>
      <c r="OUB1197" s="559"/>
      <c r="OUC1197" s="559"/>
      <c r="OUD1197" s="559"/>
      <c r="OUE1197" s="559"/>
      <c r="OUF1197" s="559"/>
      <c r="OUG1197" s="559"/>
      <c r="OUH1197" s="559"/>
      <c r="OUI1197" s="559"/>
      <c r="OUJ1197" s="559"/>
      <c r="OUK1197" s="559"/>
      <c r="OUL1197" s="559"/>
      <c r="OUM1197" s="559"/>
      <c r="OUN1197" s="559"/>
      <c r="OUO1197" s="559"/>
      <c r="OUP1197" s="559"/>
      <c r="OUQ1197" s="559"/>
      <c r="OUR1197" s="559"/>
      <c r="OUS1197" s="559"/>
      <c r="OUT1197" s="559"/>
      <c r="OUU1197" s="559"/>
      <c r="OUV1197" s="559"/>
      <c r="OUW1197" s="559"/>
      <c r="OUX1197" s="559"/>
      <c r="OUY1197" s="559"/>
      <c r="OUZ1197" s="559"/>
      <c r="OVA1197" s="559"/>
      <c r="OVB1197" s="559"/>
      <c r="OVC1197" s="559"/>
      <c r="OVD1197" s="559"/>
      <c r="OVE1197" s="559"/>
      <c r="OVF1197" s="559"/>
      <c r="OVG1197" s="559"/>
      <c r="OVH1197" s="559"/>
      <c r="OVI1197" s="559"/>
      <c r="OVJ1197" s="559"/>
      <c r="OVK1197" s="559"/>
      <c r="OVL1197" s="559"/>
      <c r="OVM1197" s="559"/>
      <c r="OVN1197" s="559"/>
      <c r="OVO1197" s="559"/>
      <c r="OVP1197" s="559"/>
      <c r="OVQ1197" s="559"/>
      <c r="OVR1197" s="559"/>
      <c r="OVS1197" s="559"/>
      <c r="OVT1197" s="559"/>
      <c r="OVU1197" s="559"/>
      <c r="OVV1197" s="559"/>
      <c r="OVW1197" s="559"/>
      <c r="OVX1197" s="559"/>
      <c r="OVY1197" s="559"/>
      <c r="OVZ1197" s="559"/>
      <c r="OWA1197" s="559"/>
      <c r="OWB1197" s="559"/>
      <c r="OWC1197" s="559"/>
      <c r="OWD1197" s="559"/>
      <c r="OWE1197" s="559"/>
      <c r="OWF1197" s="559"/>
      <c r="OWG1197" s="559"/>
      <c r="OWH1197" s="559"/>
      <c r="OWI1197" s="559"/>
      <c r="OWJ1197" s="559"/>
      <c r="OWK1197" s="559"/>
      <c r="OWL1197" s="559"/>
      <c r="OWM1197" s="559"/>
      <c r="OWN1197" s="559"/>
      <c r="OWO1197" s="559"/>
      <c r="OWP1197" s="559"/>
      <c r="OWQ1197" s="559"/>
      <c r="OWR1197" s="559"/>
      <c r="OWS1197" s="559"/>
      <c r="OWT1197" s="559"/>
      <c r="OWU1197" s="559"/>
      <c r="OWV1197" s="559"/>
      <c r="OWW1197" s="559"/>
      <c r="OWX1197" s="559"/>
      <c r="OWY1197" s="559"/>
      <c r="OWZ1197" s="559"/>
      <c r="OXA1197" s="559"/>
      <c r="OXB1197" s="559"/>
      <c r="OXC1197" s="559"/>
      <c r="OXD1197" s="559"/>
      <c r="OXE1197" s="559"/>
      <c r="OXF1197" s="559"/>
      <c r="OXG1197" s="559"/>
      <c r="OXH1197" s="559"/>
      <c r="OXI1197" s="559"/>
      <c r="OXJ1197" s="559"/>
      <c r="OXK1197" s="559"/>
      <c r="OXL1197" s="559"/>
      <c r="OXM1197" s="559"/>
      <c r="OXN1197" s="559"/>
      <c r="OXO1197" s="559"/>
      <c r="OXP1197" s="559"/>
      <c r="OXQ1197" s="559"/>
      <c r="OXR1197" s="559"/>
      <c r="OXS1197" s="559"/>
      <c r="OXT1197" s="559"/>
      <c r="OXU1197" s="559"/>
      <c r="OXV1197" s="559"/>
      <c r="OXW1197" s="559"/>
      <c r="OXX1197" s="559"/>
      <c r="OXY1197" s="559"/>
      <c r="OXZ1197" s="559"/>
      <c r="OYA1197" s="559"/>
      <c r="OYB1197" s="559"/>
      <c r="OYC1197" s="559"/>
      <c r="OYD1197" s="559"/>
      <c r="OYE1197" s="559"/>
      <c r="OYF1197" s="559"/>
      <c r="OYG1197" s="559"/>
      <c r="OYH1197" s="559"/>
      <c r="OYI1197" s="559"/>
      <c r="OYJ1197" s="559"/>
      <c r="OYK1197" s="559"/>
      <c r="OYL1197" s="559"/>
      <c r="OYM1197" s="559"/>
      <c r="OYN1197" s="559"/>
      <c r="OYO1197" s="559"/>
      <c r="OYP1197" s="559"/>
      <c r="OYQ1197" s="559"/>
      <c r="OYR1197" s="559"/>
      <c r="OYS1197" s="559"/>
      <c r="OYT1197" s="559"/>
      <c r="OYU1197" s="559"/>
      <c r="OYV1197" s="559"/>
      <c r="OYW1197" s="559"/>
      <c r="OYX1197" s="559"/>
      <c r="OYY1197" s="559"/>
      <c r="OYZ1197" s="559"/>
      <c r="OZA1197" s="559"/>
      <c r="OZB1197" s="559"/>
      <c r="OZC1197" s="559"/>
      <c r="OZD1197" s="559"/>
      <c r="OZE1197" s="559"/>
      <c r="OZF1197" s="559"/>
      <c r="OZG1197" s="559"/>
      <c r="OZH1197" s="559"/>
      <c r="OZI1197" s="559"/>
      <c r="OZJ1197" s="559"/>
      <c r="OZK1197" s="559"/>
      <c r="OZL1197" s="559"/>
      <c r="OZM1197" s="559"/>
      <c r="OZN1197" s="559"/>
      <c r="OZO1197" s="559"/>
      <c r="OZP1197" s="559"/>
      <c r="OZQ1197" s="559"/>
      <c r="OZR1197" s="559"/>
      <c r="OZS1197" s="559"/>
      <c r="OZT1197" s="559"/>
      <c r="OZU1197" s="559"/>
      <c r="OZV1197" s="559"/>
      <c r="OZW1197" s="559"/>
      <c r="OZX1197" s="559"/>
      <c r="OZY1197" s="559"/>
      <c r="OZZ1197" s="559"/>
      <c r="PAA1197" s="559"/>
      <c r="PAB1197" s="559"/>
      <c r="PAC1197" s="559"/>
      <c r="PAD1197" s="559"/>
      <c r="PAE1197" s="559"/>
      <c r="PAF1197" s="559"/>
      <c r="PAG1197" s="559"/>
      <c r="PAH1197" s="559"/>
      <c r="PAI1197" s="559"/>
      <c r="PAJ1197" s="559"/>
      <c r="PAK1197" s="559"/>
      <c r="PAL1197" s="559"/>
      <c r="PAM1197" s="559"/>
      <c r="PAN1197" s="559"/>
      <c r="PAO1197" s="559"/>
      <c r="PAP1197" s="559"/>
      <c r="PAQ1197" s="559"/>
      <c r="PAR1197" s="559"/>
      <c r="PAS1197" s="559"/>
      <c r="PAT1197" s="559"/>
      <c r="PAU1197" s="559"/>
      <c r="PAV1197" s="559"/>
      <c r="PAW1197" s="559"/>
      <c r="PAX1197" s="559"/>
      <c r="PAY1197" s="559"/>
      <c r="PAZ1197" s="559"/>
      <c r="PBA1197" s="559"/>
      <c r="PBB1197" s="559"/>
      <c r="PBC1197" s="559"/>
      <c r="PBD1197" s="559"/>
      <c r="PBE1197" s="559"/>
      <c r="PBF1197" s="559"/>
      <c r="PBG1197" s="559"/>
      <c r="PBH1197" s="559"/>
      <c r="PBI1197" s="559"/>
      <c r="PBJ1197" s="559"/>
      <c r="PBK1197" s="559"/>
      <c r="PBL1197" s="559"/>
      <c r="PBM1197" s="559"/>
      <c r="PBN1197" s="559"/>
      <c r="PBO1197" s="559"/>
      <c r="PBP1197" s="559"/>
      <c r="PBQ1197" s="559"/>
      <c r="PBR1197" s="559"/>
      <c r="PBS1197" s="559"/>
      <c r="PBT1197" s="559"/>
      <c r="PBU1197" s="559"/>
      <c r="PBV1197" s="559"/>
      <c r="PBW1197" s="559"/>
      <c r="PBX1197" s="559"/>
      <c r="PBY1197" s="559"/>
      <c r="PBZ1197" s="559"/>
      <c r="PCA1197" s="559"/>
      <c r="PCB1197" s="559"/>
      <c r="PCC1197" s="559"/>
      <c r="PCD1197" s="559"/>
      <c r="PCE1197" s="559"/>
      <c r="PCF1197" s="559"/>
      <c r="PCG1197" s="559"/>
      <c r="PCH1197" s="559"/>
      <c r="PCI1197" s="559"/>
      <c r="PCJ1197" s="559"/>
      <c r="PCK1197" s="559"/>
      <c r="PCL1197" s="559"/>
      <c r="PCM1197" s="559"/>
      <c r="PCN1197" s="559"/>
      <c r="PCO1197" s="559"/>
      <c r="PCP1197" s="559"/>
      <c r="PCQ1197" s="559"/>
      <c r="PCR1197" s="559"/>
      <c r="PCS1197" s="559"/>
      <c r="PCT1197" s="559"/>
      <c r="PCU1197" s="559"/>
      <c r="PCV1197" s="559"/>
      <c r="PCW1197" s="559"/>
      <c r="PCX1197" s="559"/>
      <c r="PCY1197" s="559"/>
      <c r="PCZ1197" s="559"/>
      <c r="PDA1197" s="559"/>
      <c r="PDB1197" s="559"/>
      <c r="PDC1197" s="559"/>
      <c r="PDD1197" s="559"/>
      <c r="PDE1197" s="559"/>
      <c r="PDF1197" s="559"/>
      <c r="PDG1197" s="559"/>
      <c r="PDH1197" s="559"/>
      <c r="PDI1197" s="559"/>
      <c r="PDJ1197" s="559"/>
      <c r="PDK1197" s="559"/>
      <c r="PDL1197" s="559"/>
      <c r="PDM1197" s="559"/>
      <c r="PDN1197" s="559"/>
      <c r="PDO1197" s="559"/>
      <c r="PDP1197" s="559"/>
      <c r="PDQ1197" s="559"/>
      <c r="PDR1197" s="559"/>
      <c r="PDS1197" s="559"/>
      <c r="PDT1197" s="559"/>
      <c r="PDU1197" s="559"/>
      <c r="PDV1197" s="559"/>
      <c r="PDW1197" s="559"/>
      <c r="PDX1197" s="559"/>
      <c r="PDY1197" s="559"/>
      <c r="PDZ1197" s="559"/>
      <c r="PEA1197" s="559"/>
      <c r="PEB1197" s="559"/>
      <c r="PEC1197" s="559"/>
      <c r="PED1197" s="559"/>
      <c r="PEE1197" s="559"/>
      <c r="PEF1197" s="559"/>
      <c r="PEG1197" s="559"/>
      <c r="PEH1197" s="559"/>
      <c r="PEI1197" s="559"/>
      <c r="PEJ1197" s="559"/>
      <c r="PEK1197" s="559"/>
      <c r="PEL1197" s="559"/>
      <c r="PEM1197" s="559"/>
      <c r="PEN1197" s="559"/>
      <c r="PEO1197" s="559"/>
      <c r="PEP1197" s="559"/>
      <c r="PEQ1197" s="559"/>
      <c r="PER1197" s="559"/>
      <c r="PES1197" s="559"/>
      <c r="PET1197" s="559"/>
      <c r="PEU1197" s="559"/>
      <c r="PEV1197" s="559"/>
      <c r="PEW1197" s="559"/>
      <c r="PEX1197" s="559"/>
      <c r="PEY1197" s="559"/>
      <c r="PEZ1197" s="559"/>
      <c r="PFA1197" s="559"/>
      <c r="PFB1197" s="559"/>
      <c r="PFC1197" s="559"/>
      <c r="PFD1197" s="559"/>
      <c r="PFE1197" s="559"/>
      <c r="PFF1197" s="559"/>
      <c r="PFG1197" s="559"/>
      <c r="PFH1197" s="559"/>
      <c r="PFI1197" s="559"/>
      <c r="PFJ1197" s="559"/>
      <c r="PFK1197" s="559"/>
      <c r="PFL1197" s="559"/>
      <c r="PFM1197" s="559"/>
      <c r="PFN1197" s="559"/>
      <c r="PFO1197" s="559"/>
      <c r="PFP1197" s="559"/>
      <c r="PFQ1197" s="559"/>
      <c r="PFR1197" s="559"/>
      <c r="PFS1197" s="559"/>
      <c r="PFT1197" s="559"/>
      <c r="PFU1197" s="559"/>
      <c r="PFV1197" s="559"/>
      <c r="PFW1197" s="559"/>
      <c r="PFX1197" s="559"/>
      <c r="PFY1197" s="559"/>
      <c r="PFZ1197" s="559"/>
      <c r="PGA1197" s="559"/>
      <c r="PGB1197" s="559"/>
      <c r="PGC1197" s="559"/>
      <c r="PGD1197" s="559"/>
      <c r="PGE1197" s="559"/>
      <c r="PGF1197" s="559"/>
      <c r="PGG1197" s="559"/>
      <c r="PGH1197" s="559"/>
      <c r="PGI1197" s="559"/>
      <c r="PGJ1197" s="559"/>
      <c r="PGK1197" s="559"/>
      <c r="PGL1197" s="559"/>
      <c r="PGM1197" s="559"/>
      <c r="PGN1197" s="559"/>
      <c r="PGO1197" s="559"/>
      <c r="PGP1197" s="559"/>
      <c r="PGQ1197" s="559"/>
      <c r="PGR1197" s="559"/>
      <c r="PGS1197" s="559"/>
      <c r="PGT1197" s="559"/>
      <c r="PGU1197" s="559"/>
      <c r="PGV1197" s="559"/>
      <c r="PGW1197" s="559"/>
      <c r="PGX1197" s="559"/>
      <c r="PGY1197" s="559"/>
      <c r="PGZ1197" s="559"/>
      <c r="PHA1197" s="559"/>
      <c r="PHB1197" s="559"/>
      <c r="PHC1197" s="559"/>
      <c r="PHD1197" s="559"/>
      <c r="PHE1197" s="559"/>
      <c r="PHF1197" s="559"/>
      <c r="PHG1197" s="559"/>
      <c r="PHH1197" s="559"/>
      <c r="PHI1197" s="559"/>
      <c r="PHJ1197" s="559"/>
      <c r="PHK1197" s="559"/>
      <c r="PHL1197" s="559"/>
      <c r="PHM1197" s="559"/>
      <c r="PHN1197" s="559"/>
      <c r="PHO1197" s="559"/>
      <c r="PHP1197" s="559"/>
      <c r="PHQ1197" s="559"/>
      <c r="PHR1197" s="559"/>
      <c r="PHS1197" s="559"/>
      <c r="PHT1197" s="559"/>
      <c r="PHU1197" s="559"/>
      <c r="PHV1197" s="559"/>
      <c r="PHW1197" s="559"/>
      <c r="PHX1197" s="559"/>
      <c r="PHY1197" s="559"/>
      <c r="PHZ1197" s="559"/>
      <c r="PIA1197" s="559"/>
      <c r="PIB1197" s="559"/>
      <c r="PIC1197" s="559"/>
      <c r="PID1197" s="559"/>
      <c r="PIE1197" s="559"/>
      <c r="PIF1197" s="559"/>
      <c r="PIG1197" s="559"/>
      <c r="PIH1197" s="559"/>
      <c r="PII1197" s="559"/>
      <c r="PIJ1197" s="559"/>
      <c r="PIK1197" s="559"/>
      <c r="PIL1197" s="559"/>
      <c r="PIM1197" s="559"/>
      <c r="PIN1197" s="559"/>
      <c r="PIO1197" s="559"/>
      <c r="PIP1197" s="559"/>
      <c r="PIQ1197" s="559"/>
      <c r="PIR1197" s="559"/>
      <c r="PIS1197" s="559"/>
      <c r="PIT1197" s="559"/>
      <c r="PIU1197" s="559"/>
      <c r="PIV1197" s="559"/>
      <c r="PIW1197" s="559"/>
      <c r="PIX1197" s="559"/>
      <c r="PIY1197" s="559"/>
      <c r="PIZ1197" s="559"/>
      <c r="PJA1197" s="559"/>
      <c r="PJB1197" s="559"/>
      <c r="PJC1197" s="559"/>
      <c r="PJD1197" s="559"/>
      <c r="PJE1197" s="559"/>
      <c r="PJF1197" s="559"/>
      <c r="PJG1197" s="559"/>
      <c r="PJH1197" s="559"/>
      <c r="PJI1197" s="559"/>
      <c r="PJJ1197" s="559"/>
      <c r="PJK1197" s="559"/>
      <c r="PJL1197" s="559"/>
      <c r="PJM1197" s="559"/>
      <c r="PJN1197" s="559"/>
      <c r="PJO1197" s="559"/>
      <c r="PJP1197" s="559"/>
      <c r="PJQ1197" s="559"/>
      <c r="PJR1197" s="559"/>
      <c r="PJS1197" s="559"/>
      <c r="PJT1197" s="559"/>
      <c r="PJU1197" s="559"/>
      <c r="PJV1197" s="559"/>
      <c r="PJW1197" s="559"/>
      <c r="PJX1197" s="559"/>
      <c r="PJY1197" s="559"/>
      <c r="PJZ1197" s="559"/>
      <c r="PKA1197" s="559"/>
      <c r="PKB1197" s="559"/>
      <c r="PKC1197" s="559"/>
      <c r="PKD1197" s="559"/>
      <c r="PKE1197" s="559"/>
      <c r="PKF1197" s="559"/>
      <c r="PKG1197" s="559"/>
      <c r="PKH1197" s="559"/>
      <c r="PKI1197" s="559"/>
      <c r="PKJ1197" s="559"/>
      <c r="PKK1197" s="559"/>
      <c r="PKL1197" s="559"/>
      <c r="PKM1197" s="559"/>
      <c r="PKN1197" s="559"/>
      <c r="PKO1197" s="559"/>
      <c r="PKP1197" s="559"/>
      <c r="PKQ1197" s="559"/>
      <c r="PKR1197" s="559"/>
      <c r="PKS1197" s="559"/>
      <c r="PKT1197" s="559"/>
      <c r="PKU1197" s="559"/>
      <c r="PKV1197" s="559"/>
      <c r="PKW1197" s="559"/>
      <c r="PKX1197" s="559"/>
      <c r="PKY1197" s="559"/>
      <c r="PKZ1197" s="559"/>
      <c r="PLA1197" s="559"/>
      <c r="PLB1197" s="559"/>
      <c r="PLC1197" s="559"/>
      <c r="PLD1197" s="559"/>
      <c r="PLE1197" s="559"/>
      <c r="PLF1197" s="559"/>
      <c r="PLG1197" s="559"/>
      <c r="PLH1197" s="559"/>
      <c r="PLI1197" s="559"/>
      <c r="PLJ1197" s="559"/>
      <c r="PLK1197" s="559"/>
      <c r="PLL1197" s="559"/>
      <c r="PLM1197" s="559"/>
      <c r="PLN1197" s="559"/>
      <c r="PLO1197" s="559"/>
      <c r="PLP1197" s="559"/>
      <c r="PLQ1197" s="559"/>
      <c r="PLR1197" s="559"/>
      <c r="PLS1197" s="559"/>
      <c r="PLT1197" s="559"/>
      <c r="PLU1197" s="559"/>
      <c r="PLV1197" s="559"/>
      <c r="PLW1197" s="559"/>
      <c r="PLX1197" s="559"/>
      <c r="PLY1197" s="559"/>
      <c r="PLZ1197" s="559"/>
      <c r="PMA1197" s="559"/>
      <c r="PMB1197" s="559"/>
      <c r="PMC1197" s="559"/>
      <c r="PMD1197" s="559"/>
      <c r="PME1197" s="559"/>
      <c r="PMF1197" s="559"/>
      <c r="PMG1197" s="559"/>
      <c r="PMH1197" s="559"/>
      <c r="PMI1197" s="559"/>
      <c r="PMJ1197" s="559"/>
      <c r="PMK1197" s="559"/>
      <c r="PML1197" s="559"/>
      <c r="PMM1197" s="559"/>
      <c r="PMN1197" s="559"/>
      <c r="PMO1197" s="559"/>
      <c r="PMP1197" s="559"/>
      <c r="PMQ1197" s="559"/>
      <c r="PMR1197" s="559"/>
      <c r="PMS1197" s="559"/>
      <c r="PMT1197" s="559"/>
      <c r="PMU1197" s="559"/>
      <c r="PMV1197" s="559"/>
      <c r="PMW1197" s="559"/>
      <c r="PMX1197" s="559"/>
      <c r="PMY1197" s="559"/>
      <c r="PMZ1197" s="559"/>
      <c r="PNA1197" s="559"/>
      <c r="PNB1197" s="559"/>
      <c r="PNC1197" s="559"/>
      <c r="PND1197" s="559"/>
      <c r="PNE1197" s="559"/>
      <c r="PNF1197" s="559"/>
      <c r="PNG1197" s="559"/>
      <c r="PNH1197" s="559"/>
      <c r="PNI1197" s="559"/>
      <c r="PNJ1197" s="559"/>
      <c r="PNK1197" s="559"/>
      <c r="PNL1197" s="559"/>
      <c r="PNM1197" s="559"/>
      <c r="PNN1197" s="559"/>
      <c r="PNO1197" s="559"/>
      <c r="PNP1197" s="559"/>
      <c r="PNQ1197" s="559"/>
      <c r="PNR1197" s="559"/>
      <c r="PNS1197" s="559"/>
      <c r="PNT1197" s="559"/>
      <c r="PNU1197" s="559"/>
      <c r="PNV1197" s="559"/>
      <c r="PNW1197" s="559"/>
      <c r="PNX1197" s="559"/>
      <c r="PNY1197" s="559"/>
      <c r="PNZ1197" s="559"/>
      <c r="POA1197" s="559"/>
      <c r="POB1197" s="559"/>
      <c r="POC1197" s="559"/>
      <c r="POD1197" s="559"/>
      <c r="POE1197" s="559"/>
      <c r="POF1197" s="559"/>
      <c r="POG1197" s="559"/>
      <c r="POH1197" s="559"/>
      <c r="POI1197" s="559"/>
      <c r="POJ1197" s="559"/>
      <c r="POK1197" s="559"/>
      <c r="POL1197" s="559"/>
      <c r="POM1197" s="559"/>
      <c r="PON1197" s="559"/>
      <c r="POO1197" s="559"/>
      <c r="POP1197" s="559"/>
      <c r="POQ1197" s="559"/>
      <c r="POR1197" s="559"/>
      <c r="POS1197" s="559"/>
      <c r="POT1197" s="559"/>
      <c r="POU1197" s="559"/>
      <c r="POV1197" s="559"/>
      <c r="POW1197" s="559"/>
      <c r="POX1197" s="559"/>
      <c r="POY1197" s="559"/>
      <c r="POZ1197" s="559"/>
      <c r="PPA1197" s="559"/>
      <c r="PPB1197" s="559"/>
      <c r="PPC1197" s="559"/>
      <c r="PPD1197" s="559"/>
      <c r="PPE1197" s="559"/>
      <c r="PPF1197" s="559"/>
      <c r="PPG1197" s="559"/>
      <c r="PPH1197" s="559"/>
      <c r="PPI1197" s="559"/>
      <c r="PPJ1197" s="559"/>
      <c r="PPK1197" s="559"/>
      <c r="PPL1197" s="559"/>
      <c r="PPM1197" s="559"/>
      <c r="PPN1197" s="559"/>
      <c r="PPO1197" s="559"/>
      <c r="PPP1197" s="559"/>
      <c r="PPQ1197" s="559"/>
      <c r="PPR1197" s="559"/>
      <c r="PPS1197" s="559"/>
      <c r="PPT1197" s="559"/>
      <c r="PPU1197" s="559"/>
      <c r="PPV1197" s="559"/>
      <c r="PPW1197" s="559"/>
      <c r="PPX1197" s="559"/>
      <c r="PPY1197" s="559"/>
      <c r="PPZ1197" s="559"/>
      <c r="PQA1197" s="559"/>
      <c r="PQB1197" s="559"/>
      <c r="PQC1197" s="559"/>
      <c r="PQD1197" s="559"/>
      <c r="PQE1197" s="559"/>
      <c r="PQF1197" s="559"/>
      <c r="PQG1197" s="559"/>
      <c r="PQH1197" s="559"/>
      <c r="PQI1197" s="559"/>
      <c r="PQJ1197" s="559"/>
      <c r="PQK1197" s="559"/>
      <c r="PQL1197" s="559"/>
      <c r="PQM1197" s="559"/>
      <c r="PQN1197" s="559"/>
      <c r="PQO1197" s="559"/>
      <c r="PQP1197" s="559"/>
      <c r="PQQ1197" s="559"/>
      <c r="PQR1197" s="559"/>
      <c r="PQS1197" s="559"/>
      <c r="PQT1197" s="559"/>
      <c r="PQU1197" s="559"/>
      <c r="PQV1197" s="559"/>
      <c r="PQW1197" s="559"/>
      <c r="PQX1197" s="559"/>
      <c r="PQY1197" s="559"/>
      <c r="PQZ1197" s="559"/>
      <c r="PRA1197" s="559"/>
      <c r="PRB1197" s="559"/>
      <c r="PRC1197" s="559"/>
      <c r="PRD1197" s="559"/>
      <c r="PRE1197" s="559"/>
      <c r="PRF1197" s="559"/>
      <c r="PRG1197" s="559"/>
      <c r="PRH1197" s="559"/>
      <c r="PRI1197" s="559"/>
      <c r="PRJ1197" s="559"/>
      <c r="PRK1197" s="559"/>
      <c r="PRL1197" s="559"/>
      <c r="PRM1197" s="559"/>
      <c r="PRN1197" s="559"/>
      <c r="PRO1197" s="559"/>
      <c r="PRP1197" s="559"/>
      <c r="PRQ1197" s="559"/>
      <c r="PRR1197" s="559"/>
      <c r="PRS1197" s="559"/>
      <c r="PRT1197" s="559"/>
      <c r="PRU1197" s="559"/>
      <c r="PRV1197" s="559"/>
      <c r="PRW1197" s="559"/>
      <c r="PRX1197" s="559"/>
      <c r="PRY1197" s="559"/>
      <c r="PRZ1197" s="559"/>
      <c r="PSA1197" s="559"/>
      <c r="PSB1197" s="559"/>
      <c r="PSC1197" s="559"/>
      <c r="PSD1197" s="559"/>
      <c r="PSE1197" s="559"/>
      <c r="PSF1197" s="559"/>
      <c r="PSG1197" s="559"/>
      <c r="PSH1197" s="559"/>
      <c r="PSI1197" s="559"/>
      <c r="PSJ1197" s="559"/>
      <c r="PSK1197" s="559"/>
      <c r="PSL1197" s="559"/>
      <c r="PSM1197" s="559"/>
      <c r="PSN1197" s="559"/>
      <c r="PSO1197" s="559"/>
      <c r="PSP1197" s="559"/>
      <c r="PSQ1197" s="559"/>
      <c r="PSR1197" s="559"/>
      <c r="PSS1197" s="559"/>
      <c r="PST1197" s="559"/>
      <c r="PSU1197" s="559"/>
      <c r="PSV1197" s="559"/>
      <c r="PSW1197" s="559"/>
      <c r="PSX1197" s="559"/>
      <c r="PSY1197" s="559"/>
      <c r="PSZ1197" s="559"/>
      <c r="PTA1197" s="559"/>
      <c r="PTB1197" s="559"/>
      <c r="PTC1197" s="559"/>
      <c r="PTD1197" s="559"/>
      <c r="PTE1197" s="559"/>
      <c r="PTF1197" s="559"/>
      <c r="PTG1197" s="559"/>
      <c r="PTH1197" s="559"/>
      <c r="PTI1197" s="559"/>
      <c r="PTJ1197" s="559"/>
      <c r="PTK1197" s="559"/>
      <c r="PTL1197" s="559"/>
      <c r="PTM1197" s="559"/>
      <c r="PTN1197" s="559"/>
      <c r="PTO1197" s="559"/>
      <c r="PTP1197" s="559"/>
      <c r="PTQ1197" s="559"/>
      <c r="PTR1197" s="559"/>
      <c r="PTS1197" s="559"/>
      <c r="PTT1197" s="559"/>
      <c r="PTU1197" s="559"/>
      <c r="PTV1197" s="559"/>
      <c r="PTW1197" s="559"/>
      <c r="PTX1197" s="559"/>
      <c r="PTY1197" s="559"/>
      <c r="PTZ1197" s="559"/>
      <c r="PUA1197" s="559"/>
      <c r="PUB1197" s="559"/>
      <c r="PUC1197" s="559"/>
      <c r="PUD1197" s="559"/>
      <c r="PUE1197" s="559"/>
      <c r="PUF1197" s="559"/>
      <c r="PUG1197" s="559"/>
      <c r="PUH1197" s="559"/>
      <c r="PUI1197" s="559"/>
      <c r="PUJ1197" s="559"/>
      <c r="PUK1197" s="559"/>
      <c r="PUL1197" s="559"/>
      <c r="PUM1197" s="559"/>
      <c r="PUN1197" s="559"/>
      <c r="PUO1197" s="559"/>
      <c r="PUP1197" s="559"/>
      <c r="PUQ1197" s="559"/>
      <c r="PUR1197" s="559"/>
      <c r="PUS1197" s="559"/>
      <c r="PUT1197" s="559"/>
      <c r="PUU1197" s="559"/>
      <c r="PUV1197" s="559"/>
      <c r="PUW1197" s="559"/>
      <c r="PUX1197" s="559"/>
      <c r="PUY1197" s="559"/>
      <c r="PUZ1197" s="559"/>
      <c r="PVA1197" s="559"/>
      <c r="PVB1197" s="559"/>
      <c r="PVC1197" s="559"/>
      <c r="PVD1197" s="559"/>
      <c r="PVE1197" s="559"/>
      <c r="PVF1197" s="559"/>
      <c r="PVG1197" s="559"/>
      <c r="PVH1197" s="559"/>
      <c r="PVI1197" s="559"/>
      <c r="PVJ1197" s="559"/>
      <c r="PVK1197" s="559"/>
      <c r="PVL1197" s="559"/>
      <c r="PVM1197" s="559"/>
      <c r="PVN1197" s="559"/>
      <c r="PVO1197" s="559"/>
      <c r="PVP1197" s="559"/>
      <c r="PVQ1197" s="559"/>
      <c r="PVR1197" s="559"/>
      <c r="PVS1197" s="559"/>
      <c r="PVT1197" s="559"/>
      <c r="PVU1197" s="559"/>
      <c r="PVV1197" s="559"/>
      <c r="PVW1197" s="559"/>
      <c r="PVX1197" s="559"/>
      <c r="PVY1197" s="559"/>
      <c r="PVZ1197" s="559"/>
      <c r="PWA1197" s="559"/>
      <c r="PWB1197" s="559"/>
      <c r="PWC1197" s="559"/>
      <c r="PWD1197" s="559"/>
      <c r="PWE1197" s="559"/>
      <c r="PWF1197" s="559"/>
      <c r="PWG1197" s="559"/>
      <c r="PWH1197" s="559"/>
      <c r="PWI1197" s="559"/>
      <c r="PWJ1197" s="559"/>
      <c r="PWK1197" s="559"/>
      <c r="PWL1197" s="559"/>
      <c r="PWM1197" s="559"/>
      <c r="PWN1197" s="559"/>
      <c r="PWO1197" s="559"/>
      <c r="PWP1197" s="559"/>
      <c r="PWQ1197" s="559"/>
      <c r="PWR1197" s="559"/>
      <c r="PWS1197" s="559"/>
      <c r="PWT1197" s="559"/>
      <c r="PWU1197" s="559"/>
      <c r="PWV1197" s="559"/>
      <c r="PWW1197" s="559"/>
      <c r="PWX1197" s="559"/>
      <c r="PWY1197" s="559"/>
      <c r="PWZ1197" s="559"/>
      <c r="PXA1197" s="559"/>
      <c r="PXB1197" s="559"/>
      <c r="PXC1197" s="559"/>
      <c r="PXD1197" s="559"/>
      <c r="PXE1197" s="559"/>
      <c r="PXF1197" s="559"/>
      <c r="PXG1197" s="559"/>
      <c r="PXH1197" s="559"/>
      <c r="PXI1197" s="559"/>
      <c r="PXJ1197" s="559"/>
      <c r="PXK1197" s="559"/>
      <c r="PXL1197" s="559"/>
      <c r="PXM1197" s="559"/>
      <c r="PXN1197" s="559"/>
      <c r="PXO1197" s="559"/>
      <c r="PXP1197" s="559"/>
      <c r="PXQ1197" s="559"/>
      <c r="PXR1197" s="559"/>
      <c r="PXS1197" s="559"/>
      <c r="PXT1197" s="559"/>
      <c r="PXU1197" s="559"/>
      <c r="PXV1197" s="559"/>
      <c r="PXW1197" s="559"/>
      <c r="PXX1197" s="559"/>
      <c r="PXY1197" s="559"/>
      <c r="PXZ1197" s="559"/>
      <c r="PYA1197" s="559"/>
      <c r="PYB1197" s="559"/>
      <c r="PYC1197" s="559"/>
      <c r="PYD1197" s="559"/>
      <c r="PYE1197" s="559"/>
      <c r="PYF1197" s="559"/>
      <c r="PYG1197" s="559"/>
      <c r="PYH1197" s="559"/>
      <c r="PYI1197" s="559"/>
      <c r="PYJ1197" s="559"/>
      <c r="PYK1197" s="559"/>
      <c r="PYL1197" s="559"/>
      <c r="PYM1197" s="559"/>
      <c r="PYN1197" s="559"/>
      <c r="PYO1197" s="559"/>
      <c r="PYP1197" s="559"/>
      <c r="PYQ1197" s="559"/>
      <c r="PYR1197" s="559"/>
      <c r="PYS1197" s="559"/>
      <c r="PYT1197" s="559"/>
      <c r="PYU1197" s="559"/>
      <c r="PYV1197" s="559"/>
      <c r="PYW1197" s="559"/>
      <c r="PYX1197" s="559"/>
      <c r="PYY1197" s="559"/>
      <c r="PYZ1197" s="559"/>
      <c r="PZA1197" s="559"/>
      <c r="PZB1197" s="559"/>
      <c r="PZC1197" s="559"/>
      <c r="PZD1197" s="559"/>
      <c r="PZE1197" s="559"/>
      <c r="PZF1197" s="559"/>
      <c r="PZG1197" s="559"/>
      <c r="PZH1197" s="559"/>
      <c r="PZI1197" s="559"/>
      <c r="PZJ1197" s="559"/>
      <c r="PZK1197" s="559"/>
      <c r="PZL1197" s="559"/>
      <c r="PZM1197" s="559"/>
      <c r="PZN1197" s="559"/>
      <c r="PZO1197" s="559"/>
      <c r="PZP1197" s="559"/>
      <c r="PZQ1197" s="559"/>
      <c r="PZR1197" s="559"/>
      <c r="PZS1197" s="559"/>
      <c r="PZT1197" s="559"/>
      <c r="PZU1197" s="559"/>
      <c r="PZV1197" s="559"/>
      <c r="PZW1197" s="559"/>
      <c r="PZX1197" s="559"/>
      <c r="PZY1197" s="559"/>
      <c r="PZZ1197" s="559"/>
      <c r="QAA1197" s="559"/>
      <c r="QAB1197" s="559"/>
      <c r="QAC1197" s="559"/>
      <c r="QAD1197" s="559"/>
      <c r="QAE1197" s="559"/>
      <c r="QAF1197" s="559"/>
      <c r="QAG1197" s="559"/>
      <c r="QAH1197" s="559"/>
      <c r="QAI1197" s="559"/>
      <c r="QAJ1197" s="559"/>
      <c r="QAK1197" s="559"/>
      <c r="QAL1197" s="559"/>
      <c r="QAM1197" s="559"/>
      <c r="QAN1197" s="559"/>
      <c r="QAO1197" s="559"/>
      <c r="QAP1197" s="559"/>
      <c r="QAQ1197" s="559"/>
      <c r="QAR1197" s="559"/>
      <c r="QAS1197" s="559"/>
      <c r="QAT1197" s="559"/>
      <c r="QAU1197" s="559"/>
      <c r="QAV1197" s="559"/>
      <c r="QAW1197" s="559"/>
      <c r="QAX1197" s="559"/>
      <c r="QAY1197" s="559"/>
      <c r="QAZ1197" s="559"/>
      <c r="QBA1197" s="559"/>
      <c r="QBB1197" s="559"/>
      <c r="QBC1197" s="559"/>
      <c r="QBD1197" s="559"/>
      <c r="QBE1197" s="559"/>
      <c r="QBF1197" s="559"/>
      <c r="QBG1197" s="559"/>
      <c r="QBH1197" s="559"/>
      <c r="QBI1197" s="559"/>
      <c r="QBJ1197" s="559"/>
      <c r="QBK1197" s="559"/>
      <c r="QBL1197" s="559"/>
      <c r="QBM1197" s="559"/>
      <c r="QBN1197" s="559"/>
      <c r="QBO1197" s="559"/>
      <c r="QBP1197" s="559"/>
      <c r="QBQ1197" s="559"/>
      <c r="QBR1197" s="559"/>
      <c r="QBS1197" s="559"/>
      <c r="QBT1197" s="559"/>
      <c r="QBU1197" s="559"/>
      <c r="QBV1197" s="559"/>
      <c r="QBW1197" s="559"/>
      <c r="QBX1197" s="559"/>
      <c r="QBY1197" s="559"/>
      <c r="QBZ1197" s="559"/>
      <c r="QCA1197" s="559"/>
      <c r="QCB1197" s="559"/>
      <c r="QCC1197" s="559"/>
      <c r="QCD1197" s="559"/>
      <c r="QCE1197" s="559"/>
      <c r="QCF1197" s="559"/>
      <c r="QCG1197" s="559"/>
      <c r="QCH1197" s="559"/>
      <c r="QCI1197" s="559"/>
      <c r="QCJ1197" s="559"/>
      <c r="QCK1197" s="559"/>
      <c r="QCL1197" s="559"/>
      <c r="QCM1197" s="559"/>
      <c r="QCN1197" s="559"/>
      <c r="QCO1197" s="559"/>
      <c r="QCP1197" s="559"/>
      <c r="QCQ1197" s="559"/>
      <c r="QCR1197" s="559"/>
      <c r="QCS1197" s="559"/>
      <c r="QCT1197" s="559"/>
      <c r="QCU1197" s="559"/>
      <c r="QCV1197" s="559"/>
      <c r="QCW1197" s="559"/>
      <c r="QCX1197" s="559"/>
      <c r="QCY1197" s="559"/>
      <c r="QCZ1197" s="559"/>
      <c r="QDA1197" s="559"/>
      <c r="QDB1197" s="559"/>
      <c r="QDC1197" s="559"/>
      <c r="QDD1197" s="559"/>
      <c r="QDE1197" s="559"/>
      <c r="QDF1197" s="559"/>
      <c r="QDG1197" s="559"/>
      <c r="QDH1197" s="559"/>
      <c r="QDI1197" s="559"/>
      <c r="QDJ1197" s="559"/>
      <c r="QDK1197" s="559"/>
      <c r="QDL1197" s="559"/>
      <c r="QDM1197" s="559"/>
      <c r="QDN1197" s="559"/>
      <c r="QDO1197" s="559"/>
      <c r="QDP1197" s="559"/>
      <c r="QDQ1197" s="559"/>
      <c r="QDR1197" s="559"/>
      <c r="QDS1197" s="559"/>
      <c r="QDT1197" s="559"/>
      <c r="QDU1197" s="559"/>
      <c r="QDV1197" s="559"/>
      <c r="QDW1197" s="559"/>
      <c r="QDX1197" s="559"/>
      <c r="QDY1197" s="559"/>
      <c r="QDZ1197" s="559"/>
      <c r="QEA1197" s="559"/>
      <c r="QEB1197" s="559"/>
      <c r="QEC1197" s="559"/>
      <c r="QED1197" s="559"/>
      <c r="QEE1197" s="559"/>
      <c r="QEF1197" s="559"/>
      <c r="QEG1197" s="559"/>
      <c r="QEH1197" s="559"/>
      <c r="QEI1197" s="559"/>
      <c r="QEJ1197" s="559"/>
      <c r="QEK1197" s="559"/>
      <c r="QEL1197" s="559"/>
      <c r="QEM1197" s="559"/>
      <c r="QEN1197" s="559"/>
      <c r="QEO1197" s="559"/>
      <c r="QEP1197" s="559"/>
      <c r="QEQ1197" s="559"/>
      <c r="QER1197" s="559"/>
      <c r="QES1197" s="559"/>
      <c r="QET1197" s="559"/>
      <c r="QEU1197" s="559"/>
      <c r="QEV1197" s="559"/>
      <c r="QEW1197" s="559"/>
      <c r="QEX1197" s="559"/>
      <c r="QEY1197" s="559"/>
      <c r="QEZ1197" s="559"/>
      <c r="QFA1197" s="559"/>
      <c r="QFB1197" s="559"/>
      <c r="QFC1197" s="559"/>
      <c r="QFD1197" s="559"/>
      <c r="QFE1197" s="559"/>
      <c r="QFF1197" s="559"/>
      <c r="QFG1197" s="559"/>
      <c r="QFH1197" s="559"/>
      <c r="QFI1197" s="559"/>
      <c r="QFJ1197" s="559"/>
      <c r="QFK1197" s="559"/>
      <c r="QFL1197" s="559"/>
      <c r="QFM1197" s="559"/>
      <c r="QFN1197" s="559"/>
      <c r="QFO1197" s="559"/>
      <c r="QFP1197" s="559"/>
      <c r="QFQ1197" s="559"/>
      <c r="QFR1197" s="559"/>
      <c r="QFS1197" s="559"/>
      <c r="QFT1197" s="559"/>
      <c r="QFU1197" s="559"/>
      <c r="QFV1197" s="559"/>
      <c r="QFW1197" s="559"/>
      <c r="QFX1197" s="559"/>
      <c r="QFY1197" s="559"/>
      <c r="QFZ1197" s="559"/>
      <c r="QGA1197" s="559"/>
      <c r="QGB1197" s="559"/>
      <c r="QGC1197" s="559"/>
      <c r="QGD1197" s="559"/>
      <c r="QGE1197" s="559"/>
      <c r="QGF1197" s="559"/>
      <c r="QGG1197" s="559"/>
      <c r="QGH1197" s="559"/>
      <c r="QGI1197" s="559"/>
      <c r="QGJ1197" s="559"/>
      <c r="QGK1197" s="559"/>
      <c r="QGL1197" s="559"/>
      <c r="QGM1197" s="559"/>
      <c r="QGN1197" s="559"/>
      <c r="QGO1197" s="559"/>
      <c r="QGP1197" s="559"/>
      <c r="QGQ1197" s="559"/>
      <c r="QGR1197" s="559"/>
      <c r="QGS1197" s="559"/>
      <c r="QGT1197" s="559"/>
      <c r="QGU1197" s="559"/>
      <c r="QGV1197" s="559"/>
      <c r="QGW1197" s="559"/>
      <c r="QGX1197" s="559"/>
      <c r="QGY1197" s="559"/>
      <c r="QGZ1197" s="559"/>
      <c r="QHA1197" s="559"/>
      <c r="QHB1197" s="559"/>
      <c r="QHC1197" s="559"/>
      <c r="QHD1197" s="559"/>
      <c r="QHE1197" s="559"/>
      <c r="QHF1197" s="559"/>
      <c r="QHG1197" s="559"/>
      <c r="QHH1197" s="559"/>
      <c r="QHI1197" s="559"/>
      <c r="QHJ1197" s="559"/>
      <c r="QHK1197" s="559"/>
      <c r="QHL1197" s="559"/>
      <c r="QHM1197" s="559"/>
      <c r="QHN1197" s="559"/>
      <c r="QHO1197" s="559"/>
      <c r="QHP1197" s="559"/>
      <c r="QHQ1197" s="559"/>
      <c r="QHR1197" s="559"/>
      <c r="QHS1197" s="559"/>
      <c r="QHT1197" s="559"/>
      <c r="QHU1197" s="559"/>
      <c r="QHV1197" s="559"/>
      <c r="QHW1197" s="559"/>
      <c r="QHX1197" s="559"/>
      <c r="QHY1197" s="559"/>
      <c r="QHZ1197" s="559"/>
      <c r="QIA1197" s="559"/>
      <c r="QIB1197" s="559"/>
      <c r="QIC1197" s="559"/>
      <c r="QID1197" s="559"/>
      <c r="QIE1197" s="559"/>
      <c r="QIF1197" s="559"/>
      <c r="QIG1197" s="559"/>
      <c r="QIH1197" s="559"/>
      <c r="QII1197" s="559"/>
      <c r="QIJ1197" s="559"/>
      <c r="QIK1197" s="559"/>
      <c r="QIL1197" s="559"/>
      <c r="QIM1197" s="559"/>
      <c r="QIN1197" s="559"/>
      <c r="QIO1197" s="559"/>
      <c r="QIP1197" s="559"/>
      <c r="QIQ1197" s="559"/>
      <c r="QIR1197" s="559"/>
      <c r="QIS1197" s="559"/>
      <c r="QIT1197" s="559"/>
      <c r="QIU1197" s="559"/>
      <c r="QIV1197" s="559"/>
      <c r="QIW1197" s="559"/>
      <c r="QIX1197" s="559"/>
      <c r="QIY1197" s="559"/>
      <c r="QIZ1197" s="559"/>
      <c r="QJA1197" s="559"/>
      <c r="QJB1197" s="559"/>
      <c r="QJC1197" s="559"/>
      <c r="QJD1197" s="559"/>
      <c r="QJE1197" s="559"/>
      <c r="QJF1197" s="559"/>
      <c r="QJG1197" s="559"/>
      <c r="QJH1197" s="559"/>
      <c r="QJI1197" s="559"/>
      <c r="QJJ1197" s="559"/>
      <c r="QJK1197" s="559"/>
      <c r="QJL1197" s="559"/>
      <c r="QJM1197" s="559"/>
      <c r="QJN1197" s="559"/>
      <c r="QJO1197" s="559"/>
      <c r="QJP1197" s="559"/>
      <c r="QJQ1197" s="559"/>
      <c r="QJR1197" s="559"/>
      <c r="QJS1197" s="559"/>
      <c r="QJT1197" s="559"/>
      <c r="QJU1197" s="559"/>
      <c r="QJV1197" s="559"/>
      <c r="QJW1197" s="559"/>
      <c r="QJX1197" s="559"/>
      <c r="QJY1197" s="559"/>
      <c r="QJZ1197" s="559"/>
      <c r="QKA1197" s="559"/>
      <c r="QKB1197" s="559"/>
      <c r="QKC1197" s="559"/>
      <c r="QKD1197" s="559"/>
      <c r="QKE1197" s="559"/>
      <c r="QKF1197" s="559"/>
      <c r="QKG1197" s="559"/>
      <c r="QKH1197" s="559"/>
      <c r="QKI1197" s="559"/>
      <c r="QKJ1197" s="559"/>
      <c r="QKK1197" s="559"/>
      <c r="QKL1197" s="559"/>
      <c r="QKM1197" s="559"/>
      <c r="QKN1197" s="559"/>
      <c r="QKO1197" s="559"/>
      <c r="QKP1197" s="559"/>
      <c r="QKQ1197" s="559"/>
      <c r="QKR1197" s="559"/>
      <c r="QKS1197" s="559"/>
      <c r="QKT1197" s="559"/>
      <c r="QKU1197" s="559"/>
      <c r="QKV1197" s="559"/>
      <c r="QKW1197" s="559"/>
      <c r="QKX1197" s="559"/>
      <c r="QKY1197" s="559"/>
      <c r="QKZ1197" s="559"/>
      <c r="QLA1197" s="559"/>
      <c r="QLB1197" s="559"/>
      <c r="QLC1197" s="559"/>
      <c r="QLD1197" s="559"/>
      <c r="QLE1197" s="559"/>
      <c r="QLF1197" s="559"/>
      <c r="QLG1197" s="559"/>
      <c r="QLH1197" s="559"/>
      <c r="QLI1197" s="559"/>
      <c r="QLJ1197" s="559"/>
      <c r="QLK1197" s="559"/>
      <c r="QLL1197" s="559"/>
      <c r="QLM1197" s="559"/>
      <c r="QLN1197" s="559"/>
      <c r="QLO1197" s="559"/>
      <c r="QLP1197" s="559"/>
      <c r="QLQ1197" s="559"/>
      <c r="QLR1197" s="559"/>
      <c r="QLS1197" s="559"/>
      <c r="QLT1197" s="559"/>
      <c r="QLU1197" s="559"/>
      <c r="QLV1197" s="559"/>
      <c r="QLW1197" s="559"/>
      <c r="QLX1197" s="559"/>
      <c r="QLY1197" s="559"/>
      <c r="QLZ1197" s="559"/>
      <c r="QMA1197" s="559"/>
      <c r="QMB1197" s="559"/>
      <c r="QMC1197" s="559"/>
      <c r="QMD1197" s="559"/>
      <c r="QME1197" s="559"/>
      <c r="QMF1197" s="559"/>
      <c r="QMG1197" s="559"/>
      <c r="QMH1197" s="559"/>
      <c r="QMI1197" s="559"/>
      <c r="QMJ1197" s="559"/>
      <c r="QMK1197" s="559"/>
      <c r="QML1197" s="559"/>
      <c r="QMM1197" s="559"/>
      <c r="QMN1197" s="559"/>
      <c r="QMO1197" s="559"/>
      <c r="QMP1197" s="559"/>
      <c r="QMQ1197" s="559"/>
      <c r="QMR1197" s="559"/>
      <c r="QMS1197" s="559"/>
      <c r="QMT1197" s="559"/>
      <c r="QMU1197" s="559"/>
      <c r="QMV1197" s="559"/>
      <c r="QMW1197" s="559"/>
      <c r="QMX1197" s="559"/>
      <c r="QMY1197" s="559"/>
      <c r="QMZ1197" s="559"/>
      <c r="QNA1197" s="559"/>
      <c r="QNB1197" s="559"/>
      <c r="QNC1197" s="559"/>
      <c r="QND1197" s="559"/>
      <c r="QNE1197" s="559"/>
      <c r="QNF1197" s="559"/>
      <c r="QNG1197" s="559"/>
      <c r="QNH1197" s="559"/>
      <c r="QNI1197" s="559"/>
      <c r="QNJ1197" s="559"/>
      <c r="QNK1197" s="559"/>
      <c r="QNL1197" s="559"/>
      <c r="QNM1197" s="559"/>
      <c r="QNN1197" s="559"/>
      <c r="QNO1197" s="559"/>
      <c r="QNP1197" s="559"/>
      <c r="QNQ1197" s="559"/>
      <c r="QNR1197" s="559"/>
      <c r="QNS1197" s="559"/>
      <c r="QNT1197" s="559"/>
      <c r="QNU1197" s="559"/>
      <c r="QNV1197" s="559"/>
      <c r="QNW1197" s="559"/>
      <c r="QNX1197" s="559"/>
      <c r="QNY1197" s="559"/>
      <c r="QNZ1197" s="559"/>
      <c r="QOA1197" s="559"/>
      <c r="QOB1197" s="559"/>
      <c r="QOC1197" s="559"/>
      <c r="QOD1197" s="559"/>
      <c r="QOE1197" s="559"/>
      <c r="QOF1197" s="559"/>
      <c r="QOG1197" s="559"/>
      <c r="QOH1197" s="559"/>
      <c r="QOI1197" s="559"/>
      <c r="QOJ1197" s="559"/>
      <c r="QOK1197" s="559"/>
      <c r="QOL1197" s="559"/>
      <c r="QOM1197" s="559"/>
      <c r="QON1197" s="559"/>
      <c r="QOO1197" s="559"/>
      <c r="QOP1197" s="559"/>
      <c r="QOQ1197" s="559"/>
      <c r="QOR1197" s="559"/>
      <c r="QOS1197" s="559"/>
      <c r="QOT1197" s="559"/>
      <c r="QOU1197" s="559"/>
      <c r="QOV1197" s="559"/>
      <c r="QOW1197" s="559"/>
      <c r="QOX1197" s="559"/>
      <c r="QOY1197" s="559"/>
      <c r="QOZ1197" s="559"/>
      <c r="QPA1197" s="559"/>
      <c r="QPB1197" s="559"/>
      <c r="QPC1197" s="559"/>
      <c r="QPD1197" s="559"/>
      <c r="QPE1197" s="559"/>
      <c r="QPF1197" s="559"/>
      <c r="QPG1197" s="559"/>
      <c r="QPH1197" s="559"/>
      <c r="QPI1197" s="559"/>
      <c r="QPJ1197" s="559"/>
      <c r="QPK1197" s="559"/>
      <c r="QPL1197" s="559"/>
      <c r="QPM1197" s="559"/>
      <c r="QPN1197" s="559"/>
      <c r="QPO1197" s="559"/>
      <c r="QPP1197" s="559"/>
      <c r="QPQ1197" s="559"/>
      <c r="QPR1197" s="559"/>
      <c r="QPS1197" s="559"/>
      <c r="QPT1197" s="559"/>
      <c r="QPU1197" s="559"/>
      <c r="QPV1197" s="559"/>
      <c r="QPW1197" s="559"/>
      <c r="QPX1197" s="559"/>
      <c r="QPY1197" s="559"/>
      <c r="QPZ1197" s="559"/>
      <c r="QQA1197" s="559"/>
      <c r="QQB1197" s="559"/>
      <c r="QQC1197" s="559"/>
      <c r="QQD1197" s="559"/>
      <c r="QQE1197" s="559"/>
      <c r="QQF1197" s="559"/>
      <c r="QQG1197" s="559"/>
      <c r="QQH1197" s="559"/>
      <c r="QQI1197" s="559"/>
      <c r="QQJ1197" s="559"/>
      <c r="QQK1197" s="559"/>
      <c r="QQL1197" s="559"/>
      <c r="QQM1197" s="559"/>
      <c r="QQN1197" s="559"/>
      <c r="QQO1197" s="559"/>
      <c r="QQP1197" s="559"/>
      <c r="QQQ1197" s="559"/>
      <c r="QQR1197" s="559"/>
      <c r="QQS1197" s="559"/>
      <c r="QQT1197" s="559"/>
      <c r="QQU1197" s="559"/>
      <c r="QQV1197" s="559"/>
      <c r="QQW1197" s="559"/>
      <c r="QQX1197" s="559"/>
      <c r="QQY1197" s="559"/>
      <c r="QQZ1197" s="559"/>
      <c r="QRA1197" s="559"/>
      <c r="QRB1197" s="559"/>
      <c r="QRC1197" s="559"/>
      <c r="QRD1197" s="559"/>
      <c r="QRE1197" s="559"/>
      <c r="QRF1197" s="559"/>
      <c r="QRG1197" s="559"/>
      <c r="QRH1197" s="559"/>
      <c r="QRI1197" s="559"/>
      <c r="QRJ1197" s="559"/>
      <c r="QRK1197" s="559"/>
      <c r="QRL1197" s="559"/>
      <c r="QRM1197" s="559"/>
      <c r="QRN1197" s="559"/>
      <c r="QRO1197" s="559"/>
      <c r="QRP1197" s="559"/>
      <c r="QRQ1197" s="559"/>
      <c r="QRR1197" s="559"/>
      <c r="QRS1197" s="559"/>
      <c r="QRT1197" s="559"/>
      <c r="QRU1197" s="559"/>
      <c r="QRV1197" s="559"/>
      <c r="QRW1197" s="559"/>
      <c r="QRX1197" s="559"/>
      <c r="QRY1197" s="559"/>
      <c r="QRZ1197" s="559"/>
      <c r="QSA1197" s="559"/>
      <c r="QSB1197" s="559"/>
      <c r="QSC1197" s="559"/>
      <c r="QSD1197" s="559"/>
      <c r="QSE1197" s="559"/>
      <c r="QSF1197" s="559"/>
      <c r="QSG1197" s="559"/>
      <c r="QSH1197" s="559"/>
      <c r="QSI1197" s="559"/>
      <c r="QSJ1197" s="559"/>
      <c r="QSK1197" s="559"/>
      <c r="QSL1197" s="559"/>
      <c r="QSM1197" s="559"/>
      <c r="QSN1197" s="559"/>
      <c r="QSO1197" s="559"/>
      <c r="QSP1197" s="559"/>
      <c r="QSQ1197" s="559"/>
      <c r="QSR1197" s="559"/>
      <c r="QSS1197" s="559"/>
      <c r="QST1197" s="559"/>
      <c r="QSU1197" s="559"/>
      <c r="QSV1197" s="559"/>
      <c r="QSW1197" s="559"/>
      <c r="QSX1197" s="559"/>
      <c r="QSY1197" s="559"/>
      <c r="QSZ1197" s="559"/>
      <c r="QTA1197" s="559"/>
      <c r="QTB1197" s="559"/>
      <c r="QTC1197" s="559"/>
      <c r="QTD1197" s="559"/>
      <c r="QTE1197" s="559"/>
      <c r="QTF1197" s="559"/>
      <c r="QTG1197" s="559"/>
      <c r="QTH1197" s="559"/>
      <c r="QTI1197" s="559"/>
      <c r="QTJ1197" s="559"/>
      <c r="QTK1197" s="559"/>
      <c r="QTL1197" s="559"/>
      <c r="QTM1197" s="559"/>
      <c r="QTN1197" s="559"/>
      <c r="QTO1197" s="559"/>
      <c r="QTP1197" s="559"/>
      <c r="QTQ1197" s="559"/>
      <c r="QTR1197" s="559"/>
      <c r="QTS1197" s="559"/>
      <c r="QTT1197" s="559"/>
      <c r="QTU1197" s="559"/>
      <c r="QTV1197" s="559"/>
      <c r="QTW1197" s="559"/>
      <c r="QTX1197" s="559"/>
      <c r="QTY1197" s="559"/>
      <c r="QTZ1197" s="559"/>
      <c r="QUA1197" s="559"/>
      <c r="QUB1197" s="559"/>
      <c r="QUC1197" s="559"/>
      <c r="QUD1197" s="559"/>
      <c r="QUE1197" s="559"/>
      <c r="QUF1197" s="559"/>
      <c r="QUG1197" s="559"/>
      <c r="QUH1197" s="559"/>
      <c r="QUI1197" s="559"/>
      <c r="QUJ1197" s="559"/>
      <c r="QUK1197" s="559"/>
      <c r="QUL1197" s="559"/>
      <c r="QUM1197" s="559"/>
      <c r="QUN1197" s="559"/>
      <c r="QUO1197" s="559"/>
      <c r="QUP1197" s="559"/>
      <c r="QUQ1197" s="559"/>
      <c r="QUR1197" s="559"/>
      <c r="QUS1197" s="559"/>
      <c r="QUT1197" s="559"/>
      <c r="QUU1197" s="559"/>
      <c r="QUV1197" s="559"/>
      <c r="QUW1197" s="559"/>
      <c r="QUX1197" s="559"/>
      <c r="QUY1197" s="559"/>
      <c r="QUZ1197" s="559"/>
      <c r="QVA1197" s="559"/>
      <c r="QVB1197" s="559"/>
      <c r="QVC1197" s="559"/>
      <c r="QVD1197" s="559"/>
      <c r="QVE1197" s="559"/>
      <c r="QVF1197" s="559"/>
      <c r="QVG1197" s="559"/>
      <c r="QVH1197" s="559"/>
      <c r="QVI1197" s="559"/>
      <c r="QVJ1197" s="559"/>
      <c r="QVK1197" s="559"/>
      <c r="QVL1197" s="559"/>
      <c r="QVM1197" s="559"/>
      <c r="QVN1197" s="559"/>
      <c r="QVO1197" s="559"/>
      <c r="QVP1197" s="559"/>
      <c r="QVQ1197" s="559"/>
      <c r="QVR1197" s="559"/>
      <c r="QVS1197" s="559"/>
      <c r="QVT1197" s="559"/>
      <c r="QVU1197" s="559"/>
      <c r="QVV1197" s="559"/>
      <c r="QVW1197" s="559"/>
      <c r="QVX1197" s="559"/>
      <c r="QVY1197" s="559"/>
      <c r="QVZ1197" s="559"/>
      <c r="QWA1197" s="559"/>
      <c r="QWB1197" s="559"/>
      <c r="QWC1197" s="559"/>
      <c r="QWD1197" s="559"/>
      <c r="QWE1197" s="559"/>
      <c r="QWF1197" s="559"/>
      <c r="QWG1197" s="559"/>
      <c r="QWH1197" s="559"/>
      <c r="QWI1197" s="559"/>
      <c r="QWJ1197" s="559"/>
      <c r="QWK1197" s="559"/>
      <c r="QWL1197" s="559"/>
      <c r="QWM1197" s="559"/>
      <c r="QWN1197" s="559"/>
      <c r="QWO1197" s="559"/>
      <c r="QWP1197" s="559"/>
      <c r="QWQ1197" s="559"/>
      <c r="QWR1197" s="559"/>
      <c r="QWS1197" s="559"/>
      <c r="QWT1197" s="559"/>
      <c r="QWU1197" s="559"/>
      <c r="QWV1197" s="559"/>
      <c r="QWW1197" s="559"/>
      <c r="QWX1197" s="559"/>
      <c r="QWY1197" s="559"/>
      <c r="QWZ1197" s="559"/>
      <c r="QXA1197" s="559"/>
      <c r="QXB1197" s="559"/>
      <c r="QXC1197" s="559"/>
      <c r="QXD1197" s="559"/>
      <c r="QXE1197" s="559"/>
      <c r="QXF1197" s="559"/>
      <c r="QXG1197" s="559"/>
      <c r="QXH1197" s="559"/>
      <c r="QXI1197" s="559"/>
      <c r="QXJ1197" s="559"/>
      <c r="QXK1197" s="559"/>
      <c r="QXL1197" s="559"/>
      <c r="QXM1197" s="559"/>
      <c r="QXN1197" s="559"/>
      <c r="QXO1197" s="559"/>
      <c r="QXP1197" s="559"/>
      <c r="QXQ1197" s="559"/>
      <c r="QXR1197" s="559"/>
      <c r="QXS1197" s="559"/>
      <c r="QXT1197" s="559"/>
      <c r="QXU1197" s="559"/>
      <c r="QXV1197" s="559"/>
      <c r="QXW1197" s="559"/>
      <c r="QXX1197" s="559"/>
      <c r="QXY1197" s="559"/>
      <c r="QXZ1197" s="559"/>
      <c r="QYA1197" s="559"/>
      <c r="QYB1197" s="559"/>
      <c r="QYC1197" s="559"/>
      <c r="QYD1197" s="559"/>
      <c r="QYE1197" s="559"/>
      <c r="QYF1197" s="559"/>
      <c r="QYG1197" s="559"/>
      <c r="QYH1197" s="559"/>
      <c r="QYI1197" s="559"/>
      <c r="QYJ1197" s="559"/>
      <c r="QYK1197" s="559"/>
      <c r="QYL1197" s="559"/>
      <c r="QYM1197" s="559"/>
      <c r="QYN1197" s="559"/>
      <c r="QYO1197" s="559"/>
      <c r="QYP1197" s="559"/>
      <c r="QYQ1197" s="559"/>
      <c r="QYR1197" s="559"/>
      <c r="QYS1197" s="559"/>
      <c r="QYT1197" s="559"/>
      <c r="QYU1197" s="559"/>
      <c r="QYV1197" s="559"/>
      <c r="QYW1197" s="559"/>
      <c r="QYX1197" s="559"/>
      <c r="QYY1197" s="559"/>
      <c r="QYZ1197" s="559"/>
      <c r="QZA1197" s="559"/>
      <c r="QZB1197" s="559"/>
      <c r="QZC1197" s="559"/>
      <c r="QZD1197" s="559"/>
      <c r="QZE1197" s="559"/>
      <c r="QZF1197" s="559"/>
      <c r="QZG1197" s="559"/>
      <c r="QZH1197" s="559"/>
      <c r="QZI1197" s="559"/>
      <c r="QZJ1197" s="559"/>
      <c r="QZK1197" s="559"/>
      <c r="QZL1197" s="559"/>
      <c r="QZM1197" s="559"/>
      <c r="QZN1197" s="559"/>
      <c r="QZO1197" s="559"/>
      <c r="QZP1197" s="559"/>
      <c r="QZQ1197" s="559"/>
      <c r="QZR1197" s="559"/>
      <c r="QZS1197" s="559"/>
      <c r="QZT1197" s="559"/>
      <c r="QZU1197" s="559"/>
      <c r="QZV1197" s="559"/>
      <c r="QZW1197" s="559"/>
      <c r="QZX1197" s="559"/>
      <c r="QZY1197" s="559"/>
      <c r="QZZ1197" s="559"/>
      <c r="RAA1197" s="559"/>
      <c r="RAB1197" s="559"/>
      <c r="RAC1197" s="559"/>
      <c r="RAD1197" s="559"/>
      <c r="RAE1197" s="559"/>
      <c r="RAF1197" s="559"/>
      <c r="RAG1197" s="559"/>
      <c r="RAH1197" s="559"/>
      <c r="RAI1197" s="559"/>
      <c r="RAJ1197" s="559"/>
      <c r="RAK1197" s="559"/>
      <c r="RAL1197" s="559"/>
      <c r="RAM1197" s="559"/>
      <c r="RAN1197" s="559"/>
      <c r="RAO1197" s="559"/>
      <c r="RAP1197" s="559"/>
      <c r="RAQ1197" s="559"/>
      <c r="RAR1197" s="559"/>
      <c r="RAS1197" s="559"/>
      <c r="RAT1197" s="559"/>
      <c r="RAU1197" s="559"/>
      <c r="RAV1197" s="559"/>
      <c r="RAW1197" s="559"/>
      <c r="RAX1197" s="559"/>
      <c r="RAY1197" s="559"/>
      <c r="RAZ1197" s="559"/>
      <c r="RBA1197" s="559"/>
      <c r="RBB1197" s="559"/>
      <c r="RBC1197" s="559"/>
      <c r="RBD1197" s="559"/>
      <c r="RBE1197" s="559"/>
      <c r="RBF1197" s="559"/>
      <c r="RBG1197" s="559"/>
      <c r="RBH1197" s="559"/>
      <c r="RBI1197" s="559"/>
      <c r="RBJ1197" s="559"/>
      <c r="RBK1197" s="559"/>
      <c r="RBL1197" s="559"/>
      <c r="RBM1197" s="559"/>
      <c r="RBN1197" s="559"/>
      <c r="RBO1197" s="559"/>
      <c r="RBP1197" s="559"/>
      <c r="RBQ1197" s="559"/>
      <c r="RBR1197" s="559"/>
      <c r="RBS1197" s="559"/>
      <c r="RBT1197" s="559"/>
      <c r="RBU1197" s="559"/>
      <c r="RBV1197" s="559"/>
      <c r="RBW1197" s="559"/>
      <c r="RBX1197" s="559"/>
      <c r="RBY1197" s="559"/>
      <c r="RBZ1197" s="559"/>
      <c r="RCA1197" s="559"/>
      <c r="RCB1197" s="559"/>
      <c r="RCC1197" s="559"/>
      <c r="RCD1197" s="559"/>
      <c r="RCE1197" s="559"/>
      <c r="RCF1197" s="559"/>
      <c r="RCG1197" s="559"/>
      <c r="RCH1197" s="559"/>
      <c r="RCI1197" s="559"/>
      <c r="RCJ1197" s="559"/>
      <c r="RCK1197" s="559"/>
      <c r="RCL1197" s="559"/>
      <c r="RCM1197" s="559"/>
      <c r="RCN1197" s="559"/>
      <c r="RCO1197" s="559"/>
      <c r="RCP1197" s="559"/>
      <c r="RCQ1197" s="559"/>
      <c r="RCR1197" s="559"/>
      <c r="RCS1197" s="559"/>
      <c r="RCT1197" s="559"/>
      <c r="RCU1197" s="559"/>
      <c r="RCV1197" s="559"/>
      <c r="RCW1197" s="559"/>
      <c r="RCX1197" s="559"/>
      <c r="RCY1197" s="559"/>
      <c r="RCZ1197" s="559"/>
      <c r="RDA1197" s="559"/>
      <c r="RDB1197" s="559"/>
      <c r="RDC1197" s="559"/>
      <c r="RDD1197" s="559"/>
      <c r="RDE1197" s="559"/>
      <c r="RDF1197" s="559"/>
      <c r="RDG1197" s="559"/>
      <c r="RDH1197" s="559"/>
      <c r="RDI1197" s="559"/>
      <c r="RDJ1197" s="559"/>
      <c r="RDK1197" s="559"/>
      <c r="RDL1197" s="559"/>
      <c r="RDM1197" s="559"/>
      <c r="RDN1197" s="559"/>
      <c r="RDO1197" s="559"/>
      <c r="RDP1197" s="559"/>
      <c r="RDQ1197" s="559"/>
      <c r="RDR1197" s="559"/>
      <c r="RDS1197" s="559"/>
      <c r="RDT1197" s="559"/>
      <c r="RDU1197" s="559"/>
      <c r="RDV1197" s="559"/>
      <c r="RDW1197" s="559"/>
      <c r="RDX1197" s="559"/>
      <c r="RDY1197" s="559"/>
      <c r="RDZ1197" s="559"/>
      <c r="REA1197" s="559"/>
      <c r="REB1197" s="559"/>
      <c r="REC1197" s="559"/>
      <c r="RED1197" s="559"/>
      <c r="REE1197" s="559"/>
      <c r="REF1197" s="559"/>
      <c r="REG1197" s="559"/>
      <c r="REH1197" s="559"/>
      <c r="REI1197" s="559"/>
      <c r="REJ1197" s="559"/>
      <c r="REK1197" s="559"/>
      <c r="REL1197" s="559"/>
      <c r="REM1197" s="559"/>
      <c r="REN1197" s="559"/>
      <c r="REO1197" s="559"/>
      <c r="REP1197" s="559"/>
      <c r="REQ1197" s="559"/>
      <c r="RER1197" s="559"/>
      <c r="RES1197" s="559"/>
      <c r="RET1197" s="559"/>
      <c r="REU1197" s="559"/>
      <c r="REV1197" s="559"/>
      <c r="REW1197" s="559"/>
      <c r="REX1197" s="559"/>
      <c r="REY1197" s="559"/>
      <c r="REZ1197" s="559"/>
      <c r="RFA1197" s="559"/>
      <c r="RFB1197" s="559"/>
      <c r="RFC1197" s="559"/>
      <c r="RFD1197" s="559"/>
      <c r="RFE1197" s="559"/>
      <c r="RFF1197" s="559"/>
      <c r="RFG1197" s="559"/>
      <c r="RFH1197" s="559"/>
      <c r="RFI1197" s="559"/>
      <c r="RFJ1197" s="559"/>
      <c r="RFK1197" s="559"/>
      <c r="RFL1197" s="559"/>
      <c r="RFM1197" s="559"/>
      <c r="RFN1197" s="559"/>
      <c r="RFO1197" s="559"/>
      <c r="RFP1197" s="559"/>
      <c r="RFQ1197" s="559"/>
      <c r="RFR1197" s="559"/>
      <c r="RFS1197" s="559"/>
      <c r="RFT1197" s="559"/>
      <c r="RFU1197" s="559"/>
      <c r="RFV1197" s="559"/>
      <c r="RFW1197" s="559"/>
      <c r="RFX1197" s="559"/>
      <c r="RFY1197" s="559"/>
      <c r="RFZ1197" s="559"/>
      <c r="RGA1197" s="559"/>
      <c r="RGB1197" s="559"/>
      <c r="RGC1197" s="559"/>
      <c r="RGD1197" s="559"/>
      <c r="RGE1197" s="559"/>
      <c r="RGF1197" s="559"/>
      <c r="RGG1197" s="559"/>
      <c r="RGH1197" s="559"/>
      <c r="RGI1197" s="559"/>
      <c r="RGJ1197" s="559"/>
      <c r="RGK1197" s="559"/>
      <c r="RGL1197" s="559"/>
      <c r="RGM1197" s="559"/>
      <c r="RGN1197" s="559"/>
      <c r="RGO1197" s="559"/>
      <c r="RGP1197" s="559"/>
      <c r="RGQ1197" s="559"/>
      <c r="RGR1197" s="559"/>
      <c r="RGS1197" s="559"/>
      <c r="RGT1197" s="559"/>
      <c r="RGU1197" s="559"/>
      <c r="RGV1197" s="559"/>
      <c r="RGW1197" s="559"/>
      <c r="RGX1197" s="559"/>
      <c r="RGY1197" s="559"/>
      <c r="RGZ1197" s="559"/>
      <c r="RHA1197" s="559"/>
      <c r="RHB1197" s="559"/>
      <c r="RHC1197" s="559"/>
      <c r="RHD1197" s="559"/>
      <c r="RHE1197" s="559"/>
      <c r="RHF1197" s="559"/>
      <c r="RHG1197" s="559"/>
      <c r="RHH1197" s="559"/>
      <c r="RHI1197" s="559"/>
      <c r="RHJ1197" s="559"/>
      <c r="RHK1197" s="559"/>
      <c r="RHL1197" s="559"/>
      <c r="RHM1197" s="559"/>
      <c r="RHN1197" s="559"/>
      <c r="RHO1197" s="559"/>
      <c r="RHP1197" s="559"/>
      <c r="RHQ1197" s="559"/>
      <c r="RHR1197" s="559"/>
      <c r="RHS1197" s="559"/>
      <c r="RHT1197" s="559"/>
      <c r="RHU1197" s="559"/>
      <c r="RHV1197" s="559"/>
      <c r="RHW1197" s="559"/>
      <c r="RHX1197" s="559"/>
      <c r="RHY1197" s="559"/>
      <c r="RHZ1197" s="559"/>
      <c r="RIA1197" s="559"/>
      <c r="RIB1197" s="559"/>
      <c r="RIC1197" s="559"/>
      <c r="RID1197" s="559"/>
      <c r="RIE1197" s="559"/>
      <c r="RIF1197" s="559"/>
      <c r="RIG1197" s="559"/>
      <c r="RIH1197" s="559"/>
      <c r="RII1197" s="559"/>
      <c r="RIJ1197" s="559"/>
      <c r="RIK1197" s="559"/>
      <c r="RIL1197" s="559"/>
      <c r="RIM1197" s="559"/>
      <c r="RIN1197" s="559"/>
      <c r="RIO1197" s="559"/>
      <c r="RIP1197" s="559"/>
      <c r="RIQ1197" s="559"/>
      <c r="RIR1197" s="559"/>
      <c r="RIS1197" s="559"/>
      <c r="RIT1197" s="559"/>
      <c r="RIU1197" s="559"/>
      <c r="RIV1197" s="559"/>
      <c r="RIW1197" s="559"/>
      <c r="RIX1197" s="559"/>
      <c r="RIY1197" s="559"/>
      <c r="RIZ1197" s="559"/>
      <c r="RJA1197" s="559"/>
      <c r="RJB1197" s="559"/>
      <c r="RJC1197" s="559"/>
      <c r="RJD1197" s="559"/>
      <c r="RJE1197" s="559"/>
      <c r="RJF1197" s="559"/>
      <c r="RJG1197" s="559"/>
      <c r="RJH1197" s="559"/>
      <c r="RJI1197" s="559"/>
      <c r="RJJ1197" s="559"/>
      <c r="RJK1197" s="559"/>
      <c r="RJL1197" s="559"/>
      <c r="RJM1197" s="559"/>
      <c r="RJN1197" s="559"/>
      <c r="RJO1197" s="559"/>
      <c r="RJP1197" s="559"/>
      <c r="RJQ1197" s="559"/>
      <c r="RJR1197" s="559"/>
      <c r="RJS1197" s="559"/>
      <c r="RJT1197" s="559"/>
      <c r="RJU1197" s="559"/>
      <c r="RJV1197" s="559"/>
      <c r="RJW1197" s="559"/>
      <c r="RJX1197" s="559"/>
      <c r="RJY1197" s="559"/>
      <c r="RJZ1197" s="559"/>
      <c r="RKA1197" s="559"/>
      <c r="RKB1197" s="559"/>
      <c r="RKC1197" s="559"/>
      <c r="RKD1197" s="559"/>
      <c r="RKE1197" s="559"/>
      <c r="RKF1197" s="559"/>
      <c r="RKG1197" s="559"/>
      <c r="RKH1197" s="559"/>
      <c r="RKI1197" s="559"/>
      <c r="RKJ1197" s="559"/>
      <c r="RKK1197" s="559"/>
      <c r="RKL1197" s="559"/>
      <c r="RKM1197" s="559"/>
      <c r="RKN1197" s="559"/>
      <c r="RKO1197" s="559"/>
      <c r="RKP1197" s="559"/>
      <c r="RKQ1197" s="559"/>
      <c r="RKR1197" s="559"/>
      <c r="RKS1197" s="559"/>
      <c r="RKT1197" s="559"/>
      <c r="RKU1197" s="559"/>
      <c r="RKV1197" s="559"/>
      <c r="RKW1197" s="559"/>
      <c r="RKX1197" s="559"/>
      <c r="RKY1197" s="559"/>
      <c r="RKZ1197" s="559"/>
      <c r="RLA1197" s="559"/>
      <c r="RLB1197" s="559"/>
      <c r="RLC1197" s="559"/>
      <c r="RLD1197" s="559"/>
      <c r="RLE1197" s="559"/>
      <c r="RLF1197" s="559"/>
      <c r="RLG1197" s="559"/>
      <c r="RLH1197" s="559"/>
      <c r="RLI1197" s="559"/>
      <c r="RLJ1197" s="559"/>
      <c r="RLK1197" s="559"/>
      <c r="RLL1197" s="559"/>
      <c r="RLM1197" s="559"/>
      <c r="RLN1197" s="559"/>
      <c r="RLO1197" s="559"/>
      <c r="RLP1197" s="559"/>
      <c r="RLQ1197" s="559"/>
      <c r="RLR1197" s="559"/>
      <c r="RLS1197" s="559"/>
      <c r="RLT1197" s="559"/>
      <c r="RLU1197" s="559"/>
      <c r="RLV1197" s="559"/>
      <c r="RLW1197" s="559"/>
      <c r="RLX1197" s="559"/>
      <c r="RLY1197" s="559"/>
      <c r="RLZ1197" s="559"/>
      <c r="RMA1197" s="559"/>
      <c r="RMB1197" s="559"/>
      <c r="RMC1197" s="559"/>
      <c r="RMD1197" s="559"/>
      <c r="RME1197" s="559"/>
      <c r="RMF1197" s="559"/>
      <c r="RMG1197" s="559"/>
      <c r="RMH1197" s="559"/>
      <c r="RMI1197" s="559"/>
      <c r="RMJ1197" s="559"/>
      <c r="RMK1197" s="559"/>
      <c r="RML1197" s="559"/>
      <c r="RMM1197" s="559"/>
      <c r="RMN1197" s="559"/>
      <c r="RMO1197" s="559"/>
      <c r="RMP1197" s="559"/>
      <c r="RMQ1197" s="559"/>
      <c r="RMR1197" s="559"/>
      <c r="RMS1197" s="559"/>
      <c r="RMT1197" s="559"/>
      <c r="RMU1197" s="559"/>
      <c r="RMV1197" s="559"/>
      <c r="RMW1197" s="559"/>
      <c r="RMX1197" s="559"/>
      <c r="RMY1197" s="559"/>
      <c r="RMZ1197" s="559"/>
      <c r="RNA1197" s="559"/>
      <c r="RNB1197" s="559"/>
      <c r="RNC1197" s="559"/>
      <c r="RND1197" s="559"/>
      <c r="RNE1197" s="559"/>
      <c r="RNF1197" s="559"/>
      <c r="RNG1197" s="559"/>
      <c r="RNH1197" s="559"/>
      <c r="RNI1197" s="559"/>
      <c r="RNJ1197" s="559"/>
      <c r="RNK1197" s="559"/>
      <c r="RNL1197" s="559"/>
      <c r="RNM1197" s="559"/>
      <c r="RNN1197" s="559"/>
      <c r="RNO1197" s="559"/>
      <c r="RNP1197" s="559"/>
      <c r="RNQ1197" s="559"/>
      <c r="RNR1197" s="559"/>
      <c r="RNS1197" s="559"/>
      <c r="RNT1197" s="559"/>
      <c r="RNU1197" s="559"/>
      <c r="RNV1197" s="559"/>
      <c r="RNW1197" s="559"/>
      <c r="RNX1197" s="559"/>
      <c r="RNY1197" s="559"/>
      <c r="RNZ1197" s="559"/>
      <c r="ROA1197" s="559"/>
      <c r="ROB1197" s="559"/>
      <c r="ROC1197" s="559"/>
      <c r="ROD1197" s="559"/>
      <c r="ROE1197" s="559"/>
      <c r="ROF1197" s="559"/>
      <c r="ROG1197" s="559"/>
      <c r="ROH1197" s="559"/>
      <c r="ROI1197" s="559"/>
      <c r="ROJ1197" s="559"/>
      <c r="ROK1197" s="559"/>
      <c r="ROL1197" s="559"/>
      <c r="ROM1197" s="559"/>
      <c r="RON1197" s="559"/>
      <c r="ROO1197" s="559"/>
      <c r="ROP1197" s="559"/>
      <c r="ROQ1197" s="559"/>
      <c r="ROR1197" s="559"/>
      <c r="ROS1197" s="559"/>
      <c r="ROT1197" s="559"/>
      <c r="ROU1197" s="559"/>
      <c r="ROV1197" s="559"/>
      <c r="ROW1197" s="559"/>
      <c r="ROX1197" s="559"/>
      <c r="ROY1197" s="559"/>
      <c r="ROZ1197" s="559"/>
      <c r="RPA1197" s="559"/>
      <c r="RPB1197" s="559"/>
      <c r="RPC1197" s="559"/>
      <c r="RPD1197" s="559"/>
      <c r="RPE1197" s="559"/>
      <c r="RPF1197" s="559"/>
      <c r="RPG1197" s="559"/>
      <c r="RPH1197" s="559"/>
      <c r="RPI1197" s="559"/>
      <c r="RPJ1197" s="559"/>
      <c r="RPK1197" s="559"/>
      <c r="RPL1197" s="559"/>
      <c r="RPM1197" s="559"/>
      <c r="RPN1197" s="559"/>
      <c r="RPO1197" s="559"/>
      <c r="RPP1197" s="559"/>
      <c r="RPQ1197" s="559"/>
      <c r="RPR1197" s="559"/>
      <c r="RPS1197" s="559"/>
      <c r="RPT1197" s="559"/>
      <c r="RPU1197" s="559"/>
      <c r="RPV1197" s="559"/>
      <c r="RPW1197" s="559"/>
      <c r="RPX1197" s="559"/>
      <c r="RPY1197" s="559"/>
      <c r="RPZ1197" s="559"/>
      <c r="RQA1197" s="559"/>
      <c r="RQB1197" s="559"/>
      <c r="RQC1197" s="559"/>
      <c r="RQD1197" s="559"/>
      <c r="RQE1197" s="559"/>
      <c r="RQF1197" s="559"/>
      <c r="RQG1197" s="559"/>
      <c r="RQH1197" s="559"/>
      <c r="RQI1197" s="559"/>
      <c r="RQJ1197" s="559"/>
      <c r="RQK1197" s="559"/>
      <c r="RQL1197" s="559"/>
      <c r="RQM1197" s="559"/>
      <c r="RQN1197" s="559"/>
      <c r="RQO1197" s="559"/>
      <c r="RQP1197" s="559"/>
      <c r="RQQ1197" s="559"/>
      <c r="RQR1197" s="559"/>
      <c r="RQS1197" s="559"/>
      <c r="RQT1197" s="559"/>
      <c r="RQU1197" s="559"/>
      <c r="RQV1197" s="559"/>
      <c r="RQW1197" s="559"/>
      <c r="RQX1197" s="559"/>
      <c r="RQY1197" s="559"/>
      <c r="RQZ1197" s="559"/>
      <c r="RRA1197" s="559"/>
      <c r="RRB1197" s="559"/>
      <c r="RRC1197" s="559"/>
      <c r="RRD1197" s="559"/>
      <c r="RRE1197" s="559"/>
      <c r="RRF1197" s="559"/>
      <c r="RRG1197" s="559"/>
      <c r="RRH1197" s="559"/>
      <c r="RRI1197" s="559"/>
      <c r="RRJ1197" s="559"/>
      <c r="RRK1197" s="559"/>
      <c r="RRL1197" s="559"/>
      <c r="RRM1197" s="559"/>
      <c r="RRN1197" s="559"/>
      <c r="RRO1197" s="559"/>
      <c r="RRP1197" s="559"/>
      <c r="RRQ1197" s="559"/>
      <c r="RRR1197" s="559"/>
      <c r="RRS1197" s="559"/>
      <c r="RRT1197" s="559"/>
      <c r="RRU1197" s="559"/>
      <c r="RRV1197" s="559"/>
      <c r="RRW1197" s="559"/>
      <c r="RRX1197" s="559"/>
      <c r="RRY1197" s="559"/>
      <c r="RRZ1197" s="559"/>
      <c r="RSA1197" s="559"/>
      <c r="RSB1197" s="559"/>
      <c r="RSC1197" s="559"/>
      <c r="RSD1197" s="559"/>
      <c r="RSE1197" s="559"/>
      <c r="RSF1197" s="559"/>
      <c r="RSG1197" s="559"/>
      <c r="RSH1197" s="559"/>
      <c r="RSI1197" s="559"/>
      <c r="RSJ1197" s="559"/>
      <c r="RSK1197" s="559"/>
      <c r="RSL1197" s="559"/>
      <c r="RSM1197" s="559"/>
      <c r="RSN1197" s="559"/>
      <c r="RSO1197" s="559"/>
      <c r="RSP1197" s="559"/>
      <c r="RSQ1197" s="559"/>
      <c r="RSR1197" s="559"/>
      <c r="RSS1197" s="559"/>
      <c r="RST1197" s="559"/>
      <c r="RSU1197" s="559"/>
      <c r="RSV1197" s="559"/>
      <c r="RSW1197" s="559"/>
      <c r="RSX1197" s="559"/>
      <c r="RSY1197" s="559"/>
      <c r="RSZ1197" s="559"/>
      <c r="RTA1197" s="559"/>
      <c r="RTB1197" s="559"/>
      <c r="RTC1197" s="559"/>
      <c r="RTD1197" s="559"/>
      <c r="RTE1197" s="559"/>
      <c r="RTF1197" s="559"/>
      <c r="RTG1197" s="559"/>
      <c r="RTH1197" s="559"/>
      <c r="RTI1197" s="559"/>
      <c r="RTJ1197" s="559"/>
      <c r="RTK1197" s="559"/>
      <c r="RTL1197" s="559"/>
      <c r="RTM1197" s="559"/>
      <c r="RTN1197" s="559"/>
      <c r="RTO1197" s="559"/>
      <c r="RTP1197" s="559"/>
      <c r="RTQ1197" s="559"/>
      <c r="RTR1197" s="559"/>
      <c r="RTS1197" s="559"/>
      <c r="RTT1197" s="559"/>
      <c r="RTU1197" s="559"/>
      <c r="RTV1197" s="559"/>
      <c r="RTW1197" s="559"/>
      <c r="RTX1197" s="559"/>
      <c r="RTY1197" s="559"/>
      <c r="RTZ1197" s="559"/>
      <c r="RUA1197" s="559"/>
      <c r="RUB1197" s="559"/>
      <c r="RUC1197" s="559"/>
      <c r="RUD1197" s="559"/>
      <c r="RUE1197" s="559"/>
      <c r="RUF1197" s="559"/>
      <c r="RUG1197" s="559"/>
      <c r="RUH1197" s="559"/>
      <c r="RUI1197" s="559"/>
      <c r="RUJ1197" s="559"/>
      <c r="RUK1197" s="559"/>
      <c r="RUL1197" s="559"/>
      <c r="RUM1197" s="559"/>
      <c r="RUN1197" s="559"/>
      <c r="RUO1197" s="559"/>
      <c r="RUP1197" s="559"/>
      <c r="RUQ1197" s="559"/>
      <c r="RUR1197" s="559"/>
      <c r="RUS1197" s="559"/>
      <c r="RUT1197" s="559"/>
      <c r="RUU1197" s="559"/>
      <c r="RUV1197" s="559"/>
      <c r="RUW1197" s="559"/>
      <c r="RUX1197" s="559"/>
      <c r="RUY1197" s="559"/>
      <c r="RUZ1197" s="559"/>
      <c r="RVA1197" s="559"/>
      <c r="RVB1197" s="559"/>
      <c r="RVC1197" s="559"/>
      <c r="RVD1197" s="559"/>
      <c r="RVE1197" s="559"/>
      <c r="RVF1197" s="559"/>
      <c r="RVG1197" s="559"/>
      <c r="RVH1197" s="559"/>
      <c r="RVI1197" s="559"/>
      <c r="RVJ1197" s="559"/>
      <c r="RVK1197" s="559"/>
      <c r="RVL1197" s="559"/>
      <c r="RVM1197" s="559"/>
      <c r="RVN1197" s="559"/>
      <c r="RVO1197" s="559"/>
      <c r="RVP1197" s="559"/>
      <c r="RVQ1197" s="559"/>
      <c r="RVR1197" s="559"/>
      <c r="RVS1197" s="559"/>
      <c r="RVT1197" s="559"/>
      <c r="RVU1197" s="559"/>
      <c r="RVV1197" s="559"/>
      <c r="RVW1197" s="559"/>
      <c r="RVX1197" s="559"/>
      <c r="RVY1197" s="559"/>
      <c r="RVZ1197" s="559"/>
      <c r="RWA1197" s="559"/>
      <c r="RWB1197" s="559"/>
      <c r="RWC1197" s="559"/>
      <c r="RWD1197" s="559"/>
      <c r="RWE1197" s="559"/>
      <c r="RWF1197" s="559"/>
      <c r="RWG1197" s="559"/>
      <c r="RWH1197" s="559"/>
      <c r="RWI1197" s="559"/>
      <c r="RWJ1197" s="559"/>
      <c r="RWK1197" s="559"/>
      <c r="RWL1197" s="559"/>
      <c r="RWM1197" s="559"/>
      <c r="RWN1197" s="559"/>
      <c r="RWO1197" s="559"/>
      <c r="RWP1197" s="559"/>
      <c r="RWQ1197" s="559"/>
      <c r="RWR1197" s="559"/>
      <c r="RWS1197" s="559"/>
      <c r="RWT1197" s="559"/>
      <c r="RWU1197" s="559"/>
      <c r="RWV1197" s="559"/>
      <c r="RWW1197" s="559"/>
      <c r="RWX1197" s="559"/>
      <c r="RWY1197" s="559"/>
      <c r="RWZ1197" s="559"/>
      <c r="RXA1197" s="559"/>
      <c r="RXB1197" s="559"/>
      <c r="RXC1197" s="559"/>
      <c r="RXD1197" s="559"/>
      <c r="RXE1197" s="559"/>
      <c r="RXF1197" s="559"/>
      <c r="RXG1197" s="559"/>
      <c r="RXH1197" s="559"/>
      <c r="RXI1197" s="559"/>
      <c r="RXJ1197" s="559"/>
      <c r="RXK1197" s="559"/>
      <c r="RXL1197" s="559"/>
      <c r="RXM1197" s="559"/>
      <c r="RXN1197" s="559"/>
      <c r="RXO1197" s="559"/>
      <c r="RXP1197" s="559"/>
      <c r="RXQ1197" s="559"/>
      <c r="RXR1197" s="559"/>
      <c r="RXS1197" s="559"/>
      <c r="RXT1197" s="559"/>
      <c r="RXU1197" s="559"/>
      <c r="RXV1197" s="559"/>
      <c r="RXW1197" s="559"/>
      <c r="RXX1197" s="559"/>
      <c r="RXY1197" s="559"/>
      <c r="RXZ1197" s="559"/>
      <c r="RYA1197" s="559"/>
      <c r="RYB1197" s="559"/>
      <c r="RYC1197" s="559"/>
      <c r="RYD1197" s="559"/>
      <c r="RYE1197" s="559"/>
      <c r="RYF1197" s="559"/>
      <c r="RYG1197" s="559"/>
      <c r="RYH1197" s="559"/>
      <c r="RYI1197" s="559"/>
      <c r="RYJ1197" s="559"/>
      <c r="RYK1197" s="559"/>
      <c r="RYL1197" s="559"/>
      <c r="RYM1197" s="559"/>
      <c r="RYN1197" s="559"/>
      <c r="RYO1197" s="559"/>
      <c r="RYP1197" s="559"/>
      <c r="RYQ1197" s="559"/>
      <c r="RYR1197" s="559"/>
      <c r="RYS1197" s="559"/>
      <c r="RYT1197" s="559"/>
      <c r="RYU1197" s="559"/>
      <c r="RYV1197" s="559"/>
      <c r="RYW1197" s="559"/>
      <c r="RYX1197" s="559"/>
      <c r="RYY1197" s="559"/>
      <c r="RYZ1197" s="559"/>
      <c r="RZA1197" s="559"/>
      <c r="RZB1197" s="559"/>
      <c r="RZC1197" s="559"/>
      <c r="RZD1197" s="559"/>
      <c r="RZE1197" s="559"/>
      <c r="RZF1197" s="559"/>
      <c r="RZG1197" s="559"/>
      <c r="RZH1197" s="559"/>
      <c r="RZI1197" s="559"/>
      <c r="RZJ1197" s="559"/>
      <c r="RZK1197" s="559"/>
      <c r="RZL1197" s="559"/>
      <c r="RZM1197" s="559"/>
      <c r="RZN1197" s="559"/>
      <c r="RZO1197" s="559"/>
      <c r="RZP1197" s="559"/>
      <c r="RZQ1197" s="559"/>
      <c r="RZR1197" s="559"/>
      <c r="RZS1197" s="559"/>
      <c r="RZT1197" s="559"/>
      <c r="RZU1197" s="559"/>
      <c r="RZV1197" s="559"/>
      <c r="RZW1197" s="559"/>
      <c r="RZX1197" s="559"/>
      <c r="RZY1197" s="559"/>
      <c r="RZZ1197" s="559"/>
      <c r="SAA1197" s="559"/>
      <c r="SAB1197" s="559"/>
      <c r="SAC1197" s="559"/>
      <c r="SAD1197" s="559"/>
      <c r="SAE1197" s="559"/>
      <c r="SAF1197" s="559"/>
      <c r="SAG1197" s="559"/>
      <c r="SAH1197" s="559"/>
      <c r="SAI1197" s="559"/>
      <c r="SAJ1197" s="559"/>
      <c r="SAK1197" s="559"/>
      <c r="SAL1197" s="559"/>
      <c r="SAM1197" s="559"/>
      <c r="SAN1197" s="559"/>
      <c r="SAO1197" s="559"/>
      <c r="SAP1197" s="559"/>
      <c r="SAQ1197" s="559"/>
      <c r="SAR1197" s="559"/>
      <c r="SAS1197" s="559"/>
      <c r="SAT1197" s="559"/>
      <c r="SAU1197" s="559"/>
      <c r="SAV1197" s="559"/>
      <c r="SAW1197" s="559"/>
      <c r="SAX1197" s="559"/>
      <c r="SAY1197" s="559"/>
      <c r="SAZ1197" s="559"/>
      <c r="SBA1197" s="559"/>
      <c r="SBB1197" s="559"/>
      <c r="SBC1197" s="559"/>
      <c r="SBD1197" s="559"/>
      <c r="SBE1197" s="559"/>
      <c r="SBF1197" s="559"/>
      <c r="SBG1197" s="559"/>
      <c r="SBH1197" s="559"/>
      <c r="SBI1197" s="559"/>
      <c r="SBJ1197" s="559"/>
      <c r="SBK1197" s="559"/>
      <c r="SBL1197" s="559"/>
      <c r="SBM1197" s="559"/>
      <c r="SBN1197" s="559"/>
      <c r="SBO1197" s="559"/>
      <c r="SBP1197" s="559"/>
      <c r="SBQ1197" s="559"/>
      <c r="SBR1197" s="559"/>
      <c r="SBS1197" s="559"/>
      <c r="SBT1197" s="559"/>
      <c r="SBU1197" s="559"/>
      <c r="SBV1197" s="559"/>
      <c r="SBW1197" s="559"/>
      <c r="SBX1197" s="559"/>
      <c r="SBY1197" s="559"/>
      <c r="SBZ1197" s="559"/>
      <c r="SCA1197" s="559"/>
      <c r="SCB1197" s="559"/>
      <c r="SCC1197" s="559"/>
      <c r="SCD1197" s="559"/>
      <c r="SCE1197" s="559"/>
      <c r="SCF1197" s="559"/>
      <c r="SCG1197" s="559"/>
      <c r="SCH1197" s="559"/>
      <c r="SCI1197" s="559"/>
      <c r="SCJ1197" s="559"/>
      <c r="SCK1197" s="559"/>
      <c r="SCL1197" s="559"/>
      <c r="SCM1197" s="559"/>
      <c r="SCN1197" s="559"/>
      <c r="SCO1197" s="559"/>
      <c r="SCP1197" s="559"/>
      <c r="SCQ1197" s="559"/>
      <c r="SCR1197" s="559"/>
      <c r="SCS1197" s="559"/>
      <c r="SCT1197" s="559"/>
      <c r="SCU1197" s="559"/>
      <c r="SCV1197" s="559"/>
      <c r="SCW1197" s="559"/>
      <c r="SCX1197" s="559"/>
      <c r="SCY1197" s="559"/>
      <c r="SCZ1197" s="559"/>
      <c r="SDA1197" s="559"/>
      <c r="SDB1197" s="559"/>
      <c r="SDC1197" s="559"/>
      <c r="SDD1197" s="559"/>
      <c r="SDE1197" s="559"/>
      <c r="SDF1197" s="559"/>
      <c r="SDG1197" s="559"/>
      <c r="SDH1197" s="559"/>
      <c r="SDI1197" s="559"/>
      <c r="SDJ1197" s="559"/>
      <c r="SDK1197" s="559"/>
      <c r="SDL1197" s="559"/>
      <c r="SDM1197" s="559"/>
      <c r="SDN1197" s="559"/>
      <c r="SDO1197" s="559"/>
      <c r="SDP1197" s="559"/>
      <c r="SDQ1197" s="559"/>
      <c r="SDR1197" s="559"/>
      <c r="SDS1197" s="559"/>
      <c r="SDT1197" s="559"/>
      <c r="SDU1197" s="559"/>
      <c r="SDV1197" s="559"/>
      <c r="SDW1197" s="559"/>
      <c r="SDX1197" s="559"/>
      <c r="SDY1197" s="559"/>
      <c r="SDZ1197" s="559"/>
      <c r="SEA1197" s="559"/>
      <c r="SEB1197" s="559"/>
      <c r="SEC1197" s="559"/>
      <c r="SED1197" s="559"/>
      <c r="SEE1197" s="559"/>
      <c r="SEF1197" s="559"/>
      <c r="SEG1197" s="559"/>
      <c r="SEH1197" s="559"/>
      <c r="SEI1197" s="559"/>
      <c r="SEJ1197" s="559"/>
      <c r="SEK1197" s="559"/>
      <c r="SEL1197" s="559"/>
      <c r="SEM1197" s="559"/>
      <c r="SEN1197" s="559"/>
      <c r="SEO1197" s="559"/>
      <c r="SEP1197" s="559"/>
      <c r="SEQ1197" s="559"/>
      <c r="SER1197" s="559"/>
      <c r="SES1197" s="559"/>
      <c r="SET1197" s="559"/>
      <c r="SEU1197" s="559"/>
      <c r="SEV1197" s="559"/>
      <c r="SEW1197" s="559"/>
      <c r="SEX1197" s="559"/>
      <c r="SEY1197" s="559"/>
      <c r="SEZ1197" s="559"/>
      <c r="SFA1197" s="559"/>
      <c r="SFB1197" s="559"/>
      <c r="SFC1197" s="559"/>
      <c r="SFD1197" s="559"/>
      <c r="SFE1197" s="559"/>
      <c r="SFF1197" s="559"/>
      <c r="SFG1197" s="559"/>
      <c r="SFH1197" s="559"/>
      <c r="SFI1197" s="559"/>
      <c r="SFJ1197" s="559"/>
      <c r="SFK1197" s="559"/>
      <c r="SFL1197" s="559"/>
      <c r="SFM1197" s="559"/>
      <c r="SFN1197" s="559"/>
      <c r="SFO1197" s="559"/>
      <c r="SFP1197" s="559"/>
      <c r="SFQ1197" s="559"/>
      <c r="SFR1197" s="559"/>
      <c r="SFS1197" s="559"/>
      <c r="SFT1197" s="559"/>
      <c r="SFU1197" s="559"/>
      <c r="SFV1197" s="559"/>
      <c r="SFW1197" s="559"/>
      <c r="SFX1197" s="559"/>
      <c r="SFY1197" s="559"/>
      <c r="SFZ1197" s="559"/>
      <c r="SGA1197" s="559"/>
      <c r="SGB1197" s="559"/>
      <c r="SGC1197" s="559"/>
      <c r="SGD1197" s="559"/>
      <c r="SGE1197" s="559"/>
      <c r="SGF1197" s="559"/>
      <c r="SGG1197" s="559"/>
      <c r="SGH1197" s="559"/>
      <c r="SGI1197" s="559"/>
      <c r="SGJ1197" s="559"/>
      <c r="SGK1197" s="559"/>
      <c r="SGL1197" s="559"/>
      <c r="SGM1197" s="559"/>
      <c r="SGN1197" s="559"/>
      <c r="SGO1197" s="559"/>
      <c r="SGP1197" s="559"/>
      <c r="SGQ1197" s="559"/>
      <c r="SGR1197" s="559"/>
      <c r="SGS1197" s="559"/>
      <c r="SGT1197" s="559"/>
      <c r="SGU1197" s="559"/>
      <c r="SGV1197" s="559"/>
      <c r="SGW1197" s="559"/>
      <c r="SGX1197" s="559"/>
      <c r="SGY1197" s="559"/>
      <c r="SGZ1197" s="559"/>
      <c r="SHA1197" s="559"/>
      <c r="SHB1197" s="559"/>
      <c r="SHC1197" s="559"/>
      <c r="SHD1197" s="559"/>
      <c r="SHE1197" s="559"/>
      <c r="SHF1197" s="559"/>
      <c r="SHG1197" s="559"/>
      <c r="SHH1197" s="559"/>
      <c r="SHI1197" s="559"/>
      <c r="SHJ1197" s="559"/>
      <c r="SHK1197" s="559"/>
      <c r="SHL1197" s="559"/>
      <c r="SHM1197" s="559"/>
      <c r="SHN1197" s="559"/>
      <c r="SHO1197" s="559"/>
      <c r="SHP1197" s="559"/>
      <c r="SHQ1197" s="559"/>
      <c r="SHR1197" s="559"/>
      <c r="SHS1197" s="559"/>
      <c r="SHT1197" s="559"/>
      <c r="SHU1197" s="559"/>
      <c r="SHV1197" s="559"/>
      <c r="SHW1197" s="559"/>
      <c r="SHX1197" s="559"/>
      <c r="SHY1197" s="559"/>
      <c r="SHZ1197" s="559"/>
      <c r="SIA1197" s="559"/>
      <c r="SIB1197" s="559"/>
      <c r="SIC1197" s="559"/>
      <c r="SID1197" s="559"/>
      <c r="SIE1197" s="559"/>
      <c r="SIF1197" s="559"/>
      <c r="SIG1197" s="559"/>
      <c r="SIH1197" s="559"/>
      <c r="SII1197" s="559"/>
      <c r="SIJ1197" s="559"/>
      <c r="SIK1197" s="559"/>
      <c r="SIL1197" s="559"/>
      <c r="SIM1197" s="559"/>
      <c r="SIN1197" s="559"/>
      <c r="SIO1197" s="559"/>
      <c r="SIP1197" s="559"/>
      <c r="SIQ1197" s="559"/>
      <c r="SIR1197" s="559"/>
      <c r="SIS1197" s="559"/>
      <c r="SIT1197" s="559"/>
      <c r="SIU1197" s="559"/>
      <c r="SIV1197" s="559"/>
      <c r="SIW1197" s="559"/>
      <c r="SIX1197" s="559"/>
      <c r="SIY1197" s="559"/>
      <c r="SIZ1197" s="559"/>
      <c r="SJA1197" s="559"/>
      <c r="SJB1197" s="559"/>
      <c r="SJC1197" s="559"/>
      <c r="SJD1197" s="559"/>
      <c r="SJE1197" s="559"/>
      <c r="SJF1197" s="559"/>
      <c r="SJG1197" s="559"/>
      <c r="SJH1197" s="559"/>
      <c r="SJI1197" s="559"/>
      <c r="SJJ1197" s="559"/>
      <c r="SJK1197" s="559"/>
      <c r="SJL1197" s="559"/>
      <c r="SJM1197" s="559"/>
      <c r="SJN1197" s="559"/>
      <c r="SJO1197" s="559"/>
      <c r="SJP1197" s="559"/>
      <c r="SJQ1197" s="559"/>
      <c r="SJR1197" s="559"/>
      <c r="SJS1197" s="559"/>
      <c r="SJT1197" s="559"/>
      <c r="SJU1197" s="559"/>
      <c r="SJV1197" s="559"/>
      <c r="SJW1197" s="559"/>
      <c r="SJX1197" s="559"/>
      <c r="SJY1197" s="559"/>
      <c r="SJZ1197" s="559"/>
      <c r="SKA1197" s="559"/>
      <c r="SKB1197" s="559"/>
      <c r="SKC1197" s="559"/>
      <c r="SKD1197" s="559"/>
      <c r="SKE1197" s="559"/>
      <c r="SKF1197" s="559"/>
      <c r="SKG1197" s="559"/>
      <c r="SKH1197" s="559"/>
      <c r="SKI1197" s="559"/>
      <c r="SKJ1197" s="559"/>
      <c r="SKK1197" s="559"/>
      <c r="SKL1197" s="559"/>
      <c r="SKM1197" s="559"/>
      <c r="SKN1197" s="559"/>
      <c r="SKO1197" s="559"/>
      <c r="SKP1197" s="559"/>
      <c r="SKQ1197" s="559"/>
      <c r="SKR1197" s="559"/>
      <c r="SKS1197" s="559"/>
      <c r="SKT1197" s="559"/>
      <c r="SKU1197" s="559"/>
      <c r="SKV1197" s="559"/>
      <c r="SKW1197" s="559"/>
      <c r="SKX1197" s="559"/>
      <c r="SKY1197" s="559"/>
      <c r="SKZ1197" s="559"/>
      <c r="SLA1197" s="559"/>
      <c r="SLB1197" s="559"/>
      <c r="SLC1197" s="559"/>
      <c r="SLD1197" s="559"/>
      <c r="SLE1197" s="559"/>
      <c r="SLF1197" s="559"/>
      <c r="SLG1197" s="559"/>
      <c r="SLH1197" s="559"/>
      <c r="SLI1197" s="559"/>
      <c r="SLJ1197" s="559"/>
      <c r="SLK1197" s="559"/>
      <c r="SLL1197" s="559"/>
      <c r="SLM1197" s="559"/>
      <c r="SLN1197" s="559"/>
      <c r="SLO1197" s="559"/>
      <c r="SLP1197" s="559"/>
      <c r="SLQ1197" s="559"/>
      <c r="SLR1197" s="559"/>
      <c r="SLS1197" s="559"/>
      <c r="SLT1197" s="559"/>
      <c r="SLU1197" s="559"/>
      <c r="SLV1197" s="559"/>
      <c r="SLW1197" s="559"/>
      <c r="SLX1197" s="559"/>
      <c r="SLY1197" s="559"/>
      <c r="SLZ1197" s="559"/>
      <c r="SMA1197" s="559"/>
      <c r="SMB1197" s="559"/>
      <c r="SMC1197" s="559"/>
      <c r="SMD1197" s="559"/>
      <c r="SME1197" s="559"/>
      <c r="SMF1197" s="559"/>
      <c r="SMG1197" s="559"/>
      <c r="SMH1197" s="559"/>
      <c r="SMI1197" s="559"/>
      <c r="SMJ1197" s="559"/>
      <c r="SMK1197" s="559"/>
      <c r="SML1197" s="559"/>
      <c r="SMM1197" s="559"/>
      <c r="SMN1197" s="559"/>
      <c r="SMO1197" s="559"/>
      <c r="SMP1197" s="559"/>
      <c r="SMQ1197" s="559"/>
      <c r="SMR1197" s="559"/>
      <c r="SMS1197" s="559"/>
      <c r="SMT1197" s="559"/>
      <c r="SMU1197" s="559"/>
      <c r="SMV1197" s="559"/>
      <c r="SMW1197" s="559"/>
      <c r="SMX1197" s="559"/>
      <c r="SMY1197" s="559"/>
      <c r="SMZ1197" s="559"/>
      <c r="SNA1197" s="559"/>
      <c r="SNB1197" s="559"/>
      <c r="SNC1197" s="559"/>
      <c r="SND1197" s="559"/>
      <c r="SNE1197" s="559"/>
      <c r="SNF1197" s="559"/>
      <c r="SNG1197" s="559"/>
      <c r="SNH1197" s="559"/>
      <c r="SNI1197" s="559"/>
      <c r="SNJ1197" s="559"/>
      <c r="SNK1197" s="559"/>
      <c r="SNL1197" s="559"/>
      <c r="SNM1197" s="559"/>
      <c r="SNN1197" s="559"/>
      <c r="SNO1197" s="559"/>
      <c r="SNP1197" s="559"/>
      <c r="SNQ1197" s="559"/>
      <c r="SNR1197" s="559"/>
      <c r="SNS1197" s="559"/>
      <c r="SNT1197" s="559"/>
      <c r="SNU1197" s="559"/>
      <c r="SNV1197" s="559"/>
      <c r="SNW1197" s="559"/>
      <c r="SNX1197" s="559"/>
      <c r="SNY1197" s="559"/>
      <c r="SNZ1197" s="559"/>
      <c r="SOA1197" s="559"/>
      <c r="SOB1197" s="559"/>
      <c r="SOC1197" s="559"/>
      <c r="SOD1197" s="559"/>
      <c r="SOE1197" s="559"/>
      <c r="SOF1197" s="559"/>
      <c r="SOG1197" s="559"/>
      <c r="SOH1197" s="559"/>
      <c r="SOI1197" s="559"/>
      <c r="SOJ1197" s="559"/>
      <c r="SOK1197" s="559"/>
      <c r="SOL1197" s="559"/>
      <c r="SOM1197" s="559"/>
      <c r="SON1197" s="559"/>
      <c r="SOO1197" s="559"/>
      <c r="SOP1197" s="559"/>
      <c r="SOQ1197" s="559"/>
      <c r="SOR1197" s="559"/>
      <c r="SOS1197" s="559"/>
      <c r="SOT1197" s="559"/>
      <c r="SOU1197" s="559"/>
      <c r="SOV1197" s="559"/>
      <c r="SOW1197" s="559"/>
      <c r="SOX1197" s="559"/>
      <c r="SOY1197" s="559"/>
      <c r="SOZ1197" s="559"/>
      <c r="SPA1197" s="559"/>
      <c r="SPB1197" s="559"/>
      <c r="SPC1197" s="559"/>
      <c r="SPD1197" s="559"/>
      <c r="SPE1197" s="559"/>
      <c r="SPF1197" s="559"/>
      <c r="SPG1197" s="559"/>
      <c r="SPH1197" s="559"/>
      <c r="SPI1197" s="559"/>
      <c r="SPJ1197" s="559"/>
      <c r="SPK1197" s="559"/>
      <c r="SPL1197" s="559"/>
      <c r="SPM1197" s="559"/>
      <c r="SPN1197" s="559"/>
      <c r="SPO1197" s="559"/>
      <c r="SPP1197" s="559"/>
      <c r="SPQ1197" s="559"/>
      <c r="SPR1197" s="559"/>
      <c r="SPS1197" s="559"/>
      <c r="SPT1197" s="559"/>
      <c r="SPU1197" s="559"/>
      <c r="SPV1197" s="559"/>
      <c r="SPW1197" s="559"/>
      <c r="SPX1197" s="559"/>
      <c r="SPY1197" s="559"/>
      <c r="SPZ1197" s="559"/>
      <c r="SQA1197" s="559"/>
      <c r="SQB1197" s="559"/>
      <c r="SQC1197" s="559"/>
      <c r="SQD1197" s="559"/>
      <c r="SQE1197" s="559"/>
      <c r="SQF1197" s="559"/>
      <c r="SQG1197" s="559"/>
      <c r="SQH1197" s="559"/>
      <c r="SQI1197" s="559"/>
      <c r="SQJ1197" s="559"/>
      <c r="SQK1197" s="559"/>
      <c r="SQL1197" s="559"/>
      <c r="SQM1197" s="559"/>
      <c r="SQN1197" s="559"/>
      <c r="SQO1197" s="559"/>
      <c r="SQP1197" s="559"/>
      <c r="SQQ1197" s="559"/>
      <c r="SQR1197" s="559"/>
      <c r="SQS1197" s="559"/>
      <c r="SQT1197" s="559"/>
      <c r="SQU1197" s="559"/>
      <c r="SQV1197" s="559"/>
      <c r="SQW1197" s="559"/>
      <c r="SQX1197" s="559"/>
      <c r="SQY1197" s="559"/>
      <c r="SQZ1197" s="559"/>
      <c r="SRA1197" s="559"/>
      <c r="SRB1197" s="559"/>
      <c r="SRC1197" s="559"/>
      <c r="SRD1197" s="559"/>
      <c r="SRE1197" s="559"/>
      <c r="SRF1197" s="559"/>
      <c r="SRG1197" s="559"/>
      <c r="SRH1197" s="559"/>
      <c r="SRI1197" s="559"/>
      <c r="SRJ1197" s="559"/>
      <c r="SRK1197" s="559"/>
      <c r="SRL1197" s="559"/>
      <c r="SRM1197" s="559"/>
      <c r="SRN1197" s="559"/>
      <c r="SRO1197" s="559"/>
      <c r="SRP1197" s="559"/>
      <c r="SRQ1197" s="559"/>
      <c r="SRR1197" s="559"/>
      <c r="SRS1197" s="559"/>
      <c r="SRT1197" s="559"/>
      <c r="SRU1197" s="559"/>
      <c r="SRV1197" s="559"/>
      <c r="SRW1197" s="559"/>
      <c r="SRX1197" s="559"/>
      <c r="SRY1197" s="559"/>
      <c r="SRZ1197" s="559"/>
      <c r="SSA1197" s="559"/>
      <c r="SSB1197" s="559"/>
      <c r="SSC1197" s="559"/>
      <c r="SSD1197" s="559"/>
      <c r="SSE1197" s="559"/>
      <c r="SSF1197" s="559"/>
      <c r="SSG1197" s="559"/>
      <c r="SSH1197" s="559"/>
      <c r="SSI1197" s="559"/>
      <c r="SSJ1197" s="559"/>
      <c r="SSK1197" s="559"/>
      <c r="SSL1197" s="559"/>
      <c r="SSM1197" s="559"/>
      <c r="SSN1197" s="559"/>
      <c r="SSO1197" s="559"/>
      <c r="SSP1197" s="559"/>
      <c r="SSQ1197" s="559"/>
      <c r="SSR1197" s="559"/>
      <c r="SSS1197" s="559"/>
      <c r="SST1197" s="559"/>
      <c r="SSU1197" s="559"/>
      <c r="SSV1197" s="559"/>
      <c r="SSW1197" s="559"/>
      <c r="SSX1197" s="559"/>
      <c r="SSY1197" s="559"/>
      <c r="SSZ1197" s="559"/>
      <c r="STA1197" s="559"/>
      <c r="STB1197" s="559"/>
      <c r="STC1197" s="559"/>
      <c r="STD1197" s="559"/>
      <c r="STE1197" s="559"/>
      <c r="STF1197" s="559"/>
      <c r="STG1197" s="559"/>
      <c r="STH1197" s="559"/>
      <c r="STI1197" s="559"/>
      <c r="STJ1197" s="559"/>
      <c r="STK1197" s="559"/>
      <c r="STL1197" s="559"/>
      <c r="STM1197" s="559"/>
      <c r="STN1197" s="559"/>
      <c r="STO1197" s="559"/>
      <c r="STP1197" s="559"/>
      <c r="STQ1197" s="559"/>
      <c r="STR1197" s="559"/>
      <c r="STS1197" s="559"/>
      <c r="STT1197" s="559"/>
      <c r="STU1197" s="559"/>
      <c r="STV1197" s="559"/>
      <c r="STW1197" s="559"/>
      <c r="STX1197" s="559"/>
      <c r="STY1197" s="559"/>
      <c r="STZ1197" s="559"/>
      <c r="SUA1197" s="559"/>
      <c r="SUB1197" s="559"/>
      <c r="SUC1197" s="559"/>
      <c r="SUD1197" s="559"/>
      <c r="SUE1197" s="559"/>
      <c r="SUF1197" s="559"/>
      <c r="SUG1197" s="559"/>
      <c r="SUH1197" s="559"/>
      <c r="SUI1197" s="559"/>
      <c r="SUJ1197" s="559"/>
      <c r="SUK1197" s="559"/>
      <c r="SUL1197" s="559"/>
      <c r="SUM1197" s="559"/>
      <c r="SUN1197" s="559"/>
      <c r="SUO1197" s="559"/>
      <c r="SUP1197" s="559"/>
      <c r="SUQ1197" s="559"/>
      <c r="SUR1197" s="559"/>
      <c r="SUS1197" s="559"/>
      <c r="SUT1197" s="559"/>
      <c r="SUU1197" s="559"/>
      <c r="SUV1197" s="559"/>
      <c r="SUW1197" s="559"/>
      <c r="SUX1197" s="559"/>
      <c r="SUY1197" s="559"/>
      <c r="SUZ1197" s="559"/>
      <c r="SVA1197" s="559"/>
      <c r="SVB1197" s="559"/>
      <c r="SVC1197" s="559"/>
      <c r="SVD1197" s="559"/>
      <c r="SVE1197" s="559"/>
      <c r="SVF1197" s="559"/>
      <c r="SVG1197" s="559"/>
      <c r="SVH1197" s="559"/>
      <c r="SVI1197" s="559"/>
      <c r="SVJ1197" s="559"/>
      <c r="SVK1197" s="559"/>
      <c r="SVL1197" s="559"/>
      <c r="SVM1197" s="559"/>
      <c r="SVN1197" s="559"/>
      <c r="SVO1197" s="559"/>
      <c r="SVP1197" s="559"/>
      <c r="SVQ1197" s="559"/>
      <c r="SVR1197" s="559"/>
      <c r="SVS1197" s="559"/>
      <c r="SVT1197" s="559"/>
      <c r="SVU1197" s="559"/>
      <c r="SVV1197" s="559"/>
      <c r="SVW1197" s="559"/>
      <c r="SVX1197" s="559"/>
      <c r="SVY1197" s="559"/>
      <c r="SVZ1197" s="559"/>
      <c r="SWA1197" s="559"/>
      <c r="SWB1197" s="559"/>
      <c r="SWC1197" s="559"/>
      <c r="SWD1197" s="559"/>
      <c r="SWE1197" s="559"/>
      <c r="SWF1197" s="559"/>
      <c r="SWG1197" s="559"/>
      <c r="SWH1197" s="559"/>
      <c r="SWI1197" s="559"/>
      <c r="SWJ1197" s="559"/>
      <c r="SWK1197" s="559"/>
      <c r="SWL1197" s="559"/>
      <c r="SWM1197" s="559"/>
      <c r="SWN1197" s="559"/>
      <c r="SWO1197" s="559"/>
      <c r="SWP1197" s="559"/>
      <c r="SWQ1197" s="559"/>
      <c r="SWR1197" s="559"/>
      <c r="SWS1197" s="559"/>
      <c r="SWT1197" s="559"/>
      <c r="SWU1197" s="559"/>
      <c r="SWV1197" s="559"/>
      <c r="SWW1197" s="559"/>
      <c r="SWX1197" s="559"/>
      <c r="SWY1197" s="559"/>
      <c r="SWZ1197" s="559"/>
      <c r="SXA1197" s="559"/>
      <c r="SXB1197" s="559"/>
      <c r="SXC1197" s="559"/>
      <c r="SXD1197" s="559"/>
      <c r="SXE1197" s="559"/>
      <c r="SXF1197" s="559"/>
      <c r="SXG1197" s="559"/>
      <c r="SXH1197" s="559"/>
      <c r="SXI1197" s="559"/>
      <c r="SXJ1197" s="559"/>
      <c r="SXK1197" s="559"/>
      <c r="SXL1197" s="559"/>
      <c r="SXM1197" s="559"/>
      <c r="SXN1197" s="559"/>
      <c r="SXO1197" s="559"/>
      <c r="SXP1197" s="559"/>
      <c r="SXQ1197" s="559"/>
      <c r="SXR1197" s="559"/>
      <c r="SXS1197" s="559"/>
      <c r="SXT1197" s="559"/>
      <c r="SXU1197" s="559"/>
      <c r="SXV1197" s="559"/>
      <c r="SXW1197" s="559"/>
      <c r="SXX1197" s="559"/>
      <c r="SXY1197" s="559"/>
      <c r="SXZ1197" s="559"/>
      <c r="SYA1197" s="559"/>
      <c r="SYB1197" s="559"/>
      <c r="SYC1197" s="559"/>
      <c r="SYD1197" s="559"/>
      <c r="SYE1197" s="559"/>
      <c r="SYF1197" s="559"/>
      <c r="SYG1197" s="559"/>
      <c r="SYH1197" s="559"/>
      <c r="SYI1197" s="559"/>
      <c r="SYJ1197" s="559"/>
      <c r="SYK1197" s="559"/>
      <c r="SYL1197" s="559"/>
      <c r="SYM1197" s="559"/>
      <c r="SYN1197" s="559"/>
      <c r="SYO1197" s="559"/>
      <c r="SYP1197" s="559"/>
      <c r="SYQ1197" s="559"/>
      <c r="SYR1197" s="559"/>
      <c r="SYS1197" s="559"/>
      <c r="SYT1197" s="559"/>
      <c r="SYU1197" s="559"/>
      <c r="SYV1197" s="559"/>
      <c r="SYW1197" s="559"/>
      <c r="SYX1197" s="559"/>
      <c r="SYY1197" s="559"/>
      <c r="SYZ1197" s="559"/>
      <c r="SZA1197" s="559"/>
      <c r="SZB1197" s="559"/>
      <c r="SZC1197" s="559"/>
      <c r="SZD1197" s="559"/>
      <c r="SZE1197" s="559"/>
      <c r="SZF1197" s="559"/>
      <c r="SZG1197" s="559"/>
      <c r="SZH1197" s="559"/>
      <c r="SZI1197" s="559"/>
      <c r="SZJ1197" s="559"/>
      <c r="SZK1197" s="559"/>
      <c r="SZL1197" s="559"/>
      <c r="SZM1197" s="559"/>
      <c r="SZN1197" s="559"/>
      <c r="SZO1197" s="559"/>
      <c r="SZP1197" s="559"/>
      <c r="SZQ1197" s="559"/>
      <c r="SZR1197" s="559"/>
      <c r="SZS1197" s="559"/>
      <c r="SZT1197" s="559"/>
      <c r="SZU1197" s="559"/>
      <c r="SZV1197" s="559"/>
      <c r="SZW1197" s="559"/>
      <c r="SZX1197" s="559"/>
      <c r="SZY1197" s="559"/>
      <c r="SZZ1197" s="559"/>
      <c r="TAA1197" s="559"/>
      <c r="TAB1197" s="559"/>
      <c r="TAC1197" s="559"/>
      <c r="TAD1197" s="559"/>
      <c r="TAE1197" s="559"/>
      <c r="TAF1197" s="559"/>
      <c r="TAG1197" s="559"/>
      <c r="TAH1197" s="559"/>
      <c r="TAI1197" s="559"/>
      <c r="TAJ1197" s="559"/>
      <c r="TAK1197" s="559"/>
      <c r="TAL1197" s="559"/>
      <c r="TAM1197" s="559"/>
      <c r="TAN1197" s="559"/>
      <c r="TAO1197" s="559"/>
      <c r="TAP1197" s="559"/>
      <c r="TAQ1197" s="559"/>
      <c r="TAR1197" s="559"/>
      <c r="TAS1197" s="559"/>
      <c r="TAT1197" s="559"/>
      <c r="TAU1197" s="559"/>
      <c r="TAV1197" s="559"/>
      <c r="TAW1197" s="559"/>
      <c r="TAX1197" s="559"/>
      <c r="TAY1197" s="559"/>
      <c r="TAZ1197" s="559"/>
      <c r="TBA1197" s="559"/>
      <c r="TBB1197" s="559"/>
      <c r="TBC1197" s="559"/>
      <c r="TBD1197" s="559"/>
      <c r="TBE1197" s="559"/>
      <c r="TBF1197" s="559"/>
      <c r="TBG1197" s="559"/>
      <c r="TBH1197" s="559"/>
      <c r="TBI1197" s="559"/>
      <c r="TBJ1197" s="559"/>
      <c r="TBK1197" s="559"/>
      <c r="TBL1197" s="559"/>
      <c r="TBM1197" s="559"/>
      <c r="TBN1197" s="559"/>
      <c r="TBO1197" s="559"/>
      <c r="TBP1197" s="559"/>
      <c r="TBQ1197" s="559"/>
      <c r="TBR1197" s="559"/>
      <c r="TBS1197" s="559"/>
      <c r="TBT1197" s="559"/>
      <c r="TBU1197" s="559"/>
      <c r="TBV1197" s="559"/>
      <c r="TBW1197" s="559"/>
      <c r="TBX1197" s="559"/>
      <c r="TBY1197" s="559"/>
      <c r="TBZ1197" s="559"/>
      <c r="TCA1197" s="559"/>
      <c r="TCB1197" s="559"/>
      <c r="TCC1197" s="559"/>
      <c r="TCD1197" s="559"/>
      <c r="TCE1197" s="559"/>
      <c r="TCF1197" s="559"/>
      <c r="TCG1197" s="559"/>
      <c r="TCH1197" s="559"/>
      <c r="TCI1197" s="559"/>
      <c r="TCJ1197" s="559"/>
      <c r="TCK1197" s="559"/>
      <c r="TCL1197" s="559"/>
      <c r="TCM1197" s="559"/>
      <c r="TCN1197" s="559"/>
      <c r="TCO1197" s="559"/>
      <c r="TCP1197" s="559"/>
      <c r="TCQ1197" s="559"/>
      <c r="TCR1197" s="559"/>
      <c r="TCS1197" s="559"/>
      <c r="TCT1197" s="559"/>
      <c r="TCU1197" s="559"/>
      <c r="TCV1197" s="559"/>
      <c r="TCW1197" s="559"/>
      <c r="TCX1197" s="559"/>
      <c r="TCY1197" s="559"/>
      <c r="TCZ1197" s="559"/>
      <c r="TDA1197" s="559"/>
      <c r="TDB1197" s="559"/>
      <c r="TDC1197" s="559"/>
      <c r="TDD1197" s="559"/>
      <c r="TDE1197" s="559"/>
      <c r="TDF1197" s="559"/>
      <c r="TDG1197" s="559"/>
      <c r="TDH1197" s="559"/>
      <c r="TDI1197" s="559"/>
      <c r="TDJ1197" s="559"/>
      <c r="TDK1197" s="559"/>
      <c r="TDL1197" s="559"/>
      <c r="TDM1197" s="559"/>
      <c r="TDN1197" s="559"/>
      <c r="TDO1197" s="559"/>
      <c r="TDP1197" s="559"/>
      <c r="TDQ1197" s="559"/>
      <c r="TDR1197" s="559"/>
      <c r="TDS1197" s="559"/>
      <c r="TDT1197" s="559"/>
      <c r="TDU1197" s="559"/>
      <c r="TDV1197" s="559"/>
      <c r="TDW1197" s="559"/>
      <c r="TDX1197" s="559"/>
      <c r="TDY1197" s="559"/>
      <c r="TDZ1197" s="559"/>
      <c r="TEA1197" s="559"/>
      <c r="TEB1197" s="559"/>
      <c r="TEC1197" s="559"/>
      <c r="TED1197" s="559"/>
      <c r="TEE1197" s="559"/>
      <c r="TEF1197" s="559"/>
      <c r="TEG1197" s="559"/>
      <c r="TEH1197" s="559"/>
      <c r="TEI1197" s="559"/>
      <c r="TEJ1197" s="559"/>
      <c r="TEK1197" s="559"/>
      <c r="TEL1197" s="559"/>
      <c r="TEM1197" s="559"/>
      <c r="TEN1197" s="559"/>
      <c r="TEO1197" s="559"/>
      <c r="TEP1197" s="559"/>
      <c r="TEQ1197" s="559"/>
      <c r="TER1197" s="559"/>
      <c r="TES1197" s="559"/>
      <c r="TET1197" s="559"/>
      <c r="TEU1197" s="559"/>
      <c r="TEV1197" s="559"/>
      <c r="TEW1197" s="559"/>
      <c r="TEX1197" s="559"/>
      <c r="TEY1197" s="559"/>
      <c r="TEZ1197" s="559"/>
      <c r="TFA1197" s="559"/>
      <c r="TFB1197" s="559"/>
      <c r="TFC1197" s="559"/>
      <c r="TFD1197" s="559"/>
      <c r="TFE1197" s="559"/>
      <c r="TFF1197" s="559"/>
      <c r="TFG1197" s="559"/>
      <c r="TFH1197" s="559"/>
      <c r="TFI1197" s="559"/>
      <c r="TFJ1197" s="559"/>
      <c r="TFK1197" s="559"/>
      <c r="TFL1197" s="559"/>
      <c r="TFM1197" s="559"/>
      <c r="TFN1197" s="559"/>
      <c r="TFO1197" s="559"/>
      <c r="TFP1197" s="559"/>
      <c r="TFQ1197" s="559"/>
      <c r="TFR1197" s="559"/>
      <c r="TFS1197" s="559"/>
      <c r="TFT1197" s="559"/>
      <c r="TFU1197" s="559"/>
      <c r="TFV1197" s="559"/>
      <c r="TFW1197" s="559"/>
      <c r="TFX1197" s="559"/>
      <c r="TFY1197" s="559"/>
      <c r="TFZ1197" s="559"/>
      <c r="TGA1197" s="559"/>
      <c r="TGB1197" s="559"/>
      <c r="TGC1197" s="559"/>
      <c r="TGD1197" s="559"/>
      <c r="TGE1197" s="559"/>
      <c r="TGF1197" s="559"/>
      <c r="TGG1197" s="559"/>
      <c r="TGH1197" s="559"/>
      <c r="TGI1197" s="559"/>
      <c r="TGJ1197" s="559"/>
      <c r="TGK1197" s="559"/>
      <c r="TGL1197" s="559"/>
      <c r="TGM1197" s="559"/>
      <c r="TGN1197" s="559"/>
      <c r="TGO1197" s="559"/>
      <c r="TGP1197" s="559"/>
      <c r="TGQ1197" s="559"/>
      <c r="TGR1197" s="559"/>
      <c r="TGS1197" s="559"/>
      <c r="TGT1197" s="559"/>
      <c r="TGU1197" s="559"/>
      <c r="TGV1197" s="559"/>
      <c r="TGW1197" s="559"/>
      <c r="TGX1197" s="559"/>
      <c r="TGY1197" s="559"/>
      <c r="TGZ1197" s="559"/>
      <c r="THA1197" s="559"/>
      <c r="THB1197" s="559"/>
      <c r="THC1197" s="559"/>
      <c r="THD1197" s="559"/>
      <c r="THE1197" s="559"/>
      <c r="THF1197" s="559"/>
      <c r="THG1197" s="559"/>
      <c r="THH1197" s="559"/>
      <c r="THI1197" s="559"/>
      <c r="THJ1197" s="559"/>
      <c r="THK1197" s="559"/>
      <c r="THL1197" s="559"/>
      <c r="THM1197" s="559"/>
      <c r="THN1197" s="559"/>
      <c r="THO1197" s="559"/>
      <c r="THP1197" s="559"/>
      <c r="THQ1197" s="559"/>
      <c r="THR1197" s="559"/>
      <c r="THS1197" s="559"/>
      <c r="THT1197" s="559"/>
      <c r="THU1197" s="559"/>
      <c r="THV1197" s="559"/>
      <c r="THW1197" s="559"/>
      <c r="THX1197" s="559"/>
      <c r="THY1197" s="559"/>
      <c r="THZ1197" s="559"/>
      <c r="TIA1197" s="559"/>
      <c r="TIB1197" s="559"/>
      <c r="TIC1197" s="559"/>
      <c r="TID1197" s="559"/>
      <c r="TIE1197" s="559"/>
      <c r="TIF1197" s="559"/>
      <c r="TIG1197" s="559"/>
      <c r="TIH1197" s="559"/>
      <c r="TII1197" s="559"/>
      <c r="TIJ1197" s="559"/>
      <c r="TIK1197" s="559"/>
      <c r="TIL1197" s="559"/>
      <c r="TIM1197" s="559"/>
      <c r="TIN1197" s="559"/>
      <c r="TIO1197" s="559"/>
      <c r="TIP1197" s="559"/>
      <c r="TIQ1197" s="559"/>
      <c r="TIR1197" s="559"/>
      <c r="TIS1197" s="559"/>
      <c r="TIT1197" s="559"/>
      <c r="TIU1197" s="559"/>
      <c r="TIV1197" s="559"/>
      <c r="TIW1197" s="559"/>
      <c r="TIX1197" s="559"/>
      <c r="TIY1197" s="559"/>
      <c r="TIZ1197" s="559"/>
      <c r="TJA1197" s="559"/>
      <c r="TJB1197" s="559"/>
      <c r="TJC1197" s="559"/>
      <c r="TJD1197" s="559"/>
      <c r="TJE1197" s="559"/>
      <c r="TJF1197" s="559"/>
      <c r="TJG1197" s="559"/>
      <c r="TJH1197" s="559"/>
      <c r="TJI1197" s="559"/>
      <c r="TJJ1197" s="559"/>
      <c r="TJK1197" s="559"/>
      <c r="TJL1197" s="559"/>
      <c r="TJM1197" s="559"/>
      <c r="TJN1197" s="559"/>
      <c r="TJO1197" s="559"/>
      <c r="TJP1197" s="559"/>
      <c r="TJQ1197" s="559"/>
      <c r="TJR1197" s="559"/>
      <c r="TJS1197" s="559"/>
      <c r="TJT1197" s="559"/>
      <c r="TJU1197" s="559"/>
      <c r="TJV1197" s="559"/>
      <c r="TJW1197" s="559"/>
      <c r="TJX1197" s="559"/>
      <c r="TJY1197" s="559"/>
      <c r="TJZ1197" s="559"/>
      <c r="TKA1197" s="559"/>
      <c r="TKB1197" s="559"/>
      <c r="TKC1197" s="559"/>
      <c r="TKD1197" s="559"/>
      <c r="TKE1197" s="559"/>
      <c r="TKF1197" s="559"/>
      <c r="TKG1197" s="559"/>
      <c r="TKH1197" s="559"/>
      <c r="TKI1197" s="559"/>
      <c r="TKJ1197" s="559"/>
      <c r="TKK1197" s="559"/>
      <c r="TKL1197" s="559"/>
      <c r="TKM1197" s="559"/>
      <c r="TKN1197" s="559"/>
      <c r="TKO1197" s="559"/>
      <c r="TKP1197" s="559"/>
      <c r="TKQ1197" s="559"/>
      <c r="TKR1197" s="559"/>
      <c r="TKS1197" s="559"/>
      <c r="TKT1197" s="559"/>
      <c r="TKU1197" s="559"/>
      <c r="TKV1197" s="559"/>
      <c r="TKW1197" s="559"/>
      <c r="TKX1197" s="559"/>
      <c r="TKY1197" s="559"/>
      <c r="TKZ1197" s="559"/>
      <c r="TLA1197" s="559"/>
      <c r="TLB1197" s="559"/>
      <c r="TLC1197" s="559"/>
      <c r="TLD1197" s="559"/>
      <c r="TLE1197" s="559"/>
      <c r="TLF1197" s="559"/>
      <c r="TLG1197" s="559"/>
      <c r="TLH1197" s="559"/>
      <c r="TLI1197" s="559"/>
      <c r="TLJ1197" s="559"/>
      <c r="TLK1197" s="559"/>
      <c r="TLL1197" s="559"/>
      <c r="TLM1197" s="559"/>
      <c r="TLN1197" s="559"/>
      <c r="TLO1197" s="559"/>
      <c r="TLP1197" s="559"/>
      <c r="TLQ1197" s="559"/>
      <c r="TLR1197" s="559"/>
      <c r="TLS1197" s="559"/>
      <c r="TLT1197" s="559"/>
      <c r="TLU1197" s="559"/>
      <c r="TLV1197" s="559"/>
      <c r="TLW1197" s="559"/>
      <c r="TLX1197" s="559"/>
      <c r="TLY1197" s="559"/>
      <c r="TLZ1197" s="559"/>
      <c r="TMA1197" s="559"/>
      <c r="TMB1197" s="559"/>
      <c r="TMC1197" s="559"/>
      <c r="TMD1197" s="559"/>
      <c r="TME1197" s="559"/>
      <c r="TMF1197" s="559"/>
      <c r="TMG1197" s="559"/>
      <c r="TMH1197" s="559"/>
      <c r="TMI1197" s="559"/>
      <c r="TMJ1197" s="559"/>
      <c r="TMK1197" s="559"/>
      <c r="TML1197" s="559"/>
      <c r="TMM1197" s="559"/>
      <c r="TMN1197" s="559"/>
      <c r="TMO1197" s="559"/>
      <c r="TMP1197" s="559"/>
      <c r="TMQ1197" s="559"/>
      <c r="TMR1197" s="559"/>
      <c r="TMS1197" s="559"/>
      <c r="TMT1197" s="559"/>
      <c r="TMU1197" s="559"/>
      <c r="TMV1197" s="559"/>
      <c r="TMW1197" s="559"/>
      <c r="TMX1197" s="559"/>
      <c r="TMY1197" s="559"/>
      <c r="TMZ1197" s="559"/>
      <c r="TNA1197" s="559"/>
      <c r="TNB1197" s="559"/>
      <c r="TNC1197" s="559"/>
      <c r="TND1197" s="559"/>
      <c r="TNE1197" s="559"/>
      <c r="TNF1197" s="559"/>
      <c r="TNG1197" s="559"/>
      <c r="TNH1197" s="559"/>
      <c r="TNI1197" s="559"/>
      <c r="TNJ1197" s="559"/>
      <c r="TNK1197" s="559"/>
      <c r="TNL1197" s="559"/>
      <c r="TNM1197" s="559"/>
      <c r="TNN1197" s="559"/>
      <c r="TNO1197" s="559"/>
      <c r="TNP1197" s="559"/>
      <c r="TNQ1197" s="559"/>
      <c r="TNR1197" s="559"/>
      <c r="TNS1197" s="559"/>
      <c r="TNT1197" s="559"/>
      <c r="TNU1197" s="559"/>
      <c r="TNV1197" s="559"/>
      <c r="TNW1197" s="559"/>
      <c r="TNX1197" s="559"/>
      <c r="TNY1197" s="559"/>
      <c r="TNZ1197" s="559"/>
      <c r="TOA1197" s="559"/>
      <c r="TOB1197" s="559"/>
      <c r="TOC1197" s="559"/>
      <c r="TOD1197" s="559"/>
      <c r="TOE1197" s="559"/>
      <c r="TOF1197" s="559"/>
      <c r="TOG1197" s="559"/>
      <c r="TOH1197" s="559"/>
      <c r="TOI1197" s="559"/>
      <c r="TOJ1197" s="559"/>
      <c r="TOK1197" s="559"/>
      <c r="TOL1197" s="559"/>
      <c r="TOM1197" s="559"/>
      <c r="TON1197" s="559"/>
      <c r="TOO1197" s="559"/>
      <c r="TOP1197" s="559"/>
      <c r="TOQ1197" s="559"/>
      <c r="TOR1197" s="559"/>
      <c r="TOS1197" s="559"/>
      <c r="TOT1197" s="559"/>
      <c r="TOU1197" s="559"/>
      <c r="TOV1197" s="559"/>
      <c r="TOW1197" s="559"/>
      <c r="TOX1197" s="559"/>
      <c r="TOY1197" s="559"/>
      <c r="TOZ1197" s="559"/>
      <c r="TPA1197" s="559"/>
      <c r="TPB1197" s="559"/>
      <c r="TPC1197" s="559"/>
      <c r="TPD1197" s="559"/>
      <c r="TPE1197" s="559"/>
      <c r="TPF1197" s="559"/>
      <c r="TPG1197" s="559"/>
      <c r="TPH1197" s="559"/>
      <c r="TPI1197" s="559"/>
      <c r="TPJ1197" s="559"/>
      <c r="TPK1197" s="559"/>
      <c r="TPL1197" s="559"/>
      <c r="TPM1197" s="559"/>
      <c r="TPN1197" s="559"/>
      <c r="TPO1197" s="559"/>
      <c r="TPP1197" s="559"/>
      <c r="TPQ1197" s="559"/>
      <c r="TPR1197" s="559"/>
      <c r="TPS1197" s="559"/>
      <c r="TPT1197" s="559"/>
      <c r="TPU1197" s="559"/>
      <c r="TPV1197" s="559"/>
      <c r="TPW1197" s="559"/>
      <c r="TPX1197" s="559"/>
      <c r="TPY1197" s="559"/>
      <c r="TPZ1197" s="559"/>
      <c r="TQA1197" s="559"/>
      <c r="TQB1197" s="559"/>
      <c r="TQC1197" s="559"/>
      <c r="TQD1197" s="559"/>
      <c r="TQE1197" s="559"/>
      <c r="TQF1197" s="559"/>
      <c r="TQG1197" s="559"/>
      <c r="TQH1197" s="559"/>
      <c r="TQI1197" s="559"/>
      <c r="TQJ1197" s="559"/>
      <c r="TQK1197" s="559"/>
      <c r="TQL1197" s="559"/>
      <c r="TQM1197" s="559"/>
      <c r="TQN1197" s="559"/>
      <c r="TQO1197" s="559"/>
      <c r="TQP1197" s="559"/>
      <c r="TQQ1197" s="559"/>
      <c r="TQR1197" s="559"/>
      <c r="TQS1197" s="559"/>
      <c r="TQT1197" s="559"/>
      <c r="TQU1197" s="559"/>
      <c r="TQV1197" s="559"/>
      <c r="TQW1197" s="559"/>
      <c r="TQX1197" s="559"/>
      <c r="TQY1197" s="559"/>
      <c r="TQZ1197" s="559"/>
      <c r="TRA1197" s="559"/>
      <c r="TRB1197" s="559"/>
      <c r="TRC1197" s="559"/>
      <c r="TRD1197" s="559"/>
      <c r="TRE1197" s="559"/>
      <c r="TRF1197" s="559"/>
      <c r="TRG1197" s="559"/>
      <c r="TRH1197" s="559"/>
      <c r="TRI1197" s="559"/>
      <c r="TRJ1197" s="559"/>
      <c r="TRK1197" s="559"/>
      <c r="TRL1197" s="559"/>
      <c r="TRM1197" s="559"/>
      <c r="TRN1197" s="559"/>
      <c r="TRO1197" s="559"/>
      <c r="TRP1197" s="559"/>
      <c r="TRQ1197" s="559"/>
      <c r="TRR1197" s="559"/>
      <c r="TRS1197" s="559"/>
      <c r="TRT1197" s="559"/>
      <c r="TRU1197" s="559"/>
      <c r="TRV1197" s="559"/>
      <c r="TRW1197" s="559"/>
      <c r="TRX1197" s="559"/>
      <c r="TRY1197" s="559"/>
      <c r="TRZ1197" s="559"/>
      <c r="TSA1197" s="559"/>
      <c r="TSB1197" s="559"/>
      <c r="TSC1197" s="559"/>
      <c r="TSD1197" s="559"/>
      <c r="TSE1197" s="559"/>
      <c r="TSF1197" s="559"/>
      <c r="TSG1197" s="559"/>
      <c r="TSH1197" s="559"/>
      <c r="TSI1197" s="559"/>
      <c r="TSJ1197" s="559"/>
      <c r="TSK1197" s="559"/>
      <c r="TSL1197" s="559"/>
      <c r="TSM1197" s="559"/>
      <c r="TSN1197" s="559"/>
      <c r="TSO1197" s="559"/>
      <c r="TSP1197" s="559"/>
      <c r="TSQ1197" s="559"/>
      <c r="TSR1197" s="559"/>
      <c r="TSS1197" s="559"/>
      <c r="TST1197" s="559"/>
      <c r="TSU1197" s="559"/>
      <c r="TSV1197" s="559"/>
      <c r="TSW1197" s="559"/>
      <c r="TSX1197" s="559"/>
      <c r="TSY1197" s="559"/>
      <c r="TSZ1197" s="559"/>
      <c r="TTA1197" s="559"/>
      <c r="TTB1197" s="559"/>
      <c r="TTC1197" s="559"/>
      <c r="TTD1197" s="559"/>
      <c r="TTE1197" s="559"/>
      <c r="TTF1197" s="559"/>
      <c r="TTG1197" s="559"/>
      <c r="TTH1197" s="559"/>
      <c r="TTI1197" s="559"/>
      <c r="TTJ1197" s="559"/>
      <c r="TTK1197" s="559"/>
      <c r="TTL1197" s="559"/>
      <c r="TTM1197" s="559"/>
      <c r="TTN1197" s="559"/>
      <c r="TTO1197" s="559"/>
      <c r="TTP1197" s="559"/>
      <c r="TTQ1197" s="559"/>
      <c r="TTR1197" s="559"/>
      <c r="TTS1197" s="559"/>
      <c r="TTT1197" s="559"/>
      <c r="TTU1197" s="559"/>
      <c r="TTV1197" s="559"/>
      <c r="TTW1197" s="559"/>
      <c r="TTX1197" s="559"/>
      <c r="TTY1197" s="559"/>
      <c r="TTZ1197" s="559"/>
      <c r="TUA1197" s="559"/>
      <c r="TUB1197" s="559"/>
      <c r="TUC1197" s="559"/>
      <c r="TUD1197" s="559"/>
      <c r="TUE1197" s="559"/>
      <c r="TUF1197" s="559"/>
      <c r="TUG1197" s="559"/>
      <c r="TUH1197" s="559"/>
      <c r="TUI1197" s="559"/>
      <c r="TUJ1197" s="559"/>
      <c r="TUK1197" s="559"/>
      <c r="TUL1197" s="559"/>
      <c r="TUM1197" s="559"/>
      <c r="TUN1197" s="559"/>
      <c r="TUO1197" s="559"/>
      <c r="TUP1197" s="559"/>
      <c r="TUQ1197" s="559"/>
      <c r="TUR1197" s="559"/>
      <c r="TUS1197" s="559"/>
      <c r="TUT1197" s="559"/>
      <c r="TUU1197" s="559"/>
      <c r="TUV1197" s="559"/>
      <c r="TUW1197" s="559"/>
      <c r="TUX1197" s="559"/>
      <c r="TUY1197" s="559"/>
      <c r="TUZ1197" s="559"/>
      <c r="TVA1197" s="559"/>
      <c r="TVB1197" s="559"/>
      <c r="TVC1197" s="559"/>
      <c r="TVD1197" s="559"/>
      <c r="TVE1197" s="559"/>
      <c r="TVF1197" s="559"/>
      <c r="TVG1197" s="559"/>
      <c r="TVH1197" s="559"/>
      <c r="TVI1197" s="559"/>
      <c r="TVJ1197" s="559"/>
      <c r="TVK1197" s="559"/>
      <c r="TVL1197" s="559"/>
      <c r="TVM1197" s="559"/>
      <c r="TVN1197" s="559"/>
      <c r="TVO1197" s="559"/>
      <c r="TVP1197" s="559"/>
      <c r="TVQ1197" s="559"/>
      <c r="TVR1197" s="559"/>
      <c r="TVS1197" s="559"/>
      <c r="TVT1197" s="559"/>
      <c r="TVU1197" s="559"/>
      <c r="TVV1197" s="559"/>
      <c r="TVW1197" s="559"/>
      <c r="TVX1197" s="559"/>
      <c r="TVY1197" s="559"/>
      <c r="TVZ1197" s="559"/>
      <c r="TWA1197" s="559"/>
      <c r="TWB1197" s="559"/>
      <c r="TWC1197" s="559"/>
      <c r="TWD1197" s="559"/>
      <c r="TWE1197" s="559"/>
      <c r="TWF1197" s="559"/>
      <c r="TWG1197" s="559"/>
      <c r="TWH1197" s="559"/>
      <c r="TWI1197" s="559"/>
      <c r="TWJ1197" s="559"/>
      <c r="TWK1197" s="559"/>
      <c r="TWL1197" s="559"/>
      <c r="TWM1197" s="559"/>
      <c r="TWN1197" s="559"/>
      <c r="TWO1197" s="559"/>
      <c r="TWP1197" s="559"/>
      <c r="TWQ1197" s="559"/>
      <c r="TWR1197" s="559"/>
      <c r="TWS1197" s="559"/>
      <c r="TWT1197" s="559"/>
      <c r="TWU1197" s="559"/>
      <c r="TWV1197" s="559"/>
      <c r="TWW1197" s="559"/>
      <c r="TWX1197" s="559"/>
      <c r="TWY1197" s="559"/>
      <c r="TWZ1197" s="559"/>
      <c r="TXA1197" s="559"/>
      <c r="TXB1197" s="559"/>
      <c r="TXC1197" s="559"/>
      <c r="TXD1197" s="559"/>
      <c r="TXE1197" s="559"/>
      <c r="TXF1197" s="559"/>
      <c r="TXG1197" s="559"/>
      <c r="TXH1197" s="559"/>
      <c r="TXI1197" s="559"/>
      <c r="TXJ1197" s="559"/>
      <c r="TXK1197" s="559"/>
      <c r="TXL1197" s="559"/>
      <c r="TXM1197" s="559"/>
      <c r="TXN1197" s="559"/>
      <c r="TXO1197" s="559"/>
      <c r="TXP1197" s="559"/>
      <c r="TXQ1197" s="559"/>
      <c r="TXR1197" s="559"/>
      <c r="TXS1197" s="559"/>
      <c r="TXT1197" s="559"/>
      <c r="TXU1197" s="559"/>
      <c r="TXV1197" s="559"/>
      <c r="TXW1197" s="559"/>
      <c r="TXX1197" s="559"/>
      <c r="TXY1197" s="559"/>
      <c r="TXZ1197" s="559"/>
      <c r="TYA1197" s="559"/>
      <c r="TYB1197" s="559"/>
      <c r="TYC1197" s="559"/>
      <c r="TYD1197" s="559"/>
      <c r="TYE1197" s="559"/>
      <c r="TYF1197" s="559"/>
      <c r="TYG1197" s="559"/>
      <c r="TYH1197" s="559"/>
      <c r="TYI1197" s="559"/>
      <c r="TYJ1197" s="559"/>
      <c r="TYK1197" s="559"/>
      <c r="TYL1197" s="559"/>
      <c r="TYM1197" s="559"/>
      <c r="TYN1197" s="559"/>
      <c r="TYO1197" s="559"/>
      <c r="TYP1197" s="559"/>
      <c r="TYQ1197" s="559"/>
      <c r="TYR1197" s="559"/>
      <c r="TYS1197" s="559"/>
      <c r="TYT1197" s="559"/>
      <c r="TYU1197" s="559"/>
      <c r="TYV1197" s="559"/>
      <c r="TYW1197" s="559"/>
      <c r="TYX1197" s="559"/>
      <c r="TYY1197" s="559"/>
      <c r="TYZ1197" s="559"/>
      <c r="TZA1197" s="559"/>
      <c r="TZB1197" s="559"/>
      <c r="TZC1197" s="559"/>
      <c r="TZD1197" s="559"/>
      <c r="TZE1197" s="559"/>
      <c r="TZF1197" s="559"/>
      <c r="TZG1197" s="559"/>
      <c r="TZH1197" s="559"/>
      <c r="TZI1197" s="559"/>
      <c r="TZJ1197" s="559"/>
      <c r="TZK1197" s="559"/>
      <c r="TZL1197" s="559"/>
      <c r="TZM1197" s="559"/>
      <c r="TZN1197" s="559"/>
      <c r="TZO1197" s="559"/>
      <c r="TZP1197" s="559"/>
      <c r="TZQ1197" s="559"/>
      <c r="TZR1197" s="559"/>
      <c r="TZS1197" s="559"/>
      <c r="TZT1197" s="559"/>
      <c r="TZU1197" s="559"/>
      <c r="TZV1197" s="559"/>
      <c r="TZW1197" s="559"/>
      <c r="TZX1197" s="559"/>
      <c r="TZY1197" s="559"/>
      <c r="TZZ1197" s="559"/>
      <c r="UAA1197" s="559"/>
      <c r="UAB1197" s="559"/>
      <c r="UAC1197" s="559"/>
      <c r="UAD1197" s="559"/>
      <c r="UAE1197" s="559"/>
      <c r="UAF1197" s="559"/>
      <c r="UAG1197" s="559"/>
      <c r="UAH1197" s="559"/>
      <c r="UAI1197" s="559"/>
      <c r="UAJ1197" s="559"/>
      <c r="UAK1197" s="559"/>
      <c r="UAL1197" s="559"/>
      <c r="UAM1197" s="559"/>
      <c r="UAN1197" s="559"/>
      <c r="UAO1197" s="559"/>
      <c r="UAP1197" s="559"/>
      <c r="UAQ1197" s="559"/>
      <c r="UAR1197" s="559"/>
      <c r="UAS1197" s="559"/>
      <c r="UAT1197" s="559"/>
      <c r="UAU1197" s="559"/>
      <c r="UAV1197" s="559"/>
      <c r="UAW1197" s="559"/>
      <c r="UAX1197" s="559"/>
      <c r="UAY1197" s="559"/>
      <c r="UAZ1197" s="559"/>
      <c r="UBA1197" s="559"/>
      <c r="UBB1197" s="559"/>
      <c r="UBC1197" s="559"/>
      <c r="UBD1197" s="559"/>
      <c r="UBE1197" s="559"/>
      <c r="UBF1197" s="559"/>
      <c r="UBG1197" s="559"/>
      <c r="UBH1197" s="559"/>
      <c r="UBI1197" s="559"/>
      <c r="UBJ1197" s="559"/>
      <c r="UBK1197" s="559"/>
      <c r="UBL1197" s="559"/>
      <c r="UBM1197" s="559"/>
      <c r="UBN1197" s="559"/>
      <c r="UBO1197" s="559"/>
      <c r="UBP1197" s="559"/>
      <c r="UBQ1197" s="559"/>
      <c r="UBR1197" s="559"/>
      <c r="UBS1197" s="559"/>
      <c r="UBT1197" s="559"/>
      <c r="UBU1197" s="559"/>
      <c r="UBV1197" s="559"/>
      <c r="UBW1197" s="559"/>
      <c r="UBX1197" s="559"/>
      <c r="UBY1197" s="559"/>
      <c r="UBZ1197" s="559"/>
      <c r="UCA1197" s="559"/>
      <c r="UCB1197" s="559"/>
      <c r="UCC1197" s="559"/>
      <c r="UCD1197" s="559"/>
      <c r="UCE1197" s="559"/>
      <c r="UCF1197" s="559"/>
      <c r="UCG1197" s="559"/>
      <c r="UCH1197" s="559"/>
      <c r="UCI1197" s="559"/>
      <c r="UCJ1197" s="559"/>
      <c r="UCK1197" s="559"/>
      <c r="UCL1197" s="559"/>
      <c r="UCM1197" s="559"/>
      <c r="UCN1197" s="559"/>
      <c r="UCO1197" s="559"/>
      <c r="UCP1197" s="559"/>
      <c r="UCQ1197" s="559"/>
      <c r="UCR1197" s="559"/>
      <c r="UCS1197" s="559"/>
      <c r="UCT1197" s="559"/>
      <c r="UCU1197" s="559"/>
      <c r="UCV1197" s="559"/>
      <c r="UCW1197" s="559"/>
      <c r="UCX1197" s="559"/>
      <c r="UCY1197" s="559"/>
      <c r="UCZ1197" s="559"/>
      <c r="UDA1197" s="559"/>
      <c r="UDB1197" s="559"/>
      <c r="UDC1197" s="559"/>
      <c r="UDD1197" s="559"/>
      <c r="UDE1197" s="559"/>
      <c r="UDF1197" s="559"/>
      <c r="UDG1197" s="559"/>
      <c r="UDH1197" s="559"/>
      <c r="UDI1197" s="559"/>
      <c r="UDJ1197" s="559"/>
      <c r="UDK1197" s="559"/>
      <c r="UDL1197" s="559"/>
      <c r="UDM1197" s="559"/>
      <c r="UDN1197" s="559"/>
      <c r="UDO1197" s="559"/>
      <c r="UDP1197" s="559"/>
      <c r="UDQ1197" s="559"/>
      <c r="UDR1197" s="559"/>
      <c r="UDS1197" s="559"/>
      <c r="UDT1197" s="559"/>
      <c r="UDU1197" s="559"/>
      <c r="UDV1197" s="559"/>
      <c r="UDW1197" s="559"/>
      <c r="UDX1197" s="559"/>
      <c r="UDY1197" s="559"/>
      <c r="UDZ1197" s="559"/>
      <c r="UEA1197" s="559"/>
      <c r="UEB1197" s="559"/>
      <c r="UEC1197" s="559"/>
      <c r="UED1197" s="559"/>
      <c r="UEE1197" s="559"/>
      <c r="UEF1197" s="559"/>
      <c r="UEG1197" s="559"/>
      <c r="UEH1197" s="559"/>
      <c r="UEI1197" s="559"/>
      <c r="UEJ1197" s="559"/>
      <c r="UEK1197" s="559"/>
      <c r="UEL1197" s="559"/>
      <c r="UEM1197" s="559"/>
      <c r="UEN1197" s="559"/>
      <c r="UEO1197" s="559"/>
      <c r="UEP1197" s="559"/>
      <c r="UEQ1197" s="559"/>
      <c r="UER1197" s="559"/>
      <c r="UES1197" s="559"/>
      <c r="UET1197" s="559"/>
      <c r="UEU1197" s="559"/>
      <c r="UEV1197" s="559"/>
      <c r="UEW1197" s="559"/>
      <c r="UEX1197" s="559"/>
      <c r="UEY1197" s="559"/>
      <c r="UEZ1197" s="559"/>
      <c r="UFA1197" s="559"/>
      <c r="UFB1197" s="559"/>
      <c r="UFC1197" s="559"/>
      <c r="UFD1197" s="559"/>
      <c r="UFE1197" s="559"/>
      <c r="UFF1197" s="559"/>
      <c r="UFG1197" s="559"/>
      <c r="UFH1197" s="559"/>
      <c r="UFI1197" s="559"/>
      <c r="UFJ1197" s="559"/>
      <c r="UFK1197" s="559"/>
      <c r="UFL1197" s="559"/>
      <c r="UFM1197" s="559"/>
      <c r="UFN1197" s="559"/>
      <c r="UFO1197" s="559"/>
      <c r="UFP1197" s="559"/>
      <c r="UFQ1197" s="559"/>
      <c r="UFR1197" s="559"/>
      <c r="UFS1197" s="559"/>
      <c r="UFT1197" s="559"/>
      <c r="UFU1197" s="559"/>
      <c r="UFV1197" s="559"/>
      <c r="UFW1197" s="559"/>
      <c r="UFX1197" s="559"/>
      <c r="UFY1197" s="559"/>
      <c r="UFZ1197" s="559"/>
      <c r="UGA1197" s="559"/>
      <c r="UGB1197" s="559"/>
      <c r="UGC1197" s="559"/>
      <c r="UGD1197" s="559"/>
      <c r="UGE1197" s="559"/>
      <c r="UGF1197" s="559"/>
      <c r="UGG1197" s="559"/>
      <c r="UGH1197" s="559"/>
      <c r="UGI1197" s="559"/>
      <c r="UGJ1197" s="559"/>
      <c r="UGK1197" s="559"/>
      <c r="UGL1197" s="559"/>
      <c r="UGM1197" s="559"/>
      <c r="UGN1197" s="559"/>
      <c r="UGO1197" s="559"/>
      <c r="UGP1197" s="559"/>
      <c r="UGQ1197" s="559"/>
      <c r="UGR1197" s="559"/>
      <c r="UGS1197" s="559"/>
      <c r="UGT1197" s="559"/>
      <c r="UGU1197" s="559"/>
      <c r="UGV1197" s="559"/>
      <c r="UGW1197" s="559"/>
      <c r="UGX1197" s="559"/>
      <c r="UGY1197" s="559"/>
      <c r="UGZ1197" s="559"/>
      <c r="UHA1197" s="559"/>
      <c r="UHB1197" s="559"/>
      <c r="UHC1197" s="559"/>
      <c r="UHD1197" s="559"/>
      <c r="UHE1197" s="559"/>
      <c r="UHF1197" s="559"/>
      <c r="UHG1197" s="559"/>
      <c r="UHH1197" s="559"/>
      <c r="UHI1197" s="559"/>
      <c r="UHJ1197" s="559"/>
      <c r="UHK1197" s="559"/>
      <c r="UHL1197" s="559"/>
      <c r="UHM1197" s="559"/>
      <c r="UHN1197" s="559"/>
      <c r="UHO1197" s="559"/>
      <c r="UHP1197" s="559"/>
      <c r="UHQ1197" s="559"/>
      <c r="UHR1197" s="559"/>
      <c r="UHS1197" s="559"/>
      <c r="UHT1197" s="559"/>
      <c r="UHU1197" s="559"/>
      <c r="UHV1197" s="559"/>
      <c r="UHW1197" s="559"/>
      <c r="UHX1197" s="559"/>
      <c r="UHY1197" s="559"/>
      <c r="UHZ1197" s="559"/>
      <c r="UIA1197" s="559"/>
      <c r="UIB1197" s="559"/>
      <c r="UIC1197" s="559"/>
      <c r="UID1197" s="559"/>
      <c r="UIE1197" s="559"/>
      <c r="UIF1197" s="559"/>
      <c r="UIG1197" s="559"/>
      <c r="UIH1197" s="559"/>
      <c r="UII1197" s="559"/>
      <c r="UIJ1197" s="559"/>
      <c r="UIK1197" s="559"/>
      <c r="UIL1197" s="559"/>
      <c r="UIM1197" s="559"/>
      <c r="UIN1197" s="559"/>
      <c r="UIO1197" s="559"/>
      <c r="UIP1197" s="559"/>
      <c r="UIQ1197" s="559"/>
      <c r="UIR1197" s="559"/>
      <c r="UIS1197" s="559"/>
      <c r="UIT1197" s="559"/>
      <c r="UIU1197" s="559"/>
      <c r="UIV1197" s="559"/>
      <c r="UIW1197" s="559"/>
      <c r="UIX1197" s="559"/>
      <c r="UIY1197" s="559"/>
      <c r="UIZ1197" s="559"/>
      <c r="UJA1197" s="559"/>
      <c r="UJB1197" s="559"/>
      <c r="UJC1197" s="559"/>
      <c r="UJD1197" s="559"/>
      <c r="UJE1197" s="559"/>
      <c r="UJF1197" s="559"/>
      <c r="UJG1197" s="559"/>
      <c r="UJH1197" s="559"/>
      <c r="UJI1197" s="559"/>
      <c r="UJJ1197" s="559"/>
      <c r="UJK1197" s="559"/>
      <c r="UJL1197" s="559"/>
      <c r="UJM1197" s="559"/>
      <c r="UJN1197" s="559"/>
      <c r="UJO1197" s="559"/>
      <c r="UJP1197" s="559"/>
      <c r="UJQ1197" s="559"/>
      <c r="UJR1197" s="559"/>
      <c r="UJS1197" s="559"/>
      <c r="UJT1197" s="559"/>
      <c r="UJU1197" s="559"/>
      <c r="UJV1197" s="559"/>
      <c r="UJW1197" s="559"/>
      <c r="UJX1197" s="559"/>
      <c r="UJY1197" s="559"/>
      <c r="UJZ1197" s="559"/>
      <c r="UKA1197" s="559"/>
      <c r="UKB1197" s="559"/>
      <c r="UKC1197" s="559"/>
      <c r="UKD1197" s="559"/>
      <c r="UKE1197" s="559"/>
      <c r="UKF1197" s="559"/>
      <c r="UKG1197" s="559"/>
      <c r="UKH1197" s="559"/>
      <c r="UKI1197" s="559"/>
      <c r="UKJ1197" s="559"/>
      <c r="UKK1197" s="559"/>
      <c r="UKL1197" s="559"/>
      <c r="UKM1197" s="559"/>
      <c r="UKN1197" s="559"/>
      <c r="UKO1197" s="559"/>
      <c r="UKP1197" s="559"/>
      <c r="UKQ1197" s="559"/>
      <c r="UKR1197" s="559"/>
      <c r="UKS1197" s="559"/>
      <c r="UKT1197" s="559"/>
      <c r="UKU1197" s="559"/>
      <c r="UKV1197" s="559"/>
      <c r="UKW1197" s="559"/>
      <c r="UKX1197" s="559"/>
      <c r="UKY1197" s="559"/>
      <c r="UKZ1197" s="559"/>
      <c r="ULA1197" s="559"/>
      <c r="ULB1197" s="559"/>
      <c r="ULC1197" s="559"/>
      <c r="ULD1197" s="559"/>
      <c r="ULE1197" s="559"/>
      <c r="ULF1197" s="559"/>
      <c r="ULG1197" s="559"/>
      <c r="ULH1197" s="559"/>
      <c r="ULI1197" s="559"/>
      <c r="ULJ1197" s="559"/>
      <c r="ULK1197" s="559"/>
      <c r="ULL1197" s="559"/>
      <c r="ULM1197" s="559"/>
      <c r="ULN1197" s="559"/>
      <c r="ULO1197" s="559"/>
      <c r="ULP1197" s="559"/>
      <c r="ULQ1197" s="559"/>
      <c r="ULR1197" s="559"/>
      <c r="ULS1197" s="559"/>
      <c r="ULT1197" s="559"/>
      <c r="ULU1197" s="559"/>
      <c r="ULV1197" s="559"/>
      <c r="ULW1197" s="559"/>
      <c r="ULX1197" s="559"/>
      <c r="ULY1197" s="559"/>
      <c r="ULZ1197" s="559"/>
      <c r="UMA1197" s="559"/>
      <c r="UMB1197" s="559"/>
      <c r="UMC1197" s="559"/>
      <c r="UMD1197" s="559"/>
      <c r="UME1197" s="559"/>
      <c r="UMF1197" s="559"/>
      <c r="UMG1197" s="559"/>
      <c r="UMH1197" s="559"/>
      <c r="UMI1197" s="559"/>
      <c r="UMJ1197" s="559"/>
      <c r="UMK1197" s="559"/>
      <c r="UML1197" s="559"/>
      <c r="UMM1197" s="559"/>
      <c r="UMN1197" s="559"/>
      <c r="UMO1197" s="559"/>
      <c r="UMP1197" s="559"/>
      <c r="UMQ1197" s="559"/>
      <c r="UMR1197" s="559"/>
      <c r="UMS1197" s="559"/>
      <c r="UMT1197" s="559"/>
      <c r="UMU1197" s="559"/>
      <c r="UMV1197" s="559"/>
      <c r="UMW1197" s="559"/>
      <c r="UMX1197" s="559"/>
      <c r="UMY1197" s="559"/>
      <c r="UMZ1197" s="559"/>
      <c r="UNA1197" s="559"/>
      <c r="UNB1197" s="559"/>
      <c r="UNC1197" s="559"/>
      <c r="UND1197" s="559"/>
      <c r="UNE1197" s="559"/>
      <c r="UNF1197" s="559"/>
      <c r="UNG1197" s="559"/>
      <c r="UNH1197" s="559"/>
      <c r="UNI1197" s="559"/>
      <c r="UNJ1197" s="559"/>
      <c r="UNK1197" s="559"/>
      <c r="UNL1197" s="559"/>
      <c r="UNM1197" s="559"/>
      <c r="UNN1197" s="559"/>
      <c r="UNO1197" s="559"/>
      <c r="UNP1197" s="559"/>
      <c r="UNQ1197" s="559"/>
      <c r="UNR1197" s="559"/>
      <c r="UNS1197" s="559"/>
      <c r="UNT1197" s="559"/>
      <c r="UNU1197" s="559"/>
      <c r="UNV1197" s="559"/>
      <c r="UNW1197" s="559"/>
      <c r="UNX1197" s="559"/>
      <c r="UNY1197" s="559"/>
      <c r="UNZ1197" s="559"/>
      <c r="UOA1197" s="559"/>
      <c r="UOB1197" s="559"/>
      <c r="UOC1197" s="559"/>
      <c r="UOD1197" s="559"/>
      <c r="UOE1197" s="559"/>
      <c r="UOF1197" s="559"/>
      <c r="UOG1197" s="559"/>
      <c r="UOH1197" s="559"/>
      <c r="UOI1197" s="559"/>
      <c r="UOJ1197" s="559"/>
      <c r="UOK1197" s="559"/>
      <c r="UOL1197" s="559"/>
      <c r="UOM1197" s="559"/>
      <c r="UON1197" s="559"/>
      <c r="UOO1197" s="559"/>
      <c r="UOP1197" s="559"/>
      <c r="UOQ1197" s="559"/>
      <c r="UOR1197" s="559"/>
      <c r="UOS1197" s="559"/>
      <c r="UOT1197" s="559"/>
      <c r="UOU1197" s="559"/>
      <c r="UOV1197" s="559"/>
      <c r="UOW1197" s="559"/>
      <c r="UOX1197" s="559"/>
      <c r="UOY1197" s="559"/>
      <c r="UOZ1197" s="559"/>
      <c r="UPA1197" s="559"/>
      <c r="UPB1197" s="559"/>
      <c r="UPC1197" s="559"/>
      <c r="UPD1197" s="559"/>
      <c r="UPE1197" s="559"/>
      <c r="UPF1197" s="559"/>
      <c r="UPG1197" s="559"/>
      <c r="UPH1197" s="559"/>
      <c r="UPI1197" s="559"/>
      <c r="UPJ1197" s="559"/>
      <c r="UPK1197" s="559"/>
      <c r="UPL1197" s="559"/>
      <c r="UPM1197" s="559"/>
      <c r="UPN1197" s="559"/>
      <c r="UPO1197" s="559"/>
      <c r="UPP1197" s="559"/>
      <c r="UPQ1197" s="559"/>
      <c r="UPR1197" s="559"/>
      <c r="UPS1197" s="559"/>
      <c r="UPT1197" s="559"/>
      <c r="UPU1197" s="559"/>
      <c r="UPV1197" s="559"/>
      <c r="UPW1197" s="559"/>
      <c r="UPX1197" s="559"/>
      <c r="UPY1197" s="559"/>
      <c r="UPZ1197" s="559"/>
      <c r="UQA1197" s="559"/>
      <c r="UQB1197" s="559"/>
      <c r="UQC1197" s="559"/>
      <c r="UQD1197" s="559"/>
      <c r="UQE1197" s="559"/>
      <c r="UQF1197" s="559"/>
      <c r="UQG1197" s="559"/>
      <c r="UQH1197" s="559"/>
      <c r="UQI1197" s="559"/>
      <c r="UQJ1197" s="559"/>
      <c r="UQK1197" s="559"/>
      <c r="UQL1197" s="559"/>
      <c r="UQM1197" s="559"/>
      <c r="UQN1197" s="559"/>
      <c r="UQO1197" s="559"/>
      <c r="UQP1197" s="559"/>
      <c r="UQQ1197" s="559"/>
      <c r="UQR1197" s="559"/>
      <c r="UQS1197" s="559"/>
      <c r="UQT1197" s="559"/>
      <c r="UQU1197" s="559"/>
      <c r="UQV1197" s="559"/>
      <c r="UQW1197" s="559"/>
      <c r="UQX1197" s="559"/>
      <c r="UQY1197" s="559"/>
      <c r="UQZ1197" s="559"/>
      <c r="URA1197" s="559"/>
      <c r="URB1197" s="559"/>
      <c r="URC1197" s="559"/>
      <c r="URD1197" s="559"/>
      <c r="URE1197" s="559"/>
      <c r="URF1197" s="559"/>
      <c r="URG1197" s="559"/>
      <c r="URH1197" s="559"/>
      <c r="URI1197" s="559"/>
      <c r="URJ1197" s="559"/>
      <c r="URK1197" s="559"/>
      <c r="URL1197" s="559"/>
      <c r="URM1197" s="559"/>
      <c r="URN1197" s="559"/>
      <c r="URO1197" s="559"/>
      <c r="URP1197" s="559"/>
      <c r="URQ1197" s="559"/>
      <c r="URR1197" s="559"/>
      <c r="URS1197" s="559"/>
      <c r="URT1197" s="559"/>
      <c r="URU1197" s="559"/>
      <c r="URV1197" s="559"/>
      <c r="URW1197" s="559"/>
      <c r="URX1197" s="559"/>
      <c r="URY1197" s="559"/>
      <c r="URZ1197" s="559"/>
      <c r="USA1197" s="559"/>
      <c r="USB1197" s="559"/>
      <c r="USC1197" s="559"/>
      <c r="USD1197" s="559"/>
      <c r="USE1197" s="559"/>
      <c r="USF1197" s="559"/>
      <c r="USG1197" s="559"/>
      <c r="USH1197" s="559"/>
      <c r="USI1197" s="559"/>
      <c r="USJ1197" s="559"/>
      <c r="USK1197" s="559"/>
      <c r="USL1197" s="559"/>
      <c r="USM1197" s="559"/>
      <c r="USN1197" s="559"/>
      <c r="USO1197" s="559"/>
      <c r="USP1197" s="559"/>
      <c r="USQ1197" s="559"/>
      <c r="USR1197" s="559"/>
      <c r="USS1197" s="559"/>
      <c r="UST1197" s="559"/>
      <c r="USU1197" s="559"/>
      <c r="USV1197" s="559"/>
      <c r="USW1197" s="559"/>
      <c r="USX1197" s="559"/>
      <c r="USY1197" s="559"/>
      <c r="USZ1197" s="559"/>
      <c r="UTA1197" s="559"/>
      <c r="UTB1197" s="559"/>
      <c r="UTC1197" s="559"/>
      <c r="UTD1197" s="559"/>
      <c r="UTE1197" s="559"/>
      <c r="UTF1197" s="559"/>
      <c r="UTG1197" s="559"/>
      <c r="UTH1197" s="559"/>
      <c r="UTI1197" s="559"/>
      <c r="UTJ1197" s="559"/>
      <c r="UTK1197" s="559"/>
      <c r="UTL1197" s="559"/>
      <c r="UTM1197" s="559"/>
      <c r="UTN1197" s="559"/>
      <c r="UTO1197" s="559"/>
      <c r="UTP1197" s="559"/>
      <c r="UTQ1197" s="559"/>
      <c r="UTR1197" s="559"/>
      <c r="UTS1197" s="559"/>
      <c r="UTT1197" s="559"/>
      <c r="UTU1197" s="559"/>
      <c r="UTV1197" s="559"/>
      <c r="UTW1197" s="559"/>
      <c r="UTX1197" s="559"/>
      <c r="UTY1197" s="559"/>
      <c r="UTZ1197" s="559"/>
      <c r="UUA1197" s="559"/>
      <c r="UUB1197" s="559"/>
      <c r="UUC1197" s="559"/>
      <c r="UUD1197" s="559"/>
      <c r="UUE1197" s="559"/>
      <c r="UUF1197" s="559"/>
      <c r="UUG1197" s="559"/>
      <c r="UUH1197" s="559"/>
      <c r="UUI1197" s="559"/>
      <c r="UUJ1197" s="559"/>
      <c r="UUK1197" s="559"/>
      <c r="UUL1197" s="559"/>
      <c r="UUM1197" s="559"/>
      <c r="UUN1197" s="559"/>
      <c r="UUO1197" s="559"/>
      <c r="UUP1197" s="559"/>
      <c r="UUQ1197" s="559"/>
      <c r="UUR1197" s="559"/>
      <c r="UUS1197" s="559"/>
      <c r="UUT1197" s="559"/>
      <c r="UUU1197" s="559"/>
      <c r="UUV1197" s="559"/>
      <c r="UUW1197" s="559"/>
      <c r="UUX1197" s="559"/>
      <c r="UUY1197" s="559"/>
      <c r="UUZ1197" s="559"/>
      <c r="UVA1197" s="559"/>
      <c r="UVB1197" s="559"/>
      <c r="UVC1197" s="559"/>
      <c r="UVD1197" s="559"/>
      <c r="UVE1197" s="559"/>
      <c r="UVF1197" s="559"/>
      <c r="UVG1197" s="559"/>
      <c r="UVH1197" s="559"/>
      <c r="UVI1197" s="559"/>
      <c r="UVJ1197" s="559"/>
      <c r="UVK1197" s="559"/>
      <c r="UVL1197" s="559"/>
      <c r="UVM1197" s="559"/>
      <c r="UVN1197" s="559"/>
      <c r="UVO1197" s="559"/>
      <c r="UVP1197" s="559"/>
      <c r="UVQ1197" s="559"/>
      <c r="UVR1197" s="559"/>
      <c r="UVS1197" s="559"/>
      <c r="UVT1197" s="559"/>
      <c r="UVU1197" s="559"/>
      <c r="UVV1197" s="559"/>
      <c r="UVW1197" s="559"/>
      <c r="UVX1197" s="559"/>
      <c r="UVY1197" s="559"/>
      <c r="UVZ1197" s="559"/>
      <c r="UWA1197" s="559"/>
      <c r="UWB1197" s="559"/>
      <c r="UWC1197" s="559"/>
      <c r="UWD1197" s="559"/>
      <c r="UWE1197" s="559"/>
      <c r="UWF1197" s="559"/>
      <c r="UWG1197" s="559"/>
      <c r="UWH1197" s="559"/>
      <c r="UWI1197" s="559"/>
      <c r="UWJ1197" s="559"/>
      <c r="UWK1197" s="559"/>
      <c r="UWL1197" s="559"/>
      <c r="UWM1197" s="559"/>
      <c r="UWN1197" s="559"/>
      <c r="UWO1197" s="559"/>
      <c r="UWP1197" s="559"/>
      <c r="UWQ1197" s="559"/>
      <c r="UWR1197" s="559"/>
      <c r="UWS1197" s="559"/>
      <c r="UWT1197" s="559"/>
      <c r="UWU1197" s="559"/>
      <c r="UWV1197" s="559"/>
      <c r="UWW1197" s="559"/>
      <c r="UWX1197" s="559"/>
      <c r="UWY1197" s="559"/>
      <c r="UWZ1197" s="559"/>
      <c r="UXA1197" s="559"/>
      <c r="UXB1197" s="559"/>
      <c r="UXC1197" s="559"/>
      <c r="UXD1197" s="559"/>
      <c r="UXE1197" s="559"/>
      <c r="UXF1197" s="559"/>
      <c r="UXG1197" s="559"/>
      <c r="UXH1197" s="559"/>
      <c r="UXI1197" s="559"/>
      <c r="UXJ1197" s="559"/>
      <c r="UXK1197" s="559"/>
      <c r="UXL1197" s="559"/>
      <c r="UXM1197" s="559"/>
      <c r="UXN1197" s="559"/>
      <c r="UXO1197" s="559"/>
      <c r="UXP1197" s="559"/>
      <c r="UXQ1197" s="559"/>
      <c r="UXR1197" s="559"/>
      <c r="UXS1197" s="559"/>
      <c r="UXT1197" s="559"/>
      <c r="UXU1197" s="559"/>
      <c r="UXV1197" s="559"/>
      <c r="UXW1197" s="559"/>
      <c r="UXX1197" s="559"/>
      <c r="UXY1197" s="559"/>
      <c r="UXZ1197" s="559"/>
      <c r="UYA1197" s="559"/>
      <c r="UYB1197" s="559"/>
      <c r="UYC1197" s="559"/>
      <c r="UYD1197" s="559"/>
      <c r="UYE1197" s="559"/>
      <c r="UYF1197" s="559"/>
      <c r="UYG1197" s="559"/>
      <c r="UYH1197" s="559"/>
      <c r="UYI1197" s="559"/>
      <c r="UYJ1197" s="559"/>
      <c r="UYK1197" s="559"/>
      <c r="UYL1197" s="559"/>
      <c r="UYM1197" s="559"/>
      <c r="UYN1197" s="559"/>
      <c r="UYO1197" s="559"/>
      <c r="UYP1197" s="559"/>
      <c r="UYQ1197" s="559"/>
      <c r="UYR1197" s="559"/>
      <c r="UYS1197" s="559"/>
      <c r="UYT1197" s="559"/>
      <c r="UYU1197" s="559"/>
      <c r="UYV1197" s="559"/>
      <c r="UYW1197" s="559"/>
      <c r="UYX1197" s="559"/>
      <c r="UYY1197" s="559"/>
      <c r="UYZ1197" s="559"/>
      <c r="UZA1197" s="559"/>
      <c r="UZB1197" s="559"/>
      <c r="UZC1197" s="559"/>
      <c r="UZD1197" s="559"/>
      <c r="UZE1197" s="559"/>
      <c r="UZF1197" s="559"/>
      <c r="UZG1197" s="559"/>
      <c r="UZH1197" s="559"/>
      <c r="UZI1197" s="559"/>
      <c r="UZJ1197" s="559"/>
      <c r="UZK1197" s="559"/>
      <c r="UZL1197" s="559"/>
      <c r="UZM1197" s="559"/>
      <c r="UZN1197" s="559"/>
      <c r="UZO1197" s="559"/>
      <c r="UZP1197" s="559"/>
      <c r="UZQ1197" s="559"/>
      <c r="UZR1197" s="559"/>
      <c r="UZS1197" s="559"/>
      <c r="UZT1197" s="559"/>
      <c r="UZU1197" s="559"/>
      <c r="UZV1197" s="559"/>
      <c r="UZW1197" s="559"/>
      <c r="UZX1197" s="559"/>
      <c r="UZY1197" s="559"/>
      <c r="UZZ1197" s="559"/>
      <c r="VAA1197" s="559"/>
      <c r="VAB1197" s="559"/>
      <c r="VAC1197" s="559"/>
      <c r="VAD1197" s="559"/>
      <c r="VAE1197" s="559"/>
      <c r="VAF1197" s="559"/>
      <c r="VAG1197" s="559"/>
      <c r="VAH1197" s="559"/>
      <c r="VAI1197" s="559"/>
      <c r="VAJ1197" s="559"/>
      <c r="VAK1197" s="559"/>
      <c r="VAL1197" s="559"/>
      <c r="VAM1197" s="559"/>
      <c r="VAN1197" s="559"/>
      <c r="VAO1197" s="559"/>
      <c r="VAP1197" s="559"/>
      <c r="VAQ1197" s="559"/>
      <c r="VAR1197" s="559"/>
      <c r="VAS1197" s="559"/>
      <c r="VAT1197" s="559"/>
      <c r="VAU1197" s="559"/>
      <c r="VAV1197" s="559"/>
      <c r="VAW1197" s="559"/>
      <c r="VAX1197" s="559"/>
      <c r="VAY1197" s="559"/>
      <c r="VAZ1197" s="559"/>
      <c r="VBA1197" s="559"/>
      <c r="VBB1197" s="559"/>
      <c r="VBC1197" s="559"/>
      <c r="VBD1197" s="559"/>
      <c r="VBE1197" s="559"/>
      <c r="VBF1197" s="559"/>
      <c r="VBG1197" s="559"/>
      <c r="VBH1197" s="559"/>
      <c r="VBI1197" s="559"/>
      <c r="VBJ1197" s="559"/>
      <c r="VBK1197" s="559"/>
      <c r="VBL1197" s="559"/>
      <c r="VBM1197" s="559"/>
      <c r="VBN1197" s="559"/>
      <c r="VBO1197" s="559"/>
      <c r="VBP1197" s="559"/>
      <c r="VBQ1197" s="559"/>
      <c r="VBR1197" s="559"/>
      <c r="VBS1197" s="559"/>
      <c r="VBT1197" s="559"/>
      <c r="VBU1197" s="559"/>
      <c r="VBV1197" s="559"/>
      <c r="VBW1197" s="559"/>
      <c r="VBX1197" s="559"/>
      <c r="VBY1197" s="559"/>
      <c r="VBZ1197" s="559"/>
      <c r="VCA1197" s="559"/>
      <c r="VCB1197" s="559"/>
      <c r="VCC1197" s="559"/>
      <c r="VCD1197" s="559"/>
      <c r="VCE1197" s="559"/>
      <c r="VCF1197" s="559"/>
      <c r="VCG1197" s="559"/>
      <c r="VCH1197" s="559"/>
      <c r="VCI1197" s="559"/>
      <c r="VCJ1197" s="559"/>
      <c r="VCK1197" s="559"/>
      <c r="VCL1197" s="559"/>
      <c r="VCM1197" s="559"/>
      <c r="VCN1197" s="559"/>
      <c r="VCO1197" s="559"/>
      <c r="VCP1197" s="559"/>
      <c r="VCQ1197" s="559"/>
      <c r="VCR1197" s="559"/>
      <c r="VCS1197" s="559"/>
      <c r="VCT1197" s="559"/>
      <c r="VCU1197" s="559"/>
      <c r="VCV1197" s="559"/>
      <c r="VCW1197" s="559"/>
      <c r="VCX1197" s="559"/>
      <c r="VCY1197" s="559"/>
      <c r="VCZ1197" s="559"/>
      <c r="VDA1197" s="559"/>
      <c r="VDB1197" s="559"/>
      <c r="VDC1197" s="559"/>
      <c r="VDD1197" s="559"/>
      <c r="VDE1197" s="559"/>
      <c r="VDF1197" s="559"/>
      <c r="VDG1197" s="559"/>
      <c r="VDH1197" s="559"/>
      <c r="VDI1197" s="559"/>
      <c r="VDJ1197" s="559"/>
      <c r="VDK1197" s="559"/>
      <c r="VDL1197" s="559"/>
      <c r="VDM1197" s="559"/>
      <c r="VDN1197" s="559"/>
      <c r="VDO1197" s="559"/>
      <c r="VDP1197" s="559"/>
      <c r="VDQ1197" s="559"/>
      <c r="VDR1197" s="559"/>
      <c r="VDS1197" s="559"/>
      <c r="VDT1197" s="559"/>
      <c r="VDU1197" s="559"/>
      <c r="VDV1197" s="559"/>
      <c r="VDW1197" s="559"/>
      <c r="VDX1197" s="559"/>
      <c r="VDY1197" s="559"/>
      <c r="VDZ1197" s="559"/>
      <c r="VEA1197" s="559"/>
      <c r="VEB1197" s="559"/>
      <c r="VEC1197" s="559"/>
      <c r="VED1197" s="559"/>
      <c r="VEE1197" s="559"/>
      <c r="VEF1197" s="559"/>
      <c r="VEG1197" s="559"/>
      <c r="VEH1197" s="559"/>
      <c r="VEI1197" s="559"/>
      <c r="VEJ1197" s="559"/>
      <c r="VEK1197" s="559"/>
      <c r="VEL1197" s="559"/>
      <c r="VEM1197" s="559"/>
      <c r="VEN1197" s="559"/>
      <c r="VEO1197" s="559"/>
      <c r="VEP1197" s="559"/>
      <c r="VEQ1197" s="559"/>
      <c r="VER1197" s="559"/>
      <c r="VES1197" s="559"/>
      <c r="VET1197" s="559"/>
      <c r="VEU1197" s="559"/>
      <c r="VEV1197" s="559"/>
      <c r="VEW1197" s="559"/>
      <c r="VEX1197" s="559"/>
      <c r="VEY1197" s="559"/>
      <c r="VEZ1197" s="559"/>
      <c r="VFA1197" s="559"/>
      <c r="VFB1197" s="559"/>
      <c r="VFC1197" s="559"/>
      <c r="VFD1197" s="559"/>
      <c r="VFE1197" s="559"/>
      <c r="VFF1197" s="559"/>
      <c r="VFG1197" s="559"/>
      <c r="VFH1197" s="559"/>
      <c r="VFI1197" s="559"/>
      <c r="VFJ1197" s="559"/>
      <c r="VFK1197" s="559"/>
      <c r="VFL1197" s="559"/>
      <c r="VFM1197" s="559"/>
      <c r="VFN1197" s="559"/>
      <c r="VFO1197" s="559"/>
      <c r="VFP1197" s="559"/>
      <c r="VFQ1197" s="559"/>
      <c r="VFR1197" s="559"/>
      <c r="VFS1197" s="559"/>
      <c r="VFT1197" s="559"/>
      <c r="VFU1197" s="559"/>
      <c r="VFV1197" s="559"/>
      <c r="VFW1197" s="559"/>
      <c r="VFX1197" s="559"/>
      <c r="VFY1197" s="559"/>
      <c r="VFZ1197" s="559"/>
      <c r="VGA1197" s="559"/>
      <c r="VGB1197" s="559"/>
      <c r="VGC1197" s="559"/>
      <c r="VGD1197" s="559"/>
      <c r="VGE1197" s="559"/>
      <c r="VGF1197" s="559"/>
      <c r="VGG1197" s="559"/>
      <c r="VGH1197" s="559"/>
      <c r="VGI1197" s="559"/>
      <c r="VGJ1197" s="559"/>
      <c r="VGK1197" s="559"/>
      <c r="VGL1197" s="559"/>
      <c r="VGM1197" s="559"/>
      <c r="VGN1197" s="559"/>
      <c r="VGO1197" s="559"/>
      <c r="VGP1197" s="559"/>
      <c r="VGQ1197" s="559"/>
      <c r="VGR1197" s="559"/>
      <c r="VGS1197" s="559"/>
      <c r="VGT1197" s="559"/>
      <c r="VGU1197" s="559"/>
      <c r="VGV1197" s="559"/>
      <c r="VGW1197" s="559"/>
      <c r="VGX1197" s="559"/>
      <c r="VGY1197" s="559"/>
      <c r="VGZ1197" s="559"/>
      <c r="VHA1197" s="559"/>
      <c r="VHB1197" s="559"/>
      <c r="VHC1197" s="559"/>
      <c r="VHD1197" s="559"/>
      <c r="VHE1197" s="559"/>
      <c r="VHF1197" s="559"/>
      <c r="VHG1197" s="559"/>
      <c r="VHH1197" s="559"/>
      <c r="VHI1197" s="559"/>
      <c r="VHJ1197" s="559"/>
      <c r="VHK1197" s="559"/>
      <c r="VHL1197" s="559"/>
      <c r="VHM1197" s="559"/>
      <c r="VHN1197" s="559"/>
      <c r="VHO1197" s="559"/>
      <c r="VHP1197" s="559"/>
      <c r="VHQ1197" s="559"/>
      <c r="VHR1197" s="559"/>
      <c r="VHS1197" s="559"/>
      <c r="VHT1197" s="559"/>
      <c r="VHU1197" s="559"/>
      <c r="VHV1197" s="559"/>
      <c r="VHW1197" s="559"/>
      <c r="VHX1197" s="559"/>
      <c r="VHY1197" s="559"/>
      <c r="VHZ1197" s="559"/>
      <c r="VIA1197" s="559"/>
      <c r="VIB1197" s="559"/>
      <c r="VIC1197" s="559"/>
      <c r="VID1197" s="559"/>
      <c r="VIE1197" s="559"/>
      <c r="VIF1197" s="559"/>
      <c r="VIG1197" s="559"/>
      <c r="VIH1197" s="559"/>
      <c r="VII1197" s="559"/>
      <c r="VIJ1197" s="559"/>
      <c r="VIK1197" s="559"/>
      <c r="VIL1197" s="559"/>
      <c r="VIM1197" s="559"/>
      <c r="VIN1197" s="559"/>
      <c r="VIO1197" s="559"/>
      <c r="VIP1197" s="559"/>
      <c r="VIQ1197" s="559"/>
      <c r="VIR1197" s="559"/>
      <c r="VIS1197" s="559"/>
      <c r="VIT1197" s="559"/>
      <c r="VIU1197" s="559"/>
      <c r="VIV1197" s="559"/>
      <c r="VIW1197" s="559"/>
      <c r="VIX1197" s="559"/>
      <c r="VIY1197" s="559"/>
      <c r="VIZ1197" s="559"/>
      <c r="VJA1197" s="559"/>
      <c r="VJB1197" s="559"/>
      <c r="VJC1197" s="559"/>
      <c r="VJD1197" s="559"/>
      <c r="VJE1197" s="559"/>
      <c r="VJF1197" s="559"/>
      <c r="VJG1197" s="559"/>
      <c r="VJH1197" s="559"/>
      <c r="VJI1197" s="559"/>
      <c r="VJJ1197" s="559"/>
      <c r="VJK1197" s="559"/>
      <c r="VJL1197" s="559"/>
      <c r="VJM1197" s="559"/>
      <c r="VJN1197" s="559"/>
      <c r="VJO1197" s="559"/>
      <c r="VJP1197" s="559"/>
      <c r="VJQ1197" s="559"/>
      <c r="VJR1197" s="559"/>
      <c r="VJS1197" s="559"/>
      <c r="VJT1197" s="559"/>
      <c r="VJU1197" s="559"/>
      <c r="VJV1197" s="559"/>
      <c r="VJW1197" s="559"/>
      <c r="VJX1197" s="559"/>
      <c r="VJY1197" s="559"/>
      <c r="VJZ1197" s="559"/>
      <c r="VKA1197" s="559"/>
      <c r="VKB1197" s="559"/>
      <c r="VKC1197" s="559"/>
      <c r="VKD1197" s="559"/>
      <c r="VKE1197" s="559"/>
      <c r="VKF1197" s="559"/>
      <c r="VKG1197" s="559"/>
      <c r="VKH1197" s="559"/>
      <c r="VKI1197" s="559"/>
      <c r="VKJ1197" s="559"/>
      <c r="VKK1197" s="559"/>
      <c r="VKL1197" s="559"/>
      <c r="VKM1197" s="559"/>
      <c r="VKN1197" s="559"/>
      <c r="VKO1197" s="559"/>
      <c r="VKP1197" s="559"/>
      <c r="VKQ1197" s="559"/>
      <c r="VKR1197" s="559"/>
      <c r="VKS1197" s="559"/>
      <c r="VKT1197" s="559"/>
      <c r="VKU1197" s="559"/>
      <c r="VKV1197" s="559"/>
      <c r="VKW1197" s="559"/>
      <c r="VKX1197" s="559"/>
      <c r="VKY1197" s="559"/>
      <c r="VKZ1197" s="559"/>
      <c r="VLA1197" s="559"/>
      <c r="VLB1197" s="559"/>
      <c r="VLC1197" s="559"/>
      <c r="VLD1197" s="559"/>
      <c r="VLE1197" s="559"/>
      <c r="VLF1197" s="559"/>
      <c r="VLG1197" s="559"/>
      <c r="VLH1197" s="559"/>
      <c r="VLI1197" s="559"/>
      <c r="VLJ1197" s="559"/>
      <c r="VLK1197" s="559"/>
      <c r="VLL1197" s="559"/>
      <c r="VLM1197" s="559"/>
      <c r="VLN1197" s="559"/>
      <c r="VLO1197" s="559"/>
      <c r="VLP1197" s="559"/>
      <c r="VLQ1197" s="559"/>
      <c r="VLR1197" s="559"/>
      <c r="VLS1197" s="559"/>
      <c r="VLT1197" s="559"/>
      <c r="VLU1197" s="559"/>
      <c r="VLV1197" s="559"/>
      <c r="VLW1197" s="559"/>
      <c r="VLX1197" s="559"/>
      <c r="VLY1197" s="559"/>
      <c r="VLZ1197" s="559"/>
      <c r="VMA1197" s="559"/>
      <c r="VMB1197" s="559"/>
      <c r="VMC1197" s="559"/>
      <c r="VMD1197" s="559"/>
      <c r="VME1197" s="559"/>
      <c r="VMF1197" s="559"/>
      <c r="VMG1197" s="559"/>
      <c r="VMH1197" s="559"/>
      <c r="VMI1197" s="559"/>
      <c r="VMJ1197" s="559"/>
      <c r="VMK1197" s="559"/>
      <c r="VML1197" s="559"/>
      <c r="VMM1197" s="559"/>
      <c r="VMN1197" s="559"/>
      <c r="VMO1197" s="559"/>
      <c r="VMP1197" s="559"/>
      <c r="VMQ1197" s="559"/>
      <c r="VMR1197" s="559"/>
      <c r="VMS1197" s="559"/>
      <c r="VMT1197" s="559"/>
      <c r="VMU1197" s="559"/>
      <c r="VMV1197" s="559"/>
      <c r="VMW1197" s="559"/>
      <c r="VMX1197" s="559"/>
      <c r="VMY1197" s="559"/>
      <c r="VMZ1197" s="559"/>
      <c r="VNA1197" s="559"/>
      <c r="VNB1197" s="559"/>
      <c r="VNC1197" s="559"/>
      <c r="VND1197" s="559"/>
      <c r="VNE1197" s="559"/>
      <c r="VNF1197" s="559"/>
      <c r="VNG1197" s="559"/>
      <c r="VNH1197" s="559"/>
      <c r="VNI1197" s="559"/>
      <c r="VNJ1197" s="559"/>
      <c r="VNK1197" s="559"/>
      <c r="VNL1197" s="559"/>
      <c r="VNM1197" s="559"/>
      <c r="VNN1197" s="559"/>
      <c r="VNO1197" s="559"/>
      <c r="VNP1197" s="559"/>
      <c r="VNQ1197" s="559"/>
      <c r="VNR1197" s="559"/>
      <c r="VNS1197" s="559"/>
      <c r="VNT1197" s="559"/>
      <c r="VNU1197" s="559"/>
      <c r="VNV1197" s="559"/>
      <c r="VNW1197" s="559"/>
      <c r="VNX1197" s="559"/>
      <c r="VNY1197" s="559"/>
      <c r="VNZ1197" s="559"/>
      <c r="VOA1197" s="559"/>
      <c r="VOB1197" s="559"/>
      <c r="VOC1197" s="559"/>
      <c r="VOD1197" s="559"/>
      <c r="VOE1197" s="559"/>
      <c r="VOF1197" s="559"/>
      <c r="VOG1197" s="559"/>
      <c r="VOH1197" s="559"/>
      <c r="VOI1197" s="559"/>
      <c r="VOJ1197" s="559"/>
      <c r="VOK1197" s="559"/>
      <c r="VOL1197" s="559"/>
      <c r="VOM1197" s="559"/>
      <c r="VON1197" s="559"/>
      <c r="VOO1197" s="559"/>
      <c r="VOP1197" s="559"/>
      <c r="VOQ1197" s="559"/>
      <c r="VOR1197" s="559"/>
      <c r="VOS1197" s="559"/>
      <c r="VOT1197" s="559"/>
      <c r="VOU1197" s="559"/>
      <c r="VOV1197" s="559"/>
      <c r="VOW1197" s="559"/>
      <c r="VOX1197" s="559"/>
      <c r="VOY1197" s="559"/>
      <c r="VOZ1197" s="559"/>
      <c r="VPA1197" s="559"/>
      <c r="VPB1197" s="559"/>
      <c r="VPC1197" s="559"/>
      <c r="VPD1197" s="559"/>
      <c r="VPE1197" s="559"/>
      <c r="VPF1197" s="559"/>
      <c r="VPG1197" s="559"/>
      <c r="VPH1197" s="559"/>
      <c r="VPI1197" s="559"/>
      <c r="VPJ1197" s="559"/>
      <c r="VPK1197" s="559"/>
      <c r="VPL1197" s="559"/>
      <c r="VPM1197" s="559"/>
      <c r="VPN1197" s="559"/>
      <c r="VPO1197" s="559"/>
      <c r="VPP1197" s="559"/>
      <c r="VPQ1197" s="559"/>
      <c r="VPR1197" s="559"/>
      <c r="VPS1197" s="559"/>
      <c r="VPT1197" s="559"/>
      <c r="VPU1197" s="559"/>
      <c r="VPV1197" s="559"/>
      <c r="VPW1197" s="559"/>
      <c r="VPX1197" s="559"/>
      <c r="VPY1197" s="559"/>
      <c r="VPZ1197" s="559"/>
      <c r="VQA1197" s="559"/>
      <c r="VQB1197" s="559"/>
      <c r="VQC1197" s="559"/>
      <c r="VQD1197" s="559"/>
      <c r="VQE1197" s="559"/>
      <c r="VQF1197" s="559"/>
      <c r="VQG1197" s="559"/>
      <c r="VQH1197" s="559"/>
      <c r="VQI1197" s="559"/>
      <c r="VQJ1197" s="559"/>
      <c r="VQK1197" s="559"/>
      <c r="VQL1197" s="559"/>
      <c r="VQM1197" s="559"/>
      <c r="VQN1197" s="559"/>
      <c r="VQO1197" s="559"/>
      <c r="VQP1197" s="559"/>
      <c r="VQQ1197" s="559"/>
      <c r="VQR1197" s="559"/>
      <c r="VQS1197" s="559"/>
      <c r="VQT1197" s="559"/>
      <c r="VQU1197" s="559"/>
      <c r="VQV1197" s="559"/>
      <c r="VQW1197" s="559"/>
      <c r="VQX1197" s="559"/>
      <c r="VQY1197" s="559"/>
      <c r="VQZ1197" s="559"/>
      <c r="VRA1197" s="559"/>
      <c r="VRB1197" s="559"/>
      <c r="VRC1197" s="559"/>
      <c r="VRD1197" s="559"/>
      <c r="VRE1197" s="559"/>
      <c r="VRF1197" s="559"/>
      <c r="VRG1197" s="559"/>
      <c r="VRH1197" s="559"/>
      <c r="VRI1197" s="559"/>
      <c r="VRJ1197" s="559"/>
      <c r="VRK1197" s="559"/>
      <c r="VRL1197" s="559"/>
      <c r="VRM1197" s="559"/>
      <c r="VRN1197" s="559"/>
      <c r="VRO1197" s="559"/>
      <c r="VRP1197" s="559"/>
      <c r="VRQ1197" s="559"/>
      <c r="VRR1197" s="559"/>
      <c r="VRS1197" s="559"/>
      <c r="VRT1197" s="559"/>
      <c r="VRU1197" s="559"/>
      <c r="VRV1197" s="559"/>
      <c r="VRW1197" s="559"/>
      <c r="VRX1197" s="559"/>
      <c r="VRY1197" s="559"/>
      <c r="VRZ1197" s="559"/>
      <c r="VSA1197" s="559"/>
      <c r="VSB1197" s="559"/>
      <c r="VSC1197" s="559"/>
      <c r="VSD1197" s="559"/>
      <c r="VSE1197" s="559"/>
      <c r="VSF1197" s="559"/>
      <c r="VSG1197" s="559"/>
      <c r="VSH1197" s="559"/>
      <c r="VSI1197" s="559"/>
      <c r="VSJ1197" s="559"/>
      <c r="VSK1197" s="559"/>
      <c r="VSL1197" s="559"/>
      <c r="VSM1197" s="559"/>
      <c r="VSN1197" s="559"/>
      <c r="VSO1197" s="559"/>
      <c r="VSP1197" s="559"/>
      <c r="VSQ1197" s="559"/>
      <c r="VSR1197" s="559"/>
      <c r="VSS1197" s="559"/>
      <c r="VST1197" s="559"/>
      <c r="VSU1197" s="559"/>
      <c r="VSV1197" s="559"/>
      <c r="VSW1197" s="559"/>
      <c r="VSX1197" s="559"/>
      <c r="VSY1197" s="559"/>
      <c r="VSZ1197" s="559"/>
      <c r="VTA1197" s="559"/>
      <c r="VTB1197" s="559"/>
      <c r="VTC1197" s="559"/>
      <c r="VTD1197" s="559"/>
      <c r="VTE1197" s="559"/>
      <c r="VTF1197" s="559"/>
      <c r="VTG1197" s="559"/>
      <c r="VTH1197" s="559"/>
      <c r="VTI1197" s="559"/>
      <c r="VTJ1197" s="559"/>
      <c r="VTK1197" s="559"/>
      <c r="VTL1197" s="559"/>
      <c r="VTM1197" s="559"/>
      <c r="VTN1197" s="559"/>
      <c r="VTO1197" s="559"/>
      <c r="VTP1197" s="559"/>
      <c r="VTQ1197" s="559"/>
      <c r="VTR1197" s="559"/>
      <c r="VTS1197" s="559"/>
      <c r="VTT1197" s="559"/>
      <c r="VTU1197" s="559"/>
      <c r="VTV1197" s="559"/>
      <c r="VTW1197" s="559"/>
      <c r="VTX1197" s="559"/>
      <c r="VTY1197" s="559"/>
      <c r="VTZ1197" s="559"/>
      <c r="VUA1197" s="559"/>
      <c r="VUB1197" s="559"/>
      <c r="VUC1197" s="559"/>
      <c r="VUD1197" s="559"/>
      <c r="VUE1197" s="559"/>
      <c r="VUF1197" s="559"/>
      <c r="VUG1197" s="559"/>
      <c r="VUH1197" s="559"/>
      <c r="VUI1197" s="559"/>
      <c r="VUJ1197" s="559"/>
      <c r="VUK1197" s="559"/>
      <c r="VUL1197" s="559"/>
      <c r="VUM1197" s="559"/>
      <c r="VUN1197" s="559"/>
      <c r="VUO1197" s="559"/>
      <c r="VUP1197" s="559"/>
      <c r="VUQ1197" s="559"/>
      <c r="VUR1197" s="559"/>
      <c r="VUS1197" s="559"/>
      <c r="VUT1197" s="559"/>
      <c r="VUU1197" s="559"/>
      <c r="VUV1197" s="559"/>
      <c r="VUW1197" s="559"/>
      <c r="VUX1197" s="559"/>
      <c r="VUY1197" s="559"/>
      <c r="VUZ1197" s="559"/>
      <c r="VVA1197" s="559"/>
      <c r="VVB1197" s="559"/>
      <c r="VVC1197" s="559"/>
      <c r="VVD1197" s="559"/>
      <c r="VVE1197" s="559"/>
      <c r="VVF1197" s="559"/>
      <c r="VVG1197" s="559"/>
      <c r="VVH1197" s="559"/>
      <c r="VVI1197" s="559"/>
      <c r="VVJ1197" s="559"/>
      <c r="VVK1197" s="559"/>
      <c r="VVL1197" s="559"/>
      <c r="VVM1197" s="559"/>
      <c r="VVN1197" s="559"/>
      <c r="VVO1197" s="559"/>
      <c r="VVP1197" s="559"/>
      <c r="VVQ1197" s="559"/>
      <c r="VVR1197" s="559"/>
      <c r="VVS1197" s="559"/>
      <c r="VVT1197" s="559"/>
      <c r="VVU1197" s="559"/>
      <c r="VVV1197" s="559"/>
      <c r="VVW1197" s="559"/>
      <c r="VVX1197" s="559"/>
      <c r="VVY1197" s="559"/>
      <c r="VVZ1197" s="559"/>
      <c r="VWA1197" s="559"/>
      <c r="VWB1197" s="559"/>
      <c r="VWC1197" s="559"/>
      <c r="VWD1197" s="559"/>
      <c r="VWE1197" s="559"/>
      <c r="VWF1197" s="559"/>
      <c r="VWG1197" s="559"/>
      <c r="VWH1197" s="559"/>
      <c r="VWI1197" s="559"/>
      <c r="VWJ1197" s="559"/>
      <c r="VWK1197" s="559"/>
      <c r="VWL1197" s="559"/>
      <c r="VWM1197" s="559"/>
      <c r="VWN1197" s="559"/>
      <c r="VWO1197" s="559"/>
      <c r="VWP1197" s="559"/>
      <c r="VWQ1197" s="559"/>
      <c r="VWR1197" s="559"/>
      <c r="VWS1197" s="559"/>
      <c r="VWT1197" s="559"/>
      <c r="VWU1197" s="559"/>
      <c r="VWV1197" s="559"/>
      <c r="VWW1197" s="559"/>
      <c r="VWX1197" s="559"/>
      <c r="VWY1197" s="559"/>
      <c r="VWZ1197" s="559"/>
      <c r="VXA1197" s="559"/>
      <c r="VXB1197" s="559"/>
      <c r="VXC1197" s="559"/>
      <c r="VXD1197" s="559"/>
      <c r="VXE1197" s="559"/>
      <c r="VXF1197" s="559"/>
      <c r="VXG1197" s="559"/>
      <c r="VXH1197" s="559"/>
      <c r="VXI1197" s="559"/>
      <c r="VXJ1197" s="559"/>
      <c r="VXK1197" s="559"/>
      <c r="VXL1197" s="559"/>
      <c r="VXM1197" s="559"/>
      <c r="VXN1197" s="559"/>
      <c r="VXO1197" s="559"/>
      <c r="VXP1197" s="559"/>
      <c r="VXQ1197" s="559"/>
      <c r="VXR1197" s="559"/>
      <c r="VXS1197" s="559"/>
      <c r="VXT1197" s="559"/>
      <c r="VXU1197" s="559"/>
      <c r="VXV1197" s="559"/>
      <c r="VXW1197" s="559"/>
      <c r="VXX1197" s="559"/>
      <c r="VXY1197" s="559"/>
      <c r="VXZ1197" s="559"/>
      <c r="VYA1197" s="559"/>
      <c r="VYB1197" s="559"/>
      <c r="VYC1197" s="559"/>
      <c r="VYD1197" s="559"/>
      <c r="VYE1197" s="559"/>
      <c r="VYF1197" s="559"/>
      <c r="VYG1197" s="559"/>
      <c r="VYH1197" s="559"/>
      <c r="VYI1197" s="559"/>
      <c r="VYJ1197" s="559"/>
      <c r="VYK1197" s="559"/>
      <c r="VYL1197" s="559"/>
      <c r="VYM1197" s="559"/>
      <c r="VYN1197" s="559"/>
      <c r="VYO1197" s="559"/>
      <c r="VYP1197" s="559"/>
      <c r="VYQ1197" s="559"/>
      <c r="VYR1197" s="559"/>
      <c r="VYS1197" s="559"/>
      <c r="VYT1197" s="559"/>
      <c r="VYU1197" s="559"/>
      <c r="VYV1197" s="559"/>
      <c r="VYW1197" s="559"/>
      <c r="VYX1197" s="559"/>
      <c r="VYY1197" s="559"/>
      <c r="VYZ1197" s="559"/>
      <c r="VZA1197" s="559"/>
      <c r="VZB1197" s="559"/>
      <c r="VZC1197" s="559"/>
      <c r="VZD1197" s="559"/>
      <c r="VZE1197" s="559"/>
      <c r="VZF1197" s="559"/>
      <c r="VZG1197" s="559"/>
      <c r="VZH1197" s="559"/>
      <c r="VZI1197" s="559"/>
      <c r="VZJ1197" s="559"/>
      <c r="VZK1197" s="559"/>
      <c r="VZL1197" s="559"/>
      <c r="VZM1197" s="559"/>
      <c r="VZN1197" s="559"/>
      <c r="VZO1197" s="559"/>
      <c r="VZP1197" s="559"/>
      <c r="VZQ1197" s="559"/>
      <c r="VZR1197" s="559"/>
      <c r="VZS1197" s="559"/>
      <c r="VZT1197" s="559"/>
      <c r="VZU1197" s="559"/>
      <c r="VZV1197" s="559"/>
      <c r="VZW1197" s="559"/>
      <c r="VZX1197" s="559"/>
      <c r="VZY1197" s="559"/>
      <c r="VZZ1197" s="559"/>
      <c r="WAA1197" s="559"/>
      <c r="WAB1197" s="559"/>
      <c r="WAC1197" s="559"/>
      <c r="WAD1197" s="559"/>
      <c r="WAE1197" s="559"/>
      <c r="WAF1197" s="559"/>
      <c r="WAG1197" s="559"/>
      <c r="WAH1197" s="559"/>
      <c r="WAI1197" s="559"/>
      <c r="WAJ1197" s="559"/>
      <c r="WAK1197" s="559"/>
      <c r="WAL1197" s="559"/>
      <c r="WAM1197" s="559"/>
      <c r="WAN1197" s="559"/>
      <c r="WAO1197" s="559"/>
      <c r="WAP1197" s="559"/>
      <c r="WAQ1197" s="559"/>
      <c r="WAR1197" s="559"/>
      <c r="WAS1197" s="559"/>
      <c r="WAT1197" s="559"/>
      <c r="WAU1197" s="559"/>
      <c r="WAV1197" s="559"/>
      <c r="WAW1197" s="559"/>
      <c r="WAX1197" s="559"/>
      <c r="WAY1197" s="559"/>
      <c r="WAZ1197" s="559"/>
      <c r="WBA1197" s="559"/>
      <c r="WBB1197" s="559"/>
      <c r="WBC1197" s="559"/>
      <c r="WBD1197" s="559"/>
      <c r="WBE1197" s="559"/>
      <c r="WBF1197" s="559"/>
      <c r="WBG1197" s="559"/>
      <c r="WBH1197" s="559"/>
      <c r="WBI1197" s="559"/>
      <c r="WBJ1197" s="559"/>
      <c r="WBK1197" s="559"/>
      <c r="WBL1197" s="559"/>
      <c r="WBM1197" s="559"/>
      <c r="WBN1197" s="559"/>
      <c r="WBO1197" s="559"/>
      <c r="WBP1197" s="559"/>
      <c r="WBQ1197" s="559"/>
      <c r="WBR1197" s="559"/>
      <c r="WBS1197" s="559"/>
      <c r="WBT1197" s="559"/>
      <c r="WBU1197" s="559"/>
      <c r="WBV1197" s="559"/>
      <c r="WBW1197" s="559"/>
      <c r="WBX1197" s="559"/>
      <c r="WBY1197" s="559"/>
      <c r="WBZ1197" s="559"/>
      <c r="WCA1197" s="559"/>
      <c r="WCB1197" s="559"/>
      <c r="WCC1197" s="559"/>
      <c r="WCD1197" s="559"/>
      <c r="WCE1197" s="559"/>
      <c r="WCF1197" s="559"/>
      <c r="WCG1197" s="559"/>
      <c r="WCH1197" s="559"/>
      <c r="WCI1197" s="559"/>
      <c r="WCJ1197" s="559"/>
      <c r="WCK1197" s="559"/>
      <c r="WCL1197" s="559"/>
      <c r="WCM1197" s="559"/>
      <c r="WCN1197" s="559"/>
      <c r="WCO1197" s="559"/>
      <c r="WCP1197" s="559"/>
      <c r="WCQ1197" s="559"/>
      <c r="WCR1197" s="559"/>
      <c r="WCS1197" s="559"/>
      <c r="WCT1197" s="559"/>
      <c r="WCU1197" s="559"/>
      <c r="WCV1197" s="559"/>
      <c r="WCW1197" s="559"/>
      <c r="WCX1197" s="559"/>
      <c r="WCY1197" s="559"/>
      <c r="WCZ1197" s="559"/>
      <c r="WDA1197" s="559"/>
      <c r="WDB1197" s="559"/>
      <c r="WDC1197" s="559"/>
      <c r="WDD1197" s="559"/>
      <c r="WDE1197" s="559"/>
      <c r="WDF1197" s="559"/>
      <c r="WDG1197" s="559"/>
      <c r="WDH1197" s="559"/>
      <c r="WDI1197" s="559"/>
      <c r="WDJ1197" s="559"/>
      <c r="WDK1197" s="559"/>
      <c r="WDL1197" s="559"/>
      <c r="WDM1197" s="559"/>
      <c r="WDN1197" s="559"/>
      <c r="WDO1197" s="559"/>
      <c r="WDP1197" s="559"/>
      <c r="WDQ1197" s="559"/>
      <c r="WDR1197" s="559"/>
      <c r="WDS1197" s="559"/>
      <c r="WDT1197" s="559"/>
      <c r="WDU1197" s="559"/>
      <c r="WDV1197" s="559"/>
      <c r="WDW1197" s="559"/>
      <c r="WDX1197" s="559"/>
      <c r="WDY1197" s="559"/>
      <c r="WDZ1197" s="559"/>
      <c r="WEA1197" s="559"/>
      <c r="WEB1197" s="559"/>
      <c r="WEC1197" s="559"/>
      <c r="WED1197" s="559"/>
      <c r="WEE1197" s="559"/>
      <c r="WEF1197" s="559"/>
      <c r="WEG1197" s="559"/>
      <c r="WEH1197" s="559"/>
      <c r="WEI1197" s="559"/>
      <c r="WEJ1197" s="559"/>
      <c r="WEK1197" s="559"/>
      <c r="WEL1197" s="559"/>
      <c r="WEM1197" s="559"/>
      <c r="WEN1197" s="559"/>
      <c r="WEO1197" s="559"/>
      <c r="WEP1197" s="559"/>
      <c r="WEQ1197" s="559"/>
      <c r="WER1197" s="559"/>
      <c r="WES1197" s="559"/>
      <c r="WET1197" s="559"/>
      <c r="WEU1197" s="559"/>
      <c r="WEV1197" s="559"/>
      <c r="WEW1197" s="559"/>
      <c r="WEX1197" s="559"/>
      <c r="WEY1197" s="559"/>
      <c r="WEZ1197" s="559"/>
      <c r="WFA1197" s="559"/>
      <c r="WFB1197" s="559"/>
      <c r="WFC1197" s="559"/>
      <c r="WFD1197" s="559"/>
      <c r="WFE1197" s="559"/>
      <c r="WFF1197" s="559"/>
      <c r="WFG1197" s="559"/>
      <c r="WFH1197" s="559"/>
      <c r="WFI1197" s="559"/>
      <c r="WFJ1197" s="559"/>
      <c r="WFK1197" s="559"/>
      <c r="WFL1197" s="559"/>
      <c r="WFM1197" s="559"/>
      <c r="WFN1197" s="559"/>
      <c r="WFO1197" s="559"/>
      <c r="WFP1197" s="559"/>
      <c r="WFQ1197" s="559"/>
      <c r="WFR1197" s="559"/>
      <c r="WFS1197" s="559"/>
      <c r="WFT1197" s="559"/>
      <c r="WFU1197" s="559"/>
      <c r="WFV1197" s="559"/>
      <c r="WFW1197" s="559"/>
      <c r="WFX1197" s="559"/>
      <c r="WFY1197" s="559"/>
      <c r="WFZ1197" s="559"/>
      <c r="WGA1197" s="559"/>
      <c r="WGB1197" s="559"/>
      <c r="WGC1197" s="559"/>
      <c r="WGD1197" s="559"/>
      <c r="WGE1197" s="559"/>
      <c r="WGF1197" s="559"/>
      <c r="WGG1197" s="559"/>
      <c r="WGH1197" s="559"/>
      <c r="WGI1197" s="559"/>
      <c r="WGJ1197" s="559"/>
      <c r="WGK1197" s="559"/>
      <c r="WGL1197" s="559"/>
      <c r="WGM1197" s="559"/>
      <c r="WGN1197" s="559"/>
      <c r="WGO1197" s="559"/>
      <c r="WGP1197" s="559"/>
      <c r="WGQ1197" s="559"/>
      <c r="WGR1197" s="559"/>
      <c r="WGS1197" s="559"/>
      <c r="WGT1197" s="559"/>
      <c r="WGU1197" s="559"/>
      <c r="WGV1197" s="559"/>
      <c r="WGW1197" s="559"/>
      <c r="WGX1197" s="559"/>
      <c r="WGY1197" s="559"/>
      <c r="WGZ1197" s="559"/>
      <c r="WHA1197" s="559"/>
      <c r="WHB1197" s="559"/>
      <c r="WHC1197" s="559"/>
      <c r="WHD1197" s="559"/>
      <c r="WHE1197" s="559"/>
      <c r="WHF1197" s="559"/>
      <c r="WHG1197" s="559"/>
      <c r="WHH1197" s="559"/>
      <c r="WHI1197" s="559"/>
      <c r="WHJ1197" s="559"/>
      <c r="WHK1197" s="559"/>
      <c r="WHL1197" s="559"/>
      <c r="WHM1197" s="559"/>
      <c r="WHN1197" s="559"/>
      <c r="WHO1197" s="559"/>
      <c r="WHP1197" s="559"/>
      <c r="WHQ1197" s="559"/>
      <c r="WHR1197" s="559"/>
      <c r="WHS1197" s="559"/>
      <c r="WHT1197" s="559"/>
      <c r="WHU1197" s="559"/>
      <c r="WHV1197" s="559"/>
      <c r="WHW1197" s="559"/>
      <c r="WHX1197" s="559"/>
      <c r="WHY1197" s="559"/>
      <c r="WHZ1197" s="559"/>
      <c r="WIA1197" s="559"/>
      <c r="WIB1197" s="559"/>
      <c r="WIC1197" s="559"/>
      <c r="WID1197" s="559"/>
      <c r="WIE1197" s="559"/>
      <c r="WIF1197" s="559"/>
      <c r="WIG1197" s="559"/>
      <c r="WIH1197" s="559"/>
      <c r="WII1197" s="559"/>
      <c r="WIJ1197" s="559"/>
      <c r="WIK1197" s="559"/>
      <c r="WIL1197" s="559"/>
      <c r="WIM1197" s="559"/>
      <c r="WIN1197" s="559"/>
      <c r="WIO1197" s="559"/>
      <c r="WIP1197" s="559"/>
      <c r="WIQ1197" s="559"/>
      <c r="WIR1197" s="559"/>
      <c r="WIS1197" s="559"/>
      <c r="WIT1197" s="559"/>
      <c r="WIU1197" s="559"/>
      <c r="WIV1197" s="559"/>
      <c r="WIW1197" s="559"/>
      <c r="WIX1197" s="559"/>
      <c r="WIY1197" s="559"/>
      <c r="WIZ1197" s="559"/>
      <c r="WJA1197" s="559"/>
      <c r="WJB1197" s="559"/>
      <c r="WJC1197" s="559"/>
      <c r="WJD1197" s="559"/>
      <c r="WJE1197" s="559"/>
      <c r="WJF1197" s="559"/>
      <c r="WJG1197" s="559"/>
      <c r="WJH1197" s="559"/>
      <c r="WJI1197" s="559"/>
      <c r="WJJ1197" s="559"/>
      <c r="WJK1197" s="559"/>
      <c r="WJL1197" s="559"/>
      <c r="WJM1197" s="559"/>
      <c r="WJN1197" s="559"/>
      <c r="WJO1197" s="559"/>
      <c r="WJP1197" s="559"/>
      <c r="WJQ1197" s="559"/>
      <c r="WJR1197" s="559"/>
      <c r="WJS1197" s="559"/>
      <c r="WJT1197" s="559"/>
      <c r="WJU1197" s="559"/>
      <c r="WJV1197" s="559"/>
      <c r="WJW1197" s="559"/>
      <c r="WJX1197" s="559"/>
      <c r="WJY1197" s="559"/>
      <c r="WJZ1197" s="559"/>
      <c r="WKA1197" s="559"/>
      <c r="WKB1197" s="559"/>
      <c r="WKC1197" s="559"/>
      <c r="WKD1197" s="559"/>
      <c r="WKE1197" s="559"/>
      <c r="WKF1197" s="559"/>
      <c r="WKG1197" s="559"/>
      <c r="WKH1197" s="559"/>
      <c r="WKI1197" s="559"/>
      <c r="WKJ1197" s="559"/>
      <c r="WKK1197" s="559"/>
      <c r="WKL1197" s="559"/>
      <c r="WKM1197" s="559"/>
      <c r="WKN1197" s="559"/>
      <c r="WKO1197" s="559"/>
      <c r="WKP1197" s="559"/>
      <c r="WKQ1197" s="559"/>
      <c r="WKR1197" s="559"/>
      <c r="WKS1197" s="559"/>
      <c r="WKT1197" s="559"/>
      <c r="WKU1197" s="559"/>
      <c r="WKV1197" s="559"/>
      <c r="WKW1197" s="559"/>
      <c r="WKX1197" s="559"/>
      <c r="WKY1197" s="559"/>
      <c r="WKZ1197" s="559"/>
      <c r="WLA1197" s="559"/>
      <c r="WLB1197" s="559"/>
      <c r="WLC1197" s="559"/>
      <c r="WLD1197" s="559"/>
      <c r="WLE1197" s="559"/>
      <c r="WLF1197" s="559"/>
      <c r="WLG1197" s="559"/>
      <c r="WLH1197" s="559"/>
      <c r="WLI1197" s="559"/>
      <c r="WLJ1197" s="559"/>
      <c r="WLK1197" s="559"/>
      <c r="WLL1197" s="559"/>
      <c r="WLM1197" s="559"/>
      <c r="WLN1197" s="559"/>
      <c r="WLO1197" s="559"/>
      <c r="WLP1197" s="559"/>
      <c r="WLQ1197" s="559"/>
      <c r="WLR1197" s="559"/>
      <c r="WLS1197" s="559"/>
      <c r="WLT1197" s="559"/>
      <c r="WLU1197" s="559"/>
      <c r="WLV1197" s="559"/>
      <c r="WLW1197" s="559"/>
      <c r="WLX1197" s="559"/>
      <c r="WLY1197" s="559"/>
      <c r="WLZ1197" s="559"/>
      <c r="WMA1197" s="559"/>
      <c r="WMB1197" s="559"/>
      <c r="WMC1197" s="559"/>
      <c r="WMD1197" s="559"/>
      <c r="WME1197" s="559"/>
      <c r="WMF1197" s="559"/>
      <c r="WMG1197" s="559"/>
      <c r="WMH1197" s="559"/>
      <c r="WMI1197" s="559"/>
      <c r="WMJ1197" s="559"/>
      <c r="WMK1197" s="559"/>
      <c r="WML1197" s="559"/>
      <c r="WMM1197" s="559"/>
      <c r="WMN1197" s="559"/>
      <c r="WMO1197" s="559"/>
      <c r="WMP1197" s="559"/>
      <c r="WMQ1197" s="559"/>
      <c r="WMR1197" s="559"/>
      <c r="WMS1197" s="559"/>
      <c r="WMT1197" s="559"/>
      <c r="WMU1197" s="559"/>
      <c r="WMV1197" s="559"/>
      <c r="WMW1197" s="559"/>
      <c r="WMX1197" s="559"/>
      <c r="WMY1197" s="559"/>
      <c r="WMZ1197" s="559"/>
      <c r="WNA1197" s="559"/>
      <c r="WNB1197" s="559"/>
      <c r="WNC1197" s="559"/>
      <c r="WND1197" s="559"/>
      <c r="WNE1197" s="559"/>
      <c r="WNF1197" s="559"/>
      <c r="WNG1197" s="559"/>
      <c r="WNH1197" s="559"/>
      <c r="WNI1197" s="559"/>
      <c r="WNJ1197" s="559"/>
      <c r="WNK1197" s="559"/>
      <c r="WNL1197" s="559"/>
      <c r="WNM1197" s="559"/>
      <c r="WNN1197" s="559"/>
      <c r="WNO1197" s="559"/>
      <c r="WNP1197" s="559"/>
      <c r="WNQ1197" s="559"/>
      <c r="WNR1197" s="559"/>
      <c r="WNS1197" s="559"/>
      <c r="WNT1197" s="559"/>
      <c r="WNU1197" s="559"/>
      <c r="WNV1197" s="559"/>
      <c r="WNW1197" s="559"/>
      <c r="WNX1197" s="559"/>
      <c r="WNY1197" s="559"/>
      <c r="WNZ1197" s="559"/>
      <c r="WOA1197" s="559"/>
      <c r="WOB1197" s="559"/>
      <c r="WOC1197" s="559"/>
      <c r="WOD1197" s="559"/>
      <c r="WOE1197" s="559"/>
      <c r="WOF1197" s="559"/>
      <c r="WOG1197" s="559"/>
      <c r="WOH1197" s="559"/>
      <c r="WOI1197" s="559"/>
      <c r="WOJ1197" s="559"/>
      <c r="WOK1197" s="559"/>
      <c r="WOL1197" s="559"/>
      <c r="WOM1197" s="559"/>
      <c r="WON1197" s="559"/>
      <c r="WOO1197" s="559"/>
      <c r="WOP1197" s="559"/>
      <c r="WOQ1197" s="559"/>
      <c r="WOR1197" s="559"/>
      <c r="WOS1197" s="559"/>
      <c r="WOT1197" s="559"/>
      <c r="WOU1197" s="559"/>
      <c r="WOV1197" s="559"/>
      <c r="WOW1197" s="559"/>
      <c r="WOX1197" s="559"/>
      <c r="WOY1197" s="559"/>
      <c r="WOZ1197" s="559"/>
      <c r="WPA1197" s="559"/>
      <c r="WPB1197" s="559"/>
      <c r="WPC1197" s="559"/>
      <c r="WPD1197" s="559"/>
      <c r="WPE1197" s="559"/>
      <c r="WPF1197" s="559"/>
      <c r="WPG1197" s="559"/>
      <c r="WPH1197" s="559"/>
      <c r="WPI1197" s="559"/>
      <c r="WPJ1197" s="559"/>
      <c r="WPK1197" s="559"/>
      <c r="WPL1197" s="559"/>
      <c r="WPM1197" s="559"/>
      <c r="WPN1197" s="559"/>
      <c r="WPO1197" s="559"/>
      <c r="WPP1197" s="559"/>
      <c r="WPQ1197" s="559"/>
      <c r="WPR1197" s="559"/>
      <c r="WPS1197" s="559"/>
      <c r="WPT1197" s="559"/>
      <c r="WPU1197" s="559"/>
      <c r="WPV1197" s="559"/>
      <c r="WPW1197" s="559"/>
      <c r="WPX1197" s="559"/>
      <c r="WPY1197" s="559"/>
      <c r="WPZ1197" s="559"/>
      <c r="WQA1197" s="559"/>
      <c r="WQB1197" s="559"/>
      <c r="WQC1197" s="559"/>
      <c r="WQD1197" s="559"/>
      <c r="WQE1197" s="559"/>
      <c r="WQF1197" s="559"/>
      <c r="WQG1197" s="559"/>
      <c r="WQH1197" s="559"/>
      <c r="WQI1197" s="559"/>
      <c r="WQJ1197" s="559"/>
      <c r="WQK1197" s="559"/>
      <c r="WQL1197" s="559"/>
      <c r="WQM1197" s="559"/>
      <c r="WQN1197" s="559"/>
      <c r="WQO1197" s="559"/>
      <c r="WQP1197" s="559"/>
      <c r="WQQ1197" s="559"/>
      <c r="WQR1197" s="559"/>
      <c r="WQS1197" s="559"/>
      <c r="WQT1197" s="559"/>
      <c r="WQU1197" s="559"/>
      <c r="WQV1197" s="559"/>
      <c r="WQW1197" s="559"/>
      <c r="WQX1197" s="559"/>
      <c r="WQY1197" s="559"/>
      <c r="WQZ1197" s="559"/>
      <c r="WRA1197" s="559"/>
      <c r="WRB1197" s="559"/>
      <c r="WRC1197" s="559"/>
      <c r="WRD1197" s="559"/>
      <c r="WRE1197" s="559"/>
      <c r="WRF1197" s="559"/>
      <c r="WRG1197" s="559"/>
      <c r="WRH1197" s="559"/>
      <c r="WRI1197" s="559"/>
      <c r="WRJ1197" s="559"/>
      <c r="WRK1197" s="559"/>
      <c r="WRL1197" s="559"/>
      <c r="WRM1197" s="559"/>
      <c r="WRN1197" s="559"/>
      <c r="WRO1197" s="559"/>
      <c r="WRP1197" s="559"/>
      <c r="WRQ1197" s="559"/>
      <c r="WRR1197" s="559"/>
      <c r="WRS1197" s="559"/>
      <c r="WRT1197" s="559"/>
      <c r="WRU1197" s="559"/>
      <c r="WRV1197" s="559"/>
      <c r="WRW1197" s="559"/>
      <c r="WRX1197" s="559"/>
      <c r="WRY1197" s="559"/>
      <c r="WRZ1197" s="559"/>
      <c r="WSA1197" s="559"/>
      <c r="WSB1197" s="559"/>
      <c r="WSC1197" s="559"/>
      <c r="WSD1197" s="559"/>
      <c r="WSE1197" s="559"/>
      <c r="WSF1197" s="559"/>
      <c r="WSG1197" s="559"/>
      <c r="WSH1197" s="559"/>
      <c r="WSI1197" s="559"/>
      <c r="WSJ1197" s="559"/>
      <c r="WSK1197" s="559"/>
      <c r="WSL1197" s="559"/>
      <c r="WSM1197" s="559"/>
      <c r="WSN1197" s="559"/>
      <c r="WSO1197" s="559"/>
      <c r="WSP1197" s="559"/>
      <c r="WSQ1197" s="559"/>
      <c r="WSR1197" s="559"/>
      <c r="WSS1197" s="559"/>
      <c r="WST1197" s="559"/>
      <c r="WSU1197" s="559"/>
      <c r="WSV1197" s="559"/>
      <c r="WSW1197" s="559"/>
      <c r="WSX1197" s="559"/>
      <c r="WSY1197" s="559"/>
      <c r="WSZ1197" s="559"/>
      <c r="WTA1197" s="559"/>
      <c r="WTB1197" s="559"/>
      <c r="WTC1197" s="559"/>
      <c r="WTD1197" s="559"/>
      <c r="WTE1197" s="559"/>
      <c r="WTF1197" s="559"/>
      <c r="WTG1197" s="559"/>
      <c r="WTH1197" s="559"/>
      <c r="WTI1197" s="559"/>
      <c r="WTJ1197" s="559"/>
      <c r="WTK1197" s="559"/>
      <c r="WTL1197" s="559"/>
      <c r="WTM1197" s="559"/>
      <c r="WTN1197" s="559"/>
      <c r="WTO1197" s="559"/>
      <c r="WTP1197" s="559"/>
      <c r="WTQ1197" s="559"/>
      <c r="WTR1197" s="559"/>
      <c r="WTS1197" s="559"/>
      <c r="WTT1197" s="559"/>
      <c r="WTU1197" s="559"/>
      <c r="WTV1197" s="559"/>
      <c r="WTW1197" s="559"/>
      <c r="WTX1197" s="559"/>
      <c r="WTY1197" s="559"/>
      <c r="WTZ1197" s="559"/>
      <c r="WUA1197" s="559"/>
      <c r="WUB1197" s="559"/>
      <c r="WUC1197" s="559"/>
      <c r="WUD1197" s="559"/>
      <c r="WUE1197" s="559"/>
      <c r="WUF1197" s="559"/>
      <c r="WUG1197" s="559"/>
      <c r="WUH1197" s="559"/>
      <c r="WUI1197" s="559"/>
      <c r="WUJ1197" s="559"/>
      <c r="WUK1197" s="559"/>
      <c r="WUL1197" s="559"/>
      <c r="WUM1197" s="559"/>
      <c r="WUN1197" s="559"/>
      <c r="WUO1197" s="559"/>
      <c r="WUP1197" s="559"/>
      <c r="WUQ1197" s="559"/>
      <c r="WUR1197" s="559"/>
      <c r="WUS1197" s="559"/>
      <c r="WUT1197" s="559"/>
      <c r="WUU1197" s="559"/>
      <c r="WUV1197" s="559"/>
      <c r="WUW1197" s="559"/>
      <c r="WUX1197" s="559"/>
      <c r="WUY1197" s="559"/>
      <c r="WUZ1197" s="559"/>
      <c r="WVA1197" s="559"/>
      <c r="WVB1197" s="559"/>
      <c r="WVC1197" s="559"/>
      <c r="WVD1197" s="559"/>
      <c r="WVE1197" s="559"/>
      <c r="WVF1197" s="559"/>
      <c r="WVG1197" s="559"/>
      <c r="WVH1197" s="559"/>
      <c r="WVI1197" s="559"/>
      <c r="WVJ1197" s="559"/>
      <c r="WVK1197" s="559"/>
      <c r="WVL1197" s="559"/>
      <c r="WVM1197" s="559"/>
      <c r="WVN1197" s="559"/>
      <c r="WVO1197" s="559"/>
      <c r="WVP1197" s="559"/>
      <c r="WVQ1197" s="559"/>
      <c r="WVR1197" s="559"/>
      <c r="WVS1197" s="559"/>
      <c r="WVT1197" s="559"/>
      <c r="WVU1197" s="559"/>
      <c r="WVV1197" s="559"/>
      <c r="WVW1197" s="559"/>
      <c r="WVX1197" s="559"/>
      <c r="WVY1197" s="559"/>
      <c r="WVZ1197" s="559"/>
      <c r="WWA1197" s="559"/>
      <c r="WWB1197" s="559"/>
      <c r="WWC1197" s="559"/>
      <c r="WWD1197" s="559"/>
      <c r="WWE1197" s="559"/>
      <c r="WWF1197" s="559"/>
      <c r="WWG1197" s="559"/>
      <c r="WWH1197" s="559"/>
      <c r="WWI1197" s="559"/>
      <c r="WWJ1197" s="559"/>
      <c r="WWK1197" s="559"/>
      <c r="WWL1197" s="559"/>
      <c r="WWM1197" s="559"/>
      <c r="WWN1197" s="559"/>
      <c r="WWO1197" s="559"/>
      <c r="WWP1197" s="559"/>
      <c r="WWQ1197" s="559"/>
      <c r="WWR1197" s="559"/>
      <c r="WWS1197" s="559"/>
      <c r="WWT1197" s="559"/>
      <c r="WWU1197" s="559"/>
      <c r="WWV1197" s="559"/>
      <c r="WWW1197" s="559"/>
      <c r="WWX1197" s="559"/>
      <c r="WWY1197" s="559"/>
      <c r="WWZ1197" s="559"/>
      <c r="WXA1197" s="559"/>
      <c r="WXB1197" s="559"/>
      <c r="WXC1197" s="559"/>
      <c r="WXD1197" s="559"/>
      <c r="WXE1197" s="559"/>
      <c r="WXF1197" s="559"/>
      <c r="WXG1197" s="559"/>
      <c r="WXH1197" s="559"/>
      <c r="WXI1197" s="559"/>
      <c r="WXJ1197" s="559"/>
      <c r="WXK1197" s="559"/>
      <c r="WXL1197" s="559"/>
      <c r="WXM1197" s="559"/>
      <c r="WXN1197" s="559"/>
      <c r="WXO1197" s="559"/>
      <c r="WXP1197" s="559"/>
      <c r="WXQ1197" s="559"/>
      <c r="WXR1197" s="559"/>
      <c r="WXS1197" s="559"/>
      <c r="WXT1197" s="559"/>
      <c r="WXU1197" s="559"/>
      <c r="WXV1197" s="559"/>
      <c r="WXW1197" s="559"/>
      <c r="WXX1197" s="559"/>
      <c r="WXY1197" s="559"/>
      <c r="WXZ1197" s="559"/>
      <c r="WYA1197" s="559"/>
      <c r="WYB1197" s="559"/>
      <c r="WYC1197" s="559"/>
      <c r="WYD1197" s="559"/>
      <c r="WYE1197" s="559"/>
      <c r="WYF1197" s="559"/>
      <c r="WYG1197" s="559"/>
      <c r="WYH1197" s="559"/>
      <c r="WYI1197" s="559"/>
      <c r="WYJ1197" s="559"/>
      <c r="WYK1197" s="559"/>
      <c r="WYL1197" s="559"/>
      <c r="WYM1197" s="559"/>
      <c r="WYN1197" s="559"/>
      <c r="WYO1197" s="559"/>
      <c r="WYP1197" s="559"/>
      <c r="WYQ1197" s="559"/>
      <c r="WYR1197" s="559"/>
      <c r="WYS1197" s="559"/>
      <c r="WYT1197" s="559"/>
      <c r="WYU1197" s="559"/>
      <c r="WYV1197" s="559"/>
      <c r="WYW1197" s="559"/>
      <c r="WYX1197" s="559"/>
      <c r="WYY1197" s="559"/>
      <c r="WYZ1197" s="559"/>
      <c r="WZA1197" s="559"/>
      <c r="WZB1197" s="559"/>
      <c r="WZC1197" s="559"/>
      <c r="WZD1197" s="559"/>
      <c r="WZE1197" s="559"/>
      <c r="WZF1197" s="559"/>
      <c r="WZG1197" s="559"/>
      <c r="WZH1197" s="559"/>
      <c r="WZI1197" s="559"/>
      <c r="WZJ1197" s="559"/>
      <c r="WZK1197" s="559"/>
      <c r="WZL1197" s="559"/>
      <c r="WZM1197" s="559"/>
      <c r="WZN1197" s="559"/>
      <c r="WZO1197" s="559"/>
      <c r="WZP1197" s="559"/>
      <c r="WZQ1197" s="559"/>
      <c r="WZR1197" s="559"/>
      <c r="WZS1197" s="559"/>
      <c r="WZT1197" s="559"/>
      <c r="WZU1197" s="559"/>
      <c r="WZV1197" s="559"/>
      <c r="WZW1197" s="559"/>
      <c r="WZX1197" s="559"/>
      <c r="WZY1197" s="559"/>
      <c r="WZZ1197" s="559"/>
      <c r="XAA1197" s="559"/>
      <c r="XAB1197" s="559"/>
      <c r="XAC1197" s="559"/>
      <c r="XAD1197" s="559"/>
      <c r="XAE1197" s="559"/>
      <c r="XAF1197" s="559"/>
      <c r="XAG1197" s="559"/>
      <c r="XAH1197" s="559"/>
      <c r="XAI1197" s="559"/>
      <c r="XAJ1197" s="559"/>
      <c r="XAK1197" s="559"/>
      <c r="XAL1197" s="559"/>
      <c r="XAM1197" s="559"/>
      <c r="XAN1197" s="559"/>
      <c r="XAO1197" s="559"/>
      <c r="XAP1197" s="559"/>
      <c r="XAQ1197" s="559"/>
      <c r="XAR1197" s="559"/>
      <c r="XAS1197" s="559"/>
      <c r="XAT1197" s="559"/>
      <c r="XAU1197" s="559"/>
      <c r="XAV1197" s="559"/>
      <c r="XAW1197" s="559"/>
      <c r="XAX1197" s="559"/>
      <c r="XAY1197" s="559"/>
      <c r="XAZ1197" s="559"/>
      <c r="XBA1197" s="559"/>
      <c r="XBB1197" s="559"/>
      <c r="XBC1197" s="559"/>
      <c r="XBD1197" s="559"/>
      <c r="XBE1197" s="559"/>
      <c r="XBF1197" s="559"/>
      <c r="XBG1197" s="559"/>
      <c r="XBH1197" s="559"/>
      <c r="XBI1197" s="559"/>
      <c r="XBJ1197" s="559"/>
      <c r="XBK1197" s="559"/>
      <c r="XBL1197" s="559"/>
      <c r="XBM1197" s="559"/>
      <c r="XBN1197" s="559"/>
      <c r="XBO1197" s="559"/>
      <c r="XBP1197" s="559"/>
      <c r="XBQ1197" s="559"/>
      <c r="XBR1197" s="559"/>
      <c r="XBS1197" s="559"/>
      <c r="XBT1197" s="559"/>
      <c r="XBU1197" s="559"/>
      <c r="XBV1197" s="559"/>
      <c r="XBW1197" s="559"/>
      <c r="XBX1197" s="559"/>
      <c r="XBY1197" s="559"/>
      <c r="XBZ1197" s="559"/>
      <c r="XCA1197" s="559"/>
      <c r="XCB1197" s="559"/>
      <c r="XCC1197" s="559"/>
      <c r="XCD1197" s="559"/>
      <c r="XCE1197" s="559"/>
      <c r="XCF1197" s="559"/>
      <c r="XCG1197" s="559"/>
      <c r="XCH1197" s="559"/>
      <c r="XCI1197" s="559"/>
      <c r="XCJ1197" s="559"/>
      <c r="XCK1197" s="559"/>
      <c r="XCL1197" s="559"/>
      <c r="XCM1197" s="559"/>
      <c r="XCN1197" s="559"/>
      <c r="XCO1197" s="559"/>
      <c r="XCP1197" s="559"/>
      <c r="XCQ1197" s="559"/>
      <c r="XCR1197" s="559"/>
      <c r="XCS1197" s="559"/>
      <c r="XCT1197" s="559"/>
      <c r="XCU1197" s="559"/>
      <c r="XCV1197" s="559"/>
      <c r="XCW1197" s="559"/>
      <c r="XCX1197" s="559"/>
      <c r="XCY1197" s="559"/>
      <c r="XCZ1197" s="559"/>
      <c r="XDA1197" s="559"/>
      <c r="XDB1197" s="559"/>
      <c r="XDC1197" s="559"/>
      <c r="XDD1197" s="559"/>
      <c r="XDE1197" s="559"/>
      <c r="XDF1197" s="559"/>
      <c r="XDG1197" s="559"/>
      <c r="XDH1197" s="559"/>
      <c r="XDI1197" s="559"/>
      <c r="XDJ1197" s="559"/>
      <c r="XDK1197" s="559"/>
      <c r="XDL1197" s="559"/>
      <c r="XDM1197" s="559"/>
      <c r="XDN1197" s="559"/>
      <c r="XDO1197" s="559"/>
      <c r="XDP1197" s="559"/>
      <c r="XDQ1197" s="559"/>
      <c r="XDR1197" s="559"/>
      <c r="XDS1197" s="559"/>
      <c r="XDT1197" s="559"/>
      <c r="XDU1197" s="559"/>
      <c r="XDV1197" s="559"/>
      <c r="XDW1197" s="559"/>
      <c r="XDX1197" s="559"/>
      <c r="XDY1197" s="559"/>
      <c r="XDZ1197" s="559"/>
      <c r="XEA1197" s="559"/>
      <c r="XEB1197" s="559"/>
      <c r="XEC1197" s="559"/>
      <c r="XED1197" s="559"/>
      <c r="XEE1197" s="559"/>
      <c r="XEF1197" s="559"/>
      <c r="XEG1197" s="559"/>
      <c r="XEH1197" s="559"/>
      <c r="XEI1197" s="559"/>
      <c r="XEJ1197" s="559"/>
      <c r="XEK1197" s="559"/>
      <c r="XEL1197" s="559"/>
      <c r="XEM1197" s="559"/>
      <c r="XEN1197" s="559"/>
      <c r="XEO1197" s="559"/>
      <c r="XEP1197" s="559"/>
      <c r="XEQ1197" s="559"/>
      <c r="XER1197" s="559"/>
      <c r="XES1197" s="559"/>
      <c r="XET1197" s="559"/>
      <c r="XEU1197" s="559"/>
      <c r="XEV1197" s="559"/>
      <c r="XEW1197" s="559"/>
      <c r="XEX1197" s="559"/>
      <c r="XEY1197" s="559"/>
    </row>
    <row r="1198" spans="1:16379" s="610" customFormat="1" x14ac:dyDescent="0.25">
      <c r="A1198" s="486" t="s">
        <v>2303</v>
      </c>
      <c r="B1198" s="487"/>
      <c r="C1198" s="486" t="s">
        <v>553</v>
      </c>
      <c r="D1198" s="596" t="s">
        <v>3839</v>
      </c>
      <c r="E1198" s="489" t="s">
        <v>18</v>
      </c>
      <c r="F1198" s="494">
        <v>1</v>
      </c>
      <c r="G1198" s="494"/>
      <c r="H1198" s="494"/>
      <c r="I1198" s="494"/>
      <c r="J1198" s="494"/>
      <c r="K1198" s="494"/>
      <c r="L1198" s="494">
        <f t="shared" ref="L1198:L1200" si="648">F1198</f>
        <v>1</v>
      </c>
      <c r="M1198" s="490">
        <v>1</v>
      </c>
      <c r="N1198" s="491">
        <f t="shared" ref="N1198:N1201" si="649">ROUND(M1198*L1198,2)</f>
        <v>1</v>
      </c>
      <c r="O1198" s="576"/>
      <c r="P1198" s="576"/>
      <c r="Q1198" s="492">
        <f t="shared" ref="Q1198:Q1201" si="650">ROUND(N1198*O1198,2)</f>
        <v>0</v>
      </c>
      <c r="R1198" s="492"/>
      <c r="S1198" s="715">
        <f t="shared" ref="S1198:S1201" si="651">ROUND(Q1198+R1198,2)</f>
        <v>0</v>
      </c>
      <c r="T1198" s="590"/>
      <c r="U1198" s="609"/>
      <c r="V1198" s="609"/>
      <c r="W1198" s="609"/>
      <c r="X1198" s="609"/>
      <c r="Y1198" s="609"/>
    </row>
    <row r="1199" spans="1:16379" s="610" customFormat="1" ht="22.5" customHeight="1" x14ac:dyDescent="0.25">
      <c r="A1199" s="486" t="s">
        <v>3065</v>
      </c>
      <c r="B1199" s="487"/>
      <c r="C1199" s="486" t="s">
        <v>553</v>
      </c>
      <c r="D1199" s="596" t="s">
        <v>4514</v>
      </c>
      <c r="E1199" s="489" t="s">
        <v>18</v>
      </c>
      <c r="F1199" s="494">
        <v>7</v>
      </c>
      <c r="G1199" s="494"/>
      <c r="H1199" s="494"/>
      <c r="I1199" s="494"/>
      <c r="J1199" s="494"/>
      <c r="K1199" s="494"/>
      <c r="L1199" s="494">
        <f t="shared" si="648"/>
        <v>7</v>
      </c>
      <c r="M1199" s="490">
        <v>1</v>
      </c>
      <c r="N1199" s="491">
        <f t="shared" si="649"/>
        <v>7</v>
      </c>
      <c r="O1199" s="576"/>
      <c r="P1199" s="576"/>
      <c r="Q1199" s="492">
        <f t="shared" si="650"/>
        <v>0</v>
      </c>
      <c r="R1199" s="492"/>
      <c r="S1199" s="715">
        <f t="shared" si="651"/>
        <v>0</v>
      </c>
      <c r="T1199" s="590"/>
      <c r="U1199" s="609"/>
      <c r="V1199" s="609"/>
      <c r="W1199" s="609"/>
      <c r="X1199" s="609"/>
      <c r="Y1199" s="609"/>
    </row>
    <row r="1200" spans="1:16379" s="610" customFormat="1" ht="25.5" customHeight="1" x14ac:dyDescent="0.25">
      <c r="A1200" s="486" t="s">
        <v>4402</v>
      </c>
      <c r="B1200" s="487"/>
      <c r="C1200" s="486" t="s">
        <v>553</v>
      </c>
      <c r="D1200" s="596" t="s">
        <v>4515</v>
      </c>
      <c r="E1200" s="489" t="s">
        <v>18</v>
      </c>
      <c r="F1200" s="497">
        <v>16</v>
      </c>
      <c r="G1200" s="497"/>
      <c r="H1200" s="497"/>
      <c r="I1200" s="497"/>
      <c r="J1200" s="497"/>
      <c r="K1200" s="497"/>
      <c r="L1200" s="494">
        <f t="shared" si="648"/>
        <v>16</v>
      </c>
      <c r="M1200" s="490">
        <v>1</v>
      </c>
      <c r="N1200" s="491">
        <f t="shared" si="649"/>
        <v>16</v>
      </c>
      <c r="O1200" s="576"/>
      <c r="P1200" s="576"/>
      <c r="Q1200" s="492">
        <f t="shared" si="650"/>
        <v>0</v>
      </c>
      <c r="R1200" s="492"/>
      <c r="S1200" s="715">
        <f t="shared" si="651"/>
        <v>0</v>
      </c>
      <c r="T1200" s="584"/>
    </row>
    <row r="1201" spans="1:16379" s="610" customFormat="1" ht="25.5" customHeight="1" x14ac:dyDescent="0.25">
      <c r="A1201" s="486" t="s">
        <v>4403</v>
      </c>
      <c r="B1201" s="487"/>
      <c r="C1201" s="486" t="s">
        <v>553</v>
      </c>
      <c r="D1201" s="596" t="s">
        <v>3839</v>
      </c>
      <c r="E1201" s="489" t="s">
        <v>18</v>
      </c>
      <c r="F1201" s="497">
        <v>4</v>
      </c>
      <c r="G1201" s="497"/>
      <c r="H1201" s="497"/>
      <c r="I1201" s="497"/>
      <c r="J1201" s="497"/>
      <c r="K1201" s="497"/>
      <c r="L1201" s="494">
        <f t="shared" ref="L1201" si="652">F1201</f>
        <v>4</v>
      </c>
      <c r="M1201" s="490">
        <v>1</v>
      </c>
      <c r="N1201" s="491">
        <f t="shared" si="649"/>
        <v>4</v>
      </c>
      <c r="O1201" s="576"/>
      <c r="P1201" s="576"/>
      <c r="Q1201" s="492">
        <f t="shared" si="650"/>
        <v>0</v>
      </c>
      <c r="R1201" s="492"/>
      <c r="S1201" s="715">
        <f t="shared" si="651"/>
        <v>0</v>
      </c>
      <c r="T1201" s="584"/>
    </row>
    <row r="1202" spans="1:16379" s="608" customFormat="1" ht="25.5" customHeight="1" x14ac:dyDescent="0.3">
      <c r="A1202" s="477" t="s">
        <v>2304</v>
      </c>
      <c r="B1202" s="501" t="s">
        <v>2089</v>
      </c>
      <c r="C1202" s="477" t="s">
        <v>552</v>
      </c>
      <c r="D1202" s="499" t="s">
        <v>1127</v>
      </c>
      <c r="E1202" s="479" t="s">
        <v>18</v>
      </c>
      <c r="F1202" s="519">
        <f>F1203</f>
        <v>160</v>
      </c>
      <c r="G1202" s="479"/>
      <c r="H1202" s="479"/>
      <c r="I1202" s="479"/>
      <c r="J1202" s="479"/>
      <c r="K1202" s="479"/>
      <c r="L1202" s="500">
        <f>L1203</f>
        <v>160</v>
      </c>
      <c r="M1202" s="482">
        <v>1</v>
      </c>
      <c r="N1202" s="483">
        <f>ROUND(M1202*L1202,2)</f>
        <v>160</v>
      </c>
      <c r="O1202" s="575"/>
      <c r="P1202" s="575"/>
      <c r="Q1202" s="485"/>
      <c r="R1202" s="485">
        <f>ROUND(N1202*P1202,2)</f>
        <v>0</v>
      </c>
      <c r="S1202" s="715">
        <f>ROUND(Q1202+R1202,2)</f>
        <v>0</v>
      </c>
      <c r="T1202" s="586"/>
      <c r="U1202" s="624"/>
      <c r="V1202" s="624"/>
      <c r="W1202" s="624"/>
      <c r="X1202" s="624"/>
      <c r="Y1202" s="624"/>
      <c r="Z1202" s="559"/>
      <c r="AA1202" s="559"/>
      <c r="AB1202" s="559"/>
      <c r="AC1202" s="559"/>
      <c r="AD1202" s="559"/>
      <c r="AE1202" s="559"/>
      <c r="AF1202" s="559"/>
      <c r="AG1202" s="559"/>
      <c r="AH1202" s="559"/>
      <c r="AI1202" s="559"/>
      <c r="AJ1202" s="559"/>
      <c r="AK1202" s="559"/>
      <c r="AL1202" s="559"/>
      <c r="AM1202" s="559"/>
      <c r="AN1202" s="559"/>
      <c r="AO1202" s="559"/>
      <c r="AP1202" s="559"/>
      <c r="AQ1202" s="559"/>
      <c r="AR1202" s="559"/>
      <c r="AS1202" s="559"/>
      <c r="AT1202" s="559"/>
      <c r="AU1202" s="559"/>
      <c r="AV1202" s="559"/>
      <c r="AW1202" s="559"/>
      <c r="AX1202" s="559"/>
      <c r="AY1202" s="559"/>
      <c r="AZ1202" s="559"/>
      <c r="BA1202" s="559"/>
      <c r="BB1202" s="559"/>
      <c r="BC1202" s="559"/>
      <c r="BD1202" s="559"/>
      <c r="BE1202" s="559"/>
      <c r="BF1202" s="559"/>
      <c r="BG1202" s="559"/>
      <c r="BH1202" s="559"/>
      <c r="BI1202" s="559"/>
      <c r="BJ1202" s="559"/>
      <c r="BK1202" s="559"/>
      <c r="BL1202" s="559"/>
      <c r="BM1202" s="559"/>
      <c r="BN1202" s="559"/>
      <c r="BO1202" s="559"/>
      <c r="BP1202" s="559"/>
      <c r="BQ1202" s="559"/>
      <c r="BR1202" s="559"/>
      <c r="BS1202" s="559"/>
      <c r="BT1202" s="559"/>
      <c r="BU1202" s="559"/>
      <c r="BV1202" s="559"/>
      <c r="BW1202" s="559"/>
      <c r="BX1202" s="559"/>
      <c r="BY1202" s="559"/>
      <c r="BZ1202" s="559"/>
      <c r="CA1202" s="559"/>
      <c r="CB1202" s="559"/>
      <c r="CC1202" s="559"/>
      <c r="CD1202" s="559"/>
      <c r="CE1202" s="559"/>
      <c r="CF1202" s="559"/>
      <c r="CG1202" s="559"/>
      <c r="CH1202" s="559"/>
      <c r="CI1202" s="559"/>
      <c r="CJ1202" s="559"/>
      <c r="CK1202" s="559"/>
      <c r="CL1202" s="559"/>
      <c r="CM1202" s="559"/>
      <c r="CN1202" s="559"/>
      <c r="CO1202" s="559"/>
      <c r="CP1202" s="559"/>
      <c r="CQ1202" s="559"/>
      <c r="CR1202" s="559"/>
      <c r="CS1202" s="559"/>
      <c r="CT1202" s="559"/>
      <c r="CU1202" s="559"/>
      <c r="CV1202" s="559"/>
      <c r="CW1202" s="559"/>
      <c r="CX1202" s="559"/>
      <c r="CY1202" s="559"/>
      <c r="CZ1202" s="559"/>
      <c r="DA1202" s="559"/>
      <c r="DB1202" s="559"/>
      <c r="DC1202" s="559"/>
      <c r="DD1202" s="559"/>
      <c r="DE1202" s="559"/>
      <c r="DF1202" s="559"/>
      <c r="DG1202" s="559"/>
      <c r="DH1202" s="559"/>
      <c r="DI1202" s="559"/>
      <c r="DJ1202" s="559"/>
      <c r="DK1202" s="559"/>
      <c r="DL1202" s="559"/>
      <c r="DM1202" s="559"/>
      <c r="DN1202" s="559"/>
      <c r="DO1202" s="559"/>
      <c r="DP1202" s="559"/>
      <c r="DQ1202" s="559"/>
      <c r="DR1202" s="559"/>
      <c r="DS1202" s="559"/>
      <c r="DT1202" s="559"/>
      <c r="DU1202" s="559"/>
      <c r="DV1202" s="559"/>
      <c r="DW1202" s="559"/>
      <c r="DX1202" s="559"/>
      <c r="DY1202" s="559"/>
      <c r="DZ1202" s="559"/>
      <c r="EA1202" s="559"/>
      <c r="EB1202" s="559"/>
      <c r="EC1202" s="559"/>
      <c r="ED1202" s="559"/>
      <c r="EE1202" s="559"/>
      <c r="EF1202" s="559"/>
      <c r="EG1202" s="559"/>
      <c r="EH1202" s="559"/>
      <c r="EI1202" s="559"/>
      <c r="EJ1202" s="559"/>
      <c r="EK1202" s="559"/>
      <c r="EL1202" s="559"/>
      <c r="EM1202" s="559"/>
      <c r="EN1202" s="559"/>
      <c r="EO1202" s="559"/>
      <c r="EP1202" s="559"/>
      <c r="EQ1202" s="559"/>
      <c r="ER1202" s="559"/>
      <c r="ES1202" s="559"/>
      <c r="ET1202" s="559"/>
      <c r="EU1202" s="559"/>
      <c r="EV1202" s="559"/>
      <c r="EW1202" s="559"/>
      <c r="EX1202" s="559"/>
      <c r="EY1202" s="559"/>
      <c r="EZ1202" s="559"/>
      <c r="FA1202" s="559"/>
      <c r="FB1202" s="559"/>
      <c r="FC1202" s="559"/>
      <c r="FD1202" s="559"/>
      <c r="FE1202" s="559"/>
      <c r="FF1202" s="559"/>
      <c r="FG1202" s="559"/>
      <c r="FH1202" s="559"/>
      <c r="FI1202" s="559"/>
      <c r="FJ1202" s="559"/>
      <c r="FK1202" s="559"/>
      <c r="FL1202" s="559"/>
      <c r="FM1202" s="559"/>
      <c r="FN1202" s="559"/>
      <c r="FO1202" s="559"/>
      <c r="FP1202" s="559"/>
      <c r="FQ1202" s="559"/>
      <c r="FR1202" s="559"/>
      <c r="FS1202" s="559"/>
      <c r="FT1202" s="559"/>
      <c r="FU1202" s="559"/>
      <c r="FV1202" s="559"/>
      <c r="FW1202" s="559"/>
      <c r="FX1202" s="559"/>
      <c r="FY1202" s="559"/>
      <c r="FZ1202" s="559"/>
      <c r="GA1202" s="559"/>
      <c r="GB1202" s="559"/>
      <c r="GC1202" s="559"/>
      <c r="GD1202" s="559"/>
      <c r="GE1202" s="559"/>
      <c r="GF1202" s="559"/>
      <c r="GG1202" s="559"/>
      <c r="GH1202" s="559"/>
      <c r="GI1202" s="559"/>
      <c r="GJ1202" s="559"/>
      <c r="GK1202" s="559"/>
      <c r="GL1202" s="559"/>
      <c r="GM1202" s="559"/>
      <c r="GN1202" s="559"/>
      <c r="GO1202" s="559"/>
      <c r="GP1202" s="559"/>
      <c r="GQ1202" s="559"/>
      <c r="GR1202" s="559"/>
      <c r="GS1202" s="559"/>
      <c r="GT1202" s="559"/>
      <c r="GU1202" s="559"/>
      <c r="GV1202" s="559"/>
      <c r="GW1202" s="559"/>
      <c r="GX1202" s="559"/>
      <c r="GY1202" s="559"/>
      <c r="GZ1202" s="559"/>
      <c r="HA1202" s="559"/>
      <c r="HB1202" s="559"/>
      <c r="HC1202" s="559"/>
      <c r="HD1202" s="559"/>
      <c r="HE1202" s="559"/>
      <c r="HF1202" s="559"/>
      <c r="HG1202" s="559"/>
      <c r="HH1202" s="559"/>
      <c r="HI1202" s="559"/>
      <c r="HJ1202" s="559"/>
      <c r="HK1202" s="559"/>
      <c r="HL1202" s="559"/>
      <c r="HM1202" s="559"/>
      <c r="HN1202" s="559"/>
      <c r="HO1202" s="559"/>
      <c r="HP1202" s="559"/>
      <c r="HQ1202" s="559"/>
      <c r="HR1202" s="559"/>
      <c r="HS1202" s="559"/>
      <c r="HT1202" s="559"/>
      <c r="HU1202" s="559"/>
      <c r="HV1202" s="559"/>
      <c r="HW1202" s="559"/>
      <c r="HX1202" s="559"/>
      <c r="HY1202" s="559"/>
      <c r="HZ1202" s="559"/>
      <c r="IA1202" s="559"/>
      <c r="IB1202" s="559"/>
      <c r="IC1202" s="559"/>
      <c r="ID1202" s="559"/>
      <c r="IE1202" s="559"/>
      <c r="IF1202" s="559"/>
      <c r="IG1202" s="559"/>
      <c r="IH1202" s="559"/>
      <c r="II1202" s="559"/>
      <c r="IJ1202" s="559"/>
      <c r="IK1202" s="559"/>
      <c r="IL1202" s="559"/>
      <c r="IM1202" s="559"/>
      <c r="IN1202" s="559"/>
      <c r="IO1202" s="559"/>
      <c r="IP1202" s="559"/>
      <c r="IQ1202" s="559"/>
      <c r="IR1202" s="559"/>
      <c r="IS1202" s="559"/>
      <c r="IT1202" s="559"/>
      <c r="IU1202" s="559"/>
      <c r="IV1202" s="559"/>
      <c r="IW1202" s="559"/>
      <c r="IX1202" s="559"/>
      <c r="IY1202" s="559"/>
      <c r="IZ1202" s="559"/>
      <c r="JA1202" s="559"/>
      <c r="JB1202" s="559"/>
      <c r="JC1202" s="559"/>
      <c r="JD1202" s="559"/>
      <c r="JE1202" s="559"/>
      <c r="JF1202" s="559"/>
      <c r="JG1202" s="559"/>
      <c r="JH1202" s="559"/>
      <c r="JI1202" s="559"/>
      <c r="JJ1202" s="559"/>
      <c r="JK1202" s="559"/>
      <c r="JL1202" s="559"/>
      <c r="JM1202" s="559"/>
      <c r="JN1202" s="559"/>
      <c r="JO1202" s="559"/>
      <c r="JP1202" s="559"/>
      <c r="JQ1202" s="559"/>
      <c r="JR1202" s="559"/>
      <c r="JS1202" s="559"/>
      <c r="JT1202" s="559"/>
      <c r="JU1202" s="559"/>
      <c r="JV1202" s="559"/>
      <c r="JW1202" s="559"/>
      <c r="JX1202" s="559"/>
      <c r="JY1202" s="559"/>
      <c r="JZ1202" s="559"/>
      <c r="KA1202" s="559"/>
      <c r="KB1202" s="559"/>
      <c r="KC1202" s="559"/>
      <c r="KD1202" s="559"/>
      <c r="KE1202" s="559"/>
      <c r="KF1202" s="559"/>
      <c r="KG1202" s="559"/>
      <c r="KH1202" s="559"/>
      <c r="KI1202" s="559"/>
      <c r="KJ1202" s="559"/>
      <c r="KK1202" s="559"/>
      <c r="KL1202" s="559"/>
      <c r="KM1202" s="559"/>
      <c r="KN1202" s="559"/>
      <c r="KO1202" s="559"/>
      <c r="KP1202" s="559"/>
      <c r="KQ1202" s="559"/>
      <c r="KR1202" s="559"/>
      <c r="KS1202" s="559"/>
      <c r="KT1202" s="559"/>
      <c r="KU1202" s="559"/>
      <c r="KV1202" s="559"/>
      <c r="KW1202" s="559"/>
      <c r="KX1202" s="559"/>
      <c r="KY1202" s="559"/>
      <c r="KZ1202" s="559"/>
      <c r="LA1202" s="559"/>
      <c r="LB1202" s="559"/>
      <c r="LC1202" s="559"/>
      <c r="LD1202" s="559"/>
      <c r="LE1202" s="559"/>
      <c r="LF1202" s="559"/>
      <c r="LG1202" s="559"/>
      <c r="LH1202" s="559"/>
      <c r="LI1202" s="559"/>
      <c r="LJ1202" s="559"/>
      <c r="LK1202" s="559"/>
      <c r="LL1202" s="559"/>
      <c r="LM1202" s="559"/>
      <c r="LN1202" s="559"/>
      <c r="LO1202" s="559"/>
      <c r="LP1202" s="559"/>
      <c r="LQ1202" s="559"/>
      <c r="LR1202" s="559"/>
      <c r="LS1202" s="559"/>
      <c r="LT1202" s="559"/>
      <c r="LU1202" s="559"/>
      <c r="LV1202" s="559"/>
      <c r="LW1202" s="559"/>
      <c r="LX1202" s="559"/>
      <c r="LY1202" s="559"/>
      <c r="LZ1202" s="559"/>
      <c r="MA1202" s="559"/>
      <c r="MB1202" s="559"/>
      <c r="MC1202" s="559"/>
      <c r="MD1202" s="559"/>
      <c r="ME1202" s="559"/>
      <c r="MF1202" s="559"/>
      <c r="MG1202" s="559"/>
      <c r="MH1202" s="559"/>
      <c r="MI1202" s="559"/>
      <c r="MJ1202" s="559"/>
      <c r="MK1202" s="559"/>
      <c r="ML1202" s="559"/>
      <c r="MM1202" s="559"/>
      <c r="MN1202" s="559"/>
      <c r="MO1202" s="559"/>
      <c r="MP1202" s="559"/>
      <c r="MQ1202" s="559"/>
      <c r="MR1202" s="559"/>
      <c r="MS1202" s="559"/>
      <c r="MT1202" s="559"/>
      <c r="MU1202" s="559"/>
      <c r="MV1202" s="559"/>
      <c r="MW1202" s="559"/>
      <c r="MX1202" s="559"/>
      <c r="MY1202" s="559"/>
      <c r="MZ1202" s="559"/>
      <c r="NA1202" s="559"/>
      <c r="NB1202" s="559"/>
      <c r="NC1202" s="559"/>
      <c r="ND1202" s="559"/>
      <c r="NE1202" s="559"/>
      <c r="NF1202" s="559"/>
      <c r="NG1202" s="559"/>
      <c r="NH1202" s="559"/>
      <c r="NI1202" s="559"/>
      <c r="NJ1202" s="559"/>
      <c r="NK1202" s="559"/>
      <c r="NL1202" s="559"/>
      <c r="NM1202" s="559"/>
      <c r="NN1202" s="559"/>
      <c r="NO1202" s="559"/>
      <c r="NP1202" s="559"/>
      <c r="NQ1202" s="559"/>
      <c r="NR1202" s="559"/>
      <c r="NS1202" s="559"/>
      <c r="NT1202" s="559"/>
      <c r="NU1202" s="559"/>
      <c r="NV1202" s="559"/>
      <c r="NW1202" s="559"/>
      <c r="NX1202" s="559"/>
      <c r="NY1202" s="559"/>
      <c r="NZ1202" s="559"/>
      <c r="OA1202" s="559"/>
      <c r="OB1202" s="559"/>
      <c r="OC1202" s="559"/>
      <c r="OD1202" s="559"/>
      <c r="OE1202" s="559"/>
      <c r="OF1202" s="559"/>
      <c r="OG1202" s="559"/>
      <c r="OH1202" s="559"/>
      <c r="OI1202" s="559"/>
      <c r="OJ1202" s="559"/>
      <c r="OK1202" s="559"/>
      <c r="OL1202" s="559"/>
      <c r="OM1202" s="559"/>
      <c r="ON1202" s="559"/>
      <c r="OO1202" s="559"/>
      <c r="OP1202" s="559"/>
      <c r="OQ1202" s="559"/>
      <c r="OR1202" s="559"/>
      <c r="OS1202" s="559"/>
      <c r="OT1202" s="559"/>
      <c r="OU1202" s="559"/>
      <c r="OV1202" s="559"/>
      <c r="OW1202" s="559"/>
      <c r="OX1202" s="559"/>
      <c r="OY1202" s="559"/>
      <c r="OZ1202" s="559"/>
      <c r="PA1202" s="559"/>
      <c r="PB1202" s="559"/>
      <c r="PC1202" s="559"/>
      <c r="PD1202" s="559"/>
      <c r="PE1202" s="559"/>
      <c r="PF1202" s="559"/>
      <c r="PG1202" s="559"/>
      <c r="PH1202" s="559"/>
      <c r="PI1202" s="559"/>
      <c r="PJ1202" s="559"/>
      <c r="PK1202" s="559"/>
      <c r="PL1202" s="559"/>
      <c r="PM1202" s="559"/>
      <c r="PN1202" s="559"/>
      <c r="PO1202" s="559"/>
      <c r="PP1202" s="559"/>
      <c r="PQ1202" s="559"/>
      <c r="PR1202" s="559"/>
      <c r="PS1202" s="559"/>
      <c r="PT1202" s="559"/>
      <c r="PU1202" s="559"/>
      <c r="PV1202" s="559"/>
      <c r="PW1202" s="559"/>
      <c r="PX1202" s="559"/>
      <c r="PY1202" s="559"/>
      <c r="PZ1202" s="559"/>
      <c r="QA1202" s="559"/>
      <c r="QB1202" s="559"/>
      <c r="QC1202" s="559"/>
      <c r="QD1202" s="559"/>
      <c r="QE1202" s="559"/>
      <c r="QF1202" s="559"/>
      <c r="QG1202" s="559"/>
      <c r="QH1202" s="559"/>
      <c r="QI1202" s="559"/>
      <c r="QJ1202" s="559"/>
      <c r="QK1202" s="559"/>
      <c r="QL1202" s="559"/>
      <c r="QM1202" s="559"/>
      <c r="QN1202" s="559"/>
      <c r="QO1202" s="559"/>
      <c r="QP1202" s="559"/>
      <c r="QQ1202" s="559"/>
      <c r="QR1202" s="559"/>
      <c r="QS1202" s="559"/>
      <c r="QT1202" s="559"/>
      <c r="QU1202" s="559"/>
      <c r="QV1202" s="559"/>
      <c r="QW1202" s="559"/>
      <c r="QX1202" s="559"/>
      <c r="QY1202" s="559"/>
      <c r="QZ1202" s="559"/>
      <c r="RA1202" s="559"/>
      <c r="RB1202" s="559"/>
      <c r="RC1202" s="559"/>
      <c r="RD1202" s="559"/>
      <c r="RE1202" s="559"/>
      <c r="RF1202" s="559"/>
      <c r="RG1202" s="559"/>
      <c r="RH1202" s="559"/>
      <c r="RI1202" s="559"/>
      <c r="RJ1202" s="559"/>
      <c r="RK1202" s="559"/>
      <c r="RL1202" s="559"/>
      <c r="RM1202" s="559"/>
      <c r="RN1202" s="559"/>
      <c r="RO1202" s="559"/>
      <c r="RP1202" s="559"/>
      <c r="RQ1202" s="559"/>
      <c r="RR1202" s="559"/>
      <c r="RS1202" s="559"/>
      <c r="RT1202" s="559"/>
      <c r="RU1202" s="559"/>
      <c r="RV1202" s="559"/>
      <c r="RW1202" s="559"/>
      <c r="RX1202" s="559"/>
      <c r="RY1202" s="559"/>
      <c r="RZ1202" s="559"/>
      <c r="SA1202" s="559"/>
      <c r="SB1202" s="559"/>
      <c r="SC1202" s="559"/>
      <c r="SD1202" s="559"/>
      <c r="SE1202" s="559"/>
      <c r="SF1202" s="559"/>
      <c r="SG1202" s="559"/>
      <c r="SH1202" s="559"/>
      <c r="SI1202" s="559"/>
      <c r="SJ1202" s="559"/>
      <c r="SK1202" s="559"/>
      <c r="SL1202" s="559"/>
      <c r="SM1202" s="559"/>
      <c r="SN1202" s="559"/>
      <c r="SO1202" s="559"/>
      <c r="SP1202" s="559"/>
      <c r="SQ1202" s="559"/>
      <c r="SR1202" s="559"/>
      <c r="SS1202" s="559"/>
      <c r="ST1202" s="559"/>
      <c r="SU1202" s="559"/>
      <c r="SV1202" s="559"/>
      <c r="SW1202" s="559"/>
      <c r="SX1202" s="559"/>
      <c r="SY1202" s="559"/>
      <c r="SZ1202" s="559"/>
      <c r="TA1202" s="559"/>
      <c r="TB1202" s="559"/>
      <c r="TC1202" s="559"/>
      <c r="TD1202" s="559"/>
      <c r="TE1202" s="559"/>
      <c r="TF1202" s="559"/>
      <c r="TG1202" s="559"/>
      <c r="TH1202" s="559"/>
      <c r="TI1202" s="559"/>
      <c r="TJ1202" s="559"/>
      <c r="TK1202" s="559"/>
      <c r="TL1202" s="559"/>
      <c r="TM1202" s="559"/>
      <c r="TN1202" s="559"/>
      <c r="TO1202" s="559"/>
      <c r="TP1202" s="559"/>
      <c r="TQ1202" s="559"/>
      <c r="TR1202" s="559"/>
      <c r="TS1202" s="559"/>
      <c r="TT1202" s="559"/>
      <c r="TU1202" s="559"/>
      <c r="TV1202" s="559"/>
      <c r="TW1202" s="559"/>
      <c r="TX1202" s="559"/>
      <c r="TY1202" s="559"/>
      <c r="TZ1202" s="559"/>
      <c r="UA1202" s="559"/>
      <c r="UB1202" s="559"/>
      <c r="UC1202" s="559"/>
      <c r="UD1202" s="559"/>
      <c r="UE1202" s="559"/>
      <c r="UF1202" s="559"/>
      <c r="UG1202" s="559"/>
      <c r="UH1202" s="559"/>
      <c r="UI1202" s="559"/>
      <c r="UJ1202" s="559"/>
      <c r="UK1202" s="559"/>
      <c r="UL1202" s="559"/>
      <c r="UM1202" s="559"/>
      <c r="UN1202" s="559"/>
      <c r="UO1202" s="559"/>
      <c r="UP1202" s="559"/>
      <c r="UQ1202" s="559"/>
      <c r="UR1202" s="559"/>
      <c r="US1202" s="559"/>
      <c r="UT1202" s="559"/>
      <c r="UU1202" s="559"/>
      <c r="UV1202" s="559"/>
      <c r="UW1202" s="559"/>
      <c r="UX1202" s="559"/>
      <c r="UY1202" s="559"/>
      <c r="UZ1202" s="559"/>
      <c r="VA1202" s="559"/>
      <c r="VB1202" s="559"/>
      <c r="VC1202" s="559"/>
      <c r="VD1202" s="559"/>
      <c r="VE1202" s="559"/>
      <c r="VF1202" s="559"/>
      <c r="VG1202" s="559"/>
      <c r="VH1202" s="559"/>
      <c r="VI1202" s="559"/>
      <c r="VJ1202" s="559"/>
      <c r="VK1202" s="559"/>
      <c r="VL1202" s="559"/>
      <c r="VM1202" s="559"/>
      <c r="VN1202" s="559"/>
      <c r="VO1202" s="559"/>
      <c r="VP1202" s="559"/>
      <c r="VQ1202" s="559"/>
      <c r="VR1202" s="559"/>
      <c r="VS1202" s="559"/>
      <c r="VT1202" s="559"/>
      <c r="VU1202" s="559"/>
      <c r="VV1202" s="559"/>
      <c r="VW1202" s="559"/>
      <c r="VX1202" s="559"/>
      <c r="VY1202" s="559"/>
      <c r="VZ1202" s="559"/>
      <c r="WA1202" s="559"/>
      <c r="WB1202" s="559"/>
      <c r="WC1202" s="559"/>
      <c r="WD1202" s="559"/>
      <c r="WE1202" s="559"/>
      <c r="WF1202" s="559"/>
      <c r="WG1202" s="559"/>
      <c r="WH1202" s="559"/>
      <c r="WI1202" s="559"/>
      <c r="WJ1202" s="559"/>
      <c r="WK1202" s="559"/>
      <c r="WL1202" s="559"/>
      <c r="WM1202" s="559"/>
      <c r="WN1202" s="559"/>
      <c r="WO1202" s="559"/>
      <c r="WP1202" s="559"/>
      <c r="WQ1202" s="559"/>
      <c r="WR1202" s="559"/>
      <c r="WS1202" s="559"/>
      <c r="WT1202" s="559"/>
      <c r="WU1202" s="559"/>
      <c r="WV1202" s="559"/>
      <c r="WW1202" s="559"/>
      <c r="WX1202" s="559"/>
      <c r="WY1202" s="559"/>
      <c r="WZ1202" s="559"/>
      <c r="XA1202" s="559"/>
      <c r="XB1202" s="559"/>
      <c r="XC1202" s="559"/>
      <c r="XD1202" s="559"/>
      <c r="XE1202" s="559"/>
      <c r="XF1202" s="559"/>
      <c r="XG1202" s="559"/>
      <c r="XH1202" s="559"/>
      <c r="XI1202" s="559"/>
      <c r="XJ1202" s="559"/>
      <c r="XK1202" s="559"/>
      <c r="XL1202" s="559"/>
      <c r="XM1202" s="559"/>
      <c r="XN1202" s="559"/>
      <c r="XO1202" s="559"/>
      <c r="XP1202" s="559"/>
      <c r="XQ1202" s="559"/>
      <c r="XR1202" s="559"/>
      <c r="XS1202" s="559"/>
      <c r="XT1202" s="559"/>
      <c r="XU1202" s="559"/>
      <c r="XV1202" s="559"/>
      <c r="XW1202" s="559"/>
      <c r="XX1202" s="559"/>
      <c r="XY1202" s="559"/>
      <c r="XZ1202" s="559"/>
      <c r="YA1202" s="559"/>
      <c r="YB1202" s="559"/>
      <c r="YC1202" s="559"/>
      <c r="YD1202" s="559"/>
      <c r="YE1202" s="559"/>
      <c r="YF1202" s="559"/>
      <c r="YG1202" s="559"/>
      <c r="YH1202" s="559"/>
      <c r="YI1202" s="559"/>
      <c r="YJ1202" s="559"/>
      <c r="YK1202" s="559"/>
      <c r="YL1202" s="559"/>
      <c r="YM1202" s="559"/>
      <c r="YN1202" s="559"/>
      <c r="YO1202" s="559"/>
      <c r="YP1202" s="559"/>
      <c r="YQ1202" s="559"/>
      <c r="YR1202" s="559"/>
      <c r="YS1202" s="559"/>
      <c r="YT1202" s="559"/>
      <c r="YU1202" s="559"/>
      <c r="YV1202" s="559"/>
      <c r="YW1202" s="559"/>
      <c r="YX1202" s="559"/>
      <c r="YY1202" s="559"/>
      <c r="YZ1202" s="559"/>
      <c r="ZA1202" s="559"/>
      <c r="ZB1202" s="559"/>
      <c r="ZC1202" s="559"/>
      <c r="ZD1202" s="559"/>
      <c r="ZE1202" s="559"/>
      <c r="ZF1202" s="559"/>
      <c r="ZG1202" s="559"/>
      <c r="ZH1202" s="559"/>
      <c r="ZI1202" s="559"/>
      <c r="ZJ1202" s="559"/>
      <c r="ZK1202" s="559"/>
      <c r="ZL1202" s="559"/>
      <c r="ZM1202" s="559"/>
      <c r="ZN1202" s="559"/>
      <c r="ZO1202" s="559"/>
      <c r="ZP1202" s="559"/>
      <c r="ZQ1202" s="559"/>
      <c r="ZR1202" s="559"/>
      <c r="ZS1202" s="559"/>
      <c r="ZT1202" s="559"/>
      <c r="ZU1202" s="559"/>
      <c r="ZV1202" s="559"/>
      <c r="ZW1202" s="559"/>
      <c r="ZX1202" s="559"/>
      <c r="ZY1202" s="559"/>
      <c r="ZZ1202" s="559"/>
      <c r="AAA1202" s="559"/>
      <c r="AAB1202" s="559"/>
      <c r="AAC1202" s="559"/>
      <c r="AAD1202" s="559"/>
      <c r="AAE1202" s="559"/>
      <c r="AAF1202" s="559"/>
      <c r="AAG1202" s="559"/>
      <c r="AAH1202" s="559"/>
      <c r="AAI1202" s="559"/>
      <c r="AAJ1202" s="559"/>
      <c r="AAK1202" s="559"/>
      <c r="AAL1202" s="559"/>
      <c r="AAM1202" s="559"/>
      <c r="AAN1202" s="559"/>
      <c r="AAO1202" s="559"/>
      <c r="AAP1202" s="559"/>
      <c r="AAQ1202" s="559"/>
      <c r="AAR1202" s="559"/>
      <c r="AAS1202" s="559"/>
      <c r="AAT1202" s="559"/>
      <c r="AAU1202" s="559"/>
      <c r="AAV1202" s="559"/>
      <c r="AAW1202" s="559"/>
      <c r="AAX1202" s="559"/>
      <c r="AAY1202" s="559"/>
      <c r="AAZ1202" s="559"/>
      <c r="ABA1202" s="559"/>
      <c r="ABB1202" s="559"/>
      <c r="ABC1202" s="559"/>
      <c r="ABD1202" s="559"/>
      <c r="ABE1202" s="559"/>
      <c r="ABF1202" s="559"/>
      <c r="ABG1202" s="559"/>
      <c r="ABH1202" s="559"/>
      <c r="ABI1202" s="559"/>
      <c r="ABJ1202" s="559"/>
      <c r="ABK1202" s="559"/>
      <c r="ABL1202" s="559"/>
      <c r="ABM1202" s="559"/>
      <c r="ABN1202" s="559"/>
      <c r="ABO1202" s="559"/>
      <c r="ABP1202" s="559"/>
      <c r="ABQ1202" s="559"/>
      <c r="ABR1202" s="559"/>
      <c r="ABS1202" s="559"/>
      <c r="ABT1202" s="559"/>
      <c r="ABU1202" s="559"/>
      <c r="ABV1202" s="559"/>
      <c r="ABW1202" s="559"/>
      <c r="ABX1202" s="559"/>
      <c r="ABY1202" s="559"/>
      <c r="ABZ1202" s="559"/>
      <c r="ACA1202" s="559"/>
      <c r="ACB1202" s="559"/>
      <c r="ACC1202" s="559"/>
      <c r="ACD1202" s="559"/>
      <c r="ACE1202" s="559"/>
      <c r="ACF1202" s="559"/>
      <c r="ACG1202" s="559"/>
      <c r="ACH1202" s="559"/>
      <c r="ACI1202" s="559"/>
      <c r="ACJ1202" s="559"/>
      <c r="ACK1202" s="559"/>
      <c r="ACL1202" s="559"/>
      <c r="ACM1202" s="559"/>
      <c r="ACN1202" s="559"/>
      <c r="ACO1202" s="559"/>
      <c r="ACP1202" s="559"/>
      <c r="ACQ1202" s="559"/>
      <c r="ACR1202" s="559"/>
      <c r="ACS1202" s="559"/>
      <c r="ACT1202" s="559"/>
      <c r="ACU1202" s="559"/>
      <c r="ACV1202" s="559"/>
      <c r="ACW1202" s="559"/>
      <c r="ACX1202" s="559"/>
      <c r="ACY1202" s="559"/>
      <c r="ACZ1202" s="559"/>
      <c r="ADA1202" s="559"/>
      <c r="ADB1202" s="559"/>
      <c r="ADC1202" s="559"/>
      <c r="ADD1202" s="559"/>
      <c r="ADE1202" s="559"/>
      <c r="ADF1202" s="559"/>
      <c r="ADG1202" s="559"/>
      <c r="ADH1202" s="559"/>
      <c r="ADI1202" s="559"/>
      <c r="ADJ1202" s="559"/>
      <c r="ADK1202" s="559"/>
      <c r="ADL1202" s="559"/>
      <c r="ADM1202" s="559"/>
      <c r="ADN1202" s="559"/>
      <c r="ADO1202" s="559"/>
      <c r="ADP1202" s="559"/>
      <c r="ADQ1202" s="559"/>
      <c r="ADR1202" s="559"/>
      <c r="ADS1202" s="559"/>
      <c r="ADT1202" s="559"/>
      <c r="ADU1202" s="559"/>
      <c r="ADV1202" s="559"/>
      <c r="ADW1202" s="559"/>
      <c r="ADX1202" s="559"/>
      <c r="ADY1202" s="559"/>
      <c r="ADZ1202" s="559"/>
      <c r="AEA1202" s="559"/>
      <c r="AEB1202" s="559"/>
      <c r="AEC1202" s="559"/>
      <c r="AED1202" s="559"/>
      <c r="AEE1202" s="559"/>
      <c r="AEF1202" s="559"/>
      <c r="AEG1202" s="559"/>
      <c r="AEH1202" s="559"/>
      <c r="AEI1202" s="559"/>
      <c r="AEJ1202" s="559"/>
      <c r="AEK1202" s="559"/>
      <c r="AEL1202" s="559"/>
      <c r="AEM1202" s="559"/>
      <c r="AEN1202" s="559"/>
      <c r="AEO1202" s="559"/>
      <c r="AEP1202" s="559"/>
      <c r="AEQ1202" s="559"/>
      <c r="AER1202" s="559"/>
      <c r="AES1202" s="559"/>
      <c r="AET1202" s="559"/>
      <c r="AEU1202" s="559"/>
      <c r="AEV1202" s="559"/>
      <c r="AEW1202" s="559"/>
      <c r="AEX1202" s="559"/>
      <c r="AEY1202" s="559"/>
      <c r="AEZ1202" s="559"/>
      <c r="AFA1202" s="559"/>
      <c r="AFB1202" s="559"/>
      <c r="AFC1202" s="559"/>
      <c r="AFD1202" s="559"/>
      <c r="AFE1202" s="559"/>
      <c r="AFF1202" s="559"/>
      <c r="AFG1202" s="559"/>
      <c r="AFH1202" s="559"/>
      <c r="AFI1202" s="559"/>
      <c r="AFJ1202" s="559"/>
      <c r="AFK1202" s="559"/>
      <c r="AFL1202" s="559"/>
      <c r="AFM1202" s="559"/>
      <c r="AFN1202" s="559"/>
      <c r="AFO1202" s="559"/>
      <c r="AFP1202" s="559"/>
      <c r="AFQ1202" s="559"/>
      <c r="AFR1202" s="559"/>
      <c r="AFS1202" s="559"/>
      <c r="AFT1202" s="559"/>
      <c r="AFU1202" s="559"/>
      <c r="AFV1202" s="559"/>
      <c r="AFW1202" s="559"/>
      <c r="AFX1202" s="559"/>
      <c r="AFY1202" s="559"/>
      <c r="AFZ1202" s="559"/>
      <c r="AGA1202" s="559"/>
      <c r="AGB1202" s="559"/>
      <c r="AGC1202" s="559"/>
      <c r="AGD1202" s="559"/>
      <c r="AGE1202" s="559"/>
      <c r="AGF1202" s="559"/>
      <c r="AGG1202" s="559"/>
      <c r="AGH1202" s="559"/>
      <c r="AGI1202" s="559"/>
      <c r="AGJ1202" s="559"/>
      <c r="AGK1202" s="559"/>
      <c r="AGL1202" s="559"/>
      <c r="AGM1202" s="559"/>
      <c r="AGN1202" s="559"/>
      <c r="AGO1202" s="559"/>
      <c r="AGP1202" s="559"/>
      <c r="AGQ1202" s="559"/>
      <c r="AGR1202" s="559"/>
      <c r="AGS1202" s="559"/>
      <c r="AGT1202" s="559"/>
      <c r="AGU1202" s="559"/>
      <c r="AGV1202" s="559"/>
      <c r="AGW1202" s="559"/>
      <c r="AGX1202" s="559"/>
      <c r="AGY1202" s="559"/>
      <c r="AGZ1202" s="559"/>
      <c r="AHA1202" s="559"/>
      <c r="AHB1202" s="559"/>
      <c r="AHC1202" s="559"/>
      <c r="AHD1202" s="559"/>
      <c r="AHE1202" s="559"/>
      <c r="AHF1202" s="559"/>
      <c r="AHG1202" s="559"/>
      <c r="AHH1202" s="559"/>
      <c r="AHI1202" s="559"/>
      <c r="AHJ1202" s="559"/>
      <c r="AHK1202" s="559"/>
      <c r="AHL1202" s="559"/>
      <c r="AHM1202" s="559"/>
      <c r="AHN1202" s="559"/>
      <c r="AHO1202" s="559"/>
      <c r="AHP1202" s="559"/>
      <c r="AHQ1202" s="559"/>
      <c r="AHR1202" s="559"/>
      <c r="AHS1202" s="559"/>
      <c r="AHT1202" s="559"/>
      <c r="AHU1202" s="559"/>
      <c r="AHV1202" s="559"/>
      <c r="AHW1202" s="559"/>
      <c r="AHX1202" s="559"/>
      <c r="AHY1202" s="559"/>
      <c r="AHZ1202" s="559"/>
      <c r="AIA1202" s="559"/>
      <c r="AIB1202" s="559"/>
      <c r="AIC1202" s="559"/>
      <c r="AID1202" s="559"/>
      <c r="AIE1202" s="559"/>
      <c r="AIF1202" s="559"/>
      <c r="AIG1202" s="559"/>
      <c r="AIH1202" s="559"/>
      <c r="AII1202" s="559"/>
      <c r="AIJ1202" s="559"/>
      <c r="AIK1202" s="559"/>
      <c r="AIL1202" s="559"/>
      <c r="AIM1202" s="559"/>
      <c r="AIN1202" s="559"/>
      <c r="AIO1202" s="559"/>
      <c r="AIP1202" s="559"/>
      <c r="AIQ1202" s="559"/>
      <c r="AIR1202" s="559"/>
      <c r="AIS1202" s="559"/>
      <c r="AIT1202" s="559"/>
      <c r="AIU1202" s="559"/>
      <c r="AIV1202" s="559"/>
      <c r="AIW1202" s="559"/>
      <c r="AIX1202" s="559"/>
      <c r="AIY1202" s="559"/>
      <c r="AIZ1202" s="559"/>
      <c r="AJA1202" s="559"/>
      <c r="AJB1202" s="559"/>
      <c r="AJC1202" s="559"/>
      <c r="AJD1202" s="559"/>
      <c r="AJE1202" s="559"/>
      <c r="AJF1202" s="559"/>
      <c r="AJG1202" s="559"/>
      <c r="AJH1202" s="559"/>
      <c r="AJI1202" s="559"/>
      <c r="AJJ1202" s="559"/>
      <c r="AJK1202" s="559"/>
      <c r="AJL1202" s="559"/>
      <c r="AJM1202" s="559"/>
      <c r="AJN1202" s="559"/>
      <c r="AJO1202" s="559"/>
      <c r="AJP1202" s="559"/>
      <c r="AJQ1202" s="559"/>
      <c r="AJR1202" s="559"/>
      <c r="AJS1202" s="559"/>
      <c r="AJT1202" s="559"/>
      <c r="AJU1202" s="559"/>
      <c r="AJV1202" s="559"/>
      <c r="AJW1202" s="559"/>
      <c r="AJX1202" s="559"/>
      <c r="AJY1202" s="559"/>
      <c r="AJZ1202" s="559"/>
      <c r="AKA1202" s="559"/>
      <c r="AKB1202" s="559"/>
      <c r="AKC1202" s="559"/>
      <c r="AKD1202" s="559"/>
      <c r="AKE1202" s="559"/>
      <c r="AKF1202" s="559"/>
      <c r="AKG1202" s="559"/>
      <c r="AKH1202" s="559"/>
      <c r="AKI1202" s="559"/>
      <c r="AKJ1202" s="559"/>
      <c r="AKK1202" s="559"/>
      <c r="AKL1202" s="559"/>
      <c r="AKM1202" s="559"/>
      <c r="AKN1202" s="559"/>
      <c r="AKO1202" s="559"/>
      <c r="AKP1202" s="559"/>
      <c r="AKQ1202" s="559"/>
      <c r="AKR1202" s="559"/>
      <c r="AKS1202" s="559"/>
      <c r="AKT1202" s="559"/>
      <c r="AKU1202" s="559"/>
      <c r="AKV1202" s="559"/>
      <c r="AKW1202" s="559"/>
      <c r="AKX1202" s="559"/>
      <c r="AKY1202" s="559"/>
      <c r="AKZ1202" s="559"/>
      <c r="ALA1202" s="559"/>
      <c r="ALB1202" s="559"/>
      <c r="ALC1202" s="559"/>
      <c r="ALD1202" s="559"/>
      <c r="ALE1202" s="559"/>
      <c r="ALF1202" s="559"/>
      <c r="ALG1202" s="559"/>
      <c r="ALH1202" s="559"/>
      <c r="ALI1202" s="559"/>
      <c r="ALJ1202" s="559"/>
      <c r="ALK1202" s="559"/>
      <c r="ALL1202" s="559"/>
      <c r="ALM1202" s="559"/>
      <c r="ALN1202" s="559"/>
      <c r="ALO1202" s="559"/>
      <c r="ALP1202" s="559"/>
      <c r="ALQ1202" s="559"/>
      <c r="ALR1202" s="559"/>
      <c r="ALS1202" s="559"/>
      <c r="ALT1202" s="559"/>
      <c r="ALU1202" s="559"/>
      <c r="ALV1202" s="559"/>
      <c r="ALW1202" s="559"/>
      <c r="ALX1202" s="559"/>
      <c r="ALY1202" s="559"/>
      <c r="ALZ1202" s="559"/>
      <c r="AMA1202" s="559"/>
      <c r="AMB1202" s="559"/>
      <c r="AMC1202" s="559"/>
      <c r="AMD1202" s="559"/>
      <c r="AME1202" s="559"/>
      <c r="AMF1202" s="559"/>
      <c r="AMG1202" s="559"/>
      <c r="AMH1202" s="559"/>
      <c r="AMI1202" s="559"/>
      <c r="AMJ1202" s="559"/>
      <c r="AMK1202" s="559"/>
      <c r="AML1202" s="559"/>
      <c r="AMM1202" s="559"/>
      <c r="AMN1202" s="559"/>
      <c r="AMO1202" s="559"/>
      <c r="AMP1202" s="559"/>
      <c r="AMQ1202" s="559"/>
      <c r="AMR1202" s="559"/>
      <c r="AMS1202" s="559"/>
      <c r="AMT1202" s="559"/>
      <c r="AMU1202" s="559"/>
      <c r="AMV1202" s="559"/>
      <c r="AMW1202" s="559"/>
      <c r="AMX1202" s="559"/>
      <c r="AMY1202" s="559"/>
      <c r="AMZ1202" s="559"/>
      <c r="ANA1202" s="559"/>
      <c r="ANB1202" s="559"/>
      <c r="ANC1202" s="559"/>
      <c r="AND1202" s="559"/>
      <c r="ANE1202" s="559"/>
      <c r="ANF1202" s="559"/>
      <c r="ANG1202" s="559"/>
      <c r="ANH1202" s="559"/>
      <c r="ANI1202" s="559"/>
      <c r="ANJ1202" s="559"/>
      <c r="ANK1202" s="559"/>
      <c r="ANL1202" s="559"/>
      <c r="ANM1202" s="559"/>
      <c r="ANN1202" s="559"/>
      <c r="ANO1202" s="559"/>
      <c r="ANP1202" s="559"/>
      <c r="ANQ1202" s="559"/>
      <c r="ANR1202" s="559"/>
      <c r="ANS1202" s="559"/>
      <c r="ANT1202" s="559"/>
      <c r="ANU1202" s="559"/>
      <c r="ANV1202" s="559"/>
      <c r="ANW1202" s="559"/>
      <c r="ANX1202" s="559"/>
      <c r="ANY1202" s="559"/>
      <c r="ANZ1202" s="559"/>
      <c r="AOA1202" s="559"/>
      <c r="AOB1202" s="559"/>
      <c r="AOC1202" s="559"/>
      <c r="AOD1202" s="559"/>
      <c r="AOE1202" s="559"/>
      <c r="AOF1202" s="559"/>
      <c r="AOG1202" s="559"/>
      <c r="AOH1202" s="559"/>
      <c r="AOI1202" s="559"/>
      <c r="AOJ1202" s="559"/>
      <c r="AOK1202" s="559"/>
      <c r="AOL1202" s="559"/>
      <c r="AOM1202" s="559"/>
      <c r="AON1202" s="559"/>
      <c r="AOO1202" s="559"/>
      <c r="AOP1202" s="559"/>
      <c r="AOQ1202" s="559"/>
      <c r="AOR1202" s="559"/>
      <c r="AOS1202" s="559"/>
      <c r="AOT1202" s="559"/>
      <c r="AOU1202" s="559"/>
      <c r="AOV1202" s="559"/>
      <c r="AOW1202" s="559"/>
      <c r="AOX1202" s="559"/>
      <c r="AOY1202" s="559"/>
      <c r="AOZ1202" s="559"/>
      <c r="APA1202" s="559"/>
      <c r="APB1202" s="559"/>
      <c r="APC1202" s="559"/>
      <c r="APD1202" s="559"/>
      <c r="APE1202" s="559"/>
      <c r="APF1202" s="559"/>
      <c r="APG1202" s="559"/>
      <c r="APH1202" s="559"/>
      <c r="API1202" s="559"/>
      <c r="APJ1202" s="559"/>
      <c r="APK1202" s="559"/>
      <c r="APL1202" s="559"/>
      <c r="APM1202" s="559"/>
      <c r="APN1202" s="559"/>
      <c r="APO1202" s="559"/>
      <c r="APP1202" s="559"/>
      <c r="APQ1202" s="559"/>
      <c r="APR1202" s="559"/>
      <c r="APS1202" s="559"/>
      <c r="APT1202" s="559"/>
      <c r="APU1202" s="559"/>
      <c r="APV1202" s="559"/>
      <c r="APW1202" s="559"/>
      <c r="APX1202" s="559"/>
      <c r="APY1202" s="559"/>
      <c r="APZ1202" s="559"/>
      <c r="AQA1202" s="559"/>
      <c r="AQB1202" s="559"/>
      <c r="AQC1202" s="559"/>
      <c r="AQD1202" s="559"/>
      <c r="AQE1202" s="559"/>
      <c r="AQF1202" s="559"/>
      <c r="AQG1202" s="559"/>
      <c r="AQH1202" s="559"/>
      <c r="AQI1202" s="559"/>
      <c r="AQJ1202" s="559"/>
      <c r="AQK1202" s="559"/>
      <c r="AQL1202" s="559"/>
      <c r="AQM1202" s="559"/>
      <c r="AQN1202" s="559"/>
      <c r="AQO1202" s="559"/>
      <c r="AQP1202" s="559"/>
      <c r="AQQ1202" s="559"/>
      <c r="AQR1202" s="559"/>
      <c r="AQS1202" s="559"/>
      <c r="AQT1202" s="559"/>
      <c r="AQU1202" s="559"/>
      <c r="AQV1202" s="559"/>
      <c r="AQW1202" s="559"/>
      <c r="AQX1202" s="559"/>
      <c r="AQY1202" s="559"/>
      <c r="AQZ1202" s="559"/>
      <c r="ARA1202" s="559"/>
      <c r="ARB1202" s="559"/>
      <c r="ARC1202" s="559"/>
      <c r="ARD1202" s="559"/>
      <c r="ARE1202" s="559"/>
      <c r="ARF1202" s="559"/>
      <c r="ARG1202" s="559"/>
      <c r="ARH1202" s="559"/>
      <c r="ARI1202" s="559"/>
      <c r="ARJ1202" s="559"/>
      <c r="ARK1202" s="559"/>
      <c r="ARL1202" s="559"/>
      <c r="ARM1202" s="559"/>
      <c r="ARN1202" s="559"/>
      <c r="ARO1202" s="559"/>
      <c r="ARP1202" s="559"/>
      <c r="ARQ1202" s="559"/>
      <c r="ARR1202" s="559"/>
      <c r="ARS1202" s="559"/>
      <c r="ART1202" s="559"/>
      <c r="ARU1202" s="559"/>
      <c r="ARV1202" s="559"/>
      <c r="ARW1202" s="559"/>
      <c r="ARX1202" s="559"/>
      <c r="ARY1202" s="559"/>
      <c r="ARZ1202" s="559"/>
      <c r="ASA1202" s="559"/>
      <c r="ASB1202" s="559"/>
      <c r="ASC1202" s="559"/>
      <c r="ASD1202" s="559"/>
      <c r="ASE1202" s="559"/>
      <c r="ASF1202" s="559"/>
      <c r="ASG1202" s="559"/>
      <c r="ASH1202" s="559"/>
      <c r="ASI1202" s="559"/>
      <c r="ASJ1202" s="559"/>
      <c r="ASK1202" s="559"/>
      <c r="ASL1202" s="559"/>
      <c r="ASM1202" s="559"/>
      <c r="ASN1202" s="559"/>
      <c r="ASO1202" s="559"/>
      <c r="ASP1202" s="559"/>
      <c r="ASQ1202" s="559"/>
      <c r="ASR1202" s="559"/>
      <c r="ASS1202" s="559"/>
      <c r="AST1202" s="559"/>
      <c r="ASU1202" s="559"/>
      <c r="ASV1202" s="559"/>
      <c r="ASW1202" s="559"/>
      <c r="ASX1202" s="559"/>
      <c r="ASY1202" s="559"/>
      <c r="ASZ1202" s="559"/>
      <c r="ATA1202" s="559"/>
      <c r="ATB1202" s="559"/>
      <c r="ATC1202" s="559"/>
      <c r="ATD1202" s="559"/>
      <c r="ATE1202" s="559"/>
      <c r="ATF1202" s="559"/>
      <c r="ATG1202" s="559"/>
      <c r="ATH1202" s="559"/>
      <c r="ATI1202" s="559"/>
      <c r="ATJ1202" s="559"/>
      <c r="ATK1202" s="559"/>
      <c r="ATL1202" s="559"/>
      <c r="ATM1202" s="559"/>
      <c r="ATN1202" s="559"/>
      <c r="ATO1202" s="559"/>
      <c r="ATP1202" s="559"/>
      <c r="ATQ1202" s="559"/>
      <c r="ATR1202" s="559"/>
      <c r="ATS1202" s="559"/>
      <c r="ATT1202" s="559"/>
      <c r="ATU1202" s="559"/>
      <c r="ATV1202" s="559"/>
      <c r="ATW1202" s="559"/>
      <c r="ATX1202" s="559"/>
      <c r="ATY1202" s="559"/>
      <c r="ATZ1202" s="559"/>
      <c r="AUA1202" s="559"/>
      <c r="AUB1202" s="559"/>
      <c r="AUC1202" s="559"/>
      <c r="AUD1202" s="559"/>
      <c r="AUE1202" s="559"/>
      <c r="AUF1202" s="559"/>
      <c r="AUG1202" s="559"/>
      <c r="AUH1202" s="559"/>
      <c r="AUI1202" s="559"/>
      <c r="AUJ1202" s="559"/>
      <c r="AUK1202" s="559"/>
      <c r="AUL1202" s="559"/>
      <c r="AUM1202" s="559"/>
      <c r="AUN1202" s="559"/>
      <c r="AUO1202" s="559"/>
      <c r="AUP1202" s="559"/>
      <c r="AUQ1202" s="559"/>
      <c r="AUR1202" s="559"/>
      <c r="AUS1202" s="559"/>
      <c r="AUT1202" s="559"/>
      <c r="AUU1202" s="559"/>
      <c r="AUV1202" s="559"/>
      <c r="AUW1202" s="559"/>
      <c r="AUX1202" s="559"/>
      <c r="AUY1202" s="559"/>
      <c r="AUZ1202" s="559"/>
      <c r="AVA1202" s="559"/>
      <c r="AVB1202" s="559"/>
      <c r="AVC1202" s="559"/>
      <c r="AVD1202" s="559"/>
      <c r="AVE1202" s="559"/>
      <c r="AVF1202" s="559"/>
      <c r="AVG1202" s="559"/>
      <c r="AVH1202" s="559"/>
      <c r="AVI1202" s="559"/>
      <c r="AVJ1202" s="559"/>
      <c r="AVK1202" s="559"/>
      <c r="AVL1202" s="559"/>
      <c r="AVM1202" s="559"/>
      <c r="AVN1202" s="559"/>
      <c r="AVO1202" s="559"/>
      <c r="AVP1202" s="559"/>
      <c r="AVQ1202" s="559"/>
      <c r="AVR1202" s="559"/>
      <c r="AVS1202" s="559"/>
      <c r="AVT1202" s="559"/>
      <c r="AVU1202" s="559"/>
      <c r="AVV1202" s="559"/>
      <c r="AVW1202" s="559"/>
      <c r="AVX1202" s="559"/>
      <c r="AVY1202" s="559"/>
      <c r="AVZ1202" s="559"/>
      <c r="AWA1202" s="559"/>
      <c r="AWB1202" s="559"/>
      <c r="AWC1202" s="559"/>
      <c r="AWD1202" s="559"/>
      <c r="AWE1202" s="559"/>
      <c r="AWF1202" s="559"/>
      <c r="AWG1202" s="559"/>
      <c r="AWH1202" s="559"/>
      <c r="AWI1202" s="559"/>
      <c r="AWJ1202" s="559"/>
      <c r="AWK1202" s="559"/>
      <c r="AWL1202" s="559"/>
      <c r="AWM1202" s="559"/>
      <c r="AWN1202" s="559"/>
      <c r="AWO1202" s="559"/>
      <c r="AWP1202" s="559"/>
      <c r="AWQ1202" s="559"/>
      <c r="AWR1202" s="559"/>
      <c r="AWS1202" s="559"/>
      <c r="AWT1202" s="559"/>
      <c r="AWU1202" s="559"/>
      <c r="AWV1202" s="559"/>
      <c r="AWW1202" s="559"/>
      <c r="AWX1202" s="559"/>
      <c r="AWY1202" s="559"/>
      <c r="AWZ1202" s="559"/>
      <c r="AXA1202" s="559"/>
      <c r="AXB1202" s="559"/>
      <c r="AXC1202" s="559"/>
      <c r="AXD1202" s="559"/>
      <c r="AXE1202" s="559"/>
      <c r="AXF1202" s="559"/>
      <c r="AXG1202" s="559"/>
      <c r="AXH1202" s="559"/>
      <c r="AXI1202" s="559"/>
      <c r="AXJ1202" s="559"/>
      <c r="AXK1202" s="559"/>
      <c r="AXL1202" s="559"/>
      <c r="AXM1202" s="559"/>
      <c r="AXN1202" s="559"/>
      <c r="AXO1202" s="559"/>
      <c r="AXP1202" s="559"/>
      <c r="AXQ1202" s="559"/>
      <c r="AXR1202" s="559"/>
      <c r="AXS1202" s="559"/>
      <c r="AXT1202" s="559"/>
      <c r="AXU1202" s="559"/>
      <c r="AXV1202" s="559"/>
      <c r="AXW1202" s="559"/>
      <c r="AXX1202" s="559"/>
      <c r="AXY1202" s="559"/>
      <c r="AXZ1202" s="559"/>
      <c r="AYA1202" s="559"/>
      <c r="AYB1202" s="559"/>
      <c r="AYC1202" s="559"/>
      <c r="AYD1202" s="559"/>
      <c r="AYE1202" s="559"/>
      <c r="AYF1202" s="559"/>
      <c r="AYG1202" s="559"/>
      <c r="AYH1202" s="559"/>
      <c r="AYI1202" s="559"/>
      <c r="AYJ1202" s="559"/>
      <c r="AYK1202" s="559"/>
      <c r="AYL1202" s="559"/>
      <c r="AYM1202" s="559"/>
      <c r="AYN1202" s="559"/>
      <c r="AYO1202" s="559"/>
      <c r="AYP1202" s="559"/>
      <c r="AYQ1202" s="559"/>
      <c r="AYR1202" s="559"/>
      <c r="AYS1202" s="559"/>
      <c r="AYT1202" s="559"/>
      <c r="AYU1202" s="559"/>
      <c r="AYV1202" s="559"/>
      <c r="AYW1202" s="559"/>
      <c r="AYX1202" s="559"/>
      <c r="AYY1202" s="559"/>
      <c r="AYZ1202" s="559"/>
      <c r="AZA1202" s="559"/>
      <c r="AZB1202" s="559"/>
      <c r="AZC1202" s="559"/>
      <c r="AZD1202" s="559"/>
      <c r="AZE1202" s="559"/>
      <c r="AZF1202" s="559"/>
      <c r="AZG1202" s="559"/>
      <c r="AZH1202" s="559"/>
      <c r="AZI1202" s="559"/>
      <c r="AZJ1202" s="559"/>
      <c r="AZK1202" s="559"/>
      <c r="AZL1202" s="559"/>
      <c r="AZM1202" s="559"/>
      <c r="AZN1202" s="559"/>
      <c r="AZO1202" s="559"/>
      <c r="AZP1202" s="559"/>
      <c r="AZQ1202" s="559"/>
      <c r="AZR1202" s="559"/>
      <c r="AZS1202" s="559"/>
      <c r="AZT1202" s="559"/>
      <c r="AZU1202" s="559"/>
      <c r="AZV1202" s="559"/>
      <c r="AZW1202" s="559"/>
      <c r="AZX1202" s="559"/>
      <c r="AZY1202" s="559"/>
      <c r="AZZ1202" s="559"/>
      <c r="BAA1202" s="559"/>
      <c r="BAB1202" s="559"/>
      <c r="BAC1202" s="559"/>
      <c r="BAD1202" s="559"/>
      <c r="BAE1202" s="559"/>
      <c r="BAF1202" s="559"/>
      <c r="BAG1202" s="559"/>
      <c r="BAH1202" s="559"/>
      <c r="BAI1202" s="559"/>
      <c r="BAJ1202" s="559"/>
      <c r="BAK1202" s="559"/>
      <c r="BAL1202" s="559"/>
      <c r="BAM1202" s="559"/>
      <c r="BAN1202" s="559"/>
      <c r="BAO1202" s="559"/>
      <c r="BAP1202" s="559"/>
      <c r="BAQ1202" s="559"/>
      <c r="BAR1202" s="559"/>
      <c r="BAS1202" s="559"/>
      <c r="BAT1202" s="559"/>
      <c r="BAU1202" s="559"/>
      <c r="BAV1202" s="559"/>
      <c r="BAW1202" s="559"/>
      <c r="BAX1202" s="559"/>
      <c r="BAY1202" s="559"/>
      <c r="BAZ1202" s="559"/>
      <c r="BBA1202" s="559"/>
      <c r="BBB1202" s="559"/>
      <c r="BBC1202" s="559"/>
      <c r="BBD1202" s="559"/>
      <c r="BBE1202" s="559"/>
      <c r="BBF1202" s="559"/>
      <c r="BBG1202" s="559"/>
      <c r="BBH1202" s="559"/>
      <c r="BBI1202" s="559"/>
      <c r="BBJ1202" s="559"/>
      <c r="BBK1202" s="559"/>
      <c r="BBL1202" s="559"/>
      <c r="BBM1202" s="559"/>
      <c r="BBN1202" s="559"/>
      <c r="BBO1202" s="559"/>
      <c r="BBP1202" s="559"/>
      <c r="BBQ1202" s="559"/>
      <c r="BBR1202" s="559"/>
      <c r="BBS1202" s="559"/>
      <c r="BBT1202" s="559"/>
      <c r="BBU1202" s="559"/>
      <c r="BBV1202" s="559"/>
      <c r="BBW1202" s="559"/>
      <c r="BBX1202" s="559"/>
      <c r="BBY1202" s="559"/>
      <c r="BBZ1202" s="559"/>
      <c r="BCA1202" s="559"/>
      <c r="BCB1202" s="559"/>
      <c r="BCC1202" s="559"/>
      <c r="BCD1202" s="559"/>
      <c r="BCE1202" s="559"/>
      <c r="BCF1202" s="559"/>
      <c r="BCG1202" s="559"/>
      <c r="BCH1202" s="559"/>
      <c r="BCI1202" s="559"/>
      <c r="BCJ1202" s="559"/>
      <c r="BCK1202" s="559"/>
      <c r="BCL1202" s="559"/>
      <c r="BCM1202" s="559"/>
      <c r="BCN1202" s="559"/>
      <c r="BCO1202" s="559"/>
      <c r="BCP1202" s="559"/>
      <c r="BCQ1202" s="559"/>
      <c r="BCR1202" s="559"/>
      <c r="BCS1202" s="559"/>
      <c r="BCT1202" s="559"/>
      <c r="BCU1202" s="559"/>
      <c r="BCV1202" s="559"/>
      <c r="BCW1202" s="559"/>
      <c r="BCX1202" s="559"/>
      <c r="BCY1202" s="559"/>
      <c r="BCZ1202" s="559"/>
      <c r="BDA1202" s="559"/>
      <c r="BDB1202" s="559"/>
      <c r="BDC1202" s="559"/>
      <c r="BDD1202" s="559"/>
      <c r="BDE1202" s="559"/>
      <c r="BDF1202" s="559"/>
      <c r="BDG1202" s="559"/>
      <c r="BDH1202" s="559"/>
      <c r="BDI1202" s="559"/>
      <c r="BDJ1202" s="559"/>
      <c r="BDK1202" s="559"/>
      <c r="BDL1202" s="559"/>
      <c r="BDM1202" s="559"/>
      <c r="BDN1202" s="559"/>
      <c r="BDO1202" s="559"/>
      <c r="BDP1202" s="559"/>
      <c r="BDQ1202" s="559"/>
      <c r="BDR1202" s="559"/>
      <c r="BDS1202" s="559"/>
      <c r="BDT1202" s="559"/>
      <c r="BDU1202" s="559"/>
      <c r="BDV1202" s="559"/>
      <c r="BDW1202" s="559"/>
      <c r="BDX1202" s="559"/>
      <c r="BDY1202" s="559"/>
      <c r="BDZ1202" s="559"/>
      <c r="BEA1202" s="559"/>
      <c r="BEB1202" s="559"/>
      <c r="BEC1202" s="559"/>
      <c r="BED1202" s="559"/>
      <c r="BEE1202" s="559"/>
      <c r="BEF1202" s="559"/>
      <c r="BEG1202" s="559"/>
      <c r="BEH1202" s="559"/>
      <c r="BEI1202" s="559"/>
      <c r="BEJ1202" s="559"/>
      <c r="BEK1202" s="559"/>
      <c r="BEL1202" s="559"/>
      <c r="BEM1202" s="559"/>
      <c r="BEN1202" s="559"/>
      <c r="BEO1202" s="559"/>
      <c r="BEP1202" s="559"/>
      <c r="BEQ1202" s="559"/>
      <c r="BER1202" s="559"/>
      <c r="BES1202" s="559"/>
      <c r="BET1202" s="559"/>
      <c r="BEU1202" s="559"/>
      <c r="BEV1202" s="559"/>
      <c r="BEW1202" s="559"/>
      <c r="BEX1202" s="559"/>
      <c r="BEY1202" s="559"/>
      <c r="BEZ1202" s="559"/>
      <c r="BFA1202" s="559"/>
      <c r="BFB1202" s="559"/>
      <c r="BFC1202" s="559"/>
      <c r="BFD1202" s="559"/>
      <c r="BFE1202" s="559"/>
      <c r="BFF1202" s="559"/>
      <c r="BFG1202" s="559"/>
      <c r="BFH1202" s="559"/>
      <c r="BFI1202" s="559"/>
      <c r="BFJ1202" s="559"/>
      <c r="BFK1202" s="559"/>
      <c r="BFL1202" s="559"/>
      <c r="BFM1202" s="559"/>
      <c r="BFN1202" s="559"/>
      <c r="BFO1202" s="559"/>
      <c r="BFP1202" s="559"/>
      <c r="BFQ1202" s="559"/>
      <c r="BFR1202" s="559"/>
      <c r="BFS1202" s="559"/>
      <c r="BFT1202" s="559"/>
      <c r="BFU1202" s="559"/>
      <c r="BFV1202" s="559"/>
      <c r="BFW1202" s="559"/>
      <c r="BFX1202" s="559"/>
      <c r="BFY1202" s="559"/>
      <c r="BFZ1202" s="559"/>
      <c r="BGA1202" s="559"/>
      <c r="BGB1202" s="559"/>
      <c r="BGC1202" s="559"/>
      <c r="BGD1202" s="559"/>
      <c r="BGE1202" s="559"/>
      <c r="BGF1202" s="559"/>
      <c r="BGG1202" s="559"/>
      <c r="BGH1202" s="559"/>
      <c r="BGI1202" s="559"/>
      <c r="BGJ1202" s="559"/>
      <c r="BGK1202" s="559"/>
      <c r="BGL1202" s="559"/>
      <c r="BGM1202" s="559"/>
      <c r="BGN1202" s="559"/>
      <c r="BGO1202" s="559"/>
      <c r="BGP1202" s="559"/>
      <c r="BGQ1202" s="559"/>
      <c r="BGR1202" s="559"/>
      <c r="BGS1202" s="559"/>
      <c r="BGT1202" s="559"/>
      <c r="BGU1202" s="559"/>
      <c r="BGV1202" s="559"/>
      <c r="BGW1202" s="559"/>
      <c r="BGX1202" s="559"/>
      <c r="BGY1202" s="559"/>
      <c r="BGZ1202" s="559"/>
      <c r="BHA1202" s="559"/>
      <c r="BHB1202" s="559"/>
      <c r="BHC1202" s="559"/>
      <c r="BHD1202" s="559"/>
      <c r="BHE1202" s="559"/>
      <c r="BHF1202" s="559"/>
      <c r="BHG1202" s="559"/>
      <c r="BHH1202" s="559"/>
      <c r="BHI1202" s="559"/>
      <c r="BHJ1202" s="559"/>
      <c r="BHK1202" s="559"/>
      <c r="BHL1202" s="559"/>
      <c r="BHM1202" s="559"/>
      <c r="BHN1202" s="559"/>
      <c r="BHO1202" s="559"/>
      <c r="BHP1202" s="559"/>
      <c r="BHQ1202" s="559"/>
      <c r="BHR1202" s="559"/>
      <c r="BHS1202" s="559"/>
      <c r="BHT1202" s="559"/>
      <c r="BHU1202" s="559"/>
      <c r="BHV1202" s="559"/>
      <c r="BHW1202" s="559"/>
      <c r="BHX1202" s="559"/>
      <c r="BHY1202" s="559"/>
      <c r="BHZ1202" s="559"/>
      <c r="BIA1202" s="559"/>
      <c r="BIB1202" s="559"/>
      <c r="BIC1202" s="559"/>
      <c r="BID1202" s="559"/>
      <c r="BIE1202" s="559"/>
      <c r="BIF1202" s="559"/>
      <c r="BIG1202" s="559"/>
      <c r="BIH1202" s="559"/>
      <c r="BII1202" s="559"/>
      <c r="BIJ1202" s="559"/>
      <c r="BIK1202" s="559"/>
      <c r="BIL1202" s="559"/>
      <c r="BIM1202" s="559"/>
      <c r="BIN1202" s="559"/>
      <c r="BIO1202" s="559"/>
      <c r="BIP1202" s="559"/>
      <c r="BIQ1202" s="559"/>
      <c r="BIR1202" s="559"/>
      <c r="BIS1202" s="559"/>
      <c r="BIT1202" s="559"/>
      <c r="BIU1202" s="559"/>
      <c r="BIV1202" s="559"/>
      <c r="BIW1202" s="559"/>
      <c r="BIX1202" s="559"/>
      <c r="BIY1202" s="559"/>
      <c r="BIZ1202" s="559"/>
      <c r="BJA1202" s="559"/>
      <c r="BJB1202" s="559"/>
      <c r="BJC1202" s="559"/>
      <c r="BJD1202" s="559"/>
      <c r="BJE1202" s="559"/>
      <c r="BJF1202" s="559"/>
      <c r="BJG1202" s="559"/>
      <c r="BJH1202" s="559"/>
      <c r="BJI1202" s="559"/>
      <c r="BJJ1202" s="559"/>
      <c r="BJK1202" s="559"/>
      <c r="BJL1202" s="559"/>
      <c r="BJM1202" s="559"/>
      <c r="BJN1202" s="559"/>
      <c r="BJO1202" s="559"/>
      <c r="BJP1202" s="559"/>
      <c r="BJQ1202" s="559"/>
      <c r="BJR1202" s="559"/>
      <c r="BJS1202" s="559"/>
      <c r="BJT1202" s="559"/>
      <c r="BJU1202" s="559"/>
      <c r="BJV1202" s="559"/>
      <c r="BJW1202" s="559"/>
      <c r="BJX1202" s="559"/>
      <c r="BJY1202" s="559"/>
      <c r="BJZ1202" s="559"/>
      <c r="BKA1202" s="559"/>
      <c r="BKB1202" s="559"/>
      <c r="BKC1202" s="559"/>
      <c r="BKD1202" s="559"/>
      <c r="BKE1202" s="559"/>
      <c r="BKF1202" s="559"/>
      <c r="BKG1202" s="559"/>
      <c r="BKH1202" s="559"/>
      <c r="BKI1202" s="559"/>
      <c r="BKJ1202" s="559"/>
      <c r="BKK1202" s="559"/>
      <c r="BKL1202" s="559"/>
      <c r="BKM1202" s="559"/>
      <c r="BKN1202" s="559"/>
      <c r="BKO1202" s="559"/>
      <c r="BKP1202" s="559"/>
      <c r="BKQ1202" s="559"/>
      <c r="BKR1202" s="559"/>
      <c r="BKS1202" s="559"/>
      <c r="BKT1202" s="559"/>
      <c r="BKU1202" s="559"/>
      <c r="BKV1202" s="559"/>
      <c r="BKW1202" s="559"/>
      <c r="BKX1202" s="559"/>
      <c r="BKY1202" s="559"/>
      <c r="BKZ1202" s="559"/>
      <c r="BLA1202" s="559"/>
      <c r="BLB1202" s="559"/>
      <c r="BLC1202" s="559"/>
      <c r="BLD1202" s="559"/>
      <c r="BLE1202" s="559"/>
      <c r="BLF1202" s="559"/>
      <c r="BLG1202" s="559"/>
      <c r="BLH1202" s="559"/>
      <c r="BLI1202" s="559"/>
      <c r="BLJ1202" s="559"/>
      <c r="BLK1202" s="559"/>
      <c r="BLL1202" s="559"/>
      <c r="BLM1202" s="559"/>
      <c r="BLN1202" s="559"/>
      <c r="BLO1202" s="559"/>
      <c r="BLP1202" s="559"/>
      <c r="BLQ1202" s="559"/>
      <c r="BLR1202" s="559"/>
      <c r="BLS1202" s="559"/>
      <c r="BLT1202" s="559"/>
      <c r="BLU1202" s="559"/>
      <c r="BLV1202" s="559"/>
      <c r="BLW1202" s="559"/>
      <c r="BLX1202" s="559"/>
      <c r="BLY1202" s="559"/>
      <c r="BLZ1202" s="559"/>
      <c r="BMA1202" s="559"/>
      <c r="BMB1202" s="559"/>
      <c r="BMC1202" s="559"/>
      <c r="BMD1202" s="559"/>
      <c r="BME1202" s="559"/>
      <c r="BMF1202" s="559"/>
      <c r="BMG1202" s="559"/>
      <c r="BMH1202" s="559"/>
      <c r="BMI1202" s="559"/>
      <c r="BMJ1202" s="559"/>
      <c r="BMK1202" s="559"/>
      <c r="BML1202" s="559"/>
      <c r="BMM1202" s="559"/>
      <c r="BMN1202" s="559"/>
      <c r="BMO1202" s="559"/>
      <c r="BMP1202" s="559"/>
      <c r="BMQ1202" s="559"/>
      <c r="BMR1202" s="559"/>
      <c r="BMS1202" s="559"/>
      <c r="BMT1202" s="559"/>
      <c r="BMU1202" s="559"/>
      <c r="BMV1202" s="559"/>
      <c r="BMW1202" s="559"/>
      <c r="BMX1202" s="559"/>
      <c r="BMY1202" s="559"/>
      <c r="BMZ1202" s="559"/>
      <c r="BNA1202" s="559"/>
      <c r="BNB1202" s="559"/>
      <c r="BNC1202" s="559"/>
      <c r="BND1202" s="559"/>
      <c r="BNE1202" s="559"/>
      <c r="BNF1202" s="559"/>
      <c r="BNG1202" s="559"/>
      <c r="BNH1202" s="559"/>
      <c r="BNI1202" s="559"/>
      <c r="BNJ1202" s="559"/>
      <c r="BNK1202" s="559"/>
      <c r="BNL1202" s="559"/>
      <c r="BNM1202" s="559"/>
      <c r="BNN1202" s="559"/>
      <c r="BNO1202" s="559"/>
      <c r="BNP1202" s="559"/>
      <c r="BNQ1202" s="559"/>
      <c r="BNR1202" s="559"/>
      <c r="BNS1202" s="559"/>
      <c r="BNT1202" s="559"/>
      <c r="BNU1202" s="559"/>
      <c r="BNV1202" s="559"/>
      <c r="BNW1202" s="559"/>
      <c r="BNX1202" s="559"/>
      <c r="BNY1202" s="559"/>
      <c r="BNZ1202" s="559"/>
      <c r="BOA1202" s="559"/>
      <c r="BOB1202" s="559"/>
      <c r="BOC1202" s="559"/>
      <c r="BOD1202" s="559"/>
      <c r="BOE1202" s="559"/>
      <c r="BOF1202" s="559"/>
      <c r="BOG1202" s="559"/>
      <c r="BOH1202" s="559"/>
      <c r="BOI1202" s="559"/>
      <c r="BOJ1202" s="559"/>
      <c r="BOK1202" s="559"/>
      <c r="BOL1202" s="559"/>
      <c r="BOM1202" s="559"/>
      <c r="BON1202" s="559"/>
      <c r="BOO1202" s="559"/>
      <c r="BOP1202" s="559"/>
      <c r="BOQ1202" s="559"/>
      <c r="BOR1202" s="559"/>
      <c r="BOS1202" s="559"/>
      <c r="BOT1202" s="559"/>
      <c r="BOU1202" s="559"/>
      <c r="BOV1202" s="559"/>
      <c r="BOW1202" s="559"/>
      <c r="BOX1202" s="559"/>
      <c r="BOY1202" s="559"/>
      <c r="BOZ1202" s="559"/>
      <c r="BPA1202" s="559"/>
      <c r="BPB1202" s="559"/>
      <c r="BPC1202" s="559"/>
      <c r="BPD1202" s="559"/>
      <c r="BPE1202" s="559"/>
      <c r="BPF1202" s="559"/>
      <c r="BPG1202" s="559"/>
      <c r="BPH1202" s="559"/>
      <c r="BPI1202" s="559"/>
      <c r="BPJ1202" s="559"/>
      <c r="BPK1202" s="559"/>
      <c r="BPL1202" s="559"/>
      <c r="BPM1202" s="559"/>
      <c r="BPN1202" s="559"/>
      <c r="BPO1202" s="559"/>
      <c r="BPP1202" s="559"/>
      <c r="BPQ1202" s="559"/>
      <c r="BPR1202" s="559"/>
      <c r="BPS1202" s="559"/>
      <c r="BPT1202" s="559"/>
      <c r="BPU1202" s="559"/>
      <c r="BPV1202" s="559"/>
      <c r="BPW1202" s="559"/>
      <c r="BPX1202" s="559"/>
      <c r="BPY1202" s="559"/>
      <c r="BPZ1202" s="559"/>
      <c r="BQA1202" s="559"/>
      <c r="BQB1202" s="559"/>
      <c r="BQC1202" s="559"/>
      <c r="BQD1202" s="559"/>
      <c r="BQE1202" s="559"/>
      <c r="BQF1202" s="559"/>
      <c r="BQG1202" s="559"/>
      <c r="BQH1202" s="559"/>
      <c r="BQI1202" s="559"/>
      <c r="BQJ1202" s="559"/>
      <c r="BQK1202" s="559"/>
      <c r="BQL1202" s="559"/>
      <c r="BQM1202" s="559"/>
      <c r="BQN1202" s="559"/>
      <c r="BQO1202" s="559"/>
      <c r="BQP1202" s="559"/>
      <c r="BQQ1202" s="559"/>
      <c r="BQR1202" s="559"/>
      <c r="BQS1202" s="559"/>
      <c r="BQT1202" s="559"/>
      <c r="BQU1202" s="559"/>
      <c r="BQV1202" s="559"/>
      <c r="BQW1202" s="559"/>
      <c r="BQX1202" s="559"/>
      <c r="BQY1202" s="559"/>
      <c r="BQZ1202" s="559"/>
      <c r="BRA1202" s="559"/>
      <c r="BRB1202" s="559"/>
      <c r="BRC1202" s="559"/>
      <c r="BRD1202" s="559"/>
      <c r="BRE1202" s="559"/>
      <c r="BRF1202" s="559"/>
      <c r="BRG1202" s="559"/>
      <c r="BRH1202" s="559"/>
      <c r="BRI1202" s="559"/>
      <c r="BRJ1202" s="559"/>
      <c r="BRK1202" s="559"/>
      <c r="BRL1202" s="559"/>
      <c r="BRM1202" s="559"/>
      <c r="BRN1202" s="559"/>
      <c r="BRO1202" s="559"/>
      <c r="BRP1202" s="559"/>
      <c r="BRQ1202" s="559"/>
      <c r="BRR1202" s="559"/>
      <c r="BRS1202" s="559"/>
      <c r="BRT1202" s="559"/>
      <c r="BRU1202" s="559"/>
      <c r="BRV1202" s="559"/>
      <c r="BRW1202" s="559"/>
      <c r="BRX1202" s="559"/>
      <c r="BRY1202" s="559"/>
      <c r="BRZ1202" s="559"/>
      <c r="BSA1202" s="559"/>
      <c r="BSB1202" s="559"/>
      <c r="BSC1202" s="559"/>
      <c r="BSD1202" s="559"/>
      <c r="BSE1202" s="559"/>
      <c r="BSF1202" s="559"/>
      <c r="BSG1202" s="559"/>
      <c r="BSH1202" s="559"/>
      <c r="BSI1202" s="559"/>
      <c r="BSJ1202" s="559"/>
      <c r="BSK1202" s="559"/>
      <c r="BSL1202" s="559"/>
      <c r="BSM1202" s="559"/>
      <c r="BSN1202" s="559"/>
      <c r="BSO1202" s="559"/>
      <c r="BSP1202" s="559"/>
      <c r="BSQ1202" s="559"/>
      <c r="BSR1202" s="559"/>
      <c r="BSS1202" s="559"/>
      <c r="BST1202" s="559"/>
      <c r="BSU1202" s="559"/>
      <c r="BSV1202" s="559"/>
      <c r="BSW1202" s="559"/>
      <c r="BSX1202" s="559"/>
      <c r="BSY1202" s="559"/>
      <c r="BSZ1202" s="559"/>
      <c r="BTA1202" s="559"/>
      <c r="BTB1202" s="559"/>
      <c r="BTC1202" s="559"/>
      <c r="BTD1202" s="559"/>
      <c r="BTE1202" s="559"/>
      <c r="BTF1202" s="559"/>
      <c r="BTG1202" s="559"/>
      <c r="BTH1202" s="559"/>
      <c r="BTI1202" s="559"/>
      <c r="BTJ1202" s="559"/>
      <c r="BTK1202" s="559"/>
      <c r="BTL1202" s="559"/>
      <c r="BTM1202" s="559"/>
      <c r="BTN1202" s="559"/>
      <c r="BTO1202" s="559"/>
      <c r="BTP1202" s="559"/>
      <c r="BTQ1202" s="559"/>
      <c r="BTR1202" s="559"/>
      <c r="BTS1202" s="559"/>
      <c r="BTT1202" s="559"/>
      <c r="BTU1202" s="559"/>
      <c r="BTV1202" s="559"/>
      <c r="BTW1202" s="559"/>
      <c r="BTX1202" s="559"/>
      <c r="BTY1202" s="559"/>
      <c r="BTZ1202" s="559"/>
      <c r="BUA1202" s="559"/>
      <c r="BUB1202" s="559"/>
      <c r="BUC1202" s="559"/>
      <c r="BUD1202" s="559"/>
      <c r="BUE1202" s="559"/>
      <c r="BUF1202" s="559"/>
      <c r="BUG1202" s="559"/>
      <c r="BUH1202" s="559"/>
      <c r="BUI1202" s="559"/>
      <c r="BUJ1202" s="559"/>
      <c r="BUK1202" s="559"/>
      <c r="BUL1202" s="559"/>
      <c r="BUM1202" s="559"/>
      <c r="BUN1202" s="559"/>
      <c r="BUO1202" s="559"/>
      <c r="BUP1202" s="559"/>
      <c r="BUQ1202" s="559"/>
      <c r="BUR1202" s="559"/>
      <c r="BUS1202" s="559"/>
      <c r="BUT1202" s="559"/>
      <c r="BUU1202" s="559"/>
      <c r="BUV1202" s="559"/>
      <c r="BUW1202" s="559"/>
      <c r="BUX1202" s="559"/>
      <c r="BUY1202" s="559"/>
      <c r="BUZ1202" s="559"/>
      <c r="BVA1202" s="559"/>
      <c r="BVB1202" s="559"/>
      <c r="BVC1202" s="559"/>
      <c r="BVD1202" s="559"/>
      <c r="BVE1202" s="559"/>
      <c r="BVF1202" s="559"/>
      <c r="BVG1202" s="559"/>
      <c r="BVH1202" s="559"/>
      <c r="BVI1202" s="559"/>
      <c r="BVJ1202" s="559"/>
      <c r="BVK1202" s="559"/>
      <c r="BVL1202" s="559"/>
      <c r="BVM1202" s="559"/>
      <c r="BVN1202" s="559"/>
      <c r="BVO1202" s="559"/>
      <c r="BVP1202" s="559"/>
      <c r="BVQ1202" s="559"/>
      <c r="BVR1202" s="559"/>
      <c r="BVS1202" s="559"/>
      <c r="BVT1202" s="559"/>
      <c r="BVU1202" s="559"/>
      <c r="BVV1202" s="559"/>
      <c r="BVW1202" s="559"/>
      <c r="BVX1202" s="559"/>
      <c r="BVY1202" s="559"/>
      <c r="BVZ1202" s="559"/>
      <c r="BWA1202" s="559"/>
      <c r="BWB1202" s="559"/>
      <c r="BWC1202" s="559"/>
      <c r="BWD1202" s="559"/>
      <c r="BWE1202" s="559"/>
      <c r="BWF1202" s="559"/>
      <c r="BWG1202" s="559"/>
      <c r="BWH1202" s="559"/>
      <c r="BWI1202" s="559"/>
      <c r="BWJ1202" s="559"/>
      <c r="BWK1202" s="559"/>
      <c r="BWL1202" s="559"/>
      <c r="BWM1202" s="559"/>
      <c r="BWN1202" s="559"/>
      <c r="BWO1202" s="559"/>
      <c r="BWP1202" s="559"/>
      <c r="BWQ1202" s="559"/>
      <c r="BWR1202" s="559"/>
      <c r="BWS1202" s="559"/>
      <c r="BWT1202" s="559"/>
      <c r="BWU1202" s="559"/>
      <c r="BWV1202" s="559"/>
      <c r="BWW1202" s="559"/>
      <c r="BWX1202" s="559"/>
      <c r="BWY1202" s="559"/>
      <c r="BWZ1202" s="559"/>
      <c r="BXA1202" s="559"/>
      <c r="BXB1202" s="559"/>
      <c r="BXC1202" s="559"/>
      <c r="BXD1202" s="559"/>
      <c r="BXE1202" s="559"/>
      <c r="BXF1202" s="559"/>
      <c r="BXG1202" s="559"/>
      <c r="BXH1202" s="559"/>
      <c r="BXI1202" s="559"/>
      <c r="BXJ1202" s="559"/>
      <c r="BXK1202" s="559"/>
      <c r="BXL1202" s="559"/>
      <c r="BXM1202" s="559"/>
      <c r="BXN1202" s="559"/>
      <c r="BXO1202" s="559"/>
      <c r="BXP1202" s="559"/>
      <c r="BXQ1202" s="559"/>
      <c r="BXR1202" s="559"/>
      <c r="BXS1202" s="559"/>
      <c r="BXT1202" s="559"/>
      <c r="BXU1202" s="559"/>
      <c r="BXV1202" s="559"/>
      <c r="BXW1202" s="559"/>
      <c r="BXX1202" s="559"/>
      <c r="BXY1202" s="559"/>
      <c r="BXZ1202" s="559"/>
      <c r="BYA1202" s="559"/>
      <c r="BYB1202" s="559"/>
      <c r="BYC1202" s="559"/>
      <c r="BYD1202" s="559"/>
      <c r="BYE1202" s="559"/>
      <c r="BYF1202" s="559"/>
      <c r="BYG1202" s="559"/>
      <c r="BYH1202" s="559"/>
      <c r="BYI1202" s="559"/>
      <c r="BYJ1202" s="559"/>
      <c r="BYK1202" s="559"/>
      <c r="BYL1202" s="559"/>
      <c r="BYM1202" s="559"/>
      <c r="BYN1202" s="559"/>
      <c r="BYO1202" s="559"/>
      <c r="BYP1202" s="559"/>
      <c r="BYQ1202" s="559"/>
      <c r="BYR1202" s="559"/>
      <c r="BYS1202" s="559"/>
      <c r="BYT1202" s="559"/>
      <c r="BYU1202" s="559"/>
      <c r="BYV1202" s="559"/>
      <c r="BYW1202" s="559"/>
      <c r="BYX1202" s="559"/>
      <c r="BYY1202" s="559"/>
      <c r="BYZ1202" s="559"/>
      <c r="BZA1202" s="559"/>
      <c r="BZB1202" s="559"/>
      <c r="BZC1202" s="559"/>
      <c r="BZD1202" s="559"/>
      <c r="BZE1202" s="559"/>
      <c r="BZF1202" s="559"/>
      <c r="BZG1202" s="559"/>
      <c r="BZH1202" s="559"/>
      <c r="BZI1202" s="559"/>
      <c r="BZJ1202" s="559"/>
      <c r="BZK1202" s="559"/>
      <c r="BZL1202" s="559"/>
      <c r="BZM1202" s="559"/>
      <c r="BZN1202" s="559"/>
      <c r="BZO1202" s="559"/>
      <c r="BZP1202" s="559"/>
      <c r="BZQ1202" s="559"/>
      <c r="BZR1202" s="559"/>
      <c r="BZS1202" s="559"/>
      <c r="BZT1202" s="559"/>
      <c r="BZU1202" s="559"/>
      <c r="BZV1202" s="559"/>
      <c r="BZW1202" s="559"/>
      <c r="BZX1202" s="559"/>
      <c r="BZY1202" s="559"/>
      <c r="BZZ1202" s="559"/>
      <c r="CAA1202" s="559"/>
      <c r="CAB1202" s="559"/>
      <c r="CAC1202" s="559"/>
      <c r="CAD1202" s="559"/>
      <c r="CAE1202" s="559"/>
      <c r="CAF1202" s="559"/>
      <c r="CAG1202" s="559"/>
      <c r="CAH1202" s="559"/>
      <c r="CAI1202" s="559"/>
      <c r="CAJ1202" s="559"/>
      <c r="CAK1202" s="559"/>
      <c r="CAL1202" s="559"/>
      <c r="CAM1202" s="559"/>
      <c r="CAN1202" s="559"/>
      <c r="CAO1202" s="559"/>
      <c r="CAP1202" s="559"/>
      <c r="CAQ1202" s="559"/>
      <c r="CAR1202" s="559"/>
      <c r="CAS1202" s="559"/>
      <c r="CAT1202" s="559"/>
      <c r="CAU1202" s="559"/>
      <c r="CAV1202" s="559"/>
      <c r="CAW1202" s="559"/>
      <c r="CAX1202" s="559"/>
      <c r="CAY1202" s="559"/>
      <c r="CAZ1202" s="559"/>
      <c r="CBA1202" s="559"/>
      <c r="CBB1202" s="559"/>
      <c r="CBC1202" s="559"/>
      <c r="CBD1202" s="559"/>
      <c r="CBE1202" s="559"/>
      <c r="CBF1202" s="559"/>
      <c r="CBG1202" s="559"/>
      <c r="CBH1202" s="559"/>
      <c r="CBI1202" s="559"/>
      <c r="CBJ1202" s="559"/>
      <c r="CBK1202" s="559"/>
      <c r="CBL1202" s="559"/>
      <c r="CBM1202" s="559"/>
      <c r="CBN1202" s="559"/>
      <c r="CBO1202" s="559"/>
      <c r="CBP1202" s="559"/>
      <c r="CBQ1202" s="559"/>
      <c r="CBR1202" s="559"/>
      <c r="CBS1202" s="559"/>
      <c r="CBT1202" s="559"/>
      <c r="CBU1202" s="559"/>
      <c r="CBV1202" s="559"/>
      <c r="CBW1202" s="559"/>
      <c r="CBX1202" s="559"/>
      <c r="CBY1202" s="559"/>
      <c r="CBZ1202" s="559"/>
      <c r="CCA1202" s="559"/>
      <c r="CCB1202" s="559"/>
      <c r="CCC1202" s="559"/>
      <c r="CCD1202" s="559"/>
      <c r="CCE1202" s="559"/>
      <c r="CCF1202" s="559"/>
      <c r="CCG1202" s="559"/>
      <c r="CCH1202" s="559"/>
      <c r="CCI1202" s="559"/>
      <c r="CCJ1202" s="559"/>
      <c r="CCK1202" s="559"/>
      <c r="CCL1202" s="559"/>
      <c r="CCM1202" s="559"/>
      <c r="CCN1202" s="559"/>
      <c r="CCO1202" s="559"/>
      <c r="CCP1202" s="559"/>
      <c r="CCQ1202" s="559"/>
      <c r="CCR1202" s="559"/>
      <c r="CCS1202" s="559"/>
      <c r="CCT1202" s="559"/>
      <c r="CCU1202" s="559"/>
      <c r="CCV1202" s="559"/>
      <c r="CCW1202" s="559"/>
      <c r="CCX1202" s="559"/>
      <c r="CCY1202" s="559"/>
      <c r="CCZ1202" s="559"/>
      <c r="CDA1202" s="559"/>
      <c r="CDB1202" s="559"/>
      <c r="CDC1202" s="559"/>
      <c r="CDD1202" s="559"/>
      <c r="CDE1202" s="559"/>
      <c r="CDF1202" s="559"/>
      <c r="CDG1202" s="559"/>
      <c r="CDH1202" s="559"/>
      <c r="CDI1202" s="559"/>
      <c r="CDJ1202" s="559"/>
      <c r="CDK1202" s="559"/>
      <c r="CDL1202" s="559"/>
      <c r="CDM1202" s="559"/>
      <c r="CDN1202" s="559"/>
      <c r="CDO1202" s="559"/>
      <c r="CDP1202" s="559"/>
      <c r="CDQ1202" s="559"/>
      <c r="CDR1202" s="559"/>
      <c r="CDS1202" s="559"/>
      <c r="CDT1202" s="559"/>
      <c r="CDU1202" s="559"/>
      <c r="CDV1202" s="559"/>
      <c r="CDW1202" s="559"/>
      <c r="CDX1202" s="559"/>
      <c r="CDY1202" s="559"/>
      <c r="CDZ1202" s="559"/>
      <c r="CEA1202" s="559"/>
      <c r="CEB1202" s="559"/>
      <c r="CEC1202" s="559"/>
      <c r="CED1202" s="559"/>
      <c r="CEE1202" s="559"/>
      <c r="CEF1202" s="559"/>
      <c r="CEG1202" s="559"/>
      <c r="CEH1202" s="559"/>
      <c r="CEI1202" s="559"/>
      <c r="CEJ1202" s="559"/>
      <c r="CEK1202" s="559"/>
      <c r="CEL1202" s="559"/>
      <c r="CEM1202" s="559"/>
      <c r="CEN1202" s="559"/>
      <c r="CEO1202" s="559"/>
      <c r="CEP1202" s="559"/>
      <c r="CEQ1202" s="559"/>
      <c r="CER1202" s="559"/>
      <c r="CES1202" s="559"/>
      <c r="CET1202" s="559"/>
      <c r="CEU1202" s="559"/>
      <c r="CEV1202" s="559"/>
      <c r="CEW1202" s="559"/>
      <c r="CEX1202" s="559"/>
      <c r="CEY1202" s="559"/>
      <c r="CEZ1202" s="559"/>
      <c r="CFA1202" s="559"/>
      <c r="CFB1202" s="559"/>
      <c r="CFC1202" s="559"/>
      <c r="CFD1202" s="559"/>
      <c r="CFE1202" s="559"/>
      <c r="CFF1202" s="559"/>
      <c r="CFG1202" s="559"/>
      <c r="CFH1202" s="559"/>
      <c r="CFI1202" s="559"/>
      <c r="CFJ1202" s="559"/>
      <c r="CFK1202" s="559"/>
      <c r="CFL1202" s="559"/>
      <c r="CFM1202" s="559"/>
      <c r="CFN1202" s="559"/>
      <c r="CFO1202" s="559"/>
      <c r="CFP1202" s="559"/>
      <c r="CFQ1202" s="559"/>
      <c r="CFR1202" s="559"/>
      <c r="CFS1202" s="559"/>
      <c r="CFT1202" s="559"/>
      <c r="CFU1202" s="559"/>
      <c r="CFV1202" s="559"/>
      <c r="CFW1202" s="559"/>
      <c r="CFX1202" s="559"/>
      <c r="CFY1202" s="559"/>
      <c r="CFZ1202" s="559"/>
      <c r="CGA1202" s="559"/>
      <c r="CGB1202" s="559"/>
      <c r="CGC1202" s="559"/>
      <c r="CGD1202" s="559"/>
      <c r="CGE1202" s="559"/>
      <c r="CGF1202" s="559"/>
      <c r="CGG1202" s="559"/>
      <c r="CGH1202" s="559"/>
      <c r="CGI1202" s="559"/>
      <c r="CGJ1202" s="559"/>
      <c r="CGK1202" s="559"/>
      <c r="CGL1202" s="559"/>
      <c r="CGM1202" s="559"/>
      <c r="CGN1202" s="559"/>
      <c r="CGO1202" s="559"/>
      <c r="CGP1202" s="559"/>
      <c r="CGQ1202" s="559"/>
      <c r="CGR1202" s="559"/>
      <c r="CGS1202" s="559"/>
      <c r="CGT1202" s="559"/>
      <c r="CGU1202" s="559"/>
      <c r="CGV1202" s="559"/>
      <c r="CGW1202" s="559"/>
      <c r="CGX1202" s="559"/>
      <c r="CGY1202" s="559"/>
      <c r="CGZ1202" s="559"/>
      <c r="CHA1202" s="559"/>
      <c r="CHB1202" s="559"/>
      <c r="CHC1202" s="559"/>
      <c r="CHD1202" s="559"/>
      <c r="CHE1202" s="559"/>
      <c r="CHF1202" s="559"/>
      <c r="CHG1202" s="559"/>
      <c r="CHH1202" s="559"/>
      <c r="CHI1202" s="559"/>
      <c r="CHJ1202" s="559"/>
      <c r="CHK1202" s="559"/>
      <c r="CHL1202" s="559"/>
      <c r="CHM1202" s="559"/>
      <c r="CHN1202" s="559"/>
      <c r="CHO1202" s="559"/>
      <c r="CHP1202" s="559"/>
      <c r="CHQ1202" s="559"/>
      <c r="CHR1202" s="559"/>
      <c r="CHS1202" s="559"/>
      <c r="CHT1202" s="559"/>
      <c r="CHU1202" s="559"/>
      <c r="CHV1202" s="559"/>
      <c r="CHW1202" s="559"/>
      <c r="CHX1202" s="559"/>
      <c r="CHY1202" s="559"/>
      <c r="CHZ1202" s="559"/>
      <c r="CIA1202" s="559"/>
      <c r="CIB1202" s="559"/>
      <c r="CIC1202" s="559"/>
      <c r="CID1202" s="559"/>
      <c r="CIE1202" s="559"/>
      <c r="CIF1202" s="559"/>
      <c r="CIG1202" s="559"/>
      <c r="CIH1202" s="559"/>
      <c r="CII1202" s="559"/>
      <c r="CIJ1202" s="559"/>
      <c r="CIK1202" s="559"/>
      <c r="CIL1202" s="559"/>
      <c r="CIM1202" s="559"/>
      <c r="CIN1202" s="559"/>
      <c r="CIO1202" s="559"/>
      <c r="CIP1202" s="559"/>
      <c r="CIQ1202" s="559"/>
      <c r="CIR1202" s="559"/>
      <c r="CIS1202" s="559"/>
      <c r="CIT1202" s="559"/>
      <c r="CIU1202" s="559"/>
      <c r="CIV1202" s="559"/>
      <c r="CIW1202" s="559"/>
      <c r="CIX1202" s="559"/>
      <c r="CIY1202" s="559"/>
      <c r="CIZ1202" s="559"/>
      <c r="CJA1202" s="559"/>
      <c r="CJB1202" s="559"/>
      <c r="CJC1202" s="559"/>
      <c r="CJD1202" s="559"/>
      <c r="CJE1202" s="559"/>
      <c r="CJF1202" s="559"/>
      <c r="CJG1202" s="559"/>
      <c r="CJH1202" s="559"/>
      <c r="CJI1202" s="559"/>
      <c r="CJJ1202" s="559"/>
      <c r="CJK1202" s="559"/>
      <c r="CJL1202" s="559"/>
      <c r="CJM1202" s="559"/>
      <c r="CJN1202" s="559"/>
      <c r="CJO1202" s="559"/>
      <c r="CJP1202" s="559"/>
      <c r="CJQ1202" s="559"/>
      <c r="CJR1202" s="559"/>
      <c r="CJS1202" s="559"/>
      <c r="CJT1202" s="559"/>
      <c r="CJU1202" s="559"/>
      <c r="CJV1202" s="559"/>
      <c r="CJW1202" s="559"/>
      <c r="CJX1202" s="559"/>
      <c r="CJY1202" s="559"/>
      <c r="CJZ1202" s="559"/>
      <c r="CKA1202" s="559"/>
      <c r="CKB1202" s="559"/>
      <c r="CKC1202" s="559"/>
      <c r="CKD1202" s="559"/>
      <c r="CKE1202" s="559"/>
      <c r="CKF1202" s="559"/>
      <c r="CKG1202" s="559"/>
      <c r="CKH1202" s="559"/>
      <c r="CKI1202" s="559"/>
      <c r="CKJ1202" s="559"/>
      <c r="CKK1202" s="559"/>
      <c r="CKL1202" s="559"/>
      <c r="CKM1202" s="559"/>
      <c r="CKN1202" s="559"/>
      <c r="CKO1202" s="559"/>
      <c r="CKP1202" s="559"/>
      <c r="CKQ1202" s="559"/>
      <c r="CKR1202" s="559"/>
      <c r="CKS1202" s="559"/>
      <c r="CKT1202" s="559"/>
      <c r="CKU1202" s="559"/>
      <c r="CKV1202" s="559"/>
      <c r="CKW1202" s="559"/>
      <c r="CKX1202" s="559"/>
      <c r="CKY1202" s="559"/>
      <c r="CKZ1202" s="559"/>
      <c r="CLA1202" s="559"/>
      <c r="CLB1202" s="559"/>
      <c r="CLC1202" s="559"/>
      <c r="CLD1202" s="559"/>
      <c r="CLE1202" s="559"/>
      <c r="CLF1202" s="559"/>
      <c r="CLG1202" s="559"/>
      <c r="CLH1202" s="559"/>
      <c r="CLI1202" s="559"/>
      <c r="CLJ1202" s="559"/>
      <c r="CLK1202" s="559"/>
      <c r="CLL1202" s="559"/>
      <c r="CLM1202" s="559"/>
      <c r="CLN1202" s="559"/>
      <c r="CLO1202" s="559"/>
      <c r="CLP1202" s="559"/>
      <c r="CLQ1202" s="559"/>
      <c r="CLR1202" s="559"/>
      <c r="CLS1202" s="559"/>
      <c r="CLT1202" s="559"/>
      <c r="CLU1202" s="559"/>
      <c r="CLV1202" s="559"/>
      <c r="CLW1202" s="559"/>
      <c r="CLX1202" s="559"/>
      <c r="CLY1202" s="559"/>
      <c r="CLZ1202" s="559"/>
      <c r="CMA1202" s="559"/>
      <c r="CMB1202" s="559"/>
      <c r="CMC1202" s="559"/>
      <c r="CMD1202" s="559"/>
      <c r="CME1202" s="559"/>
      <c r="CMF1202" s="559"/>
      <c r="CMG1202" s="559"/>
      <c r="CMH1202" s="559"/>
      <c r="CMI1202" s="559"/>
      <c r="CMJ1202" s="559"/>
      <c r="CMK1202" s="559"/>
      <c r="CML1202" s="559"/>
      <c r="CMM1202" s="559"/>
      <c r="CMN1202" s="559"/>
      <c r="CMO1202" s="559"/>
      <c r="CMP1202" s="559"/>
      <c r="CMQ1202" s="559"/>
      <c r="CMR1202" s="559"/>
      <c r="CMS1202" s="559"/>
      <c r="CMT1202" s="559"/>
      <c r="CMU1202" s="559"/>
      <c r="CMV1202" s="559"/>
      <c r="CMW1202" s="559"/>
      <c r="CMX1202" s="559"/>
      <c r="CMY1202" s="559"/>
      <c r="CMZ1202" s="559"/>
      <c r="CNA1202" s="559"/>
      <c r="CNB1202" s="559"/>
      <c r="CNC1202" s="559"/>
      <c r="CND1202" s="559"/>
      <c r="CNE1202" s="559"/>
      <c r="CNF1202" s="559"/>
      <c r="CNG1202" s="559"/>
      <c r="CNH1202" s="559"/>
      <c r="CNI1202" s="559"/>
      <c r="CNJ1202" s="559"/>
      <c r="CNK1202" s="559"/>
      <c r="CNL1202" s="559"/>
      <c r="CNM1202" s="559"/>
      <c r="CNN1202" s="559"/>
      <c r="CNO1202" s="559"/>
      <c r="CNP1202" s="559"/>
      <c r="CNQ1202" s="559"/>
      <c r="CNR1202" s="559"/>
      <c r="CNS1202" s="559"/>
      <c r="CNT1202" s="559"/>
      <c r="CNU1202" s="559"/>
      <c r="CNV1202" s="559"/>
      <c r="CNW1202" s="559"/>
      <c r="CNX1202" s="559"/>
      <c r="CNY1202" s="559"/>
      <c r="CNZ1202" s="559"/>
      <c r="COA1202" s="559"/>
      <c r="COB1202" s="559"/>
      <c r="COC1202" s="559"/>
      <c r="COD1202" s="559"/>
      <c r="COE1202" s="559"/>
      <c r="COF1202" s="559"/>
      <c r="COG1202" s="559"/>
      <c r="COH1202" s="559"/>
      <c r="COI1202" s="559"/>
      <c r="COJ1202" s="559"/>
      <c r="COK1202" s="559"/>
      <c r="COL1202" s="559"/>
      <c r="COM1202" s="559"/>
      <c r="CON1202" s="559"/>
      <c r="COO1202" s="559"/>
      <c r="COP1202" s="559"/>
      <c r="COQ1202" s="559"/>
      <c r="COR1202" s="559"/>
      <c r="COS1202" s="559"/>
      <c r="COT1202" s="559"/>
      <c r="COU1202" s="559"/>
      <c r="COV1202" s="559"/>
      <c r="COW1202" s="559"/>
      <c r="COX1202" s="559"/>
      <c r="COY1202" s="559"/>
      <c r="COZ1202" s="559"/>
      <c r="CPA1202" s="559"/>
      <c r="CPB1202" s="559"/>
      <c r="CPC1202" s="559"/>
      <c r="CPD1202" s="559"/>
      <c r="CPE1202" s="559"/>
      <c r="CPF1202" s="559"/>
      <c r="CPG1202" s="559"/>
      <c r="CPH1202" s="559"/>
      <c r="CPI1202" s="559"/>
      <c r="CPJ1202" s="559"/>
      <c r="CPK1202" s="559"/>
      <c r="CPL1202" s="559"/>
      <c r="CPM1202" s="559"/>
      <c r="CPN1202" s="559"/>
      <c r="CPO1202" s="559"/>
      <c r="CPP1202" s="559"/>
      <c r="CPQ1202" s="559"/>
      <c r="CPR1202" s="559"/>
      <c r="CPS1202" s="559"/>
      <c r="CPT1202" s="559"/>
      <c r="CPU1202" s="559"/>
      <c r="CPV1202" s="559"/>
      <c r="CPW1202" s="559"/>
      <c r="CPX1202" s="559"/>
      <c r="CPY1202" s="559"/>
      <c r="CPZ1202" s="559"/>
      <c r="CQA1202" s="559"/>
      <c r="CQB1202" s="559"/>
      <c r="CQC1202" s="559"/>
      <c r="CQD1202" s="559"/>
      <c r="CQE1202" s="559"/>
      <c r="CQF1202" s="559"/>
      <c r="CQG1202" s="559"/>
      <c r="CQH1202" s="559"/>
      <c r="CQI1202" s="559"/>
      <c r="CQJ1202" s="559"/>
      <c r="CQK1202" s="559"/>
      <c r="CQL1202" s="559"/>
      <c r="CQM1202" s="559"/>
      <c r="CQN1202" s="559"/>
      <c r="CQO1202" s="559"/>
      <c r="CQP1202" s="559"/>
      <c r="CQQ1202" s="559"/>
      <c r="CQR1202" s="559"/>
      <c r="CQS1202" s="559"/>
      <c r="CQT1202" s="559"/>
      <c r="CQU1202" s="559"/>
      <c r="CQV1202" s="559"/>
      <c r="CQW1202" s="559"/>
      <c r="CQX1202" s="559"/>
      <c r="CQY1202" s="559"/>
      <c r="CQZ1202" s="559"/>
      <c r="CRA1202" s="559"/>
      <c r="CRB1202" s="559"/>
      <c r="CRC1202" s="559"/>
      <c r="CRD1202" s="559"/>
      <c r="CRE1202" s="559"/>
      <c r="CRF1202" s="559"/>
      <c r="CRG1202" s="559"/>
      <c r="CRH1202" s="559"/>
      <c r="CRI1202" s="559"/>
      <c r="CRJ1202" s="559"/>
      <c r="CRK1202" s="559"/>
      <c r="CRL1202" s="559"/>
      <c r="CRM1202" s="559"/>
      <c r="CRN1202" s="559"/>
      <c r="CRO1202" s="559"/>
      <c r="CRP1202" s="559"/>
      <c r="CRQ1202" s="559"/>
      <c r="CRR1202" s="559"/>
      <c r="CRS1202" s="559"/>
      <c r="CRT1202" s="559"/>
      <c r="CRU1202" s="559"/>
      <c r="CRV1202" s="559"/>
      <c r="CRW1202" s="559"/>
      <c r="CRX1202" s="559"/>
      <c r="CRY1202" s="559"/>
      <c r="CRZ1202" s="559"/>
      <c r="CSA1202" s="559"/>
      <c r="CSB1202" s="559"/>
      <c r="CSC1202" s="559"/>
      <c r="CSD1202" s="559"/>
      <c r="CSE1202" s="559"/>
      <c r="CSF1202" s="559"/>
      <c r="CSG1202" s="559"/>
      <c r="CSH1202" s="559"/>
      <c r="CSI1202" s="559"/>
      <c r="CSJ1202" s="559"/>
      <c r="CSK1202" s="559"/>
      <c r="CSL1202" s="559"/>
      <c r="CSM1202" s="559"/>
      <c r="CSN1202" s="559"/>
      <c r="CSO1202" s="559"/>
      <c r="CSP1202" s="559"/>
      <c r="CSQ1202" s="559"/>
      <c r="CSR1202" s="559"/>
      <c r="CSS1202" s="559"/>
      <c r="CST1202" s="559"/>
      <c r="CSU1202" s="559"/>
      <c r="CSV1202" s="559"/>
      <c r="CSW1202" s="559"/>
      <c r="CSX1202" s="559"/>
      <c r="CSY1202" s="559"/>
      <c r="CSZ1202" s="559"/>
      <c r="CTA1202" s="559"/>
      <c r="CTB1202" s="559"/>
      <c r="CTC1202" s="559"/>
      <c r="CTD1202" s="559"/>
      <c r="CTE1202" s="559"/>
      <c r="CTF1202" s="559"/>
      <c r="CTG1202" s="559"/>
      <c r="CTH1202" s="559"/>
      <c r="CTI1202" s="559"/>
      <c r="CTJ1202" s="559"/>
      <c r="CTK1202" s="559"/>
      <c r="CTL1202" s="559"/>
      <c r="CTM1202" s="559"/>
      <c r="CTN1202" s="559"/>
      <c r="CTO1202" s="559"/>
      <c r="CTP1202" s="559"/>
      <c r="CTQ1202" s="559"/>
      <c r="CTR1202" s="559"/>
      <c r="CTS1202" s="559"/>
      <c r="CTT1202" s="559"/>
      <c r="CTU1202" s="559"/>
      <c r="CTV1202" s="559"/>
      <c r="CTW1202" s="559"/>
      <c r="CTX1202" s="559"/>
      <c r="CTY1202" s="559"/>
      <c r="CTZ1202" s="559"/>
      <c r="CUA1202" s="559"/>
      <c r="CUB1202" s="559"/>
      <c r="CUC1202" s="559"/>
      <c r="CUD1202" s="559"/>
      <c r="CUE1202" s="559"/>
      <c r="CUF1202" s="559"/>
      <c r="CUG1202" s="559"/>
      <c r="CUH1202" s="559"/>
      <c r="CUI1202" s="559"/>
      <c r="CUJ1202" s="559"/>
      <c r="CUK1202" s="559"/>
      <c r="CUL1202" s="559"/>
      <c r="CUM1202" s="559"/>
      <c r="CUN1202" s="559"/>
      <c r="CUO1202" s="559"/>
      <c r="CUP1202" s="559"/>
      <c r="CUQ1202" s="559"/>
      <c r="CUR1202" s="559"/>
      <c r="CUS1202" s="559"/>
      <c r="CUT1202" s="559"/>
      <c r="CUU1202" s="559"/>
      <c r="CUV1202" s="559"/>
      <c r="CUW1202" s="559"/>
      <c r="CUX1202" s="559"/>
      <c r="CUY1202" s="559"/>
      <c r="CUZ1202" s="559"/>
      <c r="CVA1202" s="559"/>
      <c r="CVB1202" s="559"/>
      <c r="CVC1202" s="559"/>
      <c r="CVD1202" s="559"/>
      <c r="CVE1202" s="559"/>
      <c r="CVF1202" s="559"/>
      <c r="CVG1202" s="559"/>
      <c r="CVH1202" s="559"/>
      <c r="CVI1202" s="559"/>
      <c r="CVJ1202" s="559"/>
      <c r="CVK1202" s="559"/>
      <c r="CVL1202" s="559"/>
      <c r="CVM1202" s="559"/>
      <c r="CVN1202" s="559"/>
      <c r="CVO1202" s="559"/>
      <c r="CVP1202" s="559"/>
      <c r="CVQ1202" s="559"/>
      <c r="CVR1202" s="559"/>
      <c r="CVS1202" s="559"/>
      <c r="CVT1202" s="559"/>
      <c r="CVU1202" s="559"/>
      <c r="CVV1202" s="559"/>
      <c r="CVW1202" s="559"/>
      <c r="CVX1202" s="559"/>
      <c r="CVY1202" s="559"/>
      <c r="CVZ1202" s="559"/>
      <c r="CWA1202" s="559"/>
      <c r="CWB1202" s="559"/>
      <c r="CWC1202" s="559"/>
      <c r="CWD1202" s="559"/>
      <c r="CWE1202" s="559"/>
      <c r="CWF1202" s="559"/>
      <c r="CWG1202" s="559"/>
      <c r="CWH1202" s="559"/>
      <c r="CWI1202" s="559"/>
      <c r="CWJ1202" s="559"/>
      <c r="CWK1202" s="559"/>
      <c r="CWL1202" s="559"/>
      <c r="CWM1202" s="559"/>
      <c r="CWN1202" s="559"/>
      <c r="CWO1202" s="559"/>
      <c r="CWP1202" s="559"/>
      <c r="CWQ1202" s="559"/>
      <c r="CWR1202" s="559"/>
      <c r="CWS1202" s="559"/>
      <c r="CWT1202" s="559"/>
      <c r="CWU1202" s="559"/>
      <c r="CWV1202" s="559"/>
      <c r="CWW1202" s="559"/>
      <c r="CWX1202" s="559"/>
      <c r="CWY1202" s="559"/>
      <c r="CWZ1202" s="559"/>
      <c r="CXA1202" s="559"/>
      <c r="CXB1202" s="559"/>
      <c r="CXC1202" s="559"/>
      <c r="CXD1202" s="559"/>
      <c r="CXE1202" s="559"/>
      <c r="CXF1202" s="559"/>
      <c r="CXG1202" s="559"/>
      <c r="CXH1202" s="559"/>
      <c r="CXI1202" s="559"/>
      <c r="CXJ1202" s="559"/>
      <c r="CXK1202" s="559"/>
      <c r="CXL1202" s="559"/>
      <c r="CXM1202" s="559"/>
      <c r="CXN1202" s="559"/>
      <c r="CXO1202" s="559"/>
      <c r="CXP1202" s="559"/>
      <c r="CXQ1202" s="559"/>
      <c r="CXR1202" s="559"/>
      <c r="CXS1202" s="559"/>
      <c r="CXT1202" s="559"/>
      <c r="CXU1202" s="559"/>
      <c r="CXV1202" s="559"/>
      <c r="CXW1202" s="559"/>
      <c r="CXX1202" s="559"/>
      <c r="CXY1202" s="559"/>
      <c r="CXZ1202" s="559"/>
      <c r="CYA1202" s="559"/>
      <c r="CYB1202" s="559"/>
      <c r="CYC1202" s="559"/>
      <c r="CYD1202" s="559"/>
      <c r="CYE1202" s="559"/>
      <c r="CYF1202" s="559"/>
      <c r="CYG1202" s="559"/>
      <c r="CYH1202" s="559"/>
      <c r="CYI1202" s="559"/>
      <c r="CYJ1202" s="559"/>
      <c r="CYK1202" s="559"/>
      <c r="CYL1202" s="559"/>
      <c r="CYM1202" s="559"/>
      <c r="CYN1202" s="559"/>
      <c r="CYO1202" s="559"/>
      <c r="CYP1202" s="559"/>
      <c r="CYQ1202" s="559"/>
      <c r="CYR1202" s="559"/>
      <c r="CYS1202" s="559"/>
      <c r="CYT1202" s="559"/>
      <c r="CYU1202" s="559"/>
      <c r="CYV1202" s="559"/>
      <c r="CYW1202" s="559"/>
      <c r="CYX1202" s="559"/>
      <c r="CYY1202" s="559"/>
      <c r="CYZ1202" s="559"/>
      <c r="CZA1202" s="559"/>
      <c r="CZB1202" s="559"/>
      <c r="CZC1202" s="559"/>
      <c r="CZD1202" s="559"/>
      <c r="CZE1202" s="559"/>
      <c r="CZF1202" s="559"/>
      <c r="CZG1202" s="559"/>
      <c r="CZH1202" s="559"/>
      <c r="CZI1202" s="559"/>
      <c r="CZJ1202" s="559"/>
      <c r="CZK1202" s="559"/>
      <c r="CZL1202" s="559"/>
      <c r="CZM1202" s="559"/>
      <c r="CZN1202" s="559"/>
      <c r="CZO1202" s="559"/>
      <c r="CZP1202" s="559"/>
      <c r="CZQ1202" s="559"/>
      <c r="CZR1202" s="559"/>
      <c r="CZS1202" s="559"/>
      <c r="CZT1202" s="559"/>
      <c r="CZU1202" s="559"/>
      <c r="CZV1202" s="559"/>
      <c r="CZW1202" s="559"/>
      <c r="CZX1202" s="559"/>
      <c r="CZY1202" s="559"/>
      <c r="CZZ1202" s="559"/>
      <c r="DAA1202" s="559"/>
      <c r="DAB1202" s="559"/>
      <c r="DAC1202" s="559"/>
      <c r="DAD1202" s="559"/>
      <c r="DAE1202" s="559"/>
      <c r="DAF1202" s="559"/>
      <c r="DAG1202" s="559"/>
      <c r="DAH1202" s="559"/>
      <c r="DAI1202" s="559"/>
      <c r="DAJ1202" s="559"/>
      <c r="DAK1202" s="559"/>
      <c r="DAL1202" s="559"/>
      <c r="DAM1202" s="559"/>
      <c r="DAN1202" s="559"/>
      <c r="DAO1202" s="559"/>
      <c r="DAP1202" s="559"/>
      <c r="DAQ1202" s="559"/>
      <c r="DAR1202" s="559"/>
      <c r="DAS1202" s="559"/>
      <c r="DAT1202" s="559"/>
      <c r="DAU1202" s="559"/>
      <c r="DAV1202" s="559"/>
      <c r="DAW1202" s="559"/>
      <c r="DAX1202" s="559"/>
      <c r="DAY1202" s="559"/>
      <c r="DAZ1202" s="559"/>
      <c r="DBA1202" s="559"/>
      <c r="DBB1202" s="559"/>
      <c r="DBC1202" s="559"/>
      <c r="DBD1202" s="559"/>
      <c r="DBE1202" s="559"/>
      <c r="DBF1202" s="559"/>
      <c r="DBG1202" s="559"/>
      <c r="DBH1202" s="559"/>
      <c r="DBI1202" s="559"/>
      <c r="DBJ1202" s="559"/>
      <c r="DBK1202" s="559"/>
      <c r="DBL1202" s="559"/>
      <c r="DBM1202" s="559"/>
      <c r="DBN1202" s="559"/>
      <c r="DBO1202" s="559"/>
      <c r="DBP1202" s="559"/>
      <c r="DBQ1202" s="559"/>
      <c r="DBR1202" s="559"/>
      <c r="DBS1202" s="559"/>
      <c r="DBT1202" s="559"/>
      <c r="DBU1202" s="559"/>
      <c r="DBV1202" s="559"/>
      <c r="DBW1202" s="559"/>
      <c r="DBX1202" s="559"/>
      <c r="DBY1202" s="559"/>
      <c r="DBZ1202" s="559"/>
      <c r="DCA1202" s="559"/>
      <c r="DCB1202" s="559"/>
      <c r="DCC1202" s="559"/>
      <c r="DCD1202" s="559"/>
      <c r="DCE1202" s="559"/>
      <c r="DCF1202" s="559"/>
      <c r="DCG1202" s="559"/>
      <c r="DCH1202" s="559"/>
      <c r="DCI1202" s="559"/>
      <c r="DCJ1202" s="559"/>
      <c r="DCK1202" s="559"/>
      <c r="DCL1202" s="559"/>
      <c r="DCM1202" s="559"/>
      <c r="DCN1202" s="559"/>
      <c r="DCO1202" s="559"/>
      <c r="DCP1202" s="559"/>
      <c r="DCQ1202" s="559"/>
      <c r="DCR1202" s="559"/>
      <c r="DCS1202" s="559"/>
      <c r="DCT1202" s="559"/>
      <c r="DCU1202" s="559"/>
      <c r="DCV1202" s="559"/>
      <c r="DCW1202" s="559"/>
      <c r="DCX1202" s="559"/>
      <c r="DCY1202" s="559"/>
      <c r="DCZ1202" s="559"/>
      <c r="DDA1202" s="559"/>
      <c r="DDB1202" s="559"/>
      <c r="DDC1202" s="559"/>
      <c r="DDD1202" s="559"/>
      <c r="DDE1202" s="559"/>
      <c r="DDF1202" s="559"/>
      <c r="DDG1202" s="559"/>
      <c r="DDH1202" s="559"/>
      <c r="DDI1202" s="559"/>
      <c r="DDJ1202" s="559"/>
      <c r="DDK1202" s="559"/>
      <c r="DDL1202" s="559"/>
      <c r="DDM1202" s="559"/>
      <c r="DDN1202" s="559"/>
      <c r="DDO1202" s="559"/>
      <c r="DDP1202" s="559"/>
      <c r="DDQ1202" s="559"/>
      <c r="DDR1202" s="559"/>
      <c r="DDS1202" s="559"/>
      <c r="DDT1202" s="559"/>
      <c r="DDU1202" s="559"/>
      <c r="DDV1202" s="559"/>
      <c r="DDW1202" s="559"/>
      <c r="DDX1202" s="559"/>
      <c r="DDY1202" s="559"/>
      <c r="DDZ1202" s="559"/>
      <c r="DEA1202" s="559"/>
      <c r="DEB1202" s="559"/>
      <c r="DEC1202" s="559"/>
      <c r="DED1202" s="559"/>
      <c r="DEE1202" s="559"/>
      <c r="DEF1202" s="559"/>
      <c r="DEG1202" s="559"/>
      <c r="DEH1202" s="559"/>
      <c r="DEI1202" s="559"/>
      <c r="DEJ1202" s="559"/>
      <c r="DEK1202" s="559"/>
      <c r="DEL1202" s="559"/>
      <c r="DEM1202" s="559"/>
      <c r="DEN1202" s="559"/>
      <c r="DEO1202" s="559"/>
      <c r="DEP1202" s="559"/>
      <c r="DEQ1202" s="559"/>
      <c r="DER1202" s="559"/>
      <c r="DES1202" s="559"/>
      <c r="DET1202" s="559"/>
      <c r="DEU1202" s="559"/>
      <c r="DEV1202" s="559"/>
      <c r="DEW1202" s="559"/>
      <c r="DEX1202" s="559"/>
      <c r="DEY1202" s="559"/>
      <c r="DEZ1202" s="559"/>
      <c r="DFA1202" s="559"/>
      <c r="DFB1202" s="559"/>
      <c r="DFC1202" s="559"/>
      <c r="DFD1202" s="559"/>
      <c r="DFE1202" s="559"/>
      <c r="DFF1202" s="559"/>
      <c r="DFG1202" s="559"/>
      <c r="DFH1202" s="559"/>
      <c r="DFI1202" s="559"/>
      <c r="DFJ1202" s="559"/>
      <c r="DFK1202" s="559"/>
      <c r="DFL1202" s="559"/>
      <c r="DFM1202" s="559"/>
      <c r="DFN1202" s="559"/>
      <c r="DFO1202" s="559"/>
      <c r="DFP1202" s="559"/>
      <c r="DFQ1202" s="559"/>
      <c r="DFR1202" s="559"/>
      <c r="DFS1202" s="559"/>
      <c r="DFT1202" s="559"/>
      <c r="DFU1202" s="559"/>
      <c r="DFV1202" s="559"/>
      <c r="DFW1202" s="559"/>
      <c r="DFX1202" s="559"/>
      <c r="DFY1202" s="559"/>
      <c r="DFZ1202" s="559"/>
      <c r="DGA1202" s="559"/>
      <c r="DGB1202" s="559"/>
      <c r="DGC1202" s="559"/>
      <c r="DGD1202" s="559"/>
      <c r="DGE1202" s="559"/>
      <c r="DGF1202" s="559"/>
      <c r="DGG1202" s="559"/>
      <c r="DGH1202" s="559"/>
      <c r="DGI1202" s="559"/>
      <c r="DGJ1202" s="559"/>
      <c r="DGK1202" s="559"/>
      <c r="DGL1202" s="559"/>
      <c r="DGM1202" s="559"/>
      <c r="DGN1202" s="559"/>
      <c r="DGO1202" s="559"/>
      <c r="DGP1202" s="559"/>
      <c r="DGQ1202" s="559"/>
      <c r="DGR1202" s="559"/>
      <c r="DGS1202" s="559"/>
      <c r="DGT1202" s="559"/>
      <c r="DGU1202" s="559"/>
      <c r="DGV1202" s="559"/>
      <c r="DGW1202" s="559"/>
      <c r="DGX1202" s="559"/>
      <c r="DGY1202" s="559"/>
      <c r="DGZ1202" s="559"/>
      <c r="DHA1202" s="559"/>
      <c r="DHB1202" s="559"/>
      <c r="DHC1202" s="559"/>
      <c r="DHD1202" s="559"/>
      <c r="DHE1202" s="559"/>
      <c r="DHF1202" s="559"/>
      <c r="DHG1202" s="559"/>
      <c r="DHH1202" s="559"/>
      <c r="DHI1202" s="559"/>
      <c r="DHJ1202" s="559"/>
      <c r="DHK1202" s="559"/>
      <c r="DHL1202" s="559"/>
      <c r="DHM1202" s="559"/>
      <c r="DHN1202" s="559"/>
      <c r="DHO1202" s="559"/>
      <c r="DHP1202" s="559"/>
      <c r="DHQ1202" s="559"/>
      <c r="DHR1202" s="559"/>
      <c r="DHS1202" s="559"/>
      <c r="DHT1202" s="559"/>
      <c r="DHU1202" s="559"/>
      <c r="DHV1202" s="559"/>
      <c r="DHW1202" s="559"/>
      <c r="DHX1202" s="559"/>
      <c r="DHY1202" s="559"/>
      <c r="DHZ1202" s="559"/>
      <c r="DIA1202" s="559"/>
      <c r="DIB1202" s="559"/>
      <c r="DIC1202" s="559"/>
      <c r="DID1202" s="559"/>
      <c r="DIE1202" s="559"/>
      <c r="DIF1202" s="559"/>
      <c r="DIG1202" s="559"/>
      <c r="DIH1202" s="559"/>
      <c r="DII1202" s="559"/>
      <c r="DIJ1202" s="559"/>
      <c r="DIK1202" s="559"/>
      <c r="DIL1202" s="559"/>
      <c r="DIM1202" s="559"/>
      <c r="DIN1202" s="559"/>
      <c r="DIO1202" s="559"/>
      <c r="DIP1202" s="559"/>
      <c r="DIQ1202" s="559"/>
      <c r="DIR1202" s="559"/>
      <c r="DIS1202" s="559"/>
      <c r="DIT1202" s="559"/>
      <c r="DIU1202" s="559"/>
      <c r="DIV1202" s="559"/>
      <c r="DIW1202" s="559"/>
      <c r="DIX1202" s="559"/>
      <c r="DIY1202" s="559"/>
      <c r="DIZ1202" s="559"/>
      <c r="DJA1202" s="559"/>
      <c r="DJB1202" s="559"/>
      <c r="DJC1202" s="559"/>
      <c r="DJD1202" s="559"/>
      <c r="DJE1202" s="559"/>
      <c r="DJF1202" s="559"/>
      <c r="DJG1202" s="559"/>
      <c r="DJH1202" s="559"/>
      <c r="DJI1202" s="559"/>
      <c r="DJJ1202" s="559"/>
      <c r="DJK1202" s="559"/>
      <c r="DJL1202" s="559"/>
      <c r="DJM1202" s="559"/>
      <c r="DJN1202" s="559"/>
      <c r="DJO1202" s="559"/>
      <c r="DJP1202" s="559"/>
      <c r="DJQ1202" s="559"/>
      <c r="DJR1202" s="559"/>
      <c r="DJS1202" s="559"/>
      <c r="DJT1202" s="559"/>
      <c r="DJU1202" s="559"/>
      <c r="DJV1202" s="559"/>
      <c r="DJW1202" s="559"/>
      <c r="DJX1202" s="559"/>
      <c r="DJY1202" s="559"/>
      <c r="DJZ1202" s="559"/>
      <c r="DKA1202" s="559"/>
      <c r="DKB1202" s="559"/>
      <c r="DKC1202" s="559"/>
      <c r="DKD1202" s="559"/>
      <c r="DKE1202" s="559"/>
      <c r="DKF1202" s="559"/>
      <c r="DKG1202" s="559"/>
      <c r="DKH1202" s="559"/>
      <c r="DKI1202" s="559"/>
      <c r="DKJ1202" s="559"/>
      <c r="DKK1202" s="559"/>
      <c r="DKL1202" s="559"/>
      <c r="DKM1202" s="559"/>
      <c r="DKN1202" s="559"/>
      <c r="DKO1202" s="559"/>
      <c r="DKP1202" s="559"/>
      <c r="DKQ1202" s="559"/>
      <c r="DKR1202" s="559"/>
      <c r="DKS1202" s="559"/>
      <c r="DKT1202" s="559"/>
      <c r="DKU1202" s="559"/>
      <c r="DKV1202" s="559"/>
      <c r="DKW1202" s="559"/>
      <c r="DKX1202" s="559"/>
      <c r="DKY1202" s="559"/>
      <c r="DKZ1202" s="559"/>
      <c r="DLA1202" s="559"/>
      <c r="DLB1202" s="559"/>
      <c r="DLC1202" s="559"/>
      <c r="DLD1202" s="559"/>
      <c r="DLE1202" s="559"/>
      <c r="DLF1202" s="559"/>
      <c r="DLG1202" s="559"/>
      <c r="DLH1202" s="559"/>
      <c r="DLI1202" s="559"/>
      <c r="DLJ1202" s="559"/>
      <c r="DLK1202" s="559"/>
      <c r="DLL1202" s="559"/>
      <c r="DLM1202" s="559"/>
      <c r="DLN1202" s="559"/>
      <c r="DLO1202" s="559"/>
      <c r="DLP1202" s="559"/>
      <c r="DLQ1202" s="559"/>
      <c r="DLR1202" s="559"/>
      <c r="DLS1202" s="559"/>
      <c r="DLT1202" s="559"/>
      <c r="DLU1202" s="559"/>
      <c r="DLV1202" s="559"/>
      <c r="DLW1202" s="559"/>
      <c r="DLX1202" s="559"/>
      <c r="DLY1202" s="559"/>
      <c r="DLZ1202" s="559"/>
      <c r="DMA1202" s="559"/>
      <c r="DMB1202" s="559"/>
      <c r="DMC1202" s="559"/>
      <c r="DMD1202" s="559"/>
      <c r="DME1202" s="559"/>
      <c r="DMF1202" s="559"/>
      <c r="DMG1202" s="559"/>
      <c r="DMH1202" s="559"/>
      <c r="DMI1202" s="559"/>
      <c r="DMJ1202" s="559"/>
      <c r="DMK1202" s="559"/>
      <c r="DML1202" s="559"/>
      <c r="DMM1202" s="559"/>
      <c r="DMN1202" s="559"/>
      <c r="DMO1202" s="559"/>
      <c r="DMP1202" s="559"/>
      <c r="DMQ1202" s="559"/>
      <c r="DMR1202" s="559"/>
      <c r="DMS1202" s="559"/>
      <c r="DMT1202" s="559"/>
      <c r="DMU1202" s="559"/>
      <c r="DMV1202" s="559"/>
      <c r="DMW1202" s="559"/>
      <c r="DMX1202" s="559"/>
      <c r="DMY1202" s="559"/>
      <c r="DMZ1202" s="559"/>
      <c r="DNA1202" s="559"/>
      <c r="DNB1202" s="559"/>
      <c r="DNC1202" s="559"/>
      <c r="DND1202" s="559"/>
      <c r="DNE1202" s="559"/>
      <c r="DNF1202" s="559"/>
      <c r="DNG1202" s="559"/>
      <c r="DNH1202" s="559"/>
      <c r="DNI1202" s="559"/>
      <c r="DNJ1202" s="559"/>
      <c r="DNK1202" s="559"/>
      <c r="DNL1202" s="559"/>
      <c r="DNM1202" s="559"/>
      <c r="DNN1202" s="559"/>
      <c r="DNO1202" s="559"/>
      <c r="DNP1202" s="559"/>
      <c r="DNQ1202" s="559"/>
      <c r="DNR1202" s="559"/>
      <c r="DNS1202" s="559"/>
      <c r="DNT1202" s="559"/>
      <c r="DNU1202" s="559"/>
      <c r="DNV1202" s="559"/>
      <c r="DNW1202" s="559"/>
      <c r="DNX1202" s="559"/>
      <c r="DNY1202" s="559"/>
      <c r="DNZ1202" s="559"/>
      <c r="DOA1202" s="559"/>
      <c r="DOB1202" s="559"/>
      <c r="DOC1202" s="559"/>
      <c r="DOD1202" s="559"/>
      <c r="DOE1202" s="559"/>
      <c r="DOF1202" s="559"/>
      <c r="DOG1202" s="559"/>
      <c r="DOH1202" s="559"/>
      <c r="DOI1202" s="559"/>
      <c r="DOJ1202" s="559"/>
      <c r="DOK1202" s="559"/>
      <c r="DOL1202" s="559"/>
      <c r="DOM1202" s="559"/>
      <c r="DON1202" s="559"/>
      <c r="DOO1202" s="559"/>
      <c r="DOP1202" s="559"/>
      <c r="DOQ1202" s="559"/>
      <c r="DOR1202" s="559"/>
      <c r="DOS1202" s="559"/>
      <c r="DOT1202" s="559"/>
      <c r="DOU1202" s="559"/>
      <c r="DOV1202" s="559"/>
      <c r="DOW1202" s="559"/>
      <c r="DOX1202" s="559"/>
      <c r="DOY1202" s="559"/>
      <c r="DOZ1202" s="559"/>
      <c r="DPA1202" s="559"/>
      <c r="DPB1202" s="559"/>
      <c r="DPC1202" s="559"/>
      <c r="DPD1202" s="559"/>
      <c r="DPE1202" s="559"/>
      <c r="DPF1202" s="559"/>
      <c r="DPG1202" s="559"/>
      <c r="DPH1202" s="559"/>
      <c r="DPI1202" s="559"/>
      <c r="DPJ1202" s="559"/>
      <c r="DPK1202" s="559"/>
      <c r="DPL1202" s="559"/>
      <c r="DPM1202" s="559"/>
      <c r="DPN1202" s="559"/>
      <c r="DPO1202" s="559"/>
      <c r="DPP1202" s="559"/>
      <c r="DPQ1202" s="559"/>
      <c r="DPR1202" s="559"/>
      <c r="DPS1202" s="559"/>
      <c r="DPT1202" s="559"/>
      <c r="DPU1202" s="559"/>
      <c r="DPV1202" s="559"/>
      <c r="DPW1202" s="559"/>
      <c r="DPX1202" s="559"/>
      <c r="DPY1202" s="559"/>
      <c r="DPZ1202" s="559"/>
      <c r="DQA1202" s="559"/>
      <c r="DQB1202" s="559"/>
      <c r="DQC1202" s="559"/>
      <c r="DQD1202" s="559"/>
      <c r="DQE1202" s="559"/>
      <c r="DQF1202" s="559"/>
      <c r="DQG1202" s="559"/>
      <c r="DQH1202" s="559"/>
      <c r="DQI1202" s="559"/>
      <c r="DQJ1202" s="559"/>
      <c r="DQK1202" s="559"/>
      <c r="DQL1202" s="559"/>
      <c r="DQM1202" s="559"/>
      <c r="DQN1202" s="559"/>
      <c r="DQO1202" s="559"/>
      <c r="DQP1202" s="559"/>
      <c r="DQQ1202" s="559"/>
      <c r="DQR1202" s="559"/>
      <c r="DQS1202" s="559"/>
      <c r="DQT1202" s="559"/>
      <c r="DQU1202" s="559"/>
      <c r="DQV1202" s="559"/>
      <c r="DQW1202" s="559"/>
      <c r="DQX1202" s="559"/>
      <c r="DQY1202" s="559"/>
      <c r="DQZ1202" s="559"/>
      <c r="DRA1202" s="559"/>
      <c r="DRB1202" s="559"/>
      <c r="DRC1202" s="559"/>
      <c r="DRD1202" s="559"/>
      <c r="DRE1202" s="559"/>
      <c r="DRF1202" s="559"/>
      <c r="DRG1202" s="559"/>
      <c r="DRH1202" s="559"/>
      <c r="DRI1202" s="559"/>
      <c r="DRJ1202" s="559"/>
      <c r="DRK1202" s="559"/>
      <c r="DRL1202" s="559"/>
      <c r="DRM1202" s="559"/>
      <c r="DRN1202" s="559"/>
      <c r="DRO1202" s="559"/>
      <c r="DRP1202" s="559"/>
      <c r="DRQ1202" s="559"/>
      <c r="DRR1202" s="559"/>
      <c r="DRS1202" s="559"/>
      <c r="DRT1202" s="559"/>
      <c r="DRU1202" s="559"/>
      <c r="DRV1202" s="559"/>
      <c r="DRW1202" s="559"/>
      <c r="DRX1202" s="559"/>
      <c r="DRY1202" s="559"/>
      <c r="DRZ1202" s="559"/>
      <c r="DSA1202" s="559"/>
      <c r="DSB1202" s="559"/>
      <c r="DSC1202" s="559"/>
      <c r="DSD1202" s="559"/>
      <c r="DSE1202" s="559"/>
      <c r="DSF1202" s="559"/>
      <c r="DSG1202" s="559"/>
      <c r="DSH1202" s="559"/>
      <c r="DSI1202" s="559"/>
      <c r="DSJ1202" s="559"/>
      <c r="DSK1202" s="559"/>
      <c r="DSL1202" s="559"/>
      <c r="DSM1202" s="559"/>
      <c r="DSN1202" s="559"/>
      <c r="DSO1202" s="559"/>
      <c r="DSP1202" s="559"/>
      <c r="DSQ1202" s="559"/>
      <c r="DSR1202" s="559"/>
      <c r="DSS1202" s="559"/>
      <c r="DST1202" s="559"/>
      <c r="DSU1202" s="559"/>
      <c r="DSV1202" s="559"/>
      <c r="DSW1202" s="559"/>
      <c r="DSX1202" s="559"/>
      <c r="DSY1202" s="559"/>
      <c r="DSZ1202" s="559"/>
      <c r="DTA1202" s="559"/>
      <c r="DTB1202" s="559"/>
      <c r="DTC1202" s="559"/>
      <c r="DTD1202" s="559"/>
      <c r="DTE1202" s="559"/>
      <c r="DTF1202" s="559"/>
      <c r="DTG1202" s="559"/>
      <c r="DTH1202" s="559"/>
      <c r="DTI1202" s="559"/>
      <c r="DTJ1202" s="559"/>
      <c r="DTK1202" s="559"/>
      <c r="DTL1202" s="559"/>
      <c r="DTM1202" s="559"/>
      <c r="DTN1202" s="559"/>
      <c r="DTO1202" s="559"/>
      <c r="DTP1202" s="559"/>
      <c r="DTQ1202" s="559"/>
      <c r="DTR1202" s="559"/>
      <c r="DTS1202" s="559"/>
      <c r="DTT1202" s="559"/>
      <c r="DTU1202" s="559"/>
      <c r="DTV1202" s="559"/>
      <c r="DTW1202" s="559"/>
      <c r="DTX1202" s="559"/>
      <c r="DTY1202" s="559"/>
      <c r="DTZ1202" s="559"/>
      <c r="DUA1202" s="559"/>
      <c r="DUB1202" s="559"/>
      <c r="DUC1202" s="559"/>
      <c r="DUD1202" s="559"/>
      <c r="DUE1202" s="559"/>
      <c r="DUF1202" s="559"/>
      <c r="DUG1202" s="559"/>
      <c r="DUH1202" s="559"/>
      <c r="DUI1202" s="559"/>
      <c r="DUJ1202" s="559"/>
      <c r="DUK1202" s="559"/>
      <c r="DUL1202" s="559"/>
      <c r="DUM1202" s="559"/>
      <c r="DUN1202" s="559"/>
      <c r="DUO1202" s="559"/>
      <c r="DUP1202" s="559"/>
      <c r="DUQ1202" s="559"/>
      <c r="DUR1202" s="559"/>
      <c r="DUS1202" s="559"/>
      <c r="DUT1202" s="559"/>
      <c r="DUU1202" s="559"/>
      <c r="DUV1202" s="559"/>
      <c r="DUW1202" s="559"/>
      <c r="DUX1202" s="559"/>
      <c r="DUY1202" s="559"/>
      <c r="DUZ1202" s="559"/>
      <c r="DVA1202" s="559"/>
      <c r="DVB1202" s="559"/>
      <c r="DVC1202" s="559"/>
      <c r="DVD1202" s="559"/>
      <c r="DVE1202" s="559"/>
      <c r="DVF1202" s="559"/>
      <c r="DVG1202" s="559"/>
      <c r="DVH1202" s="559"/>
      <c r="DVI1202" s="559"/>
      <c r="DVJ1202" s="559"/>
      <c r="DVK1202" s="559"/>
      <c r="DVL1202" s="559"/>
      <c r="DVM1202" s="559"/>
      <c r="DVN1202" s="559"/>
      <c r="DVO1202" s="559"/>
      <c r="DVP1202" s="559"/>
      <c r="DVQ1202" s="559"/>
      <c r="DVR1202" s="559"/>
      <c r="DVS1202" s="559"/>
      <c r="DVT1202" s="559"/>
      <c r="DVU1202" s="559"/>
      <c r="DVV1202" s="559"/>
      <c r="DVW1202" s="559"/>
      <c r="DVX1202" s="559"/>
      <c r="DVY1202" s="559"/>
      <c r="DVZ1202" s="559"/>
      <c r="DWA1202" s="559"/>
      <c r="DWB1202" s="559"/>
      <c r="DWC1202" s="559"/>
      <c r="DWD1202" s="559"/>
      <c r="DWE1202" s="559"/>
      <c r="DWF1202" s="559"/>
      <c r="DWG1202" s="559"/>
      <c r="DWH1202" s="559"/>
      <c r="DWI1202" s="559"/>
      <c r="DWJ1202" s="559"/>
      <c r="DWK1202" s="559"/>
      <c r="DWL1202" s="559"/>
      <c r="DWM1202" s="559"/>
      <c r="DWN1202" s="559"/>
      <c r="DWO1202" s="559"/>
      <c r="DWP1202" s="559"/>
      <c r="DWQ1202" s="559"/>
      <c r="DWR1202" s="559"/>
      <c r="DWS1202" s="559"/>
      <c r="DWT1202" s="559"/>
      <c r="DWU1202" s="559"/>
      <c r="DWV1202" s="559"/>
      <c r="DWW1202" s="559"/>
      <c r="DWX1202" s="559"/>
      <c r="DWY1202" s="559"/>
      <c r="DWZ1202" s="559"/>
      <c r="DXA1202" s="559"/>
      <c r="DXB1202" s="559"/>
      <c r="DXC1202" s="559"/>
      <c r="DXD1202" s="559"/>
      <c r="DXE1202" s="559"/>
      <c r="DXF1202" s="559"/>
      <c r="DXG1202" s="559"/>
      <c r="DXH1202" s="559"/>
      <c r="DXI1202" s="559"/>
      <c r="DXJ1202" s="559"/>
      <c r="DXK1202" s="559"/>
      <c r="DXL1202" s="559"/>
      <c r="DXM1202" s="559"/>
      <c r="DXN1202" s="559"/>
      <c r="DXO1202" s="559"/>
      <c r="DXP1202" s="559"/>
      <c r="DXQ1202" s="559"/>
      <c r="DXR1202" s="559"/>
      <c r="DXS1202" s="559"/>
      <c r="DXT1202" s="559"/>
      <c r="DXU1202" s="559"/>
      <c r="DXV1202" s="559"/>
      <c r="DXW1202" s="559"/>
      <c r="DXX1202" s="559"/>
      <c r="DXY1202" s="559"/>
      <c r="DXZ1202" s="559"/>
      <c r="DYA1202" s="559"/>
      <c r="DYB1202" s="559"/>
      <c r="DYC1202" s="559"/>
      <c r="DYD1202" s="559"/>
      <c r="DYE1202" s="559"/>
      <c r="DYF1202" s="559"/>
      <c r="DYG1202" s="559"/>
      <c r="DYH1202" s="559"/>
      <c r="DYI1202" s="559"/>
      <c r="DYJ1202" s="559"/>
      <c r="DYK1202" s="559"/>
      <c r="DYL1202" s="559"/>
      <c r="DYM1202" s="559"/>
      <c r="DYN1202" s="559"/>
      <c r="DYO1202" s="559"/>
      <c r="DYP1202" s="559"/>
      <c r="DYQ1202" s="559"/>
      <c r="DYR1202" s="559"/>
      <c r="DYS1202" s="559"/>
      <c r="DYT1202" s="559"/>
      <c r="DYU1202" s="559"/>
      <c r="DYV1202" s="559"/>
      <c r="DYW1202" s="559"/>
      <c r="DYX1202" s="559"/>
      <c r="DYY1202" s="559"/>
      <c r="DYZ1202" s="559"/>
      <c r="DZA1202" s="559"/>
      <c r="DZB1202" s="559"/>
      <c r="DZC1202" s="559"/>
      <c r="DZD1202" s="559"/>
      <c r="DZE1202" s="559"/>
      <c r="DZF1202" s="559"/>
      <c r="DZG1202" s="559"/>
      <c r="DZH1202" s="559"/>
      <c r="DZI1202" s="559"/>
      <c r="DZJ1202" s="559"/>
      <c r="DZK1202" s="559"/>
      <c r="DZL1202" s="559"/>
      <c r="DZM1202" s="559"/>
      <c r="DZN1202" s="559"/>
      <c r="DZO1202" s="559"/>
      <c r="DZP1202" s="559"/>
      <c r="DZQ1202" s="559"/>
      <c r="DZR1202" s="559"/>
      <c r="DZS1202" s="559"/>
      <c r="DZT1202" s="559"/>
      <c r="DZU1202" s="559"/>
      <c r="DZV1202" s="559"/>
      <c r="DZW1202" s="559"/>
      <c r="DZX1202" s="559"/>
      <c r="DZY1202" s="559"/>
      <c r="DZZ1202" s="559"/>
      <c r="EAA1202" s="559"/>
      <c r="EAB1202" s="559"/>
      <c r="EAC1202" s="559"/>
      <c r="EAD1202" s="559"/>
      <c r="EAE1202" s="559"/>
      <c r="EAF1202" s="559"/>
      <c r="EAG1202" s="559"/>
      <c r="EAH1202" s="559"/>
      <c r="EAI1202" s="559"/>
      <c r="EAJ1202" s="559"/>
      <c r="EAK1202" s="559"/>
      <c r="EAL1202" s="559"/>
      <c r="EAM1202" s="559"/>
      <c r="EAN1202" s="559"/>
      <c r="EAO1202" s="559"/>
      <c r="EAP1202" s="559"/>
      <c r="EAQ1202" s="559"/>
      <c r="EAR1202" s="559"/>
      <c r="EAS1202" s="559"/>
      <c r="EAT1202" s="559"/>
      <c r="EAU1202" s="559"/>
      <c r="EAV1202" s="559"/>
      <c r="EAW1202" s="559"/>
      <c r="EAX1202" s="559"/>
      <c r="EAY1202" s="559"/>
      <c r="EAZ1202" s="559"/>
      <c r="EBA1202" s="559"/>
      <c r="EBB1202" s="559"/>
      <c r="EBC1202" s="559"/>
      <c r="EBD1202" s="559"/>
      <c r="EBE1202" s="559"/>
      <c r="EBF1202" s="559"/>
      <c r="EBG1202" s="559"/>
      <c r="EBH1202" s="559"/>
      <c r="EBI1202" s="559"/>
      <c r="EBJ1202" s="559"/>
      <c r="EBK1202" s="559"/>
      <c r="EBL1202" s="559"/>
      <c r="EBM1202" s="559"/>
      <c r="EBN1202" s="559"/>
      <c r="EBO1202" s="559"/>
      <c r="EBP1202" s="559"/>
      <c r="EBQ1202" s="559"/>
      <c r="EBR1202" s="559"/>
      <c r="EBS1202" s="559"/>
      <c r="EBT1202" s="559"/>
      <c r="EBU1202" s="559"/>
      <c r="EBV1202" s="559"/>
      <c r="EBW1202" s="559"/>
      <c r="EBX1202" s="559"/>
      <c r="EBY1202" s="559"/>
      <c r="EBZ1202" s="559"/>
      <c r="ECA1202" s="559"/>
      <c r="ECB1202" s="559"/>
      <c r="ECC1202" s="559"/>
      <c r="ECD1202" s="559"/>
      <c r="ECE1202" s="559"/>
      <c r="ECF1202" s="559"/>
      <c r="ECG1202" s="559"/>
      <c r="ECH1202" s="559"/>
      <c r="ECI1202" s="559"/>
      <c r="ECJ1202" s="559"/>
      <c r="ECK1202" s="559"/>
      <c r="ECL1202" s="559"/>
      <c r="ECM1202" s="559"/>
      <c r="ECN1202" s="559"/>
      <c r="ECO1202" s="559"/>
      <c r="ECP1202" s="559"/>
      <c r="ECQ1202" s="559"/>
      <c r="ECR1202" s="559"/>
      <c r="ECS1202" s="559"/>
      <c r="ECT1202" s="559"/>
      <c r="ECU1202" s="559"/>
      <c r="ECV1202" s="559"/>
      <c r="ECW1202" s="559"/>
      <c r="ECX1202" s="559"/>
      <c r="ECY1202" s="559"/>
      <c r="ECZ1202" s="559"/>
      <c r="EDA1202" s="559"/>
      <c r="EDB1202" s="559"/>
      <c r="EDC1202" s="559"/>
      <c r="EDD1202" s="559"/>
      <c r="EDE1202" s="559"/>
      <c r="EDF1202" s="559"/>
      <c r="EDG1202" s="559"/>
      <c r="EDH1202" s="559"/>
      <c r="EDI1202" s="559"/>
      <c r="EDJ1202" s="559"/>
      <c r="EDK1202" s="559"/>
      <c r="EDL1202" s="559"/>
      <c r="EDM1202" s="559"/>
      <c r="EDN1202" s="559"/>
      <c r="EDO1202" s="559"/>
      <c r="EDP1202" s="559"/>
      <c r="EDQ1202" s="559"/>
      <c r="EDR1202" s="559"/>
      <c r="EDS1202" s="559"/>
      <c r="EDT1202" s="559"/>
      <c r="EDU1202" s="559"/>
      <c r="EDV1202" s="559"/>
      <c r="EDW1202" s="559"/>
      <c r="EDX1202" s="559"/>
      <c r="EDY1202" s="559"/>
      <c r="EDZ1202" s="559"/>
      <c r="EEA1202" s="559"/>
      <c r="EEB1202" s="559"/>
      <c r="EEC1202" s="559"/>
      <c r="EED1202" s="559"/>
      <c r="EEE1202" s="559"/>
      <c r="EEF1202" s="559"/>
      <c r="EEG1202" s="559"/>
      <c r="EEH1202" s="559"/>
      <c r="EEI1202" s="559"/>
      <c r="EEJ1202" s="559"/>
      <c r="EEK1202" s="559"/>
      <c r="EEL1202" s="559"/>
      <c r="EEM1202" s="559"/>
      <c r="EEN1202" s="559"/>
      <c r="EEO1202" s="559"/>
      <c r="EEP1202" s="559"/>
      <c r="EEQ1202" s="559"/>
      <c r="EER1202" s="559"/>
      <c r="EES1202" s="559"/>
      <c r="EET1202" s="559"/>
      <c r="EEU1202" s="559"/>
      <c r="EEV1202" s="559"/>
      <c r="EEW1202" s="559"/>
      <c r="EEX1202" s="559"/>
      <c r="EEY1202" s="559"/>
      <c r="EEZ1202" s="559"/>
      <c r="EFA1202" s="559"/>
      <c r="EFB1202" s="559"/>
      <c r="EFC1202" s="559"/>
      <c r="EFD1202" s="559"/>
      <c r="EFE1202" s="559"/>
      <c r="EFF1202" s="559"/>
      <c r="EFG1202" s="559"/>
      <c r="EFH1202" s="559"/>
      <c r="EFI1202" s="559"/>
      <c r="EFJ1202" s="559"/>
      <c r="EFK1202" s="559"/>
      <c r="EFL1202" s="559"/>
      <c r="EFM1202" s="559"/>
      <c r="EFN1202" s="559"/>
      <c r="EFO1202" s="559"/>
      <c r="EFP1202" s="559"/>
      <c r="EFQ1202" s="559"/>
      <c r="EFR1202" s="559"/>
      <c r="EFS1202" s="559"/>
      <c r="EFT1202" s="559"/>
      <c r="EFU1202" s="559"/>
      <c r="EFV1202" s="559"/>
      <c r="EFW1202" s="559"/>
      <c r="EFX1202" s="559"/>
      <c r="EFY1202" s="559"/>
      <c r="EFZ1202" s="559"/>
      <c r="EGA1202" s="559"/>
      <c r="EGB1202" s="559"/>
      <c r="EGC1202" s="559"/>
      <c r="EGD1202" s="559"/>
      <c r="EGE1202" s="559"/>
      <c r="EGF1202" s="559"/>
      <c r="EGG1202" s="559"/>
      <c r="EGH1202" s="559"/>
      <c r="EGI1202" s="559"/>
      <c r="EGJ1202" s="559"/>
      <c r="EGK1202" s="559"/>
      <c r="EGL1202" s="559"/>
      <c r="EGM1202" s="559"/>
      <c r="EGN1202" s="559"/>
      <c r="EGO1202" s="559"/>
      <c r="EGP1202" s="559"/>
      <c r="EGQ1202" s="559"/>
      <c r="EGR1202" s="559"/>
      <c r="EGS1202" s="559"/>
      <c r="EGT1202" s="559"/>
      <c r="EGU1202" s="559"/>
      <c r="EGV1202" s="559"/>
      <c r="EGW1202" s="559"/>
      <c r="EGX1202" s="559"/>
      <c r="EGY1202" s="559"/>
      <c r="EGZ1202" s="559"/>
      <c r="EHA1202" s="559"/>
      <c r="EHB1202" s="559"/>
      <c r="EHC1202" s="559"/>
      <c r="EHD1202" s="559"/>
      <c r="EHE1202" s="559"/>
      <c r="EHF1202" s="559"/>
      <c r="EHG1202" s="559"/>
      <c r="EHH1202" s="559"/>
      <c r="EHI1202" s="559"/>
      <c r="EHJ1202" s="559"/>
      <c r="EHK1202" s="559"/>
      <c r="EHL1202" s="559"/>
      <c r="EHM1202" s="559"/>
      <c r="EHN1202" s="559"/>
      <c r="EHO1202" s="559"/>
      <c r="EHP1202" s="559"/>
      <c r="EHQ1202" s="559"/>
      <c r="EHR1202" s="559"/>
      <c r="EHS1202" s="559"/>
      <c r="EHT1202" s="559"/>
      <c r="EHU1202" s="559"/>
      <c r="EHV1202" s="559"/>
      <c r="EHW1202" s="559"/>
      <c r="EHX1202" s="559"/>
      <c r="EHY1202" s="559"/>
      <c r="EHZ1202" s="559"/>
      <c r="EIA1202" s="559"/>
      <c r="EIB1202" s="559"/>
      <c r="EIC1202" s="559"/>
      <c r="EID1202" s="559"/>
      <c r="EIE1202" s="559"/>
      <c r="EIF1202" s="559"/>
      <c r="EIG1202" s="559"/>
      <c r="EIH1202" s="559"/>
      <c r="EII1202" s="559"/>
      <c r="EIJ1202" s="559"/>
      <c r="EIK1202" s="559"/>
      <c r="EIL1202" s="559"/>
      <c r="EIM1202" s="559"/>
      <c r="EIN1202" s="559"/>
      <c r="EIO1202" s="559"/>
      <c r="EIP1202" s="559"/>
      <c r="EIQ1202" s="559"/>
      <c r="EIR1202" s="559"/>
      <c r="EIS1202" s="559"/>
      <c r="EIT1202" s="559"/>
      <c r="EIU1202" s="559"/>
      <c r="EIV1202" s="559"/>
      <c r="EIW1202" s="559"/>
      <c r="EIX1202" s="559"/>
      <c r="EIY1202" s="559"/>
      <c r="EIZ1202" s="559"/>
      <c r="EJA1202" s="559"/>
      <c r="EJB1202" s="559"/>
      <c r="EJC1202" s="559"/>
      <c r="EJD1202" s="559"/>
      <c r="EJE1202" s="559"/>
      <c r="EJF1202" s="559"/>
      <c r="EJG1202" s="559"/>
      <c r="EJH1202" s="559"/>
      <c r="EJI1202" s="559"/>
      <c r="EJJ1202" s="559"/>
      <c r="EJK1202" s="559"/>
      <c r="EJL1202" s="559"/>
      <c r="EJM1202" s="559"/>
      <c r="EJN1202" s="559"/>
      <c r="EJO1202" s="559"/>
      <c r="EJP1202" s="559"/>
      <c r="EJQ1202" s="559"/>
      <c r="EJR1202" s="559"/>
      <c r="EJS1202" s="559"/>
      <c r="EJT1202" s="559"/>
      <c r="EJU1202" s="559"/>
      <c r="EJV1202" s="559"/>
      <c r="EJW1202" s="559"/>
      <c r="EJX1202" s="559"/>
      <c r="EJY1202" s="559"/>
      <c r="EJZ1202" s="559"/>
      <c r="EKA1202" s="559"/>
      <c r="EKB1202" s="559"/>
      <c r="EKC1202" s="559"/>
      <c r="EKD1202" s="559"/>
      <c r="EKE1202" s="559"/>
      <c r="EKF1202" s="559"/>
      <c r="EKG1202" s="559"/>
      <c r="EKH1202" s="559"/>
      <c r="EKI1202" s="559"/>
      <c r="EKJ1202" s="559"/>
      <c r="EKK1202" s="559"/>
      <c r="EKL1202" s="559"/>
      <c r="EKM1202" s="559"/>
      <c r="EKN1202" s="559"/>
      <c r="EKO1202" s="559"/>
      <c r="EKP1202" s="559"/>
      <c r="EKQ1202" s="559"/>
      <c r="EKR1202" s="559"/>
      <c r="EKS1202" s="559"/>
      <c r="EKT1202" s="559"/>
      <c r="EKU1202" s="559"/>
      <c r="EKV1202" s="559"/>
      <c r="EKW1202" s="559"/>
      <c r="EKX1202" s="559"/>
      <c r="EKY1202" s="559"/>
      <c r="EKZ1202" s="559"/>
      <c r="ELA1202" s="559"/>
      <c r="ELB1202" s="559"/>
      <c r="ELC1202" s="559"/>
      <c r="ELD1202" s="559"/>
      <c r="ELE1202" s="559"/>
      <c r="ELF1202" s="559"/>
      <c r="ELG1202" s="559"/>
      <c r="ELH1202" s="559"/>
      <c r="ELI1202" s="559"/>
      <c r="ELJ1202" s="559"/>
      <c r="ELK1202" s="559"/>
      <c r="ELL1202" s="559"/>
      <c r="ELM1202" s="559"/>
      <c r="ELN1202" s="559"/>
      <c r="ELO1202" s="559"/>
      <c r="ELP1202" s="559"/>
      <c r="ELQ1202" s="559"/>
      <c r="ELR1202" s="559"/>
      <c r="ELS1202" s="559"/>
      <c r="ELT1202" s="559"/>
      <c r="ELU1202" s="559"/>
      <c r="ELV1202" s="559"/>
      <c r="ELW1202" s="559"/>
      <c r="ELX1202" s="559"/>
      <c r="ELY1202" s="559"/>
      <c r="ELZ1202" s="559"/>
      <c r="EMA1202" s="559"/>
      <c r="EMB1202" s="559"/>
      <c r="EMC1202" s="559"/>
      <c r="EMD1202" s="559"/>
      <c r="EME1202" s="559"/>
      <c r="EMF1202" s="559"/>
      <c r="EMG1202" s="559"/>
      <c r="EMH1202" s="559"/>
      <c r="EMI1202" s="559"/>
      <c r="EMJ1202" s="559"/>
      <c r="EMK1202" s="559"/>
      <c r="EML1202" s="559"/>
      <c r="EMM1202" s="559"/>
      <c r="EMN1202" s="559"/>
      <c r="EMO1202" s="559"/>
      <c r="EMP1202" s="559"/>
      <c r="EMQ1202" s="559"/>
      <c r="EMR1202" s="559"/>
      <c r="EMS1202" s="559"/>
      <c r="EMT1202" s="559"/>
      <c r="EMU1202" s="559"/>
      <c r="EMV1202" s="559"/>
      <c r="EMW1202" s="559"/>
      <c r="EMX1202" s="559"/>
      <c r="EMY1202" s="559"/>
      <c r="EMZ1202" s="559"/>
      <c r="ENA1202" s="559"/>
      <c r="ENB1202" s="559"/>
      <c r="ENC1202" s="559"/>
      <c r="END1202" s="559"/>
      <c r="ENE1202" s="559"/>
      <c r="ENF1202" s="559"/>
      <c r="ENG1202" s="559"/>
      <c r="ENH1202" s="559"/>
      <c r="ENI1202" s="559"/>
      <c r="ENJ1202" s="559"/>
      <c r="ENK1202" s="559"/>
      <c r="ENL1202" s="559"/>
      <c r="ENM1202" s="559"/>
      <c r="ENN1202" s="559"/>
      <c r="ENO1202" s="559"/>
      <c r="ENP1202" s="559"/>
      <c r="ENQ1202" s="559"/>
      <c r="ENR1202" s="559"/>
      <c r="ENS1202" s="559"/>
      <c r="ENT1202" s="559"/>
      <c r="ENU1202" s="559"/>
      <c r="ENV1202" s="559"/>
      <c r="ENW1202" s="559"/>
      <c r="ENX1202" s="559"/>
      <c r="ENY1202" s="559"/>
      <c r="ENZ1202" s="559"/>
      <c r="EOA1202" s="559"/>
      <c r="EOB1202" s="559"/>
      <c r="EOC1202" s="559"/>
      <c r="EOD1202" s="559"/>
      <c r="EOE1202" s="559"/>
      <c r="EOF1202" s="559"/>
      <c r="EOG1202" s="559"/>
      <c r="EOH1202" s="559"/>
      <c r="EOI1202" s="559"/>
      <c r="EOJ1202" s="559"/>
      <c r="EOK1202" s="559"/>
      <c r="EOL1202" s="559"/>
      <c r="EOM1202" s="559"/>
      <c r="EON1202" s="559"/>
      <c r="EOO1202" s="559"/>
      <c r="EOP1202" s="559"/>
      <c r="EOQ1202" s="559"/>
      <c r="EOR1202" s="559"/>
      <c r="EOS1202" s="559"/>
      <c r="EOT1202" s="559"/>
      <c r="EOU1202" s="559"/>
      <c r="EOV1202" s="559"/>
      <c r="EOW1202" s="559"/>
      <c r="EOX1202" s="559"/>
      <c r="EOY1202" s="559"/>
      <c r="EOZ1202" s="559"/>
      <c r="EPA1202" s="559"/>
      <c r="EPB1202" s="559"/>
      <c r="EPC1202" s="559"/>
      <c r="EPD1202" s="559"/>
      <c r="EPE1202" s="559"/>
      <c r="EPF1202" s="559"/>
      <c r="EPG1202" s="559"/>
      <c r="EPH1202" s="559"/>
      <c r="EPI1202" s="559"/>
      <c r="EPJ1202" s="559"/>
      <c r="EPK1202" s="559"/>
      <c r="EPL1202" s="559"/>
      <c r="EPM1202" s="559"/>
      <c r="EPN1202" s="559"/>
      <c r="EPO1202" s="559"/>
      <c r="EPP1202" s="559"/>
      <c r="EPQ1202" s="559"/>
      <c r="EPR1202" s="559"/>
      <c r="EPS1202" s="559"/>
      <c r="EPT1202" s="559"/>
      <c r="EPU1202" s="559"/>
      <c r="EPV1202" s="559"/>
      <c r="EPW1202" s="559"/>
      <c r="EPX1202" s="559"/>
      <c r="EPY1202" s="559"/>
      <c r="EPZ1202" s="559"/>
      <c r="EQA1202" s="559"/>
      <c r="EQB1202" s="559"/>
      <c r="EQC1202" s="559"/>
      <c r="EQD1202" s="559"/>
      <c r="EQE1202" s="559"/>
      <c r="EQF1202" s="559"/>
      <c r="EQG1202" s="559"/>
      <c r="EQH1202" s="559"/>
      <c r="EQI1202" s="559"/>
      <c r="EQJ1202" s="559"/>
      <c r="EQK1202" s="559"/>
      <c r="EQL1202" s="559"/>
      <c r="EQM1202" s="559"/>
      <c r="EQN1202" s="559"/>
      <c r="EQO1202" s="559"/>
      <c r="EQP1202" s="559"/>
      <c r="EQQ1202" s="559"/>
      <c r="EQR1202" s="559"/>
      <c r="EQS1202" s="559"/>
      <c r="EQT1202" s="559"/>
      <c r="EQU1202" s="559"/>
      <c r="EQV1202" s="559"/>
      <c r="EQW1202" s="559"/>
      <c r="EQX1202" s="559"/>
      <c r="EQY1202" s="559"/>
      <c r="EQZ1202" s="559"/>
      <c r="ERA1202" s="559"/>
      <c r="ERB1202" s="559"/>
      <c r="ERC1202" s="559"/>
      <c r="ERD1202" s="559"/>
      <c r="ERE1202" s="559"/>
      <c r="ERF1202" s="559"/>
      <c r="ERG1202" s="559"/>
      <c r="ERH1202" s="559"/>
      <c r="ERI1202" s="559"/>
      <c r="ERJ1202" s="559"/>
      <c r="ERK1202" s="559"/>
      <c r="ERL1202" s="559"/>
      <c r="ERM1202" s="559"/>
      <c r="ERN1202" s="559"/>
      <c r="ERO1202" s="559"/>
      <c r="ERP1202" s="559"/>
      <c r="ERQ1202" s="559"/>
      <c r="ERR1202" s="559"/>
      <c r="ERS1202" s="559"/>
      <c r="ERT1202" s="559"/>
      <c r="ERU1202" s="559"/>
      <c r="ERV1202" s="559"/>
      <c r="ERW1202" s="559"/>
      <c r="ERX1202" s="559"/>
      <c r="ERY1202" s="559"/>
      <c r="ERZ1202" s="559"/>
      <c r="ESA1202" s="559"/>
      <c r="ESB1202" s="559"/>
      <c r="ESC1202" s="559"/>
      <c r="ESD1202" s="559"/>
      <c r="ESE1202" s="559"/>
      <c r="ESF1202" s="559"/>
      <c r="ESG1202" s="559"/>
      <c r="ESH1202" s="559"/>
      <c r="ESI1202" s="559"/>
      <c r="ESJ1202" s="559"/>
      <c r="ESK1202" s="559"/>
      <c r="ESL1202" s="559"/>
      <c r="ESM1202" s="559"/>
      <c r="ESN1202" s="559"/>
      <c r="ESO1202" s="559"/>
      <c r="ESP1202" s="559"/>
      <c r="ESQ1202" s="559"/>
      <c r="ESR1202" s="559"/>
      <c r="ESS1202" s="559"/>
      <c r="EST1202" s="559"/>
      <c r="ESU1202" s="559"/>
      <c r="ESV1202" s="559"/>
      <c r="ESW1202" s="559"/>
      <c r="ESX1202" s="559"/>
      <c r="ESY1202" s="559"/>
      <c r="ESZ1202" s="559"/>
      <c r="ETA1202" s="559"/>
      <c r="ETB1202" s="559"/>
      <c r="ETC1202" s="559"/>
      <c r="ETD1202" s="559"/>
      <c r="ETE1202" s="559"/>
      <c r="ETF1202" s="559"/>
      <c r="ETG1202" s="559"/>
      <c r="ETH1202" s="559"/>
      <c r="ETI1202" s="559"/>
      <c r="ETJ1202" s="559"/>
      <c r="ETK1202" s="559"/>
      <c r="ETL1202" s="559"/>
      <c r="ETM1202" s="559"/>
      <c r="ETN1202" s="559"/>
      <c r="ETO1202" s="559"/>
      <c r="ETP1202" s="559"/>
      <c r="ETQ1202" s="559"/>
      <c r="ETR1202" s="559"/>
      <c r="ETS1202" s="559"/>
      <c r="ETT1202" s="559"/>
      <c r="ETU1202" s="559"/>
      <c r="ETV1202" s="559"/>
      <c r="ETW1202" s="559"/>
      <c r="ETX1202" s="559"/>
      <c r="ETY1202" s="559"/>
      <c r="ETZ1202" s="559"/>
      <c r="EUA1202" s="559"/>
      <c r="EUB1202" s="559"/>
      <c r="EUC1202" s="559"/>
      <c r="EUD1202" s="559"/>
      <c r="EUE1202" s="559"/>
      <c r="EUF1202" s="559"/>
      <c r="EUG1202" s="559"/>
      <c r="EUH1202" s="559"/>
      <c r="EUI1202" s="559"/>
      <c r="EUJ1202" s="559"/>
      <c r="EUK1202" s="559"/>
      <c r="EUL1202" s="559"/>
      <c r="EUM1202" s="559"/>
      <c r="EUN1202" s="559"/>
      <c r="EUO1202" s="559"/>
      <c r="EUP1202" s="559"/>
      <c r="EUQ1202" s="559"/>
      <c r="EUR1202" s="559"/>
      <c r="EUS1202" s="559"/>
      <c r="EUT1202" s="559"/>
      <c r="EUU1202" s="559"/>
      <c r="EUV1202" s="559"/>
      <c r="EUW1202" s="559"/>
      <c r="EUX1202" s="559"/>
      <c r="EUY1202" s="559"/>
      <c r="EUZ1202" s="559"/>
      <c r="EVA1202" s="559"/>
      <c r="EVB1202" s="559"/>
      <c r="EVC1202" s="559"/>
      <c r="EVD1202" s="559"/>
      <c r="EVE1202" s="559"/>
      <c r="EVF1202" s="559"/>
      <c r="EVG1202" s="559"/>
      <c r="EVH1202" s="559"/>
      <c r="EVI1202" s="559"/>
      <c r="EVJ1202" s="559"/>
      <c r="EVK1202" s="559"/>
      <c r="EVL1202" s="559"/>
      <c r="EVM1202" s="559"/>
      <c r="EVN1202" s="559"/>
      <c r="EVO1202" s="559"/>
      <c r="EVP1202" s="559"/>
      <c r="EVQ1202" s="559"/>
      <c r="EVR1202" s="559"/>
      <c r="EVS1202" s="559"/>
      <c r="EVT1202" s="559"/>
      <c r="EVU1202" s="559"/>
      <c r="EVV1202" s="559"/>
      <c r="EVW1202" s="559"/>
      <c r="EVX1202" s="559"/>
      <c r="EVY1202" s="559"/>
      <c r="EVZ1202" s="559"/>
      <c r="EWA1202" s="559"/>
      <c r="EWB1202" s="559"/>
      <c r="EWC1202" s="559"/>
      <c r="EWD1202" s="559"/>
      <c r="EWE1202" s="559"/>
      <c r="EWF1202" s="559"/>
      <c r="EWG1202" s="559"/>
      <c r="EWH1202" s="559"/>
      <c r="EWI1202" s="559"/>
      <c r="EWJ1202" s="559"/>
      <c r="EWK1202" s="559"/>
      <c r="EWL1202" s="559"/>
      <c r="EWM1202" s="559"/>
      <c r="EWN1202" s="559"/>
      <c r="EWO1202" s="559"/>
      <c r="EWP1202" s="559"/>
      <c r="EWQ1202" s="559"/>
      <c r="EWR1202" s="559"/>
      <c r="EWS1202" s="559"/>
      <c r="EWT1202" s="559"/>
      <c r="EWU1202" s="559"/>
      <c r="EWV1202" s="559"/>
      <c r="EWW1202" s="559"/>
      <c r="EWX1202" s="559"/>
      <c r="EWY1202" s="559"/>
      <c r="EWZ1202" s="559"/>
      <c r="EXA1202" s="559"/>
      <c r="EXB1202" s="559"/>
      <c r="EXC1202" s="559"/>
      <c r="EXD1202" s="559"/>
      <c r="EXE1202" s="559"/>
      <c r="EXF1202" s="559"/>
      <c r="EXG1202" s="559"/>
      <c r="EXH1202" s="559"/>
      <c r="EXI1202" s="559"/>
      <c r="EXJ1202" s="559"/>
      <c r="EXK1202" s="559"/>
      <c r="EXL1202" s="559"/>
      <c r="EXM1202" s="559"/>
      <c r="EXN1202" s="559"/>
      <c r="EXO1202" s="559"/>
      <c r="EXP1202" s="559"/>
      <c r="EXQ1202" s="559"/>
      <c r="EXR1202" s="559"/>
      <c r="EXS1202" s="559"/>
      <c r="EXT1202" s="559"/>
      <c r="EXU1202" s="559"/>
      <c r="EXV1202" s="559"/>
      <c r="EXW1202" s="559"/>
      <c r="EXX1202" s="559"/>
      <c r="EXY1202" s="559"/>
      <c r="EXZ1202" s="559"/>
      <c r="EYA1202" s="559"/>
      <c r="EYB1202" s="559"/>
      <c r="EYC1202" s="559"/>
      <c r="EYD1202" s="559"/>
      <c r="EYE1202" s="559"/>
      <c r="EYF1202" s="559"/>
      <c r="EYG1202" s="559"/>
      <c r="EYH1202" s="559"/>
      <c r="EYI1202" s="559"/>
      <c r="EYJ1202" s="559"/>
      <c r="EYK1202" s="559"/>
      <c r="EYL1202" s="559"/>
      <c r="EYM1202" s="559"/>
      <c r="EYN1202" s="559"/>
      <c r="EYO1202" s="559"/>
      <c r="EYP1202" s="559"/>
      <c r="EYQ1202" s="559"/>
      <c r="EYR1202" s="559"/>
      <c r="EYS1202" s="559"/>
      <c r="EYT1202" s="559"/>
      <c r="EYU1202" s="559"/>
      <c r="EYV1202" s="559"/>
      <c r="EYW1202" s="559"/>
      <c r="EYX1202" s="559"/>
      <c r="EYY1202" s="559"/>
      <c r="EYZ1202" s="559"/>
      <c r="EZA1202" s="559"/>
      <c r="EZB1202" s="559"/>
      <c r="EZC1202" s="559"/>
      <c r="EZD1202" s="559"/>
      <c r="EZE1202" s="559"/>
      <c r="EZF1202" s="559"/>
      <c r="EZG1202" s="559"/>
      <c r="EZH1202" s="559"/>
      <c r="EZI1202" s="559"/>
      <c r="EZJ1202" s="559"/>
      <c r="EZK1202" s="559"/>
      <c r="EZL1202" s="559"/>
      <c r="EZM1202" s="559"/>
      <c r="EZN1202" s="559"/>
      <c r="EZO1202" s="559"/>
      <c r="EZP1202" s="559"/>
      <c r="EZQ1202" s="559"/>
      <c r="EZR1202" s="559"/>
      <c r="EZS1202" s="559"/>
      <c r="EZT1202" s="559"/>
      <c r="EZU1202" s="559"/>
      <c r="EZV1202" s="559"/>
      <c r="EZW1202" s="559"/>
      <c r="EZX1202" s="559"/>
      <c r="EZY1202" s="559"/>
      <c r="EZZ1202" s="559"/>
      <c r="FAA1202" s="559"/>
      <c r="FAB1202" s="559"/>
      <c r="FAC1202" s="559"/>
      <c r="FAD1202" s="559"/>
      <c r="FAE1202" s="559"/>
      <c r="FAF1202" s="559"/>
      <c r="FAG1202" s="559"/>
      <c r="FAH1202" s="559"/>
      <c r="FAI1202" s="559"/>
      <c r="FAJ1202" s="559"/>
      <c r="FAK1202" s="559"/>
      <c r="FAL1202" s="559"/>
      <c r="FAM1202" s="559"/>
      <c r="FAN1202" s="559"/>
      <c r="FAO1202" s="559"/>
      <c r="FAP1202" s="559"/>
      <c r="FAQ1202" s="559"/>
      <c r="FAR1202" s="559"/>
      <c r="FAS1202" s="559"/>
      <c r="FAT1202" s="559"/>
      <c r="FAU1202" s="559"/>
      <c r="FAV1202" s="559"/>
      <c r="FAW1202" s="559"/>
      <c r="FAX1202" s="559"/>
      <c r="FAY1202" s="559"/>
      <c r="FAZ1202" s="559"/>
      <c r="FBA1202" s="559"/>
      <c r="FBB1202" s="559"/>
      <c r="FBC1202" s="559"/>
      <c r="FBD1202" s="559"/>
      <c r="FBE1202" s="559"/>
      <c r="FBF1202" s="559"/>
      <c r="FBG1202" s="559"/>
      <c r="FBH1202" s="559"/>
      <c r="FBI1202" s="559"/>
      <c r="FBJ1202" s="559"/>
      <c r="FBK1202" s="559"/>
      <c r="FBL1202" s="559"/>
      <c r="FBM1202" s="559"/>
      <c r="FBN1202" s="559"/>
      <c r="FBO1202" s="559"/>
      <c r="FBP1202" s="559"/>
      <c r="FBQ1202" s="559"/>
      <c r="FBR1202" s="559"/>
      <c r="FBS1202" s="559"/>
      <c r="FBT1202" s="559"/>
      <c r="FBU1202" s="559"/>
      <c r="FBV1202" s="559"/>
      <c r="FBW1202" s="559"/>
      <c r="FBX1202" s="559"/>
      <c r="FBY1202" s="559"/>
      <c r="FBZ1202" s="559"/>
      <c r="FCA1202" s="559"/>
      <c r="FCB1202" s="559"/>
      <c r="FCC1202" s="559"/>
      <c r="FCD1202" s="559"/>
      <c r="FCE1202" s="559"/>
      <c r="FCF1202" s="559"/>
      <c r="FCG1202" s="559"/>
      <c r="FCH1202" s="559"/>
      <c r="FCI1202" s="559"/>
      <c r="FCJ1202" s="559"/>
      <c r="FCK1202" s="559"/>
      <c r="FCL1202" s="559"/>
      <c r="FCM1202" s="559"/>
      <c r="FCN1202" s="559"/>
      <c r="FCO1202" s="559"/>
      <c r="FCP1202" s="559"/>
      <c r="FCQ1202" s="559"/>
      <c r="FCR1202" s="559"/>
      <c r="FCS1202" s="559"/>
      <c r="FCT1202" s="559"/>
      <c r="FCU1202" s="559"/>
      <c r="FCV1202" s="559"/>
      <c r="FCW1202" s="559"/>
      <c r="FCX1202" s="559"/>
      <c r="FCY1202" s="559"/>
      <c r="FCZ1202" s="559"/>
      <c r="FDA1202" s="559"/>
      <c r="FDB1202" s="559"/>
      <c r="FDC1202" s="559"/>
      <c r="FDD1202" s="559"/>
      <c r="FDE1202" s="559"/>
      <c r="FDF1202" s="559"/>
      <c r="FDG1202" s="559"/>
      <c r="FDH1202" s="559"/>
      <c r="FDI1202" s="559"/>
      <c r="FDJ1202" s="559"/>
      <c r="FDK1202" s="559"/>
      <c r="FDL1202" s="559"/>
      <c r="FDM1202" s="559"/>
      <c r="FDN1202" s="559"/>
      <c r="FDO1202" s="559"/>
      <c r="FDP1202" s="559"/>
      <c r="FDQ1202" s="559"/>
      <c r="FDR1202" s="559"/>
      <c r="FDS1202" s="559"/>
      <c r="FDT1202" s="559"/>
      <c r="FDU1202" s="559"/>
      <c r="FDV1202" s="559"/>
      <c r="FDW1202" s="559"/>
      <c r="FDX1202" s="559"/>
      <c r="FDY1202" s="559"/>
      <c r="FDZ1202" s="559"/>
      <c r="FEA1202" s="559"/>
      <c r="FEB1202" s="559"/>
      <c r="FEC1202" s="559"/>
      <c r="FED1202" s="559"/>
      <c r="FEE1202" s="559"/>
      <c r="FEF1202" s="559"/>
      <c r="FEG1202" s="559"/>
      <c r="FEH1202" s="559"/>
      <c r="FEI1202" s="559"/>
      <c r="FEJ1202" s="559"/>
      <c r="FEK1202" s="559"/>
      <c r="FEL1202" s="559"/>
      <c r="FEM1202" s="559"/>
      <c r="FEN1202" s="559"/>
      <c r="FEO1202" s="559"/>
      <c r="FEP1202" s="559"/>
      <c r="FEQ1202" s="559"/>
      <c r="FER1202" s="559"/>
      <c r="FES1202" s="559"/>
      <c r="FET1202" s="559"/>
      <c r="FEU1202" s="559"/>
      <c r="FEV1202" s="559"/>
      <c r="FEW1202" s="559"/>
      <c r="FEX1202" s="559"/>
      <c r="FEY1202" s="559"/>
      <c r="FEZ1202" s="559"/>
      <c r="FFA1202" s="559"/>
      <c r="FFB1202" s="559"/>
      <c r="FFC1202" s="559"/>
      <c r="FFD1202" s="559"/>
      <c r="FFE1202" s="559"/>
      <c r="FFF1202" s="559"/>
      <c r="FFG1202" s="559"/>
      <c r="FFH1202" s="559"/>
      <c r="FFI1202" s="559"/>
      <c r="FFJ1202" s="559"/>
      <c r="FFK1202" s="559"/>
      <c r="FFL1202" s="559"/>
      <c r="FFM1202" s="559"/>
      <c r="FFN1202" s="559"/>
      <c r="FFO1202" s="559"/>
      <c r="FFP1202" s="559"/>
      <c r="FFQ1202" s="559"/>
      <c r="FFR1202" s="559"/>
      <c r="FFS1202" s="559"/>
      <c r="FFT1202" s="559"/>
      <c r="FFU1202" s="559"/>
      <c r="FFV1202" s="559"/>
      <c r="FFW1202" s="559"/>
      <c r="FFX1202" s="559"/>
      <c r="FFY1202" s="559"/>
      <c r="FFZ1202" s="559"/>
      <c r="FGA1202" s="559"/>
      <c r="FGB1202" s="559"/>
      <c r="FGC1202" s="559"/>
      <c r="FGD1202" s="559"/>
      <c r="FGE1202" s="559"/>
      <c r="FGF1202" s="559"/>
      <c r="FGG1202" s="559"/>
      <c r="FGH1202" s="559"/>
      <c r="FGI1202" s="559"/>
      <c r="FGJ1202" s="559"/>
      <c r="FGK1202" s="559"/>
      <c r="FGL1202" s="559"/>
      <c r="FGM1202" s="559"/>
      <c r="FGN1202" s="559"/>
      <c r="FGO1202" s="559"/>
      <c r="FGP1202" s="559"/>
      <c r="FGQ1202" s="559"/>
      <c r="FGR1202" s="559"/>
      <c r="FGS1202" s="559"/>
      <c r="FGT1202" s="559"/>
      <c r="FGU1202" s="559"/>
      <c r="FGV1202" s="559"/>
      <c r="FGW1202" s="559"/>
      <c r="FGX1202" s="559"/>
      <c r="FGY1202" s="559"/>
      <c r="FGZ1202" s="559"/>
      <c r="FHA1202" s="559"/>
      <c r="FHB1202" s="559"/>
      <c r="FHC1202" s="559"/>
      <c r="FHD1202" s="559"/>
      <c r="FHE1202" s="559"/>
      <c r="FHF1202" s="559"/>
      <c r="FHG1202" s="559"/>
      <c r="FHH1202" s="559"/>
      <c r="FHI1202" s="559"/>
      <c r="FHJ1202" s="559"/>
      <c r="FHK1202" s="559"/>
      <c r="FHL1202" s="559"/>
      <c r="FHM1202" s="559"/>
      <c r="FHN1202" s="559"/>
      <c r="FHO1202" s="559"/>
      <c r="FHP1202" s="559"/>
      <c r="FHQ1202" s="559"/>
      <c r="FHR1202" s="559"/>
      <c r="FHS1202" s="559"/>
      <c r="FHT1202" s="559"/>
      <c r="FHU1202" s="559"/>
      <c r="FHV1202" s="559"/>
      <c r="FHW1202" s="559"/>
      <c r="FHX1202" s="559"/>
      <c r="FHY1202" s="559"/>
      <c r="FHZ1202" s="559"/>
      <c r="FIA1202" s="559"/>
      <c r="FIB1202" s="559"/>
      <c r="FIC1202" s="559"/>
      <c r="FID1202" s="559"/>
      <c r="FIE1202" s="559"/>
      <c r="FIF1202" s="559"/>
      <c r="FIG1202" s="559"/>
      <c r="FIH1202" s="559"/>
      <c r="FII1202" s="559"/>
      <c r="FIJ1202" s="559"/>
      <c r="FIK1202" s="559"/>
      <c r="FIL1202" s="559"/>
      <c r="FIM1202" s="559"/>
      <c r="FIN1202" s="559"/>
      <c r="FIO1202" s="559"/>
      <c r="FIP1202" s="559"/>
      <c r="FIQ1202" s="559"/>
      <c r="FIR1202" s="559"/>
      <c r="FIS1202" s="559"/>
      <c r="FIT1202" s="559"/>
      <c r="FIU1202" s="559"/>
      <c r="FIV1202" s="559"/>
      <c r="FIW1202" s="559"/>
      <c r="FIX1202" s="559"/>
      <c r="FIY1202" s="559"/>
      <c r="FIZ1202" s="559"/>
      <c r="FJA1202" s="559"/>
      <c r="FJB1202" s="559"/>
      <c r="FJC1202" s="559"/>
      <c r="FJD1202" s="559"/>
      <c r="FJE1202" s="559"/>
      <c r="FJF1202" s="559"/>
      <c r="FJG1202" s="559"/>
      <c r="FJH1202" s="559"/>
      <c r="FJI1202" s="559"/>
      <c r="FJJ1202" s="559"/>
      <c r="FJK1202" s="559"/>
      <c r="FJL1202" s="559"/>
      <c r="FJM1202" s="559"/>
      <c r="FJN1202" s="559"/>
      <c r="FJO1202" s="559"/>
      <c r="FJP1202" s="559"/>
      <c r="FJQ1202" s="559"/>
      <c r="FJR1202" s="559"/>
      <c r="FJS1202" s="559"/>
      <c r="FJT1202" s="559"/>
      <c r="FJU1202" s="559"/>
      <c r="FJV1202" s="559"/>
      <c r="FJW1202" s="559"/>
      <c r="FJX1202" s="559"/>
      <c r="FJY1202" s="559"/>
      <c r="FJZ1202" s="559"/>
      <c r="FKA1202" s="559"/>
      <c r="FKB1202" s="559"/>
      <c r="FKC1202" s="559"/>
      <c r="FKD1202" s="559"/>
      <c r="FKE1202" s="559"/>
      <c r="FKF1202" s="559"/>
      <c r="FKG1202" s="559"/>
      <c r="FKH1202" s="559"/>
      <c r="FKI1202" s="559"/>
      <c r="FKJ1202" s="559"/>
      <c r="FKK1202" s="559"/>
      <c r="FKL1202" s="559"/>
      <c r="FKM1202" s="559"/>
      <c r="FKN1202" s="559"/>
      <c r="FKO1202" s="559"/>
      <c r="FKP1202" s="559"/>
      <c r="FKQ1202" s="559"/>
      <c r="FKR1202" s="559"/>
      <c r="FKS1202" s="559"/>
      <c r="FKT1202" s="559"/>
      <c r="FKU1202" s="559"/>
      <c r="FKV1202" s="559"/>
      <c r="FKW1202" s="559"/>
      <c r="FKX1202" s="559"/>
      <c r="FKY1202" s="559"/>
      <c r="FKZ1202" s="559"/>
      <c r="FLA1202" s="559"/>
      <c r="FLB1202" s="559"/>
      <c r="FLC1202" s="559"/>
      <c r="FLD1202" s="559"/>
      <c r="FLE1202" s="559"/>
      <c r="FLF1202" s="559"/>
      <c r="FLG1202" s="559"/>
      <c r="FLH1202" s="559"/>
      <c r="FLI1202" s="559"/>
      <c r="FLJ1202" s="559"/>
      <c r="FLK1202" s="559"/>
      <c r="FLL1202" s="559"/>
      <c r="FLM1202" s="559"/>
      <c r="FLN1202" s="559"/>
      <c r="FLO1202" s="559"/>
      <c r="FLP1202" s="559"/>
      <c r="FLQ1202" s="559"/>
      <c r="FLR1202" s="559"/>
      <c r="FLS1202" s="559"/>
      <c r="FLT1202" s="559"/>
      <c r="FLU1202" s="559"/>
      <c r="FLV1202" s="559"/>
      <c r="FLW1202" s="559"/>
      <c r="FLX1202" s="559"/>
      <c r="FLY1202" s="559"/>
      <c r="FLZ1202" s="559"/>
      <c r="FMA1202" s="559"/>
      <c r="FMB1202" s="559"/>
      <c r="FMC1202" s="559"/>
      <c r="FMD1202" s="559"/>
      <c r="FME1202" s="559"/>
      <c r="FMF1202" s="559"/>
      <c r="FMG1202" s="559"/>
      <c r="FMH1202" s="559"/>
      <c r="FMI1202" s="559"/>
      <c r="FMJ1202" s="559"/>
      <c r="FMK1202" s="559"/>
      <c r="FML1202" s="559"/>
      <c r="FMM1202" s="559"/>
      <c r="FMN1202" s="559"/>
      <c r="FMO1202" s="559"/>
      <c r="FMP1202" s="559"/>
      <c r="FMQ1202" s="559"/>
      <c r="FMR1202" s="559"/>
      <c r="FMS1202" s="559"/>
      <c r="FMT1202" s="559"/>
      <c r="FMU1202" s="559"/>
      <c r="FMV1202" s="559"/>
      <c r="FMW1202" s="559"/>
      <c r="FMX1202" s="559"/>
      <c r="FMY1202" s="559"/>
      <c r="FMZ1202" s="559"/>
      <c r="FNA1202" s="559"/>
      <c r="FNB1202" s="559"/>
      <c r="FNC1202" s="559"/>
      <c r="FND1202" s="559"/>
      <c r="FNE1202" s="559"/>
      <c r="FNF1202" s="559"/>
      <c r="FNG1202" s="559"/>
      <c r="FNH1202" s="559"/>
      <c r="FNI1202" s="559"/>
      <c r="FNJ1202" s="559"/>
      <c r="FNK1202" s="559"/>
      <c r="FNL1202" s="559"/>
      <c r="FNM1202" s="559"/>
      <c r="FNN1202" s="559"/>
      <c r="FNO1202" s="559"/>
      <c r="FNP1202" s="559"/>
      <c r="FNQ1202" s="559"/>
      <c r="FNR1202" s="559"/>
      <c r="FNS1202" s="559"/>
      <c r="FNT1202" s="559"/>
      <c r="FNU1202" s="559"/>
      <c r="FNV1202" s="559"/>
      <c r="FNW1202" s="559"/>
      <c r="FNX1202" s="559"/>
      <c r="FNY1202" s="559"/>
      <c r="FNZ1202" s="559"/>
      <c r="FOA1202" s="559"/>
      <c r="FOB1202" s="559"/>
      <c r="FOC1202" s="559"/>
      <c r="FOD1202" s="559"/>
      <c r="FOE1202" s="559"/>
      <c r="FOF1202" s="559"/>
      <c r="FOG1202" s="559"/>
      <c r="FOH1202" s="559"/>
      <c r="FOI1202" s="559"/>
      <c r="FOJ1202" s="559"/>
      <c r="FOK1202" s="559"/>
      <c r="FOL1202" s="559"/>
      <c r="FOM1202" s="559"/>
      <c r="FON1202" s="559"/>
      <c r="FOO1202" s="559"/>
      <c r="FOP1202" s="559"/>
      <c r="FOQ1202" s="559"/>
      <c r="FOR1202" s="559"/>
      <c r="FOS1202" s="559"/>
      <c r="FOT1202" s="559"/>
      <c r="FOU1202" s="559"/>
      <c r="FOV1202" s="559"/>
      <c r="FOW1202" s="559"/>
      <c r="FOX1202" s="559"/>
      <c r="FOY1202" s="559"/>
      <c r="FOZ1202" s="559"/>
      <c r="FPA1202" s="559"/>
      <c r="FPB1202" s="559"/>
      <c r="FPC1202" s="559"/>
      <c r="FPD1202" s="559"/>
      <c r="FPE1202" s="559"/>
      <c r="FPF1202" s="559"/>
      <c r="FPG1202" s="559"/>
      <c r="FPH1202" s="559"/>
      <c r="FPI1202" s="559"/>
      <c r="FPJ1202" s="559"/>
      <c r="FPK1202" s="559"/>
      <c r="FPL1202" s="559"/>
      <c r="FPM1202" s="559"/>
      <c r="FPN1202" s="559"/>
      <c r="FPO1202" s="559"/>
      <c r="FPP1202" s="559"/>
      <c r="FPQ1202" s="559"/>
      <c r="FPR1202" s="559"/>
      <c r="FPS1202" s="559"/>
      <c r="FPT1202" s="559"/>
      <c r="FPU1202" s="559"/>
      <c r="FPV1202" s="559"/>
      <c r="FPW1202" s="559"/>
      <c r="FPX1202" s="559"/>
      <c r="FPY1202" s="559"/>
      <c r="FPZ1202" s="559"/>
      <c r="FQA1202" s="559"/>
      <c r="FQB1202" s="559"/>
      <c r="FQC1202" s="559"/>
      <c r="FQD1202" s="559"/>
      <c r="FQE1202" s="559"/>
      <c r="FQF1202" s="559"/>
      <c r="FQG1202" s="559"/>
      <c r="FQH1202" s="559"/>
      <c r="FQI1202" s="559"/>
      <c r="FQJ1202" s="559"/>
      <c r="FQK1202" s="559"/>
      <c r="FQL1202" s="559"/>
      <c r="FQM1202" s="559"/>
      <c r="FQN1202" s="559"/>
      <c r="FQO1202" s="559"/>
      <c r="FQP1202" s="559"/>
      <c r="FQQ1202" s="559"/>
      <c r="FQR1202" s="559"/>
      <c r="FQS1202" s="559"/>
      <c r="FQT1202" s="559"/>
      <c r="FQU1202" s="559"/>
      <c r="FQV1202" s="559"/>
      <c r="FQW1202" s="559"/>
      <c r="FQX1202" s="559"/>
      <c r="FQY1202" s="559"/>
      <c r="FQZ1202" s="559"/>
      <c r="FRA1202" s="559"/>
      <c r="FRB1202" s="559"/>
      <c r="FRC1202" s="559"/>
      <c r="FRD1202" s="559"/>
      <c r="FRE1202" s="559"/>
      <c r="FRF1202" s="559"/>
      <c r="FRG1202" s="559"/>
      <c r="FRH1202" s="559"/>
      <c r="FRI1202" s="559"/>
      <c r="FRJ1202" s="559"/>
      <c r="FRK1202" s="559"/>
      <c r="FRL1202" s="559"/>
      <c r="FRM1202" s="559"/>
      <c r="FRN1202" s="559"/>
      <c r="FRO1202" s="559"/>
      <c r="FRP1202" s="559"/>
      <c r="FRQ1202" s="559"/>
      <c r="FRR1202" s="559"/>
      <c r="FRS1202" s="559"/>
      <c r="FRT1202" s="559"/>
      <c r="FRU1202" s="559"/>
      <c r="FRV1202" s="559"/>
      <c r="FRW1202" s="559"/>
      <c r="FRX1202" s="559"/>
      <c r="FRY1202" s="559"/>
      <c r="FRZ1202" s="559"/>
      <c r="FSA1202" s="559"/>
      <c r="FSB1202" s="559"/>
      <c r="FSC1202" s="559"/>
      <c r="FSD1202" s="559"/>
      <c r="FSE1202" s="559"/>
      <c r="FSF1202" s="559"/>
      <c r="FSG1202" s="559"/>
      <c r="FSH1202" s="559"/>
      <c r="FSI1202" s="559"/>
      <c r="FSJ1202" s="559"/>
      <c r="FSK1202" s="559"/>
      <c r="FSL1202" s="559"/>
      <c r="FSM1202" s="559"/>
      <c r="FSN1202" s="559"/>
      <c r="FSO1202" s="559"/>
      <c r="FSP1202" s="559"/>
      <c r="FSQ1202" s="559"/>
      <c r="FSR1202" s="559"/>
      <c r="FSS1202" s="559"/>
      <c r="FST1202" s="559"/>
      <c r="FSU1202" s="559"/>
      <c r="FSV1202" s="559"/>
      <c r="FSW1202" s="559"/>
      <c r="FSX1202" s="559"/>
      <c r="FSY1202" s="559"/>
      <c r="FSZ1202" s="559"/>
      <c r="FTA1202" s="559"/>
      <c r="FTB1202" s="559"/>
      <c r="FTC1202" s="559"/>
      <c r="FTD1202" s="559"/>
      <c r="FTE1202" s="559"/>
      <c r="FTF1202" s="559"/>
      <c r="FTG1202" s="559"/>
      <c r="FTH1202" s="559"/>
      <c r="FTI1202" s="559"/>
      <c r="FTJ1202" s="559"/>
      <c r="FTK1202" s="559"/>
      <c r="FTL1202" s="559"/>
      <c r="FTM1202" s="559"/>
      <c r="FTN1202" s="559"/>
      <c r="FTO1202" s="559"/>
      <c r="FTP1202" s="559"/>
      <c r="FTQ1202" s="559"/>
      <c r="FTR1202" s="559"/>
      <c r="FTS1202" s="559"/>
      <c r="FTT1202" s="559"/>
      <c r="FTU1202" s="559"/>
      <c r="FTV1202" s="559"/>
      <c r="FTW1202" s="559"/>
      <c r="FTX1202" s="559"/>
      <c r="FTY1202" s="559"/>
      <c r="FTZ1202" s="559"/>
      <c r="FUA1202" s="559"/>
      <c r="FUB1202" s="559"/>
      <c r="FUC1202" s="559"/>
      <c r="FUD1202" s="559"/>
      <c r="FUE1202" s="559"/>
      <c r="FUF1202" s="559"/>
      <c r="FUG1202" s="559"/>
      <c r="FUH1202" s="559"/>
      <c r="FUI1202" s="559"/>
      <c r="FUJ1202" s="559"/>
      <c r="FUK1202" s="559"/>
      <c r="FUL1202" s="559"/>
      <c r="FUM1202" s="559"/>
      <c r="FUN1202" s="559"/>
      <c r="FUO1202" s="559"/>
      <c r="FUP1202" s="559"/>
      <c r="FUQ1202" s="559"/>
      <c r="FUR1202" s="559"/>
      <c r="FUS1202" s="559"/>
      <c r="FUT1202" s="559"/>
      <c r="FUU1202" s="559"/>
      <c r="FUV1202" s="559"/>
      <c r="FUW1202" s="559"/>
      <c r="FUX1202" s="559"/>
      <c r="FUY1202" s="559"/>
      <c r="FUZ1202" s="559"/>
      <c r="FVA1202" s="559"/>
      <c r="FVB1202" s="559"/>
      <c r="FVC1202" s="559"/>
      <c r="FVD1202" s="559"/>
      <c r="FVE1202" s="559"/>
      <c r="FVF1202" s="559"/>
      <c r="FVG1202" s="559"/>
      <c r="FVH1202" s="559"/>
      <c r="FVI1202" s="559"/>
      <c r="FVJ1202" s="559"/>
      <c r="FVK1202" s="559"/>
      <c r="FVL1202" s="559"/>
      <c r="FVM1202" s="559"/>
      <c r="FVN1202" s="559"/>
      <c r="FVO1202" s="559"/>
      <c r="FVP1202" s="559"/>
      <c r="FVQ1202" s="559"/>
      <c r="FVR1202" s="559"/>
      <c r="FVS1202" s="559"/>
      <c r="FVT1202" s="559"/>
      <c r="FVU1202" s="559"/>
      <c r="FVV1202" s="559"/>
      <c r="FVW1202" s="559"/>
      <c r="FVX1202" s="559"/>
      <c r="FVY1202" s="559"/>
      <c r="FVZ1202" s="559"/>
      <c r="FWA1202" s="559"/>
      <c r="FWB1202" s="559"/>
      <c r="FWC1202" s="559"/>
      <c r="FWD1202" s="559"/>
      <c r="FWE1202" s="559"/>
      <c r="FWF1202" s="559"/>
      <c r="FWG1202" s="559"/>
      <c r="FWH1202" s="559"/>
      <c r="FWI1202" s="559"/>
      <c r="FWJ1202" s="559"/>
      <c r="FWK1202" s="559"/>
      <c r="FWL1202" s="559"/>
      <c r="FWM1202" s="559"/>
      <c r="FWN1202" s="559"/>
      <c r="FWO1202" s="559"/>
      <c r="FWP1202" s="559"/>
      <c r="FWQ1202" s="559"/>
      <c r="FWR1202" s="559"/>
      <c r="FWS1202" s="559"/>
      <c r="FWT1202" s="559"/>
      <c r="FWU1202" s="559"/>
      <c r="FWV1202" s="559"/>
      <c r="FWW1202" s="559"/>
      <c r="FWX1202" s="559"/>
      <c r="FWY1202" s="559"/>
      <c r="FWZ1202" s="559"/>
      <c r="FXA1202" s="559"/>
      <c r="FXB1202" s="559"/>
      <c r="FXC1202" s="559"/>
      <c r="FXD1202" s="559"/>
      <c r="FXE1202" s="559"/>
      <c r="FXF1202" s="559"/>
      <c r="FXG1202" s="559"/>
      <c r="FXH1202" s="559"/>
      <c r="FXI1202" s="559"/>
      <c r="FXJ1202" s="559"/>
      <c r="FXK1202" s="559"/>
      <c r="FXL1202" s="559"/>
      <c r="FXM1202" s="559"/>
      <c r="FXN1202" s="559"/>
      <c r="FXO1202" s="559"/>
      <c r="FXP1202" s="559"/>
      <c r="FXQ1202" s="559"/>
      <c r="FXR1202" s="559"/>
      <c r="FXS1202" s="559"/>
      <c r="FXT1202" s="559"/>
      <c r="FXU1202" s="559"/>
      <c r="FXV1202" s="559"/>
      <c r="FXW1202" s="559"/>
      <c r="FXX1202" s="559"/>
      <c r="FXY1202" s="559"/>
      <c r="FXZ1202" s="559"/>
      <c r="FYA1202" s="559"/>
      <c r="FYB1202" s="559"/>
      <c r="FYC1202" s="559"/>
      <c r="FYD1202" s="559"/>
      <c r="FYE1202" s="559"/>
      <c r="FYF1202" s="559"/>
      <c r="FYG1202" s="559"/>
      <c r="FYH1202" s="559"/>
      <c r="FYI1202" s="559"/>
      <c r="FYJ1202" s="559"/>
      <c r="FYK1202" s="559"/>
      <c r="FYL1202" s="559"/>
      <c r="FYM1202" s="559"/>
      <c r="FYN1202" s="559"/>
      <c r="FYO1202" s="559"/>
      <c r="FYP1202" s="559"/>
      <c r="FYQ1202" s="559"/>
      <c r="FYR1202" s="559"/>
      <c r="FYS1202" s="559"/>
      <c r="FYT1202" s="559"/>
      <c r="FYU1202" s="559"/>
      <c r="FYV1202" s="559"/>
      <c r="FYW1202" s="559"/>
      <c r="FYX1202" s="559"/>
      <c r="FYY1202" s="559"/>
      <c r="FYZ1202" s="559"/>
      <c r="FZA1202" s="559"/>
      <c r="FZB1202" s="559"/>
      <c r="FZC1202" s="559"/>
      <c r="FZD1202" s="559"/>
      <c r="FZE1202" s="559"/>
      <c r="FZF1202" s="559"/>
      <c r="FZG1202" s="559"/>
      <c r="FZH1202" s="559"/>
      <c r="FZI1202" s="559"/>
      <c r="FZJ1202" s="559"/>
      <c r="FZK1202" s="559"/>
      <c r="FZL1202" s="559"/>
      <c r="FZM1202" s="559"/>
      <c r="FZN1202" s="559"/>
      <c r="FZO1202" s="559"/>
      <c r="FZP1202" s="559"/>
      <c r="FZQ1202" s="559"/>
      <c r="FZR1202" s="559"/>
      <c r="FZS1202" s="559"/>
      <c r="FZT1202" s="559"/>
      <c r="FZU1202" s="559"/>
      <c r="FZV1202" s="559"/>
      <c r="FZW1202" s="559"/>
      <c r="FZX1202" s="559"/>
      <c r="FZY1202" s="559"/>
      <c r="FZZ1202" s="559"/>
      <c r="GAA1202" s="559"/>
      <c r="GAB1202" s="559"/>
      <c r="GAC1202" s="559"/>
      <c r="GAD1202" s="559"/>
      <c r="GAE1202" s="559"/>
      <c r="GAF1202" s="559"/>
      <c r="GAG1202" s="559"/>
      <c r="GAH1202" s="559"/>
      <c r="GAI1202" s="559"/>
      <c r="GAJ1202" s="559"/>
      <c r="GAK1202" s="559"/>
      <c r="GAL1202" s="559"/>
      <c r="GAM1202" s="559"/>
      <c r="GAN1202" s="559"/>
      <c r="GAO1202" s="559"/>
      <c r="GAP1202" s="559"/>
      <c r="GAQ1202" s="559"/>
      <c r="GAR1202" s="559"/>
      <c r="GAS1202" s="559"/>
      <c r="GAT1202" s="559"/>
      <c r="GAU1202" s="559"/>
      <c r="GAV1202" s="559"/>
      <c r="GAW1202" s="559"/>
      <c r="GAX1202" s="559"/>
      <c r="GAY1202" s="559"/>
      <c r="GAZ1202" s="559"/>
      <c r="GBA1202" s="559"/>
      <c r="GBB1202" s="559"/>
      <c r="GBC1202" s="559"/>
      <c r="GBD1202" s="559"/>
      <c r="GBE1202" s="559"/>
      <c r="GBF1202" s="559"/>
      <c r="GBG1202" s="559"/>
      <c r="GBH1202" s="559"/>
      <c r="GBI1202" s="559"/>
      <c r="GBJ1202" s="559"/>
      <c r="GBK1202" s="559"/>
      <c r="GBL1202" s="559"/>
      <c r="GBM1202" s="559"/>
      <c r="GBN1202" s="559"/>
      <c r="GBO1202" s="559"/>
      <c r="GBP1202" s="559"/>
      <c r="GBQ1202" s="559"/>
      <c r="GBR1202" s="559"/>
      <c r="GBS1202" s="559"/>
      <c r="GBT1202" s="559"/>
      <c r="GBU1202" s="559"/>
      <c r="GBV1202" s="559"/>
      <c r="GBW1202" s="559"/>
      <c r="GBX1202" s="559"/>
      <c r="GBY1202" s="559"/>
      <c r="GBZ1202" s="559"/>
      <c r="GCA1202" s="559"/>
      <c r="GCB1202" s="559"/>
      <c r="GCC1202" s="559"/>
      <c r="GCD1202" s="559"/>
      <c r="GCE1202" s="559"/>
      <c r="GCF1202" s="559"/>
      <c r="GCG1202" s="559"/>
      <c r="GCH1202" s="559"/>
      <c r="GCI1202" s="559"/>
      <c r="GCJ1202" s="559"/>
      <c r="GCK1202" s="559"/>
      <c r="GCL1202" s="559"/>
      <c r="GCM1202" s="559"/>
      <c r="GCN1202" s="559"/>
      <c r="GCO1202" s="559"/>
      <c r="GCP1202" s="559"/>
      <c r="GCQ1202" s="559"/>
      <c r="GCR1202" s="559"/>
      <c r="GCS1202" s="559"/>
      <c r="GCT1202" s="559"/>
      <c r="GCU1202" s="559"/>
      <c r="GCV1202" s="559"/>
      <c r="GCW1202" s="559"/>
      <c r="GCX1202" s="559"/>
      <c r="GCY1202" s="559"/>
      <c r="GCZ1202" s="559"/>
      <c r="GDA1202" s="559"/>
      <c r="GDB1202" s="559"/>
      <c r="GDC1202" s="559"/>
      <c r="GDD1202" s="559"/>
      <c r="GDE1202" s="559"/>
      <c r="GDF1202" s="559"/>
      <c r="GDG1202" s="559"/>
      <c r="GDH1202" s="559"/>
      <c r="GDI1202" s="559"/>
      <c r="GDJ1202" s="559"/>
      <c r="GDK1202" s="559"/>
      <c r="GDL1202" s="559"/>
      <c r="GDM1202" s="559"/>
      <c r="GDN1202" s="559"/>
      <c r="GDO1202" s="559"/>
      <c r="GDP1202" s="559"/>
      <c r="GDQ1202" s="559"/>
      <c r="GDR1202" s="559"/>
      <c r="GDS1202" s="559"/>
      <c r="GDT1202" s="559"/>
      <c r="GDU1202" s="559"/>
      <c r="GDV1202" s="559"/>
      <c r="GDW1202" s="559"/>
      <c r="GDX1202" s="559"/>
      <c r="GDY1202" s="559"/>
      <c r="GDZ1202" s="559"/>
      <c r="GEA1202" s="559"/>
      <c r="GEB1202" s="559"/>
      <c r="GEC1202" s="559"/>
      <c r="GED1202" s="559"/>
      <c r="GEE1202" s="559"/>
      <c r="GEF1202" s="559"/>
      <c r="GEG1202" s="559"/>
      <c r="GEH1202" s="559"/>
      <c r="GEI1202" s="559"/>
      <c r="GEJ1202" s="559"/>
      <c r="GEK1202" s="559"/>
      <c r="GEL1202" s="559"/>
      <c r="GEM1202" s="559"/>
      <c r="GEN1202" s="559"/>
      <c r="GEO1202" s="559"/>
      <c r="GEP1202" s="559"/>
      <c r="GEQ1202" s="559"/>
      <c r="GER1202" s="559"/>
      <c r="GES1202" s="559"/>
      <c r="GET1202" s="559"/>
      <c r="GEU1202" s="559"/>
      <c r="GEV1202" s="559"/>
      <c r="GEW1202" s="559"/>
      <c r="GEX1202" s="559"/>
      <c r="GEY1202" s="559"/>
      <c r="GEZ1202" s="559"/>
      <c r="GFA1202" s="559"/>
      <c r="GFB1202" s="559"/>
      <c r="GFC1202" s="559"/>
      <c r="GFD1202" s="559"/>
      <c r="GFE1202" s="559"/>
      <c r="GFF1202" s="559"/>
      <c r="GFG1202" s="559"/>
      <c r="GFH1202" s="559"/>
      <c r="GFI1202" s="559"/>
      <c r="GFJ1202" s="559"/>
      <c r="GFK1202" s="559"/>
      <c r="GFL1202" s="559"/>
      <c r="GFM1202" s="559"/>
      <c r="GFN1202" s="559"/>
      <c r="GFO1202" s="559"/>
      <c r="GFP1202" s="559"/>
      <c r="GFQ1202" s="559"/>
      <c r="GFR1202" s="559"/>
      <c r="GFS1202" s="559"/>
      <c r="GFT1202" s="559"/>
      <c r="GFU1202" s="559"/>
      <c r="GFV1202" s="559"/>
      <c r="GFW1202" s="559"/>
      <c r="GFX1202" s="559"/>
      <c r="GFY1202" s="559"/>
      <c r="GFZ1202" s="559"/>
      <c r="GGA1202" s="559"/>
      <c r="GGB1202" s="559"/>
      <c r="GGC1202" s="559"/>
      <c r="GGD1202" s="559"/>
      <c r="GGE1202" s="559"/>
      <c r="GGF1202" s="559"/>
      <c r="GGG1202" s="559"/>
      <c r="GGH1202" s="559"/>
      <c r="GGI1202" s="559"/>
      <c r="GGJ1202" s="559"/>
      <c r="GGK1202" s="559"/>
      <c r="GGL1202" s="559"/>
      <c r="GGM1202" s="559"/>
      <c r="GGN1202" s="559"/>
      <c r="GGO1202" s="559"/>
      <c r="GGP1202" s="559"/>
      <c r="GGQ1202" s="559"/>
      <c r="GGR1202" s="559"/>
      <c r="GGS1202" s="559"/>
      <c r="GGT1202" s="559"/>
      <c r="GGU1202" s="559"/>
      <c r="GGV1202" s="559"/>
      <c r="GGW1202" s="559"/>
      <c r="GGX1202" s="559"/>
      <c r="GGY1202" s="559"/>
      <c r="GGZ1202" s="559"/>
      <c r="GHA1202" s="559"/>
      <c r="GHB1202" s="559"/>
      <c r="GHC1202" s="559"/>
      <c r="GHD1202" s="559"/>
      <c r="GHE1202" s="559"/>
      <c r="GHF1202" s="559"/>
      <c r="GHG1202" s="559"/>
      <c r="GHH1202" s="559"/>
      <c r="GHI1202" s="559"/>
      <c r="GHJ1202" s="559"/>
      <c r="GHK1202" s="559"/>
      <c r="GHL1202" s="559"/>
      <c r="GHM1202" s="559"/>
      <c r="GHN1202" s="559"/>
      <c r="GHO1202" s="559"/>
      <c r="GHP1202" s="559"/>
      <c r="GHQ1202" s="559"/>
      <c r="GHR1202" s="559"/>
      <c r="GHS1202" s="559"/>
      <c r="GHT1202" s="559"/>
      <c r="GHU1202" s="559"/>
      <c r="GHV1202" s="559"/>
      <c r="GHW1202" s="559"/>
      <c r="GHX1202" s="559"/>
      <c r="GHY1202" s="559"/>
      <c r="GHZ1202" s="559"/>
      <c r="GIA1202" s="559"/>
      <c r="GIB1202" s="559"/>
      <c r="GIC1202" s="559"/>
      <c r="GID1202" s="559"/>
      <c r="GIE1202" s="559"/>
      <c r="GIF1202" s="559"/>
      <c r="GIG1202" s="559"/>
      <c r="GIH1202" s="559"/>
      <c r="GII1202" s="559"/>
      <c r="GIJ1202" s="559"/>
      <c r="GIK1202" s="559"/>
      <c r="GIL1202" s="559"/>
      <c r="GIM1202" s="559"/>
      <c r="GIN1202" s="559"/>
      <c r="GIO1202" s="559"/>
      <c r="GIP1202" s="559"/>
      <c r="GIQ1202" s="559"/>
      <c r="GIR1202" s="559"/>
      <c r="GIS1202" s="559"/>
      <c r="GIT1202" s="559"/>
      <c r="GIU1202" s="559"/>
      <c r="GIV1202" s="559"/>
      <c r="GIW1202" s="559"/>
      <c r="GIX1202" s="559"/>
      <c r="GIY1202" s="559"/>
      <c r="GIZ1202" s="559"/>
      <c r="GJA1202" s="559"/>
      <c r="GJB1202" s="559"/>
      <c r="GJC1202" s="559"/>
      <c r="GJD1202" s="559"/>
      <c r="GJE1202" s="559"/>
      <c r="GJF1202" s="559"/>
      <c r="GJG1202" s="559"/>
      <c r="GJH1202" s="559"/>
      <c r="GJI1202" s="559"/>
      <c r="GJJ1202" s="559"/>
      <c r="GJK1202" s="559"/>
      <c r="GJL1202" s="559"/>
      <c r="GJM1202" s="559"/>
      <c r="GJN1202" s="559"/>
      <c r="GJO1202" s="559"/>
      <c r="GJP1202" s="559"/>
      <c r="GJQ1202" s="559"/>
      <c r="GJR1202" s="559"/>
      <c r="GJS1202" s="559"/>
      <c r="GJT1202" s="559"/>
      <c r="GJU1202" s="559"/>
      <c r="GJV1202" s="559"/>
      <c r="GJW1202" s="559"/>
      <c r="GJX1202" s="559"/>
      <c r="GJY1202" s="559"/>
      <c r="GJZ1202" s="559"/>
      <c r="GKA1202" s="559"/>
      <c r="GKB1202" s="559"/>
      <c r="GKC1202" s="559"/>
      <c r="GKD1202" s="559"/>
      <c r="GKE1202" s="559"/>
      <c r="GKF1202" s="559"/>
      <c r="GKG1202" s="559"/>
      <c r="GKH1202" s="559"/>
      <c r="GKI1202" s="559"/>
      <c r="GKJ1202" s="559"/>
      <c r="GKK1202" s="559"/>
      <c r="GKL1202" s="559"/>
      <c r="GKM1202" s="559"/>
      <c r="GKN1202" s="559"/>
      <c r="GKO1202" s="559"/>
      <c r="GKP1202" s="559"/>
      <c r="GKQ1202" s="559"/>
      <c r="GKR1202" s="559"/>
      <c r="GKS1202" s="559"/>
      <c r="GKT1202" s="559"/>
      <c r="GKU1202" s="559"/>
      <c r="GKV1202" s="559"/>
      <c r="GKW1202" s="559"/>
      <c r="GKX1202" s="559"/>
      <c r="GKY1202" s="559"/>
      <c r="GKZ1202" s="559"/>
      <c r="GLA1202" s="559"/>
      <c r="GLB1202" s="559"/>
      <c r="GLC1202" s="559"/>
      <c r="GLD1202" s="559"/>
      <c r="GLE1202" s="559"/>
      <c r="GLF1202" s="559"/>
      <c r="GLG1202" s="559"/>
      <c r="GLH1202" s="559"/>
      <c r="GLI1202" s="559"/>
      <c r="GLJ1202" s="559"/>
      <c r="GLK1202" s="559"/>
      <c r="GLL1202" s="559"/>
      <c r="GLM1202" s="559"/>
      <c r="GLN1202" s="559"/>
      <c r="GLO1202" s="559"/>
      <c r="GLP1202" s="559"/>
      <c r="GLQ1202" s="559"/>
      <c r="GLR1202" s="559"/>
      <c r="GLS1202" s="559"/>
      <c r="GLT1202" s="559"/>
      <c r="GLU1202" s="559"/>
      <c r="GLV1202" s="559"/>
      <c r="GLW1202" s="559"/>
      <c r="GLX1202" s="559"/>
      <c r="GLY1202" s="559"/>
      <c r="GLZ1202" s="559"/>
      <c r="GMA1202" s="559"/>
      <c r="GMB1202" s="559"/>
      <c r="GMC1202" s="559"/>
      <c r="GMD1202" s="559"/>
      <c r="GME1202" s="559"/>
      <c r="GMF1202" s="559"/>
      <c r="GMG1202" s="559"/>
      <c r="GMH1202" s="559"/>
      <c r="GMI1202" s="559"/>
      <c r="GMJ1202" s="559"/>
      <c r="GMK1202" s="559"/>
      <c r="GML1202" s="559"/>
      <c r="GMM1202" s="559"/>
      <c r="GMN1202" s="559"/>
      <c r="GMO1202" s="559"/>
      <c r="GMP1202" s="559"/>
      <c r="GMQ1202" s="559"/>
      <c r="GMR1202" s="559"/>
      <c r="GMS1202" s="559"/>
      <c r="GMT1202" s="559"/>
      <c r="GMU1202" s="559"/>
      <c r="GMV1202" s="559"/>
      <c r="GMW1202" s="559"/>
      <c r="GMX1202" s="559"/>
      <c r="GMY1202" s="559"/>
      <c r="GMZ1202" s="559"/>
      <c r="GNA1202" s="559"/>
      <c r="GNB1202" s="559"/>
      <c r="GNC1202" s="559"/>
      <c r="GND1202" s="559"/>
      <c r="GNE1202" s="559"/>
      <c r="GNF1202" s="559"/>
      <c r="GNG1202" s="559"/>
      <c r="GNH1202" s="559"/>
      <c r="GNI1202" s="559"/>
      <c r="GNJ1202" s="559"/>
      <c r="GNK1202" s="559"/>
      <c r="GNL1202" s="559"/>
      <c r="GNM1202" s="559"/>
      <c r="GNN1202" s="559"/>
      <c r="GNO1202" s="559"/>
      <c r="GNP1202" s="559"/>
      <c r="GNQ1202" s="559"/>
      <c r="GNR1202" s="559"/>
      <c r="GNS1202" s="559"/>
      <c r="GNT1202" s="559"/>
      <c r="GNU1202" s="559"/>
      <c r="GNV1202" s="559"/>
      <c r="GNW1202" s="559"/>
      <c r="GNX1202" s="559"/>
      <c r="GNY1202" s="559"/>
      <c r="GNZ1202" s="559"/>
      <c r="GOA1202" s="559"/>
      <c r="GOB1202" s="559"/>
      <c r="GOC1202" s="559"/>
      <c r="GOD1202" s="559"/>
      <c r="GOE1202" s="559"/>
      <c r="GOF1202" s="559"/>
      <c r="GOG1202" s="559"/>
      <c r="GOH1202" s="559"/>
      <c r="GOI1202" s="559"/>
      <c r="GOJ1202" s="559"/>
      <c r="GOK1202" s="559"/>
      <c r="GOL1202" s="559"/>
      <c r="GOM1202" s="559"/>
      <c r="GON1202" s="559"/>
      <c r="GOO1202" s="559"/>
      <c r="GOP1202" s="559"/>
      <c r="GOQ1202" s="559"/>
      <c r="GOR1202" s="559"/>
      <c r="GOS1202" s="559"/>
      <c r="GOT1202" s="559"/>
      <c r="GOU1202" s="559"/>
      <c r="GOV1202" s="559"/>
      <c r="GOW1202" s="559"/>
      <c r="GOX1202" s="559"/>
      <c r="GOY1202" s="559"/>
      <c r="GOZ1202" s="559"/>
      <c r="GPA1202" s="559"/>
      <c r="GPB1202" s="559"/>
      <c r="GPC1202" s="559"/>
      <c r="GPD1202" s="559"/>
      <c r="GPE1202" s="559"/>
      <c r="GPF1202" s="559"/>
      <c r="GPG1202" s="559"/>
      <c r="GPH1202" s="559"/>
      <c r="GPI1202" s="559"/>
      <c r="GPJ1202" s="559"/>
      <c r="GPK1202" s="559"/>
      <c r="GPL1202" s="559"/>
      <c r="GPM1202" s="559"/>
      <c r="GPN1202" s="559"/>
      <c r="GPO1202" s="559"/>
      <c r="GPP1202" s="559"/>
      <c r="GPQ1202" s="559"/>
      <c r="GPR1202" s="559"/>
      <c r="GPS1202" s="559"/>
      <c r="GPT1202" s="559"/>
      <c r="GPU1202" s="559"/>
      <c r="GPV1202" s="559"/>
      <c r="GPW1202" s="559"/>
      <c r="GPX1202" s="559"/>
      <c r="GPY1202" s="559"/>
      <c r="GPZ1202" s="559"/>
      <c r="GQA1202" s="559"/>
      <c r="GQB1202" s="559"/>
      <c r="GQC1202" s="559"/>
      <c r="GQD1202" s="559"/>
      <c r="GQE1202" s="559"/>
      <c r="GQF1202" s="559"/>
      <c r="GQG1202" s="559"/>
      <c r="GQH1202" s="559"/>
      <c r="GQI1202" s="559"/>
      <c r="GQJ1202" s="559"/>
      <c r="GQK1202" s="559"/>
      <c r="GQL1202" s="559"/>
      <c r="GQM1202" s="559"/>
      <c r="GQN1202" s="559"/>
      <c r="GQO1202" s="559"/>
      <c r="GQP1202" s="559"/>
      <c r="GQQ1202" s="559"/>
      <c r="GQR1202" s="559"/>
      <c r="GQS1202" s="559"/>
      <c r="GQT1202" s="559"/>
      <c r="GQU1202" s="559"/>
      <c r="GQV1202" s="559"/>
      <c r="GQW1202" s="559"/>
      <c r="GQX1202" s="559"/>
      <c r="GQY1202" s="559"/>
      <c r="GQZ1202" s="559"/>
      <c r="GRA1202" s="559"/>
      <c r="GRB1202" s="559"/>
      <c r="GRC1202" s="559"/>
      <c r="GRD1202" s="559"/>
      <c r="GRE1202" s="559"/>
      <c r="GRF1202" s="559"/>
      <c r="GRG1202" s="559"/>
      <c r="GRH1202" s="559"/>
      <c r="GRI1202" s="559"/>
      <c r="GRJ1202" s="559"/>
      <c r="GRK1202" s="559"/>
      <c r="GRL1202" s="559"/>
      <c r="GRM1202" s="559"/>
      <c r="GRN1202" s="559"/>
      <c r="GRO1202" s="559"/>
      <c r="GRP1202" s="559"/>
      <c r="GRQ1202" s="559"/>
      <c r="GRR1202" s="559"/>
      <c r="GRS1202" s="559"/>
      <c r="GRT1202" s="559"/>
      <c r="GRU1202" s="559"/>
      <c r="GRV1202" s="559"/>
      <c r="GRW1202" s="559"/>
      <c r="GRX1202" s="559"/>
      <c r="GRY1202" s="559"/>
      <c r="GRZ1202" s="559"/>
      <c r="GSA1202" s="559"/>
      <c r="GSB1202" s="559"/>
      <c r="GSC1202" s="559"/>
      <c r="GSD1202" s="559"/>
      <c r="GSE1202" s="559"/>
      <c r="GSF1202" s="559"/>
      <c r="GSG1202" s="559"/>
      <c r="GSH1202" s="559"/>
      <c r="GSI1202" s="559"/>
      <c r="GSJ1202" s="559"/>
      <c r="GSK1202" s="559"/>
      <c r="GSL1202" s="559"/>
      <c r="GSM1202" s="559"/>
      <c r="GSN1202" s="559"/>
      <c r="GSO1202" s="559"/>
      <c r="GSP1202" s="559"/>
      <c r="GSQ1202" s="559"/>
      <c r="GSR1202" s="559"/>
      <c r="GSS1202" s="559"/>
      <c r="GST1202" s="559"/>
      <c r="GSU1202" s="559"/>
      <c r="GSV1202" s="559"/>
      <c r="GSW1202" s="559"/>
      <c r="GSX1202" s="559"/>
      <c r="GSY1202" s="559"/>
      <c r="GSZ1202" s="559"/>
      <c r="GTA1202" s="559"/>
      <c r="GTB1202" s="559"/>
      <c r="GTC1202" s="559"/>
      <c r="GTD1202" s="559"/>
      <c r="GTE1202" s="559"/>
      <c r="GTF1202" s="559"/>
      <c r="GTG1202" s="559"/>
      <c r="GTH1202" s="559"/>
      <c r="GTI1202" s="559"/>
      <c r="GTJ1202" s="559"/>
      <c r="GTK1202" s="559"/>
      <c r="GTL1202" s="559"/>
      <c r="GTM1202" s="559"/>
      <c r="GTN1202" s="559"/>
      <c r="GTO1202" s="559"/>
      <c r="GTP1202" s="559"/>
      <c r="GTQ1202" s="559"/>
      <c r="GTR1202" s="559"/>
      <c r="GTS1202" s="559"/>
      <c r="GTT1202" s="559"/>
      <c r="GTU1202" s="559"/>
      <c r="GTV1202" s="559"/>
      <c r="GTW1202" s="559"/>
      <c r="GTX1202" s="559"/>
      <c r="GTY1202" s="559"/>
      <c r="GTZ1202" s="559"/>
      <c r="GUA1202" s="559"/>
      <c r="GUB1202" s="559"/>
      <c r="GUC1202" s="559"/>
      <c r="GUD1202" s="559"/>
      <c r="GUE1202" s="559"/>
      <c r="GUF1202" s="559"/>
      <c r="GUG1202" s="559"/>
      <c r="GUH1202" s="559"/>
      <c r="GUI1202" s="559"/>
      <c r="GUJ1202" s="559"/>
      <c r="GUK1202" s="559"/>
      <c r="GUL1202" s="559"/>
      <c r="GUM1202" s="559"/>
      <c r="GUN1202" s="559"/>
      <c r="GUO1202" s="559"/>
      <c r="GUP1202" s="559"/>
      <c r="GUQ1202" s="559"/>
      <c r="GUR1202" s="559"/>
      <c r="GUS1202" s="559"/>
      <c r="GUT1202" s="559"/>
      <c r="GUU1202" s="559"/>
      <c r="GUV1202" s="559"/>
      <c r="GUW1202" s="559"/>
      <c r="GUX1202" s="559"/>
      <c r="GUY1202" s="559"/>
      <c r="GUZ1202" s="559"/>
      <c r="GVA1202" s="559"/>
      <c r="GVB1202" s="559"/>
      <c r="GVC1202" s="559"/>
      <c r="GVD1202" s="559"/>
      <c r="GVE1202" s="559"/>
      <c r="GVF1202" s="559"/>
      <c r="GVG1202" s="559"/>
      <c r="GVH1202" s="559"/>
      <c r="GVI1202" s="559"/>
      <c r="GVJ1202" s="559"/>
      <c r="GVK1202" s="559"/>
      <c r="GVL1202" s="559"/>
      <c r="GVM1202" s="559"/>
      <c r="GVN1202" s="559"/>
      <c r="GVO1202" s="559"/>
      <c r="GVP1202" s="559"/>
      <c r="GVQ1202" s="559"/>
      <c r="GVR1202" s="559"/>
      <c r="GVS1202" s="559"/>
      <c r="GVT1202" s="559"/>
      <c r="GVU1202" s="559"/>
      <c r="GVV1202" s="559"/>
      <c r="GVW1202" s="559"/>
      <c r="GVX1202" s="559"/>
      <c r="GVY1202" s="559"/>
      <c r="GVZ1202" s="559"/>
      <c r="GWA1202" s="559"/>
      <c r="GWB1202" s="559"/>
      <c r="GWC1202" s="559"/>
      <c r="GWD1202" s="559"/>
      <c r="GWE1202" s="559"/>
      <c r="GWF1202" s="559"/>
      <c r="GWG1202" s="559"/>
      <c r="GWH1202" s="559"/>
      <c r="GWI1202" s="559"/>
      <c r="GWJ1202" s="559"/>
      <c r="GWK1202" s="559"/>
      <c r="GWL1202" s="559"/>
      <c r="GWM1202" s="559"/>
      <c r="GWN1202" s="559"/>
      <c r="GWO1202" s="559"/>
      <c r="GWP1202" s="559"/>
      <c r="GWQ1202" s="559"/>
      <c r="GWR1202" s="559"/>
      <c r="GWS1202" s="559"/>
      <c r="GWT1202" s="559"/>
      <c r="GWU1202" s="559"/>
      <c r="GWV1202" s="559"/>
      <c r="GWW1202" s="559"/>
      <c r="GWX1202" s="559"/>
      <c r="GWY1202" s="559"/>
      <c r="GWZ1202" s="559"/>
      <c r="GXA1202" s="559"/>
      <c r="GXB1202" s="559"/>
      <c r="GXC1202" s="559"/>
      <c r="GXD1202" s="559"/>
      <c r="GXE1202" s="559"/>
      <c r="GXF1202" s="559"/>
      <c r="GXG1202" s="559"/>
      <c r="GXH1202" s="559"/>
      <c r="GXI1202" s="559"/>
      <c r="GXJ1202" s="559"/>
      <c r="GXK1202" s="559"/>
      <c r="GXL1202" s="559"/>
      <c r="GXM1202" s="559"/>
      <c r="GXN1202" s="559"/>
      <c r="GXO1202" s="559"/>
      <c r="GXP1202" s="559"/>
      <c r="GXQ1202" s="559"/>
      <c r="GXR1202" s="559"/>
      <c r="GXS1202" s="559"/>
      <c r="GXT1202" s="559"/>
      <c r="GXU1202" s="559"/>
      <c r="GXV1202" s="559"/>
      <c r="GXW1202" s="559"/>
      <c r="GXX1202" s="559"/>
      <c r="GXY1202" s="559"/>
      <c r="GXZ1202" s="559"/>
      <c r="GYA1202" s="559"/>
      <c r="GYB1202" s="559"/>
      <c r="GYC1202" s="559"/>
      <c r="GYD1202" s="559"/>
      <c r="GYE1202" s="559"/>
      <c r="GYF1202" s="559"/>
      <c r="GYG1202" s="559"/>
      <c r="GYH1202" s="559"/>
      <c r="GYI1202" s="559"/>
      <c r="GYJ1202" s="559"/>
      <c r="GYK1202" s="559"/>
      <c r="GYL1202" s="559"/>
      <c r="GYM1202" s="559"/>
      <c r="GYN1202" s="559"/>
      <c r="GYO1202" s="559"/>
      <c r="GYP1202" s="559"/>
      <c r="GYQ1202" s="559"/>
      <c r="GYR1202" s="559"/>
      <c r="GYS1202" s="559"/>
      <c r="GYT1202" s="559"/>
      <c r="GYU1202" s="559"/>
      <c r="GYV1202" s="559"/>
      <c r="GYW1202" s="559"/>
      <c r="GYX1202" s="559"/>
      <c r="GYY1202" s="559"/>
      <c r="GYZ1202" s="559"/>
      <c r="GZA1202" s="559"/>
      <c r="GZB1202" s="559"/>
      <c r="GZC1202" s="559"/>
      <c r="GZD1202" s="559"/>
      <c r="GZE1202" s="559"/>
      <c r="GZF1202" s="559"/>
      <c r="GZG1202" s="559"/>
      <c r="GZH1202" s="559"/>
      <c r="GZI1202" s="559"/>
      <c r="GZJ1202" s="559"/>
      <c r="GZK1202" s="559"/>
      <c r="GZL1202" s="559"/>
      <c r="GZM1202" s="559"/>
      <c r="GZN1202" s="559"/>
      <c r="GZO1202" s="559"/>
      <c r="GZP1202" s="559"/>
      <c r="GZQ1202" s="559"/>
      <c r="GZR1202" s="559"/>
      <c r="GZS1202" s="559"/>
      <c r="GZT1202" s="559"/>
      <c r="GZU1202" s="559"/>
      <c r="GZV1202" s="559"/>
      <c r="GZW1202" s="559"/>
      <c r="GZX1202" s="559"/>
      <c r="GZY1202" s="559"/>
      <c r="GZZ1202" s="559"/>
      <c r="HAA1202" s="559"/>
      <c r="HAB1202" s="559"/>
      <c r="HAC1202" s="559"/>
      <c r="HAD1202" s="559"/>
      <c r="HAE1202" s="559"/>
      <c r="HAF1202" s="559"/>
      <c r="HAG1202" s="559"/>
      <c r="HAH1202" s="559"/>
      <c r="HAI1202" s="559"/>
      <c r="HAJ1202" s="559"/>
      <c r="HAK1202" s="559"/>
      <c r="HAL1202" s="559"/>
      <c r="HAM1202" s="559"/>
      <c r="HAN1202" s="559"/>
      <c r="HAO1202" s="559"/>
      <c r="HAP1202" s="559"/>
      <c r="HAQ1202" s="559"/>
      <c r="HAR1202" s="559"/>
      <c r="HAS1202" s="559"/>
      <c r="HAT1202" s="559"/>
      <c r="HAU1202" s="559"/>
      <c r="HAV1202" s="559"/>
      <c r="HAW1202" s="559"/>
      <c r="HAX1202" s="559"/>
      <c r="HAY1202" s="559"/>
      <c r="HAZ1202" s="559"/>
      <c r="HBA1202" s="559"/>
      <c r="HBB1202" s="559"/>
      <c r="HBC1202" s="559"/>
      <c r="HBD1202" s="559"/>
      <c r="HBE1202" s="559"/>
      <c r="HBF1202" s="559"/>
      <c r="HBG1202" s="559"/>
      <c r="HBH1202" s="559"/>
      <c r="HBI1202" s="559"/>
      <c r="HBJ1202" s="559"/>
      <c r="HBK1202" s="559"/>
      <c r="HBL1202" s="559"/>
      <c r="HBM1202" s="559"/>
      <c r="HBN1202" s="559"/>
      <c r="HBO1202" s="559"/>
      <c r="HBP1202" s="559"/>
      <c r="HBQ1202" s="559"/>
      <c r="HBR1202" s="559"/>
      <c r="HBS1202" s="559"/>
      <c r="HBT1202" s="559"/>
      <c r="HBU1202" s="559"/>
      <c r="HBV1202" s="559"/>
      <c r="HBW1202" s="559"/>
      <c r="HBX1202" s="559"/>
      <c r="HBY1202" s="559"/>
      <c r="HBZ1202" s="559"/>
      <c r="HCA1202" s="559"/>
      <c r="HCB1202" s="559"/>
      <c r="HCC1202" s="559"/>
      <c r="HCD1202" s="559"/>
      <c r="HCE1202" s="559"/>
      <c r="HCF1202" s="559"/>
      <c r="HCG1202" s="559"/>
      <c r="HCH1202" s="559"/>
      <c r="HCI1202" s="559"/>
      <c r="HCJ1202" s="559"/>
      <c r="HCK1202" s="559"/>
      <c r="HCL1202" s="559"/>
      <c r="HCM1202" s="559"/>
      <c r="HCN1202" s="559"/>
      <c r="HCO1202" s="559"/>
      <c r="HCP1202" s="559"/>
      <c r="HCQ1202" s="559"/>
      <c r="HCR1202" s="559"/>
      <c r="HCS1202" s="559"/>
      <c r="HCT1202" s="559"/>
      <c r="HCU1202" s="559"/>
      <c r="HCV1202" s="559"/>
      <c r="HCW1202" s="559"/>
      <c r="HCX1202" s="559"/>
      <c r="HCY1202" s="559"/>
      <c r="HCZ1202" s="559"/>
      <c r="HDA1202" s="559"/>
      <c r="HDB1202" s="559"/>
      <c r="HDC1202" s="559"/>
      <c r="HDD1202" s="559"/>
      <c r="HDE1202" s="559"/>
      <c r="HDF1202" s="559"/>
      <c r="HDG1202" s="559"/>
      <c r="HDH1202" s="559"/>
      <c r="HDI1202" s="559"/>
      <c r="HDJ1202" s="559"/>
      <c r="HDK1202" s="559"/>
      <c r="HDL1202" s="559"/>
      <c r="HDM1202" s="559"/>
      <c r="HDN1202" s="559"/>
      <c r="HDO1202" s="559"/>
      <c r="HDP1202" s="559"/>
      <c r="HDQ1202" s="559"/>
      <c r="HDR1202" s="559"/>
      <c r="HDS1202" s="559"/>
      <c r="HDT1202" s="559"/>
      <c r="HDU1202" s="559"/>
      <c r="HDV1202" s="559"/>
      <c r="HDW1202" s="559"/>
      <c r="HDX1202" s="559"/>
      <c r="HDY1202" s="559"/>
      <c r="HDZ1202" s="559"/>
      <c r="HEA1202" s="559"/>
      <c r="HEB1202" s="559"/>
      <c r="HEC1202" s="559"/>
      <c r="HED1202" s="559"/>
      <c r="HEE1202" s="559"/>
      <c r="HEF1202" s="559"/>
      <c r="HEG1202" s="559"/>
      <c r="HEH1202" s="559"/>
      <c r="HEI1202" s="559"/>
      <c r="HEJ1202" s="559"/>
      <c r="HEK1202" s="559"/>
      <c r="HEL1202" s="559"/>
      <c r="HEM1202" s="559"/>
      <c r="HEN1202" s="559"/>
      <c r="HEO1202" s="559"/>
      <c r="HEP1202" s="559"/>
      <c r="HEQ1202" s="559"/>
      <c r="HER1202" s="559"/>
      <c r="HES1202" s="559"/>
      <c r="HET1202" s="559"/>
      <c r="HEU1202" s="559"/>
      <c r="HEV1202" s="559"/>
      <c r="HEW1202" s="559"/>
      <c r="HEX1202" s="559"/>
      <c r="HEY1202" s="559"/>
      <c r="HEZ1202" s="559"/>
      <c r="HFA1202" s="559"/>
      <c r="HFB1202" s="559"/>
      <c r="HFC1202" s="559"/>
      <c r="HFD1202" s="559"/>
      <c r="HFE1202" s="559"/>
      <c r="HFF1202" s="559"/>
      <c r="HFG1202" s="559"/>
      <c r="HFH1202" s="559"/>
      <c r="HFI1202" s="559"/>
      <c r="HFJ1202" s="559"/>
      <c r="HFK1202" s="559"/>
      <c r="HFL1202" s="559"/>
      <c r="HFM1202" s="559"/>
      <c r="HFN1202" s="559"/>
      <c r="HFO1202" s="559"/>
      <c r="HFP1202" s="559"/>
      <c r="HFQ1202" s="559"/>
      <c r="HFR1202" s="559"/>
      <c r="HFS1202" s="559"/>
      <c r="HFT1202" s="559"/>
      <c r="HFU1202" s="559"/>
      <c r="HFV1202" s="559"/>
      <c r="HFW1202" s="559"/>
      <c r="HFX1202" s="559"/>
      <c r="HFY1202" s="559"/>
      <c r="HFZ1202" s="559"/>
      <c r="HGA1202" s="559"/>
      <c r="HGB1202" s="559"/>
      <c r="HGC1202" s="559"/>
      <c r="HGD1202" s="559"/>
      <c r="HGE1202" s="559"/>
      <c r="HGF1202" s="559"/>
      <c r="HGG1202" s="559"/>
      <c r="HGH1202" s="559"/>
      <c r="HGI1202" s="559"/>
      <c r="HGJ1202" s="559"/>
      <c r="HGK1202" s="559"/>
      <c r="HGL1202" s="559"/>
      <c r="HGM1202" s="559"/>
      <c r="HGN1202" s="559"/>
      <c r="HGO1202" s="559"/>
      <c r="HGP1202" s="559"/>
      <c r="HGQ1202" s="559"/>
      <c r="HGR1202" s="559"/>
      <c r="HGS1202" s="559"/>
      <c r="HGT1202" s="559"/>
      <c r="HGU1202" s="559"/>
      <c r="HGV1202" s="559"/>
      <c r="HGW1202" s="559"/>
      <c r="HGX1202" s="559"/>
      <c r="HGY1202" s="559"/>
      <c r="HGZ1202" s="559"/>
      <c r="HHA1202" s="559"/>
      <c r="HHB1202" s="559"/>
      <c r="HHC1202" s="559"/>
      <c r="HHD1202" s="559"/>
      <c r="HHE1202" s="559"/>
      <c r="HHF1202" s="559"/>
      <c r="HHG1202" s="559"/>
      <c r="HHH1202" s="559"/>
      <c r="HHI1202" s="559"/>
      <c r="HHJ1202" s="559"/>
      <c r="HHK1202" s="559"/>
      <c r="HHL1202" s="559"/>
      <c r="HHM1202" s="559"/>
      <c r="HHN1202" s="559"/>
      <c r="HHO1202" s="559"/>
      <c r="HHP1202" s="559"/>
      <c r="HHQ1202" s="559"/>
      <c r="HHR1202" s="559"/>
      <c r="HHS1202" s="559"/>
      <c r="HHT1202" s="559"/>
      <c r="HHU1202" s="559"/>
      <c r="HHV1202" s="559"/>
      <c r="HHW1202" s="559"/>
      <c r="HHX1202" s="559"/>
      <c r="HHY1202" s="559"/>
      <c r="HHZ1202" s="559"/>
      <c r="HIA1202" s="559"/>
      <c r="HIB1202" s="559"/>
      <c r="HIC1202" s="559"/>
      <c r="HID1202" s="559"/>
      <c r="HIE1202" s="559"/>
      <c r="HIF1202" s="559"/>
      <c r="HIG1202" s="559"/>
      <c r="HIH1202" s="559"/>
      <c r="HII1202" s="559"/>
      <c r="HIJ1202" s="559"/>
      <c r="HIK1202" s="559"/>
      <c r="HIL1202" s="559"/>
      <c r="HIM1202" s="559"/>
      <c r="HIN1202" s="559"/>
      <c r="HIO1202" s="559"/>
      <c r="HIP1202" s="559"/>
      <c r="HIQ1202" s="559"/>
      <c r="HIR1202" s="559"/>
      <c r="HIS1202" s="559"/>
      <c r="HIT1202" s="559"/>
      <c r="HIU1202" s="559"/>
      <c r="HIV1202" s="559"/>
      <c r="HIW1202" s="559"/>
      <c r="HIX1202" s="559"/>
      <c r="HIY1202" s="559"/>
      <c r="HIZ1202" s="559"/>
      <c r="HJA1202" s="559"/>
      <c r="HJB1202" s="559"/>
      <c r="HJC1202" s="559"/>
      <c r="HJD1202" s="559"/>
      <c r="HJE1202" s="559"/>
      <c r="HJF1202" s="559"/>
      <c r="HJG1202" s="559"/>
      <c r="HJH1202" s="559"/>
      <c r="HJI1202" s="559"/>
      <c r="HJJ1202" s="559"/>
      <c r="HJK1202" s="559"/>
      <c r="HJL1202" s="559"/>
      <c r="HJM1202" s="559"/>
      <c r="HJN1202" s="559"/>
      <c r="HJO1202" s="559"/>
      <c r="HJP1202" s="559"/>
      <c r="HJQ1202" s="559"/>
      <c r="HJR1202" s="559"/>
      <c r="HJS1202" s="559"/>
      <c r="HJT1202" s="559"/>
      <c r="HJU1202" s="559"/>
      <c r="HJV1202" s="559"/>
      <c r="HJW1202" s="559"/>
      <c r="HJX1202" s="559"/>
      <c r="HJY1202" s="559"/>
      <c r="HJZ1202" s="559"/>
      <c r="HKA1202" s="559"/>
      <c r="HKB1202" s="559"/>
      <c r="HKC1202" s="559"/>
      <c r="HKD1202" s="559"/>
      <c r="HKE1202" s="559"/>
      <c r="HKF1202" s="559"/>
      <c r="HKG1202" s="559"/>
      <c r="HKH1202" s="559"/>
      <c r="HKI1202" s="559"/>
      <c r="HKJ1202" s="559"/>
      <c r="HKK1202" s="559"/>
      <c r="HKL1202" s="559"/>
      <c r="HKM1202" s="559"/>
      <c r="HKN1202" s="559"/>
      <c r="HKO1202" s="559"/>
      <c r="HKP1202" s="559"/>
      <c r="HKQ1202" s="559"/>
      <c r="HKR1202" s="559"/>
      <c r="HKS1202" s="559"/>
      <c r="HKT1202" s="559"/>
      <c r="HKU1202" s="559"/>
      <c r="HKV1202" s="559"/>
      <c r="HKW1202" s="559"/>
      <c r="HKX1202" s="559"/>
      <c r="HKY1202" s="559"/>
      <c r="HKZ1202" s="559"/>
      <c r="HLA1202" s="559"/>
      <c r="HLB1202" s="559"/>
      <c r="HLC1202" s="559"/>
      <c r="HLD1202" s="559"/>
      <c r="HLE1202" s="559"/>
      <c r="HLF1202" s="559"/>
      <c r="HLG1202" s="559"/>
      <c r="HLH1202" s="559"/>
      <c r="HLI1202" s="559"/>
      <c r="HLJ1202" s="559"/>
      <c r="HLK1202" s="559"/>
      <c r="HLL1202" s="559"/>
      <c r="HLM1202" s="559"/>
      <c r="HLN1202" s="559"/>
      <c r="HLO1202" s="559"/>
      <c r="HLP1202" s="559"/>
      <c r="HLQ1202" s="559"/>
      <c r="HLR1202" s="559"/>
      <c r="HLS1202" s="559"/>
      <c r="HLT1202" s="559"/>
      <c r="HLU1202" s="559"/>
      <c r="HLV1202" s="559"/>
      <c r="HLW1202" s="559"/>
      <c r="HLX1202" s="559"/>
      <c r="HLY1202" s="559"/>
      <c r="HLZ1202" s="559"/>
      <c r="HMA1202" s="559"/>
      <c r="HMB1202" s="559"/>
      <c r="HMC1202" s="559"/>
      <c r="HMD1202" s="559"/>
      <c r="HME1202" s="559"/>
      <c r="HMF1202" s="559"/>
      <c r="HMG1202" s="559"/>
      <c r="HMH1202" s="559"/>
      <c r="HMI1202" s="559"/>
      <c r="HMJ1202" s="559"/>
      <c r="HMK1202" s="559"/>
      <c r="HML1202" s="559"/>
      <c r="HMM1202" s="559"/>
      <c r="HMN1202" s="559"/>
      <c r="HMO1202" s="559"/>
      <c r="HMP1202" s="559"/>
      <c r="HMQ1202" s="559"/>
      <c r="HMR1202" s="559"/>
      <c r="HMS1202" s="559"/>
      <c r="HMT1202" s="559"/>
      <c r="HMU1202" s="559"/>
      <c r="HMV1202" s="559"/>
      <c r="HMW1202" s="559"/>
      <c r="HMX1202" s="559"/>
      <c r="HMY1202" s="559"/>
      <c r="HMZ1202" s="559"/>
      <c r="HNA1202" s="559"/>
      <c r="HNB1202" s="559"/>
      <c r="HNC1202" s="559"/>
      <c r="HND1202" s="559"/>
      <c r="HNE1202" s="559"/>
      <c r="HNF1202" s="559"/>
      <c r="HNG1202" s="559"/>
      <c r="HNH1202" s="559"/>
      <c r="HNI1202" s="559"/>
      <c r="HNJ1202" s="559"/>
      <c r="HNK1202" s="559"/>
      <c r="HNL1202" s="559"/>
      <c r="HNM1202" s="559"/>
      <c r="HNN1202" s="559"/>
      <c r="HNO1202" s="559"/>
      <c r="HNP1202" s="559"/>
      <c r="HNQ1202" s="559"/>
      <c r="HNR1202" s="559"/>
      <c r="HNS1202" s="559"/>
      <c r="HNT1202" s="559"/>
      <c r="HNU1202" s="559"/>
      <c r="HNV1202" s="559"/>
      <c r="HNW1202" s="559"/>
      <c r="HNX1202" s="559"/>
      <c r="HNY1202" s="559"/>
      <c r="HNZ1202" s="559"/>
      <c r="HOA1202" s="559"/>
      <c r="HOB1202" s="559"/>
      <c r="HOC1202" s="559"/>
      <c r="HOD1202" s="559"/>
      <c r="HOE1202" s="559"/>
      <c r="HOF1202" s="559"/>
      <c r="HOG1202" s="559"/>
      <c r="HOH1202" s="559"/>
      <c r="HOI1202" s="559"/>
      <c r="HOJ1202" s="559"/>
      <c r="HOK1202" s="559"/>
      <c r="HOL1202" s="559"/>
      <c r="HOM1202" s="559"/>
      <c r="HON1202" s="559"/>
      <c r="HOO1202" s="559"/>
      <c r="HOP1202" s="559"/>
      <c r="HOQ1202" s="559"/>
      <c r="HOR1202" s="559"/>
      <c r="HOS1202" s="559"/>
      <c r="HOT1202" s="559"/>
      <c r="HOU1202" s="559"/>
      <c r="HOV1202" s="559"/>
      <c r="HOW1202" s="559"/>
      <c r="HOX1202" s="559"/>
      <c r="HOY1202" s="559"/>
      <c r="HOZ1202" s="559"/>
      <c r="HPA1202" s="559"/>
      <c r="HPB1202" s="559"/>
      <c r="HPC1202" s="559"/>
      <c r="HPD1202" s="559"/>
      <c r="HPE1202" s="559"/>
      <c r="HPF1202" s="559"/>
      <c r="HPG1202" s="559"/>
      <c r="HPH1202" s="559"/>
      <c r="HPI1202" s="559"/>
      <c r="HPJ1202" s="559"/>
      <c r="HPK1202" s="559"/>
      <c r="HPL1202" s="559"/>
      <c r="HPM1202" s="559"/>
      <c r="HPN1202" s="559"/>
      <c r="HPO1202" s="559"/>
      <c r="HPP1202" s="559"/>
      <c r="HPQ1202" s="559"/>
      <c r="HPR1202" s="559"/>
      <c r="HPS1202" s="559"/>
      <c r="HPT1202" s="559"/>
      <c r="HPU1202" s="559"/>
      <c r="HPV1202" s="559"/>
      <c r="HPW1202" s="559"/>
      <c r="HPX1202" s="559"/>
      <c r="HPY1202" s="559"/>
      <c r="HPZ1202" s="559"/>
      <c r="HQA1202" s="559"/>
      <c r="HQB1202" s="559"/>
      <c r="HQC1202" s="559"/>
      <c r="HQD1202" s="559"/>
      <c r="HQE1202" s="559"/>
      <c r="HQF1202" s="559"/>
      <c r="HQG1202" s="559"/>
      <c r="HQH1202" s="559"/>
      <c r="HQI1202" s="559"/>
      <c r="HQJ1202" s="559"/>
      <c r="HQK1202" s="559"/>
      <c r="HQL1202" s="559"/>
      <c r="HQM1202" s="559"/>
      <c r="HQN1202" s="559"/>
      <c r="HQO1202" s="559"/>
      <c r="HQP1202" s="559"/>
      <c r="HQQ1202" s="559"/>
      <c r="HQR1202" s="559"/>
      <c r="HQS1202" s="559"/>
      <c r="HQT1202" s="559"/>
      <c r="HQU1202" s="559"/>
      <c r="HQV1202" s="559"/>
      <c r="HQW1202" s="559"/>
      <c r="HQX1202" s="559"/>
      <c r="HQY1202" s="559"/>
      <c r="HQZ1202" s="559"/>
      <c r="HRA1202" s="559"/>
      <c r="HRB1202" s="559"/>
      <c r="HRC1202" s="559"/>
      <c r="HRD1202" s="559"/>
      <c r="HRE1202" s="559"/>
      <c r="HRF1202" s="559"/>
      <c r="HRG1202" s="559"/>
      <c r="HRH1202" s="559"/>
      <c r="HRI1202" s="559"/>
      <c r="HRJ1202" s="559"/>
      <c r="HRK1202" s="559"/>
      <c r="HRL1202" s="559"/>
      <c r="HRM1202" s="559"/>
      <c r="HRN1202" s="559"/>
      <c r="HRO1202" s="559"/>
      <c r="HRP1202" s="559"/>
      <c r="HRQ1202" s="559"/>
      <c r="HRR1202" s="559"/>
      <c r="HRS1202" s="559"/>
      <c r="HRT1202" s="559"/>
      <c r="HRU1202" s="559"/>
      <c r="HRV1202" s="559"/>
      <c r="HRW1202" s="559"/>
      <c r="HRX1202" s="559"/>
      <c r="HRY1202" s="559"/>
      <c r="HRZ1202" s="559"/>
      <c r="HSA1202" s="559"/>
      <c r="HSB1202" s="559"/>
      <c r="HSC1202" s="559"/>
      <c r="HSD1202" s="559"/>
      <c r="HSE1202" s="559"/>
      <c r="HSF1202" s="559"/>
      <c r="HSG1202" s="559"/>
      <c r="HSH1202" s="559"/>
      <c r="HSI1202" s="559"/>
      <c r="HSJ1202" s="559"/>
      <c r="HSK1202" s="559"/>
      <c r="HSL1202" s="559"/>
      <c r="HSM1202" s="559"/>
      <c r="HSN1202" s="559"/>
      <c r="HSO1202" s="559"/>
      <c r="HSP1202" s="559"/>
      <c r="HSQ1202" s="559"/>
      <c r="HSR1202" s="559"/>
      <c r="HSS1202" s="559"/>
      <c r="HST1202" s="559"/>
      <c r="HSU1202" s="559"/>
      <c r="HSV1202" s="559"/>
      <c r="HSW1202" s="559"/>
      <c r="HSX1202" s="559"/>
      <c r="HSY1202" s="559"/>
      <c r="HSZ1202" s="559"/>
      <c r="HTA1202" s="559"/>
      <c r="HTB1202" s="559"/>
      <c r="HTC1202" s="559"/>
      <c r="HTD1202" s="559"/>
      <c r="HTE1202" s="559"/>
      <c r="HTF1202" s="559"/>
      <c r="HTG1202" s="559"/>
      <c r="HTH1202" s="559"/>
      <c r="HTI1202" s="559"/>
      <c r="HTJ1202" s="559"/>
      <c r="HTK1202" s="559"/>
      <c r="HTL1202" s="559"/>
      <c r="HTM1202" s="559"/>
      <c r="HTN1202" s="559"/>
      <c r="HTO1202" s="559"/>
      <c r="HTP1202" s="559"/>
      <c r="HTQ1202" s="559"/>
      <c r="HTR1202" s="559"/>
      <c r="HTS1202" s="559"/>
      <c r="HTT1202" s="559"/>
      <c r="HTU1202" s="559"/>
      <c r="HTV1202" s="559"/>
      <c r="HTW1202" s="559"/>
      <c r="HTX1202" s="559"/>
      <c r="HTY1202" s="559"/>
      <c r="HTZ1202" s="559"/>
      <c r="HUA1202" s="559"/>
      <c r="HUB1202" s="559"/>
      <c r="HUC1202" s="559"/>
      <c r="HUD1202" s="559"/>
      <c r="HUE1202" s="559"/>
      <c r="HUF1202" s="559"/>
      <c r="HUG1202" s="559"/>
      <c r="HUH1202" s="559"/>
      <c r="HUI1202" s="559"/>
      <c r="HUJ1202" s="559"/>
      <c r="HUK1202" s="559"/>
      <c r="HUL1202" s="559"/>
      <c r="HUM1202" s="559"/>
      <c r="HUN1202" s="559"/>
      <c r="HUO1202" s="559"/>
      <c r="HUP1202" s="559"/>
      <c r="HUQ1202" s="559"/>
      <c r="HUR1202" s="559"/>
      <c r="HUS1202" s="559"/>
      <c r="HUT1202" s="559"/>
      <c r="HUU1202" s="559"/>
      <c r="HUV1202" s="559"/>
      <c r="HUW1202" s="559"/>
      <c r="HUX1202" s="559"/>
      <c r="HUY1202" s="559"/>
      <c r="HUZ1202" s="559"/>
      <c r="HVA1202" s="559"/>
      <c r="HVB1202" s="559"/>
      <c r="HVC1202" s="559"/>
      <c r="HVD1202" s="559"/>
      <c r="HVE1202" s="559"/>
      <c r="HVF1202" s="559"/>
      <c r="HVG1202" s="559"/>
      <c r="HVH1202" s="559"/>
      <c r="HVI1202" s="559"/>
      <c r="HVJ1202" s="559"/>
      <c r="HVK1202" s="559"/>
      <c r="HVL1202" s="559"/>
      <c r="HVM1202" s="559"/>
      <c r="HVN1202" s="559"/>
      <c r="HVO1202" s="559"/>
      <c r="HVP1202" s="559"/>
      <c r="HVQ1202" s="559"/>
      <c r="HVR1202" s="559"/>
      <c r="HVS1202" s="559"/>
      <c r="HVT1202" s="559"/>
      <c r="HVU1202" s="559"/>
      <c r="HVV1202" s="559"/>
      <c r="HVW1202" s="559"/>
      <c r="HVX1202" s="559"/>
      <c r="HVY1202" s="559"/>
      <c r="HVZ1202" s="559"/>
      <c r="HWA1202" s="559"/>
      <c r="HWB1202" s="559"/>
      <c r="HWC1202" s="559"/>
      <c r="HWD1202" s="559"/>
      <c r="HWE1202" s="559"/>
      <c r="HWF1202" s="559"/>
      <c r="HWG1202" s="559"/>
      <c r="HWH1202" s="559"/>
      <c r="HWI1202" s="559"/>
      <c r="HWJ1202" s="559"/>
      <c r="HWK1202" s="559"/>
      <c r="HWL1202" s="559"/>
      <c r="HWM1202" s="559"/>
      <c r="HWN1202" s="559"/>
      <c r="HWO1202" s="559"/>
      <c r="HWP1202" s="559"/>
      <c r="HWQ1202" s="559"/>
      <c r="HWR1202" s="559"/>
      <c r="HWS1202" s="559"/>
      <c r="HWT1202" s="559"/>
      <c r="HWU1202" s="559"/>
      <c r="HWV1202" s="559"/>
      <c r="HWW1202" s="559"/>
      <c r="HWX1202" s="559"/>
      <c r="HWY1202" s="559"/>
      <c r="HWZ1202" s="559"/>
      <c r="HXA1202" s="559"/>
      <c r="HXB1202" s="559"/>
      <c r="HXC1202" s="559"/>
      <c r="HXD1202" s="559"/>
      <c r="HXE1202" s="559"/>
      <c r="HXF1202" s="559"/>
      <c r="HXG1202" s="559"/>
      <c r="HXH1202" s="559"/>
      <c r="HXI1202" s="559"/>
      <c r="HXJ1202" s="559"/>
      <c r="HXK1202" s="559"/>
      <c r="HXL1202" s="559"/>
      <c r="HXM1202" s="559"/>
      <c r="HXN1202" s="559"/>
      <c r="HXO1202" s="559"/>
      <c r="HXP1202" s="559"/>
      <c r="HXQ1202" s="559"/>
      <c r="HXR1202" s="559"/>
      <c r="HXS1202" s="559"/>
      <c r="HXT1202" s="559"/>
      <c r="HXU1202" s="559"/>
      <c r="HXV1202" s="559"/>
      <c r="HXW1202" s="559"/>
      <c r="HXX1202" s="559"/>
      <c r="HXY1202" s="559"/>
      <c r="HXZ1202" s="559"/>
      <c r="HYA1202" s="559"/>
      <c r="HYB1202" s="559"/>
      <c r="HYC1202" s="559"/>
      <c r="HYD1202" s="559"/>
      <c r="HYE1202" s="559"/>
      <c r="HYF1202" s="559"/>
      <c r="HYG1202" s="559"/>
      <c r="HYH1202" s="559"/>
      <c r="HYI1202" s="559"/>
      <c r="HYJ1202" s="559"/>
      <c r="HYK1202" s="559"/>
      <c r="HYL1202" s="559"/>
      <c r="HYM1202" s="559"/>
      <c r="HYN1202" s="559"/>
      <c r="HYO1202" s="559"/>
      <c r="HYP1202" s="559"/>
      <c r="HYQ1202" s="559"/>
      <c r="HYR1202" s="559"/>
      <c r="HYS1202" s="559"/>
      <c r="HYT1202" s="559"/>
      <c r="HYU1202" s="559"/>
      <c r="HYV1202" s="559"/>
      <c r="HYW1202" s="559"/>
      <c r="HYX1202" s="559"/>
      <c r="HYY1202" s="559"/>
      <c r="HYZ1202" s="559"/>
      <c r="HZA1202" s="559"/>
      <c r="HZB1202" s="559"/>
      <c r="HZC1202" s="559"/>
      <c r="HZD1202" s="559"/>
      <c r="HZE1202" s="559"/>
      <c r="HZF1202" s="559"/>
      <c r="HZG1202" s="559"/>
      <c r="HZH1202" s="559"/>
      <c r="HZI1202" s="559"/>
      <c r="HZJ1202" s="559"/>
      <c r="HZK1202" s="559"/>
      <c r="HZL1202" s="559"/>
      <c r="HZM1202" s="559"/>
      <c r="HZN1202" s="559"/>
      <c r="HZO1202" s="559"/>
      <c r="HZP1202" s="559"/>
      <c r="HZQ1202" s="559"/>
      <c r="HZR1202" s="559"/>
      <c r="HZS1202" s="559"/>
      <c r="HZT1202" s="559"/>
      <c r="HZU1202" s="559"/>
      <c r="HZV1202" s="559"/>
      <c r="HZW1202" s="559"/>
      <c r="HZX1202" s="559"/>
      <c r="HZY1202" s="559"/>
      <c r="HZZ1202" s="559"/>
      <c r="IAA1202" s="559"/>
      <c r="IAB1202" s="559"/>
      <c r="IAC1202" s="559"/>
      <c r="IAD1202" s="559"/>
      <c r="IAE1202" s="559"/>
      <c r="IAF1202" s="559"/>
      <c r="IAG1202" s="559"/>
      <c r="IAH1202" s="559"/>
      <c r="IAI1202" s="559"/>
      <c r="IAJ1202" s="559"/>
      <c r="IAK1202" s="559"/>
      <c r="IAL1202" s="559"/>
      <c r="IAM1202" s="559"/>
      <c r="IAN1202" s="559"/>
      <c r="IAO1202" s="559"/>
      <c r="IAP1202" s="559"/>
      <c r="IAQ1202" s="559"/>
      <c r="IAR1202" s="559"/>
      <c r="IAS1202" s="559"/>
      <c r="IAT1202" s="559"/>
      <c r="IAU1202" s="559"/>
      <c r="IAV1202" s="559"/>
      <c r="IAW1202" s="559"/>
      <c r="IAX1202" s="559"/>
      <c r="IAY1202" s="559"/>
      <c r="IAZ1202" s="559"/>
      <c r="IBA1202" s="559"/>
      <c r="IBB1202" s="559"/>
      <c r="IBC1202" s="559"/>
      <c r="IBD1202" s="559"/>
      <c r="IBE1202" s="559"/>
      <c r="IBF1202" s="559"/>
      <c r="IBG1202" s="559"/>
      <c r="IBH1202" s="559"/>
      <c r="IBI1202" s="559"/>
      <c r="IBJ1202" s="559"/>
      <c r="IBK1202" s="559"/>
      <c r="IBL1202" s="559"/>
      <c r="IBM1202" s="559"/>
      <c r="IBN1202" s="559"/>
      <c r="IBO1202" s="559"/>
      <c r="IBP1202" s="559"/>
      <c r="IBQ1202" s="559"/>
      <c r="IBR1202" s="559"/>
      <c r="IBS1202" s="559"/>
      <c r="IBT1202" s="559"/>
      <c r="IBU1202" s="559"/>
      <c r="IBV1202" s="559"/>
      <c r="IBW1202" s="559"/>
      <c r="IBX1202" s="559"/>
      <c r="IBY1202" s="559"/>
      <c r="IBZ1202" s="559"/>
      <c r="ICA1202" s="559"/>
      <c r="ICB1202" s="559"/>
      <c r="ICC1202" s="559"/>
      <c r="ICD1202" s="559"/>
      <c r="ICE1202" s="559"/>
      <c r="ICF1202" s="559"/>
      <c r="ICG1202" s="559"/>
      <c r="ICH1202" s="559"/>
      <c r="ICI1202" s="559"/>
      <c r="ICJ1202" s="559"/>
      <c r="ICK1202" s="559"/>
      <c r="ICL1202" s="559"/>
      <c r="ICM1202" s="559"/>
      <c r="ICN1202" s="559"/>
      <c r="ICO1202" s="559"/>
      <c r="ICP1202" s="559"/>
      <c r="ICQ1202" s="559"/>
      <c r="ICR1202" s="559"/>
      <c r="ICS1202" s="559"/>
      <c r="ICT1202" s="559"/>
      <c r="ICU1202" s="559"/>
      <c r="ICV1202" s="559"/>
      <c r="ICW1202" s="559"/>
      <c r="ICX1202" s="559"/>
      <c r="ICY1202" s="559"/>
      <c r="ICZ1202" s="559"/>
      <c r="IDA1202" s="559"/>
      <c r="IDB1202" s="559"/>
      <c r="IDC1202" s="559"/>
      <c r="IDD1202" s="559"/>
      <c r="IDE1202" s="559"/>
      <c r="IDF1202" s="559"/>
      <c r="IDG1202" s="559"/>
      <c r="IDH1202" s="559"/>
      <c r="IDI1202" s="559"/>
      <c r="IDJ1202" s="559"/>
      <c r="IDK1202" s="559"/>
      <c r="IDL1202" s="559"/>
      <c r="IDM1202" s="559"/>
      <c r="IDN1202" s="559"/>
      <c r="IDO1202" s="559"/>
      <c r="IDP1202" s="559"/>
      <c r="IDQ1202" s="559"/>
      <c r="IDR1202" s="559"/>
      <c r="IDS1202" s="559"/>
      <c r="IDT1202" s="559"/>
      <c r="IDU1202" s="559"/>
      <c r="IDV1202" s="559"/>
      <c r="IDW1202" s="559"/>
      <c r="IDX1202" s="559"/>
      <c r="IDY1202" s="559"/>
      <c r="IDZ1202" s="559"/>
      <c r="IEA1202" s="559"/>
      <c r="IEB1202" s="559"/>
      <c r="IEC1202" s="559"/>
      <c r="IED1202" s="559"/>
      <c r="IEE1202" s="559"/>
      <c r="IEF1202" s="559"/>
      <c r="IEG1202" s="559"/>
      <c r="IEH1202" s="559"/>
      <c r="IEI1202" s="559"/>
      <c r="IEJ1202" s="559"/>
      <c r="IEK1202" s="559"/>
      <c r="IEL1202" s="559"/>
      <c r="IEM1202" s="559"/>
      <c r="IEN1202" s="559"/>
      <c r="IEO1202" s="559"/>
      <c r="IEP1202" s="559"/>
      <c r="IEQ1202" s="559"/>
      <c r="IER1202" s="559"/>
      <c r="IES1202" s="559"/>
      <c r="IET1202" s="559"/>
      <c r="IEU1202" s="559"/>
      <c r="IEV1202" s="559"/>
      <c r="IEW1202" s="559"/>
      <c r="IEX1202" s="559"/>
      <c r="IEY1202" s="559"/>
      <c r="IEZ1202" s="559"/>
      <c r="IFA1202" s="559"/>
      <c r="IFB1202" s="559"/>
      <c r="IFC1202" s="559"/>
      <c r="IFD1202" s="559"/>
      <c r="IFE1202" s="559"/>
      <c r="IFF1202" s="559"/>
      <c r="IFG1202" s="559"/>
      <c r="IFH1202" s="559"/>
      <c r="IFI1202" s="559"/>
      <c r="IFJ1202" s="559"/>
      <c r="IFK1202" s="559"/>
      <c r="IFL1202" s="559"/>
      <c r="IFM1202" s="559"/>
      <c r="IFN1202" s="559"/>
      <c r="IFO1202" s="559"/>
      <c r="IFP1202" s="559"/>
      <c r="IFQ1202" s="559"/>
      <c r="IFR1202" s="559"/>
      <c r="IFS1202" s="559"/>
      <c r="IFT1202" s="559"/>
      <c r="IFU1202" s="559"/>
      <c r="IFV1202" s="559"/>
      <c r="IFW1202" s="559"/>
      <c r="IFX1202" s="559"/>
      <c r="IFY1202" s="559"/>
      <c r="IFZ1202" s="559"/>
      <c r="IGA1202" s="559"/>
      <c r="IGB1202" s="559"/>
      <c r="IGC1202" s="559"/>
      <c r="IGD1202" s="559"/>
      <c r="IGE1202" s="559"/>
      <c r="IGF1202" s="559"/>
      <c r="IGG1202" s="559"/>
      <c r="IGH1202" s="559"/>
      <c r="IGI1202" s="559"/>
      <c r="IGJ1202" s="559"/>
      <c r="IGK1202" s="559"/>
      <c r="IGL1202" s="559"/>
      <c r="IGM1202" s="559"/>
      <c r="IGN1202" s="559"/>
      <c r="IGO1202" s="559"/>
      <c r="IGP1202" s="559"/>
      <c r="IGQ1202" s="559"/>
      <c r="IGR1202" s="559"/>
      <c r="IGS1202" s="559"/>
      <c r="IGT1202" s="559"/>
      <c r="IGU1202" s="559"/>
      <c r="IGV1202" s="559"/>
      <c r="IGW1202" s="559"/>
      <c r="IGX1202" s="559"/>
      <c r="IGY1202" s="559"/>
      <c r="IGZ1202" s="559"/>
      <c r="IHA1202" s="559"/>
      <c r="IHB1202" s="559"/>
      <c r="IHC1202" s="559"/>
      <c r="IHD1202" s="559"/>
      <c r="IHE1202" s="559"/>
      <c r="IHF1202" s="559"/>
      <c r="IHG1202" s="559"/>
      <c r="IHH1202" s="559"/>
      <c r="IHI1202" s="559"/>
      <c r="IHJ1202" s="559"/>
      <c r="IHK1202" s="559"/>
      <c r="IHL1202" s="559"/>
      <c r="IHM1202" s="559"/>
      <c r="IHN1202" s="559"/>
      <c r="IHO1202" s="559"/>
      <c r="IHP1202" s="559"/>
      <c r="IHQ1202" s="559"/>
      <c r="IHR1202" s="559"/>
      <c r="IHS1202" s="559"/>
      <c r="IHT1202" s="559"/>
      <c r="IHU1202" s="559"/>
      <c r="IHV1202" s="559"/>
      <c r="IHW1202" s="559"/>
      <c r="IHX1202" s="559"/>
      <c r="IHY1202" s="559"/>
      <c r="IHZ1202" s="559"/>
      <c r="IIA1202" s="559"/>
      <c r="IIB1202" s="559"/>
      <c r="IIC1202" s="559"/>
      <c r="IID1202" s="559"/>
      <c r="IIE1202" s="559"/>
      <c r="IIF1202" s="559"/>
      <c r="IIG1202" s="559"/>
      <c r="IIH1202" s="559"/>
      <c r="III1202" s="559"/>
      <c r="IIJ1202" s="559"/>
      <c r="IIK1202" s="559"/>
      <c r="IIL1202" s="559"/>
      <c r="IIM1202" s="559"/>
      <c r="IIN1202" s="559"/>
      <c r="IIO1202" s="559"/>
      <c r="IIP1202" s="559"/>
      <c r="IIQ1202" s="559"/>
      <c r="IIR1202" s="559"/>
      <c r="IIS1202" s="559"/>
      <c r="IIT1202" s="559"/>
      <c r="IIU1202" s="559"/>
      <c r="IIV1202" s="559"/>
      <c r="IIW1202" s="559"/>
      <c r="IIX1202" s="559"/>
      <c r="IIY1202" s="559"/>
      <c r="IIZ1202" s="559"/>
      <c r="IJA1202" s="559"/>
      <c r="IJB1202" s="559"/>
      <c r="IJC1202" s="559"/>
      <c r="IJD1202" s="559"/>
      <c r="IJE1202" s="559"/>
      <c r="IJF1202" s="559"/>
      <c r="IJG1202" s="559"/>
      <c r="IJH1202" s="559"/>
      <c r="IJI1202" s="559"/>
      <c r="IJJ1202" s="559"/>
      <c r="IJK1202" s="559"/>
      <c r="IJL1202" s="559"/>
      <c r="IJM1202" s="559"/>
      <c r="IJN1202" s="559"/>
      <c r="IJO1202" s="559"/>
      <c r="IJP1202" s="559"/>
      <c r="IJQ1202" s="559"/>
      <c r="IJR1202" s="559"/>
      <c r="IJS1202" s="559"/>
      <c r="IJT1202" s="559"/>
      <c r="IJU1202" s="559"/>
      <c r="IJV1202" s="559"/>
      <c r="IJW1202" s="559"/>
      <c r="IJX1202" s="559"/>
      <c r="IJY1202" s="559"/>
      <c r="IJZ1202" s="559"/>
      <c r="IKA1202" s="559"/>
      <c r="IKB1202" s="559"/>
      <c r="IKC1202" s="559"/>
      <c r="IKD1202" s="559"/>
      <c r="IKE1202" s="559"/>
      <c r="IKF1202" s="559"/>
      <c r="IKG1202" s="559"/>
      <c r="IKH1202" s="559"/>
      <c r="IKI1202" s="559"/>
      <c r="IKJ1202" s="559"/>
      <c r="IKK1202" s="559"/>
      <c r="IKL1202" s="559"/>
      <c r="IKM1202" s="559"/>
      <c r="IKN1202" s="559"/>
      <c r="IKO1202" s="559"/>
      <c r="IKP1202" s="559"/>
      <c r="IKQ1202" s="559"/>
      <c r="IKR1202" s="559"/>
      <c r="IKS1202" s="559"/>
      <c r="IKT1202" s="559"/>
      <c r="IKU1202" s="559"/>
      <c r="IKV1202" s="559"/>
      <c r="IKW1202" s="559"/>
      <c r="IKX1202" s="559"/>
      <c r="IKY1202" s="559"/>
      <c r="IKZ1202" s="559"/>
      <c r="ILA1202" s="559"/>
      <c r="ILB1202" s="559"/>
      <c r="ILC1202" s="559"/>
      <c r="ILD1202" s="559"/>
      <c r="ILE1202" s="559"/>
      <c r="ILF1202" s="559"/>
      <c r="ILG1202" s="559"/>
      <c r="ILH1202" s="559"/>
      <c r="ILI1202" s="559"/>
      <c r="ILJ1202" s="559"/>
      <c r="ILK1202" s="559"/>
      <c r="ILL1202" s="559"/>
      <c r="ILM1202" s="559"/>
      <c r="ILN1202" s="559"/>
      <c r="ILO1202" s="559"/>
      <c r="ILP1202" s="559"/>
      <c r="ILQ1202" s="559"/>
      <c r="ILR1202" s="559"/>
      <c r="ILS1202" s="559"/>
      <c r="ILT1202" s="559"/>
      <c r="ILU1202" s="559"/>
      <c r="ILV1202" s="559"/>
      <c r="ILW1202" s="559"/>
      <c r="ILX1202" s="559"/>
      <c r="ILY1202" s="559"/>
      <c r="ILZ1202" s="559"/>
      <c r="IMA1202" s="559"/>
      <c r="IMB1202" s="559"/>
      <c r="IMC1202" s="559"/>
      <c r="IMD1202" s="559"/>
      <c r="IME1202" s="559"/>
      <c r="IMF1202" s="559"/>
      <c r="IMG1202" s="559"/>
      <c r="IMH1202" s="559"/>
      <c r="IMI1202" s="559"/>
      <c r="IMJ1202" s="559"/>
      <c r="IMK1202" s="559"/>
      <c r="IML1202" s="559"/>
      <c r="IMM1202" s="559"/>
      <c r="IMN1202" s="559"/>
      <c r="IMO1202" s="559"/>
      <c r="IMP1202" s="559"/>
      <c r="IMQ1202" s="559"/>
      <c r="IMR1202" s="559"/>
      <c r="IMS1202" s="559"/>
      <c r="IMT1202" s="559"/>
      <c r="IMU1202" s="559"/>
      <c r="IMV1202" s="559"/>
      <c r="IMW1202" s="559"/>
      <c r="IMX1202" s="559"/>
      <c r="IMY1202" s="559"/>
      <c r="IMZ1202" s="559"/>
      <c r="INA1202" s="559"/>
      <c r="INB1202" s="559"/>
      <c r="INC1202" s="559"/>
      <c r="IND1202" s="559"/>
      <c r="INE1202" s="559"/>
      <c r="INF1202" s="559"/>
      <c r="ING1202" s="559"/>
      <c r="INH1202" s="559"/>
      <c r="INI1202" s="559"/>
      <c r="INJ1202" s="559"/>
      <c r="INK1202" s="559"/>
      <c r="INL1202" s="559"/>
      <c r="INM1202" s="559"/>
      <c r="INN1202" s="559"/>
      <c r="INO1202" s="559"/>
      <c r="INP1202" s="559"/>
      <c r="INQ1202" s="559"/>
      <c r="INR1202" s="559"/>
      <c r="INS1202" s="559"/>
      <c r="INT1202" s="559"/>
      <c r="INU1202" s="559"/>
      <c r="INV1202" s="559"/>
      <c r="INW1202" s="559"/>
      <c r="INX1202" s="559"/>
      <c r="INY1202" s="559"/>
      <c r="INZ1202" s="559"/>
      <c r="IOA1202" s="559"/>
      <c r="IOB1202" s="559"/>
      <c r="IOC1202" s="559"/>
      <c r="IOD1202" s="559"/>
      <c r="IOE1202" s="559"/>
      <c r="IOF1202" s="559"/>
      <c r="IOG1202" s="559"/>
      <c r="IOH1202" s="559"/>
      <c r="IOI1202" s="559"/>
      <c r="IOJ1202" s="559"/>
      <c r="IOK1202" s="559"/>
      <c r="IOL1202" s="559"/>
      <c r="IOM1202" s="559"/>
      <c r="ION1202" s="559"/>
      <c r="IOO1202" s="559"/>
      <c r="IOP1202" s="559"/>
      <c r="IOQ1202" s="559"/>
      <c r="IOR1202" s="559"/>
      <c r="IOS1202" s="559"/>
      <c r="IOT1202" s="559"/>
      <c r="IOU1202" s="559"/>
      <c r="IOV1202" s="559"/>
      <c r="IOW1202" s="559"/>
      <c r="IOX1202" s="559"/>
      <c r="IOY1202" s="559"/>
      <c r="IOZ1202" s="559"/>
      <c r="IPA1202" s="559"/>
      <c r="IPB1202" s="559"/>
      <c r="IPC1202" s="559"/>
      <c r="IPD1202" s="559"/>
      <c r="IPE1202" s="559"/>
      <c r="IPF1202" s="559"/>
      <c r="IPG1202" s="559"/>
      <c r="IPH1202" s="559"/>
      <c r="IPI1202" s="559"/>
      <c r="IPJ1202" s="559"/>
      <c r="IPK1202" s="559"/>
      <c r="IPL1202" s="559"/>
      <c r="IPM1202" s="559"/>
      <c r="IPN1202" s="559"/>
      <c r="IPO1202" s="559"/>
      <c r="IPP1202" s="559"/>
      <c r="IPQ1202" s="559"/>
      <c r="IPR1202" s="559"/>
      <c r="IPS1202" s="559"/>
      <c r="IPT1202" s="559"/>
      <c r="IPU1202" s="559"/>
      <c r="IPV1202" s="559"/>
      <c r="IPW1202" s="559"/>
      <c r="IPX1202" s="559"/>
      <c r="IPY1202" s="559"/>
      <c r="IPZ1202" s="559"/>
      <c r="IQA1202" s="559"/>
      <c r="IQB1202" s="559"/>
      <c r="IQC1202" s="559"/>
      <c r="IQD1202" s="559"/>
      <c r="IQE1202" s="559"/>
      <c r="IQF1202" s="559"/>
      <c r="IQG1202" s="559"/>
      <c r="IQH1202" s="559"/>
      <c r="IQI1202" s="559"/>
      <c r="IQJ1202" s="559"/>
      <c r="IQK1202" s="559"/>
      <c r="IQL1202" s="559"/>
      <c r="IQM1202" s="559"/>
      <c r="IQN1202" s="559"/>
      <c r="IQO1202" s="559"/>
      <c r="IQP1202" s="559"/>
      <c r="IQQ1202" s="559"/>
      <c r="IQR1202" s="559"/>
      <c r="IQS1202" s="559"/>
      <c r="IQT1202" s="559"/>
      <c r="IQU1202" s="559"/>
      <c r="IQV1202" s="559"/>
      <c r="IQW1202" s="559"/>
      <c r="IQX1202" s="559"/>
      <c r="IQY1202" s="559"/>
      <c r="IQZ1202" s="559"/>
      <c r="IRA1202" s="559"/>
      <c r="IRB1202" s="559"/>
      <c r="IRC1202" s="559"/>
      <c r="IRD1202" s="559"/>
      <c r="IRE1202" s="559"/>
      <c r="IRF1202" s="559"/>
      <c r="IRG1202" s="559"/>
      <c r="IRH1202" s="559"/>
      <c r="IRI1202" s="559"/>
      <c r="IRJ1202" s="559"/>
      <c r="IRK1202" s="559"/>
      <c r="IRL1202" s="559"/>
      <c r="IRM1202" s="559"/>
      <c r="IRN1202" s="559"/>
      <c r="IRO1202" s="559"/>
      <c r="IRP1202" s="559"/>
      <c r="IRQ1202" s="559"/>
      <c r="IRR1202" s="559"/>
      <c r="IRS1202" s="559"/>
      <c r="IRT1202" s="559"/>
      <c r="IRU1202" s="559"/>
      <c r="IRV1202" s="559"/>
      <c r="IRW1202" s="559"/>
      <c r="IRX1202" s="559"/>
      <c r="IRY1202" s="559"/>
      <c r="IRZ1202" s="559"/>
      <c r="ISA1202" s="559"/>
      <c r="ISB1202" s="559"/>
      <c r="ISC1202" s="559"/>
      <c r="ISD1202" s="559"/>
      <c r="ISE1202" s="559"/>
      <c r="ISF1202" s="559"/>
      <c r="ISG1202" s="559"/>
      <c r="ISH1202" s="559"/>
      <c r="ISI1202" s="559"/>
      <c r="ISJ1202" s="559"/>
      <c r="ISK1202" s="559"/>
      <c r="ISL1202" s="559"/>
      <c r="ISM1202" s="559"/>
      <c r="ISN1202" s="559"/>
      <c r="ISO1202" s="559"/>
      <c r="ISP1202" s="559"/>
      <c r="ISQ1202" s="559"/>
      <c r="ISR1202" s="559"/>
      <c r="ISS1202" s="559"/>
      <c r="IST1202" s="559"/>
      <c r="ISU1202" s="559"/>
      <c r="ISV1202" s="559"/>
      <c r="ISW1202" s="559"/>
      <c r="ISX1202" s="559"/>
      <c r="ISY1202" s="559"/>
      <c r="ISZ1202" s="559"/>
      <c r="ITA1202" s="559"/>
      <c r="ITB1202" s="559"/>
      <c r="ITC1202" s="559"/>
      <c r="ITD1202" s="559"/>
      <c r="ITE1202" s="559"/>
      <c r="ITF1202" s="559"/>
      <c r="ITG1202" s="559"/>
      <c r="ITH1202" s="559"/>
      <c r="ITI1202" s="559"/>
      <c r="ITJ1202" s="559"/>
      <c r="ITK1202" s="559"/>
      <c r="ITL1202" s="559"/>
      <c r="ITM1202" s="559"/>
      <c r="ITN1202" s="559"/>
      <c r="ITO1202" s="559"/>
      <c r="ITP1202" s="559"/>
      <c r="ITQ1202" s="559"/>
      <c r="ITR1202" s="559"/>
      <c r="ITS1202" s="559"/>
      <c r="ITT1202" s="559"/>
      <c r="ITU1202" s="559"/>
      <c r="ITV1202" s="559"/>
      <c r="ITW1202" s="559"/>
      <c r="ITX1202" s="559"/>
      <c r="ITY1202" s="559"/>
      <c r="ITZ1202" s="559"/>
      <c r="IUA1202" s="559"/>
      <c r="IUB1202" s="559"/>
      <c r="IUC1202" s="559"/>
      <c r="IUD1202" s="559"/>
      <c r="IUE1202" s="559"/>
      <c r="IUF1202" s="559"/>
      <c r="IUG1202" s="559"/>
      <c r="IUH1202" s="559"/>
      <c r="IUI1202" s="559"/>
      <c r="IUJ1202" s="559"/>
      <c r="IUK1202" s="559"/>
      <c r="IUL1202" s="559"/>
      <c r="IUM1202" s="559"/>
      <c r="IUN1202" s="559"/>
      <c r="IUO1202" s="559"/>
      <c r="IUP1202" s="559"/>
      <c r="IUQ1202" s="559"/>
      <c r="IUR1202" s="559"/>
      <c r="IUS1202" s="559"/>
      <c r="IUT1202" s="559"/>
      <c r="IUU1202" s="559"/>
      <c r="IUV1202" s="559"/>
      <c r="IUW1202" s="559"/>
      <c r="IUX1202" s="559"/>
      <c r="IUY1202" s="559"/>
      <c r="IUZ1202" s="559"/>
      <c r="IVA1202" s="559"/>
      <c r="IVB1202" s="559"/>
      <c r="IVC1202" s="559"/>
      <c r="IVD1202" s="559"/>
      <c r="IVE1202" s="559"/>
      <c r="IVF1202" s="559"/>
      <c r="IVG1202" s="559"/>
      <c r="IVH1202" s="559"/>
      <c r="IVI1202" s="559"/>
      <c r="IVJ1202" s="559"/>
      <c r="IVK1202" s="559"/>
      <c r="IVL1202" s="559"/>
      <c r="IVM1202" s="559"/>
      <c r="IVN1202" s="559"/>
      <c r="IVO1202" s="559"/>
      <c r="IVP1202" s="559"/>
      <c r="IVQ1202" s="559"/>
      <c r="IVR1202" s="559"/>
      <c r="IVS1202" s="559"/>
      <c r="IVT1202" s="559"/>
      <c r="IVU1202" s="559"/>
      <c r="IVV1202" s="559"/>
      <c r="IVW1202" s="559"/>
      <c r="IVX1202" s="559"/>
      <c r="IVY1202" s="559"/>
      <c r="IVZ1202" s="559"/>
      <c r="IWA1202" s="559"/>
      <c r="IWB1202" s="559"/>
      <c r="IWC1202" s="559"/>
      <c r="IWD1202" s="559"/>
      <c r="IWE1202" s="559"/>
      <c r="IWF1202" s="559"/>
      <c r="IWG1202" s="559"/>
      <c r="IWH1202" s="559"/>
      <c r="IWI1202" s="559"/>
      <c r="IWJ1202" s="559"/>
      <c r="IWK1202" s="559"/>
      <c r="IWL1202" s="559"/>
      <c r="IWM1202" s="559"/>
      <c r="IWN1202" s="559"/>
      <c r="IWO1202" s="559"/>
      <c r="IWP1202" s="559"/>
      <c r="IWQ1202" s="559"/>
      <c r="IWR1202" s="559"/>
      <c r="IWS1202" s="559"/>
      <c r="IWT1202" s="559"/>
      <c r="IWU1202" s="559"/>
      <c r="IWV1202" s="559"/>
      <c r="IWW1202" s="559"/>
      <c r="IWX1202" s="559"/>
      <c r="IWY1202" s="559"/>
      <c r="IWZ1202" s="559"/>
      <c r="IXA1202" s="559"/>
      <c r="IXB1202" s="559"/>
      <c r="IXC1202" s="559"/>
      <c r="IXD1202" s="559"/>
      <c r="IXE1202" s="559"/>
      <c r="IXF1202" s="559"/>
      <c r="IXG1202" s="559"/>
      <c r="IXH1202" s="559"/>
      <c r="IXI1202" s="559"/>
      <c r="IXJ1202" s="559"/>
      <c r="IXK1202" s="559"/>
      <c r="IXL1202" s="559"/>
      <c r="IXM1202" s="559"/>
      <c r="IXN1202" s="559"/>
      <c r="IXO1202" s="559"/>
      <c r="IXP1202" s="559"/>
      <c r="IXQ1202" s="559"/>
      <c r="IXR1202" s="559"/>
      <c r="IXS1202" s="559"/>
      <c r="IXT1202" s="559"/>
      <c r="IXU1202" s="559"/>
      <c r="IXV1202" s="559"/>
      <c r="IXW1202" s="559"/>
      <c r="IXX1202" s="559"/>
      <c r="IXY1202" s="559"/>
      <c r="IXZ1202" s="559"/>
      <c r="IYA1202" s="559"/>
      <c r="IYB1202" s="559"/>
      <c r="IYC1202" s="559"/>
      <c r="IYD1202" s="559"/>
      <c r="IYE1202" s="559"/>
      <c r="IYF1202" s="559"/>
      <c r="IYG1202" s="559"/>
      <c r="IYH1202" s="559"/>
      <c r="IYI1202" s="559"/>
      <c r="IYJ1202" s="559"/>
      <c r="IYK1202" s="559"/>
      <c r="IYL1202" s="559"/>
      <c r="IYM1202" s="559"/>
      <c r="IYN1202" s="559"/>
      <c r="IYO1202" s="559"/>
      <c r="IYP1202" s="559"/>
      <c r="IYQ1202" s="559"/>
      <c r="IYR1202" s="559"/>
      <c r="IYS1202" s="559"/>
      <c r="IYT1202" s="559"/>
      <c r="IYU1202" s="559"/>
      <c r="IYV1202" s="559"/>
      <c r="IYW1202" s="559"/>
      <c r="IYX1202" s="559"/>
      <c r="IYY1202" s="559"/>
      <c r="IYZ1202" s="559"/>
      <c r="IZA1202" s="559"/>
      <c r="IZB1202" s="559"/>
      <c r="IZC1202" s="559"/>
      <c r="IZD1202" s="559"/>
      <c r="IZE1202" s="559"/>
      <c r="IZF1202" s="559"/>
      <c r="IZG1202" s="559"/>
      <c r="IZH1202" s="559"/>
      <c r="IZI1202" s="559"/>
      <c r="IZJ1202" s="559"/>
      <c r="IZK1202" s="559"/>
      <c r="IZL1202" s="559"/>
      <c r="IZM1202" s="559"/>
      <c r="IZN1202" s="559"/>
      <c r="IZO1202" s="559"/>
      <c r="IZP1202" s="559"/>
      <c r="IZQ1202" s="559"/>
      <c r="IZR1202" s="559"/>
      <c r="IZS1202" s="559"/>
      <c r="IZT1202" s="559"/>
      <c r="IZU1202" s="559"/>
      <c r="IZV1202" s="559"/>
      <c r="IZW1202" s="559"/>
      <c r="IZX1202" s="559"/>
      <c r="IZY1202" s="559"/>
      <c r="IZZ1202" s="559"/>
      <c r="JAA1202" s="559"/>
      <c r="JAB1202" s="559"/>
      <c r="JAC1202" s="559"/>
      <c r="JAD1202" s="559"/>
      <c r="JAE1202" s="559"/>
      <c r="JAF1202" s="559"/>
      <c r="JAG1202" s="559"/>
      <c r="JAH1202" s="559"/>
      <c r="JAI1202" s="559"/>
      <c r="JAJ1202" s="559"/>
      <c r="JAK1202" s="559"/>
      <c r="JAL1202" s="559"/>
      <c r="JAM1202" s="559"/>
      <c r="JAN1202" s="559"/>
      <c r="JAO1202" s="559"/>
      <c r="JAP1202" s="559"/>
      <c r="JAQ1202" s="559"/>
      <c r="JAR1202" s="559"/>
      <c r="JAS1202" s="559"/>
      <c r="JAT1202" s="559"/>
      <c r="JAU1202" s="559"/>
      <c r="JAV1202" s="559"/>
      <c r="JAW1202" s="559"/>
      <c r="JAX1202" s="559"/>
      <c r="JAY1202" s="559"/>
      <c r="JAZ1202" s="559"/>
      <c r="JBA1202" s="559"/>
      <c r="JBB1202" s="559"/>
      <c r="JBC1202" s="559"/>
      <c r="JBD1202" s="559"/>
      <c r="JBE1202" s="559"/>
      <c r="JBF1202" s="559"/>
      <c r="JBG1202" s="559"/>
      <c r="JBH1202" s="559"/>
      <c r="JBI1202" s="559"/>
      <c r="JBJ1202" s="559"/>
      <c r="JBK1202" s="559"/>
      <c r="JBL1202" s="559"/>
      <c r="JBM1202" s="559"/>
      <c r="JBN1202" s="559"/>
      <c r="JBO1202" s="559"/>
      <c r="JBP1202" s="559"/>
      <c r="JBQ1202" s="559"/>
      <c r="JBR1202" s="559"/>
      <c r="JBS1202" s="559"/>
      <c r="JBT1202" s="559"/>
      <c r="JBU1202" s="559"/>
      <c r="JBV1202" s="559"/>
      <c r="JBW1202" s="559"/>
      <c r="JBX1202" s="559"/>
      <c r="JBY1202" s="559"/>
      <c r="JBZ1202" s="559"/>
      <c r="JCA1202" s="559"/>
      <c r="JCB1202" s="559"/>
      <c r="JCC1202" s="559"/>
      <c r="JCD1202" s="559"/>
      <c r="JCE1202" s="559"/>
      <c r="JCF1202" s="559"/>
      <c r="JCG1202" s="559"/>
      <c r="JCH1202" s="559"/>
      <c r="JCI1202" s="559"/>
      <c r="JCJ1202" s="559"/>
      <c r="JCK1202" s="559"/>
      <c r="JCL1202" s="559"/>
      <c r="JCM1202" s="559"/>
      <c r="JCN1202" s="559"/>
      <c r="JCO1202" s="559"/>
      <c r="JCP1202" s="559"/>
      <c r="JCQ1202" s="559"/>
      <c r="JCR1202" s="559"/>
      <c r="JCS1202" s="559"/>
      <c r="JCT1202" s="559"/>
      <c r="JCU1202" s="559"/>
      <c r="JCV1202" s="559"/>
      <c r="JCW1202" s="559"/>
      <c r="JCX1202" s="559"/>
      <c r="JCY1202" s="559"/>
      <c r="JCZ1202" s="559"/>
      <c r="JDA1202" s="559"/>
      <c r="JDB1202" s="559"/>
      <c r="JDC1202" s="559"/>
      <c r="JDD1202" s="559"/>
      <c r="JDE1202" s="559"/>
      <c r="JDF1202" s="559"/>
      <c r="JDG1202" s="559"/>
      <c r="JDH1202" s="559"/>
      <c r="JDI1202" s="559"/>
      <c r="JDJ1202" s="559"/>
      <c r="JDK1202" s="559"/>
      <c r="JDL1202" s="559"/>
      <c r="JDM1202" s="559"/>
      <c r="JDN1202" s="559"/>
      <c r="JDO1202" s="559"/>
      <c r="JDP1202" s="559"/>
      <c r="JDQ1202" s="559"/>
      <c r="JDR1202" s="559"/>
      <c r="JDS1202" s="559"/>
      <c r="JDT1202" s="559"/>
      <c r="JDU1202" s="559"/>
      <c r="JDV1202" s="559"/>
      <c r="JDW1202" s="559"/>
      <c r="JDX1202" s="559"/>
      <c r="JDY1202" s="559"/>
      <c r="JDZ1202" s="559"/>
      <c r="JEA1202" s="559"/>
      <c r="JEB1202" s="559"/>
      <c r="JEC1202" s="559"/>
      <c r="JED1202" s="559"/>
      <c r="JEE1202" s="559"/>
      <c r="JEF1202" s="559"/>
      <c r="JEG1202" s="559"/>
      <c r="JEH1202" s="559"/>
      <c r="JEI1202" s="559"/>
      <c r="JEJ1202" s="559"/>
      <c r="JEK1202" s="559"/>
      <c r="JEL1202" s="559"/>
      <c r="JEM1202" s="559"/>
      <c r="JEN1202" s="559"/>
      <c r="JEO1202" s="559"/>
      <c r="JEP1202" s="559"/>
      <c r="JEQ1202" s="559"/>
      <c r="JER1202" s="559"/>
      <c r="JES1202" s="559"/>
      <c r="JET1202" s="559"/>
      <c r="JEU1202" s="559"/>
      <c r="JEV1202" s="559"/>
      <c r="JEW1202" s="559"/>
      <c r="JEX1202" s="559"/>
      <c r="JEY1202" s="559"/>
      <c r="JEZ1202" s="559"/>
      <c r="JFA1202" s="559"/>
      <c r="JFB1202" s="559"/>
      <c r="JFC1202" s="559"/>
      <c r="JFD1202" s="559"/>
      <c r="JFE1202" s="559"/>
      <c r="JFF1202" s="559"/>
      <c r="JFG1202" s="559"/>
      <c r="JFH1202" s="559"/>
      <c r="JFI1202" s="559"/>
      <c r="JFJ1202" s="559"/>
      <c r="JFK1202" s="559"/>
      <c r="JFL1202" s="559"/>
      <c r="JFM1202" s="559"/>
      <c r="JFN1202" s="559"/>
      <c r="JFO1202" s="559"/>
      <c r="JFP1202" s="559"/>
      <c r="JFQ1202" s="559"/>
      <c r="JFR1202" s="559"/>
      <c r="JFS1202" s="559"/>
      <c r="JFT1202" s="559"/>
      <c r="JFU1202" s="559"/>
      <c r="JFV1202" s="559"/>
      <c r="JFW1202" s="559"/>
      <c r="JFX1202" s="559"/>
      <c r="JFY1202" s="559"/>
      <c r="JFZ1202" s="559"/>
      <c r="JGA1202" s="559"/>
      <c r="JGB1202" s="559"/>
      <c r="JGC1202" s="559"/>
      <c r="JGD1202" s="559"/>
      <c r="JGE1202" s="559"/>
      <c r="JGF1202" s="559"/>
      <c r="JGG1202" s="559"/>
      <c r="JGH1202" s="559"/>
      <c r="JGI1202" s="559"/>
      <c r="JGJ1202" s="559"/>
      <c r="JGK1202" s="559"/>
      <c r="JGL1202" s="559"/>
      <c r="JGM1202" s="559"/>
      <c r="JGN1202" s="559"/>
      <c r="JGO1202" s="559"/>
      <c r="JGP1202" s="559"/>
      <c r="JGQ1202" s="559"/>
      <c r="JGR1202" s="559"/>
      <c r="JGS1202" s="559"/>
      <c r="JGT1202" s="559"/>
      <c r="JGU1202" s="559"/>
      <c r="JGV1202" s="559"/>
      <c r="JGW1202" s="559"/>
      <c r="JGX1202" s="559"/>
      <c r="JGY1202" s="559"/>
      <c r="JGZ1202" s="559"/>
      <c r="JHA1202" s="559"/>
      <c r="JHB1202" s="559"/>
      <c r="JHC1202" s="559"/>
      <c r="JHD1202" s="559"/>
      <c r="JHE1202" s="559"/>
      <c r="JHF1202" s="559"/>
      <c r="JHG1202" s="559"/>
      <c r="JHH1202" s="559"/>
      <c r="JHI1202" s="559"/>
      <c r="JHJ1202" s="559"/>
      <c r="JHK1202" s="559"/>
      <c r="JHL1202" s="559"/>
      <c r="JHM1202" s="559"/>
      <c r="JHN1202" s="559"/>
      <c r="JHO1202" s="559"/>
      <c r="JHP1202" s="559"/>
      <c r="JHQ1202" s="559"/>
      <c r="JHR1202" s="559"/>
      <c r="JHS1202" s="559"/>
      <c r="JHT1202" s="559"/>
      <c r="JHU1202" s="559"/>
      <c r="JHV1202" s="559"/>
      <c r="JHW1202" s="559"/>
      <c r="JHX1202" s="559"/>
      <c r="JHY1202" s="559"/>
      <c r="JHZ1202" s="559"/>
      <c r="JIA1202" s="559"/>
      <c r="JIB1202" s="559"/>
      <c r="JIC1202" s="559"/>
      <c r="JID1202" s="559"/>
      <c r="JIE1202" s="559"/>
      <c r="JIF1202" s="559"/>
      <c r="JIG1202" s="559"/>
      <c r="JIH1202" s="559"/>
      <c r="JII1202" s="559"/>
      <c r="JIJ1202" s="559"/>
      <c r="JIK1202" s="559"/>
      <c r="JIL1202" s="559"/>
      <c r="JIM1202" s="559"/>
      <c r="JIN1202" s="559"/>
      <c r="JIO1202" s="559"/>
      <c r="JIP1202" s="559"/>
      <c r="JIQ1202" s="559"/>
      <c r="JIR1202" s="559"/>
      <c r="JIS1202" s="559"/>
      <c r="JIT1202" s="559"/>
      <c r="JIU1202" s="559"/>
      <c r="JIV1202" s="559"/>
      <c r="JIW1202" s="559"/>
      <c r="JIX1202" s="559"/>
      <c r="JIY1202" s="559"/>
      <c r="JIZ1202" s="559"/>
      <c r="JJA1202" s="559"/>
      <c r="JJB1202" s="559"/>
      <c r="JJC1202" s="559"/>
      <c r="JJD1202" s="559"/>
      <c r="JJE1202" s="559"/>
      <c r="JJF1202" s="559"/>
      <c r="JJG1202" s="559"/>
      <c r="JJH1202" s="559"/>
      <c r="JJI1202" s="559"/>
      <c r="JJJ1202" s="559"/>
      <c r="JJK1202" s="559"/>
      <c r="JJL1202" s="559"/>
      <c r="JJM1202" s="559"/>
      <c r="JJN1202" s="559"/>
      <c r="JJO1202" s="559"/>
      <c r="JJP1202" s="559"/>
      <c r="JJQ1202" s="559"/>
      <c r="JJR1202" s="559"/>
      <c r="JJS1202" s="559"/>
      <c r="JJT1202" s="559"/>
      <c r="JJU1202" s="559"/>
      <c r="JJV1202" s="559"/>
      <c r="JJW1202" s="559"/>
      <c r="JJX1202" s="559"/>
      <c r="JJY1202" s="559"/>
      <c r="JJZ1202" s="559"/>
      <c r="JKA1202" s="559"/>
      <c r="JKB1202" s="559"/>
      <c r="JKC1202" s="559"/>
      <c r="JKD1202" s="559"/>
      <c r="JKE1202" s="559"/>
      <c r="JKF1202" s="559"/>
      <c r="JKG1202" s="559"/>
      <c r="JKH1202" s="559"/>
      <c r="JKI1202" s="559"/>
      <c r="JKJ1202" s="559"/>
      <c r="JKK1202" s="559"/>
      <c r="JKL1202" s="559"/>
      <c r="JKM1202" s="559"/>
      <c r="JKN1202" s="559"/>
      <c r="JKO1202" s="559"/>
      <c r="JKP1202" s="559"/>
      <c r="JKQ1202" s="559"/>
      <c r="JKR1202" s="559"/>
      <c r="JKS1202" s="559"/>
      <c r="JKT1202" s="559"/>
      <c r="JKU1202" s="559"/>
      <c r="JKV1202" s="559"/>
      <c r="JKW1202" s="559"/>
      <c r="JKX1202" s="559"/>
      <c r="JKY1202" s="559"/>
      <c r="JKZ1202" s="559"/>
      <c r="JLA1202" s="559"/>
      <c r="JLB1202" s="559"/>
      <c r="JLC1202" s="559"/>
      <c r="JLD1202" s="559"/>
      <c r="JLE1202" s="559"/>
      <c r="JLF1202" s="559"/>
      <c r="JLG1202" s="559"/>
      <c r="JLH1202" s="559"/>
      <c r="JLI1202" s="559"/>
      <c r="JLJ1202" s="559"/>
      <c r="JLK1202" s="559"/>
      <c r="JLL1202" s="559"/>
      <c r="JLM1202" s="559"/>
      <c r="JLN1202" s="559"/>
      <c r="JLO1202" s="559"/>
      <c r="JLP1202" s="559"/>
      <c r="JLQ1202" s="559"/>
      <c r="JLR1202" s="559"/>
      <c r="JLS1202" s="559"/>
      <c r="JLT1202" s="559"/>
      <c r="JLU1202" s="559"/>
      <c r="JLV1202" s="559"/>
      <c r="JLW1202" s="559"/>
      <c r="JLX1202" s="559"/>
      <c r="JLY1202" s="559"/>
      <c r="JLZ1202" s="559"/>
      <c r="JMA1202" s="559"/>
      <c r="JMB1202" s="559"/>
      <c r="JMC1202" s="559"/>
      <c r="JMD1202" s="559"/>
      <c r="JME1202" s="559"/>
      <c r="JMF1202" s="559"/>
      <c r="JMG1202" s="559"/>
      <c r="JMH1202" s="559"/>
      <c r="JMI1202" s="559"/>
      <c r="JMJ1202" s="559"/>
      <c r="JMK1202" s="559"/>
      <c r="JML1202" s="559"/>
      <c r="JMM1202" s="559"/>
      <c r="JMN1202" s="559"/>
      <c r="JMO1202" s="559"/>
      <c r="JMP1202" s="559"/>
      <c r="JMQ1202" s="559"/>
      <c r="JMR1202" s="559"/>
      <c r="JMS1202" s="559"/>
      <c r="JMT1202" s="559"/>
      <c r="JMU1202" s="559"/>
      <c r="JMV1202" s="559"/>
      <c r="JMW1202" s="559"/>
      <c r="JMX1202" s="559"/>
      <c r="JMY1202" s="559"/>
      <c r="JMZ1202" s="559"/>
      <c r="JNA1202" s="559"/>
      <c r="JNB1202" s="559"/>
      <c r="JNC1202" s="559"/>
      <c r="JND1202" s="559"/>
      <c r="JNE1202" s="559"/>
      <c r="JNF1202" s="559"/>
      <c r="JNG1202" s="559"/>
      <c r="JNH1202" s="559"/>
      <c r="JNI1202" s="559"/>
      <c r="JNJ1202" s="559"/>
      <c r="JNK1202" s="559"/>
      <c r="JNL1202" s="559"/>
      <c r="JNM1202" s="559"/>
      <c r="JNN1202" s="559"/>
      <c r="JNO1202" s="559"/>
      <c r="JNP1202" s="559"/>
      <c r="JNQ1202" s="559"/>
      <c r="JNR1202" s="559"/>
      <c r="JNS1202" s="559"/>
      <c r="JNT1202" s="559"/>
      <c r="JNU1202" s="559"/>
      <c r="JNV1202" s="559"/>
      <c r="JNW1202" s="559"/>
      <c r="JNX1202" s="559"/>
      <c r="JNY1202" s="559"/>
      <c r="JNZ1202" s="559"/>
      <c r="JOA1202" s="559"/>
      <c r="JOB1202" s="559"/>
      <c r="JOC1202" s="559"/>
      <c r="JOD1202" s="559"/>
      <c r="JOE1202" s="559"/>
      <c r="JOF1202" s="559"/>
      <c r="JOG1202" s="559"/>
      <c r="JOH1202" s="559"/>
      <c r="JOI1202" s="559"/>
      <c r="JOJ1202" s="559"/>
      <c r="JOK1202" s="559"/>
      <c r="JOL1202" s="559"/>
      <c r="JOM1202" s="559"/>
      <c r="JON1202" s="559"/>
      <c r="JOO1202" s="559"/>
      <c r="JOP1202" s="559"/>
      <c r="JOQ1202" s="559"/>
      <c r="JOR1202" s="559"/>
      <c r="JOS1202" s="559"/>
      <c r="JOT1202" s="559"/>
      <c r="JOU1202" s="559"/>
      <c r="JOV1202" s="559"/>
      <c r="JOW1202" s="559"/>
      <c r="JOX1202" s="559"/>
      <c r="JOY1202" s="559"/>
      <c r="JOZ1202" s="559"/>
      <c r="JPA1202" s="559"/>
      <c r="JPB1202" s="559"/>
      <c r="JPC1202" s="559"/>
      <c r="JPD1202" s="559"/>
      <c r="JPE1202" s="559"/>
      <c r="JPF1202" s="559"/>
      <c r="JPG1202" s="559"/>
      <c r="JPH1202" s="559"/>
      <c r="JPI1202" s="559"/>
      <c r="JPJ1202" s="559"/>
      <c r="JPK1202" s="559"/>
      <c r="JPL1202" s="559"/>
      <c r="JPM1202" s="559"/>
      <c r="JPN1202" s="559"/>
      <c r="JPO1202" s="559"/>
      <c r="JPP1202" s="559"/>
      <c r="JPQ1202" s="559"/>
      <c r="JPR1202" s="559"/>
      <c r="JPS1202" s="559"/>
      <c r="JPT1202" s="559"/>
      <c r="JPU1202" s="559"/>
      <c r="JPV1202" s="559"/>
      <c r="JPW1202" s="559"/>
      <c r="JPX1202" s="559"/>
      <c r="JPY1202" s="559"/>
      <c r="JPZ1202" s="559"/>
      <c r="JQA1202" s="559"/>
      <c r="JQB1202" s="559"/>
      <c r="JQC1202" s="559"/>
      <c r="JQD1202" s="559"/>
      <c r="JQE1202" s="559"/>
      <c r="JQF1202" s="559"/>
      <c r="JQG1202" s="559"/>
      <c r="JQH1202" s="559"/>
      <c r="JQI1202" s="559"/>
      <c r="JQJ1202" s="559"/>
      <c r="JQK1202" s="559"/>
      <c r="JQL1202" s="559"/>
      <c r="JQM1202" s="559"/>
      <c r="JQN1202" s="559"/>
      <c r="JQO1202" s="559"/>
      <c r="JQP1202" s="559"/>
      <c r="JQQ1202" s="559"/>
      <c r="JQR1202" s="559"/>
      <c r="JQS1202" s="559"/>
      <c r="JQT1202" s="559"/>
      <c r="JQU1202" s="559"/>
      <c r="JQV1202" s="559"/>
      <c r="JQW1202" s="559"/>
      <c r="JQX1202" s="559"/>
      <c r="JQY1202" s="559"/>
      <c r="JQZ1202" s="559"/>
      <c r="JRA1202" s="559"/>
      <c r="JRB1202" s="559"/>
      <c r="JRC1202" s="559"/>
      <c r="JRD1202" s="559"/>
      <c r="JRE1202" s="559"/>
      <c r="JRF1202" s="559"/>
      <c r="JRG1202" s="559"/>
      <c r="JRH1202" s="559"/>
      <c r="JRI1202" s="559"/>
      <c r="JRJ1202" s="559"/>
      <c r="JRK1202" s="559"/>
      <c r="JRL1202" s="559"/>
      <c r="JRM1202" s="559"/>
      <c r="JRN1202" s="559"/>
      <c r="JRO1202" s="559"/>
      <c r="JRP1202" s="559"/>
      <c r="JRQ1202" s="559"/>
      <c r="JRR1202" s="559"/>
      <c r="JRS1202" s="559"/>
      <c r="JRT1202" s="559"/>
      <c r="JRU1202" s="559"/>
      <c r="JRV1202" s="559"/>
      <c r="JRW1202" s="559"/>
      <c r="JRX1202" s="559"/>
      <c r="JRY1202" s="559"/>
      <c r="JRZ1202" s="559"/>
      <c r="JSA1202" s="559"/>
      <c r="JSB1202" s="559"/>
      <c r="JSC1202" s="559"/>
      <c r="JSD1202" s="559"/>
      <c r="JSE1202" s="559"/>
      <c r="JSF1202" s="559"/>
      <c r="JSG1202" s="559"/>
      <c r="JSH1202" s="559"/>
      <c r="JSI1202" s="559"/>
      <c r="JSJ1202" s="559"/>
      <c r="JSK1202" s="559"/>
      <c r="JSL1202" s="559"/>
      <c r="JSM1202" s="559"/>
      <c r="JSN1202" s="559"/>
      <c r="JSO1202" s="559"/>
      <c r="JSP1202" s="559"/>
      <c r="JSQ1202" s="559"/>
      <c r="JSR1202" s="559"/>
      <c r="JSS1202" s="559"/>
      <c r="JST1202" s="559"/>
      <c r="JSU1202" s="559"/>
      <c r="JSV1202" s="559"/>
      <c r="JSW1202" s="559"/>
      <c r="JSX1202" s="559"/>
      <c r="JSY1202" s="559"/>
      <c r="JSZ1202" s="559"/>
      <c r="JTA1202" s="559"/>
      <c r="JTB1202" s="559"/>
      <c r="JTC1202" s="559"/>
      <c r="JTD1202" s="559"/>
      <c r="JTE1202" s="559"/>
      <c r="JTF1202" s="559"/>
      <c r="JTG1202" s="559"/>
      <c r="JTH1202" s="559"/>
      <c r="JTI1202" s="559"/>
      <c r="JTJ1202" s="559"/>
      <c r="JTK1202" s="559"/>
      <c r="JTL1202" s="559"/>
      <c r="JTM1202" s="559"/>
      <c r="JTN1202" s="559"/>
      <c r="JTO1202" s="559"/>
      <c r="JTP1202" s="559"/>
      <c r="JTQ1202" s="559"/>
      <c r="JTR1202" s="559"/>
      <c r="JTS1202" s="559"/>
      <c r="JTT1202" s="559"/>
      <c r="JTU1202" s="559"/>
      <c r="JTV1202" s="559"/>
      <c r="JTW1202" s="559"/>
      <c r="JTX1202" s="559"/>
      <c r="JTY1202" s="559"/>
      <c r="JTZ1202" s="559"/>
      <c r="JUA1202" s="559"/>
      <c r="JUB1202" s="559"/>
      <c r="JUC1202" s="559"/>
      <c r="JUD1202" s="559"/>
      <c r="JUE1202" s="559"/>
      <c r="JUF1202" s="559"/>
      <c r="JUG1202" s="559"/>
      <c r="JUH1202" s="559"/>
      <c r="JUI1202" s="559"/>
      <c r="JUJ1202" s="559"/>
      <c r="JUK1202" s="559"/>
      <c r="JUL1202" s="559"/>
      <c r="JUM1202" s="559"/>
      <c r="JUN1202" s="559"/>
      <c r="JUO1202" s="559"/>
      <c r="JUP1202" s="559"/>
      <c r="JUQ1202" s="559"/>
      <c r="JUR1202" s="559"/>
      <c r="JUS1202" s="559"/>
      <c r="JUT1202" s="559"/>
      <c r="JUU1202" s="559"/>
      <c r="JUV1202" s="559"/>
      <c r="JUW1202" s="559"/>
      <c r="JUX1202" s="559"/>
      <c r="JUY1202" s="559"/>
      <c r="JUZ1202" s="559"/>
      <c r="JVA1202" s="559"/>
      <c r="JVB1202" s="559"/>
      <c r="JVC1202" s="559"/>
      <c r="JVD1202" s="559"/>
      <c r="JVE1202" s="559"/>
      <c r="JVF1202" s="559"/>
      <c r="JVG1202" s="559"/>
      <c r="JVH1202" s="559"/>
      <c r="JVI1202" s="559"/>
      <c r="JVJ1202" s="559"/>
      <c r="JVK1202" s="559"/>
      <c r="JVL1202" s="559"/>
      <c r="JVM1202" s="559"/>
      <c r="JVN1202" s="559"/>
      <c r="JVO1202" s="559"/>
      <c r="JVP1202" s="559"/>
      <c r="JVQ1202" s="559"/>
      <c r="JVR1202" s="559"/>
      <c r="JVS1202" s="559"/>
      <c r="JVT1202" s="559"/>
      <c r="JVU1202" s="559"/>
      <c r="JVV1202" s="559"/>
      <c r="JVW1202" s="559"/>
      <c r="JVX1202" s="559"/>
      <c r="JVY1202" s="559"/>
      <c r="JVZ1202" s="559"/>
      <c r="JWA1202" s="559"/>
      <c r="JWB1202" s="559"/>
      <c r="JWC1202" s="559"/>
      <c r="JWD1202" s="559"/>
      <c r="JWE1202" s="559"/>
      <c r="JWF1202" s="559"/>
      <c r="JWG1202" s="559"/>
      <c r="JWH1202" s="559"/>
      <c r="JWI1202" s="559"/>
      <c r="JWJ1202" s="559"/>
      <c r="JWK1202" s="559"/>
      <c r="JWL1202" s="559"/>
      <c r="JWM1202" s="559"/>
      <c r="JWN1202" s="559"/>
      <c r="JWO1202" s="559"/>
      <c r="JWP1202" s="559"/>
      <c r="JWQ1202" s="559"/>
      <c r="JWR1202" s="559"/>
      <c r="JWS1202" s="559"/>
      <c r="JWT1202" s="559"/>
      <c r="JWU1202" s="559"/>
      <c r="JWV1202" s="559"/>
      <c r="JWW1202" s="559"/>
      <c r="JWX1202" s="559"/>
      <c r="JWY1202" s="559"/>
      <c r="JWZ1202" s="559"/>
      <c r="JXA1202" s="559"/>
      <c r="JXB1202" s="559"/>
      <c r="JXC1202" s="559"/>
      <c r="JXD1202" s="559"/>
      <c r="JXE1202" s="559"/>
      <c r="JXF1202" s="559"/>
      <c r="JXG1202" s="559"/>
      <c r="JXH1202" s="559"/>
      <c r="JXI1202" s="559"/>
      <c r="JXJ1202" s="559"/>
      <c r="JXK1202" s="559"/>
      <c r="JXL1202" s="559"/>
      <c r="JXM1202" s="559"/>
      <c r="JXN1202" s="559"/>
      <c r="JXO1202" s="559"/>
      <c r="JXP1202" s="559"/>
      <c r="JXQ1202" s="559"/>
      <c r="JXR1202" s="559"/>
      <c r="JXS1202" s="559"/>
      <c r="JXT1202" s="559"/>
      <c r="JXU1202" s="559"/>
      <c r="JXV1202" s="559"/>
      <c r="JXW1202" s="559"/>
      <c r="JXX1202" s="559"/>
      <c r="JXY1202" s="559"/>
      <c r="JXZ1202" s="559"/>
      <c r="JYA1202" s="559"/>
      <c r="JYB1202" s="559"/>
      <c r="JYC1202" s="559"/>
      <c r="JYD1202" s="559"/>
      <c r="JYE1202" s="559"/>
      <c r="JYF1202" s="559"/>
      <c r="JYG1202" s="559"/>
      <c r="JYH1202" s="559"/>
      <c r="JYI1202" s="559"/>
      <c r="JYJ1202" s="559"/>
      <c r="JYK1202" s="559"/>
      <c r="JYL1202" s="559"/>
      <c r="JYM1202" s="559"/>
      <c r="JYN1202" s="559"/>
      <c r="JYO1202" s="559"/>
      <c r="JYP1202" s="559"/>
      <c r="JYQ1202" s="559"/>
      <c r="JYR1202" s="559"/>
      <c r="JYS1202" s="559"/>
      <c r="JYT1202" s="559"/>
      <c r="JYU1202" s="559"/>
      <c r="JYV1202" s="559"/>
      <c r="JYW1202" s="559"/>
      <c r="JYX1202" s="559"/>
      <c r="JYY1202" s="559"/>
      <c r="JYZ1202" s="559"/>
      <c r="JZA1202" s="559"/>
      <c r="JZB1202" s="559"/>
      <c r="JZC1202" s="559"/>
      <c r="JZD1202" s="559"/>
      <c r="JZE1202" s="559"/>
      <c r="JZF1202" s="559"/>
      <c r="JZG1202" s="559"/>
      <c r="JZH1202" s="559"/>
      <c r="JZI1202" s="559"/>
      <c r="JZJ1202" s="559"/>
      <c r="JZK1202" s="559"/>
      <c r="JZL1202" s="559"/>
      <c r="JZM1202" s="559"/>
      <c r="JZN1202" s="559"/>
      <c r="JZO1202" s="559"/>
      <c r="JZP1202" s="559"/>
      <c r="JZQ1202" s="559"/>
      <c r="JZR1202" s="559"/>
      <c r="JZS1202" s="559"/>
      <c r="JZT1202" s="559"/>
      <c r="JZU1202" s="559"/>
      <c r="JZV1202" s="559"/>
      <c r="JZW1202" s="559"/>
      <c r="JZX1202" s="559"/>
      <c r="JZY1202" s="559"/>
      <c r="JZZ1202" s="559"/>
      <c r="KAA1202" s="559"/>
      <c r="KAB1202" s="559"/>
      <c r="KAC1202" s="559"/>
      <c r="KAD1202" s="559"/>
      <c r="KAE1202" s="559"/>
      <c r="KAF1202" s="559"/>
      <c r="KAG1202" s="559"/>
      <c r="KAH1202" s="559"/>
      <c r="KAI1202" s="559"/>
      <c r="KAJ1202" s="559"/>
      <c r="KAK1202" s="559"/>
      <c r="KAL1202" s="559"/>
      <c r="KAM1202" s="559"/>
      <c r="KAN1202" s="559"/>
      <c r="KAO1202" s="559"/>
      <c r="KAP1202" s="559"/>
      <c r="KAQ1202" s="559"/>
      <c r="KAR1202" s="559"/>
      <c r="KAS1202" s="559"/>
      <c r="KAT1202" s="559"/>
      <c r="KAU1202" s="559"/>
      <c r="KAV1202" s="559"/>
      <c r="KAW1202" s="559"/>
      <c r="KAX1202" s="559"/>
      <c r="KAY1202" s="559"/>
      <c r="KAZ1202" s="559"/>
      <c r="KBA1202" s="559"/>
      <c r="KBB1202" s="559"/>
      <c r="KBC1202" s="559"/>
      <c r="KBD1202" s="559"/>
      <c r="KBE1202" s="559"/>
      <c r="KBF1202" s="559"/>
      <c r="KBG1202" s="559"/>
      <c r="KBH1202" s="559"/>
      <c r="KBI1202" s="559"/>
      <c r="KBJ1202" s="559"/>
      <c r="KBK1202" s="559"/>
      <c r="KBL1202" s="559"/>
      <c r="KBM1202" s="559"/>
      <c r="KBN1202" s="559"/>
      <c r="KBO1202" s="559"/>
      <c r="KBP1202" s="559"/>
      <c r="KBQ1202" s="559"/>
      <c r="KBR1202" s="559"/>
      <c r="KBS1202" s="559"/>
      <c r="KBT1202" s="559"/>
      <c r="KBU1202" s="559"/>
      <c r="KBV1202" s="559"/>
      <c r="KBW1202" s="559"/>
      <c r="KBX1202" s="559"/>
      <c r="KBY1202" s="559"/>
      <c r="KBZ1202" s="559"/>
      <c r="KCA1202" s="559"/>
      <c r="KCB1202" s="559"/>
      <c r="KCC1202" s="559"/>
      <c r="KCD1202" s="559"/>
      <c r="KCE1202" s="559"/>
      <c r="KCF1202" s="559"/>
      <c r="KCG1202" s="559"/>
      <c r="KCH1202" s="559"/>
      <c r="KCI1202" s="559"/>
      <c r="KCJ1202" s="559"/>
      <c r="KCK1202" s="559"/>
      <c r="KCL1202" s="559"/>
      <c r="KCM1202" s="559"/>
      <c r="KCN1202" s="559"/>
      <c r="KCO1202" s="559"/>
      <c r="KCP1202" s="559"/>
      <c r="KCQ1202" s="559"/>
      <c r="KCR1202" s="559"/>
      <c r="KCS1202" s="559"/>
      <c r="KCT1202" s="559"/>
      <c r="KCU1202" s="559"/>
      <c r="KCV1202" s="559"/>
      <c r="KCW1202" s="559"/>
      <c r="KCX1202" s="559"/>
      <c r="KCY1202" s="559"/>
      <c r="KCZ1202" s="559"/>
      <c r="KDA1202" s="559"/>
      <c r="KDB1202" s="559"/>
      <c r="KDC1202" s="559"/>
      <c r="KDD1202" s="559"/>
      <c r="KDE1202" s="559"/>
      <c r="KDF1202" s="559"/>
      <c r="KDG1202" s="559"/>
      <c r="KDH1202" s="559"/>
      <c r="KDI1202" s="559"/>
      <c r="KDJ1202" s="559"/>
      <c r="KDK1202" s="559"/>
      <c r="KDL1202" s="559"/>
      <c r="KDM1202" s="559"/>
      <c r="KDN1202" s="559"/>
      <c r="KDO1202" s="559"/>
      <c r="KDP1202" s="559"/>
      <c r="KDQ1202" s="559"/>
      <c r="KDR1202" s="559"/>
      <c r="KDS1202" s="559"/>
      <c r="KDT1202" s="559"/>
      <c r="KDU1202" s="559"/>
      <c r="KDV1202" s="559"/>
      <c r="KDW1202" s="559"/>
      <c r="KDX1202" s="559"/>
      <c r="KDY1202" s="559"/>
      <c r="KDZ1202" s="559"/>
      <c r="KEA1202" s="559"/>
      <c r="KEB1202" s="559"/>
      <c r="KEC1202" s="559"/>
      <c r="KED1202" s="559"/>
      <c r="KEE1202" s="559"/>
      <c r="KEF1202" s="559"/>
      <c r="KEG1202" s="559"/>
      <c r="KEH1202" s="559"/>
      <c r="KEI1202" s="559"/>
      <c r="KEJ1202" s="559"/>
      <c r="KEK1202" s="559"/>
      <c r="KEL1202" s="559"/>
      <c r="KEM1202" s="559"/>
      <c r="KEN1202" s="559"/>
      <c r="KEO1202" s="559"/>
      <c r="KEP1202" s="559"/>
      <c r="KEQ1202" s="559"/>
      <c r="KER1202" s="559"/>
      <c r="KES1202" s="559"/>
      <c r="KET1202" s="559"/>
      <c r="KEU1202" s="559"/>
      <c r="KEV1202" s="559"/>
      <c r="KEW1202" s="559"/>
      <c r="KEX1202" s="559"/>
      <c r="KEY1202" s="559"/>
      <c r="KEZ1202" s="559"/>
      <c r="KFA1202" s="559"/>
      <c r="KFB1202" s="559"/>
      <c r="KFC1202" s="559"/>
      <c r="KFD1202" s="559"/>
      <c r="KFE1202" s="559"/>
      <c r="KFF1202" s="559"/>
      <c r="KFG1202" s="559"/>
      <c r="KFH1202" s="559"/>
      <c r="KFI1202" s="559"/>
      <c r="KFJ1202" s="559"/>
      <c r="KFK1202" s="559"/>
      <c r="KFL1202" s="559"/>
      <c r="KFM1202" s="559"/>
      <c r="KFN1202" s="559"/>
      <c r="KFO1202" s="559"/>
      <c r="KFP1202" s="559"/>
      <c r="KFQ1202" s="559"/>
      <c r="KFR1202" s="559"/>
      <c r="KFS1202" s="559"/>
      <c r="KFT1202" s="559"/>
      <c r="KFU1202" s="559"/>
      <c r="KFV1202" s="559"/>
      <c r="KFW1202" s="559"/>
      <c r="KFX1202" s="559"/>
      <c r="KFY1202" s="559"/>
      <c r="KFZ1202" s="559"/>
      <c r="KGA1202" s="559"/>
      <c r="KGB1202" s="559"/>
      <c r="KGC1202" s="559"/>
      <c r="KGD1202" s="559"/>
      <c r="KGE1202" s="559"/>
      <c r="KGF1202" s="559"/>
      <c r="KGG1202" s="559"/>
      <c r="KGH1202" s="559"/>
      <c r="KGI1202" s="559"/>
      <c r="KGJ1202" s="559"/>
      <c r="KGK1202" s="559"/>
      <c r="KGL1202" s="559"/>
      <c r="KGM1202" s="559"/>
      <c r="KGN1202" s="559"/>
      <c r="KGO1202" s="559"/>
      <c r="KGP1202" s="559"/>
      <c r="KGQ1202" s="559"/>
      <c r="KGR1202" s="559"/>
      <c r="KGS1202" s="559"/>
      <c r="KGT1202" s="559"/>
      <c r="KGU1202" s="559"/>
      <c r="KGV1202" s="559"/>
      <c r="KGW1202" s="559"/>
      <c r="KGX1202" s="559"/>
      <c r="KGY1202" s="559"/>
      <c r="KGZ1202" s="559"/>
      <c r="KHA1202" s="559"/>
      <c r="KHB1202" s="559"/>
      <c r="KHC1202" s="559"/>
      <c r="KHD1202" s="559"/>
      <c r="KHE1202" s="559"/>
      <c r="KHF1202" s="559"/>
      <c r="KHG1202" s="559"/>
      <c r="KHH1202" s="559"/>
      <c r="KHI1202" s="559"/>
      <c r="KHJ1202" s="559"/>
      <c r="KHK1202" s="559"/>
      <c r="KHL1202" s="559"/>
      <c r="KHM1202" s="559"/>
      <c r="KHN1202" s="559"/>
      <c r="KHO1202" s="559"/>
      <c r="KHP1202" s="559"/>
      <c r="KHQ1202" s="559"/>
      <c r="KHR1202" s="559"/>
      <c r="KHS1202" s="559"/>
      <c r="KHT1202" s="559"/>
      <c r="KHU1202" s="559"/>
      <c r="KHV1202" s="559"/>
      <c r="KHW1202" s="559"/>
      <c r="KHX1202" s="559"/>
      <c r="KHY1202" s="559"/>
      <c r="KHZ1202" s="559"/>
      <c r="KIA1202" s="559"/>
      <c r="KIB1202" s="559"/>
      <c r="KIC1202" s="559"/>
      <c r="KID1202" s="559"/>
      <c r="KIE1202" s="559"/>
      <c r="KIF1202" s="559"/>
      <c r="KIG1202" s="559"/>
      <c r="KIH1202" s="559"/>
      <c r="KII1202" s="559"/>
      <c r="KIJ1202" s="559"/>
      <c r="KIK1202" s="559"/>
      <c r="KIL1202" s="559"/>
      <c r="KIM1202" s="559"/>
      <c r="KIN1202" s="559"/>
      <c r="KIO1202" s="559"/>
      <c r="KIP1202" s="559"/>
      <c r="KIQ1202" s="559"/>
      <c r="KIR1202" s="559"/>
      <c r="KIS1202" s="559"/>
      <c r="KIT1202" s="559"/>
      <c r="KIU1202" s="559"/>
      <c r="KIV1202" s="559"/>
      <c r="KIW1202" s="559"/>
      <c r="KIX1202" s="559"/>
      <c r="KIY1202" s="559"/>
      <c r="KIZ1202" s="559"/>
      <c r="KJA1202" s="559"/>
      <c r="KJB1202" s="559"/>
      <c r="KJC1202" s="559"/>
      <c r="KJD1202" s="559"/>
      <c r="KJE1202" s="559"/>
      <c r="KJF1202" s="559"/>
      <c r="KJG1202" s="559"/>
      <c r="KJH1202" s="559"/>
      <c r="KJI1202" s="559"/>
      <c r="KJJ1202" s="559"/>
      <c r="KJK1202" s="559"/>
      <c r="KJL1202" s="559"/>
      <c r="KJM1202" s="559"/>
      <c r="KJN1202" s="559"/>
      <c r="KJO1202" s="559"/>
      <c r="KJP1202" s="559"/>
      <c r="KJQ1202" s="559"/>
      <c r="KJR1202" s="559"/>
      <c r="KJS1202" s="559"/>
      <c r="KJT1202" s="559"/>
      <c r="KJU1202" s="559"/>
      <c r="KJV1202" s="559"/>
      <c r="KJW1202" s="559"/>
      <c r="KJX1202" s="559"/>
      <c r="KJY1202" s="559"/>
      <c r="KJZ1202" s="559"/>
      <c r="KKA1202" s="559"/>
      <c r="KKB1202" s="559"/>
      <c r="KKC1202" s="559"/>
      <c r="KKD1202" s="559"/>
      <c r="KKE1202" s="559"/>
      <c r="KKF1202" s="559"/>
      <c r="KKG1202" s="559"/>
      <c r="KKH1202" s="559"/>
      <c r="KKI1202" s="559"/>
      <c r="KKJ1202" s="559"/>
      <c r="KKK1202" s="559"/>
      <c r="KKL1202" s="559"/>
      <c r="KKM1202" s="559"/>
      <c r="KKN1202" s="559"/>
      <c r="KKO1202" s="559"/>
      <c r="KKP1202" s="559"/>
      <c r="KKQ1202" s="559"/>
      <c r="KKR1202" s="559"/>
      <c r="KKS1202" s="559"/>
      <c r="KKT1202" s="559"/>
      <c r="KKU1202" s="559"/>
      <c r="KKV1202" s="559"/>
      <c r="KKW1202" s="559"/>
      <c r="KKX1202" s="559"/>
      <c r="KKY1202" s="559"/>
      <c r="KKZ1202" s="559"/>
      <c r="KLA1202" s="559"/>
      <c r="KLB1202" s="559"/>
      <c r="KLC1202" s="559"/>
      <c r="KLD1202" s="559"/>
      <c r="KLE1202" s="559"/>
      <c r="KLF1202" s="559"/>
      <c r="KLG1202" s="559"/>
      <c r="KLH1202" s="559"/>
      <c r="KLI1202" s="559"/>
      <c r="KLJ1202" s="559"/>
      <c r="KLK1202" s="559"/>
      <c r="KLL1202" s="559"/>
      <c r="KLM1202" s="559"/>
      <c r="KLN1202" s="559"/>
      <c r="KLO1202" s="559"/>
      <c r="KLP1202" s="559"/>
      <c r="KLQ1202" s="559"/>
      <c r="KLR1202" s="559"/>
      <c r="KLS1202" s="559"/>
      <c r="KLT1202" s="559"/>
      <c r="KLU1202" s="559"/>
      <c r="KLV1202" s="559"/>
      <c r="KLW1202" s="559"/>
      <c r="KLX1202" s="559"/>
      <c r="KLY1202" s="559"/>
      <c r="KLZ1202" s="559"/>
      <c r="KMA1202" s="559"/>
      <c r="KMB1202" s="559"/>
      <c r="KMC1202" s="559"/>
      <c r="KMD1202" s="559"/>
      <c r="KME1202" s="559"/>
      <c r="KMF1202" s="559"/>
      <c r="KMG1202" s="559"/>
      <c r="KMH1202" s="559"/>
      <c r="KMI1202" s="559"/>
      <c r="KMJ1202" s="559"/>
      <c r="KMK1202" s="559"/>
      <c r="KML1202" s="559"/>
      <c r="KMM1202" s="559"/>
      <c r="KMN1202" s="559"/>
      <c r="KMO1202" s="559"/>
      <c r="KMP1202" s="559"/>
      <c r="KMQ1202" s="559"/>
      <c r="KMR1202" s="559"/>
      <c r="KMS1202" s="559"/>
      <c r="KMT1202" s="559"/>
      <c r="KMU1202" s="559"/>
      <c r="KMV1202" s="559"/>
      <c r="KMW1202" s="559"/>
      <c r="KMX1202" s="559"/>
      <c r="KMY1202" s="559"/>
      <c r="KMZ1202" s="559"/>
      <c r="KNA1202" s="559"/>
      <c r="KNB1202" s="559"/>
      <c r="KNC1202" s="559"/>
      <c r="KND1202" s="559"/>
      <c r="KNE1202" s="559"/>
      <c r="KNF1202" s="559"/>
      <c r="KNG1202" s="559"/>
      <c r="KNH1202" s="559"/>
      <c r="KNI1202" s="559"/>
      <c r="KNJ1202" s="559"/>
      <c r="KNK1202" s="559"/>
      <c r="KNL1202" s="559"/>
      <c r="KNM1202" s="559"/>
      <c r="KNN1202" s="559"/>
      <c r="KNO1202" s="559"/>
      <c r="KNP1202" s="559"/>
      <c r="KNQ1202" s="559"/>
      <c r="KNR1202" s="559"/>
      <c r="KNS1202" s="559"/>
      <c r="KNT1202" s="559"/>
      <c r="KNU1202" s="559"/>
      <c r="KNV1202" s="559"/>
      <c r="KNW1202" s="559"/>
      <c r="KNX1202" s="559"/>
      <c r="KNY1202" s="559"/>
      <c r="KNZ1202" s="559"/>
      <c r="KOA1202" s="559"/>
      <c r="KOB1202" s="559"/>
      <c r="KOC1202" s="559"/>
      <c r="KOD1202" s="559"/>
      <c r="KOE1202" s="559"/>
      <c r="KOF1202" s="559"/>
      <c r="KOG1202" s="559"/>
      <c r="KOH1202" s="559"/>
      <c r="KOI1202" s="559"/>
      <c r="KOJ1202" s="559"/>
      <c r="KOK1202" s="559"/>
      <c r="KOL1202" s="559"/>
      <c r="KOM1202" s="559"/>
      <c r="KON1202" s="559"/>
      <c r="KOO1202" s="559"/>
      <c r="KOP1202" s="559"/>
      <c r="KOQ1202" s="559"/>
      <c r="KOR1202" s="559"/>
      <c r="KOS1202" s="559"/>
      <c r="KOT1202" s="559"/>
      <c r="KOU1202" s="559"/>
      <c r="KOV1202" s="559"/>
      <c r="KOW1202" s="559"/>
      <c r="KOX1202" s="559"/>
      <c r="KOY1202" s="559"/>
      <c r="KOZ1202" s="559"/>
      <c r="KPA1202" s="559"/>
      <c r="KPB1202" s="559"/>
      <c r="KPC1202" s="559"/>
      <c r="KPD1202" s="559"/>
      <c r="KPE1202" s="559"/>
      <c r="KPF1202" s="559"/>
      <c r="KPG1202" s="559"/>
      <c r="KPH1202" s="559"/>
      <c r="KPI1202" s="559"/>
      <c r="KPJ1202" s="559"/>
      <c r="KPK1202" s="559"/>
      <c r="KPL1202" s="559"/>
      <c r="KPM1202" s="559"/>
      <c r="KPN1202" s="559"/>
      <c r="KPO1202" s="559"/>
      <c r="KPP1202" s="559"/>
      <c r="KPQ1202" s="559"/>
      <c r="KPR1202" s="559"/>
      <c r="KPS1202" s="559"/>
      <c r="KPT1202" s="559"/>
      <c r="KPU1202" s="559"/>
      <c r="KPV1202" s="559"/>
      <c r="KPW1202" s="559"/>
      <c r="KPX1202" s="559"/>
      <c r="KPY1202" s="559"/>
      <c r="KPZ1202" s="559"/>
      <c r="KQA1202" s="559"/>
      <c r="KQB1202" s="559"/>
      <c r="KQC1202" s="559"/>
      <c r="KQD1202" s="559"/>
      <c r="KQE1202" s="559"/>
      <c r="KQF1202" s="559"/>
      <c r="KQG1202" s="559"/>
      <c r="KQH1202" s="559"/>
      <c r="KQI1202" s="559"/>
      <c r="KQJ1202" s="559"/>
      <c r="KQK1202" s="559"/>
      <c r="KQL1202" s="559"/>
      <c r="KQM1202" s="559"/>
      <c r="KQN1202" s="559"/>
      <c r="KQO1202" s="559"/>
      <c r="KQP1202" s="559"/>
      <c r="KQQ1202" s="559"/>
      <c r="KQR1202" s="559"/>
      <c r="KQS1202" s="559"/>
      <c r="KQT1202" s="559"/>
      <c r="KQU1202" s="559"/>
      <c r="KQV1202" s="559"/>
      <c r="KQW1202" s="559"/>
      <c r="KQX1202" s="559"/>
      <c r="KQY1202" s="559"/>
      <c r="KQZ1202" s="559"/>
      <c r="KRA1202" s="559"/>
      <c r="KRB1202" s="559"/>
      <c r="KRC1202" s="559"/>
      <c r="KRD1202" s="559"/>
      <c r="KRE1202" s="559"/>
      <c r="KRF1202" s="559"/>
      <c r="KRG1202" s="559"/>
      <c r="KRH1202" s="559"/>
      <c r="KRI1202" s="559"/>
      <c r="KRJ1202" s="559"/>
      <c r="KRK1202" s="559"/>
      <c r="KRL1202" s="559"/>
      <c r="KRM1202" s="559"/>
      <c r="KRN1202" s="559"/>
      <c r="KRO1202" s="559"/>
      <c r="KRP1202" s="559"/>
      <c r="KRQ1202" s="559"/>
      <c r="KRR1202" s="559"/>
      <c r="KRS1202" s="559"/>
      <c r="KRT1202" s="559"/>
      <c r="KRU1202" s="559"/>
      <c r="KRV1202" s="559"/>
      <c r="KRW1202" s="559"/>
      <c r="KRX1202" s="559"/>
      <c r="KRY1202" s="559"/>
      <c r="KRZ1202" s="559"/>
      <c r="KSA1202" s="559"/>
      <c r="KSB1202" s="559"/>
      <c r="KSC1202" s="559"/>
      <c r="KSD1202" s="559"/>
      <c r="KSE1202" s="559"/>
      <c r="KSF1202" s="559"/>
      <c r="KSG1202" s="559"/>
      <c r="KSH1202" s="559"/>
      <c r="KSI1202" s="559"/>
      <c r="KSJ1202" s="559"/>
      <c r="KSK1202" s="559"/>
      <c r="KSL1202" s="559"/>
      <c r="KSM1202" s="559"/>
      <c r="KSN1202" s="559"/>
      <c r="KSO1202" s="559"/>
      <c r="KSP1202" s="559"/>
      <c r="KSQ1202" s="559"/>
      <c r="KSR1202" s="559"/>
      <c r="KSS1202" s="559"/>
      <c r="KST1202" s="559"/>
      <c r="KSU1202" s="559"/>
      <c r="KSV1202" s="559"/>
      <c r="KSW1202" s="559"/>
      <c r="KSX1202" s="559"/>
      <c r="KSY1202" s="559"/>
      <c r="KSZ1202" s="559"/>
      <c r="KTA1202" s="559"/>
      <c r="KTB1202" s="559"/>
      <c r="KTC1202" s="559"/>
      <c r="KTD1202" s="559"/>
      <c r="KTE1202" s="559"/>
      <c r="KTF1202" s="559"/>
      <c r="KTG1202" s="559"/>
      <c r="KTH1202" s="559"/>
      <c r="KTI1202" s="559"/>
      <c r="KTJ1202" s="559"/>
      <c r="KTK1202" s="559"/>
      <c r="KTL1202" s="559"/>
      <c r="KTM1202" s="559"/>
      <c r="KTN1202" s="559"/>
      <c r="KTO1202" s="559"/>
      <c r="KTP1202" s="559"/>
      <c r="KTQ1202" s="559"/>
      <c r="KTR1202" s="559"/>
      <c r="KTS1202" s="559"/>
      <c r="KTT1202" s="559"/>
      <c r="KTU1202" s="559"/>
      <c r="KTV1202" s="559"/>
      <c r="KTW1202" s="559"/>
      <c r="KTX1202" s="559"/>
      <c r="KTY1202" s="559"/>
      <c r="KTZ1202" s="559"/>
      <c r="KUA1202" s="559"/>
      <c r="KUB1202" s="559"/>
      <c r="KUC1202" s="559"/>
      <c r="KUD1202" s="559"/>
      <c r="KUE1202" s="559"/>
      <c r="KUF1202" s="559"/>
      <c r="KUG1202" s="559"/>
      <c r="KUH1202" s="559"/>
      <c r="KUI1202" s="559"/>
      <c r="KUJ1202" s="559"/>
      <c r="KUK1202" s="559"/>
      <c r="KUL1202" s="559"/>
      <c r="KUM1202" s="559"/>
      <c r="KUN1202" s="559"/>
      <c r="KUO1202" s="559"/>
      <c r="KUP1202" s="559"/>
      <c r="KUQ1202" s="559"/>
      <c r="KUR1202" s="559"/>
      <c r="KUS1202" s="559"/>
      <c r="KUT1202" s="559"/>
      <c r="KUU1202" s="559"/>
      <c r="KUV1202" s="559"/>
      <c r="KUW1202" s="559"/>
      <c r="KUX1202" s="559"/>
      <c r="KUY1202" s="559"/>
      <c r="KUZ1202" s="559"/>
      <c r="KVA1202" s="559"/>
      <c r="KVB1202" s="559"/>
      <c r="KVC1202" s="559"/>
      <c r="KVD1202" s="559"/>
      <c r="KVE1202" s="559"/>
      <c r="KVF1202" s="559"/>
      <c r="KVG1202" s="559"/>
      <c r="KVH1202" s="559"/>
      <c r="KVI1202" s="559"/>
      <c r="KVJ1202" s="559"/>
      <c r="KVK1202" s="559"/>
      <c r="KVL1202" s="559"/>
      <c r="KVM1202" s="559"/>
      <c r="KVN1202" s="559"/>
      <c r="KVO1202" s="559"/>
      <c r="KVP1202" s="559"/>
      <c r="KVQ1202" s="559"/>
      <c r="KVR1202" s="559"/>
      <c r="KVS1202" s="559"/>
      <c r="KVT1202" s="559"/>
      <c r="KVU1202" s="559"/>
      <c r="KVV1202" s="559"/>
      <c r="KVW1202" s="559"/>
      <c r="KVX1202" s="559"/>
      <c r="KVY1202" s="559"/>
      <c r="KVZ1202" s="559"/>
      <c r="KWA1202" s="559"/>
      <c r="KWB1202" s="559"/>
      <c r="KWC1202" s="559"/>
      <c r="KWD1202" s="559"/>
      <c r="KWE1202" s="559"/>
      <c r="KWF1202" s="559"/>
      <c r="KWG1202" s="559"/>
      <c r="KWH1202" s="559"/>
      <c r="KWI1202" s="559"/>
      <c r="KWJ1202" s="559"/>
      <c r="KWK1202" s="559"/>
      <c r="KWL1202" s="559"/>
      <c r="KWM1202" s="559"/>
      <c r="KWN1202" s="559"/>
      <c r="KWO1202" s="559"/>
      <c r="KWP1202" s="559"/>
      <c r="KWQ1202" s="559"/>
      <c r="KWR1202" s="559"/>
      <c r="KWS1202" s="559"/>
      <c r="KWT1202" s="559"/>
      <c r="KWU1202" s="559"/>
      <c r="KWV1202" s="559"/>
      <c r="KWW1202" s="559"/>
      <c r="KWX1202" s="559"/>
      <c r="KWY1202" s="559"/>
      <c r="KWZ1202" s="559"/>
      <c r="KXA1202" s="559"/>
      <c r="KXB1202" s="559"/>
      <c r="KXC1202" s="559"/>
      <c r="KXD1202" s="559"/>
      <c r="KXE1202" s="559"/>
      <c r="KXF1202" s="559"/>
      <c r="KXG1202" s="559"/>
      <c r="KXH1202" s="559"/>
      <c r="KXI1202" s="559"/>
      <c r="KXJ1202" s="559"/>
      <c r="KXK1202" s="559"/>
      <c r="KXL1202" s="559"/>
      <c r="KXM1202" s="559"/>
      <c r="KXN1202" s="559"/>
      <c r="KXO1202" s="559"/>
      <c r="KXP1202" s="559"/>
      <c r="KXQ1202" s="559"/>
      <c r="KXR1202" s="559"/>
      <c r="KXS1202" s="559"/>
      <c r="KXT1202" s="559"/>
      <c r="KXU1202" s="559"/>
      <c r="KXV1202" s="559"/>
      <c r="KXW1202" s="559"/>
      <c r="KXX1202" s="559"/>
      <c r="KXY1202" s="559"/>
      <c r="KXZ1202" s="559"/>
      <c r="KYA1202" s="559"/>
      <c r="KYB1202" s="559"/>
      <c r="KYC1202" s="559"/>
      <c r="KYD1202" s="559"/>
      <c r="KYE1202" s="559"/>
      <c r="KYF1202" s="559"/>
      <c r="KYG1202" s="559"/>
      <c r="KYH1202" s="559"/>
      <c r="KYI1202" s="559"/>
      <c r="KYJ1202" s="559"/>
      <c r="KYK1202" s="559"/>
      <c r="KYL1202" s="559"/>
      <c r="KYM1202" s="559"/>
      <c r="KYN1202" s="559"/>
      <c r="KYO1202" s="559"/>
      <c r="KYP1202" s="559"/>
      <c r="KYQ1202" s="559"/>
      <c r="KYR1202" s="559"/>
      <c r="KYS1202" s="559"/>
      <c r="KYT1202" s="559"/>
      <c r="KYU1202" s="559"/>
      <c r="KYV1202" s="559"/>
      <c r="KYW1202" s="559"/>
      <c r="KYX1202" s="559"/>
      <c r="KYY1202" s="559"/>
      <c r="KYZ1202" s="559"/>
      <c r="KZA1202" s="559"/>
      <c r="KZB1202" s="559"/>
      <c r="KZC1202" s="559"/>
      <c r="KZD1202" s="559"/>
      <c r="KZE1202" s="559"/>
      <c r="KZF1202" s="559"/>
      <c r="KZG1202" s="559"/>
      <c r="KZH1202" s="559"/>
      <c r="KZI1202" s="559"/>
      <c r="KZJ1202" s="559"/>
      <c r="KZK1202" s="559"/>
      <c r="KZL1202" s="559"/>
      <c r="KZM1202" s="559"/>
      <c r="KZN1202" s="559"/>
      <c r="KZO1202" s="559"/>
      <c r="KZP1202" s="559"/>
      <c r="KZQ1202" s="559"/>
      <c r="KZR1202" s="559"/>
      <c r="KZS1202" s="559"/>
      <c r="KZT1202" s="559"/>
      <c r="KZU1202" s="559"/>
      <c r="KZV1202" s="559"/>
      <c r="KZW1202" s="559"/>
      <c r="KZX1202" s="559"/>
      <c r="KZY1202" s="559"/>
      <c r="KZZ1202" s="559"/>
      <c r="LAA1202" s="559"/>
      <c r="LAB1202" s="559"/>
      <c r="LAC1202" s="559"/>
      <c r="LAD1202" s="559"/>
      <c r="LAE1202" s="559"/>
      <c r="LAF1202" s="559"/>
      <c r="LAG1202" s="559"/>
      <c r="LAH1202" s="559"/>
      <c r="LAI1202" s="559"/>
      <c r="LAJ1202" s="559"/>
      <c r="LAK1202" s="559"/>
      <c r="LAL1202" s="559"/>
      <c r="LAM1202" s="559"/>
      <c r="LAN1202" s="559"/>
      <c r="LAO1202" s="559"/>
      <c r="LAP1202" s="559"/>
      <c r="LAQ1202" s="559"/>
      <c r="LAR1202" s="559"/>
      <c r="LAS1202" s="559"/>
      <c r="LAT1202" s="559"/>
      <c r="LAU1202" s="559"/>
      <c r="LAV1202" s="559"/>
      <c r="LAW1202" s="559"/>
      <c r="LAX1202" s="559"/>
      <c r="LAY1202" s="559"/>
      <c r="LAZ1202" s="559"/>
      <c r="LBA1202" s="559"/>
      <c r="LBB1202" s="559"/>
      <c r="LBC1202" s="559"/>
      <c r="LBD1202" s="559"/>
      <c r="LBE1202" s="559"/>
      <c r="LBF1202" s="559"/>
      <c r="LBG1202" s="559"/>
      <c r="LBH1202" s="559"/>
      <c r="LBI1202" s="559"/>
      <c r="LBJ1202" s="559"/>
      <c r="LBK1202" s="559"/>
      <c r="LBL1202" s="559"/>
      <c r="LBM1202" s="559"/>
      <c r="LBN1202" s="559"/>
      <c r="LBO1202" s="559"/>
      <c r="LBP1202" s="559"/>
      <c r="LBQ1202" s="559"/>
      <c r="LBR1202" s="559"/>
      <c r="LBS1202" s="559"/>
      <c r="LBT1202" s="559"/>
      <c r="LBU1202" s="559"/>
      <c r="LBV1202" s="559"/>
      <c r="LBW1202" s="559"/>
      <c r="LBX1202" s="559"/>
      <c r="LBY1202" s="559"/>
      <c r="LBZ1202" s="559"/>
      <c r="LCA1202" s="559"/>
      <c r="LCB1202" s="559"/>
      <c r="LCC1202" s="559"/>
      <c r="LCD1202" s="559"/>
      <c r="LCE1202" s="559"/>
      <c r="LCF1202" s="559"/>
      <c r="LCG1202" s="559"/>
      <c r="LCH1202" s="559"/>
      <c r="LCI1202" s="559"/>
      <c r="LCJ1202" s="559"/>
      <c r="LCK1202" s="559"/>
      <c r="LCL1202" s="559"/>
      <c r="LCM1202" s="559"/>
      <c r="LCN1202" s="559"/>
      <c r="LCO1202" s="559"/>
      <c r="LCP1202" s="559"/>
      <c r="LCQ1202" s="559"/>
      <c r="LCR1202" s="559"/>
      <c r="LCS1202" s="559"/>
      <c r="LCT1202" s="559"/>
      <c r="LCU1202" s="559"/>
      <c r="LCV1202" s="559"/>
      <c r="LCW1202" s="559"/>
      <c r="LCX1202" s="559"/>
      <c r="LCY1202" s="559"/>
      <c r="LCZ1202" s="559"/>
      <c r="LDA1202" s="559"/>
      <c r="LDB1202" s="559"/>
      <c r="LDC1202" s="559"/>
      <c r="LDD1202" s="559"/>
      <c r="LDE1202" s="559"/>
      <c r="LDF1202" s="559"/>
      <c r="LDG1202" s="559"/>
      <c r="LDH1202" s="559"/>
      <c r="LDI1202" s="559"/>
      <c r="LDJ1202" s="559"/>
      <c r="LDK1202" s="559"/>
      <c r="LDL1202" s="559"/>
      <c r="LDM1202" s="559"/>
      <c r="LDN1202" s="559"/>
      <c r="LDO1202" s="559"/>
      <c r="LDP1202" s="559"/>
      <c r="LDQ1202" s="559"/>
      <c r="LDR1202" s="559"/>
      <c r="LDS1202" s="559"/>
      <c r="LDT1202" s="559"/>
      <c r="LDU1202" s="559"/>
      <c r="LDV1202" s="559"/>
      <c r="LDW1202" s="559"/>
      <c r="LDX1202" s="559"/>
      <c r="LDY1202" s="559"/>
      <c r="LDZ1202" s="559"/>
      <c r="LEA1202" s="559"/>
      <c r="LEB1202" s="559"/>
      <c r="LEC1202" s="559"/>
      <c r="LED1202" s="559"/>
      <c r="LEE1202" s="559"/>
      <c r="LEF1202" s="559"/>
      <c r="LEG1202" s="559"/>
      <c r="LEH1202" s="559"/>
      <c r="LEI1202" s="559"/>
      <c r="LEJ1202" s="559"/>
      <c r="LEK1202" s="559"/>
      <c r="LEL1202" s="559"/>
      <c r="LEM1202" s="559"/>
      <c r="LEN1202" s="559"/>
      <c r="LEO1202" s="559"/>
      <c r="LEP1202" s="559"/>
      <c r="LEQ1202" s="559"/>
      <c r="LER1202" s="559"/>
      <c r="LES1202" s="559"/>
      <c r="LET1202" s="559"/>
      <c r="LEU1202" s="559"/>
      <c r="LEV1202" s="559"/>
      <c r="LEW1202" s="559"/>
      <c r="LEX1202" s="559"/>
      <c r="LEY1202" s="559"/>
      <c r="LEZ1202" s="559"/>
      <c r="LFA1202" s="559"/>
      <c r="LFB1202" s="559"/>
      <c r="LFC1202" s="559"/>
      <c r="LFD1202" s="559"/>
      <c r="LFE1202" s="559"/>
      <c r="LFF1202" s="559"/>
      <c r="LFG1202" s="559"/>
      <c r="LFH1202" s="559"/>
      <c r="LFI1202" s="559"/>
      <c r="LFJ1202" s="559"/>
      <c r="LFK1202" s="559"/>
      <c r="LFL1202" s="559"/>
      <c r="LFM1202" s="559"/>
      <c r="LFN1202" s="559"/>
      <c r="LFO1202" s="559"/>
      <c r="LFP1202" s="559"/>
      <c r="LFQ1202" s="559"/>
      <c r="LFR1202" s="559"/>
      <c r="LFS1202" s="559"/>
      <c r="LFT1202" s="559"/>
      <c r="LFU1202" s="559"/>
      <c r="LFV1202" s="559"/>
      <c r="LFW1202" s="559"/>
      <c r="LFX1202" s="559"/>
      <c r="LFY1202" s="559"/>
      <c r="LFZ1202" s="559"/>
      <c r="LGA1202" s="559"/>
      <c r="LGB1202" s="559"/>
      <c r="LGC1202" s="559"/>
      <c r="LGD1202" s="559"/>
      <c r="LGE1202" s="559"/>
      <c r="LGF1202" s="559"/>
      <c r="LGG1202" s="559"/>
      <c r="LGH1202" s="559"/>
      <c r="LGI1202" s="559"/>
      <c r="LGJ1202" s="559"/>
      <c r="LGK1202" s="559"/>
      <c r="LGL1202" s="559"/>
      <c r="LGM1202" s="559"/>
      <c r="LGN1202" s="559"/>
      <c r="LGO1202" s="559"/>
      <c r="LGP1202" s="559"/>
      <c r="LGQ1202" s="559"/>
      <c r="LGR1202" s="559"/>
      <c r="LGS1202" s="559"/>
      <c r="LGT1202" s="559"/>
      <c r="LGU1202" s="559"/>
      <c r="LGV1202" s="559"/>
      <c r="LGW1202" s="559"/>
      <c r="LGX1202" s="559"/>
      <c r="LGY1202" s="559"/>
      <c r="LGZ1202" s="559"/>
      <c r="LHA1202" s="559"/>
      <c r="LHB1202" s="559"/>
      <c r="LHC1202" s="559"/>
      <c r="LHD1202" s="559"/>
      <c r="LHE1202" s="559"/>
      <c r="LHF1202" s="559"/>
      <c r="LHG1202" s="559"/>
      <c r="LHH1202" s="559"/>
      <c r="LHI1202" s="559"/>
      <c r="LHJ1202" s="559"/>
      <c r="LHK1202" s="559"/>
      <c r="LHL1202" s="559"/>
      <c r="LHM1202" s="559"/>
      <c r="LHN1202" s="559"/>
      <c r="LHO1202" s="559"/>
      <c r="LHP1202" s="559"/>
      <c r="LHQ1202" s="559"/>
      <c r="LHR1202" s="559"/>
      <c r="LHS1202" s="559"/>
      <c r="LHT1202" s="559"/>
      <c r="LHU1202" s="559"/>
      <c r="LHV1202" s="559"/>
      <c r="LHW1202" s="559"/>
      <c r="LHX1202" s="559"/>
      <c r="LHY1202" s="559"/>
      <c r="LHZ1202" s="559"/>
      <c r="LIA1202" s="559"/>
      <c r="LIB1202" s="559"/>
      <c r="LIC1202" s="559"/>
      <c r="LID1202" s="559"/>
      <c r="LIE1202" s="559"/>
      <c r="LIF1202" s="559"/>
      <c r="LIG1202" s="559"/>
      <c r="LIH1202" s="559"/>
      <c r="LII1202" s="559"/>
      <c r="LIJ1202" s="559"/>
      <c r="LIK1202" s="559"/>
      <c r="LIL1202" s="559"/>
      <c r="LIM1202" s="559"/>
      <c r="LIN1202" s="559"/>
      <c r="LIO1202" s="559"/>
      <c r="LIP1202" s="559"/>
      <c r="LIQ1202" s="559"/>
      <c r="LIR1202" s="559"/>
      <c r="LIS1202" s="559"/>
      <c r="LIT1202" s="559"/>
      <c r="LIU1202" s="559"/>
      <c r="LIV1202" s="559"/>
      <c r="LIW1202" s="559"/>
      <c r="LIX1202" s="559"/>
      <c r="LIY1202" s="559"/>
      <c r="LIZ1202" s="559"/>
      <c r="LJA1202" s="559"/>
      <c r="LJB1202" s="559"/>
      <c r="LJC1202" s="559"/>
      <c r="LJD1202" s="559"/>
      <c r="LJE1202" s="559"/>
      <c r="LJF1202" s="559"/>
      <c r="LJG1202" s="559"/>
      <c r="LJH1202" s="559"/>
      <c r="LJI1202" s="559"/>
      <c r="LJJ1202" s="559"/>
      <c r="LJK1202" s="559"/>
      <c r="LJL1202" s="559"/>
      <c r="LJM1202" s="559"/>
      <c r="LJN1202" s="559"/>
      <c r="LJO1202" s="559"/>
      <c r="LJP1202" s="559"/>
      <c r="LJQ1202" s="559"/>
      <c r="LJR1202" s="559"/>
      <c r="LJS1202" s="559"/>
      <c r="LJT1202" s="559"/>
      <c r="LJU1202" s="559"/>
      <c r="LJV1202" s="559"/>
      <c r="LJW1202" s="559"/>
      <c r="LJX1202" s="559"/>
      <c r="LJY1202" s="559"/>
      <c r="LJZ1202" s="559"/>
      <c r="LKA1202" s="559"/>
      <c r="LKB1202" s="559"/>
      <c r="LKC1202" s="559"/>
      <c r="LKD1202" s="559"/>
      <c r="LKE1202" s="559"/>
      <c r="LKF1202" s="559"/>
      <c r="LKG1202" s="559"/>
      <c r="LKH1202" s="559"/>
      <c r="LKI1202" s="559"/>
      <c r="LKJ1202" s="559"/>
      <c r="LKK1202" s="559"/>
      <c r="LKL1202" s="559"/>
      <c r="LKM1202" s="559"/>
      <c r="LKN1202" s="559"/>
      <c r="LKO1202" s="559"/>
      <c r="LKP1202" s="559"/>
      <c r="LKQ1202" s="559"/>
      <c r="LKR1202" s="559"/>
      <c r="LKS1202" s="559"/>
      <c r="LKT1202" s="559"/>
      <c r="LKU1202" s="559"/>
      <c r="LKV1202" s="559"/>
      <c r="LKW1202" s="559"/>
      <c r="LKX1202" s="559"/>
      <c r="LKY1202" s="559"/>
      <c r="LKZ1202" s="559"/>
      <c r="LLA1202" s="559"/>
      <c r="LLB1202" s="559"/>
      <c r="LLC1202" s="559"/>
      <c r="LLD1202" s="559"/>
      <c r="LLE1202" s="559"/>
      <c r="LLF1202" s="559"/>
      <c r="LLG1202" s="559"/>
      <c r="LLH1202" s="559"/>
      <c r="LLI1202" s="559"/>
      <c r="LLJ1202" s="559"/>
      <c r="LLK1202" s="559"/>
      <c r="LLL1202" s="559"/>
      <c r="LLM1202" s="559"/>
      <c r="LLN1202" s="559"/>
      <c r="LLO1202" s="559"/>
      <c r="LLP1202" s="559"/>
      <c r="LLQ1202" s="559"/>
      <c r="LLR1202" s="559"/>
      <c r="LLS1202" s="559"/>
      <c r="LLT1202" s="559"/>
      <c r="LLU1202" s="559"/>
      <c r="LLV1202" s="559"/>
      <c r="LLW1202" s="559"/>
      <c r="LLX1202" s="559"/>
      <c r="LLY1202" s="559"/>
      <c r="LLZ1202" s="559"/>
      <c r="LMA1202" s="559"/>
      <c r="LMB1202" s="559"/>
      <c r="LMC1202" s="559"/>
      <c r="LMD1202" s="559"/>
      <c r="LME1202" s="559"/>
      <c r="LMF1202" s="559"/>
      <c r="LMG1202" s="559"/>
      <c r="LMH1202" s="559"/>
      <c r="LMI1202" s="559"/>
      <c r="LMJ1202" s="559"/>
      <c r="LMK1202" s="559"/>
      <c r="LML1202" s="559"/>
      <c r="LMM1202" s="559"/>
      <c r="LMN1202" s="559"/>
      <c r="LMO1202" s="559"/>
      <c r="LMP1202" s="559"/>
      <c r="LMQ1202" s="559"/>
      <c r="LMR1202" s="559"/>
      <c r="LMS1202" s="559"/>
      <c r="LMT1202" s="559"/>
      <c r="LMU1202" s="559"/>
      <c r="LMV1202" s="559"/>
      <c r="LMW1202" s="559"/>
      <c r="LMX1202" s="559"/>
      <c r="LMY1202" s="559"/>
      <c r="LMZ1202" s="559"/>
      <c r="LNA1202" s="559"/>
      <c r="LNB1202" s="559"/>
      <c r="LNC1202" s="559"/>
      <c r="LND1202" s="559"/>
      <c r="LNE1202" s="559"/>
      <c r="LNF1202" s="559"/>
      <c r="LNG1202" s="559"/>
      <c r="LNH1202" s="559"/>
      <c r="LNI1202" s="559"/>
      <c r="LNJ1202" s="559"/>
      <c r="LNK1202" s="559"/>
      <c r="LNL1202" s="559"/>
      <c r="LNM1202" s="559"/>
      <c r="LNN1202" s="559"/>
      <c r="LNO1202" s="559"/>
      <c r="LNP1202" s="559"/>
      <c r="LNQ1202" s="559"/>
      <c r="LNR1202" s="559"/>
      <c r="LNS1202" s="559"/>
      <c r="LNT1202" s="559"/>
      <c r="LNU1202" s="559"/>
      <c r="LNV1202" s="559"/>
      <c r="LNW1202" s="559"/>
      <c r="LNX1202" s="559"/>
      <c r="LNY1202" s="559"/>
      <c r="LNZ1202" s="559"/>
      <c r="LOA1202" s="559"/>
      <c r="LOB1202" s="559"/>
      <c r="LOC1202" s="559"/>
      <c r="LOD1202" s="559"/>
      <c r="LOE1202" s="559"/>
      <c r="LOF1202" s="559"/>
      <c r="LOG1202" s="559"/>
      <c r="LOH1202" s="559"/>
      <c r="LOI1202" s="559"/>
      <c r="LOJ1202" s="559"/>
      <c r="LOK1202" s="559"/>
      <c r="LOL1202" s="559"/>
      <c r="LOM1202" s="559"/>
      <c r="LON1202" s="559"/>
      <c r="LOO1202" s="559"/>
      <c r="LOP1202" s="559"/>
      <c r="LOQ1202" s="559"/>
      <c r="LOR1202" s="559"/>
      <c r="LOS1202" s="559"/>
      <c r="LOT1202" s="559"/>
      <c r="LOU1202" s="559"/>
      <c r="LOV1202" s="559"/>
      <c r="LOW1202" s="559"/>
      <c r="LOX1202" s="559"/>
      <c r="LOY1202" s="559"/>
      <c r="LOZ1202" s="559"/>
      <c r="LPA1202" s="559"/>
      <c r="LPB1202" s="559"/>
      <c r="LPC1202" s="559"/>
      <c r="LPD1202" s="559"/>
      <c r="LPE1202" s="559"/>
      <c r="LPF1202" s="559"/>
      <c r="LPG1202" s="559"/>
      <c r="LPH1202" s="559"/>
      <c r="LPI1202" s="559"/>
      <c r="LPJ1202" s="559"/>
      <c r="LPK1202" s="559"/>
      <c r="LPL1202" s="559"/>
      <c r="LPM1202" s="559"/>
      <c r="LPN1202" s="559"/>
      <c r="LPO1202" s="559"/>
      <c r="LPP1202" s="559"/>
      <c r="LPQ1202" s="559"/>
      <c r="LPR1202" s="559"/>
      <c r="LPS1202" s="559"/>
      <c r="LPT1202" s="559"/>
      <c r="LPU1202" s="559"/>
      <c r="LPV1202" s="559"/>
      <c r="LPW1202" s="559"/>
      <c r="LPX1202" s="559"/>
      <c r="LPY1202" s="559"/>
      <c r="LPZ1202" s="559"/>
      <c r="LQA1202" s="559"/>
      <c r="LQB1202" s="559"/>
      <c r="LQC1202" s="559"/>
      <c r="LQD1202" s="559"/>
      <c r="LQE1202" s="559"/>
      <c r="LQF1202" s="559"/>
      <c r="LQG1202" s="559"/>
      <c r="LQH1202" s="559"/>
      <c r="LQI1202" s="559"/>
      <c r="LQJ1202" s="559"/>
      <c r="LQK1202" s="559"/>
      <c r="LQL1202" s="559"/>
      <c r="LQM1202" s="559"/>
      <c r="LQN1202" s="559"/>
      <c r="LQO1202" s="559"/>
      <c r="LQP1202" s="559"/>
      <c r="LQQ1202" s="559"/>
      <c r="LQR1202" s="559"/>
      <c r="LQS1202" s="559"/>
      <c r="LQT1202" s="559"/>
      <c r="LQU1202" s="559"/>
      <c r="LQV1202" s="559"/>
      <c r="LQW1202" s="559"/>
      <c r="LQX1202" s="559"/>
      <c r="LQY1202" s="559"/>
      <c r="LQZ1202" s="559"/>
      <c r="LRA1202" s="559"/>
      <c r="LRB1202" s="559"/>
      <c r="LRC1202" s="559"/>
      <c r="LRD1202" s="559"/>
      <c r="LRE1202" s="559"/>
      <c r="LRF1202" s="559"/>
      <c r="LRG1202" s="559"/>
      <c r="LRH1202" s="559"/>
      <c r="LRI1202" s="559"/>
      <c r="LRJ1202" s="559"/>
      <c r="LRK1202" s="559"/>
      <c r="LRL1202" s="559"/>
      <c r="LRM1202" s="559"/>
      <c r="LRN1202" s="559"/>
      <c r="LRO1202" s="559"/>
      <c r="LRP1202" s="559"/>
      <c r="LRQ1202" s="559"/>
      <c r="LRR1202" s="559"/>
      <c r="LRS1202" s="559"/>
      <c r="LRT1202" s="559"/>
      <c r="LRU1202" s="559"/>
      <c r="LRV1202" s="559"/>
      <c r="LRW1202" s="559"/>
      <c r="LRX1202" s="559"/>
      <c r="LRY1202" s="559"/>
      <c r="LRZ1202" s="559"/>
      <c r="LSA1202" s="559"/>
      <c r="LSB1202" s="559"/>
      <c r="LSC1202" s="559"/>
      <c r="LSD1202" s="559"/>
      <c r="LSE1202" s="559"/>
      <c r="LSF1202" s="559"/>
      <c r="LSG1202" s="559"/>
      <c r="LSH1202" s="559"/>
      <c r="LSI1202" s="559"/>
      <c r="LSJ1202" s="559"/>
      <c r="LSK1202" s="559"/>
      <c r="LSL1202" s="559"/>
      <c r="LSM1202" s="559"/>
      <c r="LSN1202" s="559"/>
      <c r="LSO1202" s="559"/>
      <c r="LSP1202" s="559"/>
      <c r="LSQ1202" s="559"/>
      <c r="LSR1202" s="559"/>
      <c r="LSS1202" s="559"/>
      <c r="LST1202" s="559"/>
      <c r="LSU1202" s="559"/>
      <c r="LSV1202" s="559"/>
      <c r="LSW1202" s="559"/>
      <c r="LSX1202" s="559"/>
      <c r="LSY1202" s="559"/>
      <c r="LSZ1202" s="559"/>
      <c r="LTA1202" s="559"/>
      <c r="LTB1202" s="559"/>
      <c r="LTC1202" s="559"/>
      <c r="LTD1202" s="559"/>
      <c r="LTE1202" s="559"/>
      <c r="LTF1202" s="559"/>
      <c r="LTG1202" s="559"/>
      <c r="LTH1202" s="559"/>
      <c r="LTI1202" s="559"/>
      <c r="LTJ1202" s="559"/>
      <c r="LTK1202" s="559"/>
      <c r="LTL1202" s="559"/>
      <c r="LTM1202" s="559"/>
      <c r="LTN1202" s="559"/>
      <c r="LTO1202" s="559"/>
      <c r="LTP1202" s="559"/>
      <c r="LTQ1202" s="559"/>
      <c r="LTR1202" s="559"/>
      <c r="LTS1202" s="559"/>
      <c r="LTT1202" s="559"/>
      <c r="LTU1202" s="559"/>
      <c r="LTV1202" s="559"/>
      <c r="LTW1202" s="559"/>
      <c r="LTX1202" s="559"/>
      <c r="LTY1202" s="559"/>
      <c r="LTZ1202" s="559"/>
      <c r="LUA1202" s="559"/>
      <c r="LUB1202" s="559"/>
      <c r="LUC1202" s="559"/>
      <c r="LUD1202" s="559"/>
      <c r="LUE1202" s="559"/>
      <c r="LUF1202" s="559"/>
      <c r="LUG1202" s="559"/>
      <c r="LUH1202" s="559"/>
      <c r="LUI1202" s="559"/>
      <c r="LUJ1202" s="559"/>
      <c r="LUK1202" s="559"/>
      <c r="LUL1202" s="559"/>
      <c r="LUM1202" s="559"/>
      <c r="LUN1202" s="559"/>
      <c r="LUO1202" s="559"/>
      <c r="LUP1202" s="559"/>
      <c r="LUQ1202" s="559"/>
      <c r="LUR1202" s="559"/>
      <c r="LUS1202" s="559"/>
      <c r="LUT1202" s="559"/>
      <c r="LUU1202" s="559"/>
      <c r="LUV1202" s="559"/>
      <c r="LUW1202" s="559"/>
      <c r="LUX1202" s="559"/>
      <c r="LUY1202" s="559"/>
      <c r="LUZ1202" s="559"/>
      <c r="LVA1202" s="559"/>
      <c r="LVB1202" s="559"/>
      <c r="LVC1202" s="559"/>
      <c r="LVD1202" s="559"/>
      <c r="LVE1202" s="559"/>
      <c r="LVF1202" s="559"/>
      <c r="LVG1202" s="559"/>
      <c r="LVH1202" s="559"/>
      <c r="LVI1202" s="559"/>
      <c r="LVJ1202" s="559"/>
      <c r="LVK1202" s="559"/>
      <c r="LVL1202" s="559"/>
      <c r="LVM1202" s="559"/>
      <c r="LVN1202" s="559"/>
      <c r="LVO1202" s="559"/>
      <c r="LVP1202" s="559"/>
      <c r="LVQ1202" s="559"/>
      <c r="LVR1202" s="559"/>
      <c r="LVS1202" s="559"/>
      <c r="LVT1202" s="559"/>
      <c r="LVU1202" s="559"/>
      <c r="LVV1202" s="559"/>
      <c r="LVW1202" s="559"/>
      <c r="LVX1202" s="559"/>
      <c r="LVY1202" s="559"/>
      <c r="LVZ1202" s="559"/>
      <c r="LWA1202" s="559"/>
      <c r="LWB1202" s="559"/>
      <c r="LWC1202" s="559"/>
      <c r="LWD1202" s="559"/>
      <c r="LWE1202" s="559"/>
      <c r="LWF1202" s="559"/>
      <c r="LWG1202" s="559"/>
      <c r="LWH1202" s="559"/>
      <c r="LWI1202" s="559"/>
      <c r="LWJ1202" s="559"/>
      <c r="LWK1202" s="559"/>
      <c r="LWL1202" s="559"/>
      <c r="LWM1202" s="559"/>
      <c r="LWN1202" s="559"/>
      <c r="LWO1202" s="559"/>
      <c r="LWP1202" s="559"/>
      <c r="LWQ1202" s="559"/>
      <c r="LWR1202" s="559"/>
      <c r="LWS1202" s="559"/>
      <c r="LWT1202" s="559"/>
      <c r="LWU1202" s="559"/>
      <c r="LWV1202" s="559"/>
      <c r="LWW1202" s="559"/>
      <c r="LWX1202" s="559"/>
      <c r="LWY1202" s="559"/>
      <c r="LWZ1202" s="559"/>
      <c r="LXA1202" s="559"/>
      <c r="LXB1202" s="559"/>
      <c r="LXC1202" s="559"/>
      <c r="LXD1202" s="559"/>
      <c r="LXE1202" s="559"/>
      <c r="LXF1202" s="559"/>
      <c r="LXG1202" s="559"/>
      <c r="LXH1202" s="559"/>
      <c r="LXI1202" s="559"/>
      <c r="LXJ1202" s="559"/>
      <c r="LXK1202" s="559"/>
      <c r="LXL1202" s="559"/>
      <c r="LXM1202" s="559"/>
      <c r="LXN1202" s="559"/>
      <c r="LXO1202" s="559"/>
      <c r="LXP1202" s="559"/>
      <c r="LXQ1202" s="559"/>
      <c r="LXR1202" s="559"/>
      <c r="LXS1202" s="559"/>
      <c r="LXT1202" s="559"/>
      <c r="LXU1202" s="559"/>
      <c r="LXV1202" s="559"/>
      <c r="LXW1202" s="559"/>
      <c r="LXX1202" s="559"/>
      <c r="LXY1202" s="559"/>
      <c r="LXZ1202" s="559"/>
      <c r="LYA1202" s="559"/>
      <c r="LYB1202" s="559"/>
      <c r="LYC1202" s="559"/>
      <c r="LYD1202" s="559"/>
      <c r="LYE1202" s="559"/>
      <c r="LYF1202" s="559"/>
      <c r="LYG1202" s="559"/>
      <c r="LYH1202" s="559"/>
      <c r="LYI1202" s="559"/>
      <c r="LYJ1202" s="559"/>
      <c r="LYK1202" s="559"/>
      <c r="LYL1202" s="559"/>
      <c r="LYM1202" s="559"/>
      <c r="LYN1202" s="559"/>
      <c r="LYO1202" s="559"/>
      <c r="LYP1202" s="559"/>
      <c r="LYQ1202" s="559"/>
      <c r="LYR1202" s="559"/>
      <c r="LYS1202" s="559"/>
      <c r="LYT1202" s="559"/>
      <c r="LYU1202" s="559"/>
      <c r="LYV1202" s="559"/>
      <c r="LYW1202" s="559"/>
      <c r="LYX1202" s="559"/>
      <c r="LYY1202" s="559"/>
      <c r="LYZ1202" s="559"/>
      <c r="LZA1202" s="559"/>
      <c r="LZB1202" s="559"/>
      <c r="LZC1202" s="559"/>
      <c r="LZD1202" s="559"/>
      <c r="LZE1202" s="559"/>
      <c r="LZF1202" s="559"/>
      <c r="LZG1202" s="559"/>
      <c r="LZH1202" s="559"/>
      <c r="LZI1202" s="559"/>
      <c r="LZJ1202" s="559"/>
      <c r="LZK1202" s="559"/>
      <c r="LZL1202" s="559"/>
      <c r="LZM1202" s="559"/>
      <c r="LZN1202" s="559"/>
      <c r="LZO1202" s="559"/>
      <c r="LZP1202" s="559"/>
      <c r="LZQ1202" s="559"/>
      <c r="LZR1202" s="559"/>
      <c r="LZS1202" s="559"/>
      <c r="LZT1202" s="559"/>
      <c r="LZU1202" s="559"/>
      <c r="LZV1202" s="559"/>
      <c r="LZW1202" s="559"/>
      <c r="LZX1202" s="559"/>
      <c r="LZY1202" s="559"/>
      <c r="LZZ1202" s="559"/>
      <c r="MAA1202" s="559"/>
      <c r="MAB1202" s="559"/>
      <c r="MAC1202" s="559"/>
      <c r="MAD1202" s="559"/>
      <c r="MAE1202" s="559"/>
      <c r="MAF1202" s="559"/>
      <c r="MAG1202" s="559"/>
      <c r="MAH1202" s="559"/>
      <c r="MAI1202" s="559"/>
      <c r="MAJ1202" s="559"/>
      <c r="MAK1202" s="559"/>
      <c r="MAL1202" s="559"/>
      <c r="MAM1202" s="559"/>
      <c r="MAN1202" s="559"/>
      <c r="MAO1202" s="559"/>
      <c r="MAP1202" s="559"/>
      <c r="MAQ1202" s="559"/>
      <c r="MAR1202" s="559"/>
      <c r="MAS1202" s="559"/>
      <c r="MAT1202" s="559"/>
      <c r="MAU1202" s="559"/>
      <c r="MAV1202" s="559"/>
      <c r="MAW1202" s="559"/>
      <c r="MAX1202" s="559"/>
      <c r="MAY1202" s="559"/>
      <c r="MAZ1202" s="559"/>
      <c r="MBA1202" s="559"/>
      <c r="MBB1202" s="559"/>
      <c r="MBC1202" s="559"/>
      <c r="MBD1202" s="559"/>
      <c r="MBE1202" s="559"/>
      <c r="MBF1202" s="559"/>
      <c r="MBG1202" s="559"/>
      <c r="MBH1202" s="559"/>
      <c r="MBI1202" s="559"/>
      <c r="MBJ1202" s="559"/>
      <c r="MBK1202" s="559"/>
      <c r="MBL1202" s="559"/>
      <c r="MBM1202" s="559"/>
      <c r="MBN1202" s="559"/>
      <c r="MBO1202" s="559"/>
      <c r="MBP1202" s="559"/>
      <c r="MBQ1202" s="559"/>
      <c r="MBR1202" s="559"/>
      <c r="MBS1202" s="559"/>
      <c r="MBT1202" s="559"/>
      <c r="MBU1202" s="559"/>
      <c r="MBV1202" s="559"/>
      <c r="MBW1202" s="559"/>
      <c r="MBX1202" s="559"/>
      <c r="MBY1202" s="559"/>
      <c r="MBZ1202" s="559"/>
      <c r="MCA1202" s="559"/>
      <c r="MCB1202" s="559"/>
      <c r="MCC1202" s="559"/>
      <c r="MCD1202" s="559"/>
      <c r="MCE1202" s="559"/>
      <c r="MCF1202" s="559"/>
      <c r="MCG1202" s="559"/>
      <c r="MCH1202" s="559"/>
      <c r="MCI1202" s="559"/>
      <c r="MCJ1202" s="559"/>
      <c r="MCK1202" s="559"/>
      <c r="MCL1202" s="559"/>
      <c r="MCM1202" s="559"/>
      <c r="MCN1202" s="559"/>
      <c r="MCO1202" s="559"/>
      <c r="MCP1202" s="559"/>
      <c r="MCQ1202" s="559"/>
      <c r="MCR1202" s="559"/>
      <c r="MCS1202" s="559"/>
      <c r="MCT1202" s="559"/>
      <c r="MCU1202" s="559"/>
      <c r="MCV1202" s="559"/>
      <c r="MCW1202" s="559"/>
      <c r="MCX1202" s="559"/>
      <c r="MCY1202" s="559"/>
      <c r="MCZ1202" s="559"/>
      <c r="MDA1202" s="559"/>
      <c r="MDB1202" s="559"/>
      <c r="MDC1202" s="559"/>
      <c r="MDD1202" s="559"/>
      <c r="MDE1202" s="559"/>
      <c r="MDF1202" s="559"/>
      <c r="MDG1202" s="559"/>
      <c r="MDH1202" s="559"/>
      <c r="MDI1202" s="559"/>
      <c r="MDJ1202" s="559"/>
      <c r="MDK1202" s="559"/>
      <c r="MDL1202" s="559"/>
      <c r="MDM1202" s="559"/>
      <c r="MDN1202" s="559"/>
      <c r="MDO1202" s="559"/>
      <c r="MDP1202" s="559"/>
      <c r="MDQ1202" s="559"/>
      <c r="MDR1202" s="559"/>
      <c r="MDS1202" s="559"/>
      <c r="MDT1202" s="559"/>
      <c r="MDU1202" s="559"/>
      <c r="MDV1202" s="559"/>
      <c r="MDW1202" s="559"/>
      <c r="MDX1202" s="559"/>
      <c r="MDY1202" s="559"/>
      <c r="MDZ1202" s="559"/>
      <c r="MEA1202" s="559"/>
      <c r="MEB1202" s="559"/>
      <c r="MEC1202" s="559"/>
      <c r="MED1202" s="559"/>
      <c r="MEE1202" s="559"/>
      <c r="MEF1202" s="559"/>
      <c r="MEG1202" s="559"/>
      <c r="MEH1202" s="559"/>
      <c r="MEI1202" s="559"/>
      <c r="MEJ1202" s="559"/>
      <c r="MEK1202" s="559"/>
      <c r="MEL1202" s="559"/>
      <c r="MEM1202" s="559"/>
      <c r="MEN1202" s="559"/>
      <c r="MEO1202" s="559"/>
      <c r="MEP1202" s="559"/>
      <c r="MEQ1202" s="559"/>
      <c r="MER1202" s="559"/>
      <c r="MES1202" s="559"/>
      <c r="MET1202" s="559"/>
      <c r="MEU1202" s="559"/>
      <c r="MEV1202" s="559"/>
      <c r="MEW1202" s="559"/>
      <c r="MEX1202" s="559"/>
      <c r="MEY1202" s="559"/>
      <c r="MEZ1202" s="559"/>
      <c r="MFA1202" s="559"/>
      <c r="MFB1202" s="559"/>
      <c r="MFC1202" s="559"/>
      <c r="MFD1202" s="559"/>
      <c r="MFE1202" s="559"/>
      <c r="MFF1202" s="559"/>
      <c r="MFG1202" s="559"/>
      <c r="MFH1202" s="559"/>
      <c r="MFI1202" s="559"/>
      <c r="MFJ1202" s="559"/>
      <c r="MFK1202" s="559"/>
      <c r="MFL1202" s="559"/>
      <c r="MFM1202" s="559"/>
      <c r="MFN1202" s="559"/>
      <c r="MFO1202" s="559"/>
      <c r="MFP1202" s="559"/>
      <c r="MFQ1202" s="559"/>
      <c r="MFR1202" s="559"/>
      <c r="MFS1202" s="559"/>
      <c r="MFT1202" s="559"/>
      <c r="MFU1202" s="559"/>
      <c r="MFV1202" s="559"/>
      <c r="MFW1202" s="559"/>
      <c r="MFX1202" s="559"/>
      <c r="MFY1202" s="559"/>
      <c r="MFZ1202" s="559"/>
      <c r="MGA1202" s="559"/>
      <c r="MGB1202" s="559"/>
      <c r="MGC1202" s="559"/>
      <c r="MGD1202" s="559"/>
      <c r="MGE1202" s="559"/>
      <c r="MGF1202" s="559"/>
      <c r="MGG1202" s="559"/>
      <c r="MGH1202" s="559"/>
      <c r="MGI1202" s="559"/>
      <c r="MGJ1202" s="559"/>
      <c r="MGK1202" s="559"/>
      <c r="MGL1202" s="559"/>
      <c r="MGM1202" s="559"/>
      <c r="MGN1202" s="559"/>
      <c r="MGO1202" s="559"/>
      <c r="MGP1202" s="559"/>
      <c r="MGQ1202" s="559"/>
      <c r="MGR1202" s="559"/>
      <c r="MGS1202" s="559"/>
      <c r="MGT1202" s="559"/>
      <c r="MGU1202" s="559"/>
      <c r="MGV1202" s="559"/>
      <c r="MGW1202" s="559"/>
      <c r="MGX1202" s="559"/>
      <c r="MGY1202" s="559"/>
      <c r="MGZ1202" s="559"/>
      <c r="MHA1202" s="559"/>
      <c r="MHB1202" s="559"/>
      <c r="MHC1202" s="559"/>
      <c r="MHD1202" s="559"/>
      <c r="MHE1202" s="559"/>
      <c r="MHF1202" s="559"/>
      <c r="MHG1202" s="559"/>
      <c r="MHH1202" s="559"/>
      <c r="MHI1202" s="559"/>
      <c r="MHJ1202" s="559"/>
      <c r="MHK1202" s="559"/>
      <c r="MHL1202" s="559"/>
      <c r="MHM1202" s="559"/>
      <c r="MHN1202" s="559"/>
      <c r="MHO1202" s="559"/>
      <c r="MHP1202" s="559"/>
      <c r="MHQ1202" s="559"/>
      <c r="MHR1202" s="559"/>
      <c r="MHS1202" s="559"/>
      <c r="MHT1202" s="559"/>
      <c r="MHU1202" s="559"/>
      <c r="MHV1202" s="559"/>
      <c r="MHW1202" s="559"/>
      <c r="MHX1202" s="559"/>
      <c r="MHY1202" s="559"/>
      <c r="MHZ1202" s="559"/>
      <c r="MIA1202" s="559"/>
      <c r="MIB1202" s="559"/>
      <c r="MIC1202" s="559"/>
      <c r="MID1202" s="559"/>
      <c r="MIE1202" s="559"/>
      <c r="MIF1202" s="559"/>
      <c r="MIG1202" s="559"/>
      <c r="MIH1202" s="559"/>
      <c r="MII1202" s="559"/>
      <c r="MIJ1202" s="559"/>
      <c r="MIK1202" s="559"/>
      <c r="MIL1202" s="559"/>
      <c r="MIM1202" s="559"/>
      <c r="MIN1202" s="559"/>
      <c r="MIO1202" s="559"/>
      <c r="MIP1202" s="559"/>
      <c r="MIQ1202" s="559"/>
      <c r="MIR1202" s="559"/>
      <c r="MIS1202" s="559"/>
      <c r="MIT1202" s="559"/>
      <c r="MIU1202" s="559"/>
      <c r="MIV1202" s="559"/>
      <c r="MIW1202" s="559"/>
      <c r="MIX1202" s="559"/>
      <c r="MIY1202" s="559"/>
      <c r="MIZ1202" s="559"/>
      <c r="MJA1202" s="559"/>
      <c r="MJB1202" s="559"/>
      <c r="MJC1202" s="559"/>
      <c r="MJD1202" s="559"/>
      <c r="MJE1202" s="559"/>
      <c r="MJF1202" s="559"/>
      <c r="MJG1202" s="559"/>
      <c r="MJH1202" s="559"/>
      <c r="MJI1202" s="559"/>
      <c r="MJJ1202" s="559"/>
      <c r="MJK1202" s="559"/>
      <c r="MJL1202" s="559"/>
      <c r="MJM1202" s="559"/>
      <c r="MJN1202" s="559"/>
      <c r="MJO1202" s="559"/>
      <c r="MJP1202" s="559"/>
      <c r="MJQ1202" s="559"/>
      <c r="MJR1202" s="559"/>
      <c r="MJS1202" s="559"/>
      <c r="MJT1202" s="559"/>
      <c r="MJU1202" s="559"/>
      <c r="MJV1202" s="559"/>
      <c r="MJW1202" s="559"/>
      <c r="MJX1202" s="559"/>
      <c r="MJY1202" s="559"/>
      <c r="MJZ1202" s="559"/>
      <c r="MKA1202" s="559"/>
      <c r="MKB1202" s="559"/>
      <c r="MKC1202" s="559"/>
      <c r="MKD1202" s="559"/>
      <c r="MKE1202" s="559"/>
      <c r="MKF1202" s="559"/>
      <c r="MKG1202" s="559"/>
      <c r="MKH1202" s="559"/>
      <c r="MKI1202" s="559"/>
      <c r="MKJ1202" s="559"/>
      <c r="MKK1202" s="559"/>
      <c r="MKL1202" s="559"/>
      <c r="MKM1202" s="559"/>
      <c r="MKN1202" s="559"/>
      <c r="MKO1202" s="559"/>
      <c r="MKP1202" s="559"/>
      <c r="MKQ1202" s="559"/>
      <c r="MKR1202" s="559"/>
      <c r="MKS1202" s="559"/>
      <c r="MKT1202" s="559"/>
      <c r="MKU1202" s="559"/>
      <c r="MKV1202" s="559"/>
      <c r="MKW1202" s="559"/>
      <c r="MKX1202" s="559"/>
      <c r="MKY1202" s="559"/>
      <c r="MKZ1202" s="559"/>
      <c r="MLA1202" s="559"/>
      <c r="MLB1202" s="559"/>
      <c r="MLC1202" s="559"/>
      <c r="MLD1202" s="559"/>
      <c r="MLE1202" s="559"/>
      <c r="MLF1202" s="559"/>
      <c r="MLG1202" s="559"/>
      <c r="MLH1202" s="559"/>
      <c r="MLI1202" s="559"/>
      <c r="MLJ1202" s="559"/>
      <c r="MLK1202" s="559"/>
      <c r="MLL1202" s="559"/>
      <c r="MLM1202" s="559"/>
      <c r="MLN1202" s="559"/>
      <c r="MLO1202" s="559"/>
      <c r="MLP1202" s="559"/>
      <c r="MLQ1202" s="559"/>
      <c r="MLR1202" s="559"/>
      <c r="MLS1202" s="559"/>
      <c r="MLT1202" s="559"/>
      <c r="MLU1202" s="559"/>
      <c r="MLV1202" s="559"/>
      <c r="MLW1202" s="559"/>
      <c r="MLX1202" s="559"/>
      <c r="MLY1202" s="559"/>
      <c r="MLZ1202" s="559"/>
      <c r="MMA1202" s="559"/>
      <c r="MMB1202" s="559"/>
      <c r="MMC1202" s="559"/>
      <c r="MMD1202" s="559"/>
      <c r="MME1202" s="559"/>
      <c r="MMF1202" s="559"/>
      <c r="MMG1202" s="559"/>
      <c r="MMH1202" s="559"/>
      <c r="MMI1202" s="559"/>
      <c r="MMJ1202" s="559"/>
      <c r="MMK1202" s="559"/>
      <c r="MML1202" s="559"/>
      <c r="MMM1202" s="559"/>
      <c r="MMN1202" s="559"/>
      <c r="MMO1202" s="559"/>
      <c r="MMP1202" s="559"/>
      <c r="MMQ1202" s="559"/>
      <c r="MMR1202" s="559"/>
      <c r="MMS1202" s="559"/>
      <c r="MMT1202" s="559"/>
      <c r="MMU1202" s="559"/>
      <c r="MMV1202" s="559"/>
      <c r="MMW1202" s="559"/>
      <c r="MMX1202" s="559"/>
      <c r="MMY1202" s="559"/>
      <c r="MMZ1202" s="559"/>
      <c r="MNA1202" s="559"/>
      <c r="MNB1202" s="559"/>
      <c r="MNC1202" s="559"/>
      <c r="MND1202" s="559"/>
      <c r="MNE1202" s="559"/>
      <c r="MNF1202" s="559"/>
      <c r="MNG1202" s="559"/>
      <c r="MNH1202" s="559"/>
      <c r="MNI1202" s="559"/>
      <c r="MNJ1202" s="559"/>
      <c r="MNK1202" s="559"/>
      <c r="MNL1202" s="559"/>
      <c r="MNM1202" s="559"/>
      <c r="MNN1202" s="559"/>
      <c r="MNO1202" s="559"/>
      <c r="MNP1202" s="559"/>
      <c r="MNQ1202" s="559"/>
      <c r="MNR1202" s="559"/>
      <c r="MNS1202" s="559"/>
      <c r="MNT1202" s="559"/>
      <c r="MNU1202" s="559"/>
      <c r="MNV1202" s="559"/>
      <c r="MNW1202" s="559"/>
      <c r="MNX1202" s="559"/>
      <c r="MNY1202" s="559"/>
      <c r="MNZ1202" s="559"/>
      <c r="MOA1202" s="559"/>
      <c r="MOB1202" s="559"/>
      <c r="MOC1202" s="559"/>
      <c r="MOD1202" s="559"/>
      <c r="MOE1202" s="559"/>
      <c r="MOF1202" s="559"/>
      <c r="MOG1202" s="559"/>
      <c r="MOH1202" s="559"/>
      <c r="MOI1202" s="559"/>
      <c r="MOJ1202" s="559"/>
      <c r="MOK1202" s="559"/>
      <c r="MOL1202" s="559"/>
      <c r="MOM1202" s="559"/>
      <c r="MON1202" s="559"/>
      <c r="MOO1202" s="559"/>
      <c r="MOP1202" s="559"/>
      <c r="MOQ1202" s="559"/>
      <c r="MOR1202" s="559"/>
      <c r="MOS1202" s="559"/>
      <c r="MOT1202" s="559"/>
      <c r="MOU1202" s="559"/>
      <c r="MOV1202" s="559"/>
      <c r="MOW1202" s="559"/>
      <c r="MOX1202" s="559"/>
      <c r="MOY1202" s="559"/>
      <c r="MOZ1202" s="559"/>
      <c r="MPA1202" s="559"/>
      <c r="MPB1202" s="559"/>
      <c r="MPC1202" s="559"/>
      <c r="MPD1202" s="559"/>
      <c r="MPE1202" s="559"/>
      <c r="MPF1202" s="559"/>
      <c r="MPG1202" s="559"/>
      <c r="MPH1202" s="559"/>
      <c r="MPI1202" s="559"/>
      <c r="MPJ1202" s="559"/>
      <c r="MPK1202" s="559"/>
      <c r="MPL1202" s="559"/>
      <c r="MPM1202" s="559"/>
      <c r="MPN1202" s="559"/>
      <c r="MPO1202" s="559"/>
      <c r="MPP1202" s="559"/>
      <c r="MPQ1202" s="559"/>
      <c r="MPR1202" s="559"/>
      <c r="MPS1202" s="559"/>
      <c r="MPT1202" s="559"/>
      <c r="MPU1202" s="559"/>
      <c r="MPV1202" s="559"/>
      <c r="MPW1202" s="559"/>
      <c r="MPX1202" s="559"/>
      <c r="MPY1202" s="559"/>
      <c r="MPZ1202" s="559"/>
      <c r="MQA1202" s="559"/>
      <c r="MQB1202" s="559"/>
      <c r="MQC1202" s="559"/>
      <c r="MQD1202" s="559"/>
      <c r="MQE1202" s="559"/>
      <c r="MQF1202" s="559"/>
      <c r="MQG1202" s="559"/>
      <c r="MQH1202" s="559"/>
      <c r="MQI1202" s="559"/>
      <c r="MQJ1202" s="559"/>
      <c r="MQK1202" s="559"/>
      <c r="MQL1202" s="559"/>
      <c r="MQM1202" s="559"/>
      <c r="MQN1202" s="559"/>
      <c r="MQO1202" s="559"/>
      <c r="MQP1202" s="559"/>
      <c r="MQQ1202" s="559"/>
      <c r="MQR1202" s="559"/>
      <c r="MQS1202" s="559"/>
      <c r="MQT1202" s="559"/>
      <c r="MQU1202" s="559"/>
      <c r="MQV1202" s="559"/>
      <c r="MQW1202" s="559"/>
      <c r="MQX1202" s="559"/>
      <c r="MQY1202" s="559"/>
      <c r="MQZ1202" s="559"/>
      <c r="MRA1202" s="559"/>
      <c r="MRB1202" s="559"/>
      <c r="MRC1202" s="559"/>
      <c r="MRD1202" s="559"/>
      <c r="MRE1202" s="559"/>
      <c r="MRF1202" s="559"/>
      <c r="MRG1202" s="559"/>
      <c r="MRH1202" s="559"/>
      <c r="MRI1202" s="559"/>
      <c r="MRJ1202" s="559"/>
      <c r="MRK1202" s="559"/>
      <c r="MRL1202" s="559"/>
      <c r="MRM1202" s="559"/>
      <c r="MRN1202" s="559"/>
      <c r="MRO1202" s="559"/>
      <c r="MRP1202" s="559"/>
      <c r="MRQ1202" s="559"/>
      <c r="MRR1202" s="559"/>
      <c r="MRS1202" s="559"/>
      <c r="MRT1202" s="559"/>
      <c r="MRU1202" s="559"/>
      <c r="MRV1202" s="559"/>
      <c r="MRW1202" s="559"/>
      <c r="MRX1202" s="559"/>
      <c r="MRY1202" s="559"/>
      <c r="MRZ1202" s="559"/>
      <c r="MSA1202" s="559"/>
      <c r="MSB1202" s="559"/>
      <c r="MSC1202" s="559"/>
      <c r="MSD1202" s="559"/>
      <c r="MSE1202" s="559"/>
      <c r="MSF1202" s="559"/>
      <c r="MSG1202" s="559"/>
      <c r="MSH1202" s="559"/>
      <c r="MSI1202" s="559"/>
      <c r="MSJ1202" s="559"/>
      <c r="MSK1202" s="559"/>
      <c r="MSL1202" s="559"/>
      <c r="MSM1202" s="559"/>
      <c r="MSN1202" s="559"/>
      <c r="MSO1202" s="559"/>
      <c r="MSP1202" s="559"/>
      <c r="MSQ1202" s="559"/>
      <c r="MSR1202" s="559"/>
      <c r="MSS1202" s="559"/>
      <c r="MST1202" s="559"/>
      <c r="MSU1202" s="559"/>
      <c r="MSV1202" s="559"/>
      <c r="MSW1202" s="559"/>
      <c r="MSX1202" s="559"/>
      <c r="MSY1202" s="559"/>
      <c r="MSZ1202" s="559"/>
      <c r="MTA1202" s="559"/>
      <c r="MTB1202" s="559"/>
      <c r="MTC1202" s="559"/>
      <c r="MTD1202" s="559"/>
      <c r="MTE1202" s="559"/>
      <c r="MTF1202" s="559"/>
      <c r="MTG1202" s="559"/>
      <c r="MTH1202" s="559"/>
      <c r="MTI1202" s="559"/>
      <c r="MTJ1202" s="559"/>
      <c r="MTK1202" s="559"/>
      <c r="MTL1202" s="559"/>
      <c r="MTM1202" s="559"/>
      <c r="MTN1202" s="559"/>
      <c r="MTO1202" s="559"/>
      <c r="MTP1202" s="559"/>
      <c r="MTQ1202" s="559"/>
      <c r="MTR1202" s="559"/>
      <c r="MTS1202" s="559"/>
      <c r="MTT1202" s="559"/>
      <c r="MTU1202" s="559"/>
      <c r="MTV1202" s="559"/>
      <c r="MTW1202" s="559"/>
      <c r="MTX1202" s="559"/>
      <c r="MTY1202" s="559"/>
      <c r="MTZ1202" s="559"/>
      <c r="MUA1202" s="559"/>
      <c r="MUB1202" s="559"/>
      <c r="MUC1202" s="559"/>
      <c r="MUD1202" s="559"/>
      <c r="MUE1202" s="559"/>
      <c r="MUF1202" s="559"/>
      <c r="MUG1202" s="559"/>
      <c r="MUH1202" s="559"/>
      <c r="MUI1202" s="559"/>
      <c r="MUJ1202" s="559"/>
      <c r="MUK1202" s="559"/>
      <c r="MUL1202" s="559"/>
      <c r="MUM1202" s="559"/>
      <c r="MUN1202" s="559"/>
      <c r="MUO1202" s="559"/>
      <c r="MUP1202" s="559"/>
      <c r="MUQ1202" s="559"/>
      <c r="MUR1202" s="559"/>
      <c r="MUS1202" s="559"/>
      <c r="MUT1202" s="559"/>
      <c r="MUU1202" s="559"/>
      <c r="MUV1202" s="559"/>
      <c r="MUW1202" s="559"/>
      <c r="MUX1202" s="559"/>
      <c r="MUY1202" s="559"/>
      <c r="MUZ1202" s="559"/>
      <c r="MVA1202" s="559"/>
      <c r="MVB1202" s="559"/>
      <c r="MVC1202" s="559"/>
      <c r="MVD1202" s="559"/>
      <c r="MVE1202" s="559"/>
      <c r="MVF1202" s="559"/>
      <c r="MVG1202" s="559"/>
      <c r="MVH1202" s="559"/>
      <c r="MVI1202" s="559"/>
      <c r="MVJ1202" s="559"/>
      <c r="MVK1202" s="559"/>
      <c r="MVL1202" s="559"/>
      <c r="MVM1202" s="559"/>
      <c r="MVN1202" s="559"/>
      <c r="MVO1202" s="559"/>
      <c r="MVP1202" s="559"/>
      <c r="MVQ1202" s="559"/>
      <c r="MVR1202" s="559"/>
      <c r="MVS1202" s="559"/>
      <c r="MVT1202" s="559"/>
      <c r="MVU1202" s="559"/>
      <c r="MVV1202" s="559"/>
      <c r="MVW1202" s="559"/>
      <c r="MVX1202" s="559"/>
      <c r="MVY1202" s="559"/>
      <c r="MVZ1202" s="559"/>
      <c r="MWA1202" s="559"/>
      <c r="MWB1202" s="559"/>
      <c r="MWC1202" s="559"/>
      <c r="MWD1202" s="559"/>
      <c r="MWE1202" s="559"/>
      <c r="MWF1202" s="559"/>
      <c r="MWG1202" s="559"/>
      <c r="MWH1202" s="559"/>
      <c r="MWI1202" s="559"/>
      <c r="MWJ1202" s="559"/>
      <c r="MWK1202" s="559"/>
      <c r="MWL1202" s="559"/>
      <c r="MWM1202" s="559"/>
      <c r="MWN1202" s="559"/>
      <c r="MWO1202" s="559"/>
      <c r="MWP1202" s="559"/>
      <c r="MWQ1202" s="559"/>
      <c r="MWR1202" s="559"/>
      <c r="MWS1202" s="559"/>
      <c r="MWT1202" s="559"/>
      <c r="MWU1202" s="559"/>
      <c r="MWV1202" s="559"/>
      <c r="MWW1202" s="559"/>
      <c r="MWX1202" s="559"/>
      <c r="MWY1202" s="559"/>
      <c r="MWZ1202" s="559"/>
      <c r="MXA1202" s="559"/>
      <c r="MXB1202" s="559"/>
      <c r="MXC1202" s="559"/>
      <c r="MXD1202" s="559"/>
      <c r="MXE1202" s="559"/>
      <c r="MXF1202" s="559"/>
      <c r="MXG1202" s="559"/>
      <c r="MXH1202" s="559"/>
      <c r="MXI1202" s="559"/>
      <c r="MXJ1202" s="559"/>
      <c r="MXK1202" s="559"/>
      <c r="MXL1202" s="559"/>
      <c r="MXM1202" s="559"/>
      <c r="MXN1202" s="559"/>
      <c r="MXO1202" s="559"/>
      <c r="MXP1202" s="559"/>
      <c r="MXQ1202" s="559"/>
      <c r="MXR1202" s="559"/>
      <c r="MXS1202" s="559"/>
      <c r="MXT1202" s="559"/>
      <c r="MXU1202" s="559"/>
      <c r="MXV1202" s="559"/>
      <c r="MXW1202" s="559"/>
      <c r="MXX1202" s="559"/>
      <c r="MXY1202" s="559"/>
      <c r="MXZ1202" s="559"/>
      <c r="MYA1202" s="559"/>
      <c r="MYB1202" s="559"/>
      <c r="MYC1202" s="559"/>
      <c r="MYD1202" s="559"/>
      <c r="MYE1202" s="559"/>
      <c r="MYF1202" s="559"/>
      <c r="MYG1202" s="559"/>
      <c r="MYH1202" s="559"/>
      <c r="MYI1202" s="559"/>
      <c r="MYJ1202" s="559"/>
      <c r="MYK1202" s="559"/>
      <c r="MYL1202" s="559"/>
      <c r="MYM1202" s="559"/>
      <c r="MYN1202" s="559"/>
      <c r="MYO1202" s="559"/>
      <c r="MYP1202" s="559"/>
      <c r="MYQ1202" s="559"/>
      <c r="MYR1202" s="559"/>
      <c r="MYS1202" s="559"/>
      <c r="MYT1202" s="559"/>
      <c r="MYU1202" s="559"/>
      <c r="MYV1202" s="559"/>
      <c r="MYW1202" s="559"/>
      <c r="MYX1202" s="559"/>
      <c r="MYY1202" s="559"/>
      <c r="MYZ1202" s="559"/>
      <c r="MZA1202" s="559"/>
      <c r="MZB1202" s="559"/>
      <c r="MZC1202" s="559"/>
      <c r="MZD1202" s="559"/>
      <c r="MZE1202" s="559"/>
      <c r="MZF1202" s="559"/>
      <c r="MZG1202" s="559"/>
      <c r="MZH1202" s="559"/>
      <c r="MZI1202" s="559"/>
      <c r="MZJ1202" s="559"/>
      <c r="MZK1202" s="559"/>
      <c r="MZL1202" s="559"/>
      <c r="MZM1202" s="559"/>
      <c r="MZN1202" s="559"/>
      <c r="MZO1202" s="559"/>
      <c r="MZP1202" s="559"/>
      <c r="MZQ1202" s="559"/>
      <c r="MZR1202" s="559"/>
      <c r="MZS1202" s="559"/>
      <c r="MZT1202" s="559"/>
      <c r="MZU1202" s="559"/>
      <c r="MZV1202" s="559"/>
      <c r="MZW1202" s="559"/>
      <c r="MZX1202" s="559"/>
      <c r="MZY1202" s="559"/>
      <c r="MZZ1202" s="559"/>
      <c r="NAA1202" s="559"/>
      <c r="NAB1202" s="559"/>
      <c r="NAC1202" s="559"/>
      <c r="NAD1202" s="559"/>
      <c r="NAE1202" s="559"/>
      <c r="NAF1202" s="559"/>
      <c r="NAG1202" s="559"/>
      <c r="NAH1202" s="559"/>
      <c r="NAI1202" s="559"/>
      <c r="NAJ1202" s="559"/>
      <c r="NAK1202" s="559"/>
      <c r="NAL1202" s="559"/>
      <c r="NAM1202" s="559"/>
      <c r="NAN1202" s="559"/>
      <c r="NAO1202" s="559"/>
      <c r="NAP1202" s="559"/>
      <c r="NAQ1202" s="559"/>
      <c r="NAR1202" s="559"/>
      <c r="NAS1202" s="559"/>
      <c r="NAT1202" s="559"/>
      <c r="NAU1202" s="559"/>
      <c r="NAV1202" s="559"/>
      <c r="NAW1202" s="559"/>
      <c r="NAX1202" s="559"/>
      <c r="NAY1202" s="559"/>
      <c r="NAZ1202" s="559"/>
      <c r="NBA1202" s="559"/>
      <c r="NBB1202" s="559"/>
      <c r="NBC1202" s="559"/>
      <c r="NBD1202" s="559"/>
      <c r="NBE1202" s="559"/>
      <c r="NBF1202" s="559"/>
      <c r="NBG1202" s="559"/>
      <c r="NBH1202" s="559"/>
      <c r="NBI1202" s="559"/>
      <c r="NBJ1202" s="559"/>
      <c r="NBK1202" s="559"/>
      <c r="NBL1202" s="559"/>
      <c r="NBM1202" s="559"/>
      <c r="NBN1202" s="559"/>
      <c r="NBO1202" s="559"/>
      <c r="NBP1202" s="559"/>
      <c r="NBQ1202" s="559"/>
      <c r="NBR1202" s="559"/>
      <c r="NBS1202" s="559"/>
      <c r="NBT1202" s="559"/>
      <c r="NBU1202" s="559"/>
      <c r="NBV1202" s="559"/>
      <c r="NBW1202" s="559"/>
      <c r="NBX1202" s="559"/>
      <c r="NBY1202" s="559"/>
      <c r="NBZ1202" s="559"/>
      <c r="NCA1202" s="559"/>
      <c r="NCB1202" s="559"/>
      <c r="NCC1202" s="559"/>
      <c r="NCD1202" s="559"/>
      <c r="NCE1202" s="559"/>
      <c r="NCF1202" s="559"/>
      <c r="NCG1202" s="559"/>
      <c r="NCH1202" s="559"/>
      <c r="NCI1202" s="559"/>
      <c r="NCJ1202" s="559"/>
      <c r="NCK1202" s="559"/>
      <c r="NCL1202" s="559"/>
      <c r="NCM1202" s="559"/>
      <c r="NCN1202" s="559"/>
      <c r="NCO1202" s="559"/>
      <c r="NCP1202" s="559"/>
      <c r="NCQ1202" s="559"/>
      <c r="NCR1202" s="559"/>
      <c r="NCS1202" s="559"/>
      <c r="NCT1202" s="559"/>
      <c r="NCU1202" s="559"/>
      <c r="NCV1202" s="559"/>
      <c r="NCW1202" s="559"/>
      <c r="NCX1202" s="559"/>
      <c r="NCY1202" s="559"/>
      <c r="NCZ1202" s="559"/>
      <c r="NDA1202" s="559"/>
      <c r="NDB1202" s="559"/>
      <c r="NDC1202" s="559"/>
      <c r="NDD1202" s="559"/>
      <c r="NDE1202" s="559"/>
      <c r="NDF1202" s="559"/>
      <c r="NDG1202" s="559"/>
      <c r="NDH1202" s="559"/>
      <c r="NDI1202" s="559"/>
      <c r="NDJ1202" s="559"/>
      <c r="NDK1202" s="559"/>
      <c r="NDL1202" s="559"/>
      <c r="NDM1202" s="559"/>
      <c r="NDN1202" s="559"/>
      <c r="NDO1202" s="559"/>
      <c r="NDP1202" s="559"/>
      <c r="NDQ1202" s="559"/>
      <c r="NDR1202" s="559"/>
      <c r="NDS1202" s="559"/>
      <c r="NDT1202" s="559"/>
      <c r="NDU1202" s="559"/>
      <c r="NDV1202" s="559"/>
      <c r="NDW1202" s="559"/>
      <c r="NDX1202" s="559"/>
      <c r="NDY1202" s="559"/>
      <c r="NDZ1202" s="559"/>
      <c r="NEA1202" s="559"/>
      <c r="NEB1202" s="559"/>
      <c r="NEC1202" s="559"/>
      <c r="NED1202" s="559"/>
      <c r="NEE1202" s="559"/>
      <c r="NEF1202" s="559"/>
      <c r="NEG1202" s="559"/>
      <c r="NEH1202" s="559"/>
      <c r="NEI1202" s="559"/>
      <c r="NEJ1202" s="559"/>
      <c r="NEK1202" s="559"/>
      <c r="NEL1202" s="559"/>
      <c r="NEM1202" s="559"/>
      <c r="NEN1202" s="559"/>
      <c r="NEO1202" s="559"/>
      <c r="NEP1202" s="559"/>
      <c r="NEQ1202" s="559"/>
      <c r="NER1202" s="559"/>
      <c r="NES1202" s="559"/>
      <c r="NET1202" s="559"/>
      <c r="NEU1202" s="559"/>
      <c r="NEV1202" s="559"/>
      <c r="NEW1202" s="559"/>
      <c r="NEX1202" s="559"/>
      <c r="NEY1202" s="559"/>
      <c r="NEZ1202" s="559"/>
      <c r="NFA1202" s="559"/>
      <c r="NFB1202" s="559"/>
      <c r="NFC1202" s="559"/>
      <c r="NFD1202" s="559"/>
      <c r="NFE1202" s="559"/>
      <c r="NFF1202" s="559"/>
      <c r="NFG1202" s="559"/>
      <c r="NFH1202" s="559"/>
      <c r="NFI1202" s="559"/>
      <c r="NFJ1202" s="559"/>
      <c r="NFK1202" s="559"/>
      <c r="NFL1202" s="559"/>
      <c r="NFM1202" s="559"/>
      <c r="NFN1202" s="559"/>
      <c r="NFO1202" s="559"/>
      <c r="NFP1202" s="559"/>
      <c r="NFQ1202" s="559"/>
      <c r="NFR1202" s="559"/>
      <c r="NFS1202" s="559"/>
      <c r="NFT1202" s="559"/>
      <c r="NFU1202" s="559"/>
      <c r="NFV1202" s="559"/>
      <c r="NFW1202" s="559"/>
      <c r="NFX1202" s="559"/>
      <c r="NFY1202" s="559"/>
      <c r="NFZ1202" s="559"/>
      <c r="NGA1202" s="559"/>
      <c r="NGB1202" s="559"/>
      <c r="NGC1202" s="559"/>
      <c r="NGD1202" s="559"/>
      <c r="NGE1202" s="559"/>
      <c r="NGF1202" s="559"/>
      <c r="NGG1202" s="559"/>
      <c r="NGH1202" s="559"/>
      <c r="NGI1202" s="559"/>
      <c r="NGJ1202" s="559"/>
      <c r="NGK1202" s="559"/>
      <c r="NGL1202" s="559"/>
      <c r="NGM1202" s="559"/>
      <c r="NGN1202" s="559"/>
      <c r="NGO1202" s="559"/>
      <c r="NGP1202" s="559"/>
      <c r="NGQ1202" s="559"/>
      <c r="NGR1202" s="559"/>
      <c r="NGS1202" s="559"/>
      <c r="NGT1202" s="559"/>
      <c r="NGU1202" s="559"/>
      <c r="NGV1202" s="559"/>
      <c r="NGW1202" s="559"/>
      <c r="NGX1202" s="559"/>
      <c r="NGY1202" s="559"/>
      <c r="NGZ1202" s="559"/>
      <c r="NHA1202" s="559"/>
      <c r="NHB1202" s="559"/>
      <c r="NHC1202" s="559"/>
      <c r="NHD1202" s="559"/>
      <c r="NHE1202" s="559"/>
      <c r="NHF1202" s="559"/>
      <c r="NHG1202" s="559"/>
      <c r="NHH1202" s="559"/>
      <c r="NHI1202" s="559"/>
      <c r="NHJ1202" s="559"/>
      <c r="NHK1202" s="559"/>
      <c r="NHL1202" s="559"/>
      <c r="NHM1202" s="559"/>
      <c r="NHN1202" s="559"/>
      <c r="NHO1202" s="559"/>
      <c r="NHP1202" s="559"/>
      <c r="NHQ1202" s="559"/>
      <c r="NHR1202" s="559"/>
      <c r="NHS1202" s="559"/>
      <c r="NHT1202" s="559"/>
      <c r="NHU1202" s="559"/>
      <c r="NHV1202" s="559"/>
      <c r="NHW1202" s="559"/>
      <c r="NHX1202" s="559"/>
      <c r="NHY1202" s="559"/>
      <c r="NHZ1202" s="559"/>
      <c r="NIA1202" s="559"/>
      <c r="NIB1202" s="559"/>
      <c r="NIC1202" s="559"/>
      <c r="NID1202" s="559"/>
      <c r="NIE1202" s="559"/>
      <c r="NIF1202" s="559"/>
      <c r="NIG1202" s="559"/>
      <c r="NIH1202" s="559"/>
      <c r="NII1202" s="559"/>
      <c r="NIJ1202" s="559"/>
      <c r="NIK1202" s="559"/>
      <c r="NIL1202" s="559"/>
      <c r="NIM1202" s="559"/>
      <c r="NIN1202" s="559"/>
      <c r="NIO1202" s="559"/>
      <c r="NIP1202" s="559"/>
      <c r="NIQ1202" s="559"/>
      <c r="NIR1202" s="559"/>
      <c r="NIS1202" s="559"/>
      <c r="NIT1202" s="559"/>
      <c r="NIU1202" s="559"/>
      <c r="NIV1202" s="559"/>
      <c r="NIW1202" s="559"/>
      <c r="NIX1202" s="559"/>
      <c r="NIY1202" s="559"/>
      <c r="NIZ1202" s="559"/>
      <c r="NJA1202" s="559"/>
      <c r="NJB1202" s="559"/>
      <c r="NJC1202" s="559"/>
      <c r="NJD1202" s="559"/>
      <c r="NJE1202" s="559"/>
      <c r="NJF1202" s="559"/>
      <c r="NJG1202" s="559"/>
      <c r="NJH1202" s="559"/>
      <c r="NJI1202" s="559"/>
      <c r="NJJ1202" s="559"/>
      <c r="NJK1202" s="559"/>
      <c r="NJL1202" s="559"/>
      <c r="NJM1202" s="559"/>
      <c r="NJN1202" s="559"/>
      <c r="NJO1202" s="559"/>
      <c r="NJP1202" s="559"/>
      <c r="NJQ1202" s="559"/>
      <c r="NJR1202" s="559"/>
      <c r="NJS1202" s="559"/>
      <c r="NJT1202" s="559"/>
      <c r="NJU1202" s="559"/>
      <c r="NJV1202" s="559"/>
      <c r="NJW1202" s="559"/>
      <c r="NJX1202" s="559"/>
      <c r="NJY1202" s="559"/>
      <c r="NJZ1202" s="559"/>
      <c r="NKA1202" s="559"/>
      <c r="NKB1202" s="559"/>
      <c r="NKC1202" s="559"/>
      <c r="NKD1202" s="559"/>
      <c r="NKE1202" s="559"/>
      <c r="NKF1202" s="559"/>
      <c r="NKG1202" s="559"/>
      <c r="NKH1202" s="559"/>
      <c r="NKI1202" s="559"/>
      <c r="NKJ1202" s="559"/>
      <c r="NKK1202" s="559"/>
      <c r="NKL1202" s="559"/>
      <c r="NKM1202" s="559"/>
      <c r="NKN1202" s="559"/>
      <c r="NKO1202" s="559"/>
      <c r="NKP1202" s="559"/>
      <c r="NKQ1202" s="559"/>
      <c r="NKR1202" s="559"/>
      <c r="NKS1202" s="559"/>
      <c r="NKT1202" s="559"/>
      <c r="NKU1202" s="559"/>
      <c r="NKV1202" s="559"/>
      <c r="NKW1202" s="559"/>
      <c r="NKX1202" s="559"/>
      <c r="NKY1202" s="559"/>
      <c r="NKZ1202" s="559"/>
      <c r="NLA1202" s="559"/>
      <c r="NLB1202" s="559"/>
      <c r="NLC1202" s="559"/>
      <c r="NLD1202" s="559"/>
      <c r="NLE1202" s="559"/>
      <c r="NLF1202" s="559"/>
      <c r="NLG1202" s="559"/>
      <c r="NLH1202" s="559"/>
      <c r="NLI1202" s="559"/>
      <c r="NLJ1202" s="559"/>
      <c r="NLK1202" s="559"/>
      <c r="NLL1202" s="559"/>
      <c r="NLM1202" s="559"/>
      <c r="NLN1202" s="559"/>
      <c r="NLO1202" s="559"/>
      <c r="NLP1202" s="559"/>
      <c r="NLQ1202" s="559"/>
      <c r="NLR1202" s="559"/>
      <c r="NLS1202" s="559"/>
      <c r="NLT1202" s="559"/>
      <c r="NLU1202" s="559"/>
      <c r="NLV1202" s="559"/>
      <c r="NLW1202" s="559"/>
      <c r="NLX1202" s="559"/>
      <c r="NLY1202" s="559"/>
      <c r="NLZ1202" s="559"/>
      <c r="NMA1202" s="559"/>
      <c r="NMB1202" s="559"/>
      <c r="NMC1202" s="559"/>
      <c r="NMD1202" s="559"/>
      <c r="NME1202" s="559"/>
      <c r="NMF1202" s="559"/>
      <c r="NMG1202" s="559"/>
      <c r="NMH1202" s="559"/>
      <c r="NMI1202" s="559"/>
      <c r="NMJ1202" s="559"/>
      <c r="NMK1202" s="559"/>
      <c r="NML1202" s="559"/>
      <c r="NMM1202" s="559"/>
      <c r="NMN1202" s="559"/>
      <c r="NMO1202" s="559"/>
      <c r="NMP1202" s="559"/>
      <c r="NMQ1202" s="559"/>
      <c r="NMR1202" s="559"/>
      <c r="NMS1202" s="559"/>
      <c r="NMT1202" s="559"/>
      <c r="NMU1202" s="559"/>
      <c r="NMV1202" s="559"/>
      <c r="NMW1202" s="559"/>
      <c r="NMX1202" s="559"/>
      <c r="NMY1202" s="559"/>
      <c r="NMZ1202" s="559"/>
      <c r="NNA1202" s="559"/>
      <c r="NNB1202" s="559"/>
      <c r="NNC1202" s="559"/>
      <c r="NND1202" s="559"/>
      <c r="NNE1202" s="559"/>
      <c r="NNF1202" s="559"/>
      <c r="NNG1202" s="559"/>
      <c r="NNH1202" s="559"/>
      <c r="NNI1202" s="559"/>
      <c r="NNJ1202" s="559"/>
      <c r="NNK1202" s="559"/>
      <c r="NNL1202" s="559"/>
      <c r="NNM1202" s="559"/>
      <c r="NNN1202" s="559"/>
      <c r="NNO1202" s="559"/>
      <c r="NNP1202" s="559"/>
      <c r="NNQ1202" s="559"/>
      <c r="NNR1202" s="559"/>
      <c r="NNS1202" s="559"/>
      <c r="NNT1202" s="559"/>
      <c r="NNU1202" s="559"/>
      <c r="NNV1202" s="559"/>
      <c r="NNW1202" s="559"/>
      <c r="NNX1202" s="559"/>
      <c r="NNY1202" s="559"/>
      <c r="NNZ1202" s="559"/>
      <c r="NOA1202" s="559"/>
      <c r="NOB1202" s="559"/>
      <c r="NOC1202" s="559"/>
      <c r="NOD1202" s="559"/>
      <c r="NOE1202" s="559"/>
      <c r="NOF1202" s="559"/>
      <c r="NOG1202" s="559"/>
      <c r="NOH1202" s="559"/>
      <c r="NOI1202" s="559"/>
      <c r="NOJ1202" s="559"/>
      <c r="NOK1202" s="559"/>
      <c r="NOL1202" s="559"/>
      <c r="NOM1202" s="559"/>
      <c r="NON1202" s="559"/>
      <c r="NOO1202" s="559"/>
      <c r="NOP1202" s="559"/>
      <c r="NOQ1202" s="559"/>
      <c r="NOR1202" s="559"/>
      <c r="NOS1202" s="559"/>
      <c r="NOT1202" s="559"/>
      <c r="NOU1202" s="559"/>
      <c r="NOV1202" s="559"/>
      <c r="NOW1202" s="559"/>
      <c r="NOX1202" s="559"/>
      <c r="NOY1202" s="559"/>
      <c r="NOZ1202" s="559"/>
      <c r="NPA1202" s="559"/>
      <c r="NPB1202" s="559"/>
      <c r="NPC1202" s="559"/>
      <c r="NPD1202" s="559"/>
      <c r="NPE1202" s="559"/>
      <c r="NPF1202" s="559"/>
      <c r="NPG1202" s="559"/>
      <c r="NPH1202" s="559"/>
      <c r="NPI1202" s="559"/>
      <c r="NPJ1202" s="559"/>
      <c r="NPK1202" s="559"/>
      <c r="NPL1202" s="559"/>
      <c r="NPM1202" s="559"/>
      <c r="NPN1202" s="559"/>
      <c r="NPO1202" s="559"/>
      <c r="NPP1202" s="559"/>
      <c r="NPQ1202" s="559"/>
      <c r="NPR1202" s="559"/>
      <c r="NPS1202" s="559"/>
      <c r="NPT1202" s="559"/>
      <c r="NPU1202" s="559"/>
      <c r="NPV1202" s="559"/>
      <c r="NPW1202" s="559"/>
      <c r="NPX1202" s="559"/>
      <c r="NPY1202" s="559"/>
      <c r="NPZ1202" s="559"/>
      <c r="NQA1202" s="559"/>
      <c r="NQB1202" s="559"/>
      <c r="NQC1202" s="559"/>
      <c r="NQD1202" s="559"/>
      <c r="NQE1202" s="559"/>
      <c r="NQF1202" s="559"/>
      <c r="NQG1202" s="559"/>
      <c r="NQH1202" s="559"/>
      <c r="NQI1202" s="559"/>
      <c r="NQJ1202" s="559"/>
      <c r="NQK1202" s="559"/>
      <c r="NQL1202" s="559"/>
      <c r="NQM1202" s="559"/>
      <c r="NQN1202" s="559"/>
      <c r="NQO1202" s="559"/>
      <c r="NQP1202" s="559"/>
      <c r="NQQ1202" s="559"/>
      <c r="NQR1202" s="559"/>
      <c r="NQS1202" s="559"/>
      <c r="NQT1202" s="559"/>
      <c r="NQU1202" s="559"/>
      <c r="NQV1202" s="559"/>
      <c r="NQW1202" s="559"/>
      <c r="NQX1202" s="559"/>
      <c r="NQY1202" s="559"/>
      <c r="NQZ1202" s="559"/>
      <c r="NRA1202" s="559"/>
      <c r="NRB1202" s="559"/>
      <c r="NRC1202" s="559"/>
      <c r="NRD1202" s="559"/>
      <c r="NRE1202" s="559"/>
      <c r="NRF1202" s="559"/>
      <c r="NRG1202" s="559"/>
      <c r="NRH1202" s="559"/>
      <c r="NRI1202" s="559"/>
      <c r="NRJ1202" s="559"/>
      <c r="NRK1202" s="559"/>
      <c r="NRL1202" s="559"/>
      <c r="NRM1202" s="559"/>
      <c r="NRN1202" s="559"/>
      <c r="NRO1202" s="559"/>
      <c r="NRP1202" s="559"/>
      <c r="NRQ1202" s="559"/>
      <c r="NRR1202" s="559"/>
      <c r="NRS1202" s="559"/>
      <c r="NRT1202" s="559"/>
      <c r="NRU1202" s="559"/>
      <c r="NRV1202" s="559"/>
      <c r="NRW1202" s="559"/>
      <c r="NRX1202" s="559"/>
      <c r="NRY1202" s="559"/>
      <c r="NRZ1202" s="559"/>
      <c r="NSA1202" s="559"/>
      <c r="NSB1202" s="559"/>
      <c r="NSC1202" s="559"/>
      <c r="NSD1202" s="559"/>
      <c r="NSE1202" s="559"/>
      <c r="NSF1202" s="559"/>
      <c r="NSG1202" s="559"/>
      <c r="NSH1202" s="559"/>
      <c r="NSI1202" s="559"/>
      <c r="NSJ1202" s="559"/>
      <c r="NSK1202" s="559"/>
      <c r="NSL1202" s="559"/>
      <c r="NSM1202" s="559"/>
      <c r="NSN1202" s="559"/>
      <c r="NSO1202" s="559"/>
      <c r="NSP1202" s="559"/>
      <c r="NSQ1202" s="559"/>
      <c r="NSR1202" s="559"/>
      <c r="NSS1202" s="559"/>
      <c r="NST1202" s="559"/>
      <c r="NSU1202" s="559"/>
      <c r="NSV1202" s="559"/>
      <c r="NSW1202" s="559"/>
      <c r="NSX1202" s="559"/>
      <c r="NSY1202" s="559"/>
      <c r="NSZ1202" s="559"/>
      <c r="NTA1202" s="559"/>
      <c r="NTB1202" s="559"/>
      <c r="NTC1202" s="559"/>
      <c r="NTD1202" s="559"/>
      <c r="NTE1202" s="559"/>
      <c r="NTF1202" s="559"/>
      <c r="NTG1202" s="559"/>
      <c r="NTH1202" s="559"/>
      <c r="NTI1202" s="559"/>
      <c r="NTJ1202" s="559"/>
      <c r="NTK1202" s="559"/>
      <c r="NTL1202" s="559"/>
      <c r="NTM1202" s="559"/>
      <c r="NTN1202" s="559"/>
      <c r="NTO1202" s="559"/>
      <c r="NTP1202" s="559"/>
      <c r="NTQ1202" s="559"/>
      <c r="NTR1202" s="559"/>
      <c r="NTS1202" s="559"/>
      <c r="NTT1202" s="559"/>
      <c r="NTU1202" s="559"/>
      <c r="NTV1202" s="559"/>
      <c r="NTW1202" s="559"/>
      <c r="NTX1202" s="559"/>
      <c r="NTY1202" s="559"/>
      <c r="NTZ1202" s="559"/>
      <c r="NUA1202" s="559"/>
      <c r="NUB1202" s="559"/>
      <c r="NUC1202" s="559"/>
      <c r="NUD1202" s="559"/>
      <c r="NUE1202" s="559"/>
      <c r="NUF1202" s="559"/>
      <c r="NUG1202" s="559"/>
      <c r="NUH1202" s="559"/>
      <c r="NUI1202" s="559"/>
      <c r="NUJ1202" s="559"/>
      <c r="NUK1202" s="559"/>
      <c r="NUL1202" s="559"/>
      <c r="NUM1202" s="559"/>
      <c r="NUN1202" s="559"/>
      <c r="NUO1202" s="559"/>
      <c r="NUP1202" s="559"/>
      <c r="NUQ1202" s="559"/>
      <c r="NUR1202" s="559"/>
      <c r="NUS1202" s="559"/>
      <c r="NUT1202" s="559"/>
      <c r="NUU1202" s="559"/>
      <c r="NUV1202" s="559"/>
      <c r="NUW1202" s="559"/>
      <c r="NUX1202" s="559"/>
      <c r="NUY1202" s="559"/>
      <c r="NUZ1202" s="559"/>
      <c r="NVA1202" s="559"/>
      <c r="NVB1202" s="559"/>
      <c r="NVC1202" s="559"/>
      <c r="NVD1202" s="559"/>
      <c r="NVE1202" s="559"/>
      <c r="NVF1202" s="559"/>
      <c r="NVG1202" s="559"/>
      <c r="NVH1202" s="559"/>
      <c r="NVI1202" s="559"/>
      <c r="NVJ1202" s="559"/>
      <c r="NVK1202" s="559"/>
      <c r="NVL1202" s="559"/>
      <c r="NVM1202" s="559"/>
      <c r="NVN1202" s="559"/>
      <c r="NVO1202" s="559"/>
      <c r="NVP1202" s="559"/>
      <c r="NVQ1202" s="559"/>
      <c r="NVR1202" s="559"/>
      <c r="NVS1202" s="559"/>
      <c r="NVT1202" s="559"/>
      <c r="NVU1202" s="559"/>
      <c r="NVV1202" s="559"/>
      <c r="NVW1202" s="559"/>
      <c r="NVX1202" s="559"/>
      <c r="NVY1202" s="559"/>
      <c r="NVZ1202" s="559"/>
      <c r="NWA1202" s="559"/>
      <c r="NWB1202" s="559"/>
      <c r="NWC1202" s="559"/>
      <c r="NWD1202" s="559"/>
      <c r="NWE1202" s="559"/>
      <c r="NWF1202" s="559"/>
      <c r="NWG1202" s="559"/>
      <c r="NWH1202" s="559"/>
      <c r="NWI1202" s="559"/>
      <c r="NWJ1202" s="559"/>
      <c r="NWK1202" s="559"/>
      <c r="NWL1202" s="559"/>
      <c r="NWM1202" s="559"/>
      <c r="NWN1202" s="559"/>
      <c r="NWO1202" s="559"/>
      <c r="NWP1202" s="559"/>
      <c r="NWQ1202" s="559"/>
      <c r="NWR1202" s="559"/>
      <c r="NWS1202" s="559"/>
      <c r="NWT1202" s="559"/>
      <c r="NWU1202" s="559"/>
      <c r="NWV1202" s="559"/>
      <c r="NWW1202" s="559"/>
      <c r="NWX1202" s="559"/>
      <c r="NWY1202" s="559"/>
      <c r="NWZ1202" s="559"/>
      <c r="NXA1202" s="559"/>
      <c r="NXB1202" s="559"/>
      <c r="NXC1202" s="559"/>
      <c r="NXD1202" s="559"/>
      <c r="NXE1202" s="559"/>
      <c r="NXF1202" s="559"/>
      <c r="NXG1202" s="559"/>
      <c r="NXH1202" s="559"/>
      <c r="NXI1202" s="559"/>
      <c r="NXJ1202" s="559"/>
      <c r="NXK1202" s="559"/>
      <c r="NXL1202" s="559"/>
      <c r="NXM1202" s="559"/>
      <c r="NXN1202" s="559"/>
      <c r="NXO1202" s="559"/>
      <c r="NXP1202" s="559"/>
      <c r="NXQ1202" s="559"/>
      <c r="NXR1202" s="559"/>
      <c r="NXS1202" s="559"/>
      <c r="NXT1202" s="559"/>
      <c r="NXU1202" s="559"/>
      <c r="NXV1202" s="559"/>
      <c r="NXW1202" s="559"/>
      <c r="NXX1202" s="559"/>
      <c r="NXY1202" s="559"/>
      <c r="NXZ1202" s="559"/>
      <c r="NYA1202" s="559"/>
      <c r="NYB1202" s="559"/>
      <c r="NYC1202" s="559"/>
      <c r="NYD1202" s="559"/>
      <c r="NYE1202" s="559"/>
      <c r="NYF1202" s="559"/>
      <c r="NYG1202" s="559"/>
      <c r="NYH1202" s="559"/>
      <c r="NYI1202" s="559"/>
      <c r="NYJ1202" s="559"/>
      <c r="NYK1202" s="559"/>
      <c r="NYL1202" s="559"/>
      <c r="NYM1202" s="559"/>
      <c r="NYN1202" s="559"/>
      <c r="NYO1202" s="559"/>
      <c r="NYP1202" s="559"/>
      <c r="NYQ1202" s="559"/>
      <c r="NYR1202" s="559"/>
      <c r="NYS1202" s="559"/>
      <c r="NYT1202" s="559"/>
      <c r="NYU1202" s="559"/>
      <c r="NYV1202" s="559"/>
      <c r="NYW1202" s="559"/>
      <c r="NYX1202" s="559"/>
      <c r="NYY1202" s="559"/>
      <c r="NYZ1202" s="559"/>
      <c r="NZA1202" s="559"/>
      <c r="NZB1202" s="559"/>
      <c r="NZC1202" s="559"/>
      <c r="NZD1202" s="559"/>
      <c r="NZE1202" s="559"/>
      <c r="NZF1202" s="559"/>
      <c r="NZG1202" s="559"/>
      <c r="NZH1202" s="559"/>
      <c r="NZI1202" s="559"/>
      <c r="NZJ1202" s="559"/>
      <c r="NZK1202" s="559"/>
      <c r="NZL1202" s="559"/>
      <c r="NZM1202" s="559"/>
      <c r="NZN1202" s="559"/>
      <c r="NZO1202" s="559"/>
      <c r="NZP1202" s="559"/>
      <c r="NZQ1202" s="559"/>
      <c r="NZR1202" s="559"/>
      <c r="NZS1202" s="559"/>
      <c r="NZT1202" s="559"/>
      <c r="NZU1202" s="559"/>
      <c r="NZV1202" s="559"/>
      <c r="NZW1202" s="559"/>
      <c r="NZX1202" s="559"/>
      <c r="NZY1202" s="559"/>
      <c r="NZZ1202" s="559"/>
      <c r="OAA1202" s="559"/>
      <c r="OAB1202" s="559"/>
      <c r="OAC1202" s="559"/>
      <c r="OAD1202" s="559"/>
      <c r="OAE1202" s="559"/>
      <c r="OAF1202" s="559"/>
      <c r="OAG1202" s="559"/>
      <c r="OAH1202" s="559"/>
      <c r="OAI1202" s="559"/>
      <c r="OAJ1202" s="559"/>
      <c r="OAK1202" s="559"/>
      <c r="OAL1202" s="559"/>
      <c r="OAM1202" s="559"/>
      <c r="OAN1202" s="559"/>
      <c r="OAO1202" s="559"/>
      <c r="OAP1202" s="559"/>
      <c r="OAQ1202" s="559"/>
      <c r="OAR1202" s="559"/>
      <c r="OAS1202" s="559"/>
      <c r="OAT1202" s="559"/>
      <c r="OAU1202" s="559"/>
      <c r="OAV1202" s="559"/>
      <c r="OAW1202" s="559"/>
      <c r="OAX1202" s="559"/>
      <c r="OAY1202" s="559"/>
      <c r="OAZ1202" s="559"/>
      <c r="OBA1202" s="559"/>
      <c r="OBB1202" s="559"/>
      <c r="OBC1202" s="559"/>
      <c r="OBD1202" s="559"/>
      <c r="OBE1202" s="559"/>
      <c r="OBF1202" s="559"/>
      <c r="OBG1202" s="559"/>
      <c r="OBH1202" s="559"/>
      <c r="OBI1202" s="559"/>
      <c r="OBJ1202" s="559"/>
      <c r="OBK1202" s="559"/>
      <c r="OBL1202" s="559"/>
      <c r="OBM1202" s="559"/>
      <c r="OBN1202" s="559"/>
      <c r="OBO1202" s="559"/>
      <c r="OBP1202" s="559"/>
      <c r="OBQ1202" s="559"/>
      <c r="OBR1202" s="559"/>
      <c r="OBS1202" s="559"/>
      <c r="OBT1202" s="559"/>
      <c r="OBU1202" s="559"/>
      <c r="OBV1202" s="559"/>
      <c r="OBW1202" s="559"/>
      <c r="OBX1202" s="559"/>
      <c r="OBY1202" s="559"/>
      <c r="OBZ1202" s="559"/>
      <c r="OCA1202" s="559"/>
      <c r="OCB1202" s="559"/>
      <c r="OCC1202" s="559"/>
      <c r="OCD1202" s="559"/>
      <c r="OCE1202" s="559"/>
      <c r="OCF1202" s="559"/>
      <c r="OCG1202" s="559"/>
      <c r="OCH1202" s="559"/>
      <c r="OCI1202" s="559"/>
      <c r="OCJ1202" s="559"/>
      <c r="OCK1202" s="559"/>
      <c r="OCL1202" s="559"/>
      <c r="OCM1202" s="559"/>
      <c r="OCN1202" s="559"/>
      <c r="OCO1202" s="559"/>
      <c r="OCP1202" s="559"/>
      <c r="OCQ1202" s="559"/>
      <c r="OCR1202" s="559"/>
      <c r="OCS1202" s="559"/>
      <c r="OCT1202" s="559"/>
      <c r="OCU1202" s="559"/>
      <c r="OCV1202" s="559"/>
      <c r="OCW1202" s="559"/>
      <c r="OCX1202" s="559"/>
      <c r="OCY1202" s="559"/>
      <c r="OCZ1202" s="559"/>
      <c r="ODA1202" s="559"/>
      <c r="ODB1202" s="559"/>
      <c r="ODC1202" s="559"/>
      <c r="ODD1202" s="559"/>
      <c r="ODE1202" s="559"/>
      <c r="ODF1202" s="559"/>
      <c r="ODG1202" s="559"/>
      <c r="ODH1202" s="559"/>
      <c r="ODI1202" s="559"/>
      <c r="ODJ1202" s="559"/>
      <c r="ODK1202" s="559"/>
      <c r="ODL1202" s="559"/>
      <c r="ODM1202" s="559"/>
      <c r="ODN1202" s="559"/>
      <c r="ODO1202" s="559"/>
      <c r="ODP1202" s="559"/>
      <c r="ODQ1202" s="559"/>
      <c r="ODR1202" s="559"/>
      <c r="ODS1202" s="559"/>
      <c r="ODT1202" s="559"/>
      <c r="ODU1202" s="559"/>
      <c r="ODV1202" s="559"/>
      <c r="ODW1202" s="559"/>
      <c r="ODX1202" s="559"/>
      <c r="ODY1202" s="559"/>
      <c r="ODZ1202" s="559"/>
      <c r="OEA1202" s="559"/>
      <c r="OEB1202" s="559"/>
      <c r="OEC1202" s="559"/>
      <c r="OED1202" s="559"/>
      <c r="OEE1202" s="559"/>
      <c r="OEF1202" s="559"/>
      <c r="OEG1202" s="559"/>
      <c r="OEH1202" s="559"/>
      <c r="OEI1202" s="559"/>
      <c r="OEJ1202" s="559"/>
      <c r="OEK1202" s="559"/>
      <c r="OEL1202" s="559"/>
      <c r="OEM1202" s="559"/>
      <c r="OEN1202" s="559"/>
      <c r="OEO1202" s="559"/>
      <c r="OEP1202" s="559"/>
      <c r="OEQ1202" s="559"/>
      <c r="OER1202" s="559"/>
      <c r="OES1202" s="559"/>
      <c r="OET1202" s="559"/>
      <c r="OEU1202" s="559"/>
      <c r="OEV1202" s="559"/>
      <c r="OEW1202" s="559"/>
      <c r="OEX1202" s="559"/>
      <c r="OEY1202" s="559"/>
      <c r="OEZ1202" s="559"/>
      <c r="OFA1202" s="559"/>
      <c r="OFB1202" s="559"/>
      <c r="OFC1202" s="559"/>
      <c r="OFD1202" s="559"/>
      <c r="OFE1202" s="559"/>
      <c r="OFF1202" s="559"/>
      <c r="OFG1202" s="559"/>
      <c r="OFH1202" s="559"/>
      <c r="OFI1202" s="559"/>
      <c r="OFJ1202" s="559"/>
      <c r="OFK1202" s="559"/>
      <c r="OFL1202" s="559"/>
      <c r="OFM1202" s="559"/>
      <c r="OFN1202" s="559"/>
      <c r="OFO1202" s="559"/>
      <c r="OFP1202" s="559"/>
      <c r="OFQ1202" s="559"/>
      <c r="OFR1202" s="559"/>
      <c r="OFS1202" s="559"/>
      <c r="OFT1202" s="559"/>
      <c r="OFU1202" s="559"/>
      <c r="OFV1202" s="559"/>
      <c r="OFW1202" s="559"/>
      <c r="OFX1202" s="559"/>
      <c r="OFY1202" s="559"/>
      <c r="OFZ1202" s="559"/>
      <c r="OGA1202" s="559"/>
      <c r="OGB1202" s="559"/>
      <c r="OGC1202" s="559"/>
      <c r="OGD1202" s="559"/>
      <c r="OGE1202" s="559"/>
      <c r="OGF1202" s="559"/>
      <c r="OGG1202" s="559"/>
      <c r="OGH1202" s="559"/>
      <c r="OGI1202" s="559"/>
      <c r="OGJ1202" s="559"/>
      <c r="OGK1202" s="559"/>
      <c r="OGL1202" s="559"/>
      <c r="OGM1202" s="559"/>
      <c r="OGN1202" s="559"/>
      <c r="OGO1202" s="559"/>
      <c r="OGP1202" s="559"/>
      <c r="OGQ1202" s="559"/>
      <c r="OGR1202" s="559"/>
      <c r="OGS1202" s="559"/>
      <c r="OGT1202" s="559"/>
      <c r="OGU1202" s="559"/>
      <c r="OGV1202" s="559"/>
      <c r="OGW1202" s="559"/>
      <c r="OGX1202" s="559"/>
      <c r="OGY1202" s="559"/>
      <c r="OGZ1202" s="559"/>
      <c r="OHA1202" s="559"/>
      <c r="OHB1202" s="559"/>
      <c r="OHC1202" s="559"/>
      <c r="OHD1202" s="559"/>
      <c r="OHE1202" s="559"/>
      <c r="OHF1202" s="559"/>
      <c r="OHG1202" s="559"/>
      <c r="OHH1202" s="559"/>
      <c r="OHI1202" s="559"/>
      <c r="OHJ1202" s="559"/>
      <c r="OHK1202" s="559"/>
      <c r="OHL1202" s="559"/>
      <c r="OHM1202" s="559"/>
      <c r="OHN1202" s="559"/>
      <c r="OHO1202" s="559"/>
      <c r="OHP1202" s="559"/>
      <c r="OHQ1202" s="559"/>
      <c r="OHR1202" s="559"/>
      <c r="OHS1202" s="559"/>
      <c r="OHT1202" s="559"/>
      <c r="OHU1202" s="559"/>
      <c r="OHV1202" s="559"/>
      <c r="OHW1202" s="559"/>
      <c r="OHX1202" s="559"/>
      <c r="OHY1202" s="559"/>
      <c r="OHZ1202" s="559"/>
      <c r="OIA1202" s="559"/>
      <c r="OIB1202" s="559"/>
      <c r="OIC1202" s="559"/>
      <c r="OID1202" s="559"/>
      <c r="OIE1202" s="559"/>
      <c r="OIF1202" s="559"/>
      <c r="OIG1202" s="559"/>
      <c r="OIH1202" s="559"/>
      <c r="OII1202" s="559"/>
      <c r="OIJ1202" s="559"/>
      <c r="OIK1202" s="559"/>
      <c r="OIL1202" s="559"/>
      <c r="OIM1202" s="559"/>
      <c r="OIN1202" s="559"/>
      <c r="OIO1202" s="559"/>
      <c r="OIP1202" s="559"/>
      <c r="OIQ1202" s="559"/>
      <c r="OIR1202" s="559"/>
      <c r="OIS1202" s="559"/>
      <c r="OIT1202" s="559"/>
      <c r="OIU1202" s="559"/>
      <c r="OIV1202" s="559"/>
      <c r="OIW1202" s="559"/>
      <c r="OIX1202" s="559"/>
      <c r="OIY1202" s="559"/>
      <c r="OIZ1202" s="559"/>
      <c r="OJA1202" s="559"/>
      <c r="OJB1202" s="559"/>
      <c r="OJC1202" s="559"/>
      <c r="OJD1202" s="559"/>
      <c r="OJE1202" s="559"/>
      <c r="OJF1202" s="559"/>
      <c r="OJG1202" s="559"/>
      <c r="OJH1202" s="559"/>
      <c r="OJI1202" s="559"/>
      <c r="OJJ1202" s="559"/>
      <c r="OJK1202" s="559"/>
      <c r="OJL1202" s="559"/>
      <c r="OJM1202" s="559"/>
      <c r="OJN1202" s="559"/>
      <c r="OJO1202" s="559"/>
      <c r="OJP1202" s="559"/>
      <c r="OJQ1202" s="559"/>
      <c r="OJR1202" s="559"/>
      <c r="OJS1202" s="559"/>
      <c r="OJT1202" s="559"/>
      <c r="OJU1202" s="559"/>
      <c r="OJV1202" s="559"/>
      <c r="OJW1202" s="559"/>
      <c r="OJX1202" s="559"/>
      <c r="OJY1202" s="559"/>
      <c r="OJZ1202" s="559"/>
      <c r="OKA1202" s="559"/>
      <c r="OKB1202" s="559"/>
      <c r="OKC1202" s="559"/>
      <c r="OKD1202" s="559"/>
      <c r="OKE1202" s="559"/>
      <c r="OKF1202" s="559"/>
      <c r="OKG1202" s="559"/>
      <c r="OKH1202" s="559"/>
      <c r="OKI1202" s="559"/>
      <c r="OKJ1202" s="559"/>
      <c r="OKK1202" s="559"/>
      <c r="OKL1202" s="559"/>
      <c r="OKM1202" s="559"/>
      <c r="OKN1202" s="559"/>
      <c r="OKO1202" s="559"/>
      <c r="OKP1202" s="559"/>
      <c r="OKQ1202" s="559"/>
      <c r="OKR1202" s="559"/>
      <c r="OKS1202" s="559"/>
      <c r="OKT1202" s="559"/>
      <c r="OKU1202" s="559"/>
      <c r="OKV1202" s="559"/>
      <c r="OKW1202" s="559"/>
      <c r="OKX1202" s="559"/>
      <c r="OKY1202" s="559"/>
      <c r="OKZ1202" s="559"/>
      <c r="OLA1202" s="559"/>
      <c r="OLB1202" s="559"/>
      <c r="OLC1202" s="559"/>
      <c r="OLD1202" s="559"/>
      <c r="OLE1202" s="559"/>
      <c r="OLF1202" s="559"/>
      <c r="OLG1202" s="559"/>
      <c r="OLH1202" s="559"/>
      <c r="OLI1202" s="559"/>
      <c r="OLJ1202" s="559"/>
      <c r="OLK1202" s="559"/>
      <c r="OLL1202" s="559"/>
      <c r="OLM1202" s="559"/>
      <c r="OLN1202" s="559"/>
      <c r="OLO1202" s="559"/>
      <c r="OLP1202" s="559"/>
      <c r="OLQ1202" s="559"/>
      <c r="OLR1202" s="559"/>
      <c r="OLS1202" s="559"/>
      <c r="OLT1202" s="559"/>
      <c r="OLU1202" s="559"/>
      <c r="OLV1202" s="559"/>
      <c r="OLW1202" s="559"/>
      <c r="OLX1202" s="559"/>
      <c r="OLY1202" s="559"/>
      <c r="OLZ1202" s="559"/>
      <c r="OMA1202" s="559"/>
      <c r="OMB1202" s="559"/>
      <c r="OMC1202" s="559"/>
      <c r="OMD1202" s="559"/>
      <c r="OME1202" s="559"/>
      <c r="OMF1202" s="559"/>
      <c r="OMG1202" s="559"/>
      <c r="OMH1202" s="559"/>
      <c r="OMI1202" s="559"/>
      <c r="OMJ1202" s="559"/>
      <c r="OMK1202" s="559"/>
      <c r="OML1202" s="559"/>
      <c r="OMM1202" s="559"/>
      <c r="OMN1202" s="559"/>
      <c r="OMO1202" s="559"/>
      <c r="OMP1202" s="559"/>
      <c r="OMQ1202" s="559"/>
      <c r="OMR1202" s="559"/>
      <c r="OMS1202" s="559"/>
      <c r="OMT1202" s="559"/>
      <c r="OMU1202" s="559"/>
      <c r="OMV1202" s="559"/>
      <c r="OMW1202" s="559"/>
      <c r="OMX1202" s="559"/>
      <c r="OMY1202" s="559"/>
      <c r="OMZ1202" s="559"/>
      <c r="ONA1202" s="559"/>
      <c r="ONB1202" s="559"/>
      <c r="ONC1202" s="559"/>
      <c r="OND1202" s="559"/>
      <c r="ONE1202" s="559"/>
      <c r="ONF1202" s="559"/>
      <c r="ONG1202" s="559"/>
      <c r="ONH1202" s="559"/>
      <c r="ONI1202" s="559"/>
      <c r="ONJ1202" s="559"/>
      <c r="ONK1202" s="559"/>
      <c r="ONL1202" s="559"/>
      <c r="ONM1202" s="559"/>
      <c r="ONN1202" s="559"/>
      <c r="ONO1202" s="559"/>
      <c r="ONP1202" s="559"/>
      <c r="ONQ1202" s="559"/>
      <c r="ONR1202" s="559"/>
      <c r="ONS1202" s="559"/>
      <c r="ONT1202" s="559"/>
      <c r="ONU1202" s="559"/>
      <c r="ONV1202" s="559"/>
      <c r="ONW1202" s="559"/>
      <c r="ONX1202" s="559"/>
      <c r="ONY1202" s="559"/>
      <c r="ONZ1202" s="559"/>
      <c r="OOA1202" s="559"/>
      <c r="OOB1202" s="559"/>
      <c r="OOC1202" s="559"/>
      <c r="OOD1202" s="559"/>
      <c r="OOE1202" s="559"/>
      <c r="OOF1202" s="559"/>
      <c r="OOG1202" s="559"/>
      <c r="OOH1202" s="559"/>
      <c r="OOI1202" s="559"/>
      <c r="OOJ1202" s="559"/>
      <c r="OOK1202" s="559"/>
      <c r="OOL1202" s="559"/>
      <c r="OOM1202" s="559"/>
      <c r="OON1202" s="559"/>
      <c r="OOO1202" s="559"/>
      <c r="OOP1202" s="559"/>
      <c r="OOQ1202" s="559"/>
      <c r="OOR1202" s="559"/>
      <c r="OOS1202" s="559"/>
      <c r="OOT1202" s="559"/>
      <c r="OOU1202" s="559"/>
      <c r="OOV1202" s="559"/>
      <c r="OOW1202" s="559"/>
      <c r="OOX1202" s="559"/>
      <c r="OOY1202" s="559"/>
      <c r="OOZ1202" s="559"/>
      <c r="OPA1202" s="559"/>
      <c r="OPB1202" s="559"/>
      <c r="OPC1202" s="559"/>
      <c r="OPD1202" s="559"/>
      <c r="OPE1202" s="559"/>
      <c r="OPF1202" s="559"/>
      <c r="OPG1202" s="559"/>
      <c r="OPH1202" s="559"/>
      <c r="OPI1202" s="559"/>
      <c r="OPJ1202" s="559"/>
      <c r="OPK1202" s="559"/>
      <c r="OPL1202" s="559"/>
      <c r="OPM1202" s="559"/>
      <c r="OPN1202" s="559"/>
      <c r="OPO1202" s="559"/>
      <c r="OPP1202" s="559"/>
      <c r="OPQ1202" s="559"/>
      <c r="OPR1202" s="559"/>
      <c r="OPS1202" s="559"/>
      <c r="OPT1202" s="559"/>
      <c r="OPU1202" s="559"/>
      <c r="OPV1202" s="559"/>
      <c r="OPW1202" s="559"/>
      <c r="OPX1202" s="559"/>
      <c r="OPY1202" s="559"/>
      <c r="OPZ1202" s="559"/>
      <c r="OQA1202" s="559"/>
      <c r="OQB1202" s="559"/>
      <c r="OQC1202" s="559"/>
      <c r="OQD1202" s="559"/>
      <c r="OQE1202" s="559"/>
      <c r="OQF1202" s="559"/>
      <c r="OQG1202" s="559"/>
      <c r="OQH1202" s="559"/>
      <c r="OQI1202" s="559"/>
      <c r="OQJ1202" s="559"/>
      <c r="OQK1202" s="559"/>
      <c r="OQL1202" s="559"/>
      <c r="OQM1202" s="559"/>
      <c r="OQN1202" s="559"/>
      <c r="OQO1202" s="559"/>
      <c r="OQP1202" s="559"/>
      <c r="OQQ1202" s="559"/>
      <c r="OQR1202" s="559"/>
      <c r="OQS1202" s="559"/>
      <c r="OQT1202" s="559"/>
      <c r="OQU1202" s="559"/>
      <c r="OQV1202" s="559"/>
      <c r="OQW1202" s="559"/>
      <c r="OQX1202" s="559"/>
      <c r="OQY1202" s="559"/>
      <c r="OQZ1202" s="559"/>
      <c r="ORA1202" s="559"/>
      <c r="ORB1202" s="559"/>
      <c r="ORC1202" s="559"/>
      <c r="ORD1202" s="559"/>
      <c r="ORE1202" s="559"/>
      <c r="ORF1202" s="559"/>
      <c r="ORG1202" s="559"/>
      <c r="ORH1202" s="559"/>
      <c r="ORI1202" s="559"/>
      <c r="ORJ1202" s="559"/>
      <c r="ORK1202" s="559"/>
      <c r="ORL1202" s="559"/>
      <c r="ORM1202" s="559"/>
      <c r="ORN1202" s="559"/>
      <c r="ORO1202" s="559"/>
      <c r="ORP1202" s="559"/>
      <c r="ORQ1202" s="559"/>
      <c r="ORR1202" s="559"/>
      <c r="ORS1202" s="559"/>
      <c r="ORT1202" s="559"/>
      <c r="ORU1202" s="559"/>
      <c r="ORV1202" s="559"/>
      <c r="ORW1202" s="559"/>
      <c r="ORX1202" s="559"/>
      <c r="ORY1202" s="559"/>
      <c r="ORZ1202" s="559"/>
      <c r="OSA1202" s="559"/>
      <c r="OSB1202" s="559"/>
      <c r="OSC1202" s="559"/>
      <c r="OSD1202" s="559"/>
      <c r="OSE1202" s="559"/>
      <c r="OSF1202" s="559"/>
      <c r="OSG1202" s="559"/>
      <c r="OSH1202" s="559"/>
      <c r="OSI1202" s="559"/>
      <c r="OSJ1202" s="559"/>
      <c r="OSK1202" s="559"/>
      <c r="OSL1202" s="559"/>
      <c r="OSM1202" s="559"/>
      <c r="OSN1202" s="559"/>
      <c r="OSO1202" s="559"/>
      <c r="OSP1202" s="559"/>
      <c r="OSQ1202" s="559"/>
      <c r="OSR1202" s="559"/>
      <c r="OSS1202" s="559"/>
      <c r="OST1202" s="559"/>
      <c r="OSU1202" s="559"/>
      <c r="OSV1202" s="559"/>
      <c r="OSW1202" s="559"/>
      <c r="OSX1202" s="559"/>
      <c r="OSY1202" s="559"/>
      <c r="OSZ1202" s="559"/>
      <c r="OTA1202" s="559"/>
      <c r="OTB1202" s="559"/>
      <c r="OTC1202" s="559"/>
      <c r="OTD1202" s="559"/>
      <c r="OTE1202" s="559"/>
      <c r="OTF1202" s="559"/>
      <c r="OTG1202" s="559"/>
      <c r="OTH1202" s="559"/>
      <c r="OTI1202" s="559"/>
      <c r="OTJ1202" s="559"/>
      <c r="OTK1202" s="559"/>
      <c r="OTL1202" s="559"/>
      <c r="OTM1202" s="559"/>
      <c r="OTN1202" s="559"/>
      <c r="OTO1202" s="559"/>
      <c r="OTP1202" s="559"/>
      <c r="OTQ1202" s="559"/>
      <c r="OTR1202" s="559"/>
      <c r="OTS1202" s="559"/>
      <c r="OTT1202" s="559"/>
      <c r="OTU1202" s="559"/>
      <c r="OTV1202" s="559"/>
      <c r="OTW1202" s="559"/>
      <c r="OTX1202" s="559"/>
      <c r="OTY1202" s="559"/>
      <c r="OTZ1202" s="559"/>
      <c r="OUA1202" s="559"/>
      <c r="OUB1202" s="559"/>
      <c r="OUC1202" s="559"/>
      <c r="OUD1202" s="559"/>
      <c r="OUE1202" s="559"/>
      <c r="OUF1202" s="559"/>
      <c r="OUG1202" s="559"/>
      <c r="OUH1202" s="559"/>
      <c r="OUI1202" s="559"/>
      <c r="OUJ1202" s="559"/>
      <c r="OUK1202" s="559"/>
      <c r="OUL1202" s="559"/>
      <c r="OUM1202" s="559"/>
      <c r="OUN1202" s="559"/>
      <c r="OUO1202" s="559"/>
      <c r="OUP1202" s="559"/>
      <c r="OUQ1202" s="559"/>
      <c r="OUR1202" s="559"/>
      <c r="OUS1202" s="559"/>
      <c r="OUT1202" s="559"/>
      <c r="OUU1202" s="559"/>
      <c r="OUV1202" s="559"/>
      <c r="OUW1202" s="559"/>
      <c r="OUX1202" s="559"/>
      <c r="OUY1202" s="559"/>
      <c r="OUZ1202" s="559"/>
      <c r="OVA1202" s="559"/>
      <c r="OVB1202" s="559"/>
      <c r="OVC1202" s="559"/>
      <c r="OVD1202" s="559"/>
      <c r="OVE1202" s="559"/>
      <c r="OVF1202" s="559"/>
      <c r="OVG1202" s="559"/>
      <c r="OVH1202" s="559"/>
      <c r="OVI1202" s="559"/>
      <c r="OVJ1202" s="559"/>
      <c r="OVK1202" s="559"/>
      <c r="OVL1202" s="559"/>
      <c r="OVM1202" s="559"/>
      <c r="OVN1202" s="559"/>
      <c r="OVO1202" s="559"/>
      <c r="OVP1202" s="559"/>
      <c r="OVQ1202" s="559"/>
      <c r="OVR1202" s="559"/>
      <c r="OVS1202" s="559"/>
      <c r="OVT1202" s="559"/>
      <c r="OVU1202" s="559"/>
      <c r="OVV1202" s="559"/>
      <c r="OVW1202" s="559"/>
      <c r="OVX1202" s="559"/>
      <c r="OVY1202" s="559"/>
      <c r="OVZ1202" s="559"/>
      <c r="OWA1202" s="559"/>
      <c r="OWB1202" s="559"/>
      <c r="OWC1202" s="559"/>
      <c r="OWD1202" s="559"/>
      <c r="OWE1202" s="559"/>
      <c r="OWF1202" s="559"/>
      <c r="OWG1202" s="559"/>
      <c r="OWH1202" s="559"/>
      <c r="OWI1202" s="559"/>
      <c r="OWJ1202" s="559"/>
      <c r="OWK1202" s="559"/>
      <c r="OWL1202" s="559"/>
      <c r="OWM1202" s="559"/>
      <c r="OWN1202" s="559"/>
      <c r="OWO1202" s="559"/>
      <c r="OWP1202" s="559"/>
      <c r="OWQ1202" s="559"/>
      <c r="OWR1202" s="559"/>
      <c r="OWS1202" s="559"/>
      <c r="OWT1202" s="559"/>
      <c r="OWU1202" s="559"/>
      <c r="OWV1202" s="559"/>
      <c r="OWW1202" s="559"/>
      <c r="OWX1202" s="559"/>
      <c r="OWY1202" s="559"/>
      <c r="OWZ1202" s="559"/>
      <c r="OXA1202" s="559"/>
      <c r="OXB1202" s="559"/>
      <c r="OXC1202" s="559"/>
      <c r="OXD1202" s="559"/>
      <c r="OXE1202" s="559"/>
      <c r="OXF1202" s="559"/>
      <c r="OXG1202" s="559"/>
      <c r="OXH1202" s="559"/>
      <c r="OXI1202" s="559"/>
      <c r="OXJ1202" s="559"/>
      <c r="OXK1202" s="559"/>
      <c r="OXL1202" s="559"/>
      <c r="OXM1202" s="559"/>
      <c r="OXN1202" s="559"/>
      <c r="OXO1202" s="559"/>
      <c r="OXP1202" s="559"/>
      <c r="OXQ1202" s="559"/>
      <c r="OXR1202" s="559"/>
      <c r="OXS1202" s="559"/>
      <c r="OXT1202" s="559"/>
      <c r="OXU1202" s="559"/>
      <c r="OXV1202" s="559"/>
      <c r="OXW1202" s="559"/>
      <c r="OXX1202" s="559"/>
      <c r="OXY1202" s="559"/>
      <c r="OXZ1202" s="559"/>
      <c r="OYA1202" s="559"/>
      <c r="OYB1202" s="559"/>
      <c r="OYC1202" s="559"/>
      <c r="OYD1202" s="559"/>
      <c r="OYE1202" s="559"/>
      <c r="OYF1202" s="559"/>
      <c r="OYG1202" s="559"/>
      <c r="OYH1202" s="559"/>
      <c r="OYI1202" s="559"/>
      <c r="OYJ1202" s="559"/>
      <c r="OYK1202" s="559"/>
      <c r="OYL1202" s="559"/>
      <c r="OYM1202" s="559"/>
      <c r="OYN1202" s="559"/>
      <c r="OYO1202" s="559"/>
      <c r="OYP1202" s="559"/>
      <c r="OYQ1202" s="559"/>
      <c r="OYR1202" s="559"/>
      <c r="OYS1202" s="559"/>
      <c r="OYT1202" s="559"/>
      <c r="OYU1202" s="559"/>
      <c r="OYV1202" s="559"/>
      <c r="OYW1202" s="559"/>
      <c r="OYX1202" s="559"/>
      <c r="OYY1202" s="559"/>
      <c r="OYZ1202" s="559"/>
      <c r="OZA1202" s="559"/>
      <c r="OZB1202" s="559"/>
      <c r="OZC1202" s="559"/>
      <c r="OZD1202" s="559"/>
      <c r="OZE1202" s="559"/>
      <c r="OZF1202" s="559"/>
      <c r="OZG1202" s="559"/>
      <c r="OZH1202" s="559"/>
      <c r="OZI1202" s="559"/>
      <c r="OZJ1202" s="559"/>
      <c r="OZK1202" s="559"/>
      <c r="OZL1202" s="559"/>
      <c r="OZM1202" s="559"/>
      <c r="OZN1202" s="559"/>
      <c r="OZO1202" s="559"/>
      <c r="OZP1202" s="559"/>
      <c r="OZQ1202" s="559"/>
      <c r="OZR1202" s="559"/>
      <c r="OZS1202" s="559"/>
      <c r="OZT1202" s="559"/>
      <c r="OZU1202" s="559"/>
      <c r="OZV1202" s="559"/>
      <c r="OZW1202" s="559"/>
      <c r="OZX1202" s="559"/>
      <c r="OZY1202" s="559"/>
      <c r="OZZ1202" s="559"/>
      <c r="PAA1202" s="559"/>
      <c r="PAB1202" s="559"/>
      <c r="PAC1202" s="559"/>
      <c r="PAD1202" s="559"/>
      <c r="PAE1202" s="559"/>
      <c r="PAF1202" s="559"/>
      <c r="PAG1202" s="559"/>
      <c r="PAH1202" s="559"/>
      <c r="PAI1202" s="559"/>
      <c r="PAJ1202" s="559"/>
      <c r="PAK1202" s="559"/>
      <c r="PAL1202" s="559"/>
      <c r="PAM1202" s="559"/>
      <c r="PAN1202" s="559"/>
      <c r="PAO1202" s="559"/>
      <c r="PAP1202" s="559"/>
      <c r="PAQ1202" s="559"/>
      <c r="PAR1202" s="559"/>
      <c r="PAS1202" s="559"/>
      <c r="PAT1202" s="559"/>
      <c r="PAU1202" s="559"/>
      <c r="PAV1202" s="559"/>
      <c r="PAW1202" s="559"/>
      <c r="PAX1202" s="559"/>
      <c r="PAY1202" s="559"/>
      <c r="PAZ1202" s="559"/>
      <c r="PBA1202" s="559"/>
      <c r="PBB1202" s="559"/>
      <c r="PBC1202" s="559"/>
      <c r="PBD1202" s="559"/>
      <c r="PBE1202" s="559"/>
      <c r="PBF1202" s="559"/>
      <c r="PBG1202" s="559"/>
      <c r="PBH1202" s="559"/>
      <c r="PBI1202" s="559"/>
      <c r="PBJ1202" s="559"/>
      <c r="PBK1202" s="559"/>
      <c r="PBL1202" s="559"/>
      <c r="PBM1202" s="559"/>
      <c r="PBN1202" s="559"/>
      <c r="PBO1202" s="559"/>
      <c r="PBP1202" s="559"/>
      <c r="PBQ1202" s="559"/>
      <c r="PBR1202" s="559"/>
      <c r="PBS1202" s="559"/>
      <c r="PBT1202" s="559"/>
      <c r="PBU1202" s="559"/>
      <c r="PBV1202" s="559"/>
      <c r="PBW1202" s="559"/>
      <c r="PBX1202" s="559"/>
      <c r="PBY1202" s="559"/>
      <c r="PBZ1202" s="559"/>
      <c r="PCA1202" s="559"/>
      <c r="PCB1202" s="559"/>
      <c r="PCC1202" s="559"/>
      <c r="PCD1202" s="559"/>
      <c r="PCE1202" s="559"/>
      <c r="PCF1202" s="559"/>
      <c r="PCG1202" s="559"/>
      <c r="PCH1202" s="559"/>
      <c r="PCI1202" s="559"/>
      <c r="PCJ1202" s="559"/>
      <c r="PCK1202" s="559"/>
      <c r="PCL1202" s="559"/>
      <c r="PCM1202" s="559"/>
      <c r="PCN1202" s="559"/>
      <c r="PCO1202" s="559"/>
      <c r="PCP1202" s="559"/>
      <c r="PCQ1202" s="559"/>
      <c r="PCR1202" s="559"/>
      <c r="PCS1202" s="559"/>
      <c r="PCT1202" s="559"/>
      <c r="PCU1202" s="559"/>
      <c r="PCV1202" s="559"/>
      <c r="PCW1202" s="559"/>
      <c r="PCX1202" s="559"/>
      <c r="PCY1202" s="559"/>
      <c r="PCZ1202" s="559"/>
      <c r="PDA1202" s="559"/>
      <c r="PDB1202" s="559"/>
      <c r="PDC1202" s="559"/>
      <c r="PDD1202" s="559"/>
      <c r="PDE1202" s="559"/>
      <c r="PDF1202" s="559"/>
      <c r="PDG1202" s="559"/>
      <c r="PDH1202" s="559"/>
      <c r="PDI1202" s="559"/>
      <c r="PDJ1202" s="559"/>
      <c r="PDK1202" s="559"/>
      <c r="PDL1202" s="559"/>
      <c r="PDM1202" s="559"/>
      <c r="PDN1202" s="559"/>
      <c r="PDO1202" s="559"/>
      <c r="PDP1202" s="559"/>
      <c r="PDQ1202" s="559"/>
      <c r="PDR1202" s="559"/>
      <c r="PDS1202" s="559"/>
      <c r="PDT1202" s="559"/>
      <c r="PDU1202" s="559"/>
      <c r="PDV1202" s="559"/>
      <c r="PDW1202" s="559"/>
      <c r="PDX1202" s="559"/>
      <c r="PDY1202" s="559"/>
      <c r="PDZ1202" s="559"/>
      <c r="PEA1202" s="559"/>
      <c r="PEB1202" s="559"/>
      <c r="PEC1202" s="559"/>
      <c r="PED1202" s="559"/>
      <c r="PEE1202" s="559"/>
      <c r="PEF1202" s="559"/>
      <c r="PEG1202" s="559"/>
      <c r="PEH1202" s="559"/>
      <c r="PEI1202" s="559"/>
      <c r="PEJ1202" s="559"/>
      <c r="PEK1202" s="559"/>
      <c r="PEL1202" s="559"/>
      <c r="PEM1202" s="559"/>
      <c r="PEN1202" s="559"/>
      <c r="PEO1202" s="559"/>
      <c r="PEP1202" s="559"/>
      <c r="PEQ1202" s="559"/>
      <c r="PER1202" s="559"/>
      <c r="PES1202" s="559"/>
      <c r="PET1202" s="559"/>
      <c r="PEU1202" s="559"/>
      <c r="PEV1202" s="559"/>
      <c r="PEW1202" s="559"/>
      <c r="PEX1202" s="559"/>
      <c r="PEY1202" s="559"/>
      <c r="PEZ1202" s="559"/>
      <c r="PFA1202" s="559"/>
      <c r="PFB1202" s="559"/>
      <c r="PFC1202" s="559"/>
      <c r="PFD1202" s="559"/>
      <c r="PFE1202" s="559"/>
      <c r="PFF1202" s="559"/>
      <c r="PFG1202" s="559"/>
      <c r="PFH1202" s="559"/>
      <c r="PFI1202" s="559"/>
      <c r="PFJ1202" s="559"/>
      <c r="PFK1202" s="559"/>
      <c r="PFL1202" s="559"/>
      <c r="PFM1202" s="559"/>
      <c r="PFN1202" s="559"/>
      <c r="PFO1202" s="559"/>
      <c r="PFP1202" s="559"/>
      <c r="PFQ1202" s="559"/>
      <c r="PFR1202" s="559"/>
      <c r="PFS1202" s="559"/>
      <c r="PFT1202" s="559"/>
      <c r="PFU1202" s="559"/>
      <c r="PFV1202" s="559"/>
      <c r="PFW1202" s="559"/>
      <c r="PFX1202" s="559"/>
      <c r="PFY1202" s="559"/>
      <c r="PFZ1202" s="559"/>
      <c r="PGA1202" s="559"/>
      <c r="PGB1202" s="559"/>
      <c r="PGC1202" s="559"/>
      <c r="PGD1202" s="559"/>
      <c r="PGE1202" s="559"/>
      <c r="PGF1202" s="559"/>
      <c r="PGG1202" s="559"/>
      <c r="PGH1202" s="559"/>
      <c r="PGI1202" s="559"/>
      <c r="PGJ1202" s="559"/>
      <c r="PGK1202" s="559"/>
      <c r="PGL1202" s="559"/>
      <c r="PGM1202" s="559"/>
      <c r="PGN1202" s="559"/>
      <c r="PGO1202" s="559"/>
      <c r="PGP1202" s="559"/>
      <c r="PGQ1202" s="559"/>
      <c r="PGR1202" s="559"/>
      <c r="PGS1202" s="559"/>
      <c r="PGT1202" s="559"/>
      <c r="PGU1202" s="559"/>
      <c r="PGV1202" s="559"/>
      <c r="PGW1202" s="559"/>
      <c r="PGX1202" s="559"/>
      <c r="PGY1202" s="559"/>
      <c r="PGZ1202" s="559"/>
      <c r="PHA1202" s="559"/>
      <c r="PHB1202" s="559"/>
      <c r="PHC1202" s="559"/>
      <c r="PHD1202" s="559"/>
      <c r="PHE1202" s="559"/>
      <c r="PHF1202" s="559"/>
      <c r="PHG1202" s="559"/>
      <c r="PHH1202" s="559"/>
      <c r="PHI1202" s="559"/>
      <c r="PHJ1202" s="559"/>
      <c r="PHK1202" s="559"/>
      <c r="PHL1202" s="559"/>
      <c r="PHM1202" s="559"/>
      <c r="PHN1202" s="559"/>
      <c r="PHO1202" s="559"/>
      <c r="PHP1202" s="559"/>
      <c r="PHQ1202" s="559"/>
      <c r="PHR1202" s="559"/>
      <c r="PHS1202" s="559"/>
      <c r="PHT1202" s="559"/>
      <c r="PHU1202" s="559"/>
      <c r="PHV1202" s="559"/>
      <c r="PHW1202" s="559"/>
      <c r="PHX1202" s="559"/>
      <c r="PHY1202" s="559"/>
      <c r="PHZ1202" s="559"/>
      <c r="PIA1202" s="559"/>
      <c r="PIB1202" s="559"/>
      <c r="PIC1202" s="559"/>
      <c r="PID1202" s="559"/>
      <c r="PIE1202" s="559"/>
      <c r="PIF1202" s="559"/>
      <c r="PIG1202" s="559"/>
      <c r="PIH1202" s="559"/>
      <c r="PII1202" s="559"/>
      <c r="PIJ1202" s="559"/>
      <c r="PIK1202" s="559"/>
      <c r="PIL1202" s="559"/>
      <c r="PIM1202" s="559"/>
      <c r="PIN1202" s="559"/>
      <c r="PIO1202" s="559"/>
      <c r="PIP1202" s="559"/>
      <c r="PIQ1202" s="559"/>
      <c r="PIR1202" s="559"/>
      <c r="PIS1202" s="559"/>
      <c r="PIT1202" s="559"/>
      <c r="PIU1202" s="559"/>
      <c r="PIV1202" s="559"/>
      <c r="PIW1202" s="559"/>
      <c r="PIX1202" s="559"/>
      <c r="PIY1202" s="559"/>
      <c r="PIZ1202" s="559"/>
      <c r="PJA1202" s="559"/>
      <c r="PJB1202" s="559"/>
      <c r="PJC1202" s="559"/>
      <c r="PJD1202" s="559"/>
      <c r="PJE1202" s="559"/>
      <c r="PJF1202" s="559"/>
      <c r="PJG1202" s="559"/>
      <c r="PJH1202" s="559"/>
      <c r="PJI1202" s="559"/>
      <c r="PJJ1202" s="559"/>
      <c r="PJK1202" s="559"/>
      <c r="PJL1202" s="559"/>
      <c r="PJM1202" s="559"/>
      <c r="PJN1202" s="559"/>
      <c r="PJO1202" s="559"/>
      <c r="PJP1202" s="559"/>
      <c r="PJQ1202" s="559"/>
      <c r="PJR1202" s="559"/>
      <c r="PJS1202" s="559"/>
      <c r="PJT1202" s="559"/>
      <c r="PJU1202" s="559"/>
      <c r="PJV1202" s="559"/>
      <c r="PJW1202" s="559"/>
      <c r="PJX1202" s="559"/>
      <c r="PJY1202" s="559"/>
      <c r="PJZ1202" s="559"/>
      <c r="PKA1202" s="559"/>
      <c r="PKB1202" s="559"/>
      <c r="PKC1202" s="559"/>
      <c r="PKD1202" s="559"/>
      <c r="PKE1202" s="559"/>
      <c r="PKF1202" s="559"/>
      <c r="PKG1202" s="559"/>
      <c r="PKH1202" s="559"/>
      <c r="PKI1202" s="559"/>
      <c r="PKJ1202" s="559"/>
      <c r="PKK1202" s="559"/>
      <c r="PKL1202" s="559"/>
      <c r="PKM1202" s="559"/>
      <c r="PKN1202" s="559"/>
      <c r="PKO1202" s="559"/>
      <c r="PKP1202" s="559"/>
      <c r="PKQ1202" s="559"/>
      <c r="PKR1202" s="559"/>
      <c r="PKS1202" s="559"/>
      <c r="PKT1202" s="559"/>
      <c r="PKU1202" s="559"/>
      <c r="PKV1202" s="559"/>
      <c r="PKW1202" s="559"/>
      <c r="PKX1202" s="559"/>
      <c r="PKY1202" s="559"/>
      <c r="PKZ1202" s="559"/>
      <c r="PLA1202" s="559"/>
      <c r="PLB1202" s="559"/>
      <c r="PLC1202" s="559"/>
      <c r="PLD1202" s="559"/>
      <c r="PLE1202" s="559"/>
      <c r="PLF1202" s="559"/>
      <c r="PLG1202" s="559"/>
      <c r="PLH1202" s="559"/>
      <c r="PLI1202" s="559"/>
      <c r="PLJ1202" s="559"/>
      <c r="PLK1202" s="559"/>
      <c r="PLL1202" s="559"/>
      <c r="PLM1202" s="559"/>
      <c r="PLN1202" s="559"/>
      <c r="PLO1202" s="559"/>
      <c r="PLP1202" s="559"/>
      <c r="PLQ1202" s="559"/>
      <c r="PLR1202" s="559"/>
      <c r="PLS1202" s="559"/>
      <c r="PLT1202" s="559"/>
      <c r="PLU1202" s="559"/>
      <c r="PLV1202" s="559"/>
      <c r="PLW1202" s="559"/>
      <c r="PLX1202" s="559"/>
      <c r="PLY1202" s="559"/>
      <c r="PLZ1202" s="559"/>
      <c r="PMA1202" s="559"/>
      <c r="PMB1202" s="559"/>
      <c r="PMC1202" s="559"/>
      <c r="PMD1202" s="559"/>
      <c r="PME1202" s="559"/>
      <c r="PMF1202" s="559"/>
      <c r="PMG1202" s="559"/>
      <c r="PMH1202" s="559"/>
      <c r="PMI1202" s="559"/>
      <c r="PMJ1202" s="559"/>
      <c r="PMK1202" s="559"/>
      <c r="PML1202" s="559"/>
      <c r="PMM1202" s="559"/>
      <c r="PMN1202" s="559"/>
      <c r="PMO1202" s="559"/>
      <c r="PMP1202" s="559"/>
      <c r="PMQ1202" s="559"/>
      <c r="PMR1202" s="559"/>
      <c r="PMS1202" s="559"/>
      <c r="PMT1202" s="559"/>
      <c r="PMU1202" s="559"/>
      <c r="PMV1202" s="559"/>
      <c r="PMW1202" s="559"/>
      <c r="PMX1202" s="559"/>
      <c r="PMY1202" s="559"/>
      <c r="PMZ1202" s="559"/>
      <c r="PNA1202" s="559"/>
      <c r="PNB1202" s="559"/>
      <c r="PNC1202" s="559"/>
      <c r="PND1202" s="559"/>
      <c r="PNE1202" s="559"/>
      <c r="PNF1202" s="559"/>
      <c r="PNG1202" s="559"/>
      <c r="PNH1202" s="559"/>
      <c r="PNI1202" s="559"/>
      <c r="PNJ1202" s="559"/>
      <c r="PNK1202" s="559"/>
      <c r="PNL1202" s="559"/>
      <c r="PNM1202" s="559"/>
      <c r="PNN1202" s="559"/>
      <c r="PNO1202" s="559"/>
      <c r="PNP1202" s="559"/>
      <c r="PNQ1202" s="559"/>
      <c r="PNR1202" s="559"/>
      <c r="PNS1202" s="559"/>
      <c r="PNT1202" s="559"/>
      <c r="PNU1202" s="559"/>
      <c r="PNV1202" s="559"/>
      <c r="PNW1202" s="559"/>
      <c r="PNX1202" s="559"/>
      <c r="PNY1202" s="559"/>
      <c r="PNZ1202" s="559"/>
      <c r="POA1202" s="559"/>
      <c r="POB1202" s="559"/>
      <c r="POC1202" s="559"/>
      <c r="POD1202" s="559"/>
      <c r="POE1202" s="559"/>
      <c r="POF1202" s="559"/>
      <c r="POG1202" s="559"/>
      <c r="POH1202" s="559"/>
      <c r="POI1202" s="559"/>
      <c r="POJ1202" s="559"/>
      <c r="POK1202" s="559"/>
      <c r="POL1202" s="559"/>
      <c r="POM1202" s="559"/>
      <c r="PON1202" s="559"/>
      <c r="POO1202" s="559"/>
      <c r="POP1202" s="559"/>
      <c r="POQ1202" s="559"/>
      <c r="POR1202" s="559"/>
      <c r="POS1202" s="559"/>
      <c r="POT1202" s="559"/>
      <c r="POU1202" s="559"/>
      <c r="POV1202" s="559"/>
      <c r="POW1202" s="559"/>
      <c r="POX1202" s="559"/>
      <c r="POY1202" s="559"/>
      <c r="POZ1202" s="559"/>
      <c r="PPA1202" s="559"/>
      <c r="PPB1202" s="559"/>
      <c r="PPC1202" s="559"/>
      <c r="PPD1202" s="559"/>
      <c r="PPE1202" s="559"/>
      <c r="PPF1202" s="559"/>
      <c r="PPG1202" s="559"/>
      <c r="PPH1202" s="559"/>
      <c r="PPI1202" s="559"/>
      <c r="PPJ1202" s="559"/>
      <c r="PPK1202" s="559"/>
      <c r="PPL1202" s="559"/>
      <c r="PPM1202" s="559"/>
      <c r="PPN1202" s="559"/>
      <c r="PPO1202" s="559"/>
      <c r="PPP1202" s="559"/>
      <c r="PPQ1202" s="559"/>
      <c r="PPR1202" s="559"/>
      <c r="PPS1202" s="559"/>
      <c r="PPT1202" s="559"/>
      <c r="PPU1202" s="559"/>
      <c r="PPV1202" s="559"/>
      <c r="PPW1202" s="559"/>
      <c r="PPX1202" s="559"/>
      <c r="PPY1202" s="559"/>
      <c r="PPZ1202" s="559"/>
      <c r="PQA1202" s="559"/>
      <c r="PQB1202" s="559"/>
      <c r="PQC1202" s="559"/>
      <c r="PQD1202" s="559"/>
      <c r="PQE1202" s="559"/>
      <c r="PQF1202" s="559"/>
      <c r="PQG1202" s="559"/>
      <c r="PQH1202" s="559"/>
      <c r="PQI1202" s="559"/>
      <c r="PQJ1202" s="559"/>
      <c r="PQK1202" s="559"/>
      <c r="PQL1202" s="559"/>
      <c r="PQM1202" s="559"/>
      <c r="PQN1202" s="559"/>
      <c r="PQO1202" s="559"/>
      <c r="PQP1202" s="559"/>
      <c r="PQQ1202" s="559"/>
      <c r="PQR1202" s="559"/>
      <c r="PQS1202" s="559"/>
      <c r="PQT1202" s="559"/>
      <c r="PQU1202" s="559"/>
      <c r="PQV1202" s="559"/>
      <c r="PQW1202" s="559"/>
      <c r="PQX1202" s="559"/>
      <c r="PQY1202" s="559"/>
      <c r="PQZ1202" s="559"/>
      <c r="PRA1202" s="559"/>
      <c r="PRB1202" s="559"/>
      <c r="PRC1202" s="559"/>
      <c r="PRD1202" s="559"/>
      <c r="PRE1202" s="559"/>
      <c r="PRF1202" s="559"/>
      <c r="PRG1202" s="559"/>
      <c r="PRH1202" s="559"/>
      <c r="PRI1202" s="559"/>
      <c r="PRJ1202" s="559"/>
      <c r="PRK1202" s="559"/>
      <c r="PRL1202" s="559"/>
      <c r="PRM1202" s="559"/>
      <c r="PRN1202" s="559"/>
      <c r="PRO1202" s="559"/>
      <c r="PRP1202" s="559"/>
      <c r="PRQ1202" s="559"/>
      <c r="PRR1202" s="559"/>
      <c r="PRS1202" s="559"/>
      <c r="PRT1202" s="559"/>
      <c r="PRU1202" s="559"/>
      <c r="PRV1202" s="559"/>
      <c r="PRW1202" s="559"/>
      <c r="PRX1202" s="559"/>
      <c r="PRY1202" s="559"/>
      <c r="PRZ1202" s="559"/>
      <c r="PSA1202" s="559"/>
      <c r="PSB1202" s="559"/>
      <c r="PSC1202" s="559"/>
      <c r="PSD1202" s="559"/>
      <c r="PSE1202" s="559"/>
      <c r="PSF1202" s="559"/>
      <c r="PSG1202" s="559"/>
      <c r="PSH1202" s="559"/>
      <c r="PSI1202" s="559"/>
      <c r="PSJ1202" s="559"/>
      <c r="PSK1202" s="559"/>
      <c r="PSL1202" s="559"/>
      <c r="PSM1202" s="559"/>
      <c r="PSN1202" s="559"/>
      <c r="PSO1202" s="559"/>
      <c r="PSP1202" s="559"/>
      <c r="PSQ1202" s="559"/>
      <c r="PSR1202" s="559"/>
      <c r="PSS1202" s="559"/>
      <c r="PST1202" s="559"/>
      <c r="PSU1202" s="559"/>
      <c r="PSV1202" s="559"/>
      <c r="PSW1202" s="559"/>
      <c r="PSX1202" s="559"/>
      <c r="PSY1202" s="559"/>
      <c r="PSZ1202" s="559"/>
      <c r="PTA1202" s="559"/>
      <c r="PTB1202" s="559"/>
      <c r="PTC1202" s="559"/>
      <c r="PTD1202" s="559"/>
      <c r="PTE1202" s="559"/>
      <c r="PTF1202" s="559"/>
      <c r="PTG1202" s="559"/>
      <c r="PTH1202" s="559"/>
      <c r="PTI1202" s="559"/>
      <c r="PTJ1202" s="559"/>
      <c r="PTK1202" s="559"/>
      <c r="PTL1202" s="559"/>
      <c r="PTM1202" s="559"/>
      <c r="PTN1202" s="559"/>
      <c r="PTO1202" s="559"/>
      <c r="PTP1202" s="559"/>
      <c r="PTQ1202" s="559"/>
      <c r="PTR1202" s="559"/>
      <c r="PTS1202" s="559"/>
      <c r="PTT1202" s="559"/>
      <c r="PTU1202" s="559"/>
      <c r="PTV1202" s="559"/>
      <c r="PTW1202" s="559"/>
      <c r="PTX1202" s="559"/>
      <c r="PTY1202" s="559"/>
      <c r="PTZ1202" s="559"/>
      <c r="PUA1202" s="559"/>
      <c r="PUB1202" s="559"/>
      <c r="PUC1202" s="559"/>
      <c r="PUD1202" s="559"/>
      <c r="PUE1202" s="559"/>
      <c r="PUF1202" s="559"/>
      <c r="PUG1202" s="559"/>
      <c r="PUH1202" s="559"/>
      <c r="PUI1202" s="559"/>
      <c r="PUJ1202" s="559"/>
      <c r="PUK1202" s="559"/>
      <c r="PUL1202" s="559"/>
      <c r="PUM1202" s="559"/>
      <c r="PUN1202" s="559"/>
      <c r="PUO1202" s="559"/>
      <c r="PUP1202" s="559"/>
      <c r="PUQ1202" s="559"/>
      <c r="PUR1202" s="559"/>
      <c r="PUS1202" s="559"/>
      <c r="PUT1202" s="559"/>
      <c r="PUU1202" s="559"/>
      <c r="PUV1202" s="559"/>
      <c r="PUW1202" s="559"/>
      <c r="PUX1202" s="559"/>
      <c r="PUY1202" s="559"/>
      <c r="PUZ1202" s="559"/>
      <c r="PVA1202" s="559"/>
      <c r="PVB1202" s="559"/>
      <c r="PVC1202" s="559"/>
      <c r="PVD1202" s="559"/>
      <c r="PVE1202" s="559"/>
      <c r="PVF1202" s="559"/>
      <c r="PVG1202" s="559"/>
      <c r="PVH1202" s="559"/>
      <c r="PVI1202" s="559"/>
      <c r="PVJ1202" s="559"/>
      <c r="PVK1202" s="559"/>
      <c r="PVL1202" s="559"/>
      <c r="PVM1202" s="559"/>
      <c r="PVN1202" s="559"/>
      <c r="PVO1202" s="559"/>
      <c r="PVP1202" s="559"/>
      <c r="PVQ1202" s="559"/>
      <c r="PVR1202" s="559"/>
      <c r="PVS1202" s="559"/>
      <c r="PVT1202" s="559"/>
      <c r="PVU1202" s="559"/>
      <c r="PVV1202" s="559"/>
      <c r="PVW1202" s="559"/>
      <c r="PVX1202" s="559"/>
      <c r="PVY1202" s="559"/>
      <c r="PVZ1202" s="559"/>
      <c r="PWA1202" s="559"/>
      <c r="PWB1202" s="559"/>
      <c r="PWC1202" s="559"/>
      <c r="PWD1202" s="559"/>
      <c r="PWE1202" s="559"/>
      <c r="PWF1202" s="559"/>
      <c r="PWG1202" s="559"/>
      <c r="PWH1202" s="559"/>
      <c r="PWI1202" s="559"/>
      <c r="PWJ1202" s="559"/>
      <c r="PWK1202" s="559"/>
      <c r="PWL1202" s="559"/>
      <c r="PWM1202" s="559"/>
      <c r="PWN1202" s="559"/>
      <c r="PWO1202" s="559"/>
      <c r="PWP1202" s="559"/>
      <c r="PWQ1202" s="559"/>
      <c r="PWR1202" s="559"/>
      <c r="PWS1202" s="559"/>
      <c r="PWT1202" s="559"/>
      <c r="PWU1202" s="559"/>
      <c r="PWV1202" s="559"/>
      <c r="PWW1202" s="559"/>
      <c r="PWX1202" s="559"/>
      <c r="PWY1202" s="559"/>
      <c r="PWZ1202" s="559"/>
      <c r="PXA1202" s="559"/>
      <c r="PXB1202" s="559"/>
      <c r="PXC1202" s="559"/>
      <c r="PXD1202" s="559"/>
      <c r="PXE1202" s="559"/>
      <c r="PXF1202" s="559"/>
      <c r="PXG1202" s="559"/>
      <c r="PXH1202" s="559"/>
      <c r="PXI1202" s="559"/>
      <c r="PXJ1202" s="559"/>
      <c r="PXK1202" s="559"/>
      <c r="PXL1202" s="559"/>
      <c r="PXM1202" s="559"/>
      <c r="PXN1202" s="559"/>
      <c r="PXO1202" s="559"/>
      <c r="PXP1202" s="559"/>
      <c r="PXQ1202" s="559"/>
      <c r="PXR1202" s="559"/>
      <c r="PXS1202" s="559"/>
      <c r="PXT1202" s="559"/>
      <c r="PXU1202" s="559"/>
      <c r="PXV1202" s="559"/>
      <c r="PXW1202" s="559"/>
      <c r="PXX1202" s="559"/>
      <c r="PXY1202" s="559"/>
      <c r="PXZ1202" s="559"/>
      <c r="PYA1202" s="559"/>
      <c r="PYB1202" s="559"/>
      <c r="PYC1202" s="559"/>
      <c r="PYD1202" s="559"/>
      <c r="PYE1202" s="559"/>
      <c r="PYF1202" s="559"/>
      <c r="PYG1202" s="559"/>
      <c r="PYH1202" s="559"/>
      <c r="PYI1202" s="559"/>
      <c r="PYJ1202" s="559"/>
      <c r="PYK1202" s="559"/>
      <c r="PYL1202" s="559"/>
      <c r="PYM1202" s="559"/>
      <c r="PYN1202" s="559"/>
      <c r="PYO1202" s="559"/>
      <c r="PYP1202" s="559"/>
      <c r="PYQ1202" s="559"/>
      <c r="PYR1202" s="559"/>
      <c r="PYS1202" s="559"/>
      <c r="PYT1202" s="559"/>
      <c r="PYU1202" s="559"/>
      <c r="PYV1202" s="559"/>
      <c r="PYW1202" s="559"/>
      <c r="PYX1202" s="559"/>
      <c r="PYY1202" s="559"/>
      <c r="PYZ1202" s="559"/>
      <c r="PZA1202" s="559"/>
      <c r="PZB1202" s="559"/>
      <c r="PZC1202" s="559"/>
      <c r="PZD1202" s="559"/>
      <c r="PZE1202" s="559"/>
      <c r="PZF1202" s="559"/>
      <c r="PZG1202" s="559"/>
      <c r="PZH1202" s="559"/>
      <c r="PZI1202" s="559"/>
      <c r="PZJ1202" s="559"/>
      <c r="PZK1202" s="559"/>
      <c r="PZL1202" s="559"/>
      <c r="PZM1202" s="559"/>
      <c r="PZN1202" s="559"/>
      <c r="PZO1202" s="559"/>
      <c r="PZP1202" s="559"/>
      <c r="PZQ1202" s="559"/>
      <c r="PZR1202" s="559"/>
      <c r="PZS1202" s="559"/>
      <c r="PZT1202" s="559"/>
      <c r="PZU1202" s="559"/>
      <c r="PZV1202" s="559"/>
      <c r="PZW1202" s="559"/>
      <c r="PZX1202" s="559"/>
      <c r="PZY1202" s="559"/>
      <c r="PZZ1202" s="559"/>
      <c r="QAA1202" s="559"/>
      <c r="QAB1202" s="559"/>
      <c r="QAC1202" s="559"/>
      <c r="QAD1202" s="559"/>
      <c r="QAE1202" s="559"/>
      <c r="QAF1202" s="559"/>
      <c r="QAG1202" s="559"/>
      <c r="QAH1202" s="559"/>
      <c r="QAI1202" s="559"/>
      <c r="QAJ1202" s="559"/>
      <c r="QAK1202" s="559"/>
      <c r="QAL1202" s="559"/>
      <c r="QAM1202" s="559"/>
      <c r="QAN1202" s="559"/>
      <c r="QAO1202" s="559"/>
      <c r="QAP1202" s="559"/>
      <c r="QAQ1202" s="559"/>
      <c r="QAR1202" s="559"/>
      <c r="QAS1202" s="559"/>
      <c r="QAT1202" s="559"/>
      <c r="QAU1202" s="559"/>
      <c r="QAV1202" s="559"/>
      <c r="QAW1202" s="559"/>
      <c r="QAX1202" s="559"/>
      <c r="QAY1202" s="559"/>
      <c r="QAZ1202" s="559"/>
      <c r="QBA1202" s="559"/>
      <c r="QBB1202" s="559"/>
      <c r="QBC1202" s="559"/>
      <c r="QBD1202" s="559"/>
      <c r="QBE1202" s="559"/>
      <c r="QBF1202" s="559"/>
      <c r="QBG1202" s="559"/>
      <c r="QBH1202" s="559"/>
      <c r="QBI1202" s="559"/>
      <c r="QBJ1202" s="559"/>
      <c r="QBK1202" s="559"/>
      <c r="QBL1202" s="559"/>
      <c r="QBM1202" s="559"/>
      <c r="QBN1202" s="559"/>
      <c r="QBO1202" s="559"/>
      <c r="QBP1202" s="559"/>
      <c r="QBQ1202" s="559"/>
      <c r="QBR1202" s="559"/>
      <c r="QBS1202" s="559"/>
      <c r="QBT1202" s="559"/>
      <c r="QBU1202" s="559"/>
      <c r="QBV1202" s="559"/>
      <c r="QBW1202" s="559"/>
      <c r="QBX1202" s="559"/>
      <c r="QBY1202" s="559"/>
      <c r="QBZ1202" s="559"/>
      <c r="QCA1202" s="559"/>
      <c r="QCB1202" s="559"/>
      <c r="QCC1202" s="559"/>
      <c r="QCD1202" s="559"/>
      <c r="QCE1202" s="559"/>
      <c r="QCF1202" s="559"/>
      <c r="QCG1202" s="559"/>
      <c r="QCH1202" s="559"/>
      <c r="QCI1202" s="559"/>
      <c r="QCJ1202" s="559"/>
      <c r="QCK1202" s="559"/>
      <c r="QCL1202" s="559"/>
      <c r="QCM1202" s="559"/>
      <c r="QCN1202" s="559"/>
      <c r="QCO1202" s="559"/>
      <c r="QCP1202" s="559"/>
      <c r="QCQ1202" s="559"/>
      <c r="QCR1202" s="559"/>
      <c r="QCS1202" s="559"/>
      <c r="QCT1202" s="559"/>
      <c r="QCU1202" s="559"/>
      <c r="QCV1202" s="559"/>
      <c r="QCW1202" s="559"/>
      <c r="QCX1202" s="559"/>
      <c r="QCY1202" s="559"/>
      <c r="QCZ1202" s="559"/>
      <c r="QDA1202" s="559"/>
      <c r="QDB1202" s="559"/>
      <c r="QDC1202" s="559"/>
      <c r="QDD1202" s="559"/>
      <c r="QDE1202" s="559"/>
      <c r="QDF1202" s="559"/>
      <c r="QDG1202" s="559"/>
      <c r="QDH1202" s="559"/>
      <c r="QDI1202" s="559"/>
      <c r="QDJ1202" s="559"/>
      <c r="QDK1202" s="559"/>
      <c r="QDL1202" s="559"/>
      <c r="QDM1202" s="559"/>
      <c r="QDN1202" s="559"/>
      <c r="QDO1202" s="559"/>
      <c r="QDP1202" s="559"/>
      <c r="QDQ1202" s="559"/>
      <c r="QDR1202" s="559"/>
      <c r="QDS1202" s="559"/>
      <c r="QDT1202" s="559"/>
      <c r="QDU1202" s="559"/>
      <c r="QDV1202" s="559"/>
      <c r="QDW1202" s="559"/>
      <c r="QDX1202" s="559"/>
      <c r="QDY1202" s="559"/>
      <c r="QDZ1202" s="559"/>
      <c r="QEA1202" s="559"/>
      <c r="QEB1202" s="559"/>
      <c r="QEC1202" s="559"/>
      <c r="QED1202" s="559"/>
      <c r="QEE1202" s="559"/>
      <c r="QEF1202" s="559"/>
      <c r="QEG1202" s="559"/>
      <c r="QEH1202" s="559"/>
      <c r="QEI1202" s="559"/>
      <c r="QEJ1202" s="559"/>
      <c r="QEK1202" s="559"/>
      <c r="QEL1202" s="559"/>
      <c r="QEM1202" s="559"/>
      <c r="QEN1202" s="559"/>
      <c r="QEO1202" s="559"/>
      <c r="QEP1202" s="559"/>
      <c r="QEQ1202" s="559"/>
      <c r="QER1202" s="559"/>
      <c r="QES1202" s="559"/>
      <c r="QET1202" s="559"/>
      <c r="QEU1202" s="559"/>
      <c r="QEV1202" s="559"/>
      <c r="QEW1202" s="559"/>
      <c r="QEX1202" s="559"/>
      <c r="QEY1202" s="559"/>
      <c r="QEZ1202" s="559"/>
      <c r="QFA1202" s="559"/>
      <c r="QFB1202" s="559"/>
      <c r="QFC1202" s="559"/>
      <c r="QFD1202" s="559"/>
      <c r="QFE1202" s="559"/>
      <c r="QFF1202" s="559"/>
      <c r="QFG1202" s="559"/>
      <c r="QFH1202" s="559"/>
      <c r="QFI1202" s="559"/>
      <c r="QFJ1202" s="559"/>
      <c r="QFK1202" s="559"/>
      <c r="QFL1202" s="559"/>
      <c r="QFM1202" s="559"/>
      <c r="QFN1202" s="559"/>
      <c r="QFO1202" s="559"/>
      <c r="QFP1202" s="559"/>
      <c r="QFQ1202" s="559"/>
      <c r="QFR1202" s="559"/>
      <c r="QFS1202" s="559"/>
      <c r="QFT1202" s="559"/>
      <c r="QFU1202" s="559"/>
      <c r="QFV1202" s="559"/>
      <c r="QFW1202" s="559"/>
      <c r="QFX1202" s="559"/>
      <c r="QFY1202" s="559"/>
      <c r="QFZ1202" s="559"/>
      <c r="QGA1202" s="559"/>
      <c r="QGB1202" s="559"/>
      <c r="QGC1202" s="559"/>
      <c r="QGD1202" s="559"/>
      <c r="QGE1202" s="559"/>
      <c r="QGF1202" s="559"/>
      <c r="QGG1202" s="559"/>
      <c r="QGH1202" s="559"/>
      <c r="QGI1202" s="559"/>
      <c r="QGJ1202" s="559"/>
      <c r="QGK1202" s="559"/>
      <c r="QGL1202" s="559"/>
      <c r="QGM1202" s="559"/>
      <c r="QGN1202" s="559"/>
      <c r="QGO1202" s="559"/>
      <c r="QGP1202" s="559"/>
      <c r="QGQ1202" s="559"/>
      <c r="QGR1202" s="559"/>
      <c r="QGS1202" s="559"/>
      <c r="QGT1202" s="559"/>
      <c r="QGU1202" s="559"/>
      <c r="QGV1202" s="559"/>
      <c r="QGW1202" s="559"/>
      <c r="QGX1202" s="559"/>
      <c r="QGY1202" s="559"/>
      <c r="QGZ1202" s="559"/>
      <c r="QHA1202" s="559"/>
      <c r="QHB1202" s="559"/>
      <c r="QHC1202" s="559"/>
      <c r="QHD1202" s="559"/>
      <c r="QHE1202" s="559"/>
      <c r="QHF1202" s="559"/>
      <c r="QHG1202" s="559"/>
      <c r="QHH1202" s="559"/>
      <c r="QHI1202" s="559"/>
      <c r="QHJ1202" s="559"/>
      <c r="QHK1202" s="559"/>
      <c r="QHL1202" s="559"/>
      <c r="QHM1202" s="559"/>
      <c r="QHN1202" s="559"/>
      <c r="QHO1202" s="559"/>
      <c r="QHP1202" s="559"/>
      <c r="QHQ1202" s="559"/>
      <c r="QHR1202" s="559"/>
      <c r="QHS1202" s="559"/>
      <c r="QHT1202" s="559"/>
      <c r="QHU1202" s="559"/>
      <c r="QHV1202" s="559"/>
      <c r="QHW1202" s="559"/>
      <c r="QHX1202" s="559"/>
      <c r="QHY1202" s="559"/>
      <c r="QHZ1202" s="559"/>
      <c r="QIA1202" s="559"/>
      <c r="QIB1202" s="559"/>
      <c r="QIC1202" s="559"/>
      <c r="QID1202" s="559"/>
      <c r="QIE1202" s="559"/>
      <c r="QIF1202" s="559"/>
      <c r="QIG1202" s="559"/>
      <c r="QIH1202" s="559"/>
      <c r="QII1202" s="559"/>
      <c r="QIJ1202" s="559"/>
      <c r="QIK1202" s="559"/>
      <c r="QIL1202" s="559"/>
      <c r="QIM1202" s="559"/>
      <c r="QIN1202" s="559"/>
      <c r="QIO1202" s="559"/>
      <c r="QIP1202" s="559"/>
      <c r="QIQ1202" s="559"/>
      <c r="QIR1202" s="559"/>
      <c r="QIS1202" s="559"/>
      <c r="QIT1202" s="559"/>
      <c r="QIU1202" s="559"/>
      <c r="QIV1202" s="559"/>
      <c r="QIW1202" s="559"/>
      <c r="QIX1202" s="559"/>
      <c r="QIY1202" s="559"/>
      <c r="QIZ1202" s="559"/>
      <c r="QJA1202" s="559"/>
      <c r="QJB1202" s="559"/>
      <c r="QJC1202" s="559"/>
      <c r="QJD1202" s="559"/>
      <c r="QJE1202" s="559"/>
      <c r="QJF1202" s="559"/>
      <c r="QJG1202" s="559"/>
      <c r="QJH1202" s="559"/>
      <c r="QJI1202" s="559"/>
      <c r="QJJ1202" s="559"/>
      <c r="QJK1202" s="559"/>
      <c r="QJL1202" s="559"/>
      <c r="QJM1202" s="559"/>
      <c r="QJN1202" s="559"/>
      <c r="QJO1202" s="559"/>
      <c r="QJP1202" s="559"/>
      <c r="QJQ1202" s="559"/>
      <c r="QJR1202" s="559"/>
      <c r="QJS1202" s="559"/>
      <c r="QJT1202" s="559"/>
      <c r="QJU1202" s="559"/>
      <c r="QJV1202" s="559"/>
      <c r="QJW1202" s="559"/>
      <c r="QJX1202" s="559"/>
      <c r="QJY1202" s="559"/>
      <c r="QJZ1202" s="559"/>
      <c r="QKA1202" s="559"/>
      <c r="QKB1202" s="559"/>
      <c r="QKC1202" s="559"/>
      <c r="QKD1202" s="559"/>
      <c r="QKE1202" s="559"/>
      <c r="QKF1202" s="559"/>
      <c r="QKG1202" s="559"/>
      <c r="QKH1202" s="559"/>
      <c r="QKI1202" s="559"/>
      <c r="QKJ1202" s="559"/>
      <c r="QKK1202" s="559"/>
      <c r="QKL1202" s="559"/>
      <c r="QKM1202" s="559"/>
      <c r="QKN1202" s="559"/>
      <c r="QKO1202" s="559"/>
      <c r="QKP1202" s="559"/>
      <c r="QKQ1202" s="559"/>
      <c r="QKR1202" s="559"/>
      <c r="QKS1202" s="559"/>
      <c r="QKT1202" s="559"/>
      <c r="QKU1202" s="559"/>
      <c r="QKV1202" s="559"/>
      <c r="QKW1202" s="559"/>
      <c r="QKX1202" s="559"/>
      <c r="QKY1202" s="559"/>
      <c r="QKZ1202" s="559"/>
      <c r="QLA1202" s="559"/>
      <c r="QLB1202" s="559"/>
      <c r="QLC1202" s="559"/>
      <c r="QLD1202" s="559"/>
      <c r="QLE1202" s="559"/>
      <c r="QLF1202" s="559"/>
      <c r="QLG1202" s="559"/>
      <c r="QLH1202" s="559"/>
      <c r="QLI1202" s="559"/>
      <c r="QLJ1202" s="559"/>
      <c r="QLK1202" s="559"/>
      <c r="QLL1202" s="559"/>
      <c r="QLM1202" s="559"/>
      <c r="QLN1202" s="559"/>
      <c r="QLO1202" s="559"/>
      <c r="QLP1202" s="559"/>
      <c r="QLQ1202" s="559"/>
      <c r="QLR1202" s="559"/>
      <c r="QLS1202" s="559"/>
      <c r="QLT1202" s="559"/>
      <c r="QLU1202" s="559"/>
      <c r="QLV1202" s="559"/>
      <c r="QLW1202" s="559"/>
      <c r="QLX1202" s="559"/>
      <c r="QLY1202" s="559"/>
      <c r="QLZ1202" s="559"/>
      <c r="QMA1202" s="559"/>
      <c r="QMB1202" s="559"/>
      <c r="QMC1202" s="559"/>
      <c r="QMD1202" s="559"/>
      <c r="QME1202" s="559"/>
      <c r="QMF1202" s="559"/>
      <c r="QMG1202" s="559"/>
      <c r="QMH1202" s="559"/>
      <c r="QMI1202" s="559"/>
      <c r="QMJ1202" s="559"/>
      <c r="QMK1202" s="559"/>
      <c r="QML1202" s="559"/>
      <c r="QMM1202" s="559"/>
      <c r="QMN1202" s="559"/>
      <c r="QMO1202" s="559"/>
      <c r="QMP1202" s="559"/>
      <c r="QMQ1202" s="559"/>
      <c r="QMR1202" s="559"/>
      <c r="QMS1202" s="559"/>
      <c r="QMT1202" s="559"/>
      <c r="QMU1202" s="559"/>
      <c r="QMV1202" s="559"/>
      <c r="QMW1202" s="559"/>
      <c r="QMX1202" s="559"/>
      <c r="QMY1202" s="559"/>
      <c r="QMZ1202" s="559"/>
      <c r="QNA1202" s="559"/>
      <c r="QNB1202" s="559"/>
      <c r="QNC1202" s="559"/>
      <c r="QND1202" s="559"/>
      <c r="QNE1202" s="559"/>
      <c r="QNF1202" s="559"/>
      <c r="QNG1202" s="559"/>
      <c r="QNH1202" s="559"/>
      <c r="QNI1202" s="559"/>
      <c r="QNJ1202" s="559"/>
      <c r="QNK1202" s="559"/>
      <c r="QNL1202" s="559"/>
      <c r="QNM1202" s="559"/>
      <c r="QNN1202" s="559"/>
      <c r="QNO1202" s="559"/>
      <c r="QNP1202" s="559"/>
      <c r="QNQ1202" s="559"/>
      <c r="QNR1202" s="559"/>
      <c r="QNS1202" s="559"/>
      <c r="QNT1202" s="559"/>
      <c r="QNU1202" s="559"/>
      <c r="QNV1202" s="559"/>
      <c r="QNW1202" s="559"/>
      <c r="QNX1202" s="559"/>
      <c r="QNY1202" s="559"/>
      <c r="QNZ1202" s="559"/>
      <c r="QOA1202" s="559"/>
      <c r="QOB1202" s="559"/>
      <c r="QOC1202" s="559"/>
      <c r="QOD1202" s="559"/>
      <c r="QOE1202" s="559"/>
      <c r="QOF1202" s="559"/>
      <c r="QOG1202" s="559"/>
      <c r="QOH1202" s="559"/>
      <c r="QOI1202" s="559"/>
      <c r="QOJ1202" s="559"/>
      <c r="QOK1202" s="559"/>
      <c r="QOL1202" s="559"/>
      <c r="QOM1202" s="559"/>
      <c r="QON1202" s="559"/>
      <c r="QOO1202" s="559"/>
      <c r="QOP1202" s="559"/>
      <c r="QOQ1202" s="559"/>
      <c r="QOR1202" s="559"/>
      <c r="QOS1202" s="559"/>
      <c r="QOT1202" s="559"/>
      <c r="QOU1202" s="559"/>
      <c r="QOV1202" s="559"/>
      <c r="QOW1202" s="559"/>
      <c r="QOX1202" s="559"/>
      <c r="QOY1202" s="559"/>
      <c r="QOZ1202" s="559"/>
      <c r="QPA1202" s="559"/>
      <c r="QPB1202" s="559"/>
      <c r="QPC1202" s="559"/>
      <c r="QPD1202" s="559"/>
      <c r="QPE1202" s="559"/>
      <c r="QPF1202" s="559"/>
      <c r="QPG1202" s="559"/>
      <c r="QPH1202" s="559"/>
      <c r="QPI1202" s="559"/>
      <c r="QPJ1202" s="559"/>
      <c r="QPK1202" s="559"/>
      <c r="QPL1202" s="559"/>
      <c r="QPM1202" s="559"/>
      <c r="QPN1202" s="559"/>
      <c r="QPO1202" s="559"/>
      <c r="QPP1202" s="559"/>
      <c r="QPQ1202" s="559"/>
      <c r="QPR1202" s="559"/>
      <c r="QPS1202" s="559"/>
      <c r="QPT1202" s="559"/>
      <c r="QPU1202" s="559"/>
      <c r="QPV1202" s="559"/>
      <c r="QPW1202" s="559"/>
      <c r="QPX1202" s="559"/>
      <c r="QPY1202" s="559"/>
      <c r="QPZ1202" s="559"/>
      <c r="QQA1202" s="559"/>
      <c r="QQB1202" s="559"/>
      <c r="QQC1202" s="559"/>
      <c r="QQD1202" s="559"/>
      <c r="QQE1202" s="559"/>
      <c r="QQF1202" s="559"/>
      <c r="QQG1202" s="559"/>
      <c r="QQH1202" s="559"/>
      <c r="QQI1202" s="559"/>
      <c r="QQJ1202" s="559"/>
      <c r="QQK1202" s="559"/>
      <c r="QQL1202" s="559"/>
      <c r="QQM1202" s="559"/>
      <c r="QQN1202" s="559"/>
      <c r="QQO1202" s="559"/>
      <c r="QQP1202" s="559"/>
      <c r="QQQ1202" s="559"/>
      <c r="QQR1202" s="559"/>
      <c r="QQS1202" s="559"/>
      <c r="QQT1202" s="559"/>
      <c r="QQU1202" s="559"/>
      <c r="QQV1202" s="559"/>
      <c r="QQW1202" s="559"/>
      <c r="QQX1202" s="559"/>
      <c r="QQY1202" s="559"/>
      <c r="QQZ1202" s="559"/>
      <c r="QRA1202" s="559"/>
      <c r="QRB1202" s="559"/>
      <c r="QRC1202" s="559"/>
      <c r="QRD1202" s="559"/>
      <c r="QRE1202" s="559"/>
      <c r="QRF1202" s="559"/>
      <c r="QRG1202" s="559"/>
      <c r="QRH1202" s="559"/>
      <c r="QRI1202" s="559"/>
      <c r="QRJ1202" s="559"/>
      <c r="QRK1202" s="559"/>
      <c r="QRL1202" s="559"/>
      <c r="QRM1202" s="559"/>
      <c r="QRN1202" s="559"/>
      <c r="QRO1202" s="559"/>
      <c r="QRP1202" s="559"/>
      <c r="QRQ1202" s="559"/>
      <c r="QRR1202" s="559"/>
      <c r="QRS1202" s="559"/>
      <c r="QRT1202" s="559"/>
      <c r="QRU1202" s="559"/>
      <c r="QRV1202" s="559"/>
      <c r="QRW1202" s="559"/>
      <c r="QRX1202" s="559"/>
      <c r="QRY1202" s="559"/>
      <c r="QRZ1202" s="559"/>
      <c r="QSA1202" s="559"/>
      <c r="QSB1202" s="559"/>
      <c r="QSC1202" s="559"/>
      <c r="QSD1202" s="559"/>
      <c r="QSE1202" s="559"/>
      <c r="QSF1202" s="559"/>
      <c r="QSG1202" s="559"/>
      <c r="QSH1202" s="559"/>
      <c r="QSI1202" s="559"/>
      <c r="QSJ1202" s="559"/>
      <c r="QSK1202" s="559"/>
      <c r="QSL1202" s="559"/>
      <c r="QSM1202" s="559"/>
      <c r="QSN1202" s="559"/>
      <c r="QSO1202" s="559"/>
      <c r="QSP1202" s="559"/>
      <c r="QSQ1202" s="559"/>
      <c r="QSR1202" s="559"/>
      <c r="QSS1202" s="559"/>
      <c r="QST1202" s="559"/>
      <c r="QSU1202" s="559"/>
      <c r="QSV1202" s="559"/>
      <c r="QSW1202" s="559"/>
      <c r="QSX1202" s="559"/>
      <c r="QSY1202" s="559"/>
      <c r="QSZ1202" s="559"/>
      <c r="QTA1202" s="559"/>
      <c r="QTB1202" s="559"/>
      <c r="QTC1202" s="559"/>
      <c r="QTD1202" s="559"/>
      <c r="QTE1202" s="559"/>
      <c r="QTF1202" s="559"/>
      <c r="QTG1202" s="559"/>
      <c r="QTH1202" s="559"/>
      <c r="QTI1202" s="559"/>
      <c r="QTJ1202" s="559"/>
      <c r="QTK1202" s="559"/>
      <c r="QTL1202" s="559"/>
      <c r="QTM1202" s="559"/>
      <c r="QTN1202" s="559"/>
      <c r="QTO1202" s="559"/>
      <c r="QTP1202" s="559"/>
      <c r="QTQ1202" s="559"/>
      <c r="QTR1202" s="559"/>
      <c r="QTS1202" s="559"/>
      <c r="QTT1202" s="559"/>
      <c r="QTU1202" s="559"/>
      <c r="QTV1202" s="559"/>
      <c r="QTW1202" s="559"/>
      <c r="QTX1202" s="559"/>
      <c r="QTY1202" s="559"/>
      <c r="QTZ1202" s="559"/>
      <c r="QUA1202" s="559"/>
      <c r="QUB1202" s="559"/>
      <c r="QUC1202" s="559"/>
      <c r="QUD1202" s="559"/>
      <c r="QUE1202" s="559"/>
      <c r="QUF1202" s="559"/>
      <c r="QUG1202" s="559"/>
      <c r="QUH1202" s="559"/>
      <c r="QUI1202" s="559"/>
      <c r="QUJ1202" s="559"/>
      <c r="QUK1202" s="559"/>
      <c r="QUL1202" s="559"/>
      <c r="QUM1202" s="559"/>
      <c r="QUN1202" s="559"/>
      <c r="QUO1202" s="559"/>
      <c r="QUP1202" s="559"/>
      <c r="QUQ1202" s="559"/>
      <c r="QUR1202" s="559"/>
      <c r="QUS1202" s="559"/>
      <c r="QUT1202" s="559"/>
      <c r="QUU1202" s="559"/>
      <c r="QUV1202" s="559"/>
      <c r="QUW1202" s="559"/>
      <c r="QUX1202" s="559"/>
      <c r="QUY1202" s="559"/>
      <c r="QUZ1202" s="559"/>
      <c r="QVA1202" s="559"/>
      <c r="QVB1202" s="559"/>
      <c r="QVC1202" s="559"/>
      <c r="QVD1202" s="559"/>
      <c r="QVE1202" s="559"/>
      <c r="QVF1202" s="559"/>
      <c r="QVG1202" s="559"/>
      <c r="QVH1202" s="559"/>
      <c r="QVI1202" s="559"/>
      <c r="QVJ1202" s="559"/>
      <c r="QVK1202" s="559"/>
      <c r="QVL1202" s="559"/>
      <c r="QVM1202" s="559"/>
      <c r="QVN1202" s="559"/>
      <c r="QVO1202" s="559"/>
      <c r="QVP1202" s="559"/>
      <c r="QVQ1202" s="559"/>
      <c r="QVR1202" s="559"/>
      <c r="QVS1202" s="559"/>
      <c r="QVT1202" s="559"/>
      <c r="QVU1202" s="559"/>
      <c r="QVV1202" s="559"/>
      <c r="QVW1202" s="559"/>
      <c r="QVX1202" s="559"/>
      <c r="QVY1202" s="559"/>
      <c r="QVZ1202" s="559"/>
      <c r="QWA1202" s="559"/>
      <c r="QWB1202" s="559"/>
      <c r="QWC1202" s="559"/>
      <c r="QWD1202" s="559"/>
      <c r="QWE1202" s="559"/>
      <c r="QWF1202" s="559"/>
      <c r="QWG1202" s="559"/>
      <c r="QWH1202" s="559"/>
      <c r="QWI1202" s="559"/>
      <c r="QWJ1202" s="559"/>
      <c r="QWK1202" s="559"/>
      <c r="QWL1202" s="559"/>
      <c r="QWM1202" s="559"/>
      <c r="QWN1202" s="559"/>
      <c r="QWO1202" s="559"/>
      <c r="QWP1202" s="559"/>
      <c r="QWQ1202" s="559"/>
      <c r="QWR1202" s="559"/>
      <c r="QWS1202" s="559"/>
      <c r="QWT1202" s="559"/>
      <c r="QWU1202" s="559"/>
      <c r="QWV1202" s="559"/>
      <c r="QWW1202" s="559"/>
      <c r="QWX1202" s="559"/>
      <c r="QWY1202" s="559"/>
      <c r="QWZ1202" s="559"/>
      <c r="QXA1202" s="559"/>
      <c r="QXB1202" s="559"/>
      <c r="QXC1202" s="559"/>
      <c r="QXD1202" s="559"/>
      <c r="QXE1202" s="559"/>
      <c r="QXF1202" s="559"/>
      <c r="QXG1202" s="559"/>
      <c r="QXH1202" s="559"/>
      <c r="QXI1202" s="559"/>
      <c r="QXJ1202" s="559"/>
      <c r="QXK1202" s="559"/>
      <c r="QXL1202" s="559"/>
      <c r="QXM1202" s="559"/>
      <c r="QXN1202" s="559"/>
      <c r="QXO1202" s="559"/>
      <c r="QXP1202" s="559"/>
      <c r="QXQ1202" s="559"/>
      <c r="QXR1202" s="559"/>
      <c r="QXS1202" s="559"/>
      <c r="QXT1202" s="559"/>
      <c r="QXU1202" s="559"/>
      <c r="QXV1202" s="559"/>
      <c r="QXW1202" s="559"/>
      <c r="QXX1202" s="559"/>
      <c r="QXY1202" s="559"/>
      <c r="QXZ1202" s="559"/>
      <c r="QYA1202" s="559"/>
      <c r="QYB1202" s="559"/>
      <c r="QYC1202" s="559"/>
      <c r="QYD1202" s="559"/>
      <c r="QYE1202" s="559"/>
      <c r="QYF1202" s="559"/>
      <c r="QYG1202" s="559"/>
      <c r="QYH1202" s="559"/>
      <c r="QYI1202" s="559"/>
      <c r="QYJ1202" s="559"/>
      <c r="QYK1202" s="559"/>
      <c r="QYL1202" s="559"/>
      <c r="QYM1202" s="559"/>
      <c r="QYN1202" s="559"/>
      <c r="QYO1202" s="559"/>
      <c r="QYP1202" s="559"/>
      <c r="QYQ1202" s="559"/>
      <c r="QYR1202" s="559"/>
      <c r="QYS1202" s="559"/>
      <c r="QYT1202" s="559"/>
      <c r="QYU1202" s="559"/>
      <c r="QYV1202" s="559"/>
      <c r="QYW1202" s="559"/>
      <c r="QYX1202" s="559"/>
      <c r="QYY1202" s="559"/>
      <c r="QYZ1202" s="559"/>
      <c r="QZA1202" s="559"/>
      <c r="QZB1202" s="559"/>
      <c r="QZC1202" s="559"/>
      <c r="QZD1202" s="559"/>
      <c r="QZE1202" s="559"/>
      <c r="QZF1202" s="559"/>
      <c r="QZG1202" s="559"/>
      <c r="QZH1202" s="559"/>
      <c r="QZI1202" s="559"/>
      <c r="QZJ1202" s="559"/>
      <c r="QZK1202" s="559"/>
      <c r="QZL1202" s="559"/>
      <c r="QZM1202" s="559"/>
      <c r="QZN1202" s="559"/>
      <c r="QZO1202" s="559"/>
      <c r="QZP1202" s="559"/>
      <c r="QZQ1202" s="559"/>
      <c r="QZR1202" s="559"/>
      <c r="QZS1202" s="559"/>
      <c r="QZT1202" s="559"/>
      <c r="QZU1202" s="559"/>
      <c r="QZV1202" s="559"/>
      <c r="QZW1202" s="559"/>
      <c r="QZX1202" s="559"/>
      <c r="QZY1202" s="559"/>
      <c r="QZZ1202" s="559"/>
      <c r="RAA1202" s="559"/>
      <c r="RAB1202" s="559"/>
      <c r="RAC1202" s="559"/>
      <c r="RAD1202" s="559"/>
      <c r="RAE1202" s="559"/>
      <c r="RAF1202" s="559"/>
      <c r="RAG1202" s="559"/>
      <c r="RAH1202" s="559"/>
      <c r="RAI1202" s="559"/>
      <c r="RAJ1202" s="559"/>
      <c r="RAK1202" s="559"/>
      <c r="RAL1202" s="559"/>
      <c r="RAM1202" s="559"/>
      <c r="RAN1202" s="559"/>
      <c r="RAO1202" s="559"/>
      <c r="RAP1202" s="559"/>
      <c r="RAQ1202" s="559"/>
      <c r="RAR1202" s="559"/>
      <c r="RAS1202" s="559"/>
      <c r="RAT1202" s="559"/>
      <c r="RAU1202" s="559"/>
      <c r="RAV1202" s="559"/>
      <c r="RAW1202" s="559"/>
      <c r="RAX1202" s="559"/>
      <c r="RAY1202" s="559"/>
      <c r="RAZ1202" s="559"/>
      <c r="RBA1202" s="559"/>
      <c r="RBB1202" s="559"/>
      <c r="RBC1202" s="559"/>
      <c r="RBD1202" s="559"/>
      <c r="RBE1202" s="559"/>
      <c r="RBF1202" s="559"/>
      <c r="RBG1202" s="559"/>
      <c r="RBH1202" s="559"/>
      <c r="RBI1202" s="559"/>
      <c r="RBJ1202" s="559"/>
      <c r="RBK1202" s="559"/>
      <c r="RBL1202" s="559"/>
      <c r="RBM1202" s="559"/>
      <c r="RBN1202" s="559"/>
      <c r="RBO1202" s="559"/>
      <c r="RBP1202" s="559"/>
      <c r="RBQ1202" s="559"/>
      <c r="RBR1202" s="559"/>
      <c r="RBS1202" s="559"/>
      <c r="RBT1202" s="559"/>
      <c r="RBU1202" s="559"/>
      <c r="RBV1202" s="559"/>
      <c r="RBW1202" s="559"/>
      <c r="RBX1202" s="559"/>
      <c r="RBY1202" s="559"/>
      <c r="RBZ1202" s="559"/>
      <c r="RCA1202" s="559"/>
      <c r="RCB1202" s="559"/>
      <c r="RCC1202" s="559"/>
      <c r="RCD1202" s="559"/>
      <c r="RCE1202" s="559"/>
      <c r="RCF1202" s="559"/>
      <c r="RCG1202" s="559"/>
      <c r="RCH1202" s="559"/>
      <c r="RCI1202" s="559"/>
      <c r="RCJ1202" s="559"/>
      <c r="RCK1202" s="559"/>
      <c r="RCL1202" s="559"/>
      <c r="RCM1202" s="559"/>
      <c r="RCN1202" s="559"/>
      <c r="RCO1202" s="559"/>
      <c r="RCP1202" s="559"/>
      <c r="RCQ1202" s="559"/>
      <c r="RCR1202" s="559"/>
      <c r="RCS1202" s="559"/>
      <c r="RCT1202" s="559"/>
      <c r="RCU1202" s="559"/>
      <c r="RCV1202" s="559"/>
      <c r="RCW1202" s="559"/>
      <c r="RCX1202" s="559"/>
      <c r="RCY1202" s="559"/>
      <c r="RCZ1202" s="559"/>
      <c r="RDA1202" s="559"/>
      <c r="RDB1202" s="559"/>
      <c r="RDC1202" s="559"/>
      <c r="RDD1202" s="559"/>
      <c r="RDE1202" s="559"/>
      <c r="RDF1202" s="559"/>
      <c r="RDG1202" s="559"/>
      <c r="RDH1202" s="559"/>
      <c r="RDI1202" s="559"/>
      <c r="RDJ1202" s="559"/>
      <c r="RDK1202" s="559"/>
      <c r="RDL1202" s="559"/>
      <c r="RDM1202" s="559"/>
      <c r="RDN1202" s="559"/>
      <c r="RDO1202" s="559"/>
      <c r="RDP1202" s="559"/>
      <c r="RDQ1202" s="559"/>
      <c r="RDR1202" s="559"/>
      <c r="RDS1202" s="559"/>
      <c r="RDT1202" s="559"/>
      <c r="RDU1202" s="559"/>
      <c r="RDV1202" s="559"/>
      <c r="RDW1202" s="559"/>
      <c r="RDX1202" s="559"/>
      <c r="RDY1202" s="559"/>
      <c r="RDZ1202" s="559"/>
      <c r="REA1202" s="559"/>
      <c r="REB1202" s="559"/>
      <c r="REC1202" s="559"/>
      <c r="RED1202" s="559"/>
      <c r="REE1202" s="559"/>
      <c r="REF1202" s="559"/>
      <c r="REG1202" s="559"/>
      <c r="REH1202" s="559"/>
      <c r="REI1202" s="559"/>
      <c r="REJ1202" s="559"/>
      <c r="REK1202" s="559"/>
      <c r="REL1202" s="559"/>
      <c r="REM1202" s="559"/>
      <c r="REN1202" s="559"/>
      <c r="REO1202" s="559"/>
      <c r="REP1202" s="559"/>
      <c r="REQ1202" s="559"/>
      <c r="RER1202" s="559"/>
      <c r="RES1202" s="559"/>
      <c r="RET1202" s="559"/>
      <c r="REU1202" s="559"/>
      <c r="REV1202" s="559"/>
      <c r="REW1202" s="559"/>
      <c r="REX1202" s="559"/>
      <c r="REY1202" s="559"/>
      <c r="REZ1202" s="559"/>
      <c r="RFA1202" s="559"/>
      <c r="RFB1202" s="559"/>
      <c r="RFC1202" s="559"/>
      <c r="RFD1202" s="559"/>
      <c r="RFE1202" s="559"/>
      <c r="RFF1202" s="559"/>
      <c r="RFG1202" s="559"/>
      <c r="RFH1202" s="559"/>
      <c r="RFI1202" s="559"/>
      <c r="RFJ1202" s="559"/>
      <c r="RFK1202" s="559"/>
      <c r="RFL1202" s="559"/>
      <c r="RFM1202" s="559"/>
      <c r="RFN1202" s="559"/>
      <c r="RFO1202" s="559"/>
      <c r="RFP1202" s="559"/>
      <c r="RFQ1202" s="559"/>
      <c r="RFR1202" s="559"/>
      <c r="RFS1202" s="559"/>
      <c r="RFT1202" s="559"/>
      <c r="RFU1202" s="559"/>
      <c r="RFV1202" s="559"/>
      <c r="RFW1202" s="559"/>
      <c r="RFX1202" s="559"/>
      <c r="RFY1202" s="559"/>
      <c r="RFZ1202" s="559"/>
      <c r="RGA1202" s="559"/>
      <c r="RGB1202" s="559"/>
      <c r="RGC1202" s="559"/>
      <c r="RGD1202" s="559"/>
      <c r="RGE1202" s="559"/>
      <c r="RGF1202" s="559"/>
      <c r="RGG1202" s="559"/>
      <c r="RGH1202" s="559"/>
      <c r="RGI1202" s="559"/>
      <c r="RGJ1202" s="559"/>
      <c r="RGK1202" s="559"/>
      <c r="RGL1202" s="559"/>
      <c r="RGM1202" s="559"/>
      <c r="RGN1202" s="559"/>
      <c r="RGO1202" s="559"/>
      <c r="RGP1202" s="559"/>
      <c r="RGQ1202" s="559"/>
      <c r="RGR1202" s="559"/>
      <c r="RGS1202" s="559"/>
      <c r="RGT1202" s="559"/>
      <c r="RGU1202" s="559"/>
      <c r="RGV1202" s="559"/>
      <c r="RGW1202" s="559"/>
      <c r="RGX1202" s="559"/>
      <c r="RGY1202" s="559"/>
      <c r="RGZ1202" s="559"/>
      <c r="RHA1202" s="559"/>
      <c r="RHB1202" s="559"/>
      <c r="RHC1202" s="559"/>
      <c r="RHD1202" s="559"/>
      <c r="RHE1202" s="559"/>
      <c r="RHF1202" s="559"/>
      <c r="RHG1202" s="559"/>
      <c r="RHH1202" s="559"/>
      <c r="RHI1202" s="559"/>
      <c r="RHJ1202" s="559"/>
      <c r="RHK1202" s="559"/>
      <c r="RHL1202" s="559"/>
      <c r="RHM1202" s="559"/>
      <c r="RHN1202" s="559"/>
      <c r="RHO1202" s="559"/>
      <c r="RHP1202" s="559"/>
      <c r="RHQ1202" s="559"/>
      <c r="RHR1202" s="559"/>
      <c r="RHS1202" s="559"/>
      <c r="RHT1202" s="559"/>
      <c r="RHU1202" s="559"/>
      <c r="RHV1202" s="559"/>
      <c r="RHW1202" s="559"/>
      <c r="RHX1202" s="559"/>
      <c r="RHY1202" s="559"/>
      <c r="RHZ1202" s="559"/>
      <c r="RIA1202" s="559"/>
      <c r="RIB1202" s="559"/>
      <c r="RIC1202" s="559"/>
      <c r="RID1202" s="559"/>
      <c r="RIE1202" s="559"/>
      <c r="RIF1202" s="559"/>
      <c r="RIG1202" s="559"/>
      <c r="RIH1202" s="559"/>
      <c r="RII1202" s="559"/>
      <c r="RIJ1202" s="559"/>
      <c r="RIK1202" s="559"/>
      <c r="RIL1202" s="559"/>
      <c r="RIM1202" s="559"/>
      <c r="RIN1202" s="559"/>
      <c r="RIO1202" s="559"/>
      <c r="RIP1202" s="559"/>
      <c r="RIQ1202" s="559"/>
      <c r="RIR1202" s="559"/>
      <c r="RIS1202" s="559"/>
      <c r="RIT1202" s="559"/>
      <c r="RIU1202" s="559"/>
      <c r="RIV1202" s="559"/>
      <c r="RIW1202" s="559"/>
      <c r="RIX1202" s="559"/>
      <c r="RIY1202" s="559"/>
      <c r="RIZ1202" s="559"/>
      <c r="RJA1202" s="559"/>
      <c r="RJB1202" s="559"/>
      <c r="RJC1202" s="559"/>
      <c r="RJD1202" s="559"/>
      <c r="RJE1202" s="559"/>
      <c r="RJF1202" s="559"/>
      <c r="RJG1202" s="559"/>
      <c r="RJH1202" s="559"/>
      <c r="RJI1202" s="559"/>
      <c r="RJJ1202" s="559"/>
      <c r="RJK1202" s="559"/>
      <c r="RJL1202" s="559"/>
      <c r="RJM1202" s="559"/>
      <c r="RJN1202" s="559"/>
      <c r="RJO1202" s="559"/>
      <c r="RJP1202" s="559"/>
      <c r="RJQ1202" s="559"/>
      <c r="RJR1202" s="559"/>
      <c r="RJS1202" s="559"/>
      <c r="RJT1202" s="559"/>
      <c r="RJU1202" s="559"/>
      <c r="RJV1202" s="559"/>
      <c r="RJW1202" s="559"/>
      <c r="RJX1202" s="559"/>
      <c r="RJY1202" s="559"/>
      <c r="RJZ1202" s="559"/>
      <c r="RKA1202" s="559"/>
      <c r="RKB1202" s="559"/>
      <c r="RKC1202" s="559"/>
      <c r="RKD1202" s="559"/>
      <c r="RKE1202" s="559"/>
      <c r="RKF1202" s="559"/>
      <c r="RKG1202" s="559"/>
      <c r="RKH1202" s="559"/>
      <c r="RKI1202" s="559"/>
      <c r="RKJ1202" s="559"/>
      <c r="RKK1202" s="559"/>
      <c r="RKL1202" s="559"/>
      <c r="RKM1202" s="559"/>
      <c r="RKN1202" s="559"/>
      <c r="RKO1202" s="559"/>
      <c r="RKP1202" s="559"/>
      <c r="RKQ1202" s="559"/>
      <c r="RKR1202" s="559"/>
      <c r="RKS1202" s="559"/>
      <c r="RKT1202" s="559"/>
      <c r="RKU1202" s="559"/>
      <c r="RKV1202" s="559"/>
      <c r="RKW1202" s="559"/>
      <c r="RKX1202" s="559"/>
      <c r="RKY1202" s="559"/>
      <c r="RKZ1202" s="559"/>
      <c r="RLA1202" s="559"/>
      <c r="RLB1202" s="559"/>
      <c r="RLC1202" s="559"/>
      <c r="RLD1202" s="559"/>
      <c r="RLE1202" s="559"/>
      <c r="RLF1202" s="559"/>
      <c r="RLG1202" s="559"/>
      <c r="RLH1202" s="559"/>
      <c r="RLI1202" s="559"/>
      <c r="RLJ1202" s="559"/>
      <c r="RLK1202" s="559"/>
      <c r="RLL1202" s="559"/>
      <c r="RLM1202" s="559"/>
      <c r="RLN1202" s="559"/>
      <c r="RLO1202" s="559"/>
      <c r="RLP1202" s="559"/>
      <c r="RLQ1202" s="559"/>
      <c r="RLR1202" s="559"/>
      <c r="RLS1202" s="559"/>
      <c r="RLT1202" s="559"/>
      <c r="RLU1202" s="559"/>
      <c r="RLV1202" s="559"/>
      <c r="RLW1202" s="559"/>
      <c r="RLX1202" s="559"/>
      <c r="RLY1202" s="559"/>
      <c r="RLZ1202" s="559"/>
      <c r="RMA1202" s="559"/>
      <c r="RMB1202" s="559"/>
      <c r="RMC1202" s="559"/>
      <c r="RMD1202" s="559"/>
      <c r="RME1202" s="559"/>
      <c r="RMF1202" s="559"/>
      <c r="RMG1202" s="559"/>
      <c r="RMH1202" s="559"/>
      <c r="RMI1202" s="559"/>
      <c r="RMJ1202" s="559"/>
      <c r="RMK1202" s="559"/>
      <c r="RML1202" s="559"/>
      <c r="RMM1202" s="559"/>
      <c r="RMN1202" s="559"/>
      <c r="RMO1202" s="559"/>
      <c r="RMP1202" s="559"/>
      <c r="RMQ1202" s="559"/>
      <c r="RMR1202" s="559"/>
      <c r="RMS1202" s="559"/>
      <c r="RMT1202" s="559"/>
      <c r="RMU1202" s="559"/>
      <c r="RMV1202" s="559"/>
      <c r="RMW1202" s="559"/>
      <c r="RMX1202" s="559"/>
      <c r="RMY1202" s="559"/>
      <c r="RMZ1202" s="559"/>
      <c r="RNA1202" s="559"/>
      <c r="RNB1202" s="559"/>
      <c r="RNC1202" s="559"/>
      <c r="RND1202" s="559"/>
      <c r="RNE1202" s="559"/>
      <c r="RNF1202" s="559"/>
      <c r="RNG1202" s="559"/>
      <c r="RNH1202" s="559"/>
      <c r="RNI1202" s="559"/>
      <c r="RNJ1202" s="559"/>
      <c r="RNK1202" s="559"/>
      <c r="RNL1202" s="559"/>
      <c r="RNM1202" s="559"/>
      <c r="RNN1202" s="559"/>
      <c r="RNO1202" s="559"/>
      <c r="RNP1202" s="559"/>
      <c r="RNQ1202" s="559"/>
      <c r="RNR1202" s="559"/>
      <c r="RNS1202" s="559"/>
      <c r="RNT1202" s="559"/>
      <c r="RNU1202" s="559"/>
      <c r="RNV1202" s="559"/>
      <c r="RNW1202" s="559"/>
      <c r="RNX1202" s="559"/>
      <c r="RNY1202" s="559"/>
      <c r="RNZ1202" s="559"/>
      <c r="ROA1202" s="559"/>
      <c r="ROB1202" s="559"/>
      <c r="ROC1202" s="559"/>
      <c r="ROD1202" s="559"/>
      <c r="ROE1202" s="559"/>
      <c r="ROF1202" s="559"/>
      <c r="ROG1202" s="559"/>
      <c r="ROH1202" s="559"/>
      <c r="ROI1202" s="559"/>
      <c r="ROJ1202" s="559"/>
      <c r="ROK1202" s="559"/>
      <c r="ROL1202" s="559"/>
      <c r="ROM1202" s="559"/>
      <c r="RON1202" s="559"/>
      <c r="ROO1202" s="559"/>
      <c r="ROP1202" s="559"/>
      <c r="ROQ1202" s="559"/>
      <c r="ROR1202" s="559"/>
      <c r="ROS1202" s="559"/>
      <c r="ROT1202" s="559"/>
      <c r="ROU1202" s="559"/>
      <c r="ROV1202" s="559"/>
      <c r="ROW1202" s="559"/>
      <c r="ROX1202" s="559"/>
      <c r="ROY1202" s="559"/>
      <c r="ROZ1202" s="559"/>
      <c r="RPA1202" s="559"/>
      <c r="RPB1202" s="559"/>
      <c r="RPC1202" s="559"/>
      <c r="RPD1202" s="559"/>
      <c r="RPE1202" s="559"/>
      <c r="RPF1202" s="559"/>
      <c r="RPG1202" s="559"/>
      <c r="RPH1202" s="559"/>
      <c r="RPI1202" s="559"/>
      <c r="RPJ1202" s="559"/>
      <c r="RPK1202" s="559"/>
      <c r="RPL1202" s="559"/>
      <c r="RPM1202" s="559"/>
      <c r="RPN1202" s="559"/>
      <c r="RPO1202" s="559"/>
      <c r="RPP1202" s="559"/>
      <c r="RPQ1202" s="559"/>
      <c r="RPR1202" s="559"/>
      <c r="RPS1202" s="559"/>
      <c r="RPT1202" s="559"/>
      <c r="RPU1202" s="559"/>
      <c r="RPV1202" s="559"/>
      <c r="RPW1202" s="559"/>
      <c r="RPX1202" s="559"/>
      <c r="RPY1202" s="559"/>
      <c r="RPZ1202" s="559"/>
      <c r="RQA1202" s="559"/>
      <c r="RQB1202" s="559"/>
      <c r="RQC1202" s="559"/>
      <c r="RQD1202" s="559"/>
      <c r="RQE1202" s="559"/>
      <c r="RQF1202" s="559"/>
      <c r="RQG1202" s="559"/>
      <c r="RQH1202" s="559"/>
      <c r="RQI1202" s="559"/>
      <c r="RQJ1202" s="559"/>
      <c r="RQK1202" s="559"/>
      <c r="RQL1202" s="559"/>
      <c r="RQM1202" s="559"/>
      <c r="RQN1202" s="559"/>
      <c r="RQO1202" s="559"/>
      <c r="RQP1202" s="559"/>
      <c r="RQQ1202" s="559"/>
      <c r="RQR1202" s="559"/>
      <c r="RQS1202" s="559"/>
      <c r="RQT1202" s="559"/>
      <c r="RQU1202" s="559"/>
      <c r="RQV1202" s="559"/>
      <c r="RQW1202" s="559"/>
      <c r="RQX1202" s="559"/>
      <c r="RQY1202" s="559"/>
      <c r="RQZ1202" s="559"/>
      <c r="RRA1202" s="559"/>
      <c r="RRB1202" s="559"/>
      <c r="RRC1202" s="559"/>
      <c r="RRD1202" s="559"/>
      <c r="RRE1202" s="559"/>
      <c r="RRF1202" s="559"/>
      <c r="RRG1202" s="559"/>
      <c r="RRH1202" s="559"/>
      <c r="RRI1202" s="559"/>
      <c r="RRJ1202" s="559"/>
      <c r="RRK1202" s="559"/>
      <c r="RRL1202" s="559"/>
      <c r="RRM1202" s="559"/>
      <c r="RRN1202" s="559"/>
      <c r="RRO1202" s="559"/>
      <c r="RRP1202" s="559"/>
      <c r="RRQ1202" s="559"/>
      <c r="RRR1202" s="559"/>
      <c r="RRS1202" s="559"/>
      <c r="RRT1202" s="559"/>
      <c r="RRU1202" s="559"/>
      <c r="RRV1202" s="559"/>
      <c r="RRW1202" s="559"/>
      <c r="RRX1202" s="559"/>
      <c r="RRY1202" s="559"/>
      <c r="RRZ1202" s="559"/>
      <c r="RSA1202" s="559"/>
      <c r="RSB1202" s="559"/>
      <c r="RSC1202" s="559"/>
      <c r="RSD1202" s="559"/>
      <c r="RSE1202" s="559"/>
      <c r="RSF1202" s="559"/>
      <c r="RSG1202" s="559"/>
      <c r="RSH1202" s="559"/>
      <c r="RSI1202" s="559"/>
      <c r="RSJ1202" s="559"/>
      <c r="RSK1202" s="559"/>
      <c r="RSL1202" s="559"/>
      <c r="RSM1202" s="559"/>
      <c r="RSN1202" s="559"/>
      <c r="RSO1202" s="559"/>
      <c r="RSP1202" s="559"/>
      <c r="RSQ1202" s="559"/>
      <c r="RSR1202" s="559"/>
      <c r="RSS1202" s="559"/>
      <c r="RST1202" s="559"/>
      <c r="RSU1202" s="559"/>
      <c r="RSV1202" s="559"/>
      <c r="RSW1202" s="559"/>
      <c r="RSX1202" s="559"/>
      <c r="RSY1202" s="559"/>
      <c r="RSZ1202" s="559"/>
      <c r="RTA1202" s="559"/>
      <c r="RTB1202" s="559"/>
      <c r="RTC1202" s="559"/>
      <c r="RTD1202" s="559"/>
      <c r="RTE1202" s="559"/>
      <c r="RTF1202" s="559"/>
      <c r="RTG1202" s="559"/>
      <c r="RTH1202" s="559"/>
      <c r="RTI1202" s="559"/>
      <c r="RTJ1202" s="559"/>
      <c r="RTK1202" s="559"/>
      <c r="RTL1202" s="559"/>
      <c r="RTM1202" s="559"/>
      <c r="RTN1202" s="559"/>
      <c r="RTO1202" s="559"/>
      <c r="RTP1202" s="559"/>
      <c r="RTQ1202" s="559"/>
      <c r="RTR1202" s="559"/>
      <c r="RTS1202" s="559"/>
      <c r="RTT1202" s="559"/>
      <c r="RTU1202" s="559"/>
      <c r="RTV1202" s="559"/>
      <c r="RTW1202" s="559"/>
      <c r="RTX1202" s="559"/>
      <c r="RTY1202" s="559"/>
      <c r="RTZ1202" s="559"/>
      <c r="RUA1202" s="559"/>
      <c r="RUB1202" s="559"/>
      <c r="RUC1202" s="559"/>
      <c r="RUD1202" s="559"/>
      <c r="RUE1202" s="559"/>
      <c r="RUF1202" s="559"/>
      <c r="RUG1202" s="559"/>
      <c r="RUH1202" s="559"/>
      <c r="RUI1202" s="559"/>
      <c r="RUJ1202" s="559"/>
      <c r="RUK1202" s="559"/>
      <c r="RUL1202" s="559"/>
      <c r="RUM1202" s="559"/>
      <c r="RUN1202" s="559"/>
      <c r="RUO1202" s="559"/>
      <c r="RUP1202" s="559"/>
      <c r="RUQ1202" s="559"/>
      <c r="RUR1202" s="559"/>
      <c r="RUS1202" s="559"/>
      <c r="RUT1202" s="559"/>
      <c r="RUU1202" s="559"/>
      <c r="RUV1202" s="559"/>
      <c r="RUW1202" s="559"/>
      <c r="RUX1202" s="559"/>
      <c r="RUY1202" s="559"/>
      <c r="RUZ1202" s="559"/>
      <c r="RVA1202" s="559"/>
      <c r="RVB1202" s="559"/>
      <c r="RVC1202" s="559"/>
      <c r="RVD1202" s="559"/>
      <c r="RVE1202" s="559"/>
      <c r="RVF1202" s="559"/>
      <c r="RVG1202" s="559"/>
      <c r="RVH1202" s="559"/>
      <c r="RVI1202" s="559"/>
      <c r="RVJ1202" s="559"/>
      <c r="RVK1202" s="559"/>
      <c r="RVL1202" s="559"/>
      <c r="RVM1202" s="559"/>
      <c r="RVN1202" s="559"/>
      <c r="RVO1202" s="559"/>
      <c r="RVP1202" s="559"/>
      <c r="RVQ1202" s="559"/>
      <c r="RVR1202" s="559"/>
      <c r="RVS1202" s="559"/>
      <c r="RVT1202" s="559"/>
      <c r="RVU1202" s="559"/>
      <c r="RVV1202" s="559"/>
      <c r="RVW1202" s="559"/>
      <c r="RVX1202" s="559"/>
      <c r="RVY1202" s="559"/>
      <c r="RVZ1202" s="559"/>
      <c r="RWA1202" s="559"/>
      <c r="RWB1202" s="559"/>
      <c r="RWC1202" s="559"/>
      <c r="RWD1202" s="559"/>
      <c r="RWE1202" s="559"/>
      <c r="RWF1202" s="559"/>
      <c r="RWG1202" s="559"/>
      <c r="RWH1202" s="559"/>
      <c r="RWI1202" s="559"/>
      <c r="RWJ1202" s="559"/>
      <c r="RWK1202" s="559"/>
      <c r="RWL1202" s="559"/>
      <c r="RWM1202" s="559"/>
      <c r="RWN1202" s="559"/>
      <c r="RWO1202" s="559"/>
      <c r="RWP1202" s="559"/>
      <c r="RWQ1202" s="559"/>
      <c r="RWR1202" s="559"/>
      <c r="RWS1202" s="559"/>
      <c r="RWT1202" s="559"/>
      <c r="RWU1202" s="559"/>
      <c r="RWV1202" s="559"/>
      <c r="RWW1202" s="559"/>
      <c r="RWX1202" s="559"/>
      <c r="RWY1202" s="559"/>
      <c r="RWZ1202" s="559"/>
      <c r="RXA1202" s="559"/>
      <c r="RXB1202" s="559"/>
      <c r="RXC1202" s="559"/>
      <c r="RXD1202" s="559"/>
      <c r="RXE1202" s="559"/>
      <c r="RXF1202" s="559"/>
      <c r="RXG1202" s="559"/>
      <c r="RXH1202" s="559"/>
      <c r="RXI1202" s="559"/>
      <c r="RXJ1202" s="559"/>
      <c r="RXK1202" s="559"/>
      <c r="RXL1202" s="559"/>
      <c r="RXM1202" s="559"/>
      <c r="RXN1202" s="559"/>
      <c r="RXO1202" s="559"/>
      <c r="RXP1202" s="559"/>
      <c r="RXQ1202" s="559"/>
      <c r="RXR1202" s="559"/>
      <c r="RXS1202" s="559"/>
      <c r="RXT1202" s="559"/>
      <c r="RXU1202" s="559"/>
      <c r="RXV1202" s="559"/>
      <c r="RXW1202" s="559"/>
      <c r="RXX1202" s="559"/>
      <c r="RXY1202" s="559"/>
      <c r="RXZ1202" s="559"/>
      <c r="RYA1202" s="559"/>
      <c r="RYB1202" s="559"/>
      <c r="RYC1202" s="559"/>
      <c r="RYD1202" s="559"/>
      <c r="RYE1202" s="559"/>
      <c r="RYF1202" s="559"/>
      <c r="RYG1202" s="559"/>
      <c r="RYH1202" s="559"/>
      <c r="RYI1202" s="559"/>
      <c r="RYJ1202" s="559"/>
      <c r="RYK1202" s="559"/>
      <c r="RYL1202" s="559"/>
      <c r="RYM1202" s="559"/>
      <c r="RYN1202" s="559"/>
      <c r="RYO1202" s="559"/>
      <c r="RYP1202" s="559"/>
      <c r="RYQ1202" s="559"/>
      <c r="RYR1202" s="559"/>
      <c r="RYS1202" s="559"/>
      <c r="RYT1202" s="559"/>
      <c r="RYU1202" s="559"/>
      <c r="RYV1202" s="559"/>
      <c r="RYW1202" s="559"/>
      <c r="RYX1202" s="559"/>
      <c r="RYY1202" s="559"/>
      <c r="RYZ1202" s="559"/>
      <c r="RZA1202" s="559"/>
      <c r="RZB1202" s="559"/>
      <c r="RZC1202" s="559"/>
      <c r="RZD1202" s="559"/>
      <c r="RZE1202" s="559"/>
      <c r="RZF1202" s="559"/>
      <c r="RZG1202" s="559"/>
      <c r="RZH1202" s="559"/>
      <c r="RZI1202" s="559"/>
      <c r="RZJ1202" s="559"/>
      <c r="RZK1202" s="559"/>
      <c r="RZL1202" s="559"/>
      <c r="RZM1202" s="559"/>
      <c r="RZN1202" s="559"/>
      <c r="RZO1202" s="559"/>
      <c r="RZP1202" s="559"/>
      <c r="RZQ1202" s="559"/>
      <c r="RZR1202" s="559"/>
      <c r="RZS1202" s="559"/>
      <c r="RZT1202" s="559"/>
      <c r="RZU1202" s="559"/>
      <c r="RZV1202" s="559"/>
      <c r="RZW1202" s="559"/>
      <c r="RZX1202" s="559"/>
      <c r="RZY1202" s="559"/>
      <c r="RZZ1202" s="559"/>
      <c r="SAA1202" s="559"/>
      <c r="SAB1202" s="559"/>
      <c r="SAC1202" s="559"/>
      <c r="SAD1202" s="559"/>
      <c r="SAE1202" s="559"/>
      <c r="SAF1202" s="559"/>
      <c r="SAG1202" s="559"/>
      <c r="SAH1202" s="559"/>
      <c r="SAI1202" s="559"/>
      <c r="SAJ1202" s="559"/>
      <c r="SAK1202" s="559"/>
      <c r="SAL1202" s="559"/>
      <c r="SAM1202" s="559"/>
      <c r="SAN1202" s="559"/>
      <c r="SAO1202" s="559"/>
      <c r="SAP1202" s="559"/>
      <c r="SAQ1202" s="559"/>
      <c r="SAR1202" s="559"/>
      <c r="SAS1202" s="559"/>
      <c r="SAT1202" s="559"/>
      <c r="SAU1202" s="559"/>
      <c r="SAV1202" s="559"/>
      <c r="SAW1202" s="559"/>
      <c r="SAX1202" s="559"/>
      <c r="SAY1202" s="559"/>
      <c r="SAZ1202" s="559"/>
      <c r="SBA1202" s="559"/>
      <c r="SBB1202" s="559"/>
      <c r="SBC1202" s="559"/>
      <c r="SBD1202" s="559"/>
      <c r="SBE1202" s="559"/>
      <c r="SBF1202" s="559"/>
      <c r="SBG1202" s="559"/>
      <c r="SBH1202" s="559"/>
      <c r="SBI1202" s="559"/>
      <c r="SBJ1202" s="559"/>
      <c r="SBK1202" s="559"/>
      <c r="SBL1202" s="559"/>
      <c r="SBM1202" s="559"/>
      <c r="SBN1202" s="559"/>
      <c r="SBO1202" s="559"/>
      <c r="SBP1202" s="559"/>
      <c r="SBQ1202" s="559"/>
      <c r="SBR1202" s="559"/>
      <c r="SBS1202" s="559"/>
      <c r="SBT1202" s="559"/>
      <c r="SBU1202" s="559"/>
      <c r="SBV1202" s="559"/>
      <c r="SBW1202" s="559"/>
      <c r="SBX1202" s="559"/>
      <c r="SBY1202" s="559"/>
      <c r="SBZ1202" s="559"/>
      <c r="SCA1202" s="559"/>
      <c r="SCB1202" s="559"/>
      <c r="SCC1202" s="559"/>
      <c r="SCD1202" s="559"/>
      <c r="SCE1202" s="559"/>
      <c r="SCF1202" s="559"/>
      <c r="SCG1202" s="559"/>
      <c r="SCH1202" s="559"/>
      <c r="SCI1202" s="559"/>
      <c r="SCJ1202" s="559"/>
      <c r="SCK1202" s="559"/>
      <c r="SCL1202" s="559"/>
      <c r="SCM1202" s="559"/>
      <c r="SCN1202" s="559"/>
      <c r="SCO1202" s="559"/>
      <c r="SCP1202" s="559"/>
      <c r="SCQ1202" s="559"/>
      <c r="SCR1202" s="559"/>
      <c r="SCS1202" s="559"/>
      <c r="SCT1202" s="559"/>
      <c r="SCU1202" s="559"/>
      <c r="SCV1202" s="559"/>
      <c r="SCW1202" s="559"/>
      <c r="SCX1202" s="559"/>
      <c r="SCY1202" s="559"/>
      <c r="SCZ1202" s="559"/>
      <c r="SDA1202" s="559"/>
      <c r="SDB1202" s="559"/>
      <c r="SDC1202" s="559"/>
      <c r="SDD1202" s="559"/>
      <c r="SDE1202" s="559"/>
      <c r="SDF1202" s="559"/>
      <c r="SDG1202" s="559"/>
      <c r="SDH1202" s="559"/>
      <c r="SDI1202" s="559"/>
      <c r="SDJ1202" s="559"/>
      <c r="SDK1202" s="559"/>
      <c r="SDL1202" s="559"/>
      <c r="SDM1202" s="559"/>
      <c r="SDN1202" s="559"/>
      <c r="SDO1202" s="559"/>
      <c r="SDP1202" s="559"/>
      <c r="SDQ1202" s="559"/>
      <c r="SDR1202" s="559"/>
      <c r="SDS1202" s="559"/>
      <c r="SDT1202" s="559"/>
      <c r="SDU1202" s="559"/>
      <c r="SDV1202" s="559"/>
      <c r="SDW1202" s="559"/>
      <c r="SDX1202" s="559"/>
      <c r="SDY1202" s="559"/>
      <c r="SDZ1202" s="559"/>
      <c r="SEA1202" s="559"/>
      <c r="SEB1202" s="559"/>
      <c r="SEC1202" s="559"/>
      <c r="SED1202" s="559"/>
      <c r="SEE1202" s="559"/>
      <c r="SEF1202" s="559"/>
      <c r="SEG1202" s="559"/>
      <c r="SEH1202" s="559"/>
      <c r="SEI1202" s="559"/>
      <c r="SEJ1202" s="559"/>
      <c r="SEK1202" s="559"/>
      <c r="SEL1202" s="559"/>
      <c r="SEM1202" s="559"/>
      <c r="SEN1202" s="559"/>
      <c r="SEO1202" s="559"/>
      <c r="SEP1202" s="559"/>
      <c r="SEQ1202" s="559"/>
      <c r="SER1202" s="559"/>
      <c r="SES1202" s="559"/>
      <c r="SET1202" s="559"/>
      <c r="SEU1202" s="559"/>
      <c r="SEV1202" s="559"/>
      <c r="SEW1202" s="559"/>
      <c r="SEX1202" s="559"/>
      <c r="SEY1202" s="559"/>
      <c r="SEZ1202" s="559"/>
      <c r="SFA1202" s="559"/>
      <c r="SFB1202" s="559"/>
      <c r="SFC1202" s="559"/>
      <c r="SFD1202" s="559"/>
      <c r="SFE1202" s="559"/>
      <c r="SFF1202" s="559"/>
      <c r="SFG1202" s="559"/>
      <c r="SFH1202" s="559"/>
      <c r="SFI1202" s="559"/>
      <c r="SFJ1202" s="559"/>
      <c r="SFK1202" s="559"/>
      <c r="SFL1202" s="559"/>
      <c r="SFM1202" s="559"/>
      <c r="SFN1202" s="559"/>
      <c r="SFO1202" s="559"/>
      <c r="SFP1202" s="559"/>
      <c r="SFQ1202" s="559"/>
      <c r="SFR1202" s="559"/>
      <c r="SFS1202" s="559"/>
      <c r="SFT1202" s="559"/>
      <c r="SFU1202" s="559"/>
      <c r="SFV1202" s="559"/>
      <c r="SFW1202" s="559"/>
      <c r="SFX1202" s="559"/>
      <c r="SFY1202" s="559"/>
      <c r="SFZ1202" s="559"/>
      <c r="SGA1202" s="559"/>
      <c r="SGB1202" s="559"/>
      <c r="SGC1202" s="559"/>
      <c r="SGD1202" s="559"/>
      <c r="SGE1202" s="559"/>
      <c r="SGF1202" s="559"/>
      <c r="SGG1202" s="559"/>
      <c r="SGH1202" s="559"/>
      <c r="SGI1202" s="559"/>
      <c r="SGJ1202" s="559"/>
      <c r="SGK1202" s="559"/>
      <c r="SGL1202" s="559"/>
      <c r="SGM1202" s="559"/>
      <c r="SGN1202" s="559"/>
      <c r="SGO1202" s="559"/>
      <c r="SGP1202" s="559"/>
      <c r="SGQ1202" s="559"/>
      <c r="SGR1202" s="559"/>
      <c r="SGS1202" s="559"/>
      <c r="SGT1202" s="559"/>
      <c r="SGU1202" s="559"/>
      <c r="SGV1202" s="559"/>
      <c r="SGW1202" s="559"/>
      <c r="SGX1202" s="559"/>
      <c r="SGY1202" s="559"/>
      <c r="SGZ1202" s="559"/>
      <c r="SHA1202" s="559"/>
      <c r="SHB1202" s="559"/>
      <c r="SHC1202" s="559"/>
      <c r="SHD1202" s="559"/>
      <c r="SHE1202" s="559"/>
      <c r="SHF1202" s="559"/>
      <c r="SHG1202" s="559"/>
      <c r="SHH1202" s="559"/>
      <c r="SHI1202" s="559"/>
      <c r="SHJ1202" s="559"/>
      <c r="SHK1202" s="559"/>
      <c r="SHL1202" s="559"/>
      <c r="SHM1202" s="559"/>
      <c r="SHN1202" s="559"/>
      <c r="SHO1202" s="559"/>
      <c r="SHP1202" s="559"/>
      <c r="SHQ1202" s="559"/>
      <c r="SHR1202" s="559"/>
      <c r="SHS1202" s="559"/>
      <c r="SHT1202" s="559"/>
      <c r="SHU1202" s="559"/>
      <c r="SHV1202" s="559"/>
      <c r="SHW1202" s="559"/>
      <c r="SHX1202" s="559"/>
      <c r="SHY1202" s="559"/>
      <c r="SHZ1202" s="559"/>
      <c r="SIA1202" s="559"/>
      <c r="SIB1202" s="559"/>
      <c r="SIC1202" s="559"/>
      <c r="SID1202" s="559"/>
      <c r="SIE1202" s="559"/>
      <c r="SIF1202" s="559"/>
      <c r="SIG1202" s="559"/>
      <c r="SIH1202" s="559"/>
      <c r="SII1202" s="559"/>
      <c r="SIJ1202" s="559"/>
      <c r="SIK1202" s="559"/>
      <c r="SIL1202" s="559"/>
      <c r="SIM1202" s="559"/>
      <c r="SIN1202" s="559"/>
      <c r="SIO1202" s="559"/>
      <c r="SIP1202" s="559"/>
      <c r="SIQ1202" s="559"/>
      <c r="SIR1202" s="559"/>
      <c r="SIS1202" s="559"/>
      <c r="SIT1202" s="559"/>
      <c r="SIU1202" s="559"/>
      <c r="SIV1202" s="559"/>
      <c r="SIW1202" s="559"/>
      <c r="SIX1202" s="559"/>
      <c r="SIY1202" s="559"/>
      <c r="SIZ1202" s="559"/>
      <c r="SJA1202" s="559"/>
      <c r="SJB1202" s="559"/>
      <c r="SJC1202" s="559"/>
      <c r="SJD1202" s="559"/>
      <c r="SJE1202" s="559"/>
      <c r="SJF1202" s="559"/>
      <c r="SJG1202" s="559"/>
      <c r="SJH1202" s="559"/>
      <c r="SJI1202" s="559"/>
      <c r="SJJ1202" s="559"/>
      <c r="SJK1202" s="559"/>
      <c r="SJL1202" s="559"/>
      <c r="SJM1202" s="559"/>
      <c r="SJN1202" s="559"/>
      <c r="SJO1202" s="559"/>
      <c r="SJP1202" s="559"/>
      <c r="SJQ1202" s="559"/>
      <c r="SJR1202" s="559"/>
      <c r="SJS1202" s="559"/>
      <c r="SJT1202" s="559"/>
      <c r="SJU1202" s="559"/>
      <c r="SJV1202" s="559"/>
      <c r="SJW1202" s="559"/>
      <c r="SJX1202" s="559"/>
      <c r="SJY1202" s="559"/>
      <c r="SJZ1202" s="559"/>
      <c r="SKA1202" s="559"/>
      <c r="SKB1202" s="559"/>
      <c r="SKC1202" s="559"/>
      <c r="SKD1202" s="559"/>
      <c r="SKE1202" s="559"/>
      <c r="SKF1202" s="559"/>
      <c r="SKG1202" s="559"/>
      <c r="SKH1202" s="559"/>
      <c r="SKI1202" s="559"/>
      <c r="SKJ1202" s="559"/>
      <c r="SKK1202" s="559"/>
      <c r="SKL1202" s="559"/>
      <c r="SKM1202" s="559"/>
      <c r="SKN1202" s="559"/>
      <c r="SKO1202" s="559"/>
      <c r="SKP1202" s="559"/>
      <c r="SKQ1202" s="559"/>
      <c r="SKR1202" s="559"/>
      <c r="SKS1202" s="559"/>
      <c r="SKT1202" s="559"/>
      <c r="SKU1202" s="559"/>
      <c r="SKV1202" s="559"/>
      <c r="SKW1202" s="559"/>
      <c r="SKX1202" s="559"/>
      <c r="SKY1202" s="559"/>
      <c r="SKZ1202" s="559"/>
      <c r="SLA1202" s="559"/>
      <c r="SLB1202" s="559"/>
      <c r="SLC1202" s="559"/>
      <c r="SLD1202" s="559"/>
      <c r="SLE1202" s="559"/>
      <c r="SLF1202" s="559"/>
      <c r="SLG1202" s="559"/>
      <c r="SLH1202" s="559"/>
      <c r="SLI1202" s="559"/>
      <c r="SLJ1202" s="559"/>
      <c r="SLK1202" s="559"/>
      <c r="SLL1202" s="559"/>
      <c r="SLM1202" s="559"/>
      <c r="SLN1202" s="559"/>
      <c r="SLO1202" s="559"/>
      <c r="SLP1202" s="559"/>
      <c r="SLQ1202" s="559"/>
      <c r="SLR1202" s="559"/>
      <c r="SLS1202" s="559"/>
      <c r="SLT1202" s="559"/>
      <c r="SLU1202" s="559"/>
      <c r="SLV1202" s="559"/>
      <c r="SLW1202" s="559"/>
      <c r="SLX1202" s="559"/>
      <c r="SLY1202" s="559"/>
      <c r="SLZ1202" s="559"/>
      <c r="SMA1202" s="559"/>
      <c r="SMB1202" s="559"/>
      <c r="SMC1202" s="559"/>
      <c r="SMD1202" s="559"/>
      <c r="SME1202" s="559"/>
      <c r="SMF1202" s="559"/>
      <c r="SMG1202" s="559"/>
      <c r="SMH1202" s="559"/>
      <c r="SMI1202" s="559"/>
      <c r="SMJ1202" s="559"/>
      <c r="SMK1202" s="559"/>
      <c r="SML1202" s="559"/>
      <c r="SMM1202" s="559"/>
      <c r="SMN1202" s="559"/>
      <c r="SMO1202" s="559"/>
      <c r="SMP1202" s="559"/>
      <c r="SMQ1202" s="559"/>
      <c r="SMR1202" s="559"/>
      <c r="SMS1202" s="559"/>
      <c r="SMT1202" s="559"/>
      <c r="SMU1202" s="559"/>
      <c r="SMV1202" s="559"/>
      <c r="SMW1202" s="559"/>
      <c r="SMX1202" s="559"/>
      <c r="SMY1202" s="559"/>
      <c r="SMZ1202" s="559"/>
      <c r="SNA1202" s="559"/>
      <c r="SNB1202" s="559"/>
      <c r="SNC1202" s="559"/>
      <c r="SND1202" s="559"/>
      <c r="SNE1202" s="559"/>
      <c r="SNF1202" s="559"/>
      <c r="SNG1202" s="559"/>
      <c r="SNH1202" s="559"/>
      <c r="SNI1202" s="559"/>
      <c r="SNJ1202" s="559"/>
      <c r="SNK1202" s="559"/>
      <c r="SNL1202" s="559"/>
      <c r="SNM1202" s="559"/>
      <c r="SNN1202" s="559"/>
      <c r="SNO1202" s="559"/>
      <c r="SNP1202" s="559"/>
      <c r="SNQ1202" s="559"/>
      <c r="SNR1202" s="559"/>
      <c r="SNS1202" s="559"/>
      <c r="SNT1202" s="559"/>
      <c r="SNU1202" s="559"/>
      <c r="SNV1202" s="559"/>
      <c r="SNW1202" s="559"/>
      <c r="SNX1202" s="559"/>
      <c r="SNY1202" s="559"/>
      <c r="SNZ1202" s="559"/>
      <c r="SOA1202" s="559"/>
      <c r="SOB1202" s="559"/>
      <c r="SOC1202" s="559"/>
      <c r="SOD1202" s="559"/>
      <c r="SOE1202" s="559"/>
      <c r="SOF1202" s="559"/>
      <c r="SOG1202" s="559"/>
      <c r="SOH1202" s="559"/>
      <c r="SOI1202" s="559"/>
      <c r="SOJ1202" s="559"/>
      <c r="SOK1202" s="559"/>
      <c r="SOL1202" s="559"/>
      <c r="SOM1202" s="559"/>
      <c r="SON1202" s="559"/>
      <c r="SOO1202" s="559"/>
      <c r="SOP1202" s="559"/>
      <c r="SOQ1202" s="559"/>
      <c r="SOR1202" s="559"/>
      <c r="SOS1202" s="559"/>
      <c r="SOT1202" s="559"/>
      <c r="SOU1202" s="559"/>
      <c r="SOV1202" s="559"/>
      <c r="SOW1202" s="559"/>
      <c r="SOX1202" s="559"/>
      <c r="SOY1202" s="559"/>
      <c r="SOZ1202" s="559"/>
      <c r="SPA1202" s="559"/>
      <c r="SPB1202" s="559"/>
      <c r="SPC1202" s="559"/>
      <c r="SPD1202" s="559"/>
      <c r="SPE1202" s="559"/>
      <c r="SPF1202" s="559"/>
      <c r="SPG1202" s="559"/>
      <c r="SPH1202" s="559"/>
      <c r="SPI1202" s="559"/>
      <c r="SPJ1202" s="559"/>
      <c r="SPK1202" s="559"/>
      <c r="SPL1202" s="559"/>
      <c r="SPM1202" s="559"/>
      <c r="SPN1202" s="559"/>
      <c r="SPO1202" s="559"/>
      <c r="SPP1202" s="559"/>
      <c r="SPQ1202" s="559"/>
      <c r="SPR1202" s="559"/>
      <c r="SPS1202" s="559"/>
      <c r="SPT1202" s="559"/>
      <c r="SPU1202" s="559"/>
      <c r="SPV1202" s="559"/>
      <c r="SPW1202" s="559"/>
      <c r="SPX1202" s="559"/>
      <c r="SPY1202" s="559"/>
      <c r="SPZ1202" s="559"/>
      <c r="SQA1202" s="559"/>
      <c r="SQB1202" s="559"/>
      <c r="SQC1202" s="559"/>
      <c r="SQD1202" s="559"/>
      <c r="SQE1202" s="559"/>
      <c r="SQF1202" s="559"/>
      <c r="SQG1202" s="559"/>
      <c r="SQH1202" s="559"/>
      <c r="SQI1202" s="559"/>
      <c r="SQJ1202" s="559"/>
      <c r="SQK1202" s="559"/>
      <c r="SQL1202" s="559"/>
      <c r="SQM1202" s="559"/>
      <c r="SQN1202" s="559"/>
      <c r="SQO1202" s="559"/>
      <c r="SQP1202" s="559"/>
      <c r="SQQ1202" s="559"/>
      <c r="SQR1202" s="559"/>
      <c r="SQS1202" s="559"/>
      <c r="SQT1202" s="559"/>
      <c r="SQU1202" s="559"/>
      <c r="SQV1202" s="559"/>
      <c r="SQW1202" s="559"/>
      <c r="SQX1202" s="559"/>
      <c r="SQY1202" s="559"/>
      <c r="SQZ1202" s="559"/>
      <c r="SRA1202" s="559"/>
      <c r="SRB1202" s="559"/>
      <c r="SRC1202" s="559"/>
      <c r="SRD1202" s="559"/>
      <c r="SRE1202" s="559"/>
      <c r="SRF1202" s="559"/>
      <c r="SRG1202" s="559"/>
      <c r="SRH1202" s="559"/>
      <c r="SRI1202" s="559"/>
      <c r="SRJ1202" s="559"/>
      <c r="SRK1202" s="559"/>
      <c r="SRL1202" s="559"/>
      <c r="SRM1202" s="559"/>
      <c r="SRN1202" s="559"/>
      <c r="SRO1202" s="559"/>
      <c r="SRP1202" s="559"/>
      <c r="SRQ1202" s="559"/>
      <c r="SRR1202" s="559"/>
      <c r="SRS1202" s="559"/>
      <c r="SRT1202" s="559"/>
      <c r="SRU1202" s="559"/>
      <c r="SRV1202" s="559"/>
      <c r="SRW1202" s="559"/>
      <c r="SRX1202" s="559"/>
      <c r="SRY1202" s="559"/>
      <c r="SRZ1202" s="559"/>
      <c r="SSA1202" s="559"/>
      <c r="SSB1202" s="559"/>
      <c r="SSC1202" s="559"/>
      <c r="SSD1202" s="559"/>
      <c r="SSE1202" s="559"/>
      <c r="SSF1202" s="559"/>
      <c r="SSG1202" s="559"/>
      <c r="SSH1202" s="559"/>
      <c r="SSI1202" s="559"/>
      <c r="SSJ1202" s="559"/>
      <c r="SSK1202" s="559"/>
      <c r="SSL1202" s="559"/>
      <c r="SSM1202" s="559"/>
      <c r="SSN1202" s="559"/>
      <c r="SSO1202" s="559"/>
      <c r="SSP1202" s="559"/>
      <c r="SSQ1202" s="559"/>
      <c r="SSR1202" s="559"/>
      <c r="SSS1202" s="559"/>
      <c r="SST1202" s="559"/>
      <c r="SSU1202" s="559"/>
      <c r="SSV1202" s="559"/>
      <c r="SSW1202" s="559"/>
      <c r="SSX1202" s="559"/>
      <c r="SSY1202" s="559"/>
      <c r="SSZ1202" s="559"/>
      <c r="STA1202" s="559"/>
      <c r="STB1202" s="559"/>
      <c r="STC1202" s="559"/>
      <c r="STD1202" s="559"/>
      <c r="STE1202" s="559"/>
      <c r="STF1202" s="559"/>
      <c r="STG1202" s="559"/>
      <c r="STH1202" s="559"/>
      <c r="STI1202" s="559"/>
      <c r="STJ1202" s="559"/>
      <c r="STK1202" s="559"/>
      <c r="STL1202" s="559"/>
      <c r="STM1202" s="559"/>
      <c r="STN1202" s="559"/>
      <c r="STO1202" s="559"/>
      <c r="STP1202" s="559"/>
      <c r="STQ1202" s="559"/>
      <c r="STR1202" s="559"/>
      <c r="STS1202" s="559"/>
      <c r="STT1202" s="559"/>
      <c r="STU1202" s="559"/>
      <c r="STV1202" s="559"/>
      <c r="STW1202" s="559"/>
      <c r="STX1202" s="559"/>
      <c r="STY1202" s="559"/>
      <c r="STZ1202" s="559"/>
      <c r="SUA1202" s="559"/>
      <c r="SUB1202" s="559"/>
      <c r="SUC1202" s="559"/>
      <c r="SUD1202" s="559"/>
      <c r="SUE1202" s="559"/>
      <c r="SUF1202" s="559"/>
      <c r="SUG1202" s="559"/>
      <c r="SUH1202" s="559"/>
      <c r="SUI1202" s="559"/>
      <c r="SUJ1202" s="559"/>
      <c r="SUK1202" s="559"/>
      <c r="SUL1202" s="559"/>
      <c r="SUM1202" s="559"/>
      <c r="SUN1202" s="559"/>
      <c r="SUO1202" s="559"/>
      <c r="SUP1202" s="559"/>
      <c r="SUQ1202" s="559"/>
      <c r="SUR1202" s="559"/>
      <c r="SUS1202" s="559"/>
      <c r="SUT1202" s="559"/>
      <c r="SUU1202" s="559"/>
      <c r="SUV1202" s="559"/>
      <c r="SUW1202" s="559"/>
      <c r="SUX1202" s="559"/>
      <c r="SUY1202" s="559"/>
      <c r="SUZ1202" s="559"/>
      <c r="SVA1202" s="559"/>
      <c r="SVB1202" s="559"/>
      <c r="SVC1202" s="559"/>
      <c r="SVD1202" s="559"/>
      <c r="SVE1202" s="559"/>
      <c r="SVF1202" s="559"/>
      <c r="SVG1202" s="559"/>
      <c r="SVH1202" s="559"/>
      <c r="SVI1202" s="559"/>
      <c r="SVJ1202" s="559"/>
      <c r="SVK1202" s="559"/>
      <c r="SVL1202" s="559"/>
      <c r="SVM1202" s="559"/>
      <c r="SVN1202" s="559"/>
      <c r="SVO1202" s="559"/>
      <c r="SVP1202" s="559"/>
      <c r="SVQ1202" s="559"/>
      <c r="SVR1202" s="559"/>
      <c r="SVS1202" s="559"/>
      <c r="SVT1202" s="559"/>
      <c r="SVU1202" s="559"/>
      <c r="SVV1202" s="559"/>
      <c r="SVW1202" s="559"/>
      <c r="SVX1202" s="559"/>
      <c r="SVY1202" s="559"/>
      <c r="SVZ1202" s="559"/>
      <c r="SWA1202" s="559"/>
      <c r="SWB1202" s="559"/>
      <c r="SWC1202" s="559"/>
      <c r="SWD1202" s="559"/>
      <c r="SWE1202" s="559"/>
      <c r="SWF1202" s="559"/>
      <c r="SWG1202" s="559"/>
      <c r="SWH1202" s="559"/>
      <c r="SWI1202" s="559"/>
      <c r="SWJ1202" s="559"/>
      <c r="SWK1202" s="559"/>
      <c r="SWL1202" s="559"/>
      <c r="SWM1202" s="559"/>
      <c r="SWN1202" s="559"/>
      <c r="SWO1202" s="559"/>
      <c r="SWP1202" s="559"/>
      <c r="SWQ1202" s="559"/>
      <c r="SWR1202" s="559"/>
      <c r="SWS1202" s="559"/>
      <c r="SWT1202" s="559"/>
      <c r="SWU1202" s="559"/>
      <c r="SWV1202" s="559"/>
      <c r="SWW1202" s="559"/>
      <c r="SWX1202" s="559"/>
      <c r="SWY1202" s="559"/>
      <c r="SWZ1202" s="559"/>
      <c r="SXA1202" s="559"/>
      <c r="SXB1202" s="559"/>
      <c r="SXC1202" s="559"/>
      <c r="SXD1202" s="559"/>
      <c r="SXE1202" s="559"/>
      <c r="SXF1202" s="559"/>
      <c r="SXG1202" s="559"/>
      <c r="SXH1202" s="559"/>
      <c r="SXI1202" s="559"/>
      <c r="SXJ1202" s="559"/>
      <c r="SXK1202" s="559"/>
      <c r="SXL1202" s="559"/>
      <c r="SXM1202" s="559"/>
      <c r="SXN1202" s="559"/>
      <c r="SXO1202" s="559"/>
      <c r="SXP1202" s="559"/>
      <c r="SXQ1202" s="559"/>
      <c r="SXR1202" s="559"/>
      <c r="SXS1202" s="559"/>
      <c r="SXT1202" s="559"/>
      <c r="SXU1202" s="559"/>
      <c r="SXV1202" s="559"/>
      <c r="SXW1202" s="559"/>
      <c r="SXX1202" s="559"/>
      <c r="SXY1202" s="559"/>
      <c r="SXZ1202" s="559"/>
      <c r="SYA1202" s="559"/>
      <c r="SYB1202" s="559"/>
      <c r="SYC1202" s="559"/>
      <c r="SYD1202" s="559"/>
      <c r="SYE1202" s="559"/>
      <c r="SYF1202" s="559"/>
      <c r="SYG1202" s="559"/>
      <c r="SYH1202" s="559"/>
      <c r="SYI1202" s="559"/>
      <c r="SYJ1202" s="559"/>
      <c r="SYK1202" s="559"/>
      <c r="SYL1202" s="559"/>
      <c r="SYM1202" s="559"/>
      <c r="SYN1202" s="559"/>
      <c r="SYO1202" s="559"/>
      <c r="SYP1202" s="559"/>
      <c r="SYQ1202" s="559"/>
      <c r="SYR1202" s="559"/>
      <c r="SYS1202" s="559"/>
      <c r="SYT1202" s="559"/>
      <c r="SYU1202" s="559"/>
      <c r="SYV1202" s="559"/>
      <c r="SYW1202" s="559"/>
      <c r="SYX1202" s="559"/>
      <c r="SYY1202" s="559"/>
      <c r="SYZ1202" s="559"/>
      <c r="SZA1202" s="559"/>
      <c r="SZB1202" s="559"/>
      <c r="SZC1202" s="559"/>
      <c r="SZD1202" s="559"/>
      <c r="SZE1202" s="559"/>
      <c r="SZF1202" s="559"/>
      <c r="SZG1202" s="559"/>
      <c r="SZH1202" s="559"/>
      <c r="SZI1202" s="559"/>
      <c r="SZJ1202" s="559"/>
      <c r="SZK1202" s="559"/>
      <c r="SZL1202" s="559"/>
      <c r="SZM1202" s="559"/>
      <c r="SZN1202" s="559"/>
      <c r="SZO1202" s="559"/>
      <c r="SZP1202" s="559"/>
      <c r="SZQ1202" s="559"/>
      <c r="SZR1202" s="559"/>
      <c r="SZS1202" s="559"/>
      <c r="SZT1202" s="559"/>
      <c r="SZU1202" s="559"/>
      <c r="SZV1202" s="559"/>
      <c r="SZW1202" s="559"/>
      <c r="SZX1202" s="559"/>
      <c r="SZY1202" s="559"/>
      <c r="SZZ1202" s="559"/>
      <c r="TAA1202" s="559"/>
      <c r="TAB1202" s="559"/>
      <c r="TAC1202" s="559"/>
      <c r="TAD1202" s="559"/>
      <c r="TAE1202" s="559"/>
      <c r="TAF1202" s="559"/>
      <c r="TAG1202" s="559"/>
      <c r="TAH1202" s="559"/>
      <c r="TAI1202" s="559"/>
      <c r="TAJ1202" s="559"/>
      <c r="TAK1202" s="559"/>
      <c r="TAL1202" s="559"/>
      <c r="TAM1202" s="559"/>
      <c r="TAN1202" s="559"/>
      <c r="TAO1202" s="559"/>
      <c r="TAP1202" s="559"/>
      <c r="TAQ1202" s="559"/>
      <c r="TAR1202" s="559"/>
      <c r="TAS1202" s="559"/>
      <c r="TAT1202" s="559"/>
      <c r="TAU1202" s="559"/>
      <c r="TAV1202" s="559"/>
      <c r="TAW1202" s="559"/>
      <c r="TAX1202" s="559"/>
      <c r="TAY1202" s="559"/>
      <c r="TAZ1202" s="559"/>
      <c r="TBA1202" s="559"/>
      <c r="TBB1202" s="559"/>
      <c r="TBC1202" s="559"/>
      <c r="TBD1202" s="559"/>
      <c r="TBE1202" s="559"/>
      <c r="TBF1202" s="559"/>
      <c r="TBG1202" s="559"/>
      <c r="TBH1202" s="559"/>
      <c r="TBI1202" s="559"/>
      <c r="TBJ1202" s="559"/>
      <c r="TBK1202" s="559"/>
      <c r="TBL1202" s="559"/>
      <c r="TBM1202" s="559"/>
      <c r="TBN1202" s="559"/>
      <c r="TBO1202" s="559"/>
      <c r="TBP1202" s="559"/>
      <c r="TBQ1202" s="559"/>
      <c r="TBR1202" s="559"/>
      <c r="TBS1202" s="559"/>
      <c r="TBT1202" s="559"/>
      <c r="TBU1202" s="559"/>
      <c r="TBV1202" s="559"/>
      <c r="TBW1202" s="559"/>
      <c r="TBX1202" s="559"/>
      <c r="TBY1202" s="559"/>
      <c r="TBZ1202" s="559"/>
      <c r="TCA1202" s="559"/>
      <c r="TCB1202" s="559"/>
      <c r="TCC1202" s="559"/>
      <c r="TCD1202" s="559"/>
      <c r="TCE1202" s="559"/>
      <c r="TCF1202" s="559"/>
      <c r="TCG1202" s="559"/>
      <c r="TCH1202" s="559"/>
      <c r="TCI1202" s="559"/>
      <c r="TCJ1202" s="559"/>
      <c r="TCK1202" s="559"/>
      <c r="TCL1202" s="559"/>
      <c r="TCM1202" s="559"/>
      <c r="TCN1202" s="559"/>
      <c r="TCO1202" s="559"/>
      <c r="TCP1202" s="559"/>
      <c r="TCQ1202" s="559"/>
      <c r="TCR1202" s="559"/>
      <c r="TCS1202" s="559"/>
      <c r="TCT1202" s="559"/>
      <c r="TCU1202" s="559"/>
      <c r="TCV1202" s="559"/>
      <c r="TCW1202" s="559"/>
      <c r="TCX1202" s="559"/>
      <c r="TCY1202" s="559"/>
      <c r="TCZ1202" s="559"/>
      <c r="TDA1202" s="559"/>
      <c r="TDB1202" s="559"/>
      <c r="TDC1202" s="559"/>
      <c r="TDD1202" s="559"/>
      <c r="TDE1202" s="559"/>
      <c r="TDF1202" s="559"/>
      <c r="TDG1202" s="559"/>
      <c r="TDH1202" s="559"/>
      <c r="TDI1202" s="559"/>
      <c r="TDJ1202" s="559"/>
      <c r="TDK1202" s="559"/>
      <c r="TDL1202" s="559"/>
      <c r="TDM1202" s="559"/>
      <c r="TDN1202" s="559"/>
      <c r="TDO1202" s="559"/>
      <c r="TDP1202" s="559"/>
      <c r="TDQ1202" s="559"/>
      <c r="TDR1202" s="559"/>
      <c r="TDS1202" s="559"/>
      <c r="TDT1202" s="559"/>
      <c r="TDU1202" s="559"/>
      <c r="TDV1202" s="559"/>
      <c r="TDW1202" s="559"/>
      <c r="TDX1202" s="559"/>
      <c r="TDY1202" s="559"/>
      <c r="TDZ1202" s="559"/>
      <c r="TEA1202" s="559"/>
      <c r="TEB1202" s="559"/>
      <c r="TEC1202" s="559"/>
      <c r="TED1202" s="559"/>
      <c r="TEE1202" s="559"/>
      <c r="TEF1202" s="559"/>
      <c r="TEG1202" s="559"/>
      <c r="TEH1202" s="559"/>
      <c r="TEI1202" s="559"/>
      <c r="TEJ1202" s="559"/>
      <c r="TEK1202" s="559"/>
      <c r="TEL1202" s="559"/>
      <c r="TEM1202" s="559"/>
      <c r="TEN1202" s="559"/>
      <c r="TEO1202" s="559"/>
      <c r="TEP1202" s="559"/>
      <c r="TEQ1202" s="559"/>
      <c r="TER1202" s="559"/>
      <c r="TES1202" s="559"/>
      <c r="TET1202" s="559"/>
      <c r="TEU1202" s="559"/>
      <c r="TEV1202" s="559"/>
      <c r="TEW1202" s="559"/>
      <c r="TEX1202" s="559"/>
      <c r="TEY1202" s="559"/>
      <c r="TEZ1202" s="559"/>
      <c r="TFA1202" s="559"/>
      <c r="TFB1202" s="559"/>
      <c r="TFC1202" s="559"/>
      <c r="TFD1202" s="559"/>
      <c r="TFE1202" s="559"/>
      <c r="TFF1202" s="559"/>
      <c r="TFG1202" s="559"/>
      <c r="TFH1202" s="559"/>
      <c r="TFI1202" s="559"/>
      <c r="TFJ1202" s="559"/>
      <c r="TFK1202" s="559"/>
      <c r="TFL1202" s="559"/>
      <c r="TFM1202" s="559"/>
      <c r="TFN1202" s="559"/>
      <c r="TFO1202" s="559"/>
      <c r="TFP1202" s="559"/>
      <c r="TFQ1202" s="559"/>
      <c r="TFR1202" s="559"/>
      <c r="TFS1202" s="559"/>
      <c r="TFT1202" s="559"/>
      <c r="TFU1202" s="559"/>
      <c r="TFV1202" s="559"/>
      <c r="TFW1202" s="559"/>
      <c r="TFX1202" s="559"/>
      <c r="TFY1202" s="559"/>
      <c r="TFZ1202" s="559"/>
      <c r="TGA1202" s="559"/>
      <c r="TGB1202" s="559"/>
      <c r="TGC1202" s="559"/>
      <c r="TGD1202" s="559"/>
      <c r="TGE1202" s="559"/>
      <c r="TGF1202" s="559"/>
      <c r="TGG1202" s="559"/>
      <c r="TGH1202" s="559"/>
      <c r="TGI1202" s="559"/>
      <c r="TGJ1202" s="559"/>
      <c r="TGK1202" s="559"/>
      <c r="TGL1202" s="559"/>
      <c r="TGM1202" s="559"/>
      <c r="TGN1202" s="559"/>
      <c r="TGO1202" s="559"/>
      <c r="TGP1202" s="559"/>
      <c r="TGQ1202" s="559"/>
      <c r="TGR1202" s="559"/>
      <c r="TGS1202" s="559"/>
      <c r="TGT1202" s="559"/>
      <c r="TGU1202" s="559"/>
      <c r="TGV1202" s="559"/>
      <c r="TGW1202" s="559"/>
      <c r="TGX1202" s="559"/>
      <c r="TGY1202" s="559"/>
      <c r="TGZ1202" s="559"/>
      <c r="THA1202" s="559"/>
      <c r="THB1202" s="559"/>
      <c r="THC1202" s="559"/>
      <c r="THD1202" s="559"/>
      <c r="THE1202" s="559"/>
      <c r="THF1202" s="559"/>
      <c r="THG1202" s="559"/>
      <c r="THH1202" s="559"/>
      <c r="THI1202" s="559"/>
      <c r="THJ1202" s="559"/>
      <c r="THK1202" s="559"/>
      <c r="THL1202" s="559"/>
      <c r="THM1202" s="559"/>
      <c r="THN1202" s="559"/>
      <c r="THO1202" s="559"/>
      <c r="THP1202" s="559"/>
      <c r="THQ1202" s="559"/>
      <c r="THR1202" s="559"/>
      <c r="THS1202" s="559"/>
      <c r="THT1202" s="559"/>
      <c r="THU1202" s="559"/>
      <c r="THV1202" s="559"/>
      <c r="THW1202" s="559"/>
      <c r="THX1202" s="559"/>
      <c r="THY1202" s="559"/>
      <c r="THZ1202" s="559"/>
      <c r="TIA1202" s="559"/>
      <c r="TIB1202" s="559"/>
      <c r="TIC1202" s="559"/>
      <c r="TID1202" s="559"/>
      <c r="TIE1202" s="559"/>
      <c r="TIF1202" s="559"/>
      <c r="TIG1202" s="559"/>
      <c r="TIH1202" s="559"/>
      <c r="TII1202" s="559"/>
      <c r="TIJ1202" s="559"/>
      <c r="TIK1202" s="559"/>
      <c r="TIL1202" s="559"/>
      <c r="TIM1202" s="559"/>
      <c r="TIN1202" s="559"/>
      <c r="TIO1202" s="559"/>
      <c r="TIP1202" s="559"/>
      <c r="TIQ1202" s="559"/>
      <c r="TIR1202" s="559"/>
      <c r="TIS1202" s="559"/>
      <c r="TIT1202" s="559"/>
      <c r="TIU1202" s="559"/>
      <c r="TIV1202" s="559"/>
      <c r="TIW1202" s="559"/>
      <c r="TIX1202" s="559"/>
      <c r="TIY1202" s="559"/>
      <c r="TIZ1202" s="559"/>
      <c r="TJA1202" s="559"/>
      <c r="TJB1202" s="559"/>
      <c r="TJC1202" s="559"/>
      <c r="TJD1202" s="559"/>
      <c r="TJE1202" s="559"/>
      <c r="TJF1202" s="559"/>
      <c r="TJG1202" s="559"/>
      <c r="TJH1202" s="559"/>
      <c r="TJI1202" s="559"/>
      <c r="TJJ1202" s="559"/>
      <c r="TJK1202" s="559"/>
      <c r="TJL1202" s="559"/>
      <c r="TJM1202" s="559"/>
      <c r="TJN1202" s="559"/>
      <c r="TJO1202" s="559"/>
      <c r="TJP1202" s="559"/>
      <c r="TJQ1202" s="559"/>
      <c r="TJR1202" s="559"/>
      <c r="TJS1202" s="559"/>
      <c r="TJT1202" s="559"/>
      <c r="TJU1202" s="559"/>
      <c r="TJV1202" s="559"/>
      <c r="TJW1202" s="559"/>
      <c r="TJX1202" s="559"/>
      <c r="TJY1202" s="559"/>
      <c r="TJZ1202" s="559"/>
      <c r="TKA1202" s="559"/>
      <c r="TKB1202" s="559"/>
      <c r="TKC1202" s="559"/>
      <c r="TKD1202" s="559"/>
      <c r="TKE1202" s="559"/>
      <c r="TKF1202" s="559"/>
      <c r="TKG1202" s="559"/>
      <c r="TKH1202" s="559"/>
      <c r="TKI1202" s="559"/>
      <c r="TKJ1202" s="559"/>
      <c r="TKK1202" s="559"/>
      <c r="TKL1202" s="559"/>
      <c r="TKM1202" s="559"/>
      <c r="TKN1202" s="559"/>
      <c r="TKO1202" s="559"/>
      <c r="TKP1202" s="559"/>
      <c r="TKQ1202" s="559"/>
      <c r="TKR1202" s="559"/>
      <c r="TKS1202" s="559"/>
      <c r="TKT1202" s="559"/>
      <c r="TKU1202" s="559"/>
      <c r="TKV1202" s="559"/>
      <c r="TKW1202" s="559"/>
      <c r="TKX1202" s="559"/>
      <c r="TKY1202" s="559"/>
      <c r="TKZ1202" s="559"/>
      <c r="TLA1202" s="559"/>
      <c r="TLB1202" s="559"/>
      <c r="TLC1202" s="559"/>
      <c r="TLD1202" s="559"/>
      <c r="TLE1202" s="559"/>
      <c r="TLF1202" s="559"/>
      <c r="TLG1202" s="559"/>
      <c r="TLH1202" s="559"/>
      <c r="TLI1202" s="559"/>
      <c r="TLJ1202" s="559"/>
      <c r="TLK1202" s="559"/>
      <c r="TLL1202" s="559"/>
      <c r="TLM1202" s="559"/>
      <c r="TLN1202" s="559"/>
      <c r="TLO1202" s="559"/>
      <c r="TLP1202" s="559"/>
      <c r="TLQ1202" s="559"/>
      <c r="TLR1202" s="559"/>
      <c r="TLS1202" s="559"/>
      <c r="TLT1202" s="559"/>
      <c r="TLU1202" s="559"/>
      <c r="TLV1202" s="559"/>
      <c r="TLW1202" s="559"/>
      <c r="TLX1202" s="559"/>
      <c r="TLY1202" s="559"/>
      <c r="TLZ1202" s="559"/>
      <c r="TMA1202" s="559"/>
      <c r="TMB1202" s="559"/>
      <c r="TMC1202" s="559"/>
      <c r="TMD1202" s="559"/>
      <c r="TME1202" s="559"/>
      <c r="TMF1202" s="559"/>
      <c r="TMG1202" s="559"/>
      <c r="TMH1202" s="559"/>
      <c r="TMI1202" s="559"/>
      <c r="TMJ1202" s="559"/>
      <c r="TMK1202" s="559"/>
      <c r="TML1202" s="559"/>
      <c r="TMM1202" s="559"/>
      <c r="TMN1202" s="559"/>
      <c r="TMO1202" s="559"/>
      <c r="TMP1202" s="559"/>
      <c r="TMQ1202" s="559"/>
      <c r="TMR1202" s="559"/>
      <c r="TMS1202" s="559"/>
      <c r="TMT1202" s="559"/>
      <c r="TMU1202" s="559"/>
      <c r="TMV1202" s="559"/>
      <c r="TMW1202" s="559"/>
      <c r="TMX1202" s="559"/>
      <c r="TMY1202" s="559"/>
      <c r="TMZ1202" s="559"/>
      <c r="TNA1202" s="559"/>
      <c r="TNB1202" s="559"/>
      <c r="TNC1202" s="559"/>
      <c r="TND1202" s="559"/>
      <c r="TNE1202" s="559"/>
      <c r="TNF1202" s="559"/>
      <c r="TNG1202" s="559"/>
      <c r="TNH1202" s="559"/>
      <c r="TNI1202" s="559"/>
      <c r="TNJ1202" s="559"/>
      <c r="TNK1202" s="559"/>
      <c r="TNL1202" s="559"/>
      <c r="TNM1202" s="559"/>
      <c r="TNN1202" s="559"/>
      <c r="TNO1202" s="559"/>
      <c r="TNP1202" s="559"/>
      <c r="TNQ1202" s="559"/>
      <c r="TNR1202" s="559"/>
      <c r="TNS1202" s="559"/>
      <c r="TNT1202" s="559"/>
      <c r="TNU1202" s="559"/>
      <c r="TNV1202" s="559"/>
      <c r="TNW1202" s="559"/>
      <c r="TNX1202" s="559"/>
      <c r="TNY1202" s="559"/>
      <c r="TNZ1202" s="559"/>
      <c r="TOA1202" s="559"/>
      <c r="TOB1202" s="559"/>
      <c r="TOC1202" s="559"/>
      <c r="TOD1202" s="559"/>
      <c r="TOE1202" s="559"/>
      <c r="TOF1202" s="559"/>
      <c r="TOG1202" s="559"/>
      <c r="TOH1202" s="559"/>
      <c r="TOI1202" s="559"/>
      <c r="TOJ1202" s="559"/>
      <c r="TOK1202" s="559"/>
      <c r="TOL1202" s="559"/>
      <c r="TOM1202" s="559"/>
      <c r="TON1202" s="559"/>
      <c r="TOO1202" s="559"/>
      <c r="TOP1202" s="559"/>
      <c r="TOQ1202" s="559"/>
      <c r="TOR1202" s="559"/>
      <c r="TOS1202" s="559"/>
      <c r="TOT1202" s="559"/>
      <c r="TOU1202" s="559"/>
      <c r="TOV1202" s="559"/>
      <c r="TOW1202" s="559"/>
      <c r="TOX1202" s="559"/>
      <c r="TOY1202" s="559"/>
      <c r="TOZ1202" s="559"/>
      <c r="TPA1202" s="559"/>
      <c r="TPB1202" s="559"/>
      <c r="TPC1202" s="559"/>
      <c r="TPD1202" s="559"/>
      <c r="TPE1202" s="559"/>
      <c r="TPF1202" s="559"/>
      <c r="TPG1202" s="559"/>
      <c r="TPH1202" s="559"/>
      <c r="TPI1202" s="559"/>
      <c r="TPJ1202" s="559"/>
      <c r="TPK1202" s="559"/>
      <c r="TPL1202" s="559"/>
      <c r="TPM1202" s="559"/>
      <c r="TPN1202" s="559"/>
      <c r="TPO1202" s="559"/>
      <c r="TPP1202" s="559"/>
      <c r="TPQ1202" s="559"/>
      <c r="TPR1202" s="559"/>
      <c r="TPS1202" s="559"/>
      <c r="TPT1202" s="559"/>
      <c r="TPU1202" s="559"/>
      <c r="TPV1202" s="559"/>
      <c r="TPW1202" s="559"/>
      <c r="TPX1202" s="559"/>
      <c r="TPY1202" s="559"/>
      <c r="TPZ1202" s="559"/>
      <c r="TQA1202" s="559"/>
      <c r="TQB1202" s="559"/>
      <c r="TQC1202" s="559"/>
      <c r="TQD1202" s="559"/>
      <c r="TQE1202" s="559"/>
      <c r="TQF1202" s="559"/>
      <c r="TQG1202" s="559"/>
      <c r="TQH1202" s="559"/>
      <c r="TQI1202" s="559"/>
      <c r="TQJ1202" s="559"/>
      <c r="TQK1202" s="559"/>
      <c r="TQL1202" s="559"/>
      <c r="TQM1202" s="559"/>
      <c r="TQN1202" s="559"/>
      <c r="TQO1202" s="559"/>
      <c r="TQP1202" s="559"/>
      <c r="TQQ1202" s="559"/>
      <c r="TQR1202" s="559"/>
      <c r="TQS1202" s="559"/>
      <c r="TQT1202" s="559"/>
      <c r="TQU1202" s="559"/>
      <c r="TQV1202" s="559"/>
      <c r="TQW1202" s="559"/>
      <c r="TQX1202" s="559"/>
      <c r="TQY1202" s="559"/>
      <c r="TQZ1202" s="559"/>
      <c r="TRA1202" s="559"/>
      <c r="TRB1202" s="559"/>
      <c r="TRC1202" s="559"/>
      <c r="TRD1202" s="559"/>
      <c r="TRE1202" s="559"/>
      <c r="TRF1202" s="559"/>
      <c r="TRG1202" s="559"/>
      <c r="TRH1202" s="559"/>
      <c r="TRI1202" s="559"/>
      <c r="TRJ1202" s="559"/>
      <c r="TRK1202" s="559"/>
      <c r="TRL1202" s="559"/>
      <c r="TRM1202" s="559"/>
      <c r="TRN1202" s="559"/>
      <c r="TRO1202" s="559"/>
      <c r="TRP1202" s="559"/>
      <c r="TRQ1202" s="559"/>
      <c r="TRR1202" s="559"/>
      <c r="TRS1202" s="559"/>
      <c r="TRT1202" s="559"/>
      <c r="TRU1202" s="559"/>
      <c r="TRV1202" s="559"/>
      <c r="TRW1202" s="559"/>
      <c r="TRX1202" s="559"/>
      <c r="TRY1202" s="559"/>
      <c r="TRZ1202" s="559"/>
      <c r="TSA1202" s="559"/>
      <c r="TSB1202" s="559"/>
      <c r="TSC1202" s="559"/>
      <c r="TSD1202" s="559"/>
      <c r="TSE1202" s="559"/>
      <c r="TSF1202" s="559"/>
      <c r="TSG1202" s="559"/>
      <c r="TSH1202" s="559"/>
      <c r="TSI1202" s="559"/>
      <c r="TSJ1202" s="559"/>
      <c r="TSK1202" s="559"/>
      <c r="TSL1202" s="559"/>
      <c r="TSM1202" s="559"/>
      <c r="TSN1202" s="559"/>
      <c r="TSO1202" s="559"/>
      <c r="TSP1202" s="559"/>
      <c r="TSQ1202" s="559"/>
      <c r="TSR1202" s="559"/>
      <c r="TSS1202" s="559"/>
      <c r="TST1202" s="559"/>
      <c r="TSU1202" s="559"/>
      <c r="TSV1202" s="559"/>
      <c r="TSW1202" s="559"/>
      <c r="TSX1202" s="559"/>
      <c r="TSY1202" s="559"/>
      <c r="TSZ1202" s="559"/>
      <c r="TTA1202" s="559"/>
      <c r="TTB1202" s="559"/>
      <c r="TTC1202" s="559"/>
      <c r="TTD1202" s="559"/>
      <c r="TTE1202" s="559"/>
      <c r="TTF1202" s="559"/>
      <c r="TTG1202" s="559"/>
      <c r="TTH1202" s="559"/>
      <c r="TTI1202" s="559"/>
      <c r="TTJ1202" s="559"/>
      <c r="TTK1202" s="559"/>
      <c r="TTL1202" s="559"/>
      <c r="TTM1202" s="559"/>
      <c r="TTN1202" s="559"/>
      <c r="TTO1202" s="559"/>
      <c r="TTP1202" s="559"/>
      <c r="TTQ1202" s="559"/>
      <c r="TTR1202" s="559"/>
      <c r="TTS1202" s="559"/>
      <c r="TTT1202" s="559"/>
      <c r="TTU1202" s="559"/>
      <c r="TTV1202" s="559"/>
      <c r="TTW1202" s="559"/>
      <c r="TTX1202" s="559"/>
      <c r="TTY1202" s="559"/>
      <c r="TTZ1202" s="559"/>
      <c r="TUA1202" s="559"/>
      <c r="TUB1202" s="559"/>
      <c r="TUC1202" s="559"/>
      <c r="TUD1202" s="559"/>
      <c r="TUE1202" s="559"/>
      <c r="TUF1202" s="559"/>
      <c r="TUG1202" s="559"/>
      <c r="TUH1202" s="559"/>
      <c r="TUI1202" s="559"/>
      <c r="TUJ1202" s="559"/>
      <c r="TUK1202" s="559"/>
      <c r="TUL1202" s="559"/>
      <c r="TUM1202" s="559"/>
      <c r="TUN1202" s="559"/>
      <c r="TUO1202" s="559"/>
      <c r="TUP1202" s="559"/>
      <c r="TUQ1202" s="559"/>
      <c r="TUR1202" s="559"/>
      <c r="TUS1202" s="559"/>
      <c r="TUT1202" s="559"/>
      <c r="TUU1202" s="559"/>
      <c r="TUV1202" s="559"/>
      <c r="TUW1202" s="559"/>
      <c r="TUX1202" s="559"/>
      <c r="TUY1202" s="559"/>
      <c r="TUZ1202" s="559"/>
      <c r="TVA1202" s="559"/>
      <c r="TVB1202" s="559"/>
      <c r="TVC1202" s="559"/>
      <c r="TVD1202" s="559"/>
      <c r="TVE1202" s="559"/>
      <c r="TVF1202" s="559"/>
      <c r="TVG1202" s="559"/>
      <c r="TVH1202" s="559"/>
      <c r="TVI1202" s="559"/>
      <c r="TVJ1202" s="559"/>
      <c r="TVK1202" s="559"/>
      <c r="TVL1202" s="559"/>
      <c r="TVM1202" s="559"/>
      <c r="TVN1202" s="559"/>
      <c r="TVO1202" s="559"/>
      <c r="TVP1202" s="559"/>
      <c r="TVQ1202" s="559"/>
      <c r="TVR1202" s="559"/>
      <c r="TVS1202" s="559"/>
      <c r="TVT1202" s="559"/>
      <c r="TVU1202" s="559"/>
      <c r="TVV1202" s="559"/>
      <c r="TVW1202" s="559"/>
      <c r="TVX1202" s="559"/>
      <c r="TVY1202" s="559"/>
      <c r="TVZ1202" s="559"/>
      <c r="TWA1202" s="559"/>
      <c r="TWB1202" s="559"/>
      <c r="TWC1202" s="559"/>
      <c r="TWD1202" s="559"/>
      <c r="TWE1202" s="559"/>
      <c r="TWF1202" s="559"/>
      <c r="TWG1202" s="559"/>
      <c r="TWH1202" s="559"/>
      <c r="TWI1202" s="559"/>
      <c r="TWJ1202" s="559"/>
      <c r="TWK1202" s="559"/>
      <c r="TWL1202" s="559"/>
      <c r="TWM1202" s="559"/>
      <c r="TWN1202" s="559"/>
      <c r="TWO1202" s="559"/>
      <c r="TWP1202" s="559"/>
      <c r="TWQ1202" s="559"/>
      <c r="TWR1202" s="559"/>
      <c r="TWS1202" s="559"/>
      <c r="TWT1202" s="559"/>
      <c r="TWU1202" s="559"/>
      <c r="TWV1202" s="559"/>
      <c r="TWW1202" s="559"/>
      <c r="TWX1202" s="559"/>
      <c r="TWY1202" s="559"/>
      <c r="TWZ1202" s="559"/>
      <c r="TXA1202" s="559"/>
      <c r="TXB1202" s="559"/>
      <c r="TXC1202" s="559"/>
      <c r="TXD1202" s="559"/>
      <c r="TXE1202" s="559"/>
      <c r="TXF1202" s="559"/>
      <c r="TXG1202" s="559"/>
      <c r="TXH1202" s="559"/>
      <c r="TXI1202" s="559"/>
      <c r="TXJ1202" s="559"/>
      <c r="TXK1202" s="559"/>
      <c r="TXL1202" s="559"/>
      <c r="TXM1202" s="559"/>
      <c r="TXN1202" s="559"/>
      <c r="TXO1202" s="559"/>
      <c r="TXP1202" s="559"/>
      <c r="TXQ1202" s="559"/>
      <c r="TXR1202" s="559"/>
      <c r="TXS1202" s="559"/>
      <c r="TXT1202" s="559"/>
      <c r="TXU1202" s="559"/>
      <c r="TXV1202" s="559"/>
      <c r="TXW1202" s="559"/>
      <c r="TXX1202" s="559"/>
      <c r="TXY1202" s="559"/>
      <c r="TXZ1202" s="559"/>
      <c r="TYA1202" s="559"/>
      <c r="TYB1202" s="559"/>
      <c r="TYC1202" s="559"/>
      <c r="TYD1202" s="559"/>
      <c r="TYE1202" s="559"/>
      <c r="TYF1202" s="559"/>
      <c r="TYG1202" s="559"/>
      <c r="TYH1202" s="559"/>
      <c r="TYI1202" s="559"/>
      <c r="TYJ1202" s="559"/>
      <c r="TYK1202" s="559"/>
      <c r="TYL1202" s="559"/>
      <c r="TYM1202" s="559"/>
      <c r="TYN1202" s="559"/>
      <c r="TYO1202" s="559"/>
      <c r="TYP1202" s="559"/>
      <c r="TYQ1202" s="559"/>
      <c r="TYR1202" s="559"/>
      <c r="TYS1202" s="559"/>
      <c r="TYT1202" s="559"/>
      <c r="TYU1202" s="559"/>
      <c r="TYV1202" s="559"/>
      <c r="TYW1202" s="559"/>
      <c r="TYX1202" s="559"/>
      <c r="TYY1202" s="559"/>
      <c r="TYZ1202" s="559"/>
      <c r="TZA1202" s="559"/>
      <c r="TZB1202" s="559"/>
      <c r="TZC1202" s="559"/>
      <c r="TZD1202" s="559"/>
      <c r="TZE1202" s="559"/>
      <c r="TZF1202" s="559"/>
      <c r="TZG1202" s="559"/>
      <c r="TZH1202" s="559"/>
      <c r="TZI1202" s="559"/>
      <c r="TZJ1202" s="559"/>
      <c r="TZK1202" s="559"/>
      <c r="TZL1202" s="559"/>
      <c r="TZM1202" s="559"/>
      <c r="TZN1202" s="559"/>
      <c r="TZO1202" s="559"/>
      <c r="TZP1202" s="559"/>
      <c r="TZQ1202" s="559"/>
      <c r="TZR1202" s="559"/>
      <c r="TZS1202" s="559"/>
      <c r="TZT1202" s="559"/>
      <c r="TZU1202" s="559"/>
      <c r="TZV1202" s="559"/>
      <c r="TZW1202" s="559"/>
      <c r="TZX1202" s="559"/>
      <c r="TZY1202" s="559"/>
      <c r="TZZ1202" s="559"/>
      <c r="UAA1202" s="559"/>
      <c r="UAB1202" s="559"/>
      <c r="UAC1202" s="559"/>
      <c r="UAD1202" s="559"/>
      <c r="UAE1202" s="559"/>
      <c r="UAF1202" s="559"/>
      <c r="UAG1202" s="559"/>
      <c r="UAH1202" s="559"/>
      <c r="UAI1202" s="559"/>
      <c r="UAJ1202" s="559"/>
      <c r="UAK1202" s="559"/>
      <c r="UAL1202" s="559"/>
      <c r="UAM1202" s="559"/>
      <c r="UAN1202" s="559"/>
      <c r="UAO1202" s="559"/>
      <c r="UAP1202" s="559"/>
      <c r="UAQ1202" s="559"/>
      <c r="UAR1202" s="559"/>
      <c r="UAS1202" s="559"/>
      <c r="UAT1202" s="559"/>
      <c r="UAU1202" s="559"/>
      <c r="UAV1202" s="559"/>
      <c r="UAW1202" s="559"/>
      <c r="UAX1202" s="559"/>
      <c r="UAY1202" s="559"/>
      <c r="UAZ1202" s="559"/>
      <c r="UBA1202" s="559"/>
      <c r="UBB1202" s="559"/>
      <c r="UBC1202" s="559"/>
      <c r="UBD1202" s="559"/>
      <c r="UBE1202" s="559"/>
      <c r="UBF1202" s="559"/>
      <c r="UBG1202" s="559"/>
      <c r="UBH1202" s="559"/>
      <c r="UBI1202" s="559"/>
      <c r="UBJ1202" s="559"/>
      <c r="UBK1202" s="559"/>
      <c r="UBL1202" s="559"/>
      <c r="UBM1202" s="559"/>
      <c r="UBN1202" s="559"/>
      <c r="UBO1202" s="559"/>
      <c r="UBP1202" s="559"/>
      <c r="UBQ1202" s="559"/>
      <c r="UBR1202" s="559"/>
      <c r="UBS1202" s="559"/>
      <c r="UBT1202" s="559"/>
      <c r="UBU1202" s="559"/>
      <c r="UBV1202" s="559"/>
      <c r="UBW1202" s="559"/>
      <c r="UBX1202" s="559"/>
      <c r="UBY1202" s="559"/>
      <c r="UBZ1202" s="559"/>
      <c r="UCA1202" s="559"/>
      <c r="UCB1202" s="559"/>
      <c r="UCC1202" s="559"/>
      <c r="UCD1202" s="559"/>
      <c r="UCE1202" s="559"/>
      <c r="UCF1202" s="559"/>
      <c r="UCG1202" s="559"/>
      <c r="UCH1202" s="559"/>
      <c r="UCI1202" s="559"/>
      <c r="UCJ1202" s="559"/>
      <c r="UCK1202" s="559"/>
      <c r="UCL1202" s="559"/>
      <c r="UCM1202" s="559"/>
      <c r="UCN1202" s="559"/>
      <c r="UCO1202" s="559"/>
      <c r="UCP1202" s="559"/>
      <c r="UCQ1202" s="559"/>
      <c r="UCR1202" s="559"/>
      <c r="UCS1202" s="559"/>
      <c r="UCT1202" s="559"/>
      <c r="UCU1202" s="559"/>
      <c r="UCV1202" s="559"/>
      <c r="UCW1202" s="559"/>
      <c r="UCX1202" s="559"/>
      <c r="UCY1202" s="559"/>
      <c r="UCZ1202" s="559"/>
      <c r="UDA1202" s="559"/>
      <c r="UDB1202" s="559"/>
      <c r="UDC1202" s="559"/>
      <c r="UDD1202" s="559"/>
      <c r="UDE1202" s="559"/>
      <c r="UDF1202" s="559"/>
      <c r="UDG1202" s="559"/>
      <c r="UDH1202" s="559"/>
      <c r="UDI1202" s="559"/>
      <c r="UDJ1202" s="559"/>
      <c r="UDK1202" s="559"/>
      <c r="UDL1202" s="559"/>
      <c r="UDM1202" s="559"/>
      <c r="UDN1202" s="559"/>
      <c r="UDO1202" s="559"/>
      <c r="UDP1202" s="559"/>
      <c r="UDQ1202" s="559"/>
      <c r="UDR1202" s="559"/>
      <c r="UDS1202" s="559"/>
      <c r="UDT1202" s="559"/>
      <c r="UDU1202" s="559"/>
      <c r="UDV1202" s="559"/>
      <c r="UDW1202" s="559"/>
      <c r="UDX1202" s="559"/>
      <c r="UDY1202" s="559"/>
      <c r="UDZ1202" s="559"/>
      <c r="UEA1202" s="559"/>
      <c r="UEB1202" s="559"/>
      <c r="UEC1202" s="559"/>
      <c r="UED1202" s="559"/>
      <c r="UEE1202" s="559"/>
      <c r="UEF1202" s="559"/>
      <c r="UEG1202" s="559"/>
      <c r="UEH1202" s="559"/>
      <c r="UEI1202" s="559"/>
      <c r="UEJ1202" s="559"/>
      <c r="UEK1202" s="559"/>
      <c r="UEL1202" s="559"/>
      <c r="UEM1202" s="559"/>
      <c r="UEN1202" s="559"/>
      <c r="UEO1202" s="559"/>
      <c r="UEP1202" s="559"/>
      <c r="UEQ1202" s="559"/>
      <c r="UER1202" s="559"/>
      <c r="UES1202" s="559"/>
      <c r="UET1202" s="559"/>
      <c r="UEU1202" s="559"/>
      <c r="UEV1202" s="559"/>
      <c r="UEW1202" s="559"/>
      <c r="UEX1202" s="559"/>
      <c r="UEY1202" s="559"/>
      <c r="UEZ1202" s="559"/>
      <c r="UFA1202" s="559"/>
      <c r="UFB1202" s="559"/>
      <c r="UFC1202" s="559"/>
      <c r="UFD1202" s="559"/>
      <c r="UFE1202" s="559"/>
      <c r="UFF1202" s="559"/>
      <c r="UFG1202" s="559"/>
      <c r="UFH1202" s="559"/>
      <c r="UFI1202" s="559"/>
      <c r="UFJ1202" s="559"/>
      <c r="UFK1202" s="559"/>
      <c r="UFL1202" s="559"/>
      <c r="UFM1202" s="559"/>
      <c r="UFN1202" s="559"/>
      <c r="UFO1202" s="559"/>
      <c r="UFP1202" s="559"/>
      <c r="UFQ1202" s="559"/>
      <c r="UFR1202" s="559"/>
      <c r="UFS1202" s="559"/>
      <c r="UFT1202" s="559"/>
      <c r="UFU1202" s="559"/>
      <c r="UFV1202" s="559"/>
      <c r="UFW1202" s="559"/>
      <c r="UFX1202" s="559"/>
      <c r="UFY1202" s="559"/>
      <c r="UFZ1202" s="559"/>
      <c r="UGA1202" s="559"/>
      <c r="UGB1202" s="559"/>
      <c r="UGC1202" s="559"/>
      <c r="UGD1202" s="559"/>
      <c r="UGE1202" s="559"/>
      <c r="UGF1202" s="559"/>
      <c r="UGG1202" s="559"/>
      <c r="UGH1202" s="559"/>
      <c r="UGI1202" s="559"/>
      <c r="UGJ1202" s="559"/>
      <c r="UGK1202" s="559"/>
      <c r="UGL1202" s="559"/>
      <c r="UGM1202" s="559"/>
      <c r="UGN1202" s="559"/>
      <c r="UGO1202" s="559"/>
      <c r="UGP1202" s="559"/>
      <c r="UGQ1202" s="559"/>
      <c r="UGR1202" s="559"/>
      <c r="UGS1202" s="559"/>
      <c r="UGT1202" s="559"/>
      <c r="UGU1202" s="559"/>
      <c r="UGV1202" s="559"/>
      <c r="UGW1202" s="559"/>
      <c r="UGX1202" s="559"/>
      <c r="UGY1202" s="559"/>
      <c r="UGZ1202" s="559"/>
      <c r="UHA1202" s="559"/>
      <c r="UHB1202" s="559"/>
      <c r="UHC1202" s="559"/>
      <c r="UHD1202" s="559"/>
      <c r="UHE1202" s="559"/>
      <c r="UHF1202" s="559"/>
      <c r="UHG1202" s="559"/>
      <c r="UHH1202" s="559"/>
      <c r="UHI1202" s="559"/>
      <c r="UHJ1202" s="559"/>
      <c r="UHK1202" s="559"/>
      <c r="UHL1202" s="559"/>
      <c r="UHM1202" s="559"/>
      <c r="UHN1202" s="559"/>
      <c r="UHO1202" s="559"/>
      <c r="UHP1202" s="559"/>
      <c r="UHQ1202" s="559"/>
      <c r="UHR1202" s="559"/>
      <c r="UHS1202" s="559"/>
      <c r="UHT1202" s="559"/>
      <c r="UHU1202" s="559"/>
      <c r="UHV1202" s="559"/>
      <c r="UHW1202" s="559"/>
      <c r="UHX1202" s="559"/>
      <c r="UHY1202" s="559"/>
      <c r="UHZ1202" s="559"/>
      <c r="UIA1202" s="559"/>
      <c r="UIB1202" s="559"/>
      <c r="UIC1202" s="559"/>
      <c r="UID1202" s="559"/>
      <c r="UIE1202" s="559"/>
      <c r="UIF1202" s="559"/>
      <c r="UIG1202" s="559"/>
      <c r="UIH1202" s="559"/>
      <c r="UII1202" s="559"/>
      <c r="UIJ1202" s="559"/>
      <c r="UIK1202" s="559"/>
      <c r="UIL1202" s="559"/>
      <c r="UIM1202" s="559"/>
      <c r="UIN1202" s="559"/>
      <c r="UIO1202" s="559"/>
      <c r="UIP1202" s="559"/>
      <c r="UIQ1202" s="559"/>
      <c r="UIR1202" s="559"/>
      <c r="UIS1202" s="559"/>
      <c r="UIT1202" s="559"/>
      <c r="UIU1202" s="559"/>
      <c r="UIV1202" s="559"/>
      <c r="UIW1202" s="559"/>
      <c r="UIX1202" s="559"/>
      <c r="UIY1202" s="559"/>
      <c r="UIZ1202" s="559"/>
      <c r="UJA1202" s="559"/>
      <c r="UJB1202" s="559"/>
      <c r="UJC1202" s="559"/>
      <c r="UJD1202" s="559"/>
      <c r="UJE1202" s="559"/>
      <c r="UJF1202" s="559"/>
      <c r="UJG1202" s="559"/>
      <c r="UJH1202" s="559"/>
      <c r="UJI1202" s="559"/>
      <c r="UJJ1202" s="559"/>
      <c r="UJK1202" s="559"/>
      <c r="UJL1202" s="559"/>
      <c r="UJM1202" s="559"/>
      <c r="UJN1202" s="559"/>
      <c r="UJO1202" s="559"/>
      <c r="UJP1202" s="559"/>
      <c r="UJQ1202" s="559"/>
      <c r="UJR1202" s="559"/>
      <c r="UJS1202" s="559"/>
      <c r="UJT1202" s="559"/>
      <c r="UJU1202" s="559"/>
      <c r="UJV1202" s="559"/>
      <c r="UJW1202" s="559"/>
      <c r="UJX1202" s="559"/>
      <c r="UJY1202" s="559"/>
      <c r="UJZ1202" s="559"/>
      <c r="UKA1202" s="559"/>
      <c r="UKB1202" s="559"/>
      <c r="UKC1202" s="559"/>
      <c r="UKD1202" s="559"/>
      <c r="UKE1202" s="559"/>
      <c r="UKF1202" s="559"/>
      <c r="UKG1202" s="559"/>
      <c r="UKH1202" s="559"/>
      <c r="UKI1202" s="559"/>
      <c r="UKJ1202" s="559"/>
      <c r="UKK1202" s="559"/>
      <c r="UKL1202" s="559"/>
      <c r="UKM1202" s="559"/>
      <c r="UKN1202" s="559"/>
      <c r="UKO1202" s="559"/>
      <c r="UKP1202" s="559"/>
      <c r="UKQ1202" s="559"/>
      <c r="UKR1202" s="559"/>
      <c r="UKS1202" s="559"/>
      <c r="UKT1202" s="559"/>
      <c r="UKU1202" s="559"/>
      <c r="UKV1202" s="559"/>
      <c r="UKW1202" s="559"/>
      <c r="UKX1202" s="559"/>
      <c r="UKY1202" s="559"/>
      <c r="UKZ1202" s="559"/>
      <c r="ULA1202" s="559"/>
      <c r="ULB1202" s="559"/>
      <c r="ULC1202" s="559"/>
      <c r="ULD1202" s="559"/>
      <c r="ULE1202" s="559"/>
      <c r="ULF1202" s="559"/>
      <c r="ULG1202" s="559"/>
      <c r="ULH1202" s="559"/>
      <c r="ULI1202" s="559"/>
      <c r="ULJ1202" s="559"/>
      <c r="ULK1202" s="559"/>
      <c r="ULL1202" s="559"/>
      <c r="ULM1202" s="559"/>
      <c r="ULN1202" s="559"/>
      <c r="ULO1202" s="559"/>
      <c r="ULP1202" s="559"/>
      <c r="ULQ1202" s="559"/>
      <c r="ULR1202" s="559"/>
      <c r="ULS1202" s="559"/>
      <c r="ULT1202" s="559"/>
      <c r="ULU1202" s="559"/>
      <c r="ULV1202" s="559"/>
      <c r="ULW1202" s="559"/>
      <c r="ULX1202" s="559"/>
      <c r="ULY1202" s="559"/>
      <c r="ULZ1202" s="559"/>
      <c r="UMA1202" s="559"/>
      <c r="UMB1202" s="559"/>
      <c r="UMC1202" s="559"/>
      <c r="UMD1202" s="559"/>
      <c r="UME1202" s="559"/>
      <c r="UMF1202" s="559"/>
      <c r="UMG1202" s="559"/>
      <c r="UMH1202" s="559"/>
      <c r="UMI1202" s="559"/>
      <c r="UMJ1202" s="559"/>
      <c r="UMK1202" s="559"/>
      <c r="UML1202" s="559"/>
      <c r="UMM1202" s="559"/>
      <c r="UMN1202" s="559"/>
      <c r="UMO1202" s="559"/>
      <c r="UMP1202" s="559"/>
      <c r="UMQ1202" s="559"/>
      <c r="UMR1202" s="559"/>
      <c r="UMS1202" s="559"/>
      <c r="UMT1202" s="559"/>
      <c r="UMU1202" s="559"/>
      <c r="UMV1202" s="559"/>
      <c r="UMW1202" s="559"/>
      <c r="UMX1202" s="559"/>
      <c r="UMY1202" s="559"/>
      <c r="UMZ1202" s="559"/>
      <c r="UNA1202" s="559"/>
      <c r="UNB1202" s="559"/>
      <c r="UNC1202" s="559"/>
      <c r="UND1202" s="559"/>
      <c r="UNE1202" s="559"/>
      <c r="UNF1202" s="559"/>
      <c r="UNG1202" s="559"/>
      <c r="UNH1202" s="559"/>
      <c r="UNI1202" s="559"/>
      <c r="UNJ1202" s="559"/>
      <c r="UNK1202" s="559"/>
      <c r="UNL1202" s="559"/>
      <c r="UNM1202" s="559"/>
      <c r="UNN1202" s="559"/>
      <c r="UNO1202" s="559"/>
      <c r="UNP1202" s="559"/>
      <c r="UNQ1202" s="559"/>
      <c r="UNR1202" s="559"/>
      <c r="UNS1202" s="559"/>
      <c r="UNT1202" s="559"/>
      <c r="UNU1202" s="559"/>
      <c r="UNV1202" s="559"/>
      <c r="UNW1202" s="559"/>
      <c r="UNX1202" s="559"/>
      <c r="UNY1202" s="559"/>
      <c r="UNZ1202" s="559"/>
      <c r="UOA1202" s="559"/>
      <c r="UOB1202" s="559"/>
      <c r="UOC1202" s="559"/>
      <c r="UOD1202" s="559"/>
      <c r="UOE1202" s="559"/>
      <c r="UOF1202" s="559"/>
      <c r="UOG1202" s="559"/>
      <c r="UOH1202" s="559"/>
      <c r="UOI1202" s="559"/>
      <c r="UOJ1202" s="559"/>
      <c r="UOK1202" s="559"/>
      <c r="UOL1202" s="559"/>
      <c r="UOM1202" s="559"/>
      <c r="UON1202" s="559"/>
      <c r="UOO1202" s="559"/>
      <c r="UOP1202" s="559"/>
      <c r="UOQ1202" s="559"/>
      <c r="UOR1202" s="559"/>
      <c r="UOS1202" s="559"/>
      <c r="UOT1202" s="559"/>
      <c r="UOU1202" s="559"/>
      <c r="UOV1202" s="559"/>
      <c r="UOW1202" s="559"/>
      <c r="UOX1202" s="559"/>
      <c r="UOY1202" s="559"/>
      <c r="UOZ1202" s="559"/>
      <c r="UPA1202" s="559"/>
      <c r="UPB1202" s="559"/>
      <c r="UPC1202" s="559"/>
      <c r="UPD1202" s="559"/>
      <c r="UPE1202" s="559"/>
      <c r="UPF1202" s="559"/>
      <c r="UPG1202" s="559"/>
      <c r="UPH1202" s="559"/>
      <c r="UPI1202" s="559"/>
      <c r="UPJ1202" s="559"/>
      <c r="UPK1202" s="559"/>
      <c r="UPL1202" s="559"/>
      <c r="UPM1202" s="559"/>
      <c r="UPN1202" s="559"/>
      <c r="UPO1202" s="559"/>
      <c r="UPP1202" s="559"/>
      <c r="UPQ1202" s="559"/>
      <c r="UPR1202" s="559"/>
      <c r="UPS1202" s="559"/>
      <c r="UPT1202" s="559"/>
      <c r="UPU1202" s="559"/>
      <c r="UPV1202" s="559"/>
      <c r="UPW1202" s="559"/>
      <c r="UPX1202" s="559"/>
      <c r="UPY1202" s="559"/>
      <c r="UPZ1202" s="559"/>
      <c r="UQA1202" s="559"/>
      <c r="UQB1202" s="559"/>
      <c r="UQC1202" s="559"/>
      <c r="UQD1202" s="559"/>
      <c r="UQE1202" s="559"/>
      <c r="UQF1202" s="559"/>
      <c r="UQG1202" s="559"/>
      <c r="UQH1202" s="559"/>
      <c r="UQI1202" s="559"/>
      <c r="UQJ1202" s="559"/>
      <c r="UQK1202" s="559"/>
      <c r="UQL1202" s="559"/>
      <c r="UQM1202" s="559"/>
      <c r="UQN1202" s="559"/>
      <c r="UQO1202" s="559"/>
      <c r="UQP1202" s="559"/>
      <c r="UQQ1202" s="559"/>
      <c r="UQR1202" s="559"/>
      <c r="UQS1202" s="559"/>
      <c r="UQT1202" s="559"/>
      <c r="UQU1202" s="559"/>
      <c r="UQV1202" s="559"/>
      <c r="UQW1202" s="559"/>
      <c r="UQX1202" s="559"/>
      <c r="UQY1202" s="559"/>
      <c r="UQZ1202" s="559"/>
      <c r="URA1202" s="559"/>
      <c r="URB1202" s="559"/>
      <c r="URC1202" s="559"/>
      <c r="URD1202" s="559"/>
      <c r="URE1202" s="559"/>
      <c r="URF1202" s="559"/>
      <c r="URG1202" s="559"/>
      <c r="URH1202" s="559"/>
      <c r="URI1202" s="559"/>
      <c r="URJ1202" s="559"/>
      <c r="URK1202" s="559"/>
      <c r="URL1202" s="559"/>
      <c r="URM1202" s="559"/>
      <c r="URN1202" s="559"/>
      <c r="URO1202" s="559"/>
      <c r="URP1202" s="559"/>
      <c r="URQ1202" s="559"/>
      <c r="URR1202" s="559"/>
      <c r="URS1202" s="559"/>
      <c r="URT1202" s="559"/>
      <c r="URU1202" s="559"/>
      <c r="URV1202" s="559"/>
      <c r="URW1202" s="559"/>
      <c r="URX1202" s="559"/>
      <c r="URY1202" s="559"/>
      <c r="URZ1202" s="559"/>
      <c r="USA1202" s="559"/>
      <c r="USB1202" s="559"/>
      <c r="USC1202" s="559"/>
      <c r="USD1202" s="559"/>
      <c r="USE1202" s="559"/>
      <c r="USF1202" s="559"/>
      <c r="USG1202" s="559"/>
      <c r="USH1202" s="559"/>
      <c r="USI1202" s="559"/>
      <c r="USJ1202" s="559"/>
      <c r="USK1202" s="559"/>
      <c r="USL1202" s="559"/>
      <c r="USM1202" s="559"/>
      <c r="USN1202" s="559"/>
      <c r="USO1202" s="559"/>
      <c r="USP1202" s="559"/>
      <c r="USQ1202" s="559"/>
      <c r="USR1202" s="559"/>
      <c r="USS1202" s="559"/>
      <c r="UST1202" s="559"/>
      <c r="USU1202" s="559"/>
      <c r="USV1202" s="559"/>
      <c r="USW1202" s="559"/>
      <c r="USX1202" s="559"/>
      <c r="USY1202" s="559"/>
      <c r="USZ1202" s="559"/>
      <c r="UTA1202" s="559"/>
      <c r="UTB1202" s="559"/>
      <c r="UTC1202" s="559"/>
      <c r="UTD1202" s="559"/>
      <c r="UTE1202" s="559"/>
      <c r="UTF1202" s="559"/>
      <c r="UTG1202" s="559"/>
      <c r="UTH1202" s="559"/>
      <c r="UTI1202" s="559"/>
      <c r="UTJ1202" s="559"/>
      <c r="UTK1202" s="559"/>
      <c r="UTL1202" s="559"/>
      <c r="UTM1202" s="559"/>
      <c r="UTN1202" s="559"/>
      <c r="UTO1202" s="559"/>
      <c r="UTP1202" s="559"/>
      <c r="UTQ1202" s="559"/>
      <c r="UTR1202" s="559"/>
      <c r="UTS1202" s="559"/>
      <c r="UTT1202" s="559"/>
      <c r="UTU1202" s="559"/>
      <c r="UTV1202" s="559"/>
      <c r="UTW1202" s="559"/>
      <c r="UTX1202" s="559"/>
      <c r="UTY1202" s="559"/>
      <c r="UTZ1202" s="559"/>
      <c r="UUA1202" s="559"/>
      <c r="UUB1202" s="559"/>
      <c r="UUC1202" s="559"/>
      <c r="UUD1202" s="559"/>
      <c r="UUE1202" s="559"/>
      <c r="UUF1202" s="559"/>
      <c r="UUG1202" s="559"/>
      <c r="UUH1202" s="559"/>
      <c r="UUI1202" s="559"/>
      <c r="UUJ1202" s="559"/>
      <c r="UUK1202" s="559"/>
      <c r="UUL1202" s="559"/>
      <c r="UUM1202" s="559"/>
      <c r="UUN1202" s="559"/>
      <c r="UUO1202" s="559"/>
      <c r="UUP1202" s="559"/>
      <c r="UUQ1202" s="559"/>
      <c r="UUR1202" s="559"/>
      <c r="UUS1202" s="559"/>
      <c r="UUT1202" s="559"/>
      <c r="UUU1202" s="559"/>
      <c r="UUV1202" s="559"/>
      <c r="UUW1202" s="559"/>
      <c r="UUX1202" s="559"/>
      <c r="UUY1202" s="559"/>
      <c r="UUZ1202" s="559"/>
      <c r="UVA1202" s="559"/>
      <c r="UVB1202" s="559"/>
      <c r="UVC1202" s="559"/>
      <c r="UVD1202" s="559"/>
      <c r="UVE1202" s="559"/>
      <c r="UVF1202" s="559"/>
      <c r="UVG1202" s="559"/>
      <c r="UVH1202" s="559"/>
      <c r="UVI1202" s="559"/>
      <c r="UVJ1202" s="559"/>
      <c r="UVK1202" s="559"/>
      <c r="UVL1202" s="559"/>
      <c r="UVM1202" s="559"/>
      <c r="UVN1202" s="559"/>
      <c r="UVO1202" s="559"/>
      <c r="UVP1202" s="559"/>
      <c r="UVQ1202" s="559"/>
      <c r="UVR1202" s="559"/>
      <c r="UVS1202" s="559"/>
      <c r="UVT1202" s="559"/>
      <c r="UVU1202" s="559"/>
      <c r="UVV1202" s="559"/>
      <c r="UVW1202" s="559"/>
      <c r="UVX1202" s="559"/>
      <c r="UVY1202" s="559"/>
      <c r="UVZ1202" s="559"/>
      <c r="UWA1202" s="559"/>
      <c r="UWB1202" s="559"/>
      <c r="UWC1202" s="559"/>
      <c r="UWD1202" s="559"/>
      <c r="UWE1202" s="559"/>
      <c r="UWF1202" s="559"/>
      <c r="UWG1202" s="559"/>
      <c r="UWH1202" s="559"/>
      <c r="UWI1202" s="559"/>
      <c r="UWJ1202" s="559"/>
      <c r="UWK1202" s="559"/>
      <c r="UWL1202" s="559"/>
      <c r="UWM1202" s="559"/>
      <c r="UWN1202" s="559"/>
      <c r="UWO1202" s="559"/>
      <c r="UWP1202" s="559"/>
      <c r="UWQ1202" s="559"/>
      <c r="UWR1202" s="559"/>
      <c r="UWS1202" s="559"/>
      <c r="UWT1202" s="559"/>
      <c r="UWU1202" s="559"/>
      <c r="UWV1202" s="559"/>
      <c r="UWW1202" s="559"/>
      <c r="UWX1202" s="559"/>
      <c r="UWY1202" s="559"/>
      <c r="UWZ1202" s="559"/>
      <c r="UXA1202" s="559"/>
      <c r="UXB1202" s="559"/>
      <c r="UXC1202" s="559"/>
      <c r="UXD1202" s="559"/>
      <c r="UXE1202" s="559"/>
      <c r="UXF1202" s="559"/>
      <c r="UXG1202" s="559"/>
      <c r="UXH1202" s="559"/>
      <c r="UXI1202" s="559"/>
      <c r="UXJ1202" s="559"/>
      <c r="UXK1202" s="559"/>
      <c r="UXL1202" s="559"/>
      <c r="UXM1202" s="559"/>
      <c r="UXN1202" s="559"/>
      <c r="UXO1202" s="559"/>
      <c r="UXP1202" s="559"/>
      <c r="UXQ1202" s="559"/>
      <c r="UXR1202" s="559"/>
      <c r="UXS1202" s="559"/>
      <c r="UXT1202" s="559"/>
      <c r="UXU1202" s="559"/>
      <c r="UXV1202" s="559"/>
      <c r="UXW1202" s="559"/>
      <c r="UXX1202" s="559"/>
      <c r="UXY1202" s="559"/>
      <c r="UXZ1202" s="559"/>
      <c r="UYA1202" s="559"/>
      <c r="UYB1202" s="559"/>
      <c r="UYC1202" s="559"/>
      <c r="UYD1202" s="559"/>
      <c r="UYE1202" s="559"/>
      <c r="UYF1202" s="559"/>
      <c r="UYG1202" s="559"/>
      <c r="UYH1202" s="559"/>
      <c r="UYI1202" s="559"/>
      <c r="UYJ1202" s="559"/>
      <c r="UYK1202" s="559"/>
      <c r="UYL1202" s="559"/>
      <c r="UYM1202" s="559"/>
      <c r="UYN1202" s="559"/>
      <c r="UYO1202" s="559"/>
      <c r="UYP1202" s="559"/>
      <c r="UYQ1202" s="559"/>
      <c r="UYR1202" s="559"/>
      <c r="UYS1202" s="559"/>
      <c r="UYT1202" s="559"/>
      <c r="UYU1202" s="559"/>
      <c r="UYV1202" s="559"/>
      <c r="UYW1202" s="559"/>
      <c r="UYX1202" s="559"/>
      <c r="UYY1202" s="559"/>
      <c r="UYZ1202" s="559"/>
      <c r="UZA1202" s="559"/>
      <c r="UZB1202" s="559"/>
      <c r="UZC1202" s="559"/>
      <c r="UZD1202" s="559"/>
      <c r="UZE1202" s="559"/>
      <c r="UZF1202" s="559"/>
      <c r="UZG1202" s="559"/>
      <c r="UZH1202" s="559"/>
      <c r="UZI1202" s="559"/>
      <c r="UZJ1202" s="559"/>
      <c r="UZK1202" s="559"/>
      <c r="UZL1202" s="559"/>
      <c r="UZM1202" s="559"/>
      <c r="UZN1202" s="559"/>
      <c r="UZO1202" s="559"/>
      <c r="UZP1202" s="559"/>
      <c r="UZQ1202" s="559"/>
      <c r="UZR1202" s="559"/>
      <c r="UZS1202" s="559"/>
      <c r="UZT1202" s="559"/>
      <c r="UZU1202" s="559"/>
      <c r="UZV1202" s="559"/>
      <c r="UZW1202" s="559"/>
      <c r="UZX1202" s="559"/>
      <c r="UZY1202" s="559"/>
      <c r="UZZ1202" s="559"/>
      <c r="VAA1202" s="559"/>
      <c r="VAB1202" s="559"/>
      <c r="VAC1202" s="559"/>
      <c r="VAD1202" s="559"/>
      <c r="VAE1202" s="559"/>
      <c r="VAF1202" s="559"/>
      <c r="VAG1202" s="559"/>
      <c r="VAH1202" s="559"/>
      <c r="VAI1202" s="559"/>
      <c r="VAJ1202" s="559"/>
      <c r="VAK1202" s="559"/>
      <c r="VAL1202" s="559"/>
      <c r="VAM1202" s="559"/>
      <c r="VAN1202" s="559"/>
      <c r="VAO1202" s="559"/>
      <c r="VAP1202" s="559"/>
      <c r="VAQ1202" s="559"/>
      <c r="VAR1202" s="559"/>
      <c r="VAS1202" s="559"/>
      <c r="VAT1202" s="559"/>
      <c r="VAU1202" s="559"/>
      <c r="VAV1202" s="559"/>
      <c r="VAW1202" s="559"/>
      <c r="VAX1202" s="559"/>
      <c r="VAY1202" s="559"/>
      <c r="VAZ1202" s="559"/>
      <c r="VBA1202" s="559"/>
      <c r="VBB1202" s="559"/>
      <c r="VBC1202" s="559"/>
      <c r="VBD1202" s="559"/>
      <c r="VBE1202" s="559"/>
      <c r="VBF1202" s="559"/>
      <c r="VBG1202" s="559"/>
      <c r="VBH1202" s="559"/>
      <c r="VBI1202" s="559"/>
      <c r="VBJ1202" s="559"/>
      <c r="VBK1202" s="559"/>
      <c r="VBL1202" s="559"/>
      <c r="VBM1202" s="559"/>
      <c r="VBN1202" s="559"/>
      <c r="VBO1202" s="559"/>
      <c r="VBP1202" s="559"/>
      <c r="VBQ1202" s="559"/>
      <c r="VBR1202" s="559"/>
      <c r="VBS1202" s="559"/>
      <c r="VBT1202" s="559"/>
      <c r="VBU1202" s="559"/>
      <c r="VBV1202" s="559"/>
      <c r="VBW1202" s="559"/>
      <c r="VBX1202" s="559"/>
      <c r="VBY1202" s="559"/>
      <c r="VBZ1202" s="559"/>
      <c r="VCA1202" s="559"/>
      <c r="VCB1202" s="559"/>
      <c r="VCC1202" s="559"/>
      <c r="VCD1202" s="559"/>
      <c r="VCE1202" s="559"/>
      <c r="VCF1202" s="559"/>
      <c r="VCG1202" s="559"/>
      <c r="VCH1202" s="559"/>
      <c r="VCI1202" s="559"/>
      <c r="VCJ1202" s="559"/>
      <c r="VCK1202" s="559"/>
      <c r="VCL1202" s="559"/>
      <c r="VCM1202" s="559"/>
      <c r="VCN1202" s="559"/>
      <c r="VCO1202" s="559"/>
      <c r="VCP1202" s="559"/>
      <c r="VCQ1202" s="559"/>
      <c r="VCR1202" s="559"/>
      <c r="VCS1202" s="559"/>
      <c r="VCT1202" s="559"/>
      <c r="VCU1202" s="559"/>
      <c r="VCV1202" s="559"/>
      <c r="VCW1202" s="559"/>
      <c r="VCX1202" s="559"/>
      <c r="VCY1202" s="559"/>
      <c r="VCZ1202" s="559"/>
      <c r="VDA1202" s="559"/>
      <c r="VDB1202" s="559"/>
      <c r="VDC1202" s="559"/>
      <c r="VDD1202" s="559"/>
      <c r="VDE1202" s="559"/>
      <c r="VDF1202" s="559"/>
      <c r="VDG1202" s="559"/>
      <c r="VDH1202" s="559"/>
      <c r="VDI1202" s="559"/>
      <c r="VDJ1202" s="559"/>
      <c r="VDK1202" s="559"/>
      <c r="VDL1202" s="559"/>
      <c r="VDM1202" s="559"/>
      <c r="VDN1202" s="559"/>
      <c r="VDO1202" s="559"/>
      <c r="VDP1202" s="559"/>
      <c r="VDQ1202" s="559"/>
      <c r="VDR1202" s="559"/>
      <c r="VDS1202" s="559"/>
      <c r="VDT1202" s="559"/>
      <c r="VDU1202" s="559"/>
      <c r="VDV1202" s="559"/>
      <c r="VDW1202" s="559"/>
      <c r="VDX1202" s="559"/>
      <c r="VDY1202" s="559"/>
      <c r="VDZ1202" s="559"/>
      <c r="VEA1202" s="559"/>
      <c r="VEB1202" s="559"/>
      <c r="VEC1202" s="559"/>
      <c r="VED1202" s="559"/>
      <c r="VEE1202" s="559"/>
      <c r="VEF1202" s="559"/>
      <c r="VEG1202" s="559"/>
      <c r="VEH1202" s="559"/>
      <c r="VEI1202" s="559"/>
      <c r="VEJ1202" s="559"/>
      <c r="VEK1202" s="559"/>
      <c r="VEL1202" s="559"/>
      <c r="VEM1202" s="559"/>
      <c r="VEN1202" s="559"/>
      <c r="VEO1202" s="559"/>
      <c r="VEP1202" s="559"/>
      <c r="VEQ1202" s="559"/>
      <c r="VER1202" s="559"/>
      <c r="VES1202" s="559"/>
      <c r="VET1202" s="559"/>
      <c r="VEU1202" s="559"/>
      <c r="VEV1202" s="559"/>
      <c r="VEW1202" s="559"/>
      <c r="VEX1202" s="559"/>
      <c r="VEY1202" s="559"/>
      <c r="VEZ1202" s="559"/>
      <c r="VFA1202" s="559"/>
      <c r="VFB1202" s="559"/>
      <c r="VFC1202" s="559"/>
      <c r="VFD1202" s="559"/>
      <c r="VFE1202" s="559"/>
      <c r="VFF1202" s="559"/>
      <c r="VFG1202" s="559"/>
      <c r="VFH1202" s="559"/>
      <c r="VFI1202" s="559"/>
      <c r="VFJ1202" s="559"/>
      <c r="VFK1202" s="559"/>
      <c r="VFL1202" s="559"/>
      <c r="VFM1202" s="559"/>
      <c r="VFN1202" s="559"/>
      <c r="VFO1202" s="559"/>
      <c r="VFP1202" s="559"/>
      <c r="VFQ1202" s="559"/>
      <c r="VFR1202" s="559"/>
      <c r="VFS1202" s="559"/>
      <c r="VFT1202" s="559"/>
      <c r="VFU1202" s="559"/>
      <c r="VFV1202" s="559"/>
      <c r="VFW1202" s="559"/>
      <c r="VFX1202" s="559"/>
      <c r="VFY1202" s="559"/>
      <c r="VFZ1202" s="559"/>
      <c r="VGA1202" s="559"/>
      <c r="VGB1202" s="559"/>
      <c r="VGC1202" s="559"/>
      <c r="VGD1202" s="559"/>
      <c r="VGE1202" s="559"/>
      <c r="VGF1202" s="559"/>
      <c r="VGG1202" s="559"/>
      <c r="VGH1202" s="559"/>
      <c r="VGI1202" s="559"/>
      <c r="VGJ1202" s="559"/>
      <c r="VGK1202" s="559"/>
      <c r="VGL1202" s="559"/>
      <c r="VGM1202" s="559"/>
      <c r="VGN1202" s="559"/>
      <c r="VGO1202" s="559"/>
      <c r="VGP1202" s="559"/>
      <c r="VGQ1202" s="559"/>
      <c r="VGR1202" s="559"/>
      <c r="VGS1202" s="559"/>
      <c r="VGT1202" s="559"/>
      <c r="VGU1202" s="559"/>
      <c r="VGV1202" s="559"/>
      <c r="VGW1202" s="559"/>
      <c r="VGX1202" s="559"/>
      <c r="VGY1202" s="559"/>
      <c r="VGZ1202" s="559"/>
      <c r="VHA1202" s="559"/>
      <c r="VHB1202" s="559"/>
      <c r="VHC1202" s="559"/>
      <c r="VHD1202" s="559"/>
      <c r="VHE1202" s="559"/>
      <c r="VHF1202" s="559"/>
      <c r="VHG1202" s="559"/>
      <c r="VHH1202" s="559"/>
      <c r="VHI1202" s="559"/>
      <c r="VHJ1202" s="559"/>
      <c r="VHK1202" s="559"/>
      <c r="VHL1202" s="559"/>
      <c r="VHM1202" s="559"/>
      <c r="VHN1202" s="559"/>
      <c r="VHO1202" s="559"/>
      <c r="VHP1202" s="559"/>
      <c r="VHQ1202" s="559"/>
      <c r="VHR1202" s="559"/>
      <c r="VHS1202" s="559"/>
      <c r="VHT1202" s="559"/>
      <c r="VHU1202" s="559"/>
      <c r="VHV1202" s="559"/>
      <c r="VHW1202" s="559"/>
      <c r="VHX1202" s="559"/>
      <c r="VHY1202" s="559"/>
      <c r="VHZ1202" s="559"/>
      <c r="VIA1202" s="559"/>
      <c r="VIB1202" s="559"/>
      <c r="VIC1202" s="559"/>
      <c r="VID1202" s="559"/>
      <c r="VIE1202" s="559"/>
      <c r="VIF1202" s="559"/>
      <c r="VIG1202" s="559"/>
      <c r="VIH1202" s="559"/>
      <c r="VII1202" s="559"/>
      <c r="VIJ1202" s="559"/>
      <c r="VIK1202" s="559"/>
      <c r="VIL1202" s="559"/>
      <c r="VIM1202" s="559"/>
      <c r="VIN1202" s="559"/>
      <c r="VIO1202" s="559"/>
      <c r="VIP1202" s="559"/>
      <c r="VIQ1202" s="559"/>
      <c r="VIR1202" s="559"/>
      <c r="VIS1202" s="559"/>
      <c r="VIT1202" s="559"/>
      <c r="VIU1202" s="559"/>
      <c r="VIV1202" s="559"/>
      <c r="VIW1202" s="559"/>
      <c r="VIX1202" s="559"/>
      <c r="VIY1202" s="559"/>
      <c r="VIZ1202" s="559"/>
      <c r="VJA1202" s="559"/>
      <c r="VJB1202" s="559"/>
      <c r="VJC1202" s="559"/>
      <c r="VJD1202" s="559"/>
      <c r="VJE1202" s="559"/>
      <c r="VJF1202" s="559"/>
      <c r="VJG1202" s="559"/>
      <c r="VJH1202" s="559"/>
      <c r="VJI1202" s="559"/>
      <c r="VJJ1202" s="559"/>
      <c r="VJK1202" s="559"/>
      <c r="VJL1202" s="559"/>
      <c r="VJM1202" s="559"/>
      <c r="VJN1202" s="559"/>
      <c r="VJO1202" s="559"/>
      <c r="VJP1202" s="559"/>
      <c r="VJQ1202" s="559"/>
      <c r="VJR1202" s="559"/>
      <c r="VJS1202" s="559"/>
      <c r="VJT1202" s="559"/>
      <c r="VJU1202" s="559"/>
      <c r="VJV1202" s="559"/>
      <c r="VJW1202" s="559"/>
      <c r="VJX1202" s="559"/>
      <c r="VJY1202" s="559"/>
      <c r="VJZ1202" s="559"/>
      <c r="VKA1202" s="559"/>
      <c r="VKB1202" s="559"/>
      <c r="VKC1202" s="559"/>
      <c r="VKD1202" s="559"/>
      <c r="VKE1202" s="559"/>
      <c r="VKF1202" s="559"/>
      <c r="VKG1202" s="559"/>
      <c r="VKH1202" s="559"/>
      <c r="VKI1202" s="559"/>
      <c r="VKJ1202" s="559"/>
      <c r="VKK1202" s="559"/>
      <c r="VKL1202" s="559"/>
      <c r="VKM1202" s="559"/>
      <c r="VKN1202" s="559"/>
      <c r="VKO1202" s="559"/>
      <c r="VKP1202" s="559"/>
      <c r="VKQ1202" s="559"/>
      <c r="VKR1202" s="559"/>
      <c r="VKS1202" s="559"/>
      <c r="VKT1202" s="559"/>
      <c r="VKU1202" s="559"/>
      <c r="VKV1202" s="559"/>
      <c r="VKW1202" s="559"/>
      <c r="VKX1202" s="559"/>
      <c r="VKY1202" s="559"/>
      <c r="VKZ1202" s="559"/>
      <c r="VLA1202" s="559"/>
      <c r="VLB1202" s="559"/>
      <c r="VLC1202" s="559"/>
      <c r="VLD1202" s="559"/>
      <c r="VLE1202" s="559"/>
      <c r="VLF1202" s="559"/>
      <c r="VLG1202" s="559"/>
      <c r="VLH1202" s="559"/>
      <c r="VLI1202" s="559"/>
      <c r="VLJ1202" s="559"/>
      <c r="VLK1202" s="559"/>
      <c r="VLL1202" s="559"/>
      <c r="VLM1202" s="559"/>
      <c r="VLN1202" s="559"/>
      <c r="VLO1202" s="559"/>
      <c r="VLP1202" s="559"/>
      <c r="VLQ1202" s="559"/>
      <c r="VLR1202" s="559"/>
      <c r="VLS1202" s="559"/>
      <c r="VLT1202" s="559"/>
      <c r="VLU1202" s="559"/>
      <c r="VLV1202" s="559"/>
      <c r="VLW1202" s="559"/>
      <c r="VLX1202" s="559"/>
      <c r="VLY1202" s="559"/>
      <c r="VLZ1202" s="559"/>
      <c r="VMA1202" s="559"/>
      <c r="VMB1202" s="559"/>
      <c r="VMC1202" s="559"/>
      <c r="VMD1202" s="559"/>
      <c r="VME1202" s="559"/>
      <c r="VMF1202" s="559"/>
      <c r="VMG1202" s="559"/>
      <c r="VMH1202" s="559"/>
      <c r="VMI1202" s="559"/>
      <c r="VMJ1202" s="559"/>
      <c r="VMK1202" s="559"/>
      <c r="VML1202" s="559"/>
      <c r="VMM1202" s="559"/>
      <c r="VMN1202" s="559"/>
      <c r="VMO1202" s="559"/>
      <c r="VMP1202" s="559"/>
      <c r="VMQ1202" s="559"/>
      <c r="VMR1202" s="559"/>
      <c r="VMS1202" s="559"/>
      <c r="VMT1202" s="559"/>
      <c r="VMU1202" s="559"/>
      <c r="VMV1202" s="559"/>
      <c r="VMW1202" s="559"/>
      <c r="VMX1202" s="559"/>
      <c r="VMY1202" s="559"/>
      <c r="VMZ1202" s="559"/>
      <c r="VNA1202" s="559"/>
      <c r="VNB1202" s="559"/>
      <c r="VNC1202" s="559"/>
      <c r="VND1202" s="559"/>
      <c r="VNE1202" s="559"/>
      <c r="VNF1202" s="559"/>
      <c r="VNG1202" s="559"/>
      <c r="VNH1202" s="559"/>
      <c r="VNI1202" s="559"/>
      <c r="VNJ1202" s="559"/>
      <c r="VNK1202" s="559"/>
      <c r="VNL1202" s="559"/>
      <c r="VNM1202" s="559"/>
      <c r="VNN1202" s="559"/>
      <c r="VNO1202" s="559"/>
      <c r="VNP1202" s="559"/>
      <c r="VNQ1202" s="559"/>
      <c r="VNR1202" s="559"/>
      <c r="VNS1202" s="559"/>
      <c r="VNT1202" s="559"/>
      <c r="VNU1202" s="559"/>
      <c r="VNV1202" s="559"/>
      <c r="VNW1202" s="559"/>
      <c r="VNX1202" s="559"/>
      <c r="VNY1202" s="559"/>
      <c r="VNZ1202" s="559"/>
      <c r="VOA1202" s="559"/>
      <c r="VOB1202" s="559"/>
      <c r="VOC1202" s="559"/>
      <c r="VOD1202" s="559"/>
      <c r="VOE1202" s="559"/>
      <c r="VOF1202" s="559"/>
      <c r="VOG1202" s="559"/>
      <c r="VOH1202" s="559"/>
      <c r="VOI1202" s="559"/>
      <c r="VOJ1202" s="559"/>
      <c r="VOK1202" s="559"/>
      <c r="VOL1202" s="559"/>
      <c r="VOM1202" s="559"/>
      <c r="VON1202" s="559"/>
      <c r="VOO1202" s="559"/>
      <c r="VOP1202" s="559"/>
      <c r="VOQ1202" s="559"/>
      <c r="VOR1202" s="559"/>
      <c r="VOS1202" s="559"/>
      <c r="VOT1202" s="559"/>
      <c r="VOU1202" s="559"/>
      <c r="VOV1202" s="559"/>
      <c r="VOW1202" s="559"/>
      <c r="VOX1202" s="559"/>
      <c r="VOY1202" s="559"/>
      <c r="VOZ1202" s="559"/>
      <c r="VPA1202" s="559"/>
      <c r="VPB1202" s="559"/>
      <c r="VPC1202" s="559"/>
      <c r="VPD1202" s="559"/>
      <c r="VPE1202" s="559"/>
      <c r="VPF1202" s="559"/>
      <c r="VPG1202" s="559"/>
      <c r="VPH1202" s="559"/>
      <c r="VPI1202" s="559"/>
      <c r="VPJ1202" s="559"/>
      <c r="VPK1202" s="559"/>
      <c r="VPL1202" s="559"/>
      <c r="VPM1202" s="559"/>
      <c r="VPN1202" s="559"/>
      <c r="VPO1202" s="559"/>
      <c r="VPP1202" s="559"/>
      <c r="VPQ1202" s="559"/>
      <c r="VPR1202" s="559"/>
      <c r="VPS1202" s="559"/>
      <c r="VPT1202" s="559"/>
      <c r="VPU1202" s="559"/>
      <c r="VPV1202" s="559"/>
      <c r="VPW1202" s="559"/>
      <c r="VPX1202" s="559"/>
      <c r="VPY1202" s="559"/>
      <c r="VPZ1202" s="559"/>
      <c r="VQA1202" s="559"/>
      <c r="VQB1202" s="559"/>
      <c r="VQC1202" s="559"/>
      <c r="VQD1202" s="559"/>
      <c r="VQE1202" s="559"/>
      <c r="VQF1202" s="559"/>
      <c r="VQG1202" s="559"/>
      <c r="VQH1202" s="559"/>
      <c r="VQI1202" s="559"/>
      <c r="VQJ1202" s="559"/>
      <c r="VQK1202" s="559"/>
      <c r="VQL1202" s="559"/>
      <c r="VQM1202" s="559"/>
      <c r="VQN1202" s="559"/>
      <c r="VQO1202" s="559"/>
      <c r="VQP1202" s="559"/>
      <c r="VQQ1202" s="559"/>
      <c r="VQR1202" s="559"/>
      <c r="VQS1202" s="559"/>
      <c r="VQT1202" s="559"/>
      <c r="VQU1202" s="559"/>
      <c r="VQV1202" s="559"/>
      <c r="VQW1202" s="559"/>
      <c r="VQX1202" s="559"/>
      <c r="VQY1202" s="559"/>
      <c r="VQZ1202" s="559"/>
      <c r="VRA1202" s="559"/>
      <c r="VRB1202" s="559"/>
      <c r="VRC1202" s="559"/>
      <c r="VRD1202" s="559"/>
      <c r="VRE1202" s="559"/>
      <c r="VRF1202" s="559"/>
      <c r="VRG1202" s="559"/>
      <c r="VRH1202" s="559"/>
      <c r="VRI1202" s="559"/>
      <c r="VRJ1202" s="559"/>
      <c r="VRK1202" s="559"/>
      <c r="VRL1202" s="559"/>
      <c r="VRM1202" s="559"/>
      <c r="VRN1202" s="559"/>
      <c r="VRO1202" s="559"/>
      <c r="VRP1202" s="559"/>
      <c r="VRQ1202" s="559"/>
      <c r="VRR1202" s="559"/>
      <c r="VRS1202" s="559"/>
      <c r="VRT1202" s="559"/>
      <c r="VRU1202" s="559"/>
      <c r="VRV1202" s="559"/>
      <c r="VRW1202" s="559"/>
      <c r="VRX1202" s="559"/>
      <c r="VRY1202" s="559"/>
      <c r="VRZ1202" s="559"/>
      <c r="VSA1202" s="559"/>
      <c r="VSB1202" s="559"/>
      <c r="VSC1202" s="559"/>
      <c r="VSD1202" s="559"/>
      <c r="VSE1202" s="559"/>
      <c r="VSF1202" s="559"/>
      <c r="VSG1202" s="559"/>
      <c r="VSH1202" s="559"/>
      <c r="VSI1202" s="559"/>
      <c r="VSJ1202" s="559"/>
      <c r="VSK1202" s="559"/>
      <c r="VSL1202" s="559"/>
      <c r="VSM1202" s="559"/>
      <c r="VSN1202" s="559"/>
      <c r="VSO1202" s="559"/>
      <c r="VSP1202" s="559"/>
      <c r="VSQ1202" s="559"/>
      <c r="VSR1202" s="559"/>
      <c r="VSS1202" s="559"/>
      <c r="VST1202" s="559"/>
      <c r="VSU1202" s="559"/>
      <c r="VSV1202" s="559"/>
      <c r="VSW1202" s="559"/>
      <c r="VSX1202" s="559"/>
      <c r="VSY1202" s="559"/>
      <c r="VSZ1202" s="559"/>
      <c r="VTA1202" s="559"/>
      <c r="VTB1202" s="559"/>
      <c r="VTC1202" s="559"/>
      <c r="VTD1202" s="559"/>
      <c r="VTE1202" s="559"/>
      <c r="VTF1202" s="559"/>
      <c r="VTG1202" s="559"/>
      <c r="VTH1202" s="559"/>
      <c r="VTI1202" s="559"/>
      <c r="VTJ1202" s="559"/>
      <c r="VTK1202" s="559"/>
      <c r="VTL1202" s="559"/>
      <c r="VTM1202" s="559"/>
      <c r="VTN1202" s="559"/>
      <c r="VTO1202" s="559"/>
      <c r="VTP1202" s="559"/>
      <c r="VTQ1202" s="559"/>
      <c r="VTR1202" s="559"/>
      <c r="VTS1202" s="559"/>
      <c r="VTT1202" s="559"/>
      <c r="VTU1202" s="559"/>
      <c r="VTV1202" s="559"/>
      <c r="VTW1202" s="559"/>
      <c r="VTX1202" s="559"/>
      <c r="VTY1202" s="559"/>
      <c r="VTZ1202" s="559"/>
      <c r="VUA1202" s="559"/>
      <c r="VUB1202" s="559"/>
      <c r="VUC1202" s="559"/>
      <c r="VUD1202" s="559"/>
      <c r="VUE1202" s="559"/>
      <c r="VUF1202" s="559"/>
      <c r="VUG1202" s="559"/>
      <c r="VUH1202" s="559"/>
      <c r="VUI1202" s="559"/>
      <c r="VUJ1202" s="559"/>
      <c r="VUK1202" s="559"/>
      <c r="VUL1202" s="559"/>
      <c r="VUM1202" s="559"/>
      <c r="VUN1202" s="559"/>
      <c r="VUO1202" s="559"/>
      <c r="VUP1202" s="559"/>
      <c r="VUQ1202" s="559"/>
      <c r="VUR1202" s="559"/>
      <c r="VUS1202" s="559"/>
      <c r="VUT1202" s="559"/>
      <c r="VUU1202" s="559"/>
      <c r="VUV1202" s="559"/>
      <c r="VUW1202" s="559"/>
      <c r="VUX1202" s="559"/>
      <c r="VUY1202" s="559"/>
      <c r="VUZ1202" s="559"/>
      <c r="VVA1202" s="559"/>
      <c r="VVB1202" s="559"/>
      <c r="VVC1202" s="559"/>
      <c r="VVD1202" s="559"/>
      <c r="VVE1202" s="559"/>
      <c r="VVF1202" s="559"/>
      <c r="VVG1202" s="559"/>
      <c r="VVH1202" s="559"/>
      <c r="VVI1202" s="559"/>
      <c r="VVJ1202" s="559"/>
      <c r="VVK1202" s="559"/>
      <c r="VVL1202" s="559"/>
      <c r="VVM1202" s="559"/>
      <c r="VVN1202" s="559"/>
      <c r="VVO1202" s="559"/>
      <c r="VVP1202" s="559"/>
      <c r="VVQ1202" s="559"/>
      <c r="VVR1202" s="559"/>
      <c r="VVS1202" s="559"/>
      <c r="VVT1202" s="559"/>
      <c r="VVU1202" s="559"/>
      <c r="VVV1202" s="559"/>
      <c r="VVW1202" s="559"/>
      <c r="VVX1202" s="559"/>
      <c r="VVY1202" s="559"/>
      <c r="VVZ1202" s="559"/>
      <c r="VWA1202" s="559"/>
      <c r="VWB1202" s="559"/>
      <c r="VWC1202" s="559"/>
      <c r="VWD1202" s="559"/>
      <c r="VWE1202" s="559"/>
      <c r="VWF1202" s="559"/>
      <c r="VWG1202" s="559"/>
      <c r="VWH1202" s="559"/>
      <c r="VWI1202" s="559"/>
      <c r="VWJ1202" s="559"/>
      <c r="VWK1202" s="559"/>
      <c r="VWL1202" s="559"/>
      <c r="VWM1202" s="559"/>
      <c r="VWN1202" s="559"/>
      <c r="VWO1202" s="559"/>
      <c r="VWP1202" s="559"/>
      <c r="VWQ1202" s="559"/>
      <c r="VWR1202" s="559"/>
      <c r="VWS1202" s="559"/>
      <c r="VWT1202" s="559"/>
      <c r="VWU1202" s="559"/>
      <c r="VWV1202" s="559"/>
      <c r="VWW1202" s="559"/>
      <c r="VWX1202" s="559"/>
      <c r="VWY1202" s="559"/>
      <c r="VWZ1202" s="559"/>
      <c r="VXA1202" s="559"/>
      <c r="VXB1202" s="559"/>
      <c r="VXC1202" s="559"/>
      <c r="VXD1202" s="559"/>
      <c r="VXE1202" s="559"/>
      <c r="VXF1202" s="559"/>
      <c r="VXG1202" s="559"/>
      <c r="VXH1202" s="559"/>
      <c r="VXI1202" s="559"/>
      <c r="VXJ1202" s="559"/>
      <c r="VXK1202" s="559"/>
      <c r="VXL1202" s="559"/>
      <c r="VXM1202" s="559"/>
      <c r="VXN1202" s="559"/>
      <c r="VXO1202" s="559"/>
      <c r="VXP1202" s="559"/>
      <c r="VXQ1202" s="559"/>
      <c r="VXR1202" s="559"/>
      <c r="VXS1202" s="559"/>
      <c r="VXT1202" s="559"/>
      <c r="VXU1202" s="559"/>
      <c r="VXV1202" s="559"/>
      <c r="VXW1202" s="559"/>
      <c r="VXX1202" s="559"/>
      <c r="VXY1202" s="559"/>
      <c r="VXZ1202" s="559"/>
      <c r="VYA1202" s="559"/>
      <c r="VYB1202" s="559"/>
      <c r="VYC1202" s="559"/>
      <c r="VYD1202" s="559"/>
      <c r="VYE1202" s="559"/>
      <c r="VYF1202" s="559"/>
      <c r="VYG1202" s="559"/>
      <c r="VYH1202" s="559"/>
      <c r="VYI1202" s="559"/>
      <c r="VYJ1202" s="559"/>
      <c r="VYK1202" s="559"/>
      <c r="VYL1202" s="559"/>
      <c r="VYM1202" s="559"/>
      <c r="VYN1202" s="559"/>
      <c r="VYO1202" s="559"/>
      <c r="VYP1202" s="559"/>
      <c r="VYQ1202" s="559"/>
      <c r="VYR1202" s="559"/>
      <c r="VYS1202" s="559"/>
      <c r="VYT1202" s="559"/>
      <c r="VYU1202" s="559"/>
      <c r="VYV1202" s="559"/>
      <c r="VYW1202" s="559"/>
      <c r="VYX1202" s="559"/>
      <c r="VYY1202" s="559"/>
      <c r="VYZ1202" s="559"/>
      <c r="VZA1202" s="559"/>
      <c r="VZB1202" s="559"/>
      <c r="VZC1202" s="559"/>
      <c r="VZD1202" s="559"/>
      <c r="VZE1202" s="559"/>
      <c r="VZF1202" s="559"/>
      <c r="VZG1202" s="559"/>
      <c r="VZH1202" s="559"/>
      <c r="VZI1202" s="559"/>
      <c r="VZJ1202" s="559"/>
      <c r="VZK1202" s="559"/>
      <c r="VZL1202" s="559"/>
      <c r="VZM1202" s="559"/>
      <c r="VZN1202" s="559"/>
      <c r="VZO1202" s="559"/>
      <c r="VZP1202" s="559"/>
      <c r="VZQ1202" s="559"/>
      <c r="VZR1202" s="559"/>
      <c r="VZS1202" s="559"/>
      <c r="VZT1202" s="559"/>
      <c r="VZU1202" s="559"/>
      <c r="VZV1202" s="559"/>
      <c r="VZW1202" s="559"/>
      <c r="VZX1202" s="559"/>
      <c r="VZY1202" s="559"/>
      <c r="VZZ1202" s="559"/>
      <c r="WAA1202" s="559"/>
      <c r="WAB1202" s="559"/>
      <c r="WAC1202" s="559"/>
      <c r="WAD1202" s="559"/>
      <c r="WAE1202" s="559"/>
      <c r="WAF1202" s="559"/>
      <c r="WAG1202" s="559"/>
      <c r="WAH1202" s="559"/>
      <c r="WAI1202" s="559"/>
      <c r="WAJ1202" s="559"/>
      <c r="WAK1202" s="559"/>
      <c r="WAL1202" s="559"/>
      <c r="WAM1202" s="559"/>
      <c r="WAN1202" s="559"/>
      <c r="WAO1202" s="559"/>
      <c r="WAP1202" s="559"/>
      <c r="WAQ1202" s="559"/>
      <c r="WAR1202" s="559"/>
      <c r="WAS1202" s="559"/>
      <c r="WAT1202" s="559"/>
      <c r="WAU1202" s="559"/>
      <c r="WAV1202" s="559"/>
      <c r="WAW1202" s="559"/>
      <c r="WAX1202" s="559"/>
      <c r="WAY1202" s="559"/>
      <c r="WAZ1202" s="559"/>
      <c r="WBA1202" s="559"/>
      <c r="WBB1202" s="559"/>
      <c r="WBC1202" s="559"/>
      <c r="WBD1202" s="559"/>
      <c r="WBE1202" s="559"/>
      <c r="WBF1202" s="559"/>
      <c r="WBG1202" s="559"/>
      <c r="WBH1202" s="559"/>
      <c r="WBI1202" s="559"/>
      <c r="WBJ1202" s="559"/>
      <c r="WBK1202" s="559"/>
      <c r="WBL1202" s="559"/>
      <c r="WBM1202" s="559"/>
      <c r="WBN1202" s="559"/>
      <c r="WBO1202" s="559"/>
      <c r="WBP1202" s="559"/>
      <c r="WBQ1202" s="559"/>
      <c r="WBR1202" s="559"/>
      <c r="WBS1202" s="559"/>
      <c r="WBT1202" s="559"/>
      <c r="WBU1202" s="559"/>
      <c r="WBV1202" s="559"/>
      <c r="WBW1202" s="559"/>
      <c r="WBX1202" s="559"/>
      <c r="WBY1202" s="559"/>
      <c r="WBZ1202" s="559"/>
      <c r="WCA1202" s="559"/>
      <c r="WCB1202" s="559"/>
      <c r="WCC1202" s="559"/>
      <c r="WCD1202" s="559"/>
      <c r="WCE1202" s="559"/>
      <c r="WCF1202" s="559"/>
      <c r="WCG1202" s="559"/>
      <c r="WCH1202" s="559"/>
      <c r="WCI1202" s="559"/>
      <c r="WCJ1202" s="559"/>
      <c r="WCK1202" s="559"/>
      <c r="WCL1202" s="559"/>
      <c r="WCM1202" s="559"/>
      <c r="WCN1202" s="559"/>
      <c r="WCO1202" s="559"/>
      <c r="WCP1202" s="559"/>
      <c r="WCQ1202" s="559"/>
      <c r="WCR1202" s="559"/>
      <c r="WCS1202" s="559"/>
      <c r="WCT1202" s="559"/>
      <c r="WCU1202" s="559"/>
      <c r="WCV1202" s="559"/>
      <c r="WCW1202" s="559"/>
      <c r="WCX1202" s="559"/>
      <c r="WCY1202" s="559"/>
      <c r="WCZ1202" s="559"/>
      <c r="WDA1202" s="559"/>
      <c r="WDB1202" s="559"/>
      <c r="WDC1202" s="559"/>
      <c r="WDD1202" s="559"/>
      <c r="WDE1202" s="559"/>
      <c r="WDF1202" s="559"/>
      <c r="WDG1202" s="559"/>
      <c r="WDH1202" s="559"/>
      <c r="WDI1202" s="559"/>
      <c r="WDJ1202" s="559"/>
      <c r="WDK1202" s="559"/>
      <c r="WDL1202" s="559"/>
      <c r="WDM1202" s="559"/>
      <c r="WDN1202" s="559"/>
      <c r="WDO1202" s="559"/>
      <c r="WDP1202" s="559"/>
      <c r="WDQ1202" s="559"/>
      <c r="WDR1202" s="559"/>
      <c r="WDS1202" s="559"/>
      <c r="WDT1202" s="559"/>
      <c r="WDU1202" s="559"/>
      <c r="WDV1202" s="559"/>
      <c r="WDW1202" s="559"/>
      <c r="WDX1202" s="559"/>
      <c r="WDY1202" s="559"/>
      <c r="WDZ1202" s="559"/>
      <c r="WEA1202" s="559"/>
      <c r="WEB1202" s="559"/>
      <c r="WEC1202" s="559"/>
      <c r="WED1202" s="559"/>
      <c r="WEE1202" s="559"/>
      <c r="WEF1202" s="559"/>
      <c r="WEG1202" s="559"/>
      <c r="WEH1202" s="559"/>
      <c r="WEI1202" s="559"/>
      <c r="WEJ1202" s="559"/>
      <c r="WEK1202" s="559"/>
      <c r="WEL1202" s="559"/>
      <c r="WEM1202" s="559"/>
      <c r="WEN1202" s="559"/>
      <c r="WEO1202" s="559"/>
      <c r="WEP1202" s="559"/>
      <c r="WEQ1202" s="559"/>
      <c r="WER1202" s="559"/>
      <c r="WES1202" s="559"/>
      <c r="WET1202" s="559"/>
      <c r="WEU1202" s="559"/>
      <c r="WEV1202" s="559"/>
      <c r="WEW1202" s="559"/>
      <c r="WEX1202" s="559"/>
      <c r="WEY1202" s="559"/>
      <c r="WEZ1202" s="559"/>
      <c r="WFA1202" s="559"/>
      <c r="WFB1202" s="559"/>
      <c r="WFC1202" s="559"/>
      <c r="WFD1202" s="559"/>
      <c r="WFE1202" s="559"/>
      <c r="WFF1202" s="559"/>
      <c r="WFG1202" s="559"/>
      <c r="WFH1202" s="559"/>
      <c r="WFI1202" s="559"/>
      <c r="WFJ1202" s="559"/>
      <c r="WFK1202" s="559"/>
      <c r="WFL1202" s="559"/>
      <c r="WFM1202" s="559"/>
      <c r="WFN1202" s="559"/>
      <c r="WFO1202" s="559"/>
      <c r="WFP1202" s="559"/>
      <c r="WFQ1202" s="559"/>
      <c r="WFR1202" s="559"/>
      <c r="WFS1202" s="559"/>
      <c r="WFT1202" s="559"/>
      <c r="WFU1202" s="559"/>
      <c r="WFV1202" s="559"/>
      <c r="WFW1202" s="559"/>
      <c r="WFX1202" s="559"/>
      <c r="WFY1202" s="559"/>
      <c r="WFZ1202" s="559"/>
      <c r="WGA1202" s="559"/>
      <c r="WGB1202" s="559"/>
      <c r="WGC1202" s="559"/>
      <c r="WGD1202" s="559"/>
      <c r="WGE1202" s="559"/>
      <c r="WGF1202" s="559"/>
      <c r="WGG1202" s="559"/>
      <c r="WGH1202" s="559"/>
      <c r="WGI1202" s="559"/>
      <c r="WGJ1202" s="559"/>
      <c r="WGK1202" s="559"/>
      <c r="WGL1202" s="559"/>
      <c r="WGM1202" s="559"/>
      <c r="WGN1202" s="559"/>
      <c r="WGO1202" s="559"/>
      <c r="WGP1202" s="559"/>
      <c r="WGQ1202" s="559"/>
      <c r="WGR1202" s="559"/>
      <c r="WGS1202" s="559"/>
      <c r="WGT1202" s="559"/>
      <c r="WGU1202" s="559"/>
      <c r="WGV1202" s="559"/>
      <c r="WGW1202" s="559"/>
      <c r="WGX1202" s="559"/>
      <c r="WGY1202" s="559"/>
      <c r="WGZ1202" s="559"/>
      <c r="WHA1202" s="559"/>
      <c r="WHB1202" s="559"/>
      <c r="WHC1202" s="559"/>
      <c r="WHD1202" s="559"/>
      <c r="WHE1202" s="559"/>
      <c r="WHF1202" s="559"/>
      <c r="WHG1202" s="559"/>
      <c r="WHH1202" s="559"/>
      <c r="WHI1202" s="559"/>
      <c r="WHJ1202" s="559"/>
      <c r="WHK1202" s="559"/>
      <c r="WHL1202" s="559"/>
      <c r="WHM1202" s="559"/>
      <c r="WHN1202" s="559"/>
      <c r="WHO1202" s="559"/>
      <c r="WHP1202" s="559"/>
      <c r="WHQ1202" s="559"/>
      <c r="WHR1202" s="559"/>
      <c r="WHS1202" s="559"/>
      <c r="WHT1202" s="559"/>
      <c r="WHU1202" s="559"/>
      <c r="WHV1202" s="559"/>
      <c r="WHW1202" s="559"/>
      <c r="WHX1202" s="559"/>
      <c r="WHY1202" s="559"/>
      <c r="WHZ1202" s="559"/>
      <c r="WIA1202" s="559"/>
      <c r="WIB1202" s="559"/>
      <c r="WIC1202" s="559"/>
      <c r="WID1202" s="559"/>
      <c r="WIE1202" s="559"/>
      <c r="WIF1202" s="559"/>
      <c r="WIG1202" s="559"/>
      <c r="WIH1202" s="559"/>
      <c r="WII1202" s="559"/>
      <c r="WIJ1202" s="559"/>
      <c r="WIK1202" s="559"/>
      <c r="WIL1202" s="559"/>
      <c r="WIM1202" s="559"/>
      <c r="WIN1202" s="559"/>
      <c r="WIO1202" s="559"/>
      <c r="WIP1202" s="559"/>
      <c r="WIQ1202" s="559"/>
      <c r="WIR1202" s="559"/>
      <c r="WIS1202" s="559"/>
      <c r="WIT1202" s="559"/>
      <c r="WIU1202" s="559"/>
      <c r="WIV1202" s="559"/>
      <c r="WIW1202" s="559"/>
      <c r="WIX1202" s="559"/>
      <c r="WIY1202" s="559"/>
      <c r="WIZ1202" s="559"/>
      <c r="WJA1202" s="559"/>
      <c r="WJB1202" s="559"/>
      <c r="WJC1202" s="559"/>
      <c r="WJD1202" s="559"/>
      <c r="WJE1202" s="559"/>
      <c r="WJF1202" s="559"/>
      <c r="WJG1202" s="559"/>
      <c r="WJH1202" s="559"/>
      <c r="WJI1202" s="559"/>
      <c r="WJJ1202" s="559"/>
      <c r="WJK1202" s="559"/>
      <c r="WJL1202" s="559"/>
      <c r="WJM1202" s="559"/>
      <c r="WJN1202" s="559"/>
      <c r="WJO1202" s="559"/>
      <c r="WJP1202" s="559"/>
      <c r="WJQ1202" s="559"/>
      <c r="WJR1202" s="559"/>
      <c r="WJS1202" s="559"/>
      <c r="WJT1202" s="559"/>
      <c r="WJU1202" s="559"/>
      <c r="WJV1202" s="559"/>
      <c r="WJW1202" s="559"/>
      <c r="WJX1202" s="559"/>
      <c r="WJY1202" s="559"/>
      <c r="WJZ1202" s="559"/>
      <c r="WKA1202" s="559"/>
      <c r="WKB1202" s="559"/>
      <c r="WKC1202" s="559"/>
      <c r="WKD1202" s="559"/>
      <c r="WKE1202" s="559"/>
      <c r="WKF1202" s="559"/>
      <c r="WKG1202" s="559"/>
      <c r="WKH1202" s="559"/>
      <c r="WKI1202" s="559"/>
      <c r="WKJ1202" s="559"/>
      <c r="WKK1202" s="559"/>
      <c r="WKL1202" s="559"/>
      <c r="WKM1202" s="559"/>
      <c r="WKN1202" s="559"/>
      <c r="WKO1202" s="559"/>
      <c r="WKP1202" s="559"/>
      <c r="WKQ1202" s="559"/>
      <c r="WKR1202" s="559"/>
      <c r="WKS1202" s="559"/>
      <c r="WKT1202" s="559"/>
      <c r="WKU1202" s="559"/>
      <c r="WKV1202" s="559"/>
      <c r="WKW1202" s="559"/>
      <c r="WKX1202" s="559"/>
      <c r="WKY1202" s="559"/>
      <c r="WKZ1202" s="559"/>
      <c r="WLA1202" s="559"/>
      <c r="WLB1202" s="559"/>
      <c r="WLC1202" s="559"/>
      <c r="WLD1202" s="559"/>
      <c r="WLE1202" s="559"/>
      <c r="WLF1202" s="559"/>
      <c r="WLG1202" s="559"/>
      <c r="WLH1202" s="559"/>
      <c r="WLI1202" s="559"/>
      <c r="WLJ1202" s="559"/>
      <c r="WLK1202" s="559"/>
      <c r="WLL1202" s="559"/>
      <c r="WLM1202" s="559"/>
      <c r="WLN1202" s="559"/>
      <c r="WLO1202" s="559"/>
      <c r="WLP1202" s="559"/>
      <c r="WLQ1202" s="559"/>
      <c r="WLR1202" s="559"/>
      <c r="WLS1202" s="559"/>
      <c r="WLT1202" s="559"/>
      <c r="WLU1202" s="559"/>
      <c r="WLV1202" s="559"/>
      <c r="WLW1202" s="559"/>
      <c r="WLX1202" s="559"/>
      <c r="WLY1202" s="559"/>
      <c r="WLZ1202" s="559"/>
      <c r="WMA1202" s="559"/>
      <c r="WMB1202" s="559"/>
      <c r="WMC1202" s="559"/>
      <c r="WMD1202" s="559"/>
      <c r="WME1202" s="559"/>
      <c r="WMF1202" s="559"/>
      <c r="WMG1202" s="559"/>
      <c r="WMH1202" s="559"/>
      <c r="WMI1202" s="559"/>
      <c r="WMJ1202" s="559"/>
      <c r="WMK1202" s="559"/>
      <c r="WML1202" s="559"/>
      <c r="WMM1202" s="559"/>
      <c r="WMN1202" s="559"/>
      <c r="WMO1202" s="559"/>
      <c r="WMP1202" s="559"/>
      <c r="WMQ1202" s="559"/>
      <c r="WMR1202" s="559"/>
      <c r="WMS1202" s="559"/>
      <c r="WMT1202" s="559"/>
      <c r="WMU1202" s="559"/>
      <c r="WMV1202" s="559"/>
      <c r="WMW1202" s="559"/>
      <c r="WMX1202" s="559"/>
      <c r="WMY1202" s="559"/>
      <c r="WMZ1202" s="559"/>
      <c r="WNA1202" s="559"/>
      <c r="WNB1202" s="559"/>
      <c r="WNC1202" s="559"/>
      <c r="WND1202" s="559"/>
      <c r="WNE1202" s="559"/>
      <c r="WNF1202" s="559"/>
      <c r="WNG1202" s="559"/>
      <c r="WNH1202" s="559"/>
      <c r="WNI1202" s="559"/>
      <c r="WNJ1202" s="559"/>
      <c r="WNK1202" s="559"/>
      <c r="WNL1202" s="559"/>
      <c r="WNM1202" s="559"/>
      <c r="WNN1202" s="559"/>
      <c r="WNO1202" s="559"/>
      <c r="WNP1202" s="559"/>
      <c r="WNQ1202" s="559"/>
      <c r="WNR1202" s="559"/>
      <c r="WNS1202" s="559"/>
      <c r="WNT1202" s="559"/>
      <c r="WNU1202" s="559"/>
      <c r="WNV1202" s="559"/>
      <c r="WNW1202" s="559"/>
      <c r="WNX1202" s="559"/>
      <c r="WNY1202" s="559"/>
      <c r="WNZ1202" s="559"/>
      <c r="WOA1202" s="559"/>
      <c r="WOB1202" s="559"/>
      <c r="WOC1202" s="559"/>
      <c r="WOD1202" s="559"/>
      <c r="WOE1202" s="559"/>
      <c r="WOF1202" s="559"/>
      <c r="WOG1202" s="559"/>
      <c r="WOH1202" s="559"/>
      <c r="WOI1202" s="559"/>
      <c r="WOJ1202" s="559"/>
      <c r="WOK1202" s="559"/>
      <c r="WOL1202" s="559"/>
      <c r="WOM1202" s="559"/>
      <c r="WON1202" s="559"/>
      <c r="WOO1202" s="559"/>
      <c r="WOP1202" s="559"/>
      <c r="WOQ1202" s="559"/>
      <c r="WOR1202" s="559"/>
      <c r="WOS1202" s="559"/>
      <c r="WOT1202" s="559"/>
      <c r="WOU1202" s="559"/>
      <c r="WOV1202" s="559"/>
      <c r="WOW1202" s="559"/>
      <c r="WOX1202" s="559"/>
      <c r="WOY1202" s="559"/>
      <c r="WOZ1202" s="559"/>
      <c r="WPA1202" s="559"/>
      <c r="WPB1202" s="559"/>
      <c r="WPC1202" s="559"/>
      <c r="WPD1202" s="559"/>
      <c r="WPE1202" s="559"/>
      <c r="WPF1202" s="559"/>
      <c r="WPG1202" s="559"/>
      <c r="WPH1202" s="559"/>
      <c r="WPI1202" s="559"/>
      <c r="WPJ1202" s="559"/>
      <c r="WPK1202" s="559"/>
      <c r="WPL1202" s="559"/>
      <c r="WPM1202" s="559"/>
      <c r="WPN1202" s="559"/>
      <c r="WPO1202" s="559"/>
      <c r="WPP1202" s="559"/>
      <c r="WPQ1202" s="559"/>
      <c r="WPR1202" s="559"/>
      <c r="WPS1202" s="559"/>
      <c r="WPT1202" s="559"/>
      <c r="WPU1202" s="559"/>
      <c r="WPV1202" s="559"/>
      <c r="WPW1202" s="559"/>
      <c r="WPX1202" s="559"/>
      <c r="WPY1202" s="559"/>
      <c r="WPZ1202" s="559"/>
      <c r="WQA1202" s="559"/>
      <c r="WQB1202" s="559"/>
      <c r="WQC1202" s="559"/>
      <c r="WQD1202" s="559"/>
      <c r="WQE1202" s="559"/>
      <c r="WQF1202" s="559"/>
      <c r="WQG1202" s="559"/>
      <c r="WQH1202" s="559"/>
      <c r="WQI1202" s="559"/>
      <c r="WQJ1202" s="559"/>
      <c r="WQK1202" s="559"/>
      <c r="WQL1202" s="559"/>
      <c r="WQM1202" s="559"/>
      <c r="WQN1202" s="559"/>
      <c r="WQO1202" s="559"/>
      <c r="WQP1202" s="559"/>
      <c r="WQQ1202" s="559"/>
      <c r="WQR1202" s="559"/>
      <c r="WQS1202" s="559"/>
      <c r="WQT1202" s="559"/>
      <c r="WQU1202" s="559"/>
      <c r="WQV1202" s="559"/>
      <c r="WQW1202" s="559"/>
      <c r="WQX1202" s="559"/>
      <c r="WQY1202" s="559"/>
      <c r="WQZ1202" s="559"/>
      <c r="WRA1202" s="559"/>
      <c r="WRB1202" s="559"/>
      <c r="WRC1202" s="559"/>
      <c r="WRD1202" s="559"/>
      <c r="WRE1202" s="559"/>
      <c r="WRF1202" s="559"/>
      <c r="WRG1202" s="559"/>
      <c r="WRH1202" s="559"/>
      <c r="WRI1202" s="559"/>
      <c r="WRJ1202" s="559"/>
      <c r="WRK1202" s="559"/>
      <c r="WRL1202" s="559"/>
      <c r="WRM1202" s="559"/>
      <c r="WRN1202" s="559"/>
      <c r="WRO1202" s="559"/>
      <c r="WRP1202" s="559"/>
      <c r="WRQ1202" s="559"/>
      <c r="WRR1202" s="559"/>
      <c r="WRS1202" s="559"/>
      <c r="WRT1202" s="559"/>
      <c r="WRU1202" s="559"/>
      <c r="WRV1202" s="559"/>
      <c r="WRW1202" s="559"/>
      <c r="WRX1202" s="559"/>
      <c r="WRY1202" s="559"/>
      <c r="WRZ1202" s="559"/>
      <c r="WSA1202" s="559"/>
      <c r="WSB1202" s="559"/>
      <c r="WSC1202" s="559"/>
      <c r="WSD1202" s="559"/>
      <c r="WSE1202" s="559"/>
      <c r="WSF1202" s="559"/>
      <c r="WSG1202" s="559"/>
      <c r="WSH1202" s="559"/>
      <c r="WSI1202" s="559"/>
      <c r="WSJ1202" s="559"/>
      <c r="WSK1202" s="559"/>
      <c r="WSL1202" s="559"/>
      <c r="WSM1202" s="559"/>
      <c r="WSN1202" s="559"/>
      <c r="WSO1202" s="559"/>
      <c r="WSP1202" s="559"/>
      <c r="WSQ1202" s="559"/>
      <c r="WSR1202" s="559"/>
      <c r="WSS1202" s="559"/>
      <c r="WST1202" s="559"/>
      <c r="WSU1202" s="559"/>
      <c r="WSV1202" s="559"/>
      <c r="WSW1202" s="559"/>
      <c r="WSX1202" s="559"/>
      <c r="WSY1202" s="559"/>
      <c r="WSZ1202" s="559"/>
      <c r="WTA1202" s="559"/>
      <c r="WTB1202" s="559"/>
      <c r="WTC1202" s="559"/>
      <c r="WTD1202" s="559"/>
      <c r="WTE1202" s="559"/>
      <c r="WTF1202" s="559"/>
      <c r="WTG1202" s="559"/>
      <c r="WTH1202" s="559"/>
      <c r="WTI1202" s="559"/>
      <c r="WTJ1202" s="559"/>
      <c r="WTK1202" s="559"/>
      <c r="WTL1202" s="559"/>
      <c r="WTM1202" s="559"/>
      <c r="WTN1202" s="559"/>
      <c r="WTO1202" s="559"/>
      <c r="WTP1202" s="559"/>
      <c r="WTQ1202" s="559"/>
      <c r="WTR1202" s="559"/>
      <c r="WTS1202" s="559"/>
      <c r="WTT1202" s="559"/>
      <c r="WTU1202" s="559"/>
      <c r="WTV1202" s="559"/>
      <c r="WTW1202" s="559"/>
      <c r="WTX1202" s="559"/>
      <c r="WTY1202" s="559"/>
      <c r="WTZ1202" s="559"/>
      <c r="WUA1202" s="559"/>
      <c r="WUB1202" s="559"/>
      <c r="WUC1202" s="559"/>
      <c r="WUD1202" s="559"/>
      <c r="WUE1202" s="559"/>
      <c r="WUF1202" s="559"/>
      <c r="WUG1202" s="559"/>
      <c r="WUH1202" s="559"/>
      <c r="WUI1202" s="559"/>
      <c r="WUJ1202" s="559"/>
      <c r="WUK1202" s="559"/>
      <c r="WUL1202" s="559"/>
      <c r="WUM1202" s="559"/>
      <c r="WUN1202" s="559"/>
      <c r="WUO1202" s="559"/>
      <c r="WUP1202" s="559"/>
      <c r="WUQ1202" s="559"/>
      <c r="WUR1202" s="559"/>
      <c r="WUS1202" s="559"/>
      <c r="WUT1202" s="559"/>
      <c r="WUU1202" s="559"/>
      <c r="WUV1202" s="559"/>
      <c r="WUW1202" s="559"/>
      <c r="WUX1202" s="559"/>
      <c r="WUY1202" s="559"/>
      <c r="WUZ1202" s="559"/>
      <c r="WVA1202" s="559"/>
      <c r="WVB1202" s="559"/>
      <c r="WVC1202" s="559"/>
      <c r="WVD1202" s="559"/>
      <c r="WVE1202" s="559"/>
      <c r="WVF1202" s="559"/>
      <c r="WVG1202" s="559"/>
      <c r="WVH1202" s="559"/>
      <c r="WVI1202" s="559"/>
      <c r="WVJ1202" s="559"/>
      <c r="WVK1202" s="559"/>
      <c r="WVL1202" s="559"/>
      <c r="WVM1202" s="559"/>
      <c r="WVN1202" s="559"/>
      <c r="WVO1202" s="559"/>
      <c r="WVP1202" s="559"/>
      <c r="WVQ1202" s="559"/>
      <c r="WVR1202" s="559"/>
      <c r="WVS1202" s="559"/>
      <c r="WVT1202" s="559"/>
      <c r="WVU1202" s="559"/>
      <c r="WVV1202" s="559"/>
      <c r="WVW1202" s="559"/>
      <c r="WVX1202" s="559"/>
      <c r="WVY1202" s="559"/>
      <c r="WVZ1202" s="559"/>
      <c r="WWA1202" s="559"/>
      <c r="WWB1202" s="559"/>
      <c r="WWC1202" s="559"/>
      <c r="WWD1202" s="559"/>
      <c r="WWE1202" s="559"/>
      <c r="WWF1202" s="559"/>
      <c r="WWG1202" s="559"/>
      <c r="WWH1202" s="559"/>
      <c r="WWI1202" s="559"/>
      <c r="WWJ1202" s="559"/>
      <c r="WWK1202" s="559"/>
      <c r="WWL1202" s="559"/>
      <c r="WWM1202" s="559"/>
      <c r="WWN1202" s="559"/>
      <c r="WWO1202" s="559"/>
      <c r="WWP1202" s="559"/>
      <c r="WWQ1202" s="559"/>
      <c r="WWR1202" s="559"/>
      <c r="WWS1202" s="559"/>
      <c r="WWT1202" s="559"/>
      <c r="WWU1202" s="559"/>
      <c r="WWV1202" s="559"/>
      <c r="WWW1202" s="559"/>
      <c r="WWX1202" s="559"/>
      <c r="WWY1202" s="559"/>
      <c r="WWZ1202" s="559"/>
      <c r="WXA1202" s="559"/>
      <c r="WXB1202" s="559"/>
      <c r="WXC1202" s="559"/>
      <c r="WXD1202" s="559"/>
      <c r="WXE1202" s="559"/>
      <c r="WXF1202" s="559"/>
      <c r="WXG1202" s="559"/>
      <c r="WXH1202" s="559"/>
      <c r="WXI1202" s="559"/>
      <c r="WXJ1202" s="559"/>
      <c r="WXK1202" s="559"/>
      <c r="WXL1202" s="559"/>
      <c r="WXM1202" s="559"/>
      <c r="WXN1202" s="559"/>
      <c r="WXO1202" s="559"/>
      <c r="WXP1202" s="559"/>
      <c r="WXQ1202" s="559"/>
      <c r="WXR1202" s="559"/>
      <c r="WXS1202" s="559"/>
      <c r="WXT1202" s="559"/>
      <c r="WXU1202" s="559"/>
      <c r="WXV1202" s="559"/>
      <c r="WXW1202" s="559"/>
      <c r="WXX1202" s="559"/>
      <c r="WXY1202" s="559"/>
      <c r="WXZ1202" s="559"/>
      <c r="WYA1202" s="559"/>
      <c r="WYB1202" s="559"/>
      <c r="WYC1202" s="559"/>
      <c r="WYD1202" s="559"/>
      <c r="WYE1202" s="559"/>
      <c r="WYF1202" s="559"/>
      <c r="WYG1202" s="559"/>
      <c r="WYH1202" s="559"/>
      <c r="WYI1202" s="559"/>
      <c r="WYJ1202" s="559"/>
      <c r="WYK1202" s="559"/>
      <c r="WYL1202" s="559"/>
      <c r="WYM1202" s="559"/>
      <c r="WYN1202" s="559"/>
      <c r="WYO1202" s="559"/>
      <c r="WYP1202" s="559"/>
      <c r="WYQ1202" s="559"/>
      <c r="WYR1202" s="559"/>
      <c r="WYS1202" s="559"/>
      <c r="WYT1202" s="559"/>
      <c r="WYU1202" s="559"/>
      <c r="WYV1202" s="559"/>
      <c r="WYW1202" s="559"/>
      <c r="WYX1202" s="559"/>
      <c r="WYY1202" s="559"/>
      <c r="WYZ1202" s="559"/>
      <c r="WZA1202" s="559"/>
      <c r="WZB1202" s="559"/>
      <c r="WZC1202" s="559"/>
      <c r="WZD1202" s="559"/>
      <c r="WZE1202" s="559"/>
      <c r="WZF1202" s="559"/>
      <c r="WZG1202" s="559"/>
      <c r="WZH1202" s="559"/>
      <c r="WZI1202" s="559"/>
      <c r="WZJ1202" s="559"/>
      <c r="WZK1202" s="559"/>
      <c r="WZL1202" s="559"/>
      <c r="WZM1202" s="559"/>
      <c r="WZN1202" s="559"/>
      <c r="WZO1202" s="559"/>
      <c r="WZP1202" s="559"/>
      <c r="WZQ1202" s="559"/>
      <c r="WZR1202" s="559"/>
      <c r="WZS1202" s="559"/>
      <c r="WZT1202" s="559"/>
      <c r="WZU1202" s="559"/>
      <c r="WZV1202" s="559"/>
      <c r="WZW1202" s="559"/>
      <c r="WZX1202" s="559"/>
      <c r="WZY1202" s="559"/>
      <c r="WZZ1202" s="559"/>
      <c r="XAA1202" s="559"/>
      <c r="XAB1202" s="559"/>
      <c r="XAC1202" s="559"/>
      <c r="XAD1202" s="559"/>
      <c r="XAE1202" s="559"/>
      <c r="XAF1202" s="559"/>
      <c r="XAG1202" s="559"/>
      <c r="XAH1202" s="559"/>
      <c r="XAI1202" s="559"/>
      <c r="XAJ1202" s="559"/>
      <c r="XAK1202" s="559"/>
      <c r="XAL1202" s="559"/>
      <c r="XAM1202" s="559"/>
      <c r="XAN1202" s="559"/>
      <c r="XAO1202" s="559"/>
      <c r="XAP1202" s="559"/>
      <c r="XAQ1202" s="559"/>
      <c r="XAR1202" s="559"/>
      <c r="XAS1202" s="559"/>
      <c r="XAT1202" s="559"/>
      <c r="XAU1202" s="559"/>
      <c r="XAV1202" s="559"/>
      <c r="XAW1202" s="559"/>
      <c r="XAX1202" s="559"/>
      <c r="XAY1202" s="559"/>
      <c r="XAZ1202" s="559"/>
      <c r="XBA1202" s="559"/>
      <c r="XBB1202" s="559"/>
      <c r="XBC1202" s="559"/>
      <c r="XBD1202" s="559"/>
      <c r="XBE1202" s="559"/>
      <c r="XBF1202" s="559"/>
      <c r="XBG1202" s="559"/>
      <c r="XBH1202" s="559"/>
      <c r="XBI1202" s="559"/>
      <c r="XBJ1202" s="559"/>
      <c r="XBK1202" s="559"/>
      <c r="XBL1202" s="559"/>
      <c r="XBM1202" s="559"/>
      <c r="XBN1202" s="559"/>
      <c r="XBO1202" s="559"/>
      <c r="XBP1202" s="559"/>
      <c r="XBQ1202" s="559"/>
      <c r="XBR1202" s="559"/>
      <c r="XBS1202" s="559"/>
      <c r="XBT1202" s="559"/>
      <c r="XBU1202" s="559"/>
      <c r="XBV1202" s="559"/>
      <c r="XBW1202" s="559"/>
      <c r="XBX1202" s="559"/>
      <c r="XBY1202" s="559"/>
      <c r="XBZ1202" s="559"/>
      <c r="XCA1202" s="559"/>
      <c r="XCB1202" s="559"/>
      <c r="XCC1202" s="559"/>
      <c r="XCD1202" s="559"/>
      <c r="XCE1202" s="559"/>
      <c r="XCF1202" s="559"/>
      <c r="XCG1202" s="559"/>
      <c r="XCH1202" s="559"/>
      <c r="XCI1202" s="559"/>
      <c r="XCJ1202" s="559"/>
      <c r="XCK1202" s="559"/>
      <c r="XCL1202" s="559"/>
      <c r="XCM1202" s="559"/>
      <c r="XCN1202" s="559"/>
      <c r="XCO1202" s="559"/>
      <c r="XCP1202" s="559"/>
      <c r="XCQ1202" s="559"/>
      <c r="XCR1202" s="559"/>
      <c r="XCS1202" s="559"/>
      <c r="XCT1202" s="559"/>
      <c r="XCU1202" s="559"/>
      <c r="XCV1202" s="559"/>
      <c r="XCW1202" s="559"/>
      <c r="XCX1202" s="559"/>
      <c r="XCY1202" s="559"/>
      <c r="XCZ1202" s="559"/>
      <c r="XDA1202" s="559"/>
      <c r="XDB1202" s="559"/>
      <c r="XDC1202" s="559"/>
      <c r="XDD1202" s="559"/>
      <c r="XDE1202" s="559"/>
      <c r="XDF1202" s="559"/>
      <c r="XDG1202" s="559"/>
      <c r="XDH1202" s="559"/>
      <c r="XDI1202" s="559"/>
      <c r="XDJ1202" s="559"/>
      <c r="XDK1202" s="559"/>
      <c r="XDL1202" s="559"/>
      <c r="XDM1202" s="559"/>
      <c r="XDN1202" s="559"/>
      <c r="XDO1202" s="559"/>
      <c r="XDP1202" s="559"/>
      <c r="XDQ1202" s="559"/>
      <c r="XDR1202" s="559"/>
      <c r="XDS1202" s="559"/>
      <c r="XDT1202" s="559"/>
      <c r="XDU1202" s="559"/>
      <c r="XDV1202" s="559"/>
      <c r="XDW1202" s="559"/>
      <c r="XDX1202" s="559"/>
      <c r="XDY1202" s="559"/>
      <c r="XDZ1202" s="559"/>
      <c r="XEA1202" s="559"/>
      <c r="XEB1202" s="559"/>
      <c r="XEC1202" s="559"/>
      <c r="XED1202" s="559"/>
      <c r="XEE1202" s="559"/>
      <c r="XEF1202" s="559"/>
      <c r="XEG1202" s="559"/>
      <c r="XEH1202" s="559"/>
      <c r="XEI1202" s="559"/>
      <c r="XEJ1202" s="559"/>
      <c r="XEK1202" s="559"/>
      <c r="XEL1202" s="559"/>
      <c r="XEM1202" s="559"/>
      <c r="XEN1202" s="559"/>
      <c r="XEO1202" s="559"/>
      <c r="XEP1202" s="559"/>
      <c r="XEQ1202" s="559"/>
      <c r="XER1202" s="559"/>
      <c r="XES1202" s="559"/>
      <c r="XET1202" s="559"/>
      <c r="XEU1202" s="559"/>
      <c r="XEV1202" s="559"/>
      <c r="XEW1202" s="559"/>
      <c r="XEX1202" s="559"/>
      <c r="XEY1202" s="559"/>
    </row>
    <row r="1203" spans="1:16379" s="610" customFormat="1" ht="24.75" customHeight="1" x14ac:dyDescent="0.25">
      <c r="A1203" s="516" t="s">
        <v>2305</v>
      </c>
      <c r="B1203" s="487"/>
      <c r="C1203" s="486" t="s">
        <v>553</v>
      </c>
      <c r="D1203" s="596" t="s">
        <v>3721</v>
      </c>
      <c r="E1203" s="489" t="s">
        <v>18</v>
      </c>
      <c r="F1203" s="494">
        <v>160</v>
      </c>
      <c r="G1203" s="494"/>
      <c r="H1203" s="494"/>
      <c r="I1203" s="494"/>
      <c r="J1203" s="494"/>
      <c r="K1203" s="494"/>
      <c r="L1203" s="494">
        <f t="shared" ref="L1203" si="653">F1203</f>
        <v>160</v>
      </c>
      <c r="M1203" s="490">
        <v>1</v>
      </c>
      <c r="N1203" s="491">
        <f t="shared" ref="N1203" si="654">ROUND(M1203*L1203,2)</f>
        <v>160</v>
      </c>
      <c r="O1203" s="576"/>
      <c r="P1203" s="576"/>
      <c r="Q1203" s="492">
        <f>ROUND(N1203*O1203,2)</f>
        <v>0</v>
      </c>
      <c r="R1203" s="492"/>
      <c r="S1203" s="715">
        <f>ROUND(Q1203+R1203,2)</f>
        <v>0</v>
      </c>
      <c r="T1203" s="590"/>
      <c r="U1203" s="609"/>
      <c r="V1203" s="609"/>
      <c r="W1203" s="609"/>
      <c r="X1203" s="609"/>
      <c r="Y1203" s="609"/>
    </row>
    <row r="1204" spans="1:16379" s="559" customFormat="1" ht="22.5" customHeight="1" x14ac:dyDescent="0.3">
      <c r="A1204" s="504" t="s">
        <v>3117</v>
      </c>
      <c r="B1204" s="501" t="s">
        <v>2977</v>
      </c>
      <c r="C1204" s="504" t="s">
        <v>552</v>
      </c>
      <c r="D1204" s="508" t="s">
        <v>3722</v>
      </c>
      <c r="E1204" s="479" t="s">
        <v>1685</v>
      </c>
      <c r="F1204" s="500">
        <f>F1205</f>
        <v>1</v>
      </c>
      <c r="G1204" s="500"/>
      <c r="H1204" s="500"/>
      <c r="I1204" s="500"/>
      <c r="J1204" s="500"/>
      <c r="K1204" s="500"/>
      <c r="L1204" s="506">
        <f t="shared" ref="L1204:L1205" si="655">F1204</f>
        <v>1</v>
      </c>
      <c r="M1204" s="507">
        <v>1</v>
      </c>
      <c r="N1204" s="483">
        <f>ROUND(M1204*L1204,2)</f>
        <v>1</v>
      </c>
      <c r="O1204" s="575"/>
      <c r="P1204" s="575"/>
      <c r="Q1204" s="485"/>
      <c r="R1204" s="485">
        <f>ROUND(N1204*P1204,2)</f>
        <v>0</v>
      </c>
      <c r="S1204" s="715">
        <f>ROUND(Q1204+R1204,2)</f>
        <v>0</v>
      </c>
      <c r="T1204" s="586"/>
      <c r="U1204" s="558"/>
      <c r="V1204" s="558"/>
      <c r="W1204" s="558"/>
      <c r="X1204" s="558"/>
      <c r="Y1204" s="558"/>
    </row>
    <row r="1205" spans="1:16379" s="629" customFormat="1" ht="24.75" customHeight="1" x14ac:dyDescent="0.25">
      <c r="A1205" s="546" t="s">
        <v>3118</v>
      </c>
      <c r="B1205" s="547"/>
      <c r="C1205" s="546" t="s">
        <v>553</v>
      </c>
      <c r="D1205" s="557" t="s">
        <v>3755</v>
      </c>
      <c r="E1205" s="548" t="s">
        <v>3121</v>
      </c>
      <c r="F1205" s="520">
        <v>1</v>
      </c>
      <c r="G1205" s="489"/>
      <c r="H1205" s="489"/>
      <c r="I1205" s="489"/>
      <c r="J1205" s="489"/>
      <c r="K1205" s="494"/>
      <c r="L1205" s="494">
        <f t="shared" si="655"/>
        <v>1</v>
      </c>
      <c r="M1205" s="490">
        <v>1</v>
      </c>
      <c r="N1205" s="491">
        <f t="shared" ref="N1205" si="656">ROUND(M1205*L1205,2)</f>
        <v>1</v>
      </c>
      <c r="O1205" s="581"/>
      <c r="P1205" s="581"/>
      <c r="Q1205" s="492">
        <f>ROUND(N1205*O1205,2)</f>
        <v>0</v>
      </c>
      <c r="R1205" s="492"/>
      <c r="S1205" s="715">
        <f>ROUND(Q1205+R1205,2)</f>
        <v>0</v>
      </c>
      <c r="T1205" s="701" t="s">
        <v>3121</v>
      </c>
      <c r="U1205" s="609"/>
      <c r="V1205" s="610"/>
      <c r="W1205" s="610"/>
      <c r="X1205" s="610"/>
      <c r="Y1205" s="610"/>
    </row>
    <row r="1206" spans="1:16379" s="617" customFormat="1" ht="22.5" customHeight="1" x14ac:dyDescent="0.3">
      <c r="A1206" s="510" t="s">
        <v>518</v>
      </c>
      <c r="B1206" s="511"/>
      <c r="C1206" s="510"/>
      <c r="D1206" s="465" t="s">
        <v>3759</v>
      </c>
      <c r="E1206" s="512"/>
      <c r="F1206" s="513"/>
      <c r="G1206" s="512"/>
      <c r="H1206" s="512"/>
      <c r="I1206" s="512"/>
      <c r="J1206" s="512"/>
      <c r="K1206" s="512"/>
      <c r="L1206" s="514"/>
      <c r="M1206" s="467"/>
      <c r="N1206" s="468"/>
      <c r="O1206" s="579"/>
      <c r="P1206" s="579"/>
      <c r="Q1206" s="469"/>
      <c r="R1206" s="469"/>
      <c r="S1206" s="715"/>
      <c r="T1206" s="579"/>
      <c r="U1206" s="616"/>
      <c r="V1206" s="616"/>
      <c r="W1206" s="616"/>
      <c r="X1206" s="616"/>
      <c r="Y1206" s="616"/>
    </row>
    <row r="1207" spans="1:16379" s="608" customFormat="1" ht="32.25" customHeight="1" x14ac:dyDescent="0.3">
      <c r="A1207" s="477" t="s">
        <v>2308</v>
      </c>
      <c r="B1207" s="501" t="s">
        <v>2086</v>
      </c>
      <c r="C1207" s="477" t="s">
        <v>552</v>
      </c>
      <c r="D1207" s="478" t="s">
        <v>3128</v>
      </c>
      <c r="E1207" s="479" t="s">
        <v>3</v>
      </c>
      <c r="F1207" s="500"/>
      <c r="G1207" s="479"/>
      <c r="H1207" s="479"/>
      <c r="I1207" s="480"/>
      <c r="J1207" s="480"/>
      <c r="K1207" s="480">
        <f>SUM(K1208:K1213)</f>
        <v>83.27328559249689</v>
      </c>
      <c r="L1207" s="480">
        <f>K1207</f>
        <v>83.27328559249689</v>
      </c>
      <c r="M1207" s="482">
        <v>1</v>
      </c>
      <c r="N1207" s="483">
        <f>ROUND(M1207*L1207,2)</f>
        <v>83.27</v>
      </c>
      <c r="O1207" s="575"/>
      <c r="P1207" s="575"/>
      <c r="Q1207" s="485"/>
      <c r="R1207" s="485">
        <f>ROUND(N1207*P1207,2)</f>
        <v>0</v>
      </c>
      <c r="S1207" s="715">
        <f>ROUND(Q1207+R1207,2)</f>
        <v>0</v>
      </c>
      <c r="T1207" s="575" t="s">
        <v>555</v>
      </c>
      <c r="U1207" s="607"/>
      <c r="V1207" s="607"/>
      <c r="W1207" s="607"/>
      <c r="X1207" s="607"/>
      <c r="Y1207" s="607"/>
    </row>
    <row r="1208" spans="1:16379" s="610" customFormat="1" ht="22.5" customHeight="1" x14ac:dyDescent="0.25">
      <c r="A1208" s="486" t="s">
        <v>2309</v>
      </c>
      <c r="B1208" s="487"/>
      <c r="C1208" s="486" t="s">
        <v>553</v>
      </c>
      <c r="D1208" s="809" t="s">
        <v>4519</v>
      </c>
      <c r="E1208" s="496" t="s">
        <v>1210</v>
      </c>
      <c r="F1208" s="494"/>
      <c r="G1208" s="489"/>
      <c r="H1208" s="489"/>
      <c r="I1208" s="492"/>
      <c r="J1208" s="524">
        <v>97.96</v>
      </c>
      <c r="K1208" s="492">
        <f>J1208*3.14*0.1</f>
        <v>30.759440000000001</v>
      </c>
      <c r="L1208" s="492">
        <f>J1208</f>
        <v>97.96</v>
      </c>
      <c r="M1208" s="490">
        <v>1.1000000000000001</v>
      </c>
      <c r="N1208" s="491">
        <f t="shared" ref="N1208:N1214" si="657">ROUND(M1208*L1208,2)</f>
        <v>107.76</v>
      </c>
      <c r="O1208" s="576"/>
      <c r="P1208" s="576"/>
      <c r="Q1208" s="492">
        <f t="shared" ref="Q1208:Q1214" si="658">ROUND(N1208*O1208,2)</f>
        <v>0</v>
      </c>
      <c r="R1208" s="492"/>
      <c r="S1208" s="715">
        <f t="shared" ref="S1208:S1214" si="659">ROUND(Q1208+R1208,2)</f>
        <v>0</v>
      </c>
      <c r="T1208" s="576"/>
      <c r="U1208" s="609"/>
      <c r="V1208" s="609"/>
      <c r="W1208" s="609"/>
      <c r="X1208" s="609"/>
      <c r="Y1208" s="609"/>
    </row>
    <row r="1209" spans="1:16379" s="610" customFormat="1" ht="22.5" customHeight="1" x14ac:dyDescent="0.25">
      <c r="A1209" s="486" t="s">
        <v>2310</v>
      </c>
      <c r="B1209" s="487"/>
      <c r="C1209" s="486" t="s">
        <v>553</v>
      </c>
      <c r="D1209" s="596" t="s">
        <v>3725</v>
      </c>
      <c r="E1209" s="496" t="s">
        <v>1210</v>
      </c>
      <c r="F1209" s="494"/>
      <c r="G1209" s="489"/>
      <c r="H1209" s="489"/>
      <c r="I1209" s="492"/>
      <c r="J1209" s="524">
        <v>101</v>
      </c>
      <c r="K1209" s="492">
        <f>J1209*3.14*0.16</f>
        <v>50.742399999999996</v>
      </c>
      <c r="L1209" s="492">
        <f>J1209</f>
        <v>101</v>
      </c>
      <c r="M1209" s="490">
        <v>1.1000000000000001</v>
      </c>
      <c r="N1209" s="491">
        <f t="shared" si="657"/>
        <v>111.1</v>
      </c>
      <c r="O1209" s="576"/>
      <c r="P1209" s="576"/>
      <c r="Q1209" s="492">
        <f t="shared" si="658"/>
        <v>0</v>
      </c>
      <c r="R1209" s="492"/>
      <c r="S1209" s="715">
        <f t="shared" si="659"/>
        <v>0</v>
      </c>
      <c r="T1209" s="576"/>
      <c r="U1209" s="609"/>
      <c r="V1209" s="609"/>
      <c r="W1209" s="609"/>
      <c r="X1209" s="609"/>
      <c r="Y1209" s="609"/>
    </row>
    <row r="1210" spans="1:16379" s="610" customFormat="1" ht="22.5" customHeight="1" x14ac:dyDescent="0.25">
      <c r="A1210" s="486" t="s">
        <v>2311</v>
      </c>
      <c r="B1210" s="487"/>
      <c r="C1210" s="486" t="s">
        <v>553</v>
      </c>
      <c r="D1210" s="597" t="s">
        <v>938</v>
      </c>
      <c r="E1210" s="496" t="s">
        <v>18</v>
      </c>
      <c r="F1210" s="570" t="s">
        <v>15</v>
      </c>
      <c r="G1210" s="565"/>
      <c r="H1210" s="489"/>
      <c r="I1210" s="492"/>
      <c r="J1210" s="526"/>
      <c r="K1210" s="492">
        <v>0.16152789708268941</v>
      </c>
      <c r="L1210" s="494" t="str">
        <f>F1210</f>
        <v>2</v>
      </c>
      <c r="M1210" s="490">
        <v>1</v>
      </c>
      <c r="N1210" s="491">
        <f t="shared" si="657"/>
        <v>2</v>
      </c>
      <c r="O1210" s="576"/>
      <c r="P1210" s="576"/>
      <c r="Q1210" s="492">
        <f t="shared" si="658"/>
        <v>0</v>
      </c>
      <c r="R1210" s="492"/>
      <c r="S1210" s="715">
        <f t="shared" si="659"/>
        <v>0</v>
      </c>
      <c r="T1210" s="576"/>
      <c r="U1210" s="609"/>
      <c r="V1210" s="609"/>
      <c r="W1210" s="609"/>
      <c r="X1210" s="609"/>
      <c r="Y1210" s="609"/>
    </row>
    <row r="1211" spans="1:16379" s="610" customFormat="1" ht="22.5" customHeight="1" x14ac:dyDescent="0.25">
      <c r="A1211" s="486" t="s">
        <v>2312</v>
      </c>
      <c r="B1211" s="487"/>
      <c r="C1211" s="486" t="s">
        <v>553</v>
      </c>
      <c r="D1211" s="596" t="s">
        <v>938</v>
      </c>
      <c r="E1211" s="496" t="s">
        <v>18</v>
      </c>
      <c r="F1211" s="570" t="s">
        <v>482</v>
      </c>
      <c r="G1211" s="565"/>
      <c r="H1211" s="489"/>
      <c r="I1211" s="492"/>
      <c r="J1211" s="526"/>
      <c r="K1211" s="667">
        <v>0.32305579416537883</v>
      </c>
      <c r="L1211" s="494" t="str">
        <f>F1211</f>
        <v>4</v>
      </c>
      <c r="M1211" s="490">
        <v>1</v>
      </c>
      <c r="N1211" s="491">
        <f t="shared" si="657"/>
        <v>4</v>
      </c>
      <c r="O1211" s="576"/>
      <c r="P1211" s="576"/>
      <c r="Q1211" s="492">
        <f t="shared" si="658"/>
        <v>0</v>
      </c>
      <c r="R1211" s="492"/>
      <c r="S1211" s="715">
        <f t="shared" si="659"/>
        <v>0</v>
      </c>
      <c r="T1211" s="576"/>
      <c r="U1211" s="609"/>
      <c r="V1211" s="609"/>
      <c r="W1211" s="609"/>
      <c r="X1211" s="609"/>
      <c r="Y1211" s="609"/>
    </row>
    <row r="1212" spans="1:16379" s="610" customFormat="1" ht="22.5" customHeight="1" x14ac:dyDescent="0.25">
      <c r="A1212" s="486" t="s">
        <v>2313</v>
      </c>
      <c r="B1212" s="487"/>
      <c r="C1212" s="486" t="s">
        <v>553</v>
      </c>
      <c r="D1212" s="596" t="s">
        <v>1020</v>
      </c>
      <c r="E1212" s="496" t="s">
        <v>18</v>
      </c>
      <c r="F1212" s="570" t="s">
        <v>15</v>
      </c>
      <c r="G1212" s="565"/>
      <c r="H1212" s="489"/>
      <c r="I1212" s="492"/>
      <c r="J1212" s="526"/>
      <c r="K1212" s="667">
        <v>0.22686190124881719</v>
      </c>
      <c r="L1212" s="494" t="str">
        <f>F1212</f>
        <v>2</v>
      </c>
      <c r="M1212" s="490">
        <v>1</v>
      </c>
      <c r="N1212" s="491">
        <f t="shared" si="657"/>
        <v>2</v>
      </c>
      <c r="O1212" s="576"/>
      <c r="P1212" s="576"/>
      <c r="Q1212" s="492">
        <f t="shared" si="658"/>
        <v>0</v>
      </c>
      <c r="R1212" s="492"/>
      <c r="S1212" s="715">
        <f t="shared" si="659"/>
        <v>0</v>
      </c>
      <c r="T1212" s="576"/>
      <c r="U1212" s="609"/>
      <c r="V1212" s="609"/>
      <c r="W1212" s="609"/>
      <c r="X1212" s="609"/>
      <c r="Y1212" s="609"/>
    </row>
    <row r="1213" spans="1:16379" s="610" customFormat="1" ht="22.5" customHeight="1" x14ac:dyDescent="0.25">
      <c r="A1213" s="486" t="s">
        <v>4404</v>
      </c>
      <c r="B1213" s="487"/>
      <c r="C1213" s="486" t="s">
        <v>553</v>
      </c>
      <c r="D1213" s="597" t="s">
        <v>888</v>
      </c>
      <c r="E1213" s="496" t="s">
        <v>18</v>
      </c>
      <c r="F1213" s="570" t="s">
        <v>484</v>
      </c>
      <c r="G1213" s="565"/>
      <c r="H1213" s="489"/>
      <c r="I1213" s="492"/>
      <c r="J1213" s="526"/>
      <c r="K1213" s="667">
        <v>1.06</v>
      </c>
      <c r="L1213" s="494" t="str">
        <f>F1213</f>
        <v>6</v>
      </c>
      <c r="M1213" s="490">
        <v>1</v>
      </c>
      <c r="N1213" s="491">
        <f t="shared" si="657"/>
        <v>6</v>
      </c>
      <c r="O1213" s="576"/>
      <c r="P1213" s="576"/>
      <c r="Q1213" s="492">
        <f t="shared" si="658"/>
        <v>0</v>
      </c>
      <c r="R1213" s="492"/>
      <c r="S1213" s="715">
        <f t="shared" si="659"/>
        <v>0</v>
      </c>
      <c r="T1213" s="576"/>
      <c r="U1213" s="609"/>
      <c r="V1213" s="609"/>
      <c r="W1213" s="609"/>
      <c r="X1213" s="609"/>
      <c r="Y1213" s="609"/>
    </row>
    <row r="1214" spans="1:16379" s="610" customFormat="1" x14ac:dyDescent="0.25">
      <c r="A1214" s="486" t="s">
        <v>4405</v>
      </c>
      <c r="B1214" s="487"/>
      <c r="C1214" s="486" t="s">
        <v>553</v>
      </c>
      <c r="D1214" s="502" t="s">
        <v>705</v>
      </c>
      <c r="E1214" s="489" t="s">
        <v>3</v>
      </c>
      <c r="F1214" s="633">
        <f>0.04+0.02</f>
        <v>0.06</v>
      </c>
      <c r="G1214" s="565"/>
      <c r="H1214" s="489"/>
      <c r="I1214" s="492"/>
      <c r="J1214" s="526"/>
      <c r="K1214" s="492"/>
      <c r="L1214" s="497">
        <f t="shared" ref="L1214:L1217" si="660">F1214</f>
        <v>0.06</v>
      </c>
      <c r="M1214" s="490">
        <v>1</v>
      </c>
      <c r="N1214" s="491">
        <f t="shared" si="657"/>
        <v>0.06</v>
      </c>
      <c r="O1214" s="576"/>
      <c r="P1214" s="576"/>
      <c r="Q1214" s="492">
        <f t="shared" si="658"/>
        <v>0</v>
      </c>
      <c r="R1214" s="492"/>
      <c r="S1214" s="715">
        <f t="shared" si="659"/>
        <v>0</v>
      </c>
      <c r="T1214" s="576"/>
      <c r="U1214" s="609"/>
      <c r="V1214" s="609"/>
      <c r="W1214" s="609"/>
      <c r="X1214" s="609"/>
      <c r="Y1214" s="609"/>
    </row>
    <row r="1215" spans="1:16379" s="559" customFormat="1" x14ac:dyDescent="0.3">
      <c r="A1215" s="477" t="s">
        <v>2314</v>
      </c>
      <c r="B1215" s="501" t="s">
        <v>4988</v>
      </c>
      <c r="C1215" s="504" t="s">
        <v>552</v>
      </c>
      <c r="D1215" s="508" t="s">
        <v>654</v>
      </c>
      <c r="E1215" s="479" t="s">
        <v>18</v>
      </c>
      <c r="F1215" s="500">
        <f>F1216+F1217</f>
        <v>2</v>
      </c>
      <c r="G1215" s="500"/>
      <c r="H1215" s="500"/>
      <c r="I1215" s="500"/>
      <c r="J1215" s="500"/>
      <c r="K1215" s="500"/>
      <c r="L1215" s="506">
        <f t="shared" si="660"/>
        <v>2</v>
      </c>
      <c r="M1215" s="507">
        <v>1</v>
      </c>
      <c r="N1215" s="483">
        <f>ROUND(M1215*L1215,2)</f>
        <v>2</v>
      </c>
      <c r="O1215" s="575"/>
      <c r="P1215" s="575"/>
      <c r="Q1215" s="485"/>
      <c r="R1215" s="485">
        <f>ROUND(N1215*P1215,2)</f>
        <v>0</v>
      </c>
      <c r="S1215" s="715">
        <f>ROUND(Q1215+R1215,2)</f>
        <v>0</v>
      </c>
      <c r="T1215" s="586"/>
      <c r="U1215" s="558"/>
      <c r="V1215" s="558"/>
      <c r="W1215" s="558"/>
      <c r="X1215" s="558"/>
      <c r="Y1215" s="558"/>
    </row>
    <row r="1216" spans="1:16379" s="626" customFormat="1" ht="27.6" x14ac:dyDescent="0.3">
      <c r="A1216" s="486" t="s">
        <v>2315</v>
      </c>
      <c r="B1216" s="543"/>
      <c r="C1216" s="486" t="s">
        <v>553</v>
      </c>
      <c r="D1216" s="523" t="s">
        <v>1543</v>
      </c>
      <c r="E1216" s="496" t="s">
        <v>18</v>
      </c>
      <c r="F1216" s="517">
        <v>1</v>
      </c>
      <c r="G1216" s="517"/>
      <c r="H1216" s="517"/>
      <c r="I1216" s="517"/>
      <c r="J1216" s="517"/>
      <c r="K1216" s="517"/>
      <c r="L1216" s="494">
        <f t="shared" si="660"/>
        <v>1</v>
      </c>
      <c r="M1216" s="490">
        <v>1</v>
      </c>
      <c r="N1216" s="491">
        <f t="shared" ref="N1216:N1217" si="661">ROUND(M1216*L1216,2)</f>
        <v>1</v>
      </c>
      <c r="O1216" s="577"/>
      <c r="P1216" s="577"/>
      <c r="Q1216" s="492">
        <f t="shared" ref="Q1216:Q1217" si="662">ROUND(N1216*O1216,2)</f>
        <v>0</v>
      </c>
      <c r="R1216" s="492"/>
      <c r="S1216" s="715">
        <f t="shared" ref="S1216:S1220" si="663">ROUND(Q1216+R1216,2)</f>
        <v>0</v>
      </c>
      <c r="T1216" s="584"/>
      <c r="U1216" s="625"/>
      <c r="V1216" s="625"/>
      <c r="W1216" s="625"/>
      <c r="X1216" s="625"/>
      <c r="Y1216" s="625"/>
    </row>
    <row r="1217" spans="1:25" s="626" customFormat="1" ht="27.6" x14ac:dyDescent="0.25">
      <c r="A1217" s="486" t="s">
        <v>4406</v>
      </c>
      <c r="B1217" s="543"/>
      <c r="C1217" s="486" t="s">
        <v>553</v>
      </c>
      <c r="D1217" s="597" t="s">
        <v>3760</v>
      </c>
      <c r="E1217" s="496" t="s">
        <v>18</v>
      </c>
      <c r="F1217" s="517">
        <v>1</v>
      </c>
      <c r="G1217" s="517"/>
      <c r="H1217" s="517"/>
      <c r="I1217" s="517"/>
      <c r="J1217" s="517"/>
      <c r="K1217" s="517"/>
      <c r="L1217" s="494">
        <f t="shared" si="660"/>
        <v>1</v>
      </c>
      <c r="M1217" s="490">
        <v>1</v>
      </c>
      <c r="N1217" s="491">
        <f t="shared" si="661"/>
        <v>1</v>
      </c>
      <c r="O1217" s="577"/>
      <c r="P1217" s="577"/>
      <c r="Q1217" s="492">
        <f t="shared" si="662"/>
        <v>0</v>
      </c>
      <c r="R1217" s="492"/>
      <c r="S1217" s="715">
        <f t="shared" si="663"/>
        <v>0</v>
      </c>
      <c r="T1217" s="584"/>
      <c r="U1217" s="625"/>
      <c r="V1217" s="625"/>
      <c r="W1217" s="625"/>
      <c r="X1217" s="625"/>
      <c r="Y1217" s="625"/>
    </row>
    <row r="1218" spans="1:25" s="608" customFormat="1" ht="18.75" customHeight="1" x14ac:dyDescent="0.3">
      <c r="A1218" s="477" t="s">
        <v>3119</v>
      </c>
      <c r="B1218" s="501" t="s">
        <v>2088</v>
      </c>
      <c r="C1218" s="477" t="s">
        <v>552</v>
      </c>
      <c r="D1218" s="478" t="s">
        <v>1338</v>
      </c>
      <c r="E1218" s="479" t="s">
        <v>3</v>
      </c>
      <c r="F1218" s="519">
        <f>F1219</f>
        <v>90.75</v>
      </c>
      <c r="G1218" s="479"/>
      <c r="H1218" s="479"/>
      <c r="I1218" s="479"/>
      <c r="J1218" s="479"/>
      <c r="K1218" s="500"/>
      <c r="L1218" s="519">
        <f>F1218</f>
        <v>90.75</v>
      </c>
      <c r="M1218" s="507">
        <v>1</v>
      </c>
      <c r="N1218" s="483">
        <f>ROUND(M1218*L1218,2)</f>
        <v>90.75</v>
      </c>
      <c r="O1218" s="575"/>
      <c r="P1218" s="575"/>
      <c r="Q1218" s="485"/>
      <c r="R1218" s="485">
        <f>ROUND(N1218*P1218,2)</f>
        <v>0</v>
      </c>
      <c r="S1218" s="715">
        <f>ROUND(Q1218+R1218,2)</f>
        <v>0</v>
      </c>
      <c r="T1218" s="587"/>
    </row>
    <row r="1219" spans="1:25" s="610" customFormat="1" ht="41.4" x14ac:dyDescent="0.25">
      <c r="A1219" s="486" t="s">
        <v>4407</v>
      </c>
      <c r="B1219" s="487"/>
      <c r="C1219" s="486" t="s">
        <v>553</v>
      </c>
      <c r="D1219" s="596" t="s">
        <v>3623</v>
      </c>
      <c r="E1219" s="489" t="s">
        <v>3</v>
      </c>
      <c r="F1219" s="497">
        <f>35.43+55.32</f>
        <v>90.75</v>
      </c>
      <c r="G1219" s="489"/>
      <c r="H1219" s="489"/>
      <c r="I1219" s="489"/>
      <c r="J1219" s="489"/>
      <c r="K1219" s="494"/>
      <c r="L1219" s="497">
        <f>F1219</f>
        <v>90.75</v>
      </c>
      <c r="M1219" s="490">
        <v>1.1000000000000001</v>
      </c>
      <c r="N1219" s="491">
        <f t="shared" ref="N1219:N1220" si="664">ROUND(M1219*L1219,2)</f>
        <v>99.83</v>
      </c>
      <c r="O1219" s="576"/>
      <c r="P1219" s="576"/>
      <c r="Q1219" s="492">
        <f t="shared" ref="Q1219:Q1220" si="665">ROUND(N1219*O1219,2)</f>
        <v>0</v>
      </c>
      <c r="R1219" s="492"/>
      <c r="S1219" s="715">
        <f t="shared" si="663"/>
        <v>0</v>
      </c>
      <c r="T1219" s="584"/>
      <c r="U1219" s="609"/>
    </row>
    <row r="1220" spans="1:25" s="610" customFormat="1" ht="25.5" customHeight="1" x14ac:dyDescent="0.3">
      <c r="A1220" s="486" t="s">
        <v>4408</v>
      </c>
      <c r="B1220" s="487"/>
      <c r="C1220" s="486" t="s">
        <v>553</v>
      </c>
      <c r="D1220" s="493" t="s">
        <v>2980</v>
      </c>
      <c r="E1220" s="489" t="s">
        <v>2</v>
      </c>
      <c r="F1220" s="497">
        <f>F1219</f>
        <v>90.75</v>
      </c>
      <c r="G1220" s="497"/>
      <c r="H1220" s="497"/>
      <c r="I1220" s="497"/>
      <c r="J1220" s="497"/>
      <c r="K1220" s="497">
        <f>F1220</f>
        <v>90.75</v>
      </c>
      <c r="L1220" s="497">
        <f t="shared" ref="L1220" si="666">F1220</f>
        <v>90.75</v>
      </c>
      <c r="M1220" s="490">
        <v>0.7</v>
      </c>
      <c r="N1220" s="491">
        <f t="shared" si="664"/>
        <v>63.53</v>
      </c>
      <c r="O1220" s="576"/>
      <c r="P1220" s="576"/>
      <c r="Q1220" s="492">
        <f t="shared" si="665"/>
        <v>0</v>
      </c>
      <c r="R1220" s="492"/>
      <c r="S1220" s="715">
        <f t="shared" si="663"/>
        <v>0</v>
      </c>
      <c r="T1220" s="584"/>
    </row>
    <row r="1221" spans="1:25" s="617" customFormat="1" ht="22.5" customHeight="1" x14ac:dyDescent="0.3">
      <c r="A1221" s="510" t="s">
        <v>519</v>
      </c>
      <c r="B1221" s="511"/>
      <c r="C1221" s="510"/>
      <c r="D1221" s="465" t="s">
        <v>3761</v>
      </c>
      <c r="E1221" s="512"/>
      <c r="F1221" s="513"/>
      <c r="G1221" s="512"/>
      <c r="H1221" s="512"/>
      <c r="I1221" s="512"/>
      <c r="J1221" s="512"/>
      <c r="K1221" s="512"/>
      <c r="L1221" s="514"/>
      <c r="M1221" s="467"/>
      <c r="N1221" s="468"/>
      <c r="O1221" s="579"/>
      <c r="P1221" s="579"/>
      <c r="Q1221" s="469"/>
      <c r="R1221" s="469"/>
      <c r="S1221" s="715"/>
      <c r="T1221" s="579"/>
      <c r="U1221" s="616"/>
      <c r="V1221" s="616"/>
      <c r="W1221" s="616"/>
      <c r="X1221" s="616"/>
      <c r="Y1221" s="616"/>
    </row>
    <row r="1222" spans="1:25" s="608" customFormat="1" ht="32.25" customHeight="1" x14ac:dyDescent="0.3">
      <c r="A1222" s="477" t="s">
        <v>2317</v>
      </c>
      <c r="B1222" s="501" t="s">
        <v>2086</v>
      </c>
      <c r="C1222" s="477" t="s">
        <v>552</v>
      </c>
      <c r="D1222" s="478" t="s">
        <v>3128</v>
      </c>
      <c r="E1222" s="479" t="s">
        <v>3</v>
      </c>
      <c r="F1222" s="500"/>
      <c r="G1222" s="479"/>
      <c r="H1222" s="479"/>
      <c r="I1222" s="480"/>
      <c r="J1222" s="480"/>
      <c r="K1222" s="480">
        <f>SUM(K1223:K1228)</f>
        <v>61.182309060439081</v>
      </c>
      <c r="L1222" s="480">
        <f>K1222</f>
        <v>61.182309060439081</v>
      </c>
      <c r="M1222" s="482">
        <v>1</v>
      </c>
      <c r="N1222" s="483">
        <f>ROUND(M1222*L1222,2)</f>
        <v>61.18</v>
      </c>
      <c r="O1222" s="575"/>
      <c r="P1222" s="575"/>
      <c r="Q1222" s="485"/>
      <c r="R1222" s="485">
        <f>ROUND(N1222*P1222,2)</f>
        <v>0</v>
      </c>
      <c r="S1222" s="715">
        <f>ROUND(Q1222+R1222,2)</f>
        <v>0</v>
      </c>
      <c r="T1222" s="575" t="s">
        <v>555</v>
      </c>
      <c r="U1222" s="607"/>
      <c r="V1222" s="607"/>
      <c r="W1222" s="607"/>
      <c r="X1222" s="607"/>
      <c r="Y1222" s="607"/>
    </row>
    <row r="1223" spans="1:25" s="610" customFormat="1" ht="22.5" customHeight="1" x14ac:dyDescent="0.3">
      <c r="A1223" s="486" t="s">
        <v>2318</v>
      </c>
      <c r="B1223" s="487"/>
      <c r="C1223" s="486" t="s">
        <v>553</v>
      </c>
      <c r="D1223" s="823" t="s">
        <v>4955</v>
      </c>
      <c r="E1223" s="496" t="s">
        <v>1210</v>
      </c>
      <c r="F1223" s="494"/>
      <c r="G1223" s="489"/>
      <c r="H1223" s="489"/>
      <c r="I1223" s="492"/>
      <c r="J1223" s="524">
        <v>118</v>
      </c>
      <c r="K1223" s="492">
        <f>J1223*3.14*0.16</f>
        <v>59.283200000000008</v>
      </c>
      <c r="L1223" s="492">
        <f>J1223</f>
        <v>118</v>
      </c>
      <c r="M1223" s="490">
        <v>1.1000000000000001</v>
      </c>
      <c r="N1223" s="491">
        <f t="shared" ref="N1223:N1229" si="667">ROUND(M1223*L1223,2)</f>
        <v>129.80000000000001</v>
      </c>
      <c r="O1223" s="576"/>
      <c r="P1223" s="576"/>
      <c r="Q1223" s="492">
        <f t="shared" ref="Q1223:Q1229" si="668">ROUND(N1223*O1223,2)</f>
        <v>0</v>
      </c>
      <c r="R1223" s="492"/>
      <c r="S1223" s="715">
        <f t="shared" ref="S1223:S1229" si="669">ROUND(Q1223+R1223,2)</f>
        <v>0</v>
      </c>
      <c r="T1223" s="576"/>
      <c r="U1223" s="609"/>
      <c r="V1223" s="609"/>
      <c r="W1223" s="609"/>
      <c r="X1223" s="609"/>
      <c r="Y1223" s="609"/>
    </row>
    <row r="1224" spans="1:25" s="610" customFormat="1" ht="22.5" customHeight="1" x14ac:dyDescent="0.25">
      <c r="A1224" s="486" t="s">
        <v>2319</v>
      </c>
      <c r="B1224" s="487"/>
      <c r="C1224" s="486" t="s">
        <v>553</v>
      </c>
      <c r="D1224" s="596" t="s">
        <v>883</v>
      </c>
      <c r="E1224" s="496" t="s">
        <v>18</v>
      </c>
      <c r="F1224" s="570" t="s">
        <v>14</v>
      </c>
      <c r="G1224" s="565"/>
      <c r="H1224" s="489"/>
      <c r="I1224" s="492"/>
      <c r="J1224" s="526"/>
      <c r="K1224" s="492">
        <v>0.18</v>
      </c>
      <c r="L1224" s="494" t="str">
        <f>F1224</f>
        <v>1</v>
      </c>
      <c r="M1224" s="490">
        <v>1</v>
      </c>
      <c r="N1224" s="491">
        <f t="shared" si="667"/>
        <v>1</v>
      </c>
      <c r="O1224" s="576"/>
      <c r="P1224" s="576"/>
      <c r="Q1224" s="492">
        <f t="shared" si="668"/>
        <v>0</v>
      </c>
      <c r="R1224" s="492"/>
      <c r="S1224" s="715">
        <f t="shared" si="669"/>
        <v>0</v>
      </c>
      <c r="T1224" s="576"/>
      <c r="U1224" s="609"/>
      <c r="V1224" s="609"/>
      <c r="W1224" s="609"/>
      <c r="X1224" s="609"/>
      <c r="Y1224" s="609"/>
    </row>
    <row r="1225" spans="1:25" s="610" customFormat="1" ht="22.5" customHeight="1" x14ac:dyDescent="0.25">
      <c r="A1225" s="486" t="s">
        <v>2320</v>
      </c>
      <c r="B1225" s="487"/>
      <c r="C1225" s="486" t="s">
        <v>553</v>
      </c>
      <c r="D1225" s="596" t="s">
        <v>3762</v>
      </c>
      <c r="E1225" s="496" t="s">
        <v>18</v>
      </c>
      <c r="F1225" s="570">
        <v>1</v>
      </c>
      <c r="G1225" s="565"/>
      <c r="H1225" s="489"/>
      <c r="I1225" s="492"/>
      <c r="J1225" s="526"/>
      <c r="L1225" s="494" t="str">
        <f>F1226</f>
        <v>4</v>
      </c>
      <c r="M1225" s="490">
        <v>1</v>
      </c>
      <c r="N1225" s="491">
        <f t="shared" si="667"/>
        <v>4</v>
      </c>
      <c r="O1225" s="576"/>
      <c r="P1225" s="576"/>
      <c r="Q1225" s="492">
        <f t="shared" si="668"/>
        <v>0</v>
      </c>
      <c r="R1225" s="492"/>
      <c r="S1225" s="715">
        <f t="shared" si="669"/>
        <v>0</v>
      </c>
      <c r="T1225" s="576"/>
      <c r="U1225" s="609"/>
      <c r="V1225" s="609"/>
      <c r="W1225" s="609"/>
      <c r="X1225" s="609"/>
      <c r="Y1225" s="609"/>
    </row>
    <row r="1226" spans="1:25" s="610" customFormat="1" ht="22.5" customHeight="1" x14ac:dyDescent="0.25">
      <c r="A1226" s="486" t="s">
        <v>2321</v>
      </c>
      <c r="B1226" s="487"/>
      <c r="C1226" s="486" t="s">
        <v>553</v>
      </c>
      <c r="D1226" s="596" t="s">
        <v>3763</v>
      </c>
      <c r="E1226" s="496" t="s">
        <v>18</v>
      </c>
      <c r="F1226" s="570" t="s">
        <v>482</v>
      </c>
      <c r="G1226" s="565"/>
      <c r="H1226" s="489"/>
      <c r="I1226" s="492"/>
      <c r="J1226" s="526"/>
      <c r="K1226" s="492">
        <v>0.36950317827500517</v>
      </c>
      <c r="L1226" s="494" t="str">
        <f>F1226</f>
        <v>4</v>
      </c>
      <c r="M1226" s="490">
        <v>1</v>
      </c>
      <c r="N1226" s="491">
        <f t="shared" si="667"/>
        <v>4</v>
      </c>
      <c r="O1226" s="576"/>
      <c r="P1226" s="576"/>
      <c r="Q1226" s="492">
        <f t="shared" si="668"/>
        <v>0</v>
      </c>
      <c r="R1226" s="492"/>
      <c r="S1226" s="715">
        <f t="shared" si="669"/>
        <v>0</v>
      </c>
      <c r="T1226" s="576"/>
      <c r="U1226" s="609"/>
      <c r="V1226" s="609"/>
      <c r="W1226" s="609"/>
      <c r="X1226" s="609"/>
      <c r="Y1226" s="609"/>
    </row>
    <row r="1227" spans="1:25" s="610" customFormat="1" ht="22.5" customHeight="1" x14ac:dyDescent="0.25">
      <c r="A1227" s="486" t="s">
        <v>2322</v>
      </c>
      <c r="B1227" s="487"/>
      <c r="C1227" s="486" t="s">
        <v>553</v>
      </c>
      <c r="D1227" s="596" t="s">
        <v>921</v>
      </c>
      <c r="E1227" s="496" t="s">
        <v>18</v>
      </c>
      <c r="F1227" s="570" t="s">
        <v>14</v>
      </c>
      <c r="G1227" s="565"/>
      <c r="H1227" s="489"/>
      <c r="I1227" s="492"/>
      <c r="J1227" s="526"/>
      <c r="K1227" s="492">
        <v>0.1134309506244086</v>
      </c>
      <c r="L1227" s="494" t="str">
        <f>F1227</f>
        <v>1</v>
      </c>
      <c r="M1227" s="490">
        <v>1</v>
      </c>
      <c r="N1227" s="491">
        <f t="shared" si="667"/>
        <v>1</v>
      </c>
      <c r="O1227" s="576"/>
      <c r="P1227" s="576"/>
      <c r="Q1227" s="492">
        <f t="shared" si="668"/>
        <v>0</v>
      </c>
      <c r="R1227" s="492"/>
      <c r="S1227" s="715">
        <f t="shared" si="669"/>
        <v>0</v>
      </c>
      <c r="T1227" s="576"/>
      <c r="U1227" s="609"/>
      <c r="V1227" s="609"/>
      <c r="W1227" s="609"/>
      <c r="X1227" s="609"/>
      <c r="Y1227" s="609"/>
    </row>
    <row r="1228" spans="1:25" s="610" customFormat="1" ht="22.5" customHeight="1" x14ac:dyDescent="0.25">
      <c r="A1228" s="486" t="s">
        <v>2323</v>
      </c>
      <c r="B1228" s="487"/>
      <c r="C1228" s="486" t="s">
        <v>553</v>
      </c>
      <c r="D1228" s="596" t="s">
        <v>923</v>
      </c>
      <c r="E1228" s="496" t="s">
        <v>18</v>
      </c>
      <c r="F1228" s="570" t="s">
        <v>485</v>
      </c>
      <c r="G1228" s="565"/>
      <c r="H1228" s="489"/>
      <c r="I1228" s="492"/>
      <c r="J1228" s="526"/>
      <c r="K1228" s="492">
        <v>1.2361749315396635</v>
      </c>
      <c r="L1228" s="494" t="str">
        <f>F1228</f>
        <v>7</v>
      </c>
      <c r="M1228" s="490">
        <v>1</v>
      </c>
      <c r="N1228" s="491">
        <f t="shared" si="667"/>
        <v>7</v>
      </c>
      <c r="O1228" s="576"/>
      <c r="P1228" s="576"/>
      <c r="Q1228" s="492">
        <f t="shared" si="668"/>
        <v>0</v>
      </c>
      <c r="R1228" s="492"/>
      <c r="S1228" s="715">
        <f t="shared" si="669"/>
        <v>0</v>
      </c>
      <c r="T1228" s="576"/>
      <c r="U1228" s="609"/>
      <c r="V1228" s="609"/>
      <c r="W1228" s="609"/>
      <c r="X1228" s="609"/>
      <c r="Y1228" s="609"/>
    </row>
    <row r="1229" spans="1:25" s="610" customFormat="1" x14ac:dyDescent="0.25">
      <c r="A1229" s="486" t="s">
        <v>2324</v>
      </c>
      <c r="B1229" s="487"/>
      <c r="C1229" s="486" t="s">
        <v>553</v>
      </c>
      <c r="D1229" s="502" t="s">
        <v>705</v>
      </c>
      <c r="E1229" s="489" t="s">
        <v>3</v>
      </c>
      <c r="F1229" s="633">
        <v>0.06</v>
      </c>
      <c r="G1229" s="565"/>
      <c r="H1229" s="489"/>
      <c r="I1229" s="492"/>
      <c r="J1229" s="526"/>
      <c r="K1229" s="492"/>
      <c r="L1229" s="497">
        <f t="shared" ref="L1229:L1231" si="670">F1229</f>
        <v>0.06</v>
      </c>
      <c r="M1229" s="490">
        <v>1</v>
      </c>
      <c r="N1229" s="491">
        <f t="shared" si="667"/>
        <v>0.06</v>
      </c>
      <c r="O1229" s="576"/>
      <c r="P1229" s="576"/>
      <c r="Q1229" s="492">
        <f t="shared" si="668"/>
        <v>0</v>
      </c>
      <c r="R1229" s="492"/>
      <c r="S1229" s="715">
        <f t="shared" si="669"/>
        <v>0</v>
      </c>
      <c r="T1229" s="576"/>
      <c r="U1229" s="609"/>
      <c r="V1229" s="609"/>
      <c r="W1229" s="609"/>
      <c r="X1229" s="609"/>
      <c r="Y1229" s="609"/>
    </row>
    <row r="1230" spans="1:25" s="559" customFormat="1" x14ac:dyDescent="0.3">
      <c r="A1230" s="477" t="s">
        <v>2333</v>
      </c>
      <c r="B1230" s="501" t="s">
        <v>4988</v>
      </c>
      <c r="C1230" s="504" t="s">
        <v>552</v>
      </c>
      <c r="D1230" s="508" t="s">
        <v>654</v>
      </c>
      <c r="E1230" s="479" t="s">
        <v>18</v>
      </c>
      <c r="F1230" s="500">
        <f>F1231</f>
        <v>1</v>
      </c>
      <c r="G1230" s="500"/>
      <c r="H1230" s="500"/>
      <c r="I1230" s="500"/>
      <c r="J1230" s="500"/>
      <c r="K1230" s="500"/>
      <c r="L1230" s="506">
        <f t="shared" si="670"/>
        <v>1</v>
      </c>
      <c r="M1230" s="507">
        <v>1</v>
      </c>
      <c r="N1230" s="483">
        <f>ROUND(M1230*L1230,2)</f>
        <v>1</v>
      </c>
      <c r="O1230" s="575"/>
      <c r="P1230" s="575"/>
      <c r="Q1230" s="485"/>
      <c r="R1230" s="485">
        <f>ROUND(N1230*P1230,2)</f>
        <v>0</v>
      </c>
      <c r="S1230" s="715">
        <f>ROUND(Q1230+R1230,2)</f>
        <v>0</v>
      </c>
      <c r="T1230" s="586"/>
      <c r="U1230" s="558"/>
      <c r="V1230" s="558"/>
      <c r="W1230" s="558"/>
      <c r="X1230" s="558"/>
      <c r="Y1230" s="558"/>
    </row>
    <row r="1231" spans="1:25" s="626" customFormat="1" ht="27.6" x14ac:dyDescent="0.25">
      <c r="A1231" s="486" t="s">
        <v>2334</v>
      </c>
      <c r="B1231" s="543"/>
      <c r="C1231" s="486" t="s">
        <v>553</v>
      </c>
      <c r="D1231" s="597" t="s">
        <v>3760</v>
      </c>
      <c r="E1231" s="496" t="s">
        <v>18</v>
      </c>
      <c r="F1231" s="517">
        <v>1</v>
      </c>
      <c r="G1231" s="517"/>
      <c r="H1231" s="517"/>
      <c r="I1231" s="517"/>
      <c r="J1231" s="517"/>
      <c r="K1231" s="517"/>
      <c r="L1231" s="494">
        <f t="shared" si="670"/>
        <v>1</v>
      </c>
      <c r="M1231" s="490">
        <v>1</v>
      </c>
      <c r="N1231" s="491">
        <f t="shared" ref="N1231" si="671">ROUND(M1231*L1231,2)</f>
        <v>1</v>
      </c>
      <c r="O1231" s="577"/>
      <c r="P1231" s="577"/>
      <c r="Q1231" s="492">
        <f>ROUND(N1231*O1231,2)</f>
        <v>0</v>
      </c>
      <c r="R1231" s="492"/>
      <c r="S1231" s="715">
        <f>ROUND(Q1231+R1231,2)</f>
        <v>0</v>
      </c>
      <c r="T1231" s="584"/>
      <c r="U1231" s="625"/>
      <c r="V1231" s="625"/>
      <c r="W1231" s="625"/>
      <c r="X1231" s="625"/>
      <c r="Y1231" s="625"/>
    </row>
    <row r="1232" spans="1:25" s="608" customFormat="1" ht="18.75" customHeight="1" x14ac:dyDescent="0.3">
      <c r="A1232" s="477" t="s">
        <v>2336</v>
      </c>
      <c r="B1232" s="501" t="s">
        <v>2088</v>
      </c>
      <c r="C1232" s="477" t="s">
        <v>552</v>
      </c>
      <c r="D1232" s="478" t="s">
        <v>1338</v>
      </c>
      <c r="E1232" s="479" t="s">
        <v>3</v>
      </c>
      <c r="F1232" s="519">
        <f>F1233+F1235</f>
        <v>66.331999999999994</v>
      </c>
      <c r="G1232" s="479"/>
      <c r="H1232" s="479"/>
      <c r="I1232" s="479"/>
      <c r="J1232" s="479"/>
      <c r="K1232" s="500"/>
      <c r="L1232" s="519">
        <f>F1232</f>
        <v>66.331999999999994</v>
      </c>
      <c r="M1232" s="507">
        <v>1</v>
      </c>
      <c r="N1232" s="483">
        <f>ROUND(M1232*L1232,2)</f>
        <v>66.33</v>
      </c>
      <c r="O1232" s="575"/>
      <c r="P1232" s="575"/>
      <c r="Q1232" s="485"/>
      <c r="R1232" s="485">
        <f>ROUND(N1232*P1232,2)</f>
        <v>0</v>
      </c>
      <c r="S1232" s="715">
        <f>ROUND(Q1232+R1232,2)</f>
        <v>0</v>
      </c>
      <c r="T1232" s="587"/>
    </row>
    <row r="1233" spans="1:25" s="610" customFormat="1" ht="41.4" x14ac:dyDescent="0.25">
      <c r="A1233" s="486" t="s">
        <v>2337</v>
      </c>
      <c r="B1233" s="487"/>
      <c r="C1233" s="486" t="s">
        <v>553</v>
      </c>
      <c r="D1233" s="597" t="s">
        <v>3610</v>
      </c>
      <c r="E1233" s="489" t="s">
        <v>3</v>
      </c>
      <c r="F1233" s="497">
        <v>1.21</v>
      </c>
      <c r="G1233" s="489"/>
      <c r="H1233" s="489"/>
      <c r="I1233" s="489"/>
      <c r="J1233" s="489"/>
      <c r="K1233" s="494"/>
      <c r="L1233" s="497">
        <f>F1233</f>
        <v>1.21</v>
      </c>
      <c r="M1233" s="490">
        <v>1.1000000000000001</v>
      </c>
      <c r="N1233" s="491">
        <f t="shared" ref="N1233:N1236" si="672">ROUND(M1233*L1233,2)</f>
        <v>1.33</v>
      </c>
      <c r="O1233" s="576"/>
      <c r="P1233" s="576"/>
      <c r="Q1233" s="492">
        <f t="shared" ref="Q1233:Q1236" si="673">ROUND(N1233*O1233,2)</f>
        <v>0</v>
      </c>
      <c r="R1233" s="492"/>
      <c r="S1233" s="715">
        <f t="shared" ref="S1233:S1236" si="674">ROUND(Q1233+R1233,2)</f>
        <v>0</v>
      </c>
      <c r="T1233" s="584"/>
      <c r="U1233" s="609"/>
    </row>
    <row r="1234" spans="1:25" s="610" customFormat="1" ht="25.5" customHeight="1" x14ac:dyDescent="0.3">
      <c r="A1234" s="486" t="s">
        <v>3021</v>
      </c>
      <c r="B1234" s="487"/>
      <c r="C1234" s="486" t="s">
        <v>553</v>
      </c>
      <c r="D1234" s="493" t="s">
        <v>2983</v>
      </c>
      <c r="E1234" s="489" t="s">
        <v>2</v>
      </c>
      <c r="F1234" s="497">
        <f>F1233</f>
        <v>1.21</v>
      </c>
      <c r="G1234" s="497"/>
      <c r="H1234" s="497"/>
      <c r="I1234" s="497"/>
      <c r="J1234" s="497"/>
      <c r="K1234" s="497"/>
      <c r="L1234" s="497">
        <f>F1234</f>
        <v>1.21</v>
      </c>
      <c r="M1234" s="490">
        <v>2</v>
      </c>
      <c r="N1234" s="491">
        <f t="shared" si="672"/>
        <v>2.42</v>
      </c>
      <c r="O1234" s="576"/>
      <c r="P1234" s="576"/>
      <c r="Q1234" s="492">
        <f t="shared" si="673"/>
        <v>0</v>
      </c>
      <c r="R1234" s="492"/>
      <c r="S1234" s="715">
        <f t="shared" si="674"/>
        <v>0</v>
      </c>
      <c r="T1234" s="584"/>
    </row>
    <row r="1235" spans="1:25" s="610" customFormat="1" ht="43.5" customHeight="1" x14ac:dyDescent="0.25">
      <c r="A1235" s="486" t="s">
        <v>4409</v>
      </c>
      <c r="B1235" s="487"/>
      <c r="C1235" s="486" t="s">
        <v>553</v>
      </c>
      <c r="D1235" s="596" t="s">
        <v>3611</v>
      </c>
      <c r="E1235" s="489" t="s">
        <v>3</v>
      </c>
      <c r="F1235" s="497">
        <v>65.122</v>
      </c>
      <c r="G1235" s="497"/>
      <c r="H1235" s="497"/>
      <c r="I1235" s="497"/>
      <c r="J1235" s="497"/>
      <c r="K1235" s="497"/>
      <c r="L1235" s="497">
        <f>F1235</f>
        <v>65.122</v>
      </c>
      <c r="M1235" s="490">
        <v>1.1000000000000001</v>
      </c>
      <c r="N1235" s="491">
        <f t="shared" si="672"/>
        <v>71.63</v>
      </c>
      <c r="O1235" s="576"/>
      <c r="P1235" s="576"/>
      <c r="Q1235" s="492">
        <f t="shared" si="673"/>
        <v>0</v>
      </c>
      <c r="R1235" s="492"/>
      <c r="S1235" s="715">
        <f t="shared" si="674"/>
        <v>0</v>
      </c>
      <c r="T1235" s="584"/>
    </row>
    <row r="1236" spans="1:25" s="610" customFormat="1" ht="25.5" customHeight="1" x14ac:dyDescent="0.3">
      <c r="A1236" s="486" t="s">
        <v>4410</v>
      </c>
      <c r="B1236" s="487"/>
      <c r="C1236" s="486" t="s">
        <v>553</v>
      </c>
      <c r="D1236" s="493" t="s">
        <v>2983</v>
      </c>
      <c r="E1236" s="489" t="s">
        <v>2</v>
      </c>
      <c r="F1236" s="497">
        <f>F1235</f>
        <v>65.122</v>
      </c>
      <c r="G1236" s="497"/>
      <c r="H1236" s="497"/>
      <c r="I1236" s="497"/>
      <c r="J1236" s="497"/>
      <c r="K1236" s="497"/>
      <c r="L1236" s="497">
        <f t="shared" ref="L1236" si="675">F1236</f>
        <v>65.122</v>
      </c>
      <c r="M1236" s="490">
        <v>2</v>
      </c>
      <c r="N1236" s="491">
        <f t="shared" si="672"/>
        <v>130.24</v>
      </c>
      <c r="O1236" s="576"/>
      <c r="P1236" s="576"/>
      <c r="Q1236" s="492">
        <f t="shared" si="673"/>
        <v>0</v>
      </c>
      <c r="R1236" s="492"/>
      <c r="S1236" s="715">
        <f t="shared" si="674"/>
        <v>0</v>
      </c>
      <c r="T1236" s="584"/>
    </row>
    <row r="1237" spans="1:25" s="559" customFormat="1" x14ac:dyDescent="0.3">
      <c r="A1237" s="477" t="s">
        <v>2338</v>
      </c>
      <c r="B1237" s="501" t="s">
        <v>2977</v>
      </c>
      <c r="C1237" s="504" t="s">
        <v>552</v>
      </c>
      <c r="D1237" s="508" t="s">
        <v>3722</v>
      </c>
      <c r="E1237" s="479" t="s">
        <v>1685</v>
      </c>
      <c r="F1237" s="500">
        <f>F1238</f>
        <v>1</v>
      </c>
      <c r="G1237" s="500"/>
      <c r="H1237" s="500"/>
      <c r="I1237" s="500"/>
      <c r="J1237" s="500"/>
      <c r="K1237" s="500"/>
      <c r="L1237" s="506">
        <f t="shared" ref="L1237:L1238" si="676">F1237</f>
        <v>1</v>
      </c>
      <c r="M1237" s="507">
        <v>1</v>
      </c>
      <c r="N1237" s="483">
        <f>ROUND(M1237*L1237,2)</f>
        <v>1</v>
      </c>
      <c r="O1237" s="575"/>
      <c r="P1237" s="575"/>
      <c r="Q1237" s="485"/>
      <c r="R1237" s="485">
        <f>ROUND(N1237*P1237,2)</f>
        <v>0</v>
      </c>
      <c r="S1237" s="715">
        <f>ROUND(Q1237+R1237,2)</f>
        <v>0</v>
      </c>
      <c r="T1237" s="586"/>
      <c r="U1237" s="558"/>
      <c r="V1237" s="558"/>
      <c r="W1237" s="558"/>
      <c r="X1237" s="558"/>
      <c r="Y1237" s="558"/>
    </row>
    <row r="1238" spans="1:25" s="610" customFormat="1" x14ac:dyDescent="0.25">
      <c r="A1238" s="516" t="s">
        <v>2339</v>
      </c>
      <c r="B1238" s="487"/>
      <c r="C1238" s="486" t="s">
        <v>553</v>
      </c>
      <c r="D1238" s="602" t="s">
        <v>3764</v>
      </c>
      <c r="E1238" s="489" t="s">
        <v>3121</v>
      </c>
      <c r="F1238" s="520">
        <v>1</v>
      </c>
      <c r="G1238" s="489"/>
      <c r="H1238" s="489"/>
      <c r="I1238" s="489"/>
      <c r="J1238" s="489"/>
      <c r="K1238" s="494"/>
      <c r="L1238" s="494">
        <f t="shared" si="676"/>
        <v>1</v>
      </c>
      <c r="M1238" s="490">
        <v>1</v>
      </c>
      <c r="N1238" s="491">
        <f t="shared" ref="N1238" si="677">ROUND(M1238*L1238,2)</f>
        <v>1</v>
      </c>
      <c r="O1238" s="576"/>
      <c r="P1238" s="576"/>
      <c r="Q1238" s="492">
        <f>ROUND(N1238*O1238,2)</f>
        <v>0</v>
      </c>
      <c r="R1238" s="492"/>
      <c r="S1238" s="715">
        <f>ROUND(Q1238+R1238,2)</f>
        <v>0</v>
      </c>
      <c r="T1238" s="701" t="s">
        <v>3121</v>
      </c>
      <c r="U1238" s="609"/>
    </row>
    <row r="1239" spans="1:25" s="617" customFormat="1" ht="22.5" customHeight="1" x14ac:dyDescent="0.3">
      <c r="A1239" s="510" t="s">
        <v>520</v>
      </c>
      <c r="B1239" s="511"/>
      <c r="C1239" s="510"/>
      <c r="D1239" s="465" t="s">
        <v>3765</v>
      </c>
      <c r="E1239" s="512"/>
      <c r="F1239" s="513"/>
      <c r="G1239" s="512"/>
      <c r="H1239" s="512"/>
      <c r="I1239" s="512"/>
      <c r="J1239" s="512"/>
      <c r="K1239" s="512"/>
      <c r="L1239" s="514"/>
      <c r="M1239" s="467"/>
      <c r="N1239" s="468"/>
      <c r="O1239" s="579"/>
      <c r="P1239" s="579"/>
      <c r="Q1239" s="469"/>
      <c r="R1239" s="469"/>
      <c r="S1239" s="715"/>
      <c r="T1239" s="579"/>
      <c r="U1239" s="616"/>
      <c r="V1239" s="616"/>
      <c r="W1239" s="616"/>
      <c r="X1239" s="616"/>
      <c r="Y1239" s="616"/>
    </row>
    <row r="1240" spans="1:25" s="608" customFormat="1" ht="32.25" customHeight="1" x14ac:dyDescent="0.3">
      <c r="A1240" s="477" t="s">
        <v>2342</v>
      </c>
      <c r="B1240" s="501" t="s">
        <v>2086</v>
      </c>
      <c r="C1240" s="477" t="s">
        <v>552</v>
      </c>
      <c r="D1240" s="478" t="s">
        <v>3128</v>
      </c>
      <c r="E1240" s="479" t="s">
        <v>3</v>
      </c>
      <c r="F1240" s="500"/>
      <c r="G1240" s="479"/>
      <c r="H1240" s="479"/>
      <c r="I1240" s="480"/>
      <c r="J1240" s="480"/>
      <c r="K1240" s="480">
        <f>SUM(K1241:K1328)</f>
        <v>433.95340522557524</v>
      </c>
      <c r="L1240" s="480">
        <f>K1240</f>
        <v>433.95340522557524</v>
      </c>
      <c r="M1240" s="482">
        <v>1</v>
      </c>
      <c r="N1240" s="483">
        <f>ROUND(M1240*L1240,2)</f>
        <v>433.95</v>
      </c>
      <c r="O1240" s="575"/>
      <c r="P1240" s="575"/>
      <c r="Q1240" s="485"/>
      <c r="R1240" s="485">
        <f>ROUND(N1240*P1240,2)</f>
        <v>0</v>
      </c>
      <c r="S1240" s="715">
        <f>ROUND(Q1240+R1240,2)</f>
        <v>0</v>
      </c>
      <c r="T1240" s="575" t="s">
        <v>555</v>
      </c>
      <c r="U1240" s="607"/>
      <c r="V1240" s="607"/>
      <c r="W1240" s="607"/>
      <c r="X1240" s="607"/>
      <c r="Y1240" s="607"/>
    </row>
    <row r="1241" spans="1:25" s="610" customFormat="1" ht="22.5" customHeight="1" x14ac:dyDescent="0.25">
      <c r="A1241" s="486" t="s">
        <v>2343</v>
      </c>
      <c r="B1241" s="487"/>
      <c r="C1241" s="486" t="s">
        <v>553</v>
      </c>
      <c r="D1241" s="596" t="s">
        <v>3631</v>
      </c>
      <c r="E1241" s="496" t="s">
        <v>1210</v>
      </c>
      <c r="F1241" s="494"/>
      <c r="G1241" s="489">
        <v>0.2</v>
      </c>
      <c r="H1241" s="489">
        <v>0.2</v>
      </c>
      <c r="I1241" s="492">
        <f>(G1241+H1241)*2</f>
        <v>0.8</v>
      </c>
      <c r="J1241" s="679">
        <v>103.6</v>
      </c>
      <c r="K1241" s="492">
        <f>I1241*J1241</f>
        <v>82.88</v>
      </c>
      <c r="L1241" s="492">
        <f>J1241</f>
        <v>103.6</v>
      </c>
      <c r="M1241" s="490">
        <v>1.1000000000000001</v>
      </c>
      <c r="N1241" s="491">
        <f t="shared" ref="N1241:N1304" si="678">ROUND(M1241*L1241,2)</f>
        <v>113.96</v>
      </c>
      <c r="O1241" s="576"/>
      <c r="P1241" s="576"/>
      <c r="Q1241" s="492">
        <f t="shared" ref="Q1241:Q1304" si="679">ROUND(N1241*O1241,2)</f>
        <v>0</v>
      </c>
      <c r="R1241" s="492"/>
      <c r="S1241" s="715">
        <f t="shared" ref="S1241:S1304" si="680">ROUND(Q1241+R1241,2)</f>
        <v>0</v>
      </c>
      <c r="T1241" s="576"/>
      <c r="U1241" s="609"/>
      <c r="V1241" s="609"/>
      <c r="W1241" s="609"/>
      <c r="X1241" s="609"/>
      <c r="Y1241" s="609"/>
    </row>
    <row r="1242" spans="1:25" s="610" customFormat="1" ht="22.5" customHeight="1" x14ac:dyDescent="0.25">
      <c r="A1242" s="486" t="s">
        <v>2344</v>
      </c>
      <c r="B1242" s="487"/>
      <c r="C1242" s="486" t="s">
        <v>553</v>
      </c>
      <c r="D1242" s="596" t="s">
        <v>3285</v>
      </c>
      <c r="E1242" s="496" t="s">
        <v>1210</v>
      </c>
      <c r="F1242" s="494"/>
      <c r="G1242" s="489">
        <v>0.25</v>
      </c>
      <c r="H1242" s="489">
        <v>0.2</v>
      </c>
      <c r="I1242" s="492">
        <f t="shared" ref="I1242:I1244" si="681">(G1242+H1242)*2</f>
        <v>0.9</v>
      </c>
      <c r="J1242" s="679">
        <v>58.2</v>
      </c>
      <c r="K1242" s="492">
        <f t="shared" ref="K1242:K1258" si="682">I1242*J1242</f>
        <v>52.38</v>
      </c>
      <c r="L1242" s="492">
        <f>J1242</f>
        <v>58.2</v>
      </c>
      <c r="M1242" s="490">
        <v>1.1000000000000001</v>
      </c>
      <c r="N1242" s="491">
        <f t="shared" si="678"/>
        <v>64.02</v>
      </c>
      <c r="O1242" s="576"/>
      <c r="P1242" s="576"/>
      <c r="Q1242" s="492">
        <f t="shared" si="679"/>
        <v>0</v>
      </c>
      <c r="R1242" s="492"/>
      <c r="S1242" s="715">
        <f t="shared" si="680"/>
        <v>0</v>
      </c>
      <c r="T1242" s="576"/>
      <c r="U1242" s="609"/>
      <c r="V1242" s="609"/>
      <c r="W1242" s="609"/>
      <c r="X1242" s="609"/>
      <c r="Y1242" s="609"/>
    </row>
    <row r="1243" spans="1:25" s="610" customFormat="1" ht="22.5" customHeight="1" x14ac:dyDescent="0.25">
      <c r="A1243" s="486" t="s">
        <v>2345</v>
      </c>
      <c r="B1243" s="487"/>
      <c r="C1243" s="486" t="s">
        <v>553</v>
      </c>
      <c r="D1243" s="596" t="s">
        <v>3766</v>
      </c>
      <c r="E1243" s="496" t="s">
        <v>1210</v>
      </c>
      <c r="F1243" s="570"/>
      <c r="G1243" s="489">
        <v>0.3</v>
      </c>
      <c r="H1243" s="489">
        <v>0.2</v>
      </c>
      <c r="I1243" s="492">
        <f t="shared" si="681"/>
        <v>1</v>
      </c>
      <c r="J1243" s="680">
        <v>8.9</v>
      </c>
      <c r="K1243" s="492">
        <f t="shared" si="682"/>
        <v>8.9</v>
      </c>
      <c r="L1243" s="492">
        <f>J1243</f>
        <v>8.9</v>
      </c>
      <c r="M1243" s="490">
        <v>1.1000000000000001</v>
      </c>
      <c r="N1243" s="491">
        <f t="shared" si="678"/>
        <v>9.7899999999999991</v>
      </c>
      <c r="O1243" s="576"/>
      <c r="P1243" s="576"/>
      <c r="Q1243" s="492">
        <f t="shared" si="679"/>
        <v>0</v>
      </c>
      <c r="R1243" s="492"/>
      <c r="S1243" s="715">
        <f t="shared" si="680"/>
        <v>0</v>
      </c>
      <c r="T1243" s="576"/>
      <c r="U1243" s="609"/>
      <c r="V1243" s="609"/>
      <c r="W1243" s="609"/>
      <c r="X1243" s="609"/>
      <c r="Y1243" s="609"/>
    </row>
    <row r="1244" spans="1:25" s="610" customFormat="1" ht="22.5" customHeight="1" x14ac:dyDescent="0.25">
      <c r="A1244" s="486" t="s">
        <v>2346</v>
      </c>
      <c r="B1244" s="487"/>
      <c r="C1244" s="486" t="s">
        <v>553</v>
      </c>
      <c r="D1244" s="596" t="s">
        <v>3287</v>
      </c>
      <c r="E1244" s="496" t="s">
        <v>1210</v>
      </c>
      <c r="F1244" s="570"/>
      <c r="G1244" s="489">
        <v>0.3</v>
      </c>
      <c r="H1244" s="489">
        <v>0.25</v>
      </c>
      <c r="I1244" s="492">
        <f t="shared" si="681"/>
        <v>1.1000000000000001</v>
      </c>
      <c r="J1244" s="680">
        <v>9.9</v>
      </c>
      <c r="K1244" s="492">
        <f t="shared" si="682"/>
        <v>10.89</v>
      </c>
      <c r="L1244" s="492">
        <f t="shared" ref="L1244:L1253" si="683">J1244</f>
        <v>9.9</v>
      </c>
      <c r="M1244" s="490">
        <v>1.1000000000000001</v>
      </c>
      <c r="N1244" s="491">
        <f t="shared" si="678"/>
        <v>10.89</v>
      </c>
      <c r="O1244" s="576"/>
      <c r="P1244" s="576"/>
      <c r="Q1244" s="492">
        <f t="shared" si="679"/>
        <v>0</v>
      </c>
      <c r="R1244" s="492"/>
      <c r="S1244" s="715">
        <f t="shared" si="680"/>
        <v>0</v>
      </c>
      <c r="T1244" s="576"/>
      <c r="U1244" s="609"/>
      <c r="V1244" s="609"/>
      <c r="W1244" s="609"/>
      <c r="X1244" s="609"/>
      <c r="Y1244" s="609"/>
    </row>
    <row r="1245" spans="1:25" s="610" customFormat="1" ht="22.5" customHeight="1" x14ac:dyDescent="0.25">
      <c r="A1245" s="486" t="s">
        <v>2347</v>
      </c>
      <c r="B1245" s="487"/>
      <c r="C1245" s="486" t="s">
        <v>553</v>
      </c>
      <c r="D1245" s="596" t="s">
        <v>3655</v>
      </c>
      <c r="E1245" s="496" t="s">
        <v>1210</v>
      </c>
      <c r="F1245" s="570"/>
      <c r="G1245" s="489">
        <v>0.35</v>
      </c>
      <c r="H1245" s="489">
        <v>0.25</v>
      </c>
      <c r="I1245" s="492">
        <f t="shared" ref="I1245:I1258" si="684">(G1245+H1245)*2</f>
        <v>1.2</v>
      </c>
      <c r="J1245" s="680">
        <v>11.8</v>
      </c>
      <c r="K1245" s="492">
        <f t="shared" si="682"/>
        <v>14.16</v>
      </c>
      <c r="L1245" s="492">
        <f t="shared" si="683"/>
        <v>11.8</v>
      </c>
      <c r="M1245" s="490">
        <v>1.1000000000000001</v>
      </c>
      <c r="N1245" s="491">
        <f t="shared" si="678"/>
        <v>12.98</v>
      </c>
      <c r="O1245" s="576"/>
      <c r="P1245" s="576"/>
      <c r="Q1245" s="492">
        <f t="shared" si="679"/>
        <v>0</v>
      </c>
      <c r="R1245" s="492"/>
      <c r="S1245" s="715">
        <f t="shared" si="680"/>
        <v>0</v>
      </c>
      <c r="T1245" s="576"/>
      <c r="U1245" s="609"/>
      <c r="V1245" s="609"/>
      <c r="W1245" s="609"/>
      <c r="X1245" s="609"/>
      <c r="Y1245" s="609"/>
    </row>
    <row r="1246" spans="1:25" s="610" customFormat="1" ht="22.5" customHeight="1" x14ac:dyDescent="0.25">
      <c r="A1246" s="486" t="s">
        <v>4411</v>
      </c>
      <c r="B1246" s="487"/>
      <c r="C1246" s="486" t="s">
        <v>553</v>
      </c>
      <c r="D1246" s="596" t="s">
        <v>3632</v>
      </c>
      <c r="E1246" s="496" t="s">
        <v>1210</v>
      </c>
      <c r="F1246" s="570"/>
      <c r="G1246" s="565">
        <v>0.35</v>
      </c>
      <c r="H1246" s="489">
        <v>0.3</v>
      </c>
      <c r="I1246" s="492">
        <f t="shared" si="684"/>
        <v>1.2999999999999998</v>
      </c>
      <c r="J1246" s="680">
        <v>6.5</v>
      </c>
      <c r="K1246" s="492">
        <f t="shared" si="682"/>
        <v>8.4499999999999993</v>
      </c>
      <c r="L1246" s="492">
        <f t="shared" si="683"/>
        <v>6.5</v>
      </c>
      <c r="M1246" s="490">
        <v>1.1000000000000001</v>
      </c>
      <c r="N1246" s="491">
        <f t="shared" si="678"/>
        <v>7.15</v>
      </c>
      <c r="O1246" s="576"/>
      <c r="P1246" s="576"/>
      <c r="Q1246" s="492">
        <f t="shared" si="679"/>
        <v>0</v>
      </c>
      <c r="R1246" s="492"/>
      <c r="S1246" s="715">
        <f t="shared" si="680"/>
        <v>0</v>
      </c>
      <c r="T1246" s="576"/>
      <c r="U1246" s="609"/>
      <c r="V1246" s="609"/>
      <c r="W1246" s="609"/>
      <c r="X1246" s="609"/>
      <c r="Y1246" s="609"/>
    </row>
    <row r="1247" spans="1:25" s="610" customFormat="1" ht="22.5" customHeight="1" x14ac:dyDescent="0.25">
      <c r="A1247" s="486" t="s">
        <v>4412</v>
      </c>
      <c r="B1247" s="487"/>
      <c r="C1247" s="486" t="s">
        <v>553</v>
      </c>
      <c r="D1247" s="596" t="s">
        <v>3289</v>
      </c>
      <c r="E1247" s="496" t="s">
        <v>1210</v>
      </c>
      <c r="F1247" s="570"/>
      <c r="G1247" s="565">
        <v>0.4</v>
      </c>
      <c r="H1247" s="489">
        <v>0.25</v>
      </c>
      <c r="I1247" s="492">
        <f t="shared" si="684"/>
        <v>1.3</v>
      </c>
      <c r="J1247" s="680">
        <v>18.600000000000001</v>
      </c>
      <c r="K1247" s="492">
        <f t="shared" si="682"/>
        <v>24.180000000000003</v>
      </c>
      <c r="L1247" s="492">
        <f t="shared" si="683"/>
        <v>18.600000000000001</v>
      </c>
      <c r="M1247" s="490">
        <v>1.1000000000000001</v>
      </c>
      <c r="N1247" s="491">
        <f t="shared" si="678"/>
        <v>20.46</v>
      </c>
      <c r="O1247" s="576"/>
      <c r="P1247" s="576"/>
      <c r="Q1247" s="492">
        <f t="shared" si="679"/>
        <v>0</v>
      </c>
      <c r="R1247" s="492"/>
      <c r="S1247" s="715">
        <f t="shared" si="680"/>
        <v>0</v>
      </c>
      <c r="T1247" s="576"/>
      <c r="U1247" s="609"/>
      <c r="V1247" s="609"/>
      <c r="W1247" s="609"/>
      <c r="X1247" s="609"/>
      <c r="Y1247" s="609"/>
    </row>
    <row r="1248" spans="1:25" s="610" customFormat="1" ht="22.5" customHeight="1" x14ac:dyDescent="0.25">
      <c r="A1248" s="486" t="s">
        <v>4413</v>
      </c>
      <c r="B1248" s="487"/>
      <c r="C1248" s="486" t="s">
        <v>553</v>
      </c>
      <c r="D1248" s="596" t="s">
        <v>3767</v>
      </c>
      <c r="E1248" s="496" t="s">
        <v>1210</v>
      </c>
      <c r="F1248" s="570"/>
      <c r="G1248" s="565">
        <v>0.45</v>
      </c>
      <c r="H1248" s="489">
        <v>0.2</v>
      </c>
      <c r="I1248" s="492">
        <f>(G1248+H1248)*2</f>
        <v>1.3</v>
      </c>
      <c r="J1248" s="680">
        <v>6.5</v>
      </c>
      <c r="K1248" s="492">
        <f t="shared" si="682"/>
        <v>8.4500000000000011</v>
      </c>
      <c r="L1248" s="492">
        <f t="shared" si="683"/>
        <v>6.5</v>
      </c>
      <c r="M1248" s="490">
        <v>1.1000000000000001</v>
      </c>
      <c r="N1248" s="491">
        <f t="shared" si="678"/>
        <v>7.15</v>
      </c>
      <c r="O1248" s="576"/>
      <c r="P1248" s="576"/>
      <c r="Q1248" s="492">
        <f t="shared" si="679"/>
        <v>0</v>
      </c>
      <c r="R1248" s="492"/>
      <c r="S1248" s="715">
        <f t="shared" si="680"/>
        <v>0</v>
      </c>
      <c r="T1248" s="576"/>
      <c r="U1248" s="609"/>
      <c r="V1248" s="609"/>
      <c r="W1248" s="609"/>
      <c r="X1248" s="609"/>
      <c r="Y1248" s="609"/>
    </row>
    <row r="1249" spans="1:25" s="610" customFormat="1" ht="22.5" customHeight="1" x14ac:dyDescent="0.25">
      <c r="A1249" s="486" t="s">
        <v>4414</v>
      </c>
      <c r="B1249" s="487"/>
      <c r="C1249" s="486" t="s">
        <v>553</v>
      </c>
      <c r="D1249" s="596" t="s">
        <v>3768</v>
      </c>
      <c r="E1249" s="496" t="s">
        <v>1210</v>
      </c>
      <c r="F1249" s="570"/>
      <c r="G1249" s="565">
        <v>0.45</v>
      </c>
      <c r="H1249" s="489">
        <v>0.25</v>
      </c>
      <c r="I1249" s="492">
        <f t="shared" si="684"/>
        <v>1.4</v>
      </c>
      <c r="J1249" s="680">
        <v>5.9</v>
      </c>
      <c r="K1249" s="492">
        <f t="shared" si="682"/>
        <v>8.26</v>
      </c>
      <c r="L1249" s="492">
        <f t="shared" si="683"/>
        <v>5.9</v>
      </c>
      <c r="M1249" s="490">
        <v>1.1000000000000001</v>
      </c>
      <c r="N1249" s="491">
        <f t="shared" si="678"/>
        <v>6.49</v>
      </c>
      <c r="O1249" s="576"/>
      <c r="P1249" s="576"/>
      <c r="Q1249" s="492">
        <f t="shared" si="679"/>
        <v>0</v>
      </c>
      <c r="R1249" s="492"/>
      <c r="S1249" s="715">
        <f t="shared" si="680"/>
        <v>0</v>
      </c>
      <c r="T1249" s="576"/>
      <c r="U1249" s="609"/>
      <c r="V1249" s="609"/>
      <c r="W1249" s="609"/>
      <c r="X1249" s="609"/>
      <c r="Y1249" s="609"/>
    </row>
    <row r="1250" spans="1:25" s="610" customFormat="1" ht="22.5" customHeight="1" x14ac:dyDescent="0.25">
      <c r="A1250" s="486" t="s">
        <v>4415</v>
      </c>
      <c r="B1250" s="487"/>
      <c r="C1250" s="486" t="s">
        <v>553</v>
      </c>
      <c r="D1250" s="596" t="s">
        <v>3769</v>
      </c>
      <c r="E1250" s="496" t="s">
        <v>1210</v>
      </c>
      <c r="F1250" s="570"/>
      <c r="G1250" s="565">
        <v>0.5</v>
      </c>
      <c r="H1250" s="489">
        <v>0.25</v>
      </c>
      <c r="I1250" s="492">
        <f t="shared" si="684"/>
        <v>1.5</v>
      </c>
      <c r="J1250" s="680">
        <v>14.2</v>
      </c>
      <c r="K1250" s="492">
        <f t="shared" si="682"/>
        <v>21.299999999999997</v>
      </c>
      <c r="L1250" s="492">
        <f>J1250</f>
        <v>14.2</v>
      </c>
      <c r="M1250" s="490">
        <v>1.1000000000000001</v>
      </c>
      <c r="N1250" s="491">
        <f t="shared" si="678"/>
        <v>15.62</v>
      </c>
      <c r="O1250" s="576"/>
      <c r="P1250" s="576"/>
      <c r="Q1250" s="492">
        <f t="shared" si="679"/>
        <v>0</v>
      </c>
      <c r="R1250" s="492"/>
      <c r="S1250" s="715">
        <f t="shared" si="680"/>
        <v>0</v>
      </c>
      <c r="T1250" s="576"/>
      <c r="U1250" s="609"/>
      <c r="V1250" s="609"/>
      <c r="W1250" s="609"/>
      <c r="X1250" s="609"/>
      <c r="Y1250" s="609"/>
    </row>
    <row r="1251" spans="1:25" s="610" customFormat="1" ht="22.5" customHeight="1" x14ac:dyDescent="0.25">
      <c r="A1251" s="486" t="s">
        <v>4416</v>
      </c>
      <c r="B1251" s="487"/>
      <c r="C1251" s="486" t="s">
        <v>553</v>
      </c>
      <c r="D1251" s="596" t="s">
        <v>3191</v>
      </c>
      <c r="E1251" s="496" t="s">
        <v>1210</v>
      </c>
      <c r="F1251" s="570"/>
      <c r="G1251" s="565">
        <v>0.5</v>
      </c>
      <c r="H1251" s="489">
        <v>0.3</v>
      </c>
      <c r="I1251" s="492">
        <f t="shared" si="684"/>
        <v>1.6</v>
      </c>
      <c r="J1251" s="680">
        <v>15.1</v>
      </c>
      <c r="K1251" s="492">
        <f t="shared" si="682"/>
        <v>24.16</v>
      </c>
      <c r="L1251" s="492">
        <f t="shared" si="683"/>
        <v>15.1</v>
      </c>
      <c r="M1251" s="490">
        <v>1.1000000000000001</v>
      </c>
      <c r="N1251" s="491">
        <f t="shared" si="678"/>
        <v>16.61</v>
      </c>
      <c r="O1251" s="576"/>
      <c r="P1251" s="576"/>
      <c r="Q1251" s="492">
        <f t="shared" si="679"/>
        <v>0</v>
      </c>
      <c r="R1251" s="492"/>
      <c r="S1251" s="715">
        <f t="shared" si="680"/>
        <v>0</v>
      </c>
      <c r="T1251" s="576"/>
      <c r="U1251" s="609"/>
      <c r="V1251" s="609"/>
      <c r="W1251" s="609"/>
      <c r="X1251" s="609"/>
      <c r="Y1251" s="609"/>
    </row>
    <row r="1252" spans="1:25" s="610" customFormat="1" ht="22.5" customHeight="1" x14ac:dyDescent="0.25">
      <c r="A1252" s="486" t="s">
        <v>4417</v>
      </c>
      <c r="B1252" s="487"/>
      <c r="C1252" s="486" t="s">
        <v>553</v>
      </c>
      <c r="D1252" s="596" t="s">
        <v>3770</v>
      </c>
      <c r="E1252" s="496" t="s">
        <v>1210</v>
      </c>
      <c r="F1252" s="570"/>
      <c r="G1252" s="565">
        <v>0.55000000000000004</v>
      </c>
      <c r="H1252" s="489">
        <v>0.25</v>
      </c>
      <c r="I1252" s="492">
        <f t="shared" si="684"/>
        <v>1.6</v>
      </c>
      <c r="J1252" s="680">
        <v>2.5</v>
      </c>
      <c r="K1252" s="492">
        <f t="shared" si="682"/>
        <v>4</v>
      </c>
      <c r="L1252" s="492">
        <f t="shared" si="683"/>
        <v>2.5</v>
      </c>
      <c r="M1252" s="490">
        <v>1.1000000000000001</v>
      </c>
      <c r="N1252" s="491">
        <f t="shared" si="678"/>
        <v>2.75</v>
      </c>
      <c r="O1252" s="576"/>
      <c r="P1252" s="576"/>
      <c r="Q1252" s="492">
        <f t="shared" si="679"/>
        <v>0</v>
      </c>
      <c r="R1252" s="492"/>
      <c r="S1252" s="715">
        <f t="shared" si="680"/>
        <v>0</v>
      </c>
      <c r="T1252" s="576"/>
      <c r="U1252" s="609"/>
      <c r="V1252" s="609"/>
      <c r="W1252" s="609"/>
      <c r="X1252" s="609"/>
      <c r="Y1252" s="609"/>
    </row>
    <row r="1253" spans="1:25" s="610" customFormat="1" ht="22.5" customHeight="1" x14ac:dyDescent="0.25">
      <c r="A1253" s="486" t="s">
        <v>4418</v>
      </c>
      <c r="B1253" s="487"/>
      <c r="C1253" s="486" t="s">
        <v>553</v>
      </c>
      <c r="D1253" s="596" t="s">
        <v>3771</v>
      </c>
      <c r="E1253" s="496" t="s">
        <v>1210</v>
      </c>
      <c r="F1253" s="570"/>
      <c r="G1253" s="565">
        <v>0.55000000000000004</v>
      </c>
      <c r="H1253" s="489">
        <v>0.3</v>
      </c>
      <c r="I1253" s="492">
        <f t="shared" si="684"/>
        <v>1.7000000000000002</v>
      </c>
      <c r="J1253" s="680">
        <v>2.2999999999999998</v>
      </c>
      <c r="K1253" s="492">
        <f t="shared" si="682"/>
        <v>3.91</v>
      </c>
      <c r="L1253" s="492">
        <f t="shared" si="683"/>
        <v>2.2999999999999998</v>
      </c>
      <c r="M1253" s="490">
        <v>1.1000000000000001</v>
      </c>
      <c r="N1253" s="491">
        <f t="shared" si="678"/>
        <v>2.5299999999999998</v>
      </c>
      <c r="O1253" s="576"/>
      <c r="P1253" s="576"/>
      <c r="Q1253" s="492">
        <f t="shared" si="679"/>
        <v>0</v>
      </c>
      <c r="R1253" s="492"/>
      <c r="S1253" s="715">
        <f t="shared" si="680"/>
        <v>0</v>
      </c>
      <c r="T1253" s="576"/>
      <c r="U1253" s="609"/>
      <c r="V1253" s="609"/>
      <c r="W1253" s="609"/>
      <c r="X1253" s="609"/>
      <c r="Y1253" s="609"/>
    </row>
    <row r="1254" spans="1:25" s="610" customFormat="1" ht="22.5" customHeight="1" x14ac:dyDescent="0.25">
      <c r="A1254" s="486" t="s">
        <v>4419</v>
      </c>
      <c r="B1254" s="487"/>
      <c r="C1254" s="486" t="s">
        <v>553</v>
      </c>
      <c r="D1254" s="596" t="s">
        <v>3162</v>
      </c>
      <c r="E1254" s="496" t="s">
        <v>1210</v>
      </c>
      <c r="F1254" s="570"/>
      <c r="G1254" s="565">
        <v>0.6</v>
      </c>
      <c r="H1254" s="489">
        <v>0.3</v>
      </c>
      <c r="I1254" s="492">
        <f t="shared" si="684"/>
        <v>1.7999999999999998</v>
      </c>
      <c r="J1254" s="680">
        <v>1.8</v>
      </c>
      <c r="K1254" s="492">
        <f t="shared" si="682"/>
        <v>3.2399999999999998</v>
      </c>
      <c r="L1254" s="492">
        <f>J1254</f>
        <v>1.8</v>
      </c>
      <c r="M1254" s="490">
        <v>1.1000000000000001</v>
      </c>
      <c r="N1254" s="491">
        <f t="shared" si="678"/>
        <v>1.98</v>
      </c>
      <c r="O1254" s="576"/>
      <c r="P1254" s="576"/>
      <c r="Q1254" s="492">
        <f t="shared" si="679"/>
        <v>0</v>
      </c>
      <c r="R1254" s="492"/>
      <c r="S1254" s="715">
        <f t="shared" si="680"/>
        <v>0</v>
      </c>
      <c r="T1254" s="576"/>
      <c r="U1254" s="609"/>
      <c r="V1254" s="609"/>
      <c r="W1254" s="609"/>
      <c r="X1254" s="609"/>
      <c r="Y1254" s="609"/>
    </row>
    <row r="1255" spans="1:25" s="610" customFormat="1" ht="22.5" customHeight="1" x14ac:dyDescent="0.25">
      <c r="A1255" s="486" t="s">
        <v>4420</v>
      </c>
      <c r="B1255" s="487"/>
      <c r="C1255" s="486" t="s">
        <v>553</v>
      </c>
      <c r="D1255" s="596" t="s">
        <v>3772</v>
      </c>
      <c r="E1255" s="496" t="s">
        <v>1210</v>
      </c>
      <c r="F1255" s="570"/>
      <c r="G1255" s="565">
        <v>0.7</v>
      </c>
      <c r="H1255" s="489">
        <v>0.5</v>
      </c>
      <c r="I1255" s="492">
        <f t="shared" si="684"/>
        <v>2.4</v>
      </c>
      <c r="J1255" s="680">
        <v>12.3</v>
      </c>
      <c r="K1255" s="492">
        <f t="shared" si="682"/>
        <v>29.52</v>
      </c>
      <c r="L1255" s="492">
        <f t="shared" ref="L1255:L1258" si="685">J1255</f>
        <v>12.3</v>
      </c>
      <c r="M1255" s="490">
        <v>1.1000000000000001</v>
      </c>
      <c r="N1255" s="491">
        <f t="shared" si="678"/>
        <v>13.53</v>
      </c>
      <c r="O1255" s="576"/>
      <c r="P1255" s="576"/>
      <c r="Q1255" s="492">
        <f t="shared" si="679"/>
        <v>0</v>
      </c>
      <c r="R1255" s="492"/>
      <c r="S1255" s="715">
        <f t="shared" si="680"/>
        <v>0</v>
      </c>
      <c r="T1255" s="576"/>
      <c r="U1255" s="609"/>
      <c r="V1255" s="609"/>
      <c r="W1255" s="609"/>
      <c r="X1255" s="609"/>
      <c r="Y1255" s="609"/>
    </row>
    <row r="1256" spans="1:25" s="610" customFormat="1" ht="22.5" customHeight="1" x14ac:dyDescent="0.25">
      <c r="A1256" s="486" t="s">
        <v>4421</v>
      </c>
      <c r="B1256" s="487"/>
      <c r="C1256" s="486" t="s">
        <v>553</v>
      </c>
      <c r="D1256" s="596" t="s">
        <v>3773</v>
      </c>
      <c r="E1256" s="496" t="s">
        <v>1210</v>
      </c>
      <c r="F1256" s="570"/>
      <c r="G1256" s="565">
        <v>0.75</v>
      </c>
      <c r="H1256" s="489">
        <v>0.35</v>
      </c>
      <c r="I1256" s="492">
        <f t="shared" si="684"/>
        <v>2.2000000000000002</v>
      </c>
      <c r="J1256" s="680">
        <v>15.3</v>
      </c>
      <c r="K1256" s="492">
        <f t="shared" si="682"/>
        <v>33.660000000000004</v>
      </c>
      <c r="L1256" s="492">
        <f t="shared" si="685"/>
        <v>15.3</v>
      </c>
      <c r="M1256" s="490">
        <v>1.1000000000000001</v>
      </c>
      <c r="N1256" s="491">
        <f t="shared" si="678"/>
        <v>16.829999999999998</v>
      </c>
      <c r="O1256" s="576"/>
      <c r="P1256" s="576"/>
      <c r="Q1256" s="492">
        <f t="shared" si="679"/>
        <v>0</v>
      </c>
      <c r="R1256" s="492"/>
      <c r="S1256" s="715">
        <f t="shared" si="680"/>
        <v>0</v>
      </c>
      <c r="T1256" s="576"/>
      <c r="U1256" s="609"/>
      <c r="V1256" s="609"/>
      <c r="W1256" s="609"/>
      <c r="X1256" s="609"/>
      <c r="Y1256" s="609"/>
    </row>
    <row r="1257" spans="1:25" s="610" customFormat="1" ht="22.5" customHeight="1" x14ac:dyDescent="0.25">
      <c r="A1257" s="486" t="s">
        <v>4422</v>
      </c>
      <c r="B1257" s="487"/>
      <c r="C1257" s="486" t="s">
        <v>553</v>
      </c>
      <c r="D1257" s="813" t="s">
        <v>4576</v>
      </c>
      <c r="E1257" s="496" t="s">
        <v>1210</v>
      </c>
      <c r="F1257" s="570"/>
      <c r="G1257" s="565">
        <v>0.8</v>
      </c>
      <c r="H1257" s="489">
        <v>0.5</v>
      </c>
      <c r="I1257" s="492">
        <f t="shared" si="684"/>
        <v>2.6</v>
      </c>
      <c r="J1257" s="680">
        <v>1.2</v>
      </c>
      <c r="K1257" s="492">
        <f t="shared" si="682"/>
        <v>3.12</v>
      </c>
      <c r="L1257" s="492">
        <f t="shared" si="685"/>
        <v>1.2</v>
      </c>
      <c r="M1257" s="490">
        <v>1.1000000000000001</v>
      </c>
      <c r="N1257" s="491">
        <f t="shared" si="678"/>
        <v>1.32</v>
      </c>
      <c r="O1257" s="576"/>
      <c r="P1257" s="576"/>
      <c r="Q1257" s="492">
        <f t="shared" si="679"/>
        <v>0</v>
      </c>
      <c r="R1257" s="492"/>
      <c r="S1257" s="715">
        <f t="shared" si="680"/>
        <v>0</v>
      </c>
      <c r="T1257" s="576"/>
      <c r="U1257" s="609"/>
      <c r="V1257" s="609"/>
      <c r="W1257" s="609"/>
      <c r="X1257" s="609"/>
      <c r="Y1257" s="609"/>
    </row>
    <row r="1258" spans="1:25" s="610" customFormat="1" ht="22.5" customHeight="1" x14ac:dyDescent="0.25">
      <c r="A1258" s="486" t="s">
        <v>4423</v>
      </c>
      <c r="B1258" s="487"/>
      <c r="C1258" s="486" t="s">
        <v>553</v>
      </c>
      <c r="D1258" s="596" t="s">
        <v>3572</v>
      </c>
      <c r="E1258" s="496" t="s">
        <v>1210</v>
      </c>
      <c r="F1258" s="570"/>
      <c r="G1258" s="565">
        <v>1.1000000000000001</v>
      </c>
      <c r="H1258" s="489">
        <v>0.4</v>
      </c>
      <c r="I1258" s="492">
        <f t="shared" si="684"/>
        <v>3</v>
      </c>
      <c r="J1258" s="680">
        <v>2.9</v>
      </c>
      <c r="K1258" s="492">
        <f t="shared" si="682"/>
        <v>8.6999999999999993</v>
      </c>
      <c r="L1258" s="492">
        <f t="shared" si="685"/>
        <v>2.9</v>
      </c>
      <c r="M1258" s="490">
        <v>1.1000000000000001</v>
      </c>
      <c r="N1258" s="491">
        <f t="shared" si="678"/>
        <v>3.19</v>
      </c>
      <c r="O1258" s="576"/>
      <c r="P1258" s="576"/>
      <c r="Q1258" s="492">
        <f t="shared" si="679"/>
        <v>0</v>
      </c>
      <c r="R1258" s="492"/>
      <c r="S1258" s="715">
        <f t="shared" si="680"/>
        <v>0</v>
      </c>
      <c r="T1258" s="576"/>
      <c r="U1258" s="609"/>
      <c r="V1258" s="609"/>
      <c r="W1258" s="609"/>
      <c r="X1258" s="609"/>
      <c r="Y1258" s="609"/>
    </row>
    <row r="1259" spans="1:25" s="610" customFormat="1" ht="22.5" customHeight="1" x14ac:dyDescent="0.25">
      <c r="A1259" s="486" t="s">
        <v>4424</v>
      </c>
      <c r="B1259" s="487"/>
      <c r="C1259" s="486" t="s">
        <v>553</v>
      </c>
      <c r="D1259" s="596" t="s">
        <v>3693</v>
      </c>
      <c r="E1259" s="489" t="s">
        <v>18</v>
      </c>
      <c r="F1259" s="570" t="s">
        <v>484</v>
      </c>
      <c r="G1259" s="565"/>
      <c r="H1259" s="489"/>
      <c r="I1259" s="492"/>
      <c r="J1259" s="526"/>
      <c r="K1259" s="549">
        <v>1.44</v>
      </c>
      <c r="L1259" s="492" t="str">
        <f t="shared" ref="L1259:L1329" si="686">F1259</f>
        <v>6</v>
      </c>
      <c r="M1259" s="490">
        <v>1</v>
      </c>
      <c r="N1259" s="491">
        <f t="shared" si="678"/>
        <v>6</v>
      </c>
      <c r="O1259" s="576"/>
      <c r="P1259" s="576"/>
      <c r="Q1259" s="492">
        <f t="shared" si="679"/>
        <v>0</v>
      </c>
      <c r="R1259" s="492"/>
      <c r="S1259" s="715">
        <f t="shared" si="680"/>
        <v>0</v>
      </c>
      <c r="T1259" s="576"/>
      <c r="U1259" s="609"/>
      <c r="V1259" s="609"/>
      <c r="W1259" s="609"/>
      <c r="X1259" s="609"/>
      <c r="Y1259" s="609"/>
    </row>
    <row r="1260" spans="1:25" s="610" customFormat="1" ht="22.5" customHeight="1" x14ac:dyDescent="0.25">
      <c r="A1260" s="486" t="s">
        <v>4425</v>
      </c>
      <c r="B1260" s="487"/>
      <c r="C1260" s="486" t="s">
        <v>553</v>
      </c>
      <c r="D1260" s="596" t="s">
        <v>3774</v>
      </c>
      <c r="E1260" s="489" t="s">
        <v>18</v>
      </c>
      <c r="F1260" s="570" t="s">
        <v>16</v>
      </c>
      <c r="G1260" s="565"/>
      <c r="H1260" s="489"/>
      <c r="I1260" s="492"/>
      <c r="J1260" s="526"/>
      <c r="K1260" s="549">
        <v>0.44999999999999996</v>
      </c>
      <c r="L1260" s="492" t="str">
        <f t="shared" si="686"/>
        <v>3</v>
      </c>
      <c r="M1260" s="490">
        <v>1</v>
      </c>
      <c r="N1260" s="491">
        <f t="shared" si="678"/>
        <v>3</v>
      </c>
      <c r="O1260" s="576"/>
      <c r="P1260" s="576"/>
      <c r="Q1260" s="492">
        <f t="shared" si="679"/>
        <v>0</v>
      </c>
      <c r="R1260" s="492"/>
      <c r="S1260" s="715">
        <f t="shared" si="680"/>
        <v>0</v>
      </c>
      <c r="T1260" s="576"/>
      <c r="U1260" s="609"/>
      <c r="V1260" s="609"/>
      <c r="W1260" s="609"/>
      <c r="X1260" s="609"/>
      <c r="Y1260" s="609"/>
    </row>
    <row r="1261" spans="1:25" s="610" customFormat="1" ht="22.5" customHeight="1" x14ac:dyDescent="0.25">
      <c r="A1261" s="486" t="s">
        <v>4426</v>
      </c>
      <c r="B1261" s="487"/>
      <c r="C1261" s="486" t="s">
        <v>553</v>
      </c>
      <c r="D1261" s="596" t="s">
        <v>3775</v>
      </c>
      <c r="E1261" s="489" t="s">
        <v>18</v>
      </c>
      <c r="F1261" s="570" t="s">
        <v>14</v>
      </c>
      <c r="G1261" s="565"/>
      <c r="H1261" s="489"/>
      <c r="I1261" s="492"/>
      <c r="J1261" s="526"/>
      <c r="K1261" s="549">
        <v>0.18</v>
      </c>
      <c r="L1261" s="492" t="str">
        <f t="shared" si="686"/>
        <v>1</v>
      </c>
      <c r="M1261" s="490">
        <v>1</v>
      </c>
      <c r="N1261" s="491">
        <f t="shared" si="678"/>
        <v>1</v>
      </c>
      <c r="O1261" s="576"/>
      <c r="P1261" s="576"/>
      <c r="Q1261" s="492">
        <f t="shared" si="679"/>
        <v>0</v>
      </c>
      <c r="R1261" s="492"/>
      <c r="S1261" s="715">
        <f t="shared" si="680"/>
        <v>0</v>
      </c>
      <c r="T1261" s="576"/>
      <c r="U1261" s="609"/>
      <c r="V1261" s="609"/>
      <c r="W1261" s="609"/>
      <c r="X1261" s="609"/>
      <c r="Y1261" s="609"/>
    </row>
    <row r="1262" spans="1:25" s="610" customFormat="1" ht="22.5" customHeight="1" x14ac:dyDescent="0.25">
      <c r="A1262" s="486" t="s">
        <v>4427</v>
      </c>
      <c r="B1262" s="487"/>
      <c r="C1262" s="486" t="s">
        <v>553</v>
      </c>
      <c r="D1262" s="596" t="s">
        <v>3776</v>
      </c>
      <c r="E1262" s="489" t="s">
        <v>18</v>
      </c>
      <c r="F1262" s="570" t="s">
        <v>15</v>
      </c>
      <c r="G1262" s="565"/>
      <c r="H1262" s="489"/>
      <c r="I1262" s="492"/>
      <c r="J1262" s="526"/>
      <c r="K1262" s="549">
        <v>0.36</v>
      </c>
      <c r="L1262" s="492" t="str">
        <f t="shared" si="686"/>
        <v>2</v>
      </c>
      <c r="M1262" s="490">
        <v>1</v>
      </c>
      <c r="N1262" s="491">
        <f t="shared" si="678"/>
        <v>2</v>
      </c>
      <c r="O1262" s="576"/>
      <c r="P1262" s="576"/>
      <c r="Q1262" s="492">
        <f t="shared" si="679"/>
        <v>0</v>
      </c>
      <c r="R1262" s="492"/>
      <c r="S1262" s="715">
        <f t="shared" si="680"/>
        <v>0</v>
      </c>
      <c r="T1262" s="576"/>
      <c r="U1262" s="609"/>
      <c r="V1262" s="609"/>
      <c r="W1262" s="609"/>
      <c r="X1262" s="609"/>
      <c r="Y1262" s="609"/>
    </row>
    <row r="1263" spans="1:25" s="610" customFormat="1" ht="22.5" customHeight="1" x14ac:dyDescent="0.25">
      <c r="A1263" s="486" t="s">
        <v>4428</v>
      </c>
      <c r="B1263" s="487"/>
      <c r="C1263" s="486" t="s">
        <v>553</v>
      </c>
      <c r="D1263" s="596" t="s">
        <v>3777</v>
      </c>
      <c r="E1263" s="489" t="s">
        <v>18</v>
      </c>
      <c r="F1263" s="570" t="s">
        <v>16</v>
      </c>
      <c r="G1263" s="565"/>
      <c r="H1263" s="489"/>
      <c r="I1263" s="492"/>
      <c r="J1263" s="526"/>
      <c r="K1263" s="549">
        <v>0.63</v>
      </c>
      <c r="L1263" s="492" t="str">
        <f t="shared" si="686"/>
        <v>3</v>
      </c>
      <c r="M1263" s="490">
        <v>1</v>
      </c>
      <c r="N1263" s="491">
        <f t="shared" si="678"/>
        <v>3</v>
      </c>
      <c r="O1263" s="576"/>
      <c r="P1263" s="576"/>
      <c r="Q1263" s="492">
        <f t="shared" si="679"/>
        <v>0</v>
      </c>
      <c r="R1263" s="492"/>
      <c r="S1263" s="715">
        <f t="shared" si="680"/>
        <v>0</v>
      </c>
      <c r="T1263" s="576"/>
      <c r="U1263" s="609"/>
      <c r="V1263" s="609"/>
      <c r="W1263" s="609"/>
      <c r="X1263" s="609"/>
      <c r="Y1263" s="609"/>
    </row>
    <row r="1264" spans="1:25" s="610" customFormat="1" ht="22.5" customHeight="1" x14ac:dyDescent="0.25">
      <c r="A1264" s="486" t="s">
        <v>4429</v>
      </c>
      <c r="B1264" s="487"/>
      <c r="C1264" s="486" t="s">
        <v>553</v>
      </c>
      <c r="D1264" s="596" t="s">
        <v>3778</v>
      </c>
      <c r="E1264" s="489" t="s">
        <v>18</v>
      </c>
      <c r="F1264" s="570" t="s">
        <v>14</v>
      </c>
      <c r="G1264" s="565"/>
      <c r="H1264" s="489"/>
      <c r="I1264" s="492"/>
      <c r="J1264" s="526"/>
      <c r="K1264" s="549">
        <v>0.21</v>
      </c>
      <c r="L1264" s="494" t="str">
        <f t="shared" si="686"/>
        <v>1</v>
      </c>
      <c r="M1264" s="490">
        <v>1</v>
      </c>
      <c r="N1264" s="491">
        <f t="shared" si="678"/>
        <v>1</v>
      </c>
      <c r="O1264" s="576"/>
      <c r="P1264" s="576"/>
      <c r="Q1264" s="492">
        <f t="shared" si="679"/>
        <v>0</v>
      </c>
      <c r="R1264" s="492"/>
      <c r="S1264" s="715">
        <f t="shared" si="680"/>
        <v>0</v>
      </c>
      <c r="T1264" s="576"/>
      <c r="U1264" s="609"/>
      <c r="V1264" s="609"/>
      <c r="W1264" s="609"/>
      <c r="X1264" s="609"/>
      <c r="Y1264" s="609"/>
    </row>
    <row r="1265" spans="1:25" s="610" customFormat="1" ht="22.5" customHeight="1" x14ac:dyDescent="0.25">
      <c r="A1265" s="486" t="s">
        <v>4430</v>
      </c>
      <c r="B1265" s="487"/>
      <c r="C1265" s="486" t="s">
        <v>553</v>
      </c>
      <c r="D1265" s="596" t="s">
        <v>3779</v>
      </c>
      <c r="E1265" s="489" t="s">
        <v>18</v>
      </c>
      <c r="F1265" s="570" t="s">
        <v>14</v>
      </c>
      <c r="G1265" s="565"/>
      <c r="H1265" s="489"/>
      <c r="I1265" s="492"/>
      <c r="J1265" s="526"/>
      <c r="K1265" s="549">
        <v>0.24</v>
      </c>
      <c r="L1265" s="494" t="str">
        <f t="shared" si="686"/>
        <v>1</v>
      </c>
      <c r="M1265" s="490">
        <v>1</v>
      </c>
      <c r="N1265" s="491">
        <f t="shared" si="678"/>
        <v>1</v>
      </c>
      <c r="O1265" s="576"/>
      <c r="P1265" s="576"/>
      <c r="Q1265" s="492">
        <f t="shared" si="679"/>
        <v>0</v>
      </c>
      <c r="R1265" s="492"/>
      <c r="S1265" s="715">
        <f t="shared" si="680"/>
        <v>0</v>
      </c>
      <c r="T1265" s="576"/>
      <c r="U1265" s="609"/>
      <c r="V1265" s="609"/>
      <c r="W1265" s="609"/>
      <c r="X1265" s="609"/>
      <c r="Y1265" s="609"/>
    </row>
    <row r="1266" spans="1:25" s="610" customFormat="1" ht="22.5" customHeight="1" x14ac:dyDescent="0.25">
      <c r="A1266" s="486" t="s">
        <v>4431</v>
      </c>
      <c r="B1266" s="487"/>
      <c r="C1266" s="486" t="s">
        <v>553</v>
      </c>
      <c r="D1266" s="596" t="s">
        <v>3780</v>
      </c>
      <c r="E1266" s="489" t="s">
        <v>18</v>
      </c>
      <c r="F1266" s="570" t="s">
        <v>14</v>
      </c>
      <c r="G1266" s="565"/>
      <c r="H1266" s="489"/>
      <c r="I1266" s="492"/>
      <c r="J1266" s="526"/>
      <c r="K1266" s="549">
        <v>0.27</v>
      </c>
      <c r="L1266" s="494" t="str">
        <f t="shared" si="686"/>
        <v>1</v>
      </c>
      <c r="M1266" s="490">
        <v>1</v>
      </c>
      <c r="N1266" s="491">
        <f t="shared" si="678"/>
        <v>1</v>
      </c>
      <c r="O1266" s="576"/>
      <c r="P1266" s="576"/>
      <c r="Q1266" s="492">
        <f t="shared" si="679"/>
        <v>0</v>
      </c>
      <c r="R1266" s="492"/>
      <c r="S1266" s="715">
        <f t="shared" si="680"/>
        <v>0</v>
      </c>
      <c r="T1266" s="576"/>
      <c r="U1266" s="609"/>
      <c r="V1266" s="609"/>
      <c r="W1266" s="609"/>
      <c r="X1266" s="609"/>
      <c r="Y1266" s="609"/>
    </row>
    <row r="1267" spans="1:25" s="610" customFormat="1" ht="22.5" customHeight="1" x14ac:dyDescent="0.25">
      <c r="A1267" s="486" t="s">
        <v>4432</v>
      </c>
      <c r="B1267" s="487"/>
      <c r="C1267" s="486" t="s">
        <v>553</v>
      </c>
      <c r="D1267" s="596" t="s">
        <v>3781</v>
      </c>
      <c r="E1267" s="489" t="s">
        <v>18</v>
      </c>
      <c r="F1267" s="570" t="s">
        <v>15</v>
      </c>
      <c r="G1267" s="565"/>
      <c r="H1267" s="489"/>
      <c r="I1267" s="492"/>
      <c r="J1267" s="526"/>
      <c r="K1267" s="549">
        <v>0.6</v>
      </c>
      <c r="L1267" s="494" t="str">
        <f t="shared" si="686"/>
        <v>2</v>
      </c>
      <c r="M1267" s="490">
        <v>1</v>
      </c>
      <c r="N1267" s="491">
        <f t="shared" si="678"/>
        <v>2</v>
      </c>
      <c r="O1267" s="576"/>
      <c r="P1267" s="576"/>
      <c r="Q1267" s="492">
        <f t="shared" si="679"/>
        <v>0</v>
      </c>
      <c r="R1267" s="492"/>
      <c r="S1267" s="715">
        <f t="shared" si="680"/>
        <v>0</v>
      </c>
      <c r="T1267" s="576"/>
      <c r="U1267" s="609"/>
      <c r="V1267" s="609"/>
      <c r="W1267" s="609"/>
      <c r="X1267" s="609"/>
      <c r="Y1267" s="609"/>
    </row>
    <row r="1268" spans="1:25" s="610" customFormat="1" ht="22.5" customHeight="1" x14ac:dyDescent="0.25">
      <c r="A1268" s="486" t="s">
        <v>4433</v>
      </c>
      <c r="B1268" s="487"/>
      <c r="C1268" s="486" t="s">
        <v>553</v>
      </c>
      <c r="D1268" s="596" t="s">
        <v>3782</v>
      </c>
      <c r="E1268" s="489" t="s">
        <v>18</v>
      </c>
      <c r="F1268" s="570" t="s">
        <v>14</v>
      </c>
      <c r="G1268" s="565"/>
      <c r="H1268" s="489"/>
      <c r="I1268" s="492"/>
      <c r="J1268" s="526"/>
      <c r="K1268" s="549">
        <v>0.3</v>
      </c>
      <c r="L1268" s="494" t="str">
        <f t="shared" si="686"/>
        <v>1</v>
      </c>
      <c r="M1268" s="490">
        <v>1</v>
      </c>
      <c r="N1268" s="491">
        <f t="shared" si="678"/>
        <v>1</v>
      </c>
      <c r="O1268" s="576"/>
      <c r="P1268" s="576"/>
      <c r="Q1268" s="492">
        <f t="shared" si="679"/>
        <v>0</v>
      </c>
      <c r="R1268" s="492"/>
      <c r="S1268" s="715">
        <f t="shared" si="680"/>
        <v>0</v>
      </c>
      <c r="T1268" s="576"/>
      <c r="U1268" s="609"/>
      <c r="V1268" s="609"/>
      <c r="W1268" s="609"/>
      <c r="X1268" s="609"/>
      <c r="Y1268" s="609"/>
    </row>
    <row r="1269" spans="1:25" s="610" customFormat="1" ht="22.5" customHeight="1" x14ac:dyDescent="0.25">
      <c r="A1269" s="486" t="s">
        <v>4434</v>
      </c>
      <c r="B1269" s="487"/>
      <c r="C1269" s="486" t="s">
        <v>553</v>
      </c>
      <c r="D1269" s="596" t="s">
        <v>3783</v>
      </c>
      <c r="E1269" s="489" t="s">
        <v>18</v>
      </c>
      <c r="F1269" s="570" t="s">
        <v>14</v>
      </c>
      <c r="G1269" s="565"/>
      <c r="H1269" s="489"/>
      <c r="I1269" s="492"/>
      <c r="J1269" s="526"/>
      <c r="K1269" s="549">
        <v>0.33</v>
      </c>
      <c r="L1269" s="494" t="str">
        <f t="shared" si="686"/>
        <v>1</v>
      </c>
      <c r="M1269" s="490">
        <v>1</v>
      </c>
      <c r="N1269" s="491">
        <f t="shared" si="678"/>
        <v>1</v>
      </c>
      <c r="O1269" s="576"/>
      <c r="P1269" s="576"/>
      <c r="Q1269" s="492">
        <f t="shared" si="679"/>
        <v>0</v>
      </c>
      <c r="R1269" s="492"/>
      <c r="S1269" s="715">
        <f t="shared" si="680"/>
        <v>0</v>
      </c>
      <c r="T1269" s="576"/>
      <c r="U1269" s="609"/>
      <c r="V1269" s="609"/>
      <c r="W1269" s="609"/>
      <c r="X1269" s="609"/>
      <c r="Y1269" s="609"/>
    </row>
    <row r="1270" spans="1:25" s="610" customFormat="1" ht="22.5" customHeight="1" x14ac:dyDescent="0.25">
      <c r="A1270" s="486" t="s">
        <v>4435</v>
      </c>
      <c r="B1270" s="487"/>
      <c r="C1270" s="486" t="s">
        <v>553</v>
      </c>
      <c r="D1270" s="596" t="s">
        <v>3784</v>
      </c>
      <c r="E1270" s="489" t="s">
        <v>18</v>
      </c>
      <c r="F1270" s="570" t="s">
        <v>14</v>
      </c>
      <c r="G1270" s="565"/>
      <c r="H1270" s="489"/>
      <c r="I1270" s="492"/>
      <c r="J1270" s="526"/>
      <c r="K1270" s="549">
        <v>0.33</v>
      </c>
      <c r="L1270" s="494" t="str">
        <f t="shared" si="686"/>
        <v>1</v>
      </c>
      <c r="M1270" s="490">
        <v>1</v>
      </c>
      <c r="N1270" s="491">
        <f t="shared" si="678"/>
        <v>1</v>
      </c>
      <c r="O1270" s="576"/>
      <c r="P1270" s="576"/>
      <c r="Q1270" s="492">
        <f t="shared" si="679"/>
        <v>0</v>
      </c>
      <c r="R1270" s="492"/>
      <c r="S1270" s="715">
        <f t="shared" si="680"/>
        <v>0</v>
      </c>
      <c r="T1270" s="576"/>
      <c r="U1270" s="609"/>
      <c r="V1270" s="609"/>
      <c r="W1270" s="609"/>
      <c r="X1270" s="609"/>
      <c r="Y1270" s="609"/>
    </row>
    <row r="1271" spans="1:25" s="610" customFormat="1" ht="22.5" customHeight="1" x14ac:dyDescent="0.25">
      <c r="A1271" s="486" t="s">
        <v>4436</v>
      </c>
      <c r="B1271" s="487"/>
      <c r="C1271" s="486" t="s">
        <v>553</v>
      </c>
      <c r="D1271" s="596" t="s">
        <v>3785</v>
      </c>
      <c r="E1271" s="489" t="s">
        <v>18</v>
      </c>
      <c r="F1271" s="570" t="s">
        <v>14</v>
      </c>
      <c r="G1271" s="565"/>
      <c r="H1271" s="489"/>
      <c r="I1271" s="492"/>
      <c r="J1271" s="526"/>
      <c r="K1271" s="549">
        <v>0.36</v>
      </c>
      <c r="L1271" s="494" t="str">
        <f t="shared" si="686"/>
        <v>1</v>
      </c>
      <c r="M1271" s="490">
        <v>1</v>
      </c>
      <c r="N1271" s="491">
        <f t="shared" si="678"/>
        <v>1</v>
      </c>
      <c r="O1271" s="576"/>
      <c r="P1271" s="576"/>
      <c r="Q1271" s="492">
        <f t="shared" si="679"/>
        <v>0</v>
      </c>
      <c r="R1271" s="492"/>
      <c r="S1271" s="715">
        <f t="shared" si="680"/>
        <v>0</v>
      </c>
      <c r="T1271" s="576"/>
      <c r="U1271" s="609"/>
      <c r="V1271" s="609"/>
      <c r="W1271" s="609"/>
      <c r="X1271" s="609"/>
      <c r="Y1271" s="609"/>
    </row>
    <row r="1272" spans="1:25" s="610" customFormat="1" ht="22.5" customHeight="1" x14ac:dyDescent="0.25">
      <c r="A1272" s="486" t="s">
        <v>4437</v>
      </c>
      <c r="B1272" s="487"/>
      <c r="C1272" s="486" t="s">
        <v>553</v>
      </c>
      <c r="D1272" s="596" t="s">
        <v>3786</v>
      </c>
      <c r="E1272" s="489" t="s">
        <v>18</v>
      </c>
      <c r="F1272" s="570" t="s">
        <v>15</v>
      </c>
      <c r="G1272" s="565"/>
      <c r="H1272" s="489"/>
      <c r="I1272" s="492"/>
      <c r="J1272" s="526"/>
      <c r="K1272" s="549">
        <v>0.36</v>
      </c>
      <c r="L1272" s="494" t="str">
        <f t="shared" si="686"/>
        <v>2</v>
      </c>
      <c r="M1272" s="490">
        <v>1</v>
      </c>
      <c r="N1272" s="491">
        <f t="shared" si="678"/>
        <v>2</v>
      </c>
      <c r="O1272" s="576"/>
      <c r="P1272" s="576"/>
      <c r="Q1272" s="492">
        <f t="shared" si="679"/>
        <v>0</v>
      </c>
      <c r="R1272" s="492"/>
      <c r="S1272" s="715">
        <f t="shared" si="680"/>
        <v>0</v>
      </c>
      <c r="T1272" s="576"/>
      <c r="U1272" s="609"/>
      <c r="V1272" s="609"/>
      <c r="W1272" s="609"/>
      <c r="X1272" s="609"/>
      <c r="Y1272" s="609"/>
    </row>
    <row r="1273" spans="1:25" s="610" customFormat="1" ht="22.5" customHeight="1" x14ac:dyDescent="0.25">
      <c r="A1273" s="486" t="s">
        <v>4438</v>
      </c>
      <c r="B1273" s="487"/>
      <c r="C1273" s="486" t="s">
        <v>553</v>
      </c>
      <c r="D1273" s="596" t="s">
        <v>3787</v>
      </c>
      <c r="E1273" s="489" t="s">
        <v>18</v>
      </c>
      <c r="F1273" s="570" t="s">
        <v>15</v>
      </c>
      <c r="G1273" s="565"/>
      <c r="H1273" s="489"/>
      <c r="I1273" s="492"/>
      <c r="J1273" s="526"/>
      <c r="K1273" s="549">
        <v>0.54</v>
      </c>
      <c r="L1273" s="494" t="str">
        <f t="shared" si="686"/>
        <v>2</v>
      </c>
      <c r="M1273" s="490">
        <v>1</v>
      </c>
      <c r="N1273" s="491">
        <f t="shared" si="678"/>
        <v>2</v>
      </c>
      <c r="O1273" s="576"/>
      <c r="P1273" s="576"/>
      <c r="Q1273" s="492">
        <f t="shared" si="679"/>
        <v>0</v>
      </c>
      <c r="R1273" s="492"/>
      <c r="S1273" s="715">
        <f t="shared" si="680"/>
        <v>0</v>
      </c>
      <c r="T1273" s="576"/>
      <c r="U1273" s="609"/>
      <c r="V1273" s="609"/>
      <c r="W1273" s="609"/>
      <c r="X1273" s="609"/>
      <c r="Y1273" s="609"/>
    </row>
    <row r="1274" spans="1:25" s="610" customFormat="1" ht="22.5" customHeight="1" x14ac:dyDescent="0.25">
      <c r="A1274" s="486" t="s">
        <v>4439</v>
      </c>
      <c r="B1274" s="487"/>
      <c r="C1274" s="486" t="s">
        <v>553</v>
      </c>
      <c r="D1274" s="596" t="s">
        <v>3788</v>
      </c>
      <c r="E1274" s="489" t="s">
        <v>18</v>
      </c>
      <c r="F1274" s="570" t="s">
        <v>14</v>
      </c>
      <c r="G1274" s="565"/>
      <c r="H1274" s="489"/>
      <c r="I1274" s="492"/>
      <c r="J1274" s="526"/>
      <c r="K1274" s="549">
        <v>0.3</v>
      </c>
      <c r="L1274" s="494" t="str">
        <f t="shared" si="686"/>
        <v>1</v>
      </c>
      <c r="M1274" s="490">
        <v>1</v>
      </c>
      <c r="N1274" s="491">
        <f t="shared" si="678"/>
        <v>1</v>
      </c>
      <c r="O1274" s="576"/>
      <c r="P1274" s="576"/>
      <c r="Q1274" s="492">
        <f t="shared" si="679"/>
        <v>0</v>
      </c>
      <c r="R1274" s="492"/>
      <c r="S1274" s="715">
        <f t="shared" si="680"/>
        <v>0</v>
      </c>
      <c r="T1274" s="576"/>
      <c r="U1274" s="609"/>
      <c r="V1274" s="609"/>
      <c r="W1274" s="609"/>
      <c r="X1274" s="609"/>
      <c r="Y1274" s="609"/>
    </row>
    <row r="1275" spans="1:25" s="610" customFormat="1" ht="22.5" customHeight="1" x14ac:dyDescent="0.25">
      <c r="A1275" s="486" t="s">
        <v>4440</v>
      </c>
      <c r="B1275" s="487"/>
      <c r="C1275" s="486" t="s">
        <v>553</v>
      </c>
      <c r="D1275" s="596" t="s">
        <v>3789</v>
      </c>
      <c r="E1275" s="489" t="s">
        <v>18</v>
      </c>
      <c r="F1275" s="570" t="s">
        <v>14</v>
      </c>
      <c r="G1275" s="565"/>
      <c r="H1275" s="489"/>
      <c r="I1275" s="492"/>
      <c r="J1275" s="526"/>
      <c r="K1275" s="549">
        <v>0.45</v>
      </c>
      <c r="L1275" s="494" t="str">
        <f t="shared" si="686"/>
        <v>1</v>
      </c>
      <c r="M1275" s="490">
        <v>1</v>
      </c>
      <c r="N1275" s="491">
        <f t="shared" si="678"/>
        <v>1</v>
      </c>
      <c r="O1275" s="576"/>
      <c r="P1275" s="576"/>
      <c r="Q1275" s="492">
        <f t="shared" si="679"/>
        <v>0</v>
      </c>
      <c r="R1275" s="492"/>
      <c r="S1275" s="715">
        <f t="shared" si="680"/>
        <v>0</v>
      </c>
      <c r="T1275" s="576"/>
      <c r="U1275" s="609"/>
      <c r="V1275" s="609"/>
      <c r="W1275" s="609"/>
      <c r="X1275" s="609"/>
      <c r="Y1275" s="609"/>
    </row>
    <row r="1276" spans="1:25" s="610" customFormat="1" ht="22.5" customHeight="1" x14ac:dyDescent="0.25">
      <c r="A1276" s="486" t="s">
        <v>4441</v>
      </c>
      <c r="B1276" s="487"/>
      <c r="C1276" s="486" t="s">
        <v>553</v>
      </c>
      <c r="D1276" s="596" t="s">
        <v>3790</v>
      </c>
      <c r="E1276" s="489" t="s">
        <v>18</v>
      </c>
      <c r="F1276" s="570" t="s">
        <v>14</v>
      </c>
      <c r="G1276" s="565"/>
      <c r="H1276" s="489"/>
      <c r="I1276" s="492"/>
      <c r="J1276" s="526"/>
      <c r="K1276" s="549">
        <v>0.45</v>
      </c>
      <c r="L1276" s="494" t="str">
        <f t="shared" si="686"/>
        <v>1</v>
      </c>
      <c r="M1276" s="490">
        <v>1</v>
      </c>
      <c r="N1276" s="491">
        <f t="shared" si="678"/>
        <v>1</v>
      </c>
      <c r="O1276" s="576"/>
      <c r="P1276" s="576"/>
      <c r="Q1276" s="492">
        <f t="shared" si="679"/>
        <v>0</v>
      </c>
      <c r="R1276" s="492"/>
      <c r="S1276" s="715">
        <f t="shared" si="680"/>
        <v>0</v>
      </c>
      <c r="T1276" s="576"/>
      <c r="U1276" s="609"/>
      <c r="V1276" s="609"/>
      <c r="W1276" s="609"/>
      <c r="X1276" s="609"/>
      <c r="Y1276" s="609"/>
    </row>
    <row r="1277" spans="1:25" s="610" customFormat="1" ht="22.5" customHeight="1" x14ac:dyDescent="0.25">
      <c r="A1277" s="486" t="s">
        <v>4442</v>
      </c>
      <c r="B1277" s="487"/>
      <c r="C1277" s="486" t="s">
        <v>553</v>
      </c>
      <c r="D1277" s="596" t="s">
        <v>3791</v>
      </c>
      <c r="E1277" s="489" t="s">
        <v>18</v>
      </c>
      <c r="F1277" s="570" t="s">
        <v>14</v>
      </c>
      <c r="G1277" s="565"/>
      <c r="H1277" s="489"/>
      <c r="I1277" s="492"/>
      <c r="J1277" s="526"/>
      <c r="K1277" s="549">
        <v>0.45</v>
      </c>
      <c r="L1277" s="494" t="str">
        <f t="shared" si="686"/>
        <v>1</v>
      </c>
      <c r="M1277" s="490">
        <v>1</v>
      </c>
      <c r="N1277" s="491">
        <f t="shared" si="678"/>
        <v>1</v>
      </c>
      <c r="O1277" s="576"/>
      <c r="P1277" s="576"/>
      <c r="Q1277" s="492">
        <f t="shared" si="679"/>
        <v>0</v>
      </c>
      <c r="R1277" s="492"/>
      <c r="S1277" s="715">
        <f t="shared" si="680"/>
        <v>0</v>
      </c>
      <c r="T1277" s="576"/>
      <c r="U1277" s="609"/>
      <c r="V1277" s="609"/>
      <c r="W1277" s="609"/>
      <c r="X1277" s="609"/>
      <c r="Y1277" s="609"/>
    </row>
    <row r="1278" spans="1:25" s="610" customFormat="1" ht="22.5" customHeight="1" x14ac:dyDescent="0.25">
      <c r="A1278" s="486" t="s">
        <v>4443</v>
      </c>
      <c r="B1278" s="487"/>
      <c r="C1278" s="486" t="s">
        <v>553</v>
      </c>
      <c r="D1278" s="596" t="s">
        <v>916</v>
      </c>
      <c r="E1278" s="489" t="s">
        <v>18</v>
      </c>
      <c r="F1278" s="570">
        <v>1</v>
      </c>
      <c r="G1278" s="565"/>
      <c r="H1278" s="489"/>
      <c r="I1278" s="492"/>
      <c r="J1278" s="526"/>
      <c r="K1278" s="549">
        <v>0.14000000000000001</v>
      </c>
      <c r="L1278" s="494">
        <f t="shared" ref="L1278:L1324" si="687">F1278</f>
        <v>1</v>
      </c>
      <c r="M1278" s="490">
        <v>1</v>
      </c>
      <c r="N1278" s="491">
        <f t="shared" si="678"/>
        <v>1</v>
      </c>
      <c r="O1278" s="576"/>
      <c r="P1278" s="576"/>
      <c r="Q1278" s="492">
        <f t="shared" si="679"/>
        <v>0</v>
      </c>
      <c r="R1278" s="492"/>
      <c r="S1278" s="715">
        <f t="shared" si="680"/>
        <v>0</v>
      </c>
      <c r="T1278" s="576"/>
      <c r="U1278" s="609"/>
      <c r="V1278" s="609"/>
      <c r="W1278" s="609"/>
      <c r="X1278" s="609"/>
      <c r="Y1278" s="609"/>
    </row>
    <row r="1279" spans="1:25" s="610" customFormat="1" ht="22.5" customHeight="1" x14ac:dyDescent="0.25">
      <c r="A1279" s="486" t="s">
        <v>4444</v>
      </c>
      <c r="B1279" s="487"/>
      <c r="C1279" s="486" t="s">
        <v>553</v>
      </c>
      <c r="D1279" s="596" t="s">
        <v>3644</v>
      </c>
      <c r="E1279" s="489" t="s">
        <v>18</v>
      </c>
      <c r="F1279" s="570" t="s">
        <v>507</v>
      </c>
      <c r="G1279" s="565"/>
      <c r="H1279" s="489"/>
      <c r="I1279" s="492"/>
      <c r="J1279" s="526"/>
      <c r="K1279" s="549">
        <v>2.3199999999999998</v>
      </c>
      <c r="L1279" s="494" t="str">
        <f t="shared" si="687"/>
        <v>29</v>
      </c>
      <c r="M1279" s="490">
        <v>1</v>
      </c>
      <c r="N1279" s="491">
        <f t="shared" si="678"/>
        <v>29</v>
      </c>
      <c r="O1279" s="576"/>
      <c r="P1279" s="576"/>
      <c r="Q1279" s="492">
        <f t="shared" si="679"/>
        <v>0</v>
      </c>
      <c r="R1279" s="492"/>
      <c r="S1279" s="715">
        <f t="shared" si="680"/>
        <v>0</v>
      </c>
      <c r="T1279" s="576"/>
      <c r="U1279" s="609"/>
      <c r="V1279" s="609"/>
      <c r="W1279" s="609"/>
      <c r="X1279" s="609"/>
      <c r="Y1279" s="609"/>
    </row>
    <row r="1280" spans="1:25" s="610" customFormat="1" ht="22.5" customHeight="1" x14ac:dyDescent="0.25">
      <c r="A1280" s="486" t="s">
        <v>4445</v>
      </c>
      <c r="B1280" s="487"/>
      <c r="C1280" s="486" t="s">
        <v>553</v>
      </c>
      <c r="D1280" s="596" t="s">
        <v>3792</v>
      </c>
      <c r="E1280" s="489" t="s">
        <v>18</v>
      </c>
      <c r="F1280" s="570" t="s">
        <v>483</v>
      </c>
      <c r="G1280" s="565"/>
      <c r="H1280" s="489"/>
      <c r="I1280" s="492"/>
      <c r="J1280" s="526"/>
      <c r="K1280" s="549">
        <v>0.47499999999999998</v>
      </c>
      <c r="L1280" s="494" t="str">
        <f t="shared" si="687"/>
        <v>5</v>
      </c>
      <c r="M1280" s="490">
        <v>1</v>
      </c>
      <c r="N1280" s="491">
        <f t="shared" si="678"/>
        <v>5</v>
      </c>
      <c r="O1280" s="576"/>
      <c r="P1280" s="576"/>
      <c r="Q1280" s="492">
        <f t="shared" si="679"/>
        <v>0</v>
      </c>
      <c r="R1280" s="492"/>
      <c r="S1280" s="715">
        <f t="shared" si="680"/>
        <v>0</v>
      </c>
      <c r="T1280" s="576"/>
      <c r="U1280" s="609"/>
      <c r="V1280" s="609"/>
      <c r="W1280" s="609"/>
      <c r="X1280" s="609"/>
      <c r="Y1280" s="609"/>
    </row>
    <row r="1281" spans="1:25" s="610" customFormat="1" ht="22.5" customHeight="1" x14ac:dyDescent="0.25">
      <c r="A1281" s="486" t="s">
        <v>4446</v>
      </c>
      <c r="B1281" s="487"/>
      <c r="C1281" s="486" t="s">
        <v>553</v>
      </c>
      <c r="D1281" s="596" t="s">
        <v>3793</v>
      </c>
      <c r="E1281" s="489" t="s">
        <v>18</v>
      </c>
      <c r="F1281" s="570" t="s">
        <v>14</v>
      </c>
      <c r="G1281" s="565"/>
      <c r="H1281" s="489"/>
      <c r="I1281" s="492"/>
      <c r="J1281" s="526"/>
      <c r="K1281" s="549">
        <v>0.2</v>
      </c>
      <c r="L1281" s="494" t="str">
        <f t="shared" si="687"/>
        <v>1</v>
      </c>
      <c r="M1281" s="490">
        <v>1</v>
      </c>
      <c r="N1281" s="491">
        <f t="shared" si="678"/>
        <v>1</v>
      </c>
      <c r="O1281" s="576"/>
      <c r="P1281" s="576"/>
      <c r="Q1281" s="492">
        <f t="shared" si="679"/>
        <v>0</v>
      </c>
      <c r="R1281" s="492"/>
      <c r="S1281" s="715">
        <f t="shared" si="680"/>
        <v>0</v>
      </c>
      <c r="T1281" s="576"/>
      <c r="U1281" s="609"/>
      <c r="V1281" s="609"/>
      <c r="W1281" s="609"/>
      <c r="X1281" s="609"/>
      <c r="Y1281" s="609"/>
    </row>
    <row r="1282" spans="1:25" s="610" customFormat="1" ht="22.5" customHeight="1" x14ac:dyDescent="0.25">
      <c r="A1282" s="942" t="s">
        <v>4447</v>
      </c>
      <c r="B1282" s="943"/>
      <c r="C1282" s="942" t="s">
        <v>553</v>
      </c>
      <c r="D1282" s="944" t="s">
        <v>3794</v>
      </c>
      <c r="E1282" s="945" t="s">
        <v>18</v>
      </c>
      <c r="F1282" s="958" t="s">
        <v>14</v>
      </c>
      <c r="G1282" s="971"/>
      <c r="H1282" s="945"/>
      <c r="I1282" s="953"/>
      <c r="J1282" s="957"/>
      <c r="K1282" s="953">
        <v>0.37</v>
      </c>
      <c r="L1282" s="494" t="str">
        <f t="shared" si="687"/>
        <v>1</v>
      </c>
      <c r="M1282" s="490">
        <v>1</v>
      </c>
      <c r="N1282" s="491">
        <f t="shared" si="678"/>
        <v>1</v>
      </c>
      <c r="O1282" s="576"/>
      <c r="P1282" s="576"/>
      <c r="Q1282" s="492">
        <f t="shared" si="679"/>
        <v>0</v>
      </c>
      <c r="R1282" s="492"/>
      <c r="S1282" s="715">
        <f t="shared" si="680"/>
        <v>0</v>
      </c>
      <c r="T1282" s="576"/>
      <c r="U1282" s="609"/>
      <c r="V1282" s="609"/>
      <c r="W1282" s="609"/>
      <c r="X1282" s="609"/>
      <c r="Y1282" s="609"/>
    </row>
    <row r="1283" spans="1:25" s="610" customFormat="1" ht="22.5" customHeight="1" x14ac:dyDescent="0.25">
      <c r="A1283" s="942" t="s">
        <v>4448</v>
      </c>
      <c r="B1283" s="943"/>
      <c r="C1283" s="942" t="s">
        <v>553</v>
      </c>
      <c r="D1283" s="944" t="s">
        <v>3317</v>
      </c>
      <c r="E1283" s="945" t="s">
        <v>18</v>
      </c>
      <c r="F1283" s="958" t="s">
        <v>14</v>
      </c>
      <c r="G1283" s="971"/>
      <c r="H1283" s="945"/>
      <c r="I1283" s="953"/>
      <c r="J1283" s="957"/>
      <c r="K1283" s="953">
        <v>0.95</v>
      </c>
      <c r="L1283" s="494" t="str">
        <f t="shared" si="687"/>
        <v>1</v>
      </c>
      <c r="M1283" s="490">
        <v>1</v>
      </c>
      <c r="N1283" s="491">
        <f t="shared" si="678"/>
        <v>1</v>
      </c>
      <c r="O1283" s="576"/>
      <c r="P1283" s="576"/>
      <c r="Q1283" s="492">
        <f t="shared" si="679"/>
        <v>0</v>
      </c>
      <c r="R1283" s="492"/>
      <c r="S1283" s="715">
        <f t="shared" si="680"/>
        <v>0</v>
      </c>
      <c r="T1283" s="576"/>
      <c r="U1283" s="609"/>
      <c r="V1283" s="609"/>
      <c r="W1283" s="609"/>
      <c r="X1283" s="609"/>
      <c r="Y1283" s="609"/>
    </row>
    <row r="1284" spans="1:25" s="610" customFormat="1" ht="22.5" customHeight="1" x14ac:dyDescent="0.25">
      <c r="A1284" s="942" t="s">
        <v>4449</v>
      </c>
      <c r="B1284" s="943"/>
      <c r="C1284" s="942" t="s">
        <v>553</v>
      </c>
      <c r="D1284" s="944" t="s">
        <v>3795</v>
      </c>
      <c r="E1284" s="945" t="s">
        <v>18</v>
      </c>
      <c r="F1284" s="958" t="s">
        <v>15</v>
      </c>
      <c r="G1284" s="971"/>
      <c r="H1284" s="945"/>
      <c r="I1284" s="953"/>
      <c r="J1284" s="957"/>
      <c r="K1284" s="953">
        <v>0.33</v>
      </c>
      <c r="L1284" s="494" t="str">
        <f t="shared" si="687"/>
        <v>2</v>
      </c>
      <c r="M1284" s="490">
        <v>1</v>
      </c>
      <c r="N1284" s="491">
        <f t="shared" si="678"/>
        <v>2</v>
      </c>
      <c r="O1284" s="576"/>
      <c r="P1284" s="576"/>
      <c r="Q1284" s="492">
        <f t="shared" si="679"/>
        <v>0</v>
      </c>
      <c r="R1284" s="492"/>
      <c r="S1284" s="715">
        <f t="shared" si="680"/>
        <v>0</v>
      </c>
      <c r="T1284" s="576"/>
      <c r="U1284" s="609"/>
      <c r="V1284" s="609"/>
      <c r="W1284" s="609"/>
      <c r="X1284" s="609"/>
      <c r="Y1284" s="609"/>
    </row>
    <row r="1285" spans="1:25" s="610" customFormat="1" ht="22.5" customHeight="1" x14ac:dyDescent="0.25">
      <c r="A1285" s="942" t="s">
        <v>4450</v>
      </c>
      <c r="B1285" s="943"/>
      <c r="C1285" s="942" t="s">
        <v>553</v>
      </c>
      <c r="D1285" s="944" t="s">
        <v>3796</v>
      </c>
      <c r="E1285" s="945" t="s">
        <v>18</v>
      </c>
      <c r="F1285" s="958" t="s">
        <v>15</v>
      </c>
      <c r="G1285" s="971"/>
      <c r="H1285" s="945"/>
      <c r="I1285" s="953"/>
      <c r="J1285" s="957"/>
      <c r="K1285" s="953">
        <v>0.68</v>
      </c>
      <c r="L1285" s="494" t="str">
        <f t="shared" si="687"/>
        <v>2</v>
      </c>
      <c r="M1285" s="490">
        <v>1</v>
      </c>
      <c r="N1285" s="491">
        <f t="shared" si="678"/>
        <v>2</v>
      </c>
      <c r="O1285" s="576"/>
      <c r="P1285" s="576"/>
      <c r="Q1285" s="492">
        <f t="shared" si="679"/>
        <v>0</v>
      </c>
      <c r="R1285" s="492"/>
      <c r="S1285" s="715">
        <f t="shared" si="680"/>
        <v>0</v>
      </c>
      <c r="T1285" s="576"/>
      <c r="U1285" s="609"/>
      <c r="V1285" s="609"/>
      <c r="W1285" s="609"/>
      <c r="X1285" s="609"/>
      <c r="Y1285" s="609"/>
    </row>
    <row r="1286" spans="1:25" s="610" customFormat="1" ht="22.5" customHeight="1" x14ac:dyDescent="0.25">
      <c r="A1286" s="486" t="s">
        <v>4451</v>
      </c>
      <c r="B1286" s="487"/>
      <c r="C1286" s="486" t="s">
        <v>553</v>
      </c>
      <c r="D1286" s="596" t="s">
        <v>3797</v>
      </c>
      <c r="E1286" s="489" t="s">
        <v>18</v>
      </c>
      <c r="F1286" s="570" t="s">
        <v>489</v>
      </c>
      <c r="G1286" s="565"/>
      <c r="H1286" s="489"/>
      <c r="I1286" s="492"/>
      <c r="J1286" s="526"/>
      <c r="K1286" s="492">
        <v>0.9397344572538564</v>
      </c>
      <c r="L1286" s="494" t="str">
        <f>F1286</f>
        <v>11</v>
      </c>
      <c r="M1286" s="490">
        <v>1</v>
      </c>
      <c r="N1286" s="491">
        <f t="shared" si="678"/>
        <v>11</v>
      </c>
      <c r="O1286" s="576"/>
      <c r="P1286" s="576"/>
      <c r="Q1286" s="492">
        <f t="shared" si="679"/>
        <v>0</v>
      </c>
      <c r="R1286" s="492"/>
      <c r="S1286" s="715">
        <f t="shared" si="680"/>
        <v>0</v>
      </c>
      <c r="T1286" s="576"/>
      <c r="U1286" s="609"/>
      <c r="V1286" s="609"/>
      <c r="W1286" s="609"/>
      <c r="X1286" s="609"/>
      <c r="Y1286" s="609"/>
    </row>
    <row r="1287" spans="1:25" s="610" customFormat="1" ht="22.5" customHeight="1" x14ac:dyDescent="0.25">
      <c r="A1287" s="486" t="s">
        <v>4452</v>
      </c>
      <c r="B1287" s="487"/>
      <c r="C1287" s="486" t="s">
        <v>553</v>
      </c>
      <c r="D1287" s="596" t="s">
        <v>3798</v>
      </c>
      <c r="E1287" s="489" t="s">
        <v>18</v>
      </c>
      <c r="F1287" s="570" t="s">
        <v>482</v>
      </c>
      <c r="G1287" s="565"/>
      <c r="H1287" s="489"/>
      <c r="I1287" s="492"/>
      <c r="J1287" s="526"/>
      <c r="K1287" s="492">
        <v>0.82265482457436701</v>
      </c>
      <c r="L1287" s="494" t="str">
        <f t="shared" si="687"/>
        <v>4</v>
      </c>
      <c r="M1287" s="490">
        <v>1</v>
      </c>
      <c r="N1287" s="491">
        <f t="shared" si="678"/>
        <v>4</v>
      </c>
      <c r="O1287" s="576"/>
      <c r="P1287" s="576"/>
      <c r="Q1287" s="492">
        <f t="shared" si="679"/>
        <v>0</v>
      </c>
      <c r="R1287" s="492"/>
      <c r="S1287" s="715">
        <f t="shared" si="680"/>
        <v>0</v>
      </c>
      <c r="T1287" s="576"/>
      <c r="U1287" s="609"/>
      <c r="V1287" s="609"/>
      <c r="W1287" s="609"/>
      <c r="X1287" s="609"/>
      <c r="Y1287" s="609"/>
    </row>
    <row r="1288" spans="1:25" s="610" customFormat="1" ht="22.5" customHeight="1" x14ac:dyDescent="0.25">
      <c r="A1288" s="486" t="s">
        <v>4453</v>
      </c>
      <c r="B1288" s="487"/>
      <c r="C1288" s="486" t="s">
        <v>553</v>
      </c>
      <c r="D1288" s="596" t="s">
        <v>3799</v>
      </c>
      <c r="E1288" s="489" t="s">
        <v>18</v>
      </c>
      <c r="F1288" s="570" t="s">
        <v>15</v>
      </c>
      <c r="G1288" s="565"/>
      <c r="H1288" s="489"/>
      <c r="I1288" s="492"/>
      <c r="J1288" s="526"/>
      <c r="K1288" s="492">
        <v>0.46274333882308138</v>
      </c>
      <c r="L1288" s="494" t="str">
        <f>F1288</f>
        <v>2</v>
      </c>
      <c r="M1288" s="490">
        <v>1</v>
      </c>
      <c r="N1288" s="491">
        <f t="shared" si="678"/>
        <v>2</v>
      </c>
      <c r="O1288" s="576"/>
      <c r="P1288" s="576"/>
      <c r="Q1288" s="492">
        <f t="shared" si="679"/>
        <v>0</v>
      </c>
      <c r="R1288" s="492"/>
      <c r="S1288" s="715">
        <f t="shared" si="680"/>
        <v>0</v>
      </c>
      <c r="T1288" s="576"/>
      <c r="U1288" s="609"/>
      <c r="V1288" s="609"/>
      <c r="W1288" s="609"/>
      <c r="X1288" s="609"/>
      <c r="Y1288" s="609"/>
    </row>
    <row r="1289" spans="1:25" s="610" customFormat="1" ht="22.5" customHeight="1" x14ac:dyDescent="0.25">
      <c r="A1289" s="486" t="s">
        <v>4454</v>
      </c>
      <c r="B1289" s="487"/>
      <c r="C1289" s="486" t="s">
        <v>553</v>
      </c>
      <c r="D1289" s="596" t="s">
        <v>3800</v>
      </c>
      <c r="E1289" s="489" t="s">
        <v>18</v>
      </c>
      <c r="F1289" s="570" t="s">
        <v>15</v>
      </c>
      <c r="G1289" s="565"/>
      <c r="H1289" s="489"/>
      <c r="I1289" s="492"/>
      <c r="J1289" s="526"/>
      <c r="K1289" s="492">
        <v>0.66840704496667314</v>
      </c>
      <c r="L1289" s="494" t="str">
        <f t="shared" si="687"/>
        <v>2</v>
      </c>
      <c r="M1289" s="490">
        <v>1</v>
      </c>
      <c r="N1289" s="491">
        <f t="shared" si="678"/>
        <v>2</v>
      </c>
      <c r="O1289" s="576"/>
      <c r="P1289" s="576"/>
      <c r="Q1289" s="492">
        <f t="shared" si="679"/>
        <v>0</v>
      </c>
      <c r="R1289" s="492"/>
      <c r="S1289" s="715">
        <f t="shared" si="680"/>
        <v>0</v>
      </c>
      <c r="T1289" s="576"/>
      <c r="U1289" s="609"/>
      <c r="V1289" s="609"/>
      <c r="W1289" s="609"/>
      <c r="X1289" s="609"/>
      <c r="Y1289" s="609"/>
    </row>
    <row r="1290" spans="1:25" s="610" customFormat="1" ht="22.5" customHeight="1" x14ac:dyDescent="0.25">
      <c r="A1290" s="486" t="s">
        <v>4455</v>
      </c>
      <c r="B1290" s="487"/>
      <c r="C1290" s="486" t="s">
        <v>553</v>
      </c>
      <c r="D1290" s="596" t="s">
        <v>3801</v>
      </c>
      <c r="E1290" s="489" t="s">
        <v>18</v>
      </c>
      <c r="F1290" s="570" t="s">
        <v>15</v>
      </c>
      <c r="G1290" s="565"/>
      <c r="H1290" s="489"/>
      <c r="I1290" s="492"/>
      <c r="J1290" s="526"/>
      <c r="K1290" s="492">
        <v>0.77050880620834139</v>
      </c>
      <c r="L1290" s="494" t="str">
        <f t="shared" si="687"/>
        <v>2</v>
      </c>
      <c r="M1290" s="490">
        <v>1</v>
      </c>
      <c r="N1290" s="491">
        <f t="shared" si="678"/>
        <v>2</v>
      </c>
      <c r="O1290" s="576"/>
      <c r="P1290" s="576"/>
      <c r="Q1290" s="492">
        <f t="shared" si="679"/>
        <v>0</v>
      </c>
      <c r="R1290" s="492"/>
      <c r="S1290" s="715">
        <f t="shared" si="680"/>
        <v>0</v>
      </c>
      <c r="T1290" s="576"/>
      <c r="U1290" s="609"/>
      <c r="V1290" s="609"/>
      <c r="W1290" s="609"/>
      <c r="X1290" s="609"/>
      <c r="Y1290" s="609"/>
    </row>
    <row r="1291" spans="1:25" s="610" customFormat="1" ht="22.5" customHeight="1" x14ac:dyDescent="0.25">
      <c r="A1291" s="486" t="s">
        <v>4456</v>
      </c>
      <c r="B1291" s="487"/>
      <c r="C1291" s="486" t="s">
        <v>553</v>
      </c>
      <c r="D1291" s="596" t="s">
        <v>3802</v>
      </c>
      <c r="E1291" s="489" t="s">
        <v>18</v>
      </c>
      <c r="F1291" s="570" t="s">
        <v>15</v>
      </c>
      <c r="G1291" s="565"/>
      <c r="H1291" s="489"/>
      <c r="I1291" s="492"/>
      <c r="J1291" s="526"/>
      <c r="K1291" s="492">
        <v>0.82977871437821382</v>
      </c>
      <c r="L1291" s="494" t="str">
        <f t="shared" si="687"/>
        <v>2</v>
      </c>
      <c r="M1291" s="490">
        <v>1</v>
      </c>
      <c r="N1291" s="491">
        <f t="shared" si="678"/>
        <v>2</v>
      </c>
      <c r="O1291" s="576"/>
      <c r="P1291" s="576"/>
      <c r="Q1291" s="492">
        <f t="shared" si="679"/>
        <v>0</v>
      </c>
      <c r="R1291" s="492"/>
      <c r="S1291" s="715">
        <f t="shared" si="680"/>
        <v>0</v>
      </c>
      <c r="T1291" s="576"/>
      <c r="U1291" s="609"/>
      <c r="V1291" s="609"/>
      <c r="W1291" s="609"/>
      <c r="X1291" s="609"/>
      <c r="Y1291" s="609"/>
    </row>
    <row r="1292" spans="1:25" s="610" customFormat="1" ht="22.5" customHeight="1" x14ac:dyDescent="0.25">
      <c r="A1292" s="486" t="s">
        <v>4457</v>
      </c>
      <c r="B1292" s="487"/>
      <c r="C1292" s="486" t="s">
        <v>553</v>
      </c>
      <c r="D1292" s="596" t="s">
        <v>3803</v>
      </c>
      <c r="E1292" s="489" t="s">
        <v>18</v>
      </c>
      <c r="F1292" s="570" t="s">
        <v>15</v>
      </c>
      <c r="G1292" s="565"/>
      <c r="H1292" s="489"/>
      <c r="I1292" s="492"/>
      <c r="J1292" s="526"/>
      <c r="K1292" s="492">
        <v>0.88904862254808625</v>
      </c>
      <c r="L1292" s="494" t="str">
        <f t="shared" si="687"/>
        <v>2</v>
      </c>
      <c r="M1292" s="490">
        <v>1</v>
      </c>
      <c r="N1292" s="491">
        <f t="shared" si="678"/>
        <v>2</v>
      </c>
      <c r="O1292" s="576"/>
      <c r="P1292" s="576"/>
      <c r="Q1292" s="492">
        <f t="shared" si="679"/>
        <v>0</v>
      </c>
      <c r="R1292" s="492"/>
      <c r="S1292" s="715">
        <f t="shared" si="680"/>
        <v>0</v>
      </c>
      <c r="T1292" s="576"/>
      <c r="U1292" s="609"/>
      <c r="V1292" s="609"/>
      <c r="W1292" s="609"/>
      <c r="X1292" s="609"/>
      <c r="Y1292" s="609"/>
    </row>
    <row r="1293" spans="1:25" s="610" customFormat="1" ht="22.5" customHeight="1" x14ac:dyDescent="0.25">
      <c r="A1293" s="486" t="s">
        <v>4458</v>
      </c>
      <c r="B1293" s="487"/>
      <c r="C1293" s="486" t="s">
        <v>553</v>
      </c>
      <c r="D1293" s="596" t="s">
        <v>3804</v>
      </c>
      <c r="E1293" s="489" t="s">
        <v>18</v>
      </c>
      <c r="F1293" s="570" t="s">
        <v>15</v>
      </c>
      <c r="G1293" s="565"/>
      <c r="H1293" s="489"/>
      <c r="I1293" s="492"/>
      <c r="J1293" s="526"/>
      <c r="K1293" s="492">
        <v>0.94831853071795869</v>
      </c>
      <c r="L1293" s="494" t="str">
        <f t="shared" si="687"/>
        <v>2</v>
      </c>
      <c r="M1293" s="490">
        <v>1</v>
      </c>
      <c r="N1293" s="491">
        <f t="shared" si="678"/>
        <v>2</v>
      </c>
      <c r="O1293" s="576"/>
      <c r="P1293" s="576"/>
      <c r="Q1293" s="492">
        <f t="shared" si="679"/>
        <v>0</v>
      </c>
      <c r="R1293" s="492"/>
      <c r="S1293" s="715">
        <f t="shared" si="680"/>
        <v>0</v>
      </c>
      <c r="T1293" s="576"/>
      <c r="U1293" s="609"/>
      <c r="V1293" s="609"/>
      <c r="W1293" s="609"/>
      <c r="X1293" s="609"/>
      <c r="Y1293" s="609"/>
    </row>
    <row r="1294" spans="1:25" s="610" customFormat="1" ht="22.5" customHeight="1" x14ac:dyDescent="0.25">
      <c r="A1294" s="486" t="s">
        <v>4459</v>
      </c>
      <c r="B1294" s="487"/>
      <c r="C1294" s="486" t="s">
        <v>553</v>
      </c>
      <c r="D1294" s="596" t="s">
        <v>3805</v>
      </c>
      <c r="E1294" s="489" t="s">
        <v>18</v>
      </c>
      <c r="F1294" s="570" t="s">
        <v>15</v>
      </c>
      <c r="G1294" s="565"/>
      <c r="H1294" s="489"/>
      <c r="I1294" s="492"/>
      <c r="J1294" s="526"/>
      <c r="K1294" s="492">
        <v>1.1411061266653975</v>
      </c>
      <c r="L1294" s="494" t="str">
        <f t="shared" si="687"/>
        <v>2</v>
      </c>
      <c r="M1294" s="490">
        <v>1</v>
      </c>
      <c r="N1294" s="491">
        <f t="shared" si="678"/>
        <v>2</v>
      </c>
      <c r="O1294" s="576"/>
      <c r="P1294" s="576"/>
      <c r="Q1294" s="492">
        <f t="shared" si="679"/>
        <v>0</v>
      </c>
      <c r="R1294" s="492"/>
      <c r="S1294" s="715">
        <f t="shared" si="680"/>
        <v>0</v>
      </c>
      <c r="T1294" s="576"/>
      <c r="U1294" s="609"/>
      <c r="V1294" s="609"/>
      <c r="W1294" s="609"/>
      <c r="X1294" s="609"/>
      <c r="Y1294" s="609"/>
    </row>
    <row r="1295" spans="1:25" s="610" customFormat="1" ht="22.5" customHeight="1" x14ac:dyDescent="0.25">
      <c r="A1295" s="486" t="s">
        <v>4460</v>
      </c>
      <c r="B1295" s="487"/>
      <c r="C1295" s="486" t="s">
        <v>553</v>
      </c>
      <c r="D1295" s="596" t="s">
        <v>3806</v>
      </c>
      <c r="E1295" s="489" t="s">
        <v>18</v>
      </c>
      <c r="F1295" s="570" t="s">
        <v>14</v>
      </c>
      <c r="G1295" s="565"/>
      <c r="H1295" s="489"/>
      <c r="I1295" s="492"/>
      <c r="J1295" s="526"/>
      <c r="K1295" s="492">
        <v>0.44986722862692824</v>
      </c>
      <c r="L1295" s="494" t="str">
        <f t="shared" si="687"/>
        <v>1</v>
      </c>
      <c r="M1295" s="490">
        <v>1</v>
      </c>
      <c r="N1295" s="491">
        <f t="shared" si="678"/>
        <v>1</v>
      </c>
      <c r="O1295" s="576"/>
      <c r="P1295" s="576"/>
      <c r="Q1295" s="492">
        <f t="shared" si="679"/>
        <v>0</v>
      </c>
      <c r="R1295" s="492"/>
      <c r="S1295" s="715">
        <f t="shared" si="680"/>
        <v>0</v>
      </c>
      <c r="T1295" s="576"/>
      <c r="U1295" s="609"/>
      <c r="V1295" s="609"/>
      <c r="W1295" s="609"/>
      <c r="X1295" s="609"/>
      <c r="Y1295" s="609"/>
    </row>
    <row r="1296" spans="1:25" s="610" customFormat="1" ht="22.5" customHeight="1" x14ac:dyDescent="0.25">
      <c r="A1296" s="486" t="s">
        <v>4461</v>
      </c>
      <c r="B1296" s="487"/>
      <c r="C1296" s="486" t="s">
        <v>553</v>
      </c>
      <c r="D1296" s="596" t="s">
        <v>3807</v>
      </c>
      <c r="E1296" s="489" t="s">
        <v>18</v>
      </c>
      <c r="F1296" s="570" t="s">
        <v>14</v>
      </c>
      <c r="G1296" s="565"/>
      <c r="H1296" s="489"/>
      <c r="I1296" s="492"/>
      <c r="J1296" s="526"/>
      <c r="K1296" s="492">
        <v>0.24755160819145566</v>
      </c>
      <c r="L1296" s="494" t="str">
        <f t="shared" si="687"/>
        <v>1</v>
      </c>
      <c r="M1296" s="490">
        <v>1</v>
      </c>
      <c r="N1296" s="491">
        <f t="shared" si="678"/>
        <v>1</v>
      </c>
      <c r="O1296" s="576"/>
      <c r="P1296" s="576"/>
      <c r="Q1296" s="492">
        <f t="shared" si="679"/>
        <v>0</v>
      </c>
      <c r="R1296" s="492"/>
      <c r="S1296" s="715">
        <f t="shared" si="680"/>
        <v>0</v>
      </c>
      <c r="T1296" s="576"/>
      <c r="U1296" s="609"/>
      <c r="V1296" s="609"/>
      <c r="W1296" s="609"/>
      <c r="X1296" s="609"/>
      <c r="Y1296" s="609"/>
    </row>
    <row r="1297" spans="1:25" s="610" customFormat="1" ht="22.5" customHeight="1" x14ac:dyDescent="0.25">
      <c r="A1297" s="486" t="s">
        <v>4462</v>
      </c>
      <c r="B1297" s="487"/>
      <c r="C1297" s="486" t="s">
        <v>553</v>
      </c>
      <c r="D1297" s="596" t="s">
        <v>3808</v>
      </c>
      <c r="E1297" s="489" t="s">
        <v>18</v>
      </c>
      <c r="F1297" s="570" t="s">
        <v>482</v>
      </c>
      <c r="G1297" s="565"/>
      <c r="H1297" s="489"/>
      <c r="I1297" s="492"/>
      <c r="J1297" s="526"/>
      <c r="K1297" s="492">
        <v>10.236459430051418</v>
      </c>
      <c r="L1297" s="494" t="str">
        <f t="shared" si="687"/>
        <v>4</v>
      </c>
      <c r="M1297" s="490">
        <v>1</v>
      </c>
      <c r="N1297" s="491">
        <f t="shared" si="678"/>
        <v>4</v>
      </c>
      <c r="O1297" s="576"/>
      <c r="P1297" s="576"/>
      <c r="Q1297" s="492">
        <f t="shared" si="679"/>
        <v>0</v>
      </c>
      <c r="R1297" s="492"/>
      <c r="S1297" s="715">
        <f t="shared" si="680"/>
        <v>0</v>
      </c>
      <c r="T1297" s="576"/>
      <c r="U1297" s="609"/>
      <c r="V1297" s="609"/>
      <c r="W1297" s="609"/>
      <c r="X1297" s="609"/>
      <c r="Y1297" s="609"/>
    </row>
    <row r="1298" spans="1:25" s="610" customFormat="1" ht="22.5" customHeight="1" x14ac:dyDescent="0.25">
      <c r="A1298" s="486" t="s">
        <v>4463</v>
      </c>
      <c r="B1298" s="487"/>
      <c r="C1298" s="486" t="s">
        <v>553</v>
      </c>
      <c r="D1298" s="596" t="s">
        <v>3714</v>
      </c>
      <c r="E1298" s="489" t="s">
        <v>18</v>
      </c>
      <c r="F1298" s="570" t="s">
        <v>485</v>
      </c>
      <c r="G1298" s="565"/>
      <c r="H1298" s="489"/>
      <c r="I1298" s="492"/>
      <c r="J1298" s="526"/>
      <c r="K1298" s="492">
        <v>2.3192918860102845</v>
      </c>
      <c r="L1298" s="494" t="str">
        <f t="shared" si="687"/>
        <v>7</v>
      </c>
      <c r="M1298" s="490">
        <v>1</v>
      </c>
      <c r="N1298" s="491">
        <f t="shared" si="678"/>
        <v>7</v>
      </c>
      <c r="O1298" s="576"/>
      <c r="P1298" s="576"/>
      <c r="Q1298" s="492">
        <f t="shared" si="679"/>
        <v>0</v>
      </c>
      <c r="R1298" s="492"/>
      <c r="S1298" s="715">
        <f t="shared" si="680"/>
        <v>0</v>
      </c>
      <c r="T1298" s="576"/>
      <c r="U1298" s="609"/>
      <c r="V1298" s="609"/>
      <c r="W1298" s="609"/>
      <c r="X1298" s="609"/>
      <c r="Y1298" s="609"/>
    </row>
    <row r="1299" spans="1:25" s="610" customFormat="1" ht="22.5" customHeight="1" x14ac:dyDescent="0.25">
      <c r="A1299" s="486" t="s">
        <v>4464</v>
      </c>
      <c r="B1299" s="487"/>
      <c r="C1299" s="486" t="s">
        <v>553</v>
      </c>
      <c r="D1299" s="596" t="s">
        <v>3809</v>
      </c>
      <c r="E1299" s="489" t="s">
        <v>18</v>
      </c>
      <c r="F1299" s="570" t="s">
        <v>15</v>
      </c>
      <c r="G1299" s="565"/>
      <c r="H1299" s="489"/>
      <c r="I1299" s="492"/>
      <c r="J1299" s="526"/>
      <c r="K1299" s="492">
        <v>0.8868583470577035</v>
      </c>
      <c r="L1299" s="494" t="str">
        <f>F1299</f>
        <v>2</v>
      </c>
      <c r="M1299" s="490">
        <v>1</v>
      </c>
      <c r="N1299" s="491">
        <f t="shared" si="678"/>
        <v>2</v>
      </c>
      <c r="O1299" s="576"/>
      <c r="P1299" s="576"/>
      <c r="Q1299" s="492">
        <f t="shared" si="679"/>
        <v>0</v>
      </c>
      <c r="R1299" s="492"/>
      <c r="S1299" s="715">
        <f t="shared" si="680"/>
        <v>0</v>
      </c>
      <c r="T1299" s="576"/>
      <c r="U1299" s="609"/>
      <c r="V1299" s="609"/>
      <c r="W1299" s="609"/>
      <c r="X1299" s="609"/>
      <c r="Y1299" s="609"/>
    </row>
    <row r="1300" spans="1:25" s="610" customFormat="1" ht="22.5" customHeight="1" x14ac:dyDescent="0.25">
      <c r="A1300" s="486" t="s">
        <v>4465</v>
      </c>
      <c r="B1300" s="487"/>
      <c r="C1300" s="486" t="s">
        <v>553</v>
      </c>
      <c r="D1300" s="596" t="s">
        <v>3810</v>
      </c>
      <c r="E1300" s="489" t="s">
        <v>18</v>
      </c>
      <c r="F1300" s="570" t="s">
        <v>15</v>
      </c>
      <c r="G1300" s="565"/>
      <c r="H1300" s="489"/>
      <c r="I1300" s="492"/>
      <c r="J1300" s="526"/>
      <c r="K1300" s="492">
        <v>1.1824777960769379</v>
      </c>
      <c r="L1300" s="494" t="str">
        <f t="shared" si="687"/>
        <v>2</v>
      </c>
      <c r="M1300" s="490">
        <v>1</v>
      </c>
      <c r="N1300" s="491">
        <f t="shared" si="678"/>
        <v>2</v>
      </c>
      <c r="O1300" s="576"/>
      <c r="P1300" s="576"/>
      <c r="Q1300" s="492">
        <f t="shared" si="679"/>
        <v>0</v>
      </c>
      <c r="R1300" s="492"/>
      <c r="S1300" s="715">
        <f t="shared" si="680"/>
        <v>0</v>
      </c>
      <c r="T1300" s="576"/>
      <c r="U1300" s="609"/>
      <c r="V1300" s="609"/>
      <c r="W1300" s="609"/>
      <c r="X1300" s="609"/>
      <c r="Y1300" s="609"/>
    </row>
    <row r="1301" spans="1:25" s="610" customFormat="1" ht="22.5" customHeight="1" x14ac:dyDescent="0.25">
      <c r="A1301" s="486" t="s">
        <v>4466</v>
      </c>
      <c r="B1301" s="487"/>
      <c r="C1301" s="486" t="s">
        <v>553</v>
      </c>
      <c r="D1301" s="596" t="s">
        <v>3811</v>
      </c>
      <c r="E1301" s="489" t="s">
        <v>18</v>
      </c>
      <c r="F1301" s="570" t="s">
        <v>16</v>
      </c>
      <c r="G1301" s="565"/>
      <c r="H1301" s="489"/>
      <c r="I1301" s="492"/>
      <c r="J1301" s="526"/>
      <c r="K1301" s="492">
        <v>2.0693361431346413</v>
      </c>
      <c r="L1301" s="494" t="str">
        <f t="shared" si="687"/>
        <v>3</v>
      </c>
      <c r="M1301" s="490">
        <v>1</v>
      </c>
      <c r="N1301" s="491">
        <f t="shared" si="678"/>
        <v>3</v>
      </c>
      <c r="O1301" s="576"/>
      <c r="P1301" s="576"/>
      <c r="Q1301" s="492">
        <f t="shared" si="679"/>
        <v>0</v>
      </c>
      <c r="R1301" s="492"/>
      <c r="S1301" s="715">
        <f t="shared" si="680"/>
        <v>0</v>
      </c>
      <c r="T1301" s="576"/>
      <c r="U1301" s="609"/>
      <c r="V1301" s="609"/>
      <c r="W1301" s="609"/>
      <c r="X1301" s="609"/>
      <c r="Y1301" s="609"/>
    </row>
    <row r="1302" spans="1:25" s="610" customFormat="1" ht="22.5" customHeight="1" x14ac:dyDescent="0.25">
      <c r="A1302" s="486" t="s">
        <v>4467</v>
      </c>
      <c r="B1302" s="487"/>
      <c r="C1302" s="486" t="s">
        <v>553</v>
      </c>
      <c r="D1302" s="596" t="s">
        <v>3812</v>
      </c>
      <c r="E1302" s="489" t="s">
        <v>18</v>
      </c>
      <c r="F1302" s="570" t="s">
        <v>15</v>
      </c>
      <c r="G1302" s="565"/>
      <c r="H1302" s="489"/>
      <c r="I1302" s="492"/>
      <c r="J1302" s="526"/>
      <c r="K1302" s="492">
        <v>1.559468914507713</v>
      </c>
      <c r="L1302" s="494" t="str">
        <f t="shared" si="687"/>
        <v>2</v>
      </c>
      <c r="M1302" s="490">
        <v>1</v>
      </c>
      <c r="N1302" s="491">
        <f t="shared" si="678"/>
        <v>2</v>
      </c>
      <c r="O1302" s="576"/>
      <c r="P1302" s="576"/>
      <c r="Q1302" s="492">
        <f t="shared" si="679"/>
        <v>0</v>
      </c>
      <c r="R1302" s="492"/>
      <c r="S1302" s="715">
        <f t="shared" si="680"/>
        <v>0</v>
      </c>
      <c r="T1302" s="576"/>
      <c r="U1302" s="609"/>
      <c r="V1302" s="609"/>
      <c r="W1302" s="609"/>
      <c r="X1302" s="609"/>
      <c r="Y1302" s="609"/>
    </row>
    <row r="1303" spans="1:25" s="610" customFormat="1" ht="22.5" customHeight="1" x14ac:dyDescent="0.25">
      <c r="A1303" s="486" t="s">
        <v>4468</v>
      </c>
      <c r="B1303" s="487"/>
      <c r="C1303" s="486" t="s">
        <v>553</v>
      </c>
      <c r="D1303" s="596" t="s">
        <v>3317</v>
      </c>
      <c r="E1303" s="489" t="s">
        <v>18</v>
      </c>
      <c r="F1303" s="570" t="s">
        <v>14</v>
      </c>
      <c r="G1303" s="565"/>
      <c r="H1303" s="489"/>
      <c r="I1303" s="492"/>
      <c r="J1303" s="526"/>
      <c r="K1303" s="492">
        <v>0.94681408993334626</v>
      </c>
      <c r="L1303" s="494" t="str">
        <f t="shared" si="687"/>
        <v>1</v>
      </c>
      <c r="M1303" s="490">
        <v>1</v>
      </c>
      <c r="N1303" s="491">
        <f t="shared" si="678"/>
        <v>1</v>
      </c>
      <c r="O1303" s="576"/>
      <c r="P1303" s="576"/>
      <c r="Q1303" s="492">
        <f t="shared" si="679"/>
        <v>0</v>
      </c>
      <c r="R1303" s="492"/>
      <c r="S1303" s="715">
        <f t="shared" si="680"/>
        <v>0</v>
      </c>
      <c r="T1303" s="576"/>
      <c r="U1303" s="609"/>
      <c r="V1303" s="609"/>
      <c r="W1303" s="609"/>
      <c r="X1303" s="609"/>
      <c r="Y1303" s="609"/>
    </row>
    <row r="1304" spans="1:25" s="610" customFormat="1" ht="22.5" customHeight="1" x14ac:dyDescent="0.25">
      <c r="A1304" s="486" t="s">
        <v>4469</v>
      </c>
      <c r="B1304" s="487"/>
      <c r="C1304" s="486" t="s">
        <v>553</v>
      </c>
      <c r="D1304" s="596" t="s">
        <v>3813</v>
      </c>
      <c r="E1304" s="489" t="s">
        <v>18</v>
      </c>
      <c r="F1304" s="570" t="s">
        <v>482</v>
      </c>
      <c r="G1304" s="565"/>
      <c r="H1304" s="489"/>
      <c r="I1304" s="492"/>
      <c r="J1304" s="526"/>
      <c r="K1304" s="492">
        <v>8.7398223686155045</v>
      </c>
      <c r="L1304" s="494" t="str">
        <f t="shared" si="687"/>
        <v>4</v>
      </c>
      <c r="M1304" s="490">
        <v>1</v>
      </c>
      <c r="N1304" s="491">
        <f t="shared" si="678"/>
        <v>4</v>
      </c>
      <c r="O1304" s="576"/>
      <c r="P1304" s="576"/>
      <c r="Q1304" s="492">
        <f t="shared" si="679"/>
        <v>0</v>
      </c>
      <c r="R1304" s="492"/>
      <c r="S1304" s="715">
        <f t="shared" si="680"/>
        <v>0</v>
      </c>
      <c r="T1304" s="576"/>
      <c r="U1304" s="609"/>
      <c r="V1304" s="609"/>
      <c r="W1304" s="609"/>
      <c r="X1304" s="609"/>
      <c r="Y1304" s="609"/>
    </row>
    <row r="1305" spans="1:25" s="610" customFormat="1" ht="22.5" customHeight="1" x14ac:dyDescent="0.25">
      <c r="A1305" s="486" t="s">
        <v>4470</v>
      </c>
      <c r="B1305" s="487"/>
      <c r="C1305" s="486" t="s">
        <v>553</v>
      </c>
      <c r="D1305" s="596" t="s">
        <v>3814</v>
      </c>
      <c r="E1305" s="489" t="s">
        <v>18</v>
      </c>
      <c r="F1305" s="570" t="s">
        <v>16</v>
      </c>
      <c r="G1305" s="565"/>
      <c r="H1305" s="489"/>
      <c r="I1305" s="492"/>
      <c r="J1305" s="526"/>
      <c r="K1305" s="492">
        <v>3.984291735288517</v>
      </c>
      <c r="L1305" s="494" t="str">
        <f t="shared" si="687"/>
        <v>3</v>
      </c>
      <c r="M1305" s="490">
        <v>1</v>
      </c>
      <c r="N1305" s="491">
        <f t="shared" ref="N1305:N1329" si="688">ROUND(M1305*L1305,2)</f>
        <v>3</v>
      </c>
      <c r="O1305" s="576"/>
      <c r="P1305" s="576"/>
      <c r="Q1305" s="492">
        <f t="shared" ref="Q1305:Q1329" si="689">ROUND(N1305*O1305,2)</f>
        <v>0</v>
      </c>
      <c r="R1305" s="492"/>
      <c r="S1305" s="715">
        <f t="shared" ref="S1305:S1329" si="690">ROUND(Q1305+R1305,2)</f>
        <v>0</v>
      </c>
      <c r="T1305" s="576"/>
      <c r="U1305" s="609"/>
      <c r="V1305" s="609"/>
      <c r="W1305" s="609"/>
      <c r="X1305" s="609"/>
      <c r="Y1305" s="609"/>
    </row>
    <row r="1306" spans="1:25" s="610" customFormat="1" ht="22.5" customHeight="1" x14ac:dyDescent="0.25">
      <c r="A1306" s="486" t="s">
        <v>4471</v>
      </c>
      <c r="B1306" s="487"/>
      <c r="C1306" s="486" t="s">
        <v>553</v>
      </c>
      <c r="D1306" s="596" t="s">
        <v>3200</v>
      </c>
      <c r="E1306" s="489" t="s">
        <v>18</v>
      </c>
      <c r="F1306" s="570" t="s">
        <v>14</v>
      </c>
      <c r="G1306" s="565"/>
      <c r="H1306" s="489"/>
      <c r="I1306" s="492"/>
      <c r="J1306" s="526"/>
      <c r="K1306" s="492">
        <v>1.4166370614359174</v>
      </c>
      <c r="L1306" s="494" t="str">
        <f t="shared" si="687"/>
        <v>1</v>
      </c>
      <c r="M1306" s="490">
        <v>1</v>
      </c>
      <c r="N1306" s="491">
        <f t="shared" si="688"/>
        <v>1</v>
      </c>
      <c r="O1306" s="576"/>
      <c r="P1306" s="576"/>
      <c r="Q1306" s="492">
        <f t="shared" si="689"/>
        <v>0</v>
      </c>
      <c r="R1306" s="492"/>
      <c r="S1306" s="715">
        <f t="shared" si="690"/>
        <v>0</v>
      </c>
      <c r="T1306" s="576"/>
      <c r="U1306" s="609"/>
      <c r="V1306" s="609"/>
      <c r="W1306" s="609"/>
      <c r="X1306" s="609"/>
      <c r="Y1306" s="609"/>
    </row>
    <row r="1307" spans="1:25" s="610" customFormat="1" ht="22.5" customHeight="1" x14ac:dyDescent="0.25">
      <c r="A1307" s="486" t="s">
        <v>4472</v>
      </c>
      <c r="B1307" s="487"/>
      <c r="C1307" s="486" t="s">
        <v>553</v>
      </c>
      <c r="D1307" s="596" t="s">
        <v>3815</v>
      </c>
      <c r="E1307" s="489" t="s">
        <v>18</v>
      </c>
      <c r="F1307" s="570" t="s">
        <v>15</v>
      </c>
      <c r="G1307" s="565"/>
      <c r="H1307" s="489"/>
      <c r="I1307" s="492"/>
      <c r="J1307" s="526"/>
      <c r="K1307" s="492">
        <v>4.6040704496667306</v>
      </c>
      <c r="L1307" s="494" t="str">
        <f t="shared" si="687"/>
        <v>2</v>
      </c>
      <c r="M1307" s="490">
        <v>1</v>
      </c>
      <c r="N1307" s="491">
        <f t="shared" si="688"/>
        <v>2</v>
      </c>
      <c r="O1307" s="576"/>
      <c r="P1307" s="576"/>
      <c r="Q1307" s="492">
        <f t="shared" si="689"/>
        <v>0</v>
      </c>
      <c r="R1307" s="492"/>
      <c r="S1307" s="715">
        <f t="shared" si="690"/>
        <v>0</v>
      </c>
      <c r="T1307" s="576"/>
      <c r="U1307" s="609"/>
      <c r="V1307" s="609"/>
      <c r="W1307" s="609"/>
      <c r="X1307" s="609"/>
      <c r="Y1307" s="609"/>
    </row>
    <row r="1308" spans="1:25" s="610" customFormat="1" ht="22.5" customHeight="1" x14ac:dyDescent="0.25">
      <c r="A1308" s="486" t="s">
        <v>4473</v>
      </c>
      <c r="B1308" s="487"/>
      <c r="C1308" s="486" t="s">
        <v>553</v>
      </c>
      <c r="D1308" s="596" t="s">
        <v>3816</v>
      </c>
      <c r="E1308" s="489" t="s">
        <v>18</v>
      </c>
      <c r="F1308" s="570" t="s">
        <v>14</v>
      </c>
      <c r="G1308" s="565"/>
      <c r="H1308" s="489"/>
      <c r="I1308" s="492"/>
      <c r="J1308" s="526"/>
      <c r="K1308" s="492">
        <v>1.5423007675795093</v>
      </c>
      <c r="L1308" s="494" t="str">
        <f>F1308</f>
        <v>1</v>
      </c>
      <c r="M1308" s="490">
        <v>1</v>
      </c>
      <c r="N1308" s="491">
        <f t="shared" si="688"/>
        <v>1</v>
      </c>
      <c r="O1308" s="576"/>
      <c r="P1308" s="576"/>
      <c r="Q1308" s="492">
        <f t="shared" si="689"/>
        <v>0</v>
      </c>
      <c r="R1308" s="492"/>
      <c r="S1308" s="715">
        <f t="shared" si="690"/>
        <v>0</v>
      </c>
      <c r="T1308" s="576"/>
      <c r="U1308" s="609"/>
      <c r="V1308" s="609"/>
      <c r="W1308" s="609"/>
      <c r="X1308" s="609"/>
      <c r="Y1308" s="609"/>
    </row>
    <row r="1309" spans="1:25" s="610" customFormat="1" ht="22.5" customHeight="1" x14ac:dyDescent="0.25">
      <c r="A1309" s="486" t="s">
        <v>4474</v>
      </c>
      <c r="B1309" s="487"/>
      <c r="C1309" s="486" t="s">
        <v>553</v>
      </c>
      <c r="D1309" s="596" t="s">
        <v>3817</v>
      </c>
      <c r="E1309" s="489" t="s">
        <v>18</v>
      </c>
      <c r="F1309" s="570" t="s">
        <v>14</v>
      </c>
      <c r="G1309" s="565"/>
      <c r="H1309" s="489"/>
      <c r="I1309" s="492"/>
      <c r="J1309" s="526"/>
      <c r="K1309" s="492">
        <v>2.9989378290154258</v>
      </c>
      <c r="L1309" s="494" t="str">
        <f t="shared" si="687"/>
        <v>1</v>
      </c>
      <c r="M1309" s="490">
        <v>1</v>
      </c>
      <c r="N1309" s="491">
        <f t="shared" si="688"/>
        <v>1</v>
      </c>
      <c r="O1309" s="576"/>
      <c r="P1309" s="576"/>
      <c r="Q1309" s="492">
        <f t="shared" si="689"/>
        <v>0</v>
      </c>
      <c r="R1309" s="492"/>
      <c r="S1309" s="715">
        <f t="shared" si="690"/>
        <v>0</v>
      </c>
      <c r="T1309" s="576"/>
      <c r="U1309" s="609"/>
      <c r="V1309" s="609"/>
      <c r="W1309" s="609"/>
      <c r="X1309" s="609"/>
      <c r="Y1309" s="609"/>
    </row>
    <row r="1310" spans="1:25" s="610" customFormat="1" ht="22.5" customHeight="1" x14ac:dyDescent="0.25">
      <c r="A1310" s="486" t="s">
        <v>4475</v>
      </c>
      <c r="B1310" s="487"/>
      <c r="C1310" s="486" t="s">
        <v>553</v>
      </c>
      <c r="D1310" s="596" t="s">
        <v>3818</v>
      </c>
      <c r="E1310" s="489" t="s">
        <v>18</v>
      </c>
      <c r="F1310" s="570" t="s">
        <v>15</v>
      </c>
      <c r="G1310" s="565"/>
      <c r="H1310" s="489"/>
      <c r="I1310" s="492"/>
      <c r="J1310" s="526"/>
      <c r="K1310" s="492">
        <v>5.8436278784231588</v>
      </c>
      <c r="L1310" s="494" t="str">
        <f t="shared" si="687"/>
        <v>2</v>
      </c>
      <c r="M1310" s="490">
        <v>1</v>
      </c>
      <c r="N1310" s="491">
        <f t="shared" si="688"/>
        <v>2</v>
      </c>
      <c r="O1310" s="576"/>
      <c r="P1310" s="576"/>
      <c r="Q1310" s="492">
        <f t="shared" si="689"/>
        <v>0</v>
      </c>
      <c r="R1310" s="492"/>
      <c r="S1310" s="715">
        <f t="shared" si="690"/>
        <v>0</v>
      </c>
      <c r="T1310" s="576"/>
      <c r="U1310" s="609"/>
      <c r="V1310" s="609"/>
      <c r="W1310" s="609"/>
      <c r="X1310" s="609"/>
      <c r="Y1310" s="609"/>
    </row>
    <row r="1311" spans="1:25" s="610" customFormat="1" ht="22.5" customHeight="1" x14ac:dyDescent="0.25">
      <c r="A1311" s="486" t="s">
        <v>4476</v>
      </c>
      <c r="B1311" s="487"/>
      <c r="C1311" s="486" t="s">
        <v>553</v>
      </c>
      <c r="D1311" s="596" t="s">
        <v>3819</v>
      </c>
      <c r="E1311" s="489" t="s">
        <v>18</v>
      </c>
      <c r="F1311" s="570" t="s">
        <v>14</v>
      </c>
      <c r="G1311" s="565"/>
      <c r="H1311" s="489"/>
      <c r="I1311" s="492"/>
      <c r="J1311" s="526"/>
      <c r="K1311" s="492">
        <v>5.6336278784231597</v>
      </c>
      <c r="L1311" s="494" t="str">
        <f t="shared" si="687"/>
        <v>1</v>
      </c>
      <c r="M1311" s="490">
        <v>1</v>
      </c>
      <c r="N1311" s="491">
        <f t="shared" si="688"/>
        <v>1</v>
      </c>
      <c r="O1311" s="576"/>
      <c r="P1311" s="576"/>
      <c r="Q1311" s="492">
        <f t="shared" si="689"/>
        <v>0</v>
      </c>
      <c r="R1311" s="492"/>
      <c r="S1311" s="715">
        <f t="shared" si="690"/>
        <v>0</v>
      </c>
      <c r="T1311" s="576"/>
      <c r="U1311" s="609"/>
      <c r="V1311" s="609"/>
      <c r="W1311" s="609"/>
      <c r="X1311" s="609"/>
      <c r="Y1311" s="609"/>
    </row>
    <row r="1312" spans="1:25" s="610" customFormat="1" ht="22.5" customHeight="1" x14ac:dyDescent="0.25">
      <c r="A1312" s="486" t="s">
        <v>4477</v>
      </c>
      <c r="B1312" s="487"/>
      <c r="C1312" s="486" t="s">
        <v>553</v>
      </c>
      <c r="D1312" s="596" t="s">
        <v>3820</v>
      </c>
      <c r="E1312" s="489" t="s">
        <v>18</v>
      </c>
      <c r="F1312" s="570" t="s">
        <v>14</v>
      </c>
      <c r="G1312" s="565"/>
      <c r="H1312" s="489"/>
      <c r="I1312" s="492"/>
      <c r="J1312" s="526"/>
      <c r="K1312" s="492">
        <v>0.2716552506059644</v>
      </c>
      <c r="L1312" s="494" t="str">
        <f t="shared" si="687"/>
        <v>1</v>
      </c>
      <c r="M1312" s="490">
        <v>1</v>
      </c>
      <c r="N1312" s="491">
        <f t="shared" si="688"/>
        <v>1</v>
      </c>
      <c r="O1312" s="576"/>
      <c r="P1312" s="576"/>
      <c r="Q1312" s="492">
        <f t="shared" si="689"/>
        <v>0</v>
      </c>
      <c r="R1312" s="492"/>
      <c r="S1312" s="715">
        <f t="shared" si="690"/>
        <v>0</v>
      </c>
      <c r="T1312" s="576"/>
      <c r="U1312" s="609"/>
      <c r="V1312" s="609"/>
      <c r="W1312" s="609"/>
      <c r="X1312" s="609"/>
      <c r="Y1312" s="609"/>
    </row>
    <row r="1313" spans="1:25" s="610" customFormat="1" ht="22.5" customHeight="1" x14ac:dyDescent="0.25">
      <c r="A1313" s="486" t="s">
        <v>4478</v>
      </c>
      <c r="B1313" s="487"/>
      <c r="C1313" s="486" t="s">
        <v>553</v>
      </c>
      <c r="D1313" s="596" t="s">
        <v>3821</v>
      </c>
      <c r="E1313" s="489" t="s">
        <v>18</v>
      </c>
      <c r="F1313" s="570" t="s">
        <v>14</v>
      </c>
      <c r="G1313" s="565"/>
      <c r="H1313" s="489"/>
      <c r="I1313" s="492"/>
      <c r="J1313" s="526"/>
      <c r="K1313" s="492">
        <v>0.33114385091678811</v>
      </c>
      <c r="L1313" s="494" t="str">
        <f t="shared" si="687"/>
        <v>1</v>
      </c>
      <c r="M1313" s="490">
        <v>1</v>
      </c>
      <c r="N1313" s="491">
        <f t="shared" si="688"/>
        <v>1</v>
      </c>
      <c r="O1313" s="576"/>
      <c r="P1313" s="576"/>
      <c r="Q1313" s="492">
        <f t="shared" si="689"/>
        <v>0</v>
      </c>
      <c r="R1313" s="492"/>
      <c r="S1313" s="715">
        <f t="shared" si="690"/>
        <v>0</v>
      </c>
      <c r="T1313" s="576"/>
      <c r="U1313" s="609"/>
      <c r="V1313" s="609"/>
      <c r="W1313" s="609"/>
      <c r="X1313" s="609"/>
      <c r="Y1313" s="609"/>
    </row>
    <row r="1314" spans="1:25" s="610" customFormat="1" ht="22.5" customHeight="1" x14ac:dyDescent="0.25">
      <c r="A1314" s="486" t="s">
        <v>4479</v>
      </c>
      <c r="B1314" s="487"/>
      <c r="C1314" s="486" t="s">
        <v>553</v>
      </c>
      <c r="D1314" s="596" t="s">
        <v>3822</v>
      </c>
      <c r="E1314" s="489" t="s">
        <v>18</v>
      </c>
      <c r="F1314" s="570" t="s">
        <v>14</v>
      </c>
      <c r="G1314" s="565"/>
      <c r="H1314" s="489"/>
      <c r="I1314" s="492"/>
      <c r="J1314" s="526"/>
      <c r="K1314" s="492">
        <v>0.49614385091678814</v>
      </c>
      <c r="L1314" s="494" t="str">
        <f t="shared" si="687"/>
        <v>1</v>
      </c>
      <c r="M1314" s="490">
        <v>1</v>
      </c>
      <c r="N1314" s="491">
        <f t="shared" si="688"/>
        <v>1</v>
      </c>
      <c r="O1314" s="576"/>
      <c r="P1314" s="576"/>
      <c r="Q1314" s="492">
        <f t="shared" si="689"/>
        <v>0</v>
      </c>
      <c r="R1314" s="492"/>
      <c r="S1314" s="715">
        <f t="shared" si="690"/>
        <v>0</v>
      </c>
      <c r="T1314" s="576"/>
      <c r="U1314" s="609"/>
      <c r="V1314" s="609"/>
      <c r="W1314" s="609"/>
      <c r="X1314" s="609"/>
      <c r="Y1314" s="609"/>
    </row>
    <row r="1315" spans="1:25" s="610" customFormat="1" ht="22.5" customHeight="1" x14ac:dyDescent="0.25">
      <c r="A1315" s="486" t="s">
        <v>4480</v>
      </c>
      <c r="B1315" s="487"/>
      <c r="C1315" s="486" t="s">
        <v>553</v>
      </c>
      <c r="D1315" s="596" t="s">
        <v>3647</v>
      </c>
      <c r="E1315" s="489" t="s">
        <v>18</v>
      </c>
      <c r="F1315" s="570" t="s">
        <v>16</v>
      </c>
      <c r="G1315" s="565"/>
      <c r="H1315" s="489"/>
      <c r="I1315" s="492"/>
      <c r="J1315" s="526"/>
      <c r="K1315" s="492">
        <v>0.76624783736376889</v>
      </c>
      <c r="L1315" s="494" t="str">
        <f t="shared" si="687"/>
        <v>3</v>
      </c>
      <c r="M1315" s="490">
        <v>1</v>
      </c>
      <c r="N1315" s="491">
        <f t="shared" si="688"/>
        <v>3</v>
      </c>
      <c r="O1315" s="576"/>
      <c r="P1315" s="576"/>
      <c r="Q1315" s="492">
        <f t="shared" si="689"/>
        <v>0</v>
      </c>
      <c r="R1315" s="492"/>
      <c r="S1315" s="715">
        <f t="shared" si="690"/>
        <v>0</v>
      </c>
      <c r="T1315" s="576"/>
      <c r="U1315" s="609"/>
      <c r="V1315" s="609"/>
      <c r="W1315" s="609"/>
      <c r="X1315" s="609"/>
      <c r="Y1315" s="609"/>
    </row>
    <row r="1316" spans="1:25" s="610" customFormat="1" ht="22.5" customHeight="1" x14ac:dyDescent="0.25">
      <c r="A1316" s="486" t="s">
        <v>4481</v>
      </c>
      <c r="B1316" s="487"/>
      <c r="C1316" s="486" t="s">
        <v>553</v>
      </c>
      <c r="D1316" s="596" t="s">
        <v>3823</v>
      </c>
      <c r="E1316" s="489" t="s">
        <v>18</v>
      </c>
      <c r="F1316" s="570" t="s">
        <v>14</v>
      </c>
      <c r="G1316" s="565"/>
      <c r="H1316" s="489"/>
      <c r="I1316" s="492"/>
      <c r="J1316" s="526"/>
      <c r="K1316" s="492">
        <v>0.28541594578792295</v>
      </c>
      <c r="L1316" s="494" t="str">
        <f t="shared" si="687"/>
        <v>1</v>
      </c>
      <c r="M1316" s="490">
        <v>1</v>
      </c>
      <c r="N1316" s="491">
        <f t="shared" si="688"/>
        <v>1</v>
      </c>
      <c r="O1316" s="576"/>
      <c r="P1316" s="576"/>
      <c r="Q1316" s="492">
        <f t="shared" si="689"/>
        <v>0</v>
      </c>
      <c r="R1316" s="492"/>
      <c r="S1316" s="715">
        <f t="shared" si="690"/>
        <v>0</v>
      </c>
      <c r="T1316" s="576"/>
      <c r="U1316" s="609"/>
      <c r="V1316" s="609"/>
      <c r="W1316" s="609"/>
      <c r="X1316" s="609"/>
      <c r="Y1316" s="609"/>
    </row>
    <row r="1317" spans="1:25" s="610" customFormat="1" ht="22.5" customHeight="1" x14ac:dyDescent="0.25">
      <c r="A1317" s="486" t="s">
        <v>4482</v>
      </c>
      <c r="B1317" s="487"/>
      <c r="C1317" s="486" t="s">
        <v>553</v>
      </c>
      <c r="D1317" s="596" t="s">
        <v>3717</v>
      </c>
      <c r="E1317" s="489" t="s">
        <v>18</v>
      </c>
      <c r="F1317" s="570" t="s">
        <v>15</v>
      </c>
      <c r="G1317" s="565"/>
      <c r="H1317" s="489"/>
      <c r="I1317" s="492"/>
      <c r="J1317" s="526"/>
      <c r="K1317" s="492">
        <v>0.60207972893961481</v>
      </c>
      <c r="L1317" s="494" t="str">
        <f t="shared" si="687"/>
        <v>2</v>
      </c>
      <c r="M1317" s="490">
        <v>1</v>
      </c>
      <c r="N1317" s="491">
        <f t="shared" si="688"/>
        <v>2</v>
      </c>
      <c r="O1317" s="576"/>
      <c r="P1317" s="576"/>
      <c r="Q1317" s="492">
        <f t="shared" si="689"/>
        <v>0</v>
      </c>
      <c r="R1317" s="492"/>
      <c r="S1317" s="715">
        <f t="shared" si="690"/>
        <v>0</v>
      </c>
      <c r="T1317" s="576"/>
      <c r="U1317" s="609"/>
      <c r="V1317" s="609"/>
      <c r="W1317" s="609"/>
      <c r="X1317" s="609"/>
      <c r="Y1317" s="609"/>
    </row>
    <row r="1318" spans="1:25" s="610" customFormat="1" ht="22.5" customHeight="1" x14ac:dyDescent="0.25">
      <c r="A1318" s="486" t="s">
        <v>4483</v>
      </c>
      <c r="B1318" s="487"/>
      <c r="C1318" s="486" t="s">
        <v>553</v>
      </c>
      <c r="D1318" s="596" t="s">
        <v>3824</v>
      </c>
      <c r="E1318" s="489" t="s">
        <v>18</v>
      </c>
      <c r="F1318" s="570" t="s">
        <v>14</v>
      </c>
      <c r="G1318" s="565"/>
      <c r="H1318" s="489"/>
      <c r="I1318" s="492"/>
      <c r="J1318" s="526"/>
      <c r="K1318" s="492">
        <v>0.27488918007603413</v>
      </c>
      <c r="L1318" s="494" t="str">
        <f t="shared" si="687"/>
        <v>1</v>
      </c>
      <c r="M1318" s="490">
        <v>1</v>
      </c>
      <c r="N1318" s="491">
        <f t="shared" si="688"/>
        <v>1</v>
      </c>
      <c r="O1318" s="576"/>
      <c r="P1318" s="576"/>
      <c r="Q1318" s="492">
        <f t="shared" si="689"/>
        <v>0</v>
      </c>
      <c r="R1318" s="492"/>
      <c r="S1318" s="715">
        <f t="shared" si="690"/>
        <v>0</v>
      </c>
      <c r="T1318" s="576"/>
      <c r="U1318" s="609"/>
      <c r="V1318" s="609"/>
      <c r="W1318" s="609"/>
      <c r="X1318" s="609"/>
      <c r="Y1318" s="609"/>
    </row>
    <row r="1319" spans="1:25" s="610" customFormat="1" ht="22.5" customHeight="1" x14ac:dyDescent="0.25">
      <c r="A1319" s="486" t="s">
        <v>4484</v>
      </c>
      <c r="B1319" s="487"/>
      <c r="C1319" s="486" t="s">
        <v>553</v>
      </c>
      <c r="D1319" s="596" t="s">
        <v>3825</v>
      </c>
      <c r="E1319" s="489" t="s">
        <v>18</v>
      </c>
      <c r="F1319" s="570" t="s">
        <v>14</v>
      </c>
      <c r="G1319" s="565"/>
      <c r="H1319" s="489"/>
      <c r="I1319" s="492"/>
      <c r="J1319" s="526"/>
      <c r="K1319" s="492">
        <v>0.36124783736376886</v>
      </c>
      <c r="L1319" s="494" t="str">
        <f t="shared" si="687"/>
        <v>1</v>
      </c>
      <c r="M1319" s="490">
        <v>1</v>
      </c>
      <c r="N1319" s="491">
        <f t="shared" si="688"/>
        <v>1</v>
      </c>
      <c r="O1319" s="576"/>
      <c r="P1319" s="576"/>
      <c r="Q1319" s="492">
        <f t="shared" si="689"/>
        <v>0</v>
      </c>
      <c r="R1319" s="492"/>
      <c r="S1319" s="715">
        <f t="shared" si="690"/>
        <v>0</v>
      </c>
      <c r="T1319" s="576"/>
      <c r="U1319" s="609"/>
      <c r="V1319" s="609"/>
      <c r="W1319" s="609"/>
      <c r="X1319" s="609"/>
      <c r="Y1319" s="609"/>
    </row>
    <row r="1320" spans="1:25" s="610" customFormat="1" ht="22.5" customHeight="1" x14ac:dyDescent="0.25">
      <c r="A1320" s="486" t="s">
        <v>4485</v>
      </c>
      <c r="B1320" s="487"/>
      <c r="C1320" s="486" t="s">
        <v>553</v>
      </c>
      <c r="D1320" s="596" t="s">
        <v>3826</v>
      </c>
      <c r="E1320" s="489" t="s">
        <v>18</v>
      </c>
      <c r="F1320" s="570" t="s">
        <v>14</v>
      </c>
      <c r="G1320" s="565"/>
      <c r="H1320" s="489"/>
      <c r="I1320" s="492"/>
      <c r="J1320" s="526"/>
      <c r="K1320" s="492">
        <v>0.36206906325745547</v>
      </c>
      <c r="L1320" s="494" t="str">
        <f t="shared" si="687"/>
        <v>1</v>
      </c>
      <c r="M1320" s="490">
        <v>1</v>
      </c>
      <c r="N1320" s="491">
        <f t="shared" si="688"/>
        <v>1</v>
      </c>
      <c r="O1320" s="576"/>
      <c r="P1320" s="576"/>
      <c r="Q1320" s="492">
        <f t="shared" si="689"/>
        <v>0</v>
      </c>
      <c r="R1320" s="492"/>
      <c r="S1320" s="715">
        <f t="shared" si="690"/>
        <v>0</v>
      </c>
      <c r="T1320" s="576"/>
      <c r="U1320" s="609"/>
      <c r="V1320" s="609"/>
      <c r="W1320" s="609"/>
      <c r="X1320" s="609"/>
      <c r="Y1320" s="609"/>
    </row>
    <row r="1321" spans="1:25" s="610" customFormat="1" ht="22.5" customHeight="1" x14ac:dyDescent="0.25">
      <c r="A1321" s="486" t="s">
        <v>4486</v>
      </c>
      <c r="B1321" s="487"/>
      <c r="C1321" s="486" t="s">
        <v>553</v>
      </c>
      <c r="D1321" s="596" t="s">
        <v>3827</v>
      </c>
      <c r="E1321" s="489" t="s">
        <v>18</v>
      </c>
      <c r="F1321" s="570" t="s">
        <v>14</v>
      </c>
      <c r="G1321" s="565"/>
      <c r="H1321" s="489"/>
      <c r="I1321" s="492"/>
      <c r="J1321" s="526"/>
      <c r="K1321" s="497">
        <v>0.36493471321695159</v>
      </c>
      <c r="L1321" s="494" t="str">
        <f t="shared" si="687"/>
        <v>1</v>
      </c>
      <c r="M1321" s="490">
        <v>1</v>
      </c>
      <c r="N1321" s="491">
        <f t="shared" si="688"/>
        <v>1</v>
      </c>
      <c r="O1321" s="576"/>
      <c r="P1321" s="576"/>
      <c r="Q1321" s="492">
        <f t="shared" si="689"/>
        <v>0</v>
      </c>
      <c r="R1321" s="492"/>
      <c r="S1321" s="715">
        <f t="shared" si="690"/>
        <v>0</v>
      </c>
      <c r="T1321" s="576"/>
      <c r="U1321" s="609"/>
      <c r="V1321" s="609"/>
      <c r="W1321" s="609"/>
      <c r="X1321" s="609"/>
      <c r="Y1321" s="609"/>
    </row>
    <row r="1322" spans="1:25" s="610" customFormat="1" ht="22.5" customHeight="1" x14ac:dyDescent="0.25">
      <c r="A1322" s="486" t="s">
        <v>4487</v>
      </c>
      <c r="B1322" s="487"/>
      <c r="C1322" s="486" t="s">
        <v>553</v>
      </c>
      <c r="D1322" s="596" t="s">
        <v>3828</v>
      </c>
      <c r="E1322" s="489" t="s">
        <v>18</v>
      </c>
      <c r="F1322" s="570" t="s">
        <v>14</v>
      </c>
      <c r="G1322" s="565"/>
      <c r="H1322" s="489"/>
      <c r="I1322" s="492"/>
      <c r="J1322" s="526"/>
      <c r="K1322" s="497">
        <v>0.3920690632574555</v>
      </c>
      <c r="L1322" s="494" t="str">
        <f t="shared" si="687"/>
        <v>1</v>
      </c>
      <c r="M1322" s="490">
        <v>1</v>
      </c>
      <c r="N1322" s="491">
        <f t="shared" si="688"/>
        <v>1</v>
      </c>
      <c r="O1322" s="576"/>
      <c r="P1322" s="576"/>
      <c r="Q1322" s="492">
        <f t="shared" si="689"/>
        <v>0</v>
      </c>
      <c r="R1322" s="492"/>
      <c r="S1322" s="715">
        <f t="shared" si="690"/>
        <v>0</v>
      </c>
      <c r="T1322" s="576"/>
      <c r="U1322" s="609"/>
      <c r="V1322" s="609"/>
      <c r="W1322" s="609"/>
      <c r="X1322" s="609"/>
      <c r="Y1322" s="609"/>
    </row>
    <row r="1323" spans="1:25" s="610" customFormat="1" x14ac:dyDescent="0.25">
      <c r="A1323" s="486" t="s">
        <v>4488</v>
      </c>
      <c r="B1323" s="487"/>
      <c r="C1323" s="486" t="s">
        <v>553</v>
      </c>
      <c r="D1323" s="596" t="s">
        <v>1439</v>
      </c>
      <c r="E1323" s="489" t="s">
        <v>18</v>
      </c>
      <c r="F1323" s="633" t="s">
        <v>14</v>
      </c>
      <c r="G1323" s="565"/>
      <c r="H1323" s="489"/>
      <c r="I1323" s="492"/>
      <c r="J1323" s="526"/>
      <c r="K1323" s="497">
        <v>0.43821184760602772</v>
      </c>
      <c r="L1323" s="494" t="str">
        <f t="shared" si="687"/>
        <v>1</v>
      </c>
      <c r="M1323" s="490">
        <v>1</v>
      </c>
      <c r="N1323" s="491">
        <f t="shared" si="688"/>
        <v>1</v>
      </c>
      <c r="O1323" s="576"/>
      <c r="P1323" s="576"/>
      <c r="Q1323" s="492">
        <f t="shared" si="689"/>
        <v>0</v>
      </c>
      <c r="R1323" s="492"/>
      <c r="S1323" s="715">
        <f t="shared" si="690"/>
        <v>0</v>
      </c>
      <c r="T1323" s="576"/>
      <c r="U1323" s="609"/>
      <c r="V1323" s="609"/>
      <c r="W1323" s="609"/>
      <c r="X1323" s="609"/>
      <c r="Y1323" s="609"/>
    </row>
    <row r="1324" spans="1:25" s="626" customFormat="1" ht="19.5" customHeight="1" x14ac:dyDescent="0.25">
      <c r="A1324" s="486" t="s">
        <v>4489</v>
      </c>
      <c r="B1324" s="572"/>
      <c r="C1324" s="486" t="s">
        <v>553</v>
      </c>
      <c r="D1324" s="596" t="s">
        <v>3829</v>
      </c>
      <c r="E1324" s="489" t="s">
        <v>18</v>
      </c>
      <c r="F1324" s="517" t="s">
        <v>14</v>
      </c>
      <c r="G1324" s="517"/>
      <c r="H1324" s="517"/>
      <c r="I1324" s="517"/>
      <c r="J1324" s="517"/>
      <c r="K1324" s="529">
        <v>0.44999999999999996</v>
      </c>
      <c r="L1324" s="494" t="str">
        <f t="shared" si="687"/>
        <v>1</v>
      </c>
      <c r="M1324" s="537">
        <v>1</v>
      </c>
      <c r="N1324" s="491">
        <f t="shared" si="688"/>
        <v>1</v>
      </c>
      <c r="O1324" s="577"/>
      <c r="P1324" s="577"/>
      <c r="Q1324" s="492">
        <f t="shared" si="689"/>
        <v>0</v>
      </c>
      <c r="R1324" s="492"/>
      <c r="S1324" s="715">
        <f t="shared" si="690"/>
        <v>0</v>
      </c>
      <c r="T1324" s="584"/>
      <c r="U1324" s="625"/>
      <c r="V1324" s="625"/>
      <c r="W1324" s="625"/>
      <c r="X1324" s="625"/>
      <c r="Y1324" s="625"/>
    </row>
    <row r="1325" spans="1:25" s="610" customFormat="1" x14ac:dyDescent="0.25">
      <c r="A1325" s="486" t="s">
        <v>4490</v>
      </c>
      <c r="B1325" s="487"/>
      <c r="C1325" s="486" t="s">
        <v>553</v>
      </c>
      <c r="D1325" s="596" t="s">
        <v>3830</v>
      </c>
      <c r="E1325" s="489" t="s">
        <v>18</v>
      </c>
      <c r="F1325" s="494" t="s">
        <v>14</v>
      </c>
      <c r="G1325" s="494"/>
      <c r="H1325" s="494"/>
      <c r="I1325" s="494"/>
      <c r="J1325" s="494"/>
      <c r="K1325" s="497">
        <v>0.45206906325745544</v>
      </c>
      <c r="L1325" s="494" t="str">
        <f t="shared" si="686"/>
        <v>1</v>
      </c>
      <c r="M1325" s="490">
        <v>1</v>
      </c>
      <c r="N1325" s="491">
        <f t="shared" si="688"/>
        <v>1</v>
      </c>
      <c r="O1325" s="576"/>
      <c r="P1325" s="576"/>
      <c r="Q1325" s="492">
        <f t="shared" si="689"/>
        <v>0</v>
      </c>
      <c r="R1325" s="492"/>
      <c r="S1325" s="715">
        <f t="shared" si="690"/>
        <v>0</v>
      </c>
      <c r="T1325" s="590"/>
      <c r="U1325" s="609"/>
      <c r="V1325" s="609"/>
      <c r="W1325" s="609"/>
      <c r="X1325" s="609"/>
      <c r="Y1325" s="609"/>
    </row>
    <row r="1326" spans="1:25" s="610" customFormat="1" ht="30" customHeight="1" x14ac:dyDescent="0.25">
      <c r="A1326" s="486" t="s">
        <v>4491</v>
      </c>
      <c r="B1326" s="487"/>
      <c r="C1326" s="486" t="s">
        <v>553</v>
      </c>
      <c r="D1326" s="596" t="s">
        <v>3831</v>
      </c>
      <c r="E1326" s="489" t="s">
        <v>18</v>
      </c>
      <c r="F1326" s="494" t="s">
        <v>14</v>
      </c>
      <c r="G1326" s="494"/>
      <c r="H1326" s="494"/>
      <c r="I1326" s="494"/>
      <c r="J1326" s="494"/>
      <c r="K1326" s="497">
        <v>0.51248287590894659</v>
      </c>
      <c r="L1326" s="494" t="str">
        <f t="shared" si="686"/>
        <v>1</v>
      </c>
      <c r="M1326" s="490">
        <v>1</v>
      </c>
      <c r="N1326" s="491">
        <f t="shared" si="688"/>
        <v>1</v>
      </c>
      <c r="O1326" s="576"/>
      <c r="P1326" s="576"/>
      <c r="Q1326" s="492">
        <f t="shared" si="689"/>
        <v>0</v>
      </c>
      <c r="R1326" s="492"/>
      <c r="S1326" s="715">
        <f t="shared" si="690"/>
        <v>0</v>
      </c>
      <c r="T1326" s="590"/>
      <c r="U1326" s="609"/>
      <c r="V1326" s="609"/>
      <c r="W1326" s="609"/>
      <c r="X1326" s="609"/>
      <c r="Y1326" s="609"/>
    </row>
    <row r="1327" spans="1:25" s="610" customFormat="1" ht="30" customHeight="1" x14ac:dyDescent="0.25">
      <c r="A1327" s="486" t="s">
        <v>4492</v>
      </c>
      <c r="B1327" s="487"/>
      <c r="C1327" s="486" t="s">
        <v>553</v>
      </c>
      <c r="D1327" s="596" t="s">
        <v>3832</v>
      </c>
      <c r="E1327" s="489" t="s">
        <v>18</v>
      </c>
      <c r="F1327" s="494" t="s">
        <v>14</v>
      </c>
      <c r="G1327" s="494"/>
      <c r="H1327" s="494"/>
      <c r="I1327" s="494"/>
      <c r="J1327" s="494"/>
      <c r="K1327" s="497">
        <v>0.70427162158525691</v>
      </c>
      <c r="L1327" s="494" t="str">
        <f t="shared" si="686"/>
        <v>1</v>
      </c>
      <c r="M1327" s="490">
        <v>1</v>
      </c>
      <c r="N1327" s="491">
        <f t="shared" si="688"/>
        <v>1</v>
      </c>
      <c r="O1327" s="576"/>
      <c r="P1327" s="576"/>
      <c r="Q1327" s="492">
        <f t="shared" si="689"/>
        <v>0</v>
      </c>
      <c r="R1327" s="492"/>
      <c r="S1327" s="715">
        <f t="shared" si="690"/>
        <v>0</v>
      </c>
      <c r="T1327" s="590"/>
      <c r="U1327" s="609"/>
      <c r="V1327" s="609"/>
      <c r="W1327" s="609"/>
      <c r="X1327" s="609"/>
      <c r="Y1327" s="609"/>
    </row>
    <row r="1328" spans="1:25" s="610" customFormat="1" ht="30" customHeight="1" x14ac:dyDescent="0.25">
      <c r="A1328" s="486" t="s">
        <v>4493</v>
      </c>
      <c r="B1328" s="487"/>
      <c r="C1328" s="486" t="s">
        <v>553</v>
      </c>
      <c r="D1328" s="596" t="s">
        <v>3833</v>
      </c>
      <c r="E1328" s="489" t="s">
        <v>18</v>
      </c>
      <c r="F1328" s="494" t="s">
        <v>14</v>
      </c>
      <c r="G1328" s="494"/>
      <c r="H1328" s="494"/>
      <c r="I1328" s="494"/>
      <c r="J1328" s="494"/>
      <c r="K1328" s="497">
        <v>0.87973161734080252</v>
      </c>
      <c r="L1328" s="494" t="str">
        <f t="shared" si="686"/>
        <v>1</v>
      </c>
      <c r="M1328" s="490">
        <v>1</v>
      </c>
      <c r="N1328" s="491">
        <f t="shared" si="688"/>
        <v>1</v>
      </c>
      <c r="O1328" s="576"/>
      <c r="P1328" s="576"/>
      <c r="Q1328" s="492">
        <f t="shared" si="689"/>
        <v>0</v>
      </c>
      <c r="R1328" s="492"/>
      <c r="S1328" s="715">
        <f t="shared" si="690"/>
        <v>0</v>
      </c>
      <c r="T1328" s="590"/>
      <c r="U1328" s="609"/>
      <c r="V1328" s="609"/>
      <c r="W1328" s="609"/>
      <c r="X1328" s="609"/>
      <c r="Y1328" s="609"/>
    </row>
    <row r="1329" spans="1:16379" s="610" customFormat="1" ht="17.25" customHeight="1" x14ac:dyDescent="0.3">
      <c r="A1329" s="486" t="s">
        <v>4494</v>
      </c>
      <c r="B1329" s="487"/>
      <c r="C1329" s="486" t="s">
        <v>553</v>
      </c>
      <c r="D1329" s="502" t="s">
        <v>705</v>
      </c>
      <c r="E1329" s="489" t="s">
        <v>3</v>
      </c>
      <c r="F1329" s="497">
        <v>1.01</v>
      </c>
      <c r="G1329" s="494"/>
      <c r="H1329" s="494"/>
      <c r="I1329" s="494"/>
      <c r="J1329" s="494"/>
      <c r="K1329" s="494"/>
      <c r="L1329" s="497">
        <f t="shared" si="686"/>
        <v>1.01</v>
      </c>
      <c r="M1329" s="490">
        <v>1</v>
      </c>
      <c r="N1329" s="491">
        <f t="shared" si="688"/>
        <v>1.01</v>
      </c>
      <c r="O1329" s="576"/>
      <c r="P1329" s="576"/>
      <c r="Q1329" s="492">
        <f t="shared" si="689"/>
        <v>0</v>
      </c>
      <c r="R1329" s="492"/>
      <c r="S1329" s="715">
        <f t="shared" si="690"/>
        <v>0</v>
      </c>
      <c r="T1329" s="590"/>
      <c r="U1329" s="609"/>
      <c r="V1329" s="609"/>
      <c r="W1329" s="609"/>
      <c r="X1329" s="609"/>
      <c r="Y1329" s="609"/>
    </row>
    <row r="1330" spans="1:16379" s="608" customFormat="1" ht="18.75" customHeight="1" x14ac:dyDescent="0.3">
      <c r="A1330" s="477" t="s">
        <v>2348</v>
      </c>
      <c r="B1330" s="501" t="s">
        <v>2088</v>
      </c>
      <c r="C1330" s="477" t="s">
        <v>552</v>
      </c>
      <c r="D1330" s="478" t="s">
        <v>1338</v>
      </c>
      <c r="E1330" s="479" t="s">
        <v>3</v>
      </c>
      <c r="F1330" s="519">
        <f>F1331+F1333</f>
        <v>414.61</v>
      </c>
      <c r="G1330" s="479"/>
      <c r="H1330" s="479"/>
      <c r="I1330" s="479"/>
      <c r="J1330" s="479"/>
      <c r="K1330" s="500"/>
      <c r="L1330" s="519">
        <f>F1330</f>
        <v>414.61</v>
      </c>
      <c r="M1330" s="507">
        <v>1</v>
      </c>
      <c r="N1330" s="483">
        <f>ROUND(M1330*L1330,2)</f>
        <v>414.61</v>
      </c>
      <c r="O1330" s="575"/>
      <c r="P1330" s="575"/>
      <c r="Q1330" s="485"/>
      <c r="R1330" s="485">
        <f>ROUND(N1330*P1330,2)</f>
        <v>0</v>
      </c>
      <c r="S1330" s="715">
        <f>ROUND(Q1330+R1330,2)</f>
        <v>0</v>
      </c>
      <c r="T1330" s="587"/>
    </row>
    <row r="1331" spans="1:16379" s="610" customFormat="1" ht="30.75" customHeight="1" x14ac:dyDescent="0.25">
      <c r="A1331" s="486" t="s">
        <v>2349</v>
      </c>
      <c r="B1331" s="487"/>
      <c r="C1331" s="486" t="s">
        <v>553</v>
      </c>
      <c r="D1331" s="596" t="s">
        <v>3609</v>
      </c>
      <c r="E1331" s="489" t="s">
        <v>3</v>
      </c>
      <c r="F1331" s="497">
        <v>20.54</v>
      </c>
      <c r="G1331" s="489"/>
      <c r="H1331" s="489"/>
      <c r="I1331" s="489"/>
      <c r="J1331" s="489"/>
      <c r="K1331" s="494"/>
      <c r="L1331" s="497">
        <f>F1331</f>
        <v>20.54</v>
      </c>
      <c r="M1331" s="490">
        <v>1.1000000000000001</v>
      </c>
      <c r="N1331" s="491">
        <f t="shared" ref="N1331:N1334" si="691">ROUND(M1331*L1331,2)</f>
        <v>22.59</v>
      </c>
      <c r="O1331" s="576"/>
      <c r="P1331" s="576"/>
      <c r="Q1331" s="492">
        <f t="shared" ref="Q1331:Q1334" si="692">ROUND(N1331*O1331,2)</f>
        <v>0</v>
      </c>
      <c r="R1331" s="492"/>
      <c r="S1331" s="715">
        <f t="shared" ref="S1331:S1334" si="693">ROUND(Q1331+R1331,2)</f>
        <v>0</v>
      </c>
      <c r="T1331" s="584"/>
      <c r="U1331" s="609"/>
    </row>
    <row r="1332" spans="1:16379" s="610" customFormat="1" ht="25.5" customHeight="1" x14ac:dyDescent="0.3">
      <c r="A1332" s="486" t="s">
        <v>4495</v>
      </c>
      <c r="B1332" s="487"/>
      <c r="C1332" s="486" t="s">
        <v>553</v>
      </c>
      <c r="D1332" s="493" t="s">
        <v>2980</v>
      </c>
      <c r="E1332" s="489" t="s">
        <v>2</v>
      </c>
      <c r="F1332" s="497">
        <f>F1331</f>
        <v>20.54</v>
      </c>
      <c r="G1332" s="497"/>
      <c r="H1332" s="497"/>
      <c r="I1332" s="497"/>
      <c r="J1332" s="497"/>
      <c r="K1332" s="497"/>
      <c r="L1332" s="497">
        <f>F1332</f>
        <v>20.54</v>
      </c>
      <c r="M1332" s="490">
        <v>0.7</v>
      </c>
      <c r="N1332" s="491">
        <f t="shared" si="691"/>
        <v>14.38</v>
      </c>
      <c r="O1332" s="576"/>
      <c r="P1332" s="576"/>
      <c r="Q1332" s="492">
        <f t="shared" si="692"/>
        <v>0</v>
      </c>
      <c r="R1332" s="492"/>
      <c r="S1332" s="715">
        <f t="shared" si="693"/>
        <v>0</v>
      </c>
      <c r="T1332" s="584"/>
    </row>
    <row r="1333" spans="1:16379" s="610" customFormat="1" ht="45.75" customHeight="1" x14ac:dyDescent="0.25">
      <c r="A1333" s="486" t="s">
        <v>4496</v>
      </c>
      <c r="B1333" s="487"/>
      <c r="C1333" s="486" t="s">
        <v>553</v>
      </c>
      <c r="D1333" s="596" t="s">
        <v>3628</v>
      </c>
      <c r="E1333" s="489" t="s">
        <v>3</v>
      </c>
      <c r="F1333" s="497">
        <v>394.07</v>
      </c>
      <c r="G1333" s="497"/>
      <c r="H1333" s="497"/>
      <c r="I1333" s="497"/>
      <c r="J1333" s="497"/>
      <c r="K1333" s="497"/>
      <c r="L1333" s="497">
        <f t="shared" ref="L1333:L1334" si="694">F1333</f>
        <v>394.07</v>
      </c>
      <c r="M1333" s="490">
        <v>1.1000000000000001</v>
      </c>
      <c r="N1333" s="491">
        <f t="shared" si="691"/>
        <v>433.48</v>
      </c>
      <c r="O1333" s="576"/>
      <c r="P1333" s="576"/>
      <c r="Q1333" s="492">
        <f t="shared" si="692"/>
        <v>0</v>
      </c>
      <c r="R1333" s="492"/>
      <c r="S1333" s="715">
        <f t="shared" si="693"/>
        <v>0</v>
      </c>
      <c r="T1333" s="584"/>
    </row>
    <row r="1334" spans="1:16379" s="610" customFormat="1" ht="25.5" customHeight="1" x14ac:dyDescent="0.3">
      <c r="A1334" s="486" t="s">
        <v>4497</v>
      </c>
      <c r="B1334" s="487"/>
      <c r="C1334" s="486" t="s">
        <v>553</v>
      </c>
      <c r="D1334" s="493" t="s">
        <v>2980</v>
      </c>
      <c r="E1334" s="489" t="s">
        <v>2</v>
      </c>
      <c r="F1334" s="497">
        <f>F1333</f>
        <v>394.07</v>
      </c>
      <c r="G1334" s="497"/>
      <c r="H1334" s="497"/>
      <c r="I1334" s="497"/>
      <c r="J1334" s="497"/>
      <c r="K1334" s="497"/>
      <c r="L1334" s="497">
        <f t="shared" si="694"/>
        <v>394.07</v>
      </c>
      <c r="M1334" s="490">
        <v>0.7</v>
      </c>
      <c r="N1334" s="491">
        <f t="shared" si="691"/>
        <v>275.85000000000002</v>
      </c>
      <c r="O1334" s="576"/>
      <c r="P1334" s="576"/>
      <c r="Q1334" s="492">
        <f t="shared" si="692"/>
        <v>0</v>
      </c>
      <c r="R1334" s="492"/>
      <c r="S1334" s="715">
        <f t="shared" si="693"/>
        <v>0</v>
      </c>
      <c r="T1334" s="584"/>
    </row>
    <row r="1335" spans="1:16379" s="610" customFormat="1" ht="25.5" customHeight="1" x14ac:dyDescent="0.3">
      <c r="A1335" s="477" t="s">
        <v>4298</v>
      </c>
      <c r="B1335" s="501" t="s">
        <v>2089</v>
      </c>
      <c r="C1335" s="477" t="s">
        <v>552</v>
      </c>
      <c r="D1335" s="499" t="s">
        <v>655</v>
      </c>
      <c r="E1335" s="479" t="s">
        <v>18</v>
      </c>
      <c r="F1335" s="519">
        <f>F1336+F1337+F1338+F1339+F1340+F1341+F1342+F1343</f>
        <v>37</v>
      </c>
      <c r="G1335" s="519"/>
      <c r="H1335" s="519"/>
      <c r="I1335" s="519"/>
      <c r="J1335" s="519"/>
      <c r="K1335" s="519"/>
      <c r="L1335" s="519">
        <f t="shared" ref="L1335" si="695">L1336+L1337+L1338+L1339+L1340+L1341+L1342+L1343</f>
        <v>37</v>
      </c>
      <c r="M1335" s="482">
        <v>1</v>
      </c>
      <c r="N1335" s="483">
        <f>ROUND(M1335*L1335,2)</f>
        <v>37</v>
      </c>
      <c r="O1335" s="575"/>
      <c r="P1335" s="575"/>
      <c r="Q1335" s="485"/>
      <c r="R1335" s="485">
        <f>ROUND(N1335*P1335,2)</f>
        <v>0</v>
      </c>
      <c r="S1335" s="715">
        <f>ROUND(Q1335+R1335,2)</f>
        <v>0</v>
      </c>
      <c r="T1335" s="586"/>
      <c r="U1335" s="624"/>
      <c r="V1335" s="624"/>
      <c r="W1335" s="624"/>
      <c r="X1335" s="624"/>
      <c r="Y1335" s="624"/>
      <c r="Z1335" s="624"/>
      <c r="AA1335" s="624"/>
      <c r="AB1335" s="624"/>
      <c r="AC1335" s="624"/>
      <c r="AD1335" s="624"/>
      <c r="AE1335" s="624"/>
      <c r="AF1335" s="624"/>
      <c r="AG1335" s="624"/>
      <c r="AH1335" s="624"/>
      <c r="AI1335" s="624"/>
      <c r="AJ1335" s="624"/>
      <c r="AK1335" s="624"/>
      <c r="AL1335" s="624"/>
      <c r="AM1335" s="624"/>
      <c r="AN1335" s="624"/>
      <c r="AO1335" s="624"/>
      <c r="AP1335" s="624"/>
      <c r="AQ1335" s="624"/>
      <c r="AR1335" s="624"/>
      <c r="AS1335" s="624"/>
      <c r="AT1335" s="624"/>
      <c r="AU1335" s="624"/>
      <c r="AV1335" s="624"/>
      <c r="AW1335" s="624"/>
      <c r="AX1335" s="624"/>
      <c r="AY1335" s="624"/>
      <c r="AZ1335" s="624"/>
      <c r="BA1335" s="624"/>
      <c r="BB1335" s="624"/>
      <c r="BC1335" s="624"/>
      <c r="BD1335" s="624"/>
      <c r="BE1335" s="624"/>
      <c r="BF1335" s="624"/>
      <c r="BG1335" s="624"/>
      <c r="BH1335" s="624"/>
      <c r="BI1335" s="624"/>
      <c r="BJ1335" s="624"/>
      <c r="BK1335" s="624"/>
      <c r="BL1335" s="624"/>
      <c r="BM1335" s="624"/>
      <c r="BN1335" s="624"/>
      <c r="BO1335" s="624"/>
      <c r="BP1335" s="624"/>
      <c r="BQ1335" s="624"/>
      <c r="BR1335" s="624"/>
      <c r="BS1335" s="624"/>
      <c r="BT1335" s="624"/>
      <c r="BU1335" s="624"/>
      <c r="BV1335" s="624"/>
      <c r="BW1335" s="624"/>
      <c r="BX1335" s="624"/>
      <c r="BY1335" s="624"/>
      <c r="BZ1335" s="624"/>
      <c r="CA1335" s="624"/>
      <c r="CB1335" s="624"/>
      <c r="CC1335" s="624"/>
      <c r="CD1335" s="624"/>
      <c r="CE1335" s="624"/>
      <c r="CF1335" s="624"/>
      <c r="CG1335" s="624"/>
      <c r="CH1335" s="624"/>
      <c r="CI1335" s="624"/>
      <c r="CJ1335" s="624"/>
      <c r="CK1335" s="624"/>
      <c r="CL1335" s="624"/>
      <c r="CM1335" s="624"/>
      <c r="CN1335" s="624"/>
      <c r="CO1335" s="624"/>
      <c r="CP1335" s="624"/>
      <c r="CQ1335" s="624"/>
      <c r="CR1335" s="624"/>
      <c r="CS1335" s="624"/>
      <c r="CT1335" s="624"/>
      <c r="CU1335" s="624"/>
      <c r="CV1335" s="624"/>
      <c r="CW1335" s="624"/>
      <c r="CX1335" s="624"/>
      <c r="CY1335" s="624"/>
      <c r="CZ1335" s="624"/>
      <c r="DA1335" s="624"/>
      <c r="DB1335" s="624"/>
      <c r="DC1335" s="624"/>
      <c r="DD1335" s="624"/>
      <c r="DE1335" s="624"/>
      <c r="DF1335" s="624"/>
      <c r="DG1335" s="624"/>
      <c r="DH1335" s="624"/>
      <c r="DI1335" s="624"/>
      <c r="DJ1335" s="624"/>
      <c r="DK1335" s="624"/>
      <c r="DL1335" s="624"/>
      <c r="DM1335" s="624"/>
      <c r="DN1335" s="624"/>
      <c r="DO1335" s="624"/>
      <c r="DP1335" s="624"/>
      <c r="DQ1335" s="624"/>
      <c r="DR1335" s="624"/>
      <c r="DS1335" s="624"/>
      <c r="DT1335" s="624"/>
      <c r="DU1335" s="624"/>
      <c r="DV1335" s="624"/>
      <c r="DW1335" s="624"/>
      <c r="DX1335" s="624"/>
      <c r="DY1335" s="624"/>
      <c r="DZ1335" s="624"/>
      <c r="EA1335" s="624"/>
      <c r="EB1335" s="624"/>
      <c r="EC1335" s="624"/>
      <c r="ED1335" s="624"/>
      <c r="EE1335" s="624"/>
      <c r="EF1335" s="624"/>
      <c r="EG1335" s="624"/>
      <c r="EH1335" s="624"/>
      <c r="EI1335" s="624"/>
      <c r="EJ1335" s="624"/>
      <c r="EK1335" s="624"/>
      <c r="EL1335" s="624"/>
      <c r="EM1335" s="624"/>
      <c r="EN1335" s="624"/>
      <c r="EO1335" s="624"/>
      <c r="EP1335" s="624"/>
      <c r="EQ1335" s="624"/>
      <c r="ER1335" s="624"/>
      <c r="ES1335" s="624"/>
      <c r="ET1335" s="624"/>
      <c r="EU1335" s="624"/>
      <c r="EV1335" s="624"/>
      <c r="EW1335" s="624"/>
      <c r="EX1335" s="624"/>
      <c r="EY1335" s="624"/>
      <c r="EZ1335" s="624"/>
      <c r="FA1335" s="624"/>
      <c r="FB1335" s="624"/>
      <c r="FC1335" s="624"/>
      <c r="FD1335" s="624"/>
      <c r="FE1335" s="624"/>
      <c r="FF1335" s="624"/>
      <c r="FG1335" s="624"/>
      <c r="FH1335" s="624"/>
      <c r="FI1335" s="624"/>
      <c r="FJ1335" s="624"/>
      <c r="FK1335" s="624"/>
      <c r="FL1335" s="624"/>
      <c r="FM1335" s="624"/>
      <c r="FN1335" s="624"/>
      <c r="FO1335" s="624"/>
      <c r="FP1335" s="624"/>
      <c r="FQ1335" s="624"/>
      <c r="FR1335" s="624"/>
      <c r="FS1335" s="624"/>
      <c r="FT1335" s="624"/>
      <c r="FU1335" s="624"/>
      <c r="FV1335" s="624"/>
      <c r="FW1335" s="624"/>
      <c r="FX1335" s="624"/>
      <c r="FY1335" s="624"/>
      <c r="FZ1335" s="624"/>
      <c r="GA1335" s="624"/>
      <c r="GB1335" s="624"/>
      <c r="GC1335" s="624"/>
      <c r="GD1335" s="624"/>
      <c r="GE1335" s="624"/>
      <c r="GF1335" s="624"/>
      <c r="GG1335" s="624"/>
      <c r="GH1335" s="624"/>
      <c r="GI1335" s="624"/>
      <c r="GJ1335" s="624"/>
      <c r="GK1335" s="624"/>
      <c r="GL1335" s="624"/>
      <c r="GM1335" s="624"/>
      <c r="GN1335" s="624"/>
      <c r="GO1335" s="624"/>
      <c r="GP1335" s="624"/>
      <c r="GQ1335" s="624"/>
      <c r="GR1335" s="624"/>
      <c r="GS1335" s="624"/>
      <c r="GT1335" s="624"/>
      <c r="GU1335" s="624"/>
      <c r="GV1335" s="624"/>
      <c r="GW1335" s="624"/>
      <c r="GX1335" s="624"/>
      <c r="GY1335" s="624"/>
      <c r="GZ1335" s="624"/>
      <c r="HA1335" s="624"/>
      <c r="HB1335" s="624"/>
      <c r="HC1335" s="624"/>
      <c r="HD1335" s="624"/>
      <c r="HE1335" s="624"/>
      <c r="HF1335" s="624"/>
      <c r="HG1335" s="624"/>
      <c r="HH1335" s="624"/>
      <c r="HI1335" s="624"/>
      <c r="HJ1335" s="624"/>
      <c r="HK1335" s="624"/>
      <c r="HL1335" s="624"/>
      <c r="HM1335" s="624"/>
      <c r="HN1335" s="624"/>
      <c r="HO1335" s="624"/>
      <c r="HP1335" s="624"/>
      <c r="HQ1335" s="624"/>
      <c r="HR1335" s="624"/>
      <c r="HS1335" s="624"/>
      <c r="HT1335" s="624"/>
      <c r="HU1335" s="624"/>
      <c r="HV1335" s="624"/>
      <c r="HW1335" s="624"/>
      <c r="HX1335" s="624"/>
      <c r="HY1335" s="624"/>
      <c r="HZ1335" s="624"/>
      <c r="IA1335" s="624"/>
      <c r="IB1335" s="624"/>
      <c r="IC1335" s="624"/>
      <c r="ID1335" s="624"/>
      <c r="IE1335" s="624"/>
      <c r="IF1335" s="624"/>
      <c r="IG1335" s="624"/>
      <c r="IH1335" s="624"/>
      <c r="II1335" s="624"/>
      <c r="IJ1335" s="624"/>
      <c r="IK1335" s="624"/>
      <c r="IL1335" s="624"/>
      <c r="IM1335" s="624"/>
      <c r="IN1335" s="624"/>
      <c r="IO1335" s="624"/>
      <c r="IP1335" s="624"/>
      <c r="IQ1335" s="624"/>
      <c r="IR1335" s="624"/>
      <c r="IS1335" s="624"/>
      <c r="IT1335" s="624"/>
      <c r="IU1335" s="624"/>
      <c r="IV1335" s="624"/>
      <c r="IW1335" s="624"/>
      <c r="IX1335" s="624"/>
      <c r="IY1335" s="624"/>
      <c r="IZ1335" s="624"/>
      <c r="JA1335" s="624"/>
      <c r="JB1335" s="624"/>
      <c r="JC1335" s="624"/>
      <c r="JD1335" s="624"/>
      <c r="JE1335" s="624"/>
      <c r="JF1335" s="624"/>
      <c r="JG1335" s="624"/>
      <c r="JH1335" s="624"/>
      <c r="JI1335" s="624"/>
      <c r="JJ1335" s="624"/>
      <c r="JK1335" s="624"/>
      <c r="JL1335" s="624"/>
      <c r="JM1335" s="624"/>
      <c r="JN1335" s="624"/>
      <c r="JO1335" s="624"/>
      <c r="JP1335" s="624"/>
      <c r="JQ1335" s="624"/>
      <c r="JR1335" s="624"/>
      <c r="JS1335" s="624"/>
      <c r="JT1335" s="624"/>
      <c r="JU1335" s="624"/>
      <c r="JV1335" s="624"/>
      <c r="JW1335" s="624"/>
      <c r="JX1335" s="624"/>
      <c r="JY1335" s="624"/>
      <c r="JZ1335" s="624"/>
      <c r="KA1335" s="624"/>
      <c r="KB1335" s="624"/>
      <c r="KC1335" s="624"/>
      <c r="KD1335" s="624"/>
      <c r="KE1335" s="624"/>
      <c r="KF1335" s="624"/>
      <c r="KG1335" s="624"/>
      <c r="KH1335" s="624"/>
      <c r="KI1335" s="624"/>
      <c r="KJ1335" s="624"/>
      <c r="KK1335" s="624"/>
      <c r="KL1335" s="624"/>
      <c r="KM1335" s="624"/>
      <c r="KN1335" s="624"/>
      <c r="KO1335" s="624"/>
      <c r="KP1335" s="624"/>
      <c r="KQ1335" s="624"/>
      <c r="KR1335" s="624"/>
      <c r="KS1335" s="624"/>
      <c r="KT1335" s="624"/>
      <c r="KU1335" s="624"/>
      <c r="KV1335" s="624"/>
      <c r="KW1335" s="624"/>
      <c r="KX1335" s="624"/>
      <c r="KY1335" s="624"/>
      <c r="KZ1335" s="624"/>
      <c r="LA1335" s="624"/>
      <c r="LB1335" s="624"/>
      <c r="LC1335" s="624"/>
      <c r="LD1335" s="624"/>
      <c r="LE1335" s="624"/>
      <c r="LF1335" s="624"/>
      <c r="LG1335" s="624"/>
      <c r="LH1335" s="624"/>
      <c r="LI1335" s="624"/>
      <c r="LJ1335" s="624"/>
      <c r="LK1335" s="624"/>
      <c r="LL1335" s="624"/>
      <c r="LM1335" s="624"/>
      <c r="LN1335" s="624"/>
      <c r="LO1335" s="624"/>
      <c r="LP1335" s="624"/>
      <c r="LQ1335" s="624"/>
      <c r="LR1335" s="624"/>
      <c r="LS1335" s="624"/>
      <c r="LT1335" s="624"/>
      <c r="LU1335" s="624"/>
      <c r="LV1335" s="624"/>
      <c r="LW1335" s="624"/>
      <c r="LX1335" s="624"/>
      <c r="LY1335" s="624"/>
      <c r="LZ1335" s="624"/>
      <c r="MA1335" s="624"/>
      <c r="MB1335" s="624"/>
      <c r="MC1335" s="624"/>
      <c r="MD1335" s="624"/>
      <c r="ME1335" s="624"/>
      <c r="MF1335" s="624"/>
      <c r="MG1335" s="624"/>
      <c r="MH1335" s="624"/>
      <c r="MI1335" s="624"/>
      <c r="MJ1335" s="624"/>
      <c r="MK1335" s="624"/>
      <c r="ML1335" s="624"/>
      <c r="MM1335" s="624"/>
      <c r="MN1335" s="624"/>
      <c r="MO1335" s="624"/>
      <c r="MP1335" s="624"/>
      <c r="MQ1335" s="624"/>
      <c r="MR1335" s="624"/>
      <c r="MS1335" s="624"/>
      <c r="MT1335" s="624"/>
      <c r="MU1335" s="624"/>
      <c r="MV1335" s="624"/>
      <c r="MW1335" s="624"/>
      <c r="MX1335" s="624"/>
      <c r="MY1335" s="624"/>
      <c r="MZ1335" s="624"/>
      <c r="NA1335" s="624"/>
      <c r="NB1335" s="624"/>
      <c r="NC1335" s="624"/>
      <c r="ND1335" s="624"/>
      <c r="NE1335" s="624"/>
      <c r="NF1335" s="624"/>
      <c r="NG1335" s="624"/>
      <c r="NH1335" s="624"/>
      <c r="NI1335" s="624"/>
      <c r="NJ1335" s="624"/>
      <c r="NK1335" s="624"/>
      <c r="NL1335" s="624"/>
      <c r="NM1335" s="624"/>
      <c r="NN1335" s="624"/>
      <c r="NO1335" s="624"/>
      <c r="NP1335" s="624"/>
      <c r="NQ1335" s="624"/>
      <c r="NR1335" s="624"/>
      <c r="NS1335" s="624"/>
      <c r="NT1335" s="624"/>
      <c r="NU1335" s="624"/>
      <c r="NV1335" s="624"/>
      <c r="NW1335" s="624"/>
      <c r="NX1335" s="624"/>
      <c r="NY1335" s="624"/>
      <c r="NZ1335" s="624"/>
      <c r="OA1335" s="624"/>
      <c r="OB1335" s="624"/>
      <c r="OC1335" s="624"/>
      <c r="OD1335" s="624"/>
      <c r="OE1335" s="624"/>
      <c r="OF1335" s="624"/>
      <c r="OG1335" s="624"/>
      <c r="OH1335" s="624"/>
      <c r="OI1335" s="624"/>
      <c r="OJ1335" s="624"/>
      <c r="OK1335" s="624"/>
      <c r="OL1335" s="624"/>
      <c r="OM1335" s="624"/>
      <c r="ON1335" s="624"/>
      <c r="OO1335" s="624"/>
      <c r="OP1335" s="624"/>
      <c r="OQ1335" s="624"/>
      <c r="OR1335" s="624"/>
      <c r="OS1335" s="624"/>
      <c r="OT1335" s="624"/>
      <c r="OU1335" s="624"/>
      <c r="OV1335" s="624"/>
      <c r="OW1335" s="624"/>
      <c r="OX1335" s="624"/>
      <c r="OY1335" s="624"/>
      <c r="OZ1335" s="624"/>
      <c r="PA1335" s="624"/>
      <c r="PB1335" s="624"/>
      <c r="PC1335" s="624"/>
      <c r="PD1335" s="624"/>
      <c r="PE1335" s="624"/>
      <c r="PF1335" s="624"/>
      <c r="PG1335" s="624"/>
      <c r="PH1335" s="624"/>
      <c r="PI1335" s="624"/>
      <c r="PJ1335" s="624"/>
      <c r="PK1335" s="624"/>
      <c r="PL1335" s="624"/>
      <c r="PM1335" s="624"/>
      <c r="PN1335" s="624"/>
      <c r="PO1335" s="624"/>
      <c r="PP1335" s="624"/>
      <c r="PQ1335" s="624"/>
      <c r="PR1335" s="624"/>
      <c r="PS1335" s="624"/>
      <c r="PT1335" s="624"/>
      <c r="PU1335" s="624"/>
      <c r="PV1335" s="624"/>
      <c r="PW1335" s="624"/>
      <c r="PX1335" s="624"/>
      <c r="PY1335" s="624"/>
      <c r="PZ1335" s="624"/>
      <c r="QA1335" s="624"/>
      <c r="QB1335" s="624"/>
      <c r="QC1335" s="624"/>
      <c r="QD1335" s="624"/>
      <c r="QE1335" s="624"/>
      <c r="QF1335" s="624"/>
      <c r="QG1335" s="624"/>
      <c r="QH1335" s="624"/>
      <c r="QI1335" s="624"/>
      <c r="QJ1335" s="624"/>
      <c r="QK1335" s="624"/>
      <c r="QL1335" s="624"/>
      <c r="QM1335" s="624"/>
      <c r="QN1335" s="624"/>
      <c r="QO1335" s="624"/>
      <c r="QP1335" s="624"/>
      <c r="QQ1335" s="624"/>
      <c r="QR1335" s="624"/>
      <c r="QS1335" s="624"/>
      <c r="QT1335" s="624"/>
      <c r="QU1335" s="624"/>
      <c r="QV1335" s="624"/>
      <c r="QW1335" s="624"/>
      <c r="QX1335" s="624"/>
      <c r="QY1335" s="624"/>
      <c r="QZ1335" s="624"/>
      <c r="RA1335" s="624"/>
      <c r="RB1335" s="624"/>
      <c r="RC1335" s="624"/>
      <c r="RD1335" s="624"/>
      <c r="RE1335" s="624"/>
      <c r="RF1335" s="624"/>
      <c r="RG1335" s="624"/>
      <c r="RH1335" s="624"/>
      <c r="RI1335" s="624"/>
      <c r="RJ1335" s="624"/>
      <c r="RK1335" s="624"/>
      <c r="RL1335" s="624"/>
      <c r="RM1335" s="624"/>
      <c r="RN1335" s="624"/>
      <c r="RO1335" s="624"/>
      <c r="RP1335" s="624"/>
      <c r="RQ1335" s="624"/>
      <c r="RR1335" s="624"/>
      <c r="RS1335" s="624"/>
      <c r="RT1335" s="624"/>
      <c r="RU1335" s="624"/>
      <c r="RV1335" s="624"/>
      <c r="RW1335" s="624"/>
      <c r="RX1335" s="624"/>
      <c r="RY1335" s="624"/>
      <c r="RZ1335" s="624"/>
      <c r="SA1335" s="624"/>
      <c r="SB1335" s="624"/>
      <c r="SC1335" s="624"/>
      <c r="SD1335" s="624"/>
      <c r="SE1335" s="624"/>
      <c r="SF1335" s="624"/>
      <c r="SG1335" s="624"/>
      <c r="SH1335" s="624"/>
      <c r="SI1335" s="624"/>
      <c r="SJ1335" s="624"/>
      <c r="SK1335" s="624"/>
      <c r="SL1335" s="624"/>
      <c r="SM1335" s="624"/>
      <c r="SN1335" s="624"/>
      <c r="SO1335" s="624"/>
      <c r="SP1335" s="624"/>
      <c r="SQ1335" s="624"/>
      <c r="SR1335" s="624"/>
      <c r="SS1335" s="624"/>
      <c r="ST1335" s="624"/>
      <c r="SU1335" s="624"/>
      <c r="SV1335" s="624"/>
      <c r="SW1335" s="624"/>
      <c r="SX1335" s="624"/>
      <c r="SY1335" s="624"/>
      <c r="SZ1335" s="624"/>
      <c r="TA1335" s="624"/>
      <c r="TB1335" s="624"/>
      <c r="TC1335" s="624"/>
      <c r="TD1335" s="624"/>
      <c r="TE1335" s="624"/>
      <c r="TF1335" s="624"/>
      <c r="TG1335" s="624"/>
      <c r="TH1335" s="624"/>
      <c r="TI1335" s="624"/>
      <c r="TJ1335" s="624"/>
      <c r="TK1335" s="624"/>
      <c r="TL1335" s="624"/>
      <c r="TM1335" s="624"/>
      <c r="TN1335" s="624"/>
      <c r="TO1335" s="624"/>
      <c r="TP1335" s="624"/>
      <c r="TQ1335" s="624"/>
      <c r="TR1335" s="624"/>
      <c r="TS1335" s="624"/>
      <c r="TT1335" s="624"/>
      <c r="TU1335" s="624"/>
      <c r="TV1335" s="624"/>
      <c r="TW1335" s="624"/>
      <c r="TX1335" s="624"/>
      <c r="TY1335" s="624"/>
      <c r="TZ1335" s="624"/>
      <c r="UA1335" s="624"/>
      <c r="UB1335" s="624"/>
      <c r="UC1335" s="624"/>
      <c r="UD1335" s="624"/>
      <c r="UE1335" s="624"/>
      <c r="UF1335" s="624"/>
      <c r="UG1335" s="624"/>
      <c r="UH1335" s="624"/>
      <c r="UI1335" s="624"/>
      <c r="UJ1335" s="624"/>
      <c r="UK1335" s="624"/>
      <c r="UL1335" s="624"/>
      <c r="UM1335" s="624"/>
      <c r="UN1335" s="624"/>
      <c r="UO1335" s="624"/>
      <c r="UP1335" s="624"/>
      <c r="UQ1335" s="624"/>
      <c r="UR1335" s="624"/>
      <c r="US1335" s="624"/>
      <c r="UT1335" s="624"/>
      <c r="UU1335" s="624"/>
      <c r="UV1335" s="624"/>
      <c r="UW1335" s="624"/>
      <c r="UX1335" s="624"/>
      <c r="UY1335" s="624"/>
      <c r="UZ1335" s="624"/>
      <c r="VA1335" s="624"/>
      <c r="VB1335" s="624"/>
      <c r="VC1335" s="624"/>
      <c r="VD1335" s="624"/>
      <c r="VE1335" s="624"/>
      <c r="VF1335" s="624"/>
      <c r="VG1335" s="624"/>
      <c r="VH1335" s="624"/>
      <c r="VI1335" s="624"/>
      <c r="VJ1335" s="624"/>
      <c r="VK1335" s="624"/>
      <c r="VL1335" s="624"/>
      <c r="VM1335" s="624"/>
      <c r="VN1335" s="624"/>
      <c r="VO1335" s="624"/>
      <c r="VP1335" s="624"/>
      <c r="VQ1335" s="624"/>
      <c r="VR1335" s="624"/>
      <c r="VS1335" s="624"/>
      <c r="VT1335" s="624"/>
      <c r="VU1335" s="624"/>
      <c r="VV1335" s="624"/>
      <c r="VW1335" s="624"/>
      <c r="VX1335" s="624"/>
      <c r="VY1335" s="624"/>
      <c r="VZ1335" s="624"/>
      <c r="WA1335" s="624"/>
      <c r="WB1335" s="624"/>
      <c r="WC1335" s="624"/>
      <c r="WD1335" s="624"/>
      <c r="WE1335" s="624"/>
      <c r="WF1335" s="624"/>
      <c r="WG1335" s="624"/>
      <c r="WH1335" s="624"/>
      <c r="WI1335" s="624"/>
      <c r="WJ1335" s="624"/>
      <c r="WK1335" s="624"/>
      <c r="WL1335" s="624"/>
      <c r="WM1335" s="624"/>
      <c r="WN1335" s="624"/>
      <c r="WO1335" s="624"/>
      <c r="WP1335" s="624"/>
      <c r="WQ1335" s="624"/>
      <c r="WR1335" s="624"/>
      <c r="WS1335" s="624"/>
      <c r="WT1335" s="624"/>
      <c r="WU1335" s="624"/>
      <c r="WV1335" s="624"/>
      <c r="WW1335" s="624"/>
      <c r="WX1335" s="624"/>
      <c r="WY1335" s="624"/>
      <c r="WZ1335" s="624"/>
      <c r="XA1335" s="624"/>
      <c r="XB1335" s="624"/>
      <c r="XC1335" s="624"/>
      <c r="XD1335" s="624"/>
      <c r="XE1335" s="624"/>
      <c r="XF1335" s="624"/>
      <c r="XG1335" s="624"/>
      <c r="XH1335" s="624"/>
      <c r="XI1335" s="624"/>
      <c r="XJ1335" s="624"/>
      <c r="XK1335" s="624"/>
      <c r="XL1335" s="624"/>
      <c r="XM1335" s="624"/>
      <c r="XN1335" s="624"/>
      <c r="XO1335" s="624"/>
      <c r="XP1335" s="624"/>
      <c r="XQ1335" s="624"/>
      <c r="XR1335" s="624"/>
      <c r="XS1335" s="624"/>
      <c r="XT1335" s="624"/>
      <c r="XU1335" s="624"/>
      <c r="XV1335" s="624"/>
      <c r="XW1335" s="624"/>
      <c r="XX1335" s="624"/>
      <c r="XY1335" s="624"/>
      <c r="XZ1335" s="624"/>
      <c r="YA1335" s="624"/>
      <c r="YB1335" s="624"/>
      <c r="YC1335" s="624"/>
      <c r="YD1335" s="624"/>
      <c r="YE1335" s="624"/>
      <c r="YF1335" s="624"/>
      <c r="YG1335" s="624"/>
      <c r="YH1335" s="624"/>
      <c r="YI1335" s="624"/>
      <c r="YJ1335" s="624"/>
      <c r="YK1335" s="624"/>
      <c r="YL1335" s="624"/>
      <c r="YM1335" s="624"/>
      <c r="YN1335" s="624"/>
      <c r="YO1335" s="624"/>
      <c r="YP1335" s="624"/>
      <c r="YQ1335" s="624"/>
      <c r="YR1335" s="624"/>
      <c r="YS1335" s="624"/>
      <c r="YT1335" s="624"/>
      <c r="YU1335" s="624"/>
      <c r="YV1335" s="624"/>
      <c r="YW1335" s="624"/>
      <c r="YX1335" s="624"/>
      <c r="YY1335" s="624"/>
      <c r="YZ1335" s="624"/>
      <c r="ZA1335" s="624"/>
      <c r="ZB1335" s="624"/>
      <c r="ZC1335" s="624"/>
      <c r="ZD1335" s="624"/>
      <c r="ZE1335" s="624"/>
      <c r="ZF1335" s="624"/>
      <c r="ZG1335" s="624"/>
      <c r="ZH1335" s="624"/>
      <c r="ZI1335" s="624"/>
      <c r="ZJ1335" s="624"/>
      <c r="ZK1335" s="624"/>
      <c r="ZL1335" s="624"/>
      <c r="ZM1335" s="624"/>
      <c r="ZN1335" s="624"/>
      <c r="ZO1335" s="624"/>
      <c r="ZP1335" s="624"/>
      <c r="ZQ1335" s="624"/>
      <c r="ZR1335" s="624"/>
      <c r="ZS1335" s="624"/>
      <c r="ZT1335" s="624"/>
      <c r="ZU1335" s="624"/>
      <c r="ZV1335" s="624"/>
      <c r="ZW1335" s="624"/>
      <c r="ZX1335" s="624"/>
      <c r="ZY1335" s="624"/>
      <c r="ZZ1335" s="624"/>
      <c r="AAA1335" s="624"/>
      <c r="AAB1335" s="624"/>
      <c r="AAC1335" s="624"/>
      <c r="AAD1335" s="624"/>
      <c r="AAE1335" s="624"/>
      <c r="AAF1335" s="624"/>
      <c r="AAG1335" s="624"/>
      <c r="AAH1335" s="624"/>
      <c r="AAI1335" s="624"/>
      <c r="AAJ1335" s="624"/>
      <c r="AAK1335" s="624"/>
      <c r="AAL1335" s="624"/>
      <c r="AAM1335" s="624"/>
      <c r="AAN1335" s="624"/>
      <c r="AAO1335" s="624"/>
      <c r="AAP1335" s="624"/>
      <c r="AAQ1335" s="624"/>
      <c r="AAR1335" s="624"/>
      <c r="AAS1335" s="624"/>
      <c r="AAT1335" s="624"/>
      <c r="AAU1335" s="624"/>
      <c r="AAV1335" s="624"/>
      <c r="AAW1335" s="624"/>
      <c r="AAX1335" s="624"/>
      <c r="AAY1335" s="624"/>
      <c r="AAZ1335" s="624"/>
      <c r="ABA1335" s="624"/>
      <c r="ABB1335" s="624"/>
      <c r="ABC1335" s="624"/>
      <c r="ABD1335" s="624"/>
      <c r="ABE1335" s="624"/>
      <c r="ABF1335" s="624"/>
      <c r="ABG1335" s="624"/>
      <c r="ABH1335" s="624"/>
      <c r="ABI1335" s="624"/>
      <c r="ABJ1335" s="624"/>
      <c r="ABK1335" s="624"/>
      <c r="ABL1335" s="624"/>
      <c r="ABM1335" s="624"/>
      <c r="ABN1335" s="624"/>
      <c r="ABO1335" s="624"/>
      <c r="ABP1335" s="624"/>
      <c r="ABQ1335" s="624"/>
      <c r="ABR1335" s="624"/>
      <c r="ABS1335" s="624"/>
      <c r="ABT1335" s="624"/>
      <c r="ABU1335" s="624"/>
      <c r="ABV1335" s="624"/>
      <c r="ABW1335" s="624"/>
      <c r="ABX1335" s="624"/>
      <c r="ABY1335" s="624"/>
      <c r="ABZ1335" s="624"/>
      <c r="ACA1335" s="624"/>
      <c r="ACB1335" s="624"/>
      <c r="ACC1335" s="624"/>
      <c r="ACD1335" s="624"/>
      <c r="ACE1335" s="624"/>
      <c r="ACF1335" s="624"/>
      <c r="ACG1335" s="624"/>
      <c r="ACH1335" s="624"/>
      <c r="ACI1335" s="624"/>
      <c r="ACJ1335" s="624"/>
      <c r="ACK1335" s="624"/>
      <c r="ACL1335" s="624"/>
      <c r="ACM1335" s="624"/>
      <c r="ACN1335" s="624"/>
      <c r="ACO1335" s="624"/>
      <c r="ACP1335" s="624"/>
      <c r="ACQ1335" s="624"/>
      <c r="ACR1335" s="624"/>
      <c r="ACS1335" s="624"/>
      <c r="ACT1335" s="624"/>
      <c r="ACU1335" s="624"/>
      <c r="ACV1335" s="624"/>
      <c r="ACW1335" s="624"/>
      <c r="ACX1335" s="624"/>
      <c r="ACY1335" s="624"/>
      <c r="ACZ1335" s="624"/>
      <c r="ADA1335" s="624"/>
      <c r="ADB1335" s="624"/>
      <c r="ADC1335" s="624"/>
      <c r="ADD1335" s="624"/>
      <c r="ADE1335" s="624"/>
      <c r="ADF1335" s="624"/>
      <c r="ADG1335" s="624"/>
      <c r="ADH1335" s="624"/>
      <c r="ADI1335" s="624"/>
      <c r="ADJ1335" s="624"/>
      <c r="ADK1335" s="624"/>
      <c r="ADL1335" s="624"/>
      <c r="ADM1335" s="624"/>
      <c r="ADN1335" s="624"/>
      <c r="ADO1335" s="624"/>
      <c r="ADP1335" s="624"/>
      <c r="ADQ1335" s="624"/>
      <c r="ADR1335" s="624"/>
      <c r="ADS1335" s="624"/>
      <c r="ADT1335" s="624"/>
      <c r="ADU1335" s="624"/>
      <c r="ADV1335" s="624"/>
      <c r="ADW1335" s="624"/>
      <c r="ADX1335" s="624"/>
      <c r="ADY1335" s="624"/>
      <c r="ADZ1335" s="624"/>
      <c r="AEA1335" s="624"/>
      <c r="AEB1335" s="624"/>
      <c r="AEC1335" s="624"/>
      <c r="AED1335" s="624"/>
      <c r="AEE1335" s="624"/>
      <c r="AEF1335" s="624"/>
      <c r="AEG1335" s="624"/>
      <c r="AEH1335" s="624"/>
      <c r="AEI1335" s="624"/>
      <c r="AEJ1335" s="624"/>
      <c r="AEK1335" s="624"/>
      <c r="AEL1335" s="624"/>
      <c r="AEM1335" s="624"/>
      <c r="AEN1335" s="624"/>
      <c r="AEO1335" s="624"/>
      <c r="AEP1335" s="624"/>
      <c r="AEQ1335" s="624"/>
      <c r="AER1335" s="624"/>
      <c r="AES1335" s="624"/>
      <c r="AET1335" s="624"/>
      <c r="AEU1335" s="624"/>
      <c r="AEV1335" s="624"/>
      <c r="AEW1335" s="624"/>
      <c r="AEX1335" s="624"/>
      <c r="AEY1335" s="624"/>
      <c r="AEZ1335" s="624"/>
      <c r="AFA1335" s="624"/>
      <c r="AFB1335" s="624"/>
      <c r="AFC1335" s="624"/>
      <c r="AFD1335" s="624"/>
      <c r="AFE1335" s="624"/>
      <c r="AFF1335" s="624"/>
      <c r="AFG1335" s="624"/>
      <c r="AFH1335" s="624"/>
      <c r="AFI1335" s="624"/>
      <c r="AFJ1335" s="624"/>
      <c r="AFK1335" s="624"/>
      <c r="AFL1335" s="624"/>
      <c r="AFM1335" s="624"/>
      <c r="AFN1335" s="624"/>
      <c r="AFO1335" s="624"/>
      <c r="AFP1335" s="624"/>
      <c r="AFQ1335" s="624"/>
      <c r="AFR1335" s="624"/>
      <c r="AFS1335" s="624"/>
      <c r="AFT1335" s="624"/>
      <c r="AFU1335" s="624"/>
      <c r="AFV1335" s="624"/>
      <c r="AFW1335" s="624"/>
      <c r="AFX1335" s="624"/>
      <c r="AFY1335" s="624"/>
      <c r="AFZ1335" s="624"/>
      <c r="AGA1335" s="624"/>
      <c r="AGB1335" s="624"/>
      <c r="AGC1335" s="624"/>
      <c r="AGD1335" s="624"/>
      <c r="AGE1335" s="624"/>
      <c r="AGF1335" s="624"/>
      <c r="AGG1335" s="624"/>
      <c r="AGH1335" s="624"/>
      <c r="AGI1335" s="624"/>
      <c r="AGJ1335" s="624"/>
      <c r="AGK1335" s="624"/>
      <c r="AGL1335" s="624"/>
      <c r="AGM1335" s="624"/>
      <c r="AGN1335" s="624"/>
      <c r="AGO1335" s="624"/>
      <c r="AGP1335" s="624"/>
      <c r="AGQ1335" s="624"/>
      <c r="AGR1335" s="624"/>
      <c r="AGS1335" s="624"/>
      <c r="AGT1335" s="624"/>
      <c r="AGU1335" s="624"/>
      <c r="AGV1335" s="624"/>
      <c r="AGW1335" s="624"/>
      <c r="AGX1335" s="624"/>
      <c r="AGY1335" s="624"/>
      <c r="AGZ1335" s="624"/>
      <c r="AHA1335" s="624"/>
      <c r="AHB1335" s="624"/>
      <c r="AHC1335" s="624"/>
      <c r="AHD1335" s="624"/>
      <c r="AHE1335" s="624"/>
      <c r="AHF1335" s="624"/>
      <c r="AHG1335" s="624"/>
      <c r="AHH1335" s="624"/>
      <c r="AHI1335" s="624"/>
      <c r="AHJ1335" s="624"/>
      <c r="AHK1335" s="624"/>
      <c r="AHL1335" s="624"/>
      <c r="AHM1335" s="624"/>
      <c r="AHN1335" s="624"/>
      <c r="AHO1335" s="624"/>
      <c r="AHP1335" s="624"/>
      <c r="AHQ1335" s="624"/>
      <c r="AHR1335" s="624"/>
      <c r="AHS1335" s="624"/>
      <c r="AHT1335" s="624"/>
      <c r="AHU1335" s="624"/>
      <c r="AHV1335" s="624"/>
      <c r="AHW1335" s="624"/>
      <c r="AHX1335" s="624"/>
      <c r="AHY1335" s="624"/>
      <c r="AHZ1335" s="624"/>
      <c r="AIA1335" s="624"/>
      <c r="AIB1335" s="624"/>
      <c r="AIC1335" s="624"/>
      <c r="AID1335" s="624"/>
      <c r="AIE1335" s="624"/>
      <c r="AIF1335" s="624"/>
      <c r="AIG1335" s="624"/>
      <c r="AIH1335" s="624"/>
      <c r="AII1335" s="624"/>
      <c r="AIJ1335" s="624"/>
      <c r="AIK1335" s="624"/>
      <c r="AIL1335" s="624"/>
      <c r="AIM1335" s="624"/>
      <c r="AIN1335" s="624"/>
      <c r="AIO1335" s="624"/>
      <c r="AIP1335" s="624"/>
      <c r="AIQ1335" s="624"/>
      <c r="AIR1335" s="624"/>
      <c r="AIS1335" s="624"/>
      <c r="AIT1335" s="624"/>
      <c r="AIU1335" s="624"/>
      <c r="AIV1335" s="624"/>
      <c r="AIW1335" s="624"/>
      <c r="AIX1335" s="624"/>
      <c r="AIY1335" s="624"/>
      <c r="AIZ1335" s="624"/>
      <c r="AJA1335" s="624"/>
      <c r="AJB1335" s="624"/>
      <c r="AJC1335" s="624"/>
      <c r="AJD1335" s="624"/>
      <c r="AJE1335" s="624"/>
      <c r="AJF1335" s="624"/>
      <c r="AJG1335" s="624"/>
      <c r="AJH1335" s="624"/>
      <c r="AJI1335" s="624"/>
      <c r="AJJ1335" s="624"/>
      <c r="AJK1335" s="624"/>
      <c r="AJL1335" s="624"/>
      <c r="AJM1335" s="624"/>
      <c r="AJN1335" s="624"/>
      <c r="AJO1335" s="624"/>
      <c r="AJP1335" s="624"/>
      <c r="AJQ1335" s="624"/>
      <c r="AJR1335" s="624"/>
      <c r="AJS1335" s="624"/>
      <c r="AJT1335" s="624"/>
      <c r="AJU1335" s="624"/>
      <c r="AJV1335" s="624"/>
      <c r="AJW1335" s="624"/>
      <c r="AJX1335" s="624"/>
      <c r="AJY1335" s="624"/>
      <c r="AJZ1335" s="624"/>
      <c r="AKA1335" s="624"/>
      <c r="AKB1335" s="624"/>
      <c r="AKC1335" s="624"/>
      <c r="AKD1335" s="624"/>
      <c r="AKE1335" s="624"/>
      <c r="AKF1335" s="624"/>
      <c r="AKG1335" s="624"/>
      <c r="AKH1335" s="624"/>
      <c r="AKI1335" s="624"/>
      <c r="AKJ1335" s="624"/>
      <c r="AKK1335" s="624"/>
      <c r="AKL1335" s="624"/>
      <c r="AKM1335" s="624"/>
      <c r="AKN1335" s="624"/>
      <c r="AKO1335" s="624"/>
      <c r="AKP1335" s="624"/>
      <c r="AKQ1335" s="624"/>
      <c r="AKR1335" s="624"/>
      <c r="AKS1335" s="624"/>
      <c r="AKT1335" s="624"/>
      <c r="AKU1335" s="624"/>
      <c r="AKV1335" s="624"/>
      <c r="AKW1335" s="624"/>
      <c r="AKX1335" s="624"/>
      <c r="AKY1335" s="624"/>
      <c r="AKZ1335" s="624"/>
      <c r="ALA1335" s="624"/>
      <c r="ALB1335" s="624"/>
      <c r="ALC1335" s="624"/>
      <c r="ALD1335" s="624"/>
      <c r="ALE1335" s="624"/>
      <c r="ALF1335" s="624"/>
      <c r="ALG1335" s="624"/>
      <c r="ALH1335" s="624"/>
      <c r="ALI1335" s="624"/>
      <c r="ALJ1335" s="624"/>
      <c r="ALK1335" s="624"/>
      <c r="ALL1335" s="624"/>
      <c r="ALM1335" s="624"/>
      <c r="ALN1335" s="624"/>
      <c r="ALO1335" s="624"/>
      <c r="ALP1335" s="624"/>
      <c r="ALQ1335" s="624"/>
      <c r="ALR1335" s="624"/>
      <c r="ALS1335" s="624"/>
      <c r="ALT1335" s="624"/>
      <c r="ALU1335" s="624"/>
      <c r="ALV1335" s="624"/>
      <c r="ALW1335" s="624"/>
      <c r="ALX1335" s="624"/>
      <c r="ALY1335" s="624"/>
      <c r="ALZ1335" s="624"/>
      <c r="AMA1335" s="624"/>
      <c r="AMB1335" s="624"/>
      <c r="AMC1335" s="624"/>
      <c r="AMD1335" s="624"/>
      <c r="AME1335" s="624"/>
      <c r="AMF1335" s="624"/>
      <c r="AMG1335" s="624"/>
      <c r="AMH1335" s="624"/>
      <c r="AMI1335" s="624"/>
      <c r="AMJ1335" s="624"/>
      <c r="AMK1335" s="624"/>
      <c r="AML1335" s="624"/>
      <c r="AMM1335" s="624"/>
      <c r="AMN1335" s="624"/>
      <c r="AMO1335" s="624"/>
      <c r="AMP1335" s="624"/>
      <c r="AMQ1335" s="624"/>
      <c r="AMR1335" s="624"/>
      <c r="AMS1335" s="624"/>
      <c r="AMT1335" s="624"/>
      <c r="AMU1335" s="624"/>
      <c r="AMV1335" s="624"/>
      <c r="AMW1335" s="624"/>
      <c r="AMX1335" s="624"/>
      <c r="AMY1335" s="624"/>
      <c r="AMZ1335" s="624"/>
      <c r="ANA1335" s="624"/>
      <c r="ANB1335" s="624"/>
      <c r="ANC1335" s="624"/>
      <c r="AND1335" s="624"/>
      <c r="ANE1335" s="624"/>
      <c r="ANF1335" s="624"/>
      <c r="ANG1335" s="624"/>
      <c r="ANH1335" s="624"/>
      <c r="ANI1335" s="624"/>
      <c r="ANJ1335" s="624"/>
      <c r="ANK1335" s="624"/>
      <c r="ANL1335" s="624"/>
      <c r="ANM1335" s="624"/>
      <c r="ANN1335" s="624"/>
      <c r="ANO1335" s="624"/>
      <c r="ANP1335" s="624"/>
      <c r="ANQ1335" s="624"/>
      <c r="ANR1335" s="624"/>
      <c r="ANS1335" s="624"/>
      <c r="ANT1335" s="624"/>
      <c r="ANU1335" s="624"/>
      <c r="ANV1335" s="624"/>
      <c r="ANW1335" s="624"/>
      <c r="ANX1335" s="624"/>
      <c r="ANY1335" s="624"/>
      <c r="ANZ1335" s="624"/>
      <c r="AOA1335" s="624"/>
      <c r="AOB1335" s="624"/>
      <c r="AOC1335" s="624"/>
      <c r="AOD1335" s="624"/>
      <c r="AOE1335" s="624"/>
      <c r="AOF1335" s="624"/>
      <c r="AOG1335" s="624"/>
      <c r="AOH1335" s="624"/>
      <c r="AOI1335" s="624"/>
      <c r="AOJ1335" s="624"/>
      <c r="AOK1335" s="624"/>
      <c r="AOL1335" s="624"/>
      <c r="AOM1335" s="624"/>
      <c r="AON1335" s="624"/>
      <c r="AOO1335" s="624"/>
      <c r="AOP1335" s="624"/>
      <c r="AOQ1335" s="624"/>
      <c r="AOR1335" s="624"/>
      <c r="AOS1335" s="624"/>
      <c r="AOT1335" s="624"/>
      <c r="AOU1335" s="624"/>
      <c r="AOV1335" s="624"/>
      <c r="AOW1335" s="624"/>
      <c r="AOX1335" s="624"/>
      <c r="AOY1335" s="624"/>
      <c r="AOZ1335" s="624"/>
      <c r="APA1335" s="624"/>
      <c r="APB1335" s="624"/>
      <c r="APC1335" s="624"/>
      <c r="APD1335" s="624"/>
      <c r="APE1335" s="624"/>
      <c r="APF1335" s="624"/>
      <c r="APG1335" s="624"/>
      <c r="APH1335" s="624"/>
      <c r="API1335" s="624"/>
      <c r="APJ1335" s="624"/>
      <c r="APK1335" s="624"/>
      <c r="APL1335" s="624"/>
      <c r="APM1335" s="624"/>
      <c r="APN1335" s="624"/>
      <c r="APO1335" s="624"/>
      <c r="APP1335" s="624"/>
      <c r="APQ1335" s="624"/>
      <c r="APR1335" s="624"/>
      <c r="APS1335" s="624"/>
      <c r="APT1335" s="624"/>
      <c r="APU1335" s="624"/>
      <c r="APV1335" s="624"/>
      <c r="APW1335" s="624"/>
      <c r="APX1335" s="624"/>
      <c r="APY1335" s="624"/>
      <c r="APZ1335" s="624"/>
      <c r="AQA1335" s="624"/>
      <c r="AQB1335" s="624"/>
      <c r="AQC1335" s="624"/>
      <c r="AQD1335" s="624"/>
      <c r="AQE1335" s="624"/>
      <c r="AQF1335" s="624"/>
      <c r="AQG1335" s="624"/>
      <c r="AQH1335" s="624"/>
      <c r="AQI1335" s="624"/>
      <c r="AQJ1335" s="624"/>
      <c r="AQK1335" s="624"/>
      <c r="AQL1335" s="624"/>
      <c r="AQM1335" s="624"/>
      <c r="AQN1335" s="624"/>
      <c r="AQO1335" s="624"/>
      <c r="AQP1335" s="624"/>
      <c r="AQQ1335" s="624"/>
      <c r="AQR1335" s="624"/>
      <c r="AQS1335" s="624"/>
      <c r="AQT1335" s="624"/>
      <c r="AQU1335" s="624"/>
      <c r="AQV1335" s="624"/>
      <c r="AQW1335" s="624"/>
      <c r="AQX1335" s="624"/>
      <c r="AQY1335" s="624"/>
      <c r="AQZ1335" s="624"/>
      <c r="ARA1335" s="624"/>
      <c r="ARB1335" s="624"/>
      <c r="ARC1335" s="624"/>
      <c r="ARD1335" s="624"/>
      <c r="ARE1335" s="624"/>
      <c r="ARF1335" s="624"/>
      <c r="ARG1335" s="624"/>
      <c r="ARH1335" s="624"/>
      <c r="ARI1335" s="624"/>
      <c r="ARJ1335" s="624"/>
      <c r="ARK1335" s="624"/>
      <c r="ARL1335" s="624"/>
      <c r="ARM1335" s="624"/>
      <c r="ARN1335" s="624"/>
      <c r="ARO1335" s="624"/>
      <c r="ARP1335" s="624"/>
      <c r="ARQ1335" s="624"/>
      <c r="ARR1335" s="624"/>
      <c r="ARS1335" s="624"/>
      <c r="ART1335" s="624"/>
      <c r="ARU1335" s="624"/>
      <c r="ARV1335" s="624"/>
      <c r="ARW1335" s="624"/>
      <c r="ARX1335" s="624"/>
      <c r="ARY1335" s="624"/>
      <c r="ARZ1335" s="624"/>
      <c r="ASA1335" s="624"/>
      <c r="ASB1335" s="624"/>
      <c r="ASC1335" s="624"/>
      <c r="ASD1335" s="624"/>
      <c r="ASE1335" s="624"/>
      <c r="ASF1335" s="624"/>
      <c r="ASG1335" s="624"/>
      <c r="ASH1335" s="624"/>
      <c r="ASI1335" s="624"/>
      <c r="ASJ1335" s="624"/>
      <c r="ASK1335" s="624"/>
      <c r="ASL1335" s="624"/>
      <c r="ASM1335" s="624"/>
      <c r="ASN1335" s="624"/>
      <c r="ASO1335" s="624"/>
      <c r="ASP1335" s="624"/>
      <c r="ASQ1335" s="624"/>
      <c r="ASR1335" s="624"/>
      <c r="ASS1335" s="624"/>
      <c r="AST1335" s="624"/>
      <c r="ASU1335" s="624"/>
      <c r="ASV1335" s="624"/>
      <c r="ASW1335" s="624"/>
      <c r="ASX1335" s="624"/>
      <c r="ASY1335" s="624"/>
      <c r="ASZ1335" s="624"/>
      <c r="ATA1335" s="624"/>
      <c r="ATB1335" s="624"/>
      <c r="ATC1335" s="624"/>
      <c r="ATD1335" s="624"/>
      <c r="ATE1335" s="624"/>
      <c r="ATF1335" s="624"/>
      <c r="ATG1335" s="624"/>
      <c r="ATH1335" s="624"/>
      <c r="ATI1335" s="624"/>
      <c r="ATJ1335" s="624"/>
      <c r="ATK1335" s="624"/>
      <c r="ATL1335" s="624"/>
      <c r="ATM1335" s="624"/>
      <c r="ATN1335" s="624"/>
      <c r="ATO1335" s="624"/>
      <c r="ATP1335" s="624"/>
      <c r="ATQ1335" s="624"/>
      <c r="ATR1335" s="624"/>
      <c r="ATS1335" s="624"/>
      <c r="ATT1335" s="624"/>
      <c r="ATU1335" s="624"/>
      <c r="ATV1335" s="624"/>
      <c r="ATW1335" s="624"/>
      <c r="ATX1335" s="624"/>
      <c r="ATY1335" s="624"/>
      <c r="ATZ1335" s="624"/>
      <c r="AUA1335" s="624"/>
      <c r="AUB1335" s="624"/>
      <c r="AUC1335" s="624"/>
      <c r="AUD1335" s="624"/>
      <c r="AUE1335" s="624"/>
      <c r="AUF1335" s="624"/>
      <c r="AUG1335" s="624"/>
      <c r="AUH1335" s="624"/>
      <c r="AUI1335" s="624"/>
      <c r="AUJ1335" s="624"/>
      <c r="AUK1335" s="624"/>
      <c r="AUL1335" s="624"/>
      <c r="AUM1335" s="624"/>
      <c r="AUN1335" s="624"/>
      <c r="AUO1335" s="624"/>
      <c r="AUP1335" s="624"/>
      <c r="AUQ1335" s="624"/>
      <c r="AUR1335" s="624"/>
      <c r="AUS1335" s="624"/>
      <c r="AUT1335" s="624"/>
      <c r="AUU1335" s="624"/>
      <c r="AUV1335" s="624"/>
      <c r="AUW1335" s="624"/>
      <c r="AUX1335" s="624"/>
      <c r="AUY1335" s="624"/>
      <c r="AUZ1335" s="624"/>
      <c r="AVA1335" s="624"/>
      <c r="AVB1335" s="624"/>
      <c r="AVC1335" s="624"/>
      <c r="AVD1335" s="624"/>
      <c r="AVE1335" s="624"/>
      <c r="AVF1335" s="624"/>
      <c r="AVG1335" s="624"/>
      <c r="AVH1335" s="624"/>
      <c r="AVI1335" s="624"/>
      <c r="AVJ1335" s="624"/>
      <c r="AVK1335" s="624"/>
      <c r="AVL1335" s="624"/>
      <c r="AVM1335" s="624"/>
      <c r="AVN1335" s="624"/>
      <c r="AVO1335" s="624"/>
      <c r="AVP1335" s="624"/>
      <c r="AVQ1335" s="624"/>
      <c r="AVR1335" s="624"/>
      <c r="AVS1335" s="624"/>
      <c r="AVT1335" s="624"/>
      <c r="AVU1335" s="624"/>
      <c r="AVV1335" s="624"/>
      <c r="AVW1335" s="624"/>
      <c r="AVX1335" s="624"/>
      <c r="AVY1335" s="624"/>
      <c r="AVZ1335" s="624"/>
      <c r="AWA1335" s="624"/>
      <c r="AWB1335" s="624"/>
      <c r="AWC1335" s="624"/>
      <c r="AWD1335" s="624"/>
      <c r="AWE1335" s="624"/>
      <c r="AWF1335" s="624"/>
      <c r="AWG1335" s="624"/>
      <c r="AWH1335" s="624"/>
      <c r="AWI1335" s="624"/>
      <c r="AWJ1335" s="624"/>
      <c r="AWK1335" s="624"/>
      <c r="AWL1335" s="624"/>
      <c r="AWM1335" s="624"/>
      <c r="AWN1335" s="624"/>
      <c r="AWO1335" s="624"/>
      <c r="AWP1335" s="624"/>
      <c r="AWQ1335" s="624"/>
      <c r="AWR1335" s="624"/>
      <c r="AWS1335" s="624"/>
      <c r="AWT1335" s="624"/>
      <c r="AWU1335" s="624"/>
      <c r="AWV1335" s="624"/>
      <c r="AWW1335" s="624"/>
      <c r="AWX1335" s="624"/>
      <c r="AWY1335" s="624"/>
      <c r="AWZ1335" s="624"/>
      <c r="AXA1335" s="624"/>
      <c r="AXB1335" s="624"/>
      <c r="AXC1335" s="624"/>
      <c r="AXD1335" s="624"/>
      <c r="AXE1335" s="624"/>
      <c r="AXF1335" s="624"/>
      <c r="AXG1335" s="624"/>
      <c r="AXH1335" s="624"/>
      <c r="AXI1335" s="624"/>
      <c r="AXJ1335" s="624"/>
      <c r="AXK1335" s="624"/>
      <c r="AXL1335" s="624"/>
      <c r="AXM1335" s="624"/>
      <c r="AXN1335" s="624"/>
      <c r="AXO1335" s="624"/>
      <c r="AXP1335" s="624"/>
      <c r="AXQ1335" s="624"/>
      <c r="AXR1335" s="624"/>
      <c r="AXS1335" s="624"/>
      <c r="AXT1335" s="624"/>
      <c r="AXU1335" s="624"/>
      <c r="AXV1335" s="624"/>
      <c r="AXW1335" s="624"/>
      <c r="AXX1335" s="624"/>
      <c r="AXY1335" s="624"/>
      <c r="AXZ1335" s="624"/>
      <c r="AYA1335" s="624"/>
      <c r="AYB1335" s="624"/>
      <c r="AYC1335" s="624"/>
      <c r="AYD1335" s="624"/>
      <c r="AYE1335" s="624"/>
      <c r="AYF1335" s="624"/>
      <c r="AYG1335" s="624"/>
      <c r="AYH1335" s="624"/>
      <c r="AYI1335" s="624"/>
      <c r="AYJ1335" s="624"/>
      <c r="AYK1335" s="624"/>
      <c r="AYL1335" s="624"/>
      <c r="AYM1335" s="624"/>
      <c r="AYN1335" s="624"/>
      <c r="AYO1335" s="624"/>
      <c r="AYP1335" s="624"/>
      <c r="AYQ1335" s="624"/>
      <c r="AYR1335" s="624"/>
      <c r="AYS1335" s="624"/>
      <c r="AYT1335" s="624"/>
      <c r="AYU1335" s="624"/>
      <c r="AYV1335" s="624"/>
      <c r="AYW1335" s="624"/>
      <c r="AYX1335" s="624"/>
      <c r="AYY1335" s="624"/>
      <c r="AYZ1335" s="624"/>
      <c r="AZA1335" s="624"/>
      <c r="AZB1335" s="624"/>
      <c r="AZC1335" s="624"/>
      <c r="AZD1335" s="624"/>
      <c r="AZE1335" s="624"/>
      <c r="AZF1335" s="624"/>
      <c r="AZG1335" s="624"/>
      <c r="AZH1335" s="624"/>
      <c r="AZI1335" s="624"/>
      <c r="AZJ1335" s="624"/>
      <c r="AZK1335" s="624"/>
      <c r="AZL1335" s="624"/>
      <c r="AZM1335" s="624"/>
      <c r="AZN1335" s="624"/>
      <c r="AZO1335" s="624"/>
      <c r="AZP1335" s="624"/>
      <c r="AZQ1335" s="624"/>
      <c r="AZR1335" s="624"/>
      <c r="AZS1335" s="624"/>
      <c r="AZT1335" s="624"/>
      <c r="AZU1335" s="624"/>
      <c r="AZV1335" s="624"/>
      <c r="AZW1335" s="624"/>
      <c r="AZX1335" s="624"/>
      <c r="AZY1335" s="624"/>
      <c r="AZZ1335" s="624"/>
      <c r="BAA1335" s="624"/>
      <c r="BAB1335" s="624"/>
      <c r="BAC1335" s="624"/>
      <c r="BAD1335" s="624"/>
      <c r="BAE1335" s="624"/>
      <c r="BAF1335" s="624"/>
      <c r="BAG1335" s="624"/>
      <c r="BAH1335" s="624"/>
      <c r="BAI1335" s="624"/>
      <c r="BAJ1335" s="624"/>
      <c r="BAK1335" s="624"/>
      <c r="BAL1335" s="624"/>
      <c r="BAM1335" s="624"/>
      <c r="BAN1335" s="624"/>
      <c r="BAO1335" s="624"/>
      <c r="BAP1335" s="624"/>
      <c r="BAQ1335" s="624"/>
      <c r="BAR1335" s="624"/>
      <c r="BAS1335" s="624"/>
      <c r="BAT1335" s="624"/>
      <c r="BAU1335" s="624"/>
      <c r="BAV1335" s="624"/>
      <c r="BAW1335" s="624"/>
      <c r="BAX1335" s="624"/>
      <c r="BAY1335" s="624"/>
      <c r="BAZ1335" s="624"/>
      <c r="BBA1335" s="624"/>
      <c r="BBB1335" s="624"/>
      <c r="BBC1335" s="624"/>
      <c r="BBD1335" s="624"/>
      <c r="BBE1335" s="624"/>
      <c r="BBF1335" s="624"/>
      <c r="BBG1335" s="624"/>
      <c r="BBH1335" s="624"/>
      <c r="BBI1335" s="624"/>
      <c r="BBJ1335" s="624"/>
      <c r="BBK1335" s="624"/>
      <c r="BBL1335" s="624"/>
      <c r="BBM1335" s="624"/>
      <c r="BBN1335" s="624"/>
      <c r="BBO1335" s="624"/>
      <c r="BBP1335" s="624"/>
      <c r="BBQ1335" s="624"/>
      <c r="BBR1335" s="624"/>
      <c r="BBS1335" s="624"/>
      <c r="BBT1335" s="624"/>
      <c r="BBU1335" s="624"/>
      <c r="BBV1335" s="624"/>
      <c r="BBW1335" s="624"/>
      <c r="BBX1335" s="624"/>
      <c r="BBY1335" s="624"/>
      <c r="BBZ1335" s="624"/>
      <c r="BCA1335" s="624"/>
      <c r="BCB1335" s="624"/>
      <c r="BCC1335" s="624"/>
      <c r="BCD1335" s="624"/>
      <c r="BCE1335" s="624"/>
      <c r="BCF1335" s="624"/>
      <c r="BCG1335" s="624"/>
      <c r="BCH1335" s="624"/>
      <c r="BCI1335" s="624"/>
      <c r="BCJ1335" s="624"/>
      <c r="BCK1335" s="624"/>
      <c r="BCL1335" s="624"/>
      <c r="BCM1335" s="624"/>
      <c r="BCN1335" s="624"/>
      <c r="BCO1335" s="624"/>
      <c r="BCP1335" s="624"/>
      <c r="BCQ1335" s="624"/>
      <c r="BCR1335" s="624"/>
      <c r="BCS1335" s="624"/>
      <c r="BCT1335" s="624"/>
      <c r="BCU1335" s="624"/>
      <c r="BCV1335" s="624"/>
      <c r="BCW1335" s="624"/>
      <c r="BCX1335" s="624"/>
      <c r="BCY1335" s="624"/>
      <c r="BCZ1335" s="624"/>
      <c r="BDA1335" s="624"/>
      <c r="BDB1335" s="624"/>
      <c r="BDC1335" s="624"/>
      <c r="BDD1335" s="624"/>
      <c r="BDE1335" s="624"/>
      <c r="BDF1335" s="624"/>
      <c r="BDG1335" s="624"/>
      <c r="BDH1335" s="624"/>
      <c r="BDI1335" s="624"/>
      <c r="BDJ1335" s="624"/>
      <c r="BDK1335" s="624"/>
      <c r="BDL1335" s="624"/>
      <c r="BDM1335" s="624"/>
      <c r="BDN1335" s="624"/>
      <c r="BDO1335" s="624"/>
      <c r="BDP1335" s="624"/>
      <c r="BDQ1335" s="624"/>
      <c r="BDR1335" s="624"/>
      <c r="BDS1335" s="624"/>
      <c r="BDT1335" s="624"/>
      <c r="BDU1335" s="624"/>
      <c r="BDV1335" s="624"/>
      <c r="BDW1335" s="624"/>
      <c r="BDX1335" s="624"/>
      <c r="BDY1335" s="624"/>
      <c r="BDZ1335" s="624"/>
      <c r="BEA1335" s="624"/>
      <c r="BEB1335" s="624"/>
      <c r="BEC1335" s="624"/>
      <c r="BED1335" s="624"/>
      <c r="BEE1335" s="624"/>
      <c r="BEF1335" s="624"/>
      <c r="BEG1335" s="624"/>
      <c r="BEH1335" s="624"/>
      <c r="BEI1335" s="624"/>
      <c r="BEJ1335" s="624"/>
      <c r="BEK1335" s="624"/>
      <c r="BEL1335" s="624"/>
      <c r="BEM1335" s="624"/>
      <c r="BEN1335" s="624"/>
      <c r="BEO1335" s="624"/>
      <c r="BEP1335" s="624"/>
      <c r="BEQ1335" s="624"/>
      <c r="BER1335" s="624"/>
      <c r="BES1335" s="624"/>
      <c r="BET1335" s="624"/>
      <c r="BEU1335" s="624"/>
      <c r="BEV1335" s="624"/>
      <c r="BEW1335" s="624"/>
      <c r="BEX1335" s="624"/>
      <c r="BEY1335" s="624"/>
      <c r="BEZ1335" s="624"/>
      <c r="BFA1335" s="624"/>
      <c r="BFB1335" s="624"/>
      <c r="BFC1335" s="624"/>
      <c r="BFD1335" s="624"/>
      <c r="BFE1335" s="624"/>
      <c r="BFF1335" s="624"/>
      <c r="BFG1335" s="624"/>
      <c r="BFH1335" s="624"/>
      <c r="BFI1335" s="624"/>
      <c r="BFJ1335" s="624"/>
      <c r="BFK1335" s="624"/>
      <c r="BFL1335" s="624"/>
      <c r="BFM1335" s="624"/>
      <c r="BFN1335" s="624"/>
      <c r="BFO1335" s="624"/>
      <c r="BFP1335" s="624"/>
      <c r="BFQ1335" s="624"/>
      <c r="BFR1335" s="624"/>
      <c r="BFS1335" s="624"/>
      <c r="BFT1335" s="624"/>
      <c r="BFU1335" s="624"/>
      <c r="BFV1335" s="624"/>
      <c r="BFW1335" s="624"/>
      <c r="BFX1335" s="624"/>
      <c r="BFY1335" s="624"/>
      <c r="BFZ1335" s="624"/>
      <c r="BGA1335" s="624"/>
      <c r="BGB1335" s="624"/>
      <c r="BGC1335" s="624"/>
      <c r="BGD1335" s="624"/>
      <c r="BGE1335" s="624"/>
      <c r="BGF1335" s="624"/>
      <c r="BGG1335" s="624"/>
      <c r="BGH1335" s="624"/>
      <c r="BGI1335" s="624"/>
      <c r="BGJ1335" s="624"/>
      <c r="BGK1335" s="624"/>
      <c r="BGL1335" s="624"/>
      <c r="BGM1335" s="624"/>
      <c r="BGN1335" s="624"/>
      <c r="BGO1335" s="624"/>
      <c r="BGP1335" s="624"/>
      <c r="BGQ1335" s="624"/>
      <c r="BGR1335" s="624"/>
      <c r="BGS1335" s="624"/>
      <c r="BGT1335" s="624"/>
      <c r="BGU1335" s="624"/>
      <c r="BGV1335" s="624"/>
      <c r="BGW1335" s="624"/>
      <c r="BGX1335" s="624"/>
      <c r="BGY1335" s="624"/>
      <c r="BGZ1335" s="624"/>
      <c r="BHA1335" s="624"/>
      <c r="BHB1335" s="624"/>
      <c r="BHC1335" s="624"/>
      <c r="BHD1335" s="624"/>
      <c r="BHE1335" s="624"/>
      <c r="BHF1335" s="624"/>
      <c r="BHG1335" s="624"/>
      <c r="BHH1335" s="624"/>
      <c r="BHI1335" s="624"/>
      <c r="BHJ1335" s="624"/>
      <c r="BHK1335" s="624"/>
      <c r="BHL1335" s="624"/>
      <c r="BHM1335" s="624"/>
      <c r="BHN1335" s="624"/>
      <c r="BHO1335" s="624"/>
      <c r="BHP1335" s="624"/>
      <c r="BHQ1335" s="624"/>
      <c r="BHR1335" s="624"/>
      <c r="BHS1335" s="624"/>
      <c r="BHT1335" s="624"/>
      <c r="BHU1335" s="624"/>
      <c r="BHV1335" s="624"/>
      <c r="BHW1335" s="624"/>
      <c r="BHX1335" s="624"/>
      <c r="BHY1335" s="624"/>
      <c r="BHZ1335" s="624"/>
      <c r="BIA1335" s="624"/>
      <c r="BIB1335" s="624"/>
      <c r="BIC1335" s="624"/>
      <c r="BID1335" s="624"/>
      <c r="BIE1335" s="624"/>
      <c r="BIF1335" s="624"/>
      <c r="BIG1335" s="624"/>
      <c r="BIH1335" s="624"/>
      <c r="BII1335" s="624"/>
      <c r="BIJ1335" s="624"/>
      <c r="BIK1335" s="624"/>
      <c r="BIL1335" s="624"/>
      <c r="BIM1335" s="624"/>
      <c r="BIN1335" s="624"/>
      <c r="BIO1335" s="624"/>
      <c r="BIP1335" s="624"/>
      <c r="BIQ1335" s="624"/>
      <c r="BIR1335" s="624"/>
      <c r="BIS1335" s="624"/>
      <c r="BIT1335" s="624"/>
      <c r="BIU1335" s="624"/>
      <c r="BIV1335" s="624"/>
      <c r="BIW1335" s="624"/>
      <c r="BIX1335" s="624"/>
      <c r="BIY1335" s="624"/>
      <c r="BIZ1335" s="624"/>
      <c r="BJA1335" s="624"/>
      <c r="BJB1335" s="624"/>
      <c r="BJC1335" s="624"/>
      <c r="BJD1335" s="624"/>
      <c r="BJE1335" s="624"/>
      <c r="BJF1335" s="624"/>
      <c r="BJG1335" s="624"/>
      <c r="BJH1335" s="624"/>
      <c r="BJI1335" s="624"/>
      <c r="BJJ1335" s="624"/>
      <c r="BJK1335" s="624"/>
      <c r="BJL1335" s="624"/>
      <c r="BJM1335" s="624"/>
      <c r="BJN1335" s="624"/>
      <c r="BJO1335" s="624"/>
      <c r="BJP1335" s="624"/>
      <c r="BJQ1335" s="624"/>
      <c r="BJR1335" s="624"/>
      <c r="BJS1335" s="624"/>
      <c r="BJT1335" s="624"/>
      <c r="BJU1335" s="624"/>
      <c r="BJV1335" s="624"/>
      <c r="BJW1335" s="624"/>
      <c r="BJX1335" s="624"/>
      <c r="BJY1335" s="624"/>
      <c r="BJZ1335" s="624"/>
      <c r="BKA1335" s="624"/>
      <c r="BKB1335" s="624"/>
      <c r="BKC1335" s="624"/>
      <c r="BKD1335" s="624"/>
      <c r="BKE1335" s="624"/>
      <c r="BKF1335" s="624"/>
      <c r="BKG1335" s="624"/>
      <c r="BKH1335" s="624"/>
      <c r="BKI1335" s="624"/>
      <c r="BKJ1335" s="624"/>
      <c r="BKK1335" s="624"/>
      <c r="BKL1335" s="624"/>
      <c r="BKM1335" s="624"/>
      <c r="BKN1335" s="624"/>
      <c r="BKO1335" s="624"/>
      <c r="BKP1335" s="624"/>
      <c r="BKQ1335" s="624"/>
      <c r="BKR1335" s="624"/>
      <c r="BKS1335" s="624"/>
      <c r="BKT1335" s="624"/>
      <c r="BKU1335" s="624"/>
      <c r="BKV1335" s="624"/>
      <c r="BKW1335" s="624"/>
      <c r="BKX1335" s="624"/>
      <c r="BKY1335" s="624"/>
      <c r="BKZ1335" s="624"/>
      <c r="BLA1335" s="624"/>
      <c r="BLB1335" s="624"/>
      <c r="BLC1335" s="624"/>
      <c r="BLD1335" s="624"/>
      <c r="BLE1335" s="624"/>
      <c r="BLF1335" s="624"/>
      <c r="BLG1335" s="624"/>
      <c r="BLH1335" s="624"/>
      <c r="BLI1335" s="624"/>
      <c r="BLJ1335" s="624"/>
      <c r="BLK1335" s="624"/>
      <c r="BLL1335" s="624"/>
      <c r="BLM1335" s="624"/>
      <c r="BLN1335" s="624"/>
      <c r="BLO1335" s="624"/>
      <c r="BLP1335" s="624"/>
      <c r="BLQ1335" s="624"/>
      <c r="BLR1335" s="624"/>
      <c r="BLS1335" s="624"/>
      <c r="BLT1335" s="624"/>
      <c r="BLU1335" s="624"/>
      <c r="BLV1335" s="624"/>
      <c r="BLW1335" s="624"/>
      <c r="BLX1335" s="624"/>
      <c r="BLY1335" s="624"/>
      <c r="BLZ1335" s="624"/>
      <c r="BMA1335" s="624"/>
      <c r="BMB1335" s="624"/>
      <c r="BMC1335" s="624"/>
      <c r="BMD1335" s="624"/>
      <c r="BME1335" s="624"/>
      <c r="BMF1335" s="624"/>
      <c r="BMG1335" s="624"/>
      <c r="BMH1335" s="624"/>
      <c r="BMI1335" s="624"/>
      <c r="BMJ1335" s="624"/>
      <c r="BMK1335" s="624"/>
      <c r="BML1335" s="624"/>
      <c r="BMM1335" s="624"/>
      <c r="BMN1335" s="624"/>
      <c r="BMO1335" s="624"/>
      <c r="BMP1335" s="624"/>
      <c r="BMQ1335" s="624"/>
      <c r="BMR1335" s="624"/>
      <c r="BMS1335" s="624"/>
      <c r="BMT1335" s="624"/>
      <c r="BMU1335" s="624"/>
      <c r="BMV1335" s="624"/>
      <c r="BMW1335" s="624"/>
      <c r="BMX1335" s="624"/>
      <c r="BMY1335" s="624"/>
      <c r="BMZ1335" s="624"/>
      <c r="BNA1335" s="624"/>
      <c r="BNB1335" s="624"/>
      <c r="BNC1335" s="624"/>
      <c r="BND1335" s="624"/>
      <c r="BNE1335" s="624"/>
      <c r="BNF1335" s="624"/>
      <c r="BNG1335" s="624"/>
      <c r="BNH1335" s="624"/>
      <c r="BNI1335" s="624"/>
      <c r="BNJ1335" s="624"/>
      <c r="BNK1335" s="624"/>
      <c r="BNL1335" s="624"/>
      <c r="BNM1335" s="624"/>
      <c r="BNN1335" s="624"/>
      <c r="BNO1335" s="624"/>
      <c r="BNP1335" s="624"/>
      <c r="BNQ1335" s="624"/>
      <c r="BNR1335" s="624"/>
      <c r="BNS1335" s="624"/>
      <c r="BNT1335" s="624"/>
      <c r="BNU1335" s="624"/>
      <c r="BNV1335" s="624"/>
      <c r="BNW1335" s="624"/>
      <c r="BNX1335" s="624"/>
      <c r="BNY1335" s="624"/>
      <c r="BNZ1335" s="624"/>
      <c r="BOA1335" s="624"/>
      <c r="BOB1335" s="624"/>
      <c r="BOC1335" s="624"/>
      <c r="BOD1335" s="624"/>
      <c r="BOE1335" s="624"/>
      <c r="BOF1335" s="624"/>
      <c r="BOG1335" s="624"/>
      <c r="BOH1335" s="624"/>
      <c r="BOI1335" s="624"/>
      <c r="BOJ1335" s="624"/>
      <c r="BOK1335" s="624"/>
      <c r="BOL1335" s="624"/>
      <c r="BOM1335" s="624"/>
      <c r="BON1335" s="624"/>
      <c r="BOO1335" s="624"/>
      <c r="BOP1335" s="624"/>
      <c r="BOQ1335" s="624"/>
      <c r="BOR1335" s="624"/>
      <c r="BOS1335" s="624"/>
      <c r="BOT1335" s="624"/>
      <c r="BOU1335" s="624"/>
      <c r="BOV1335" s="624"/>
      <c r="BOW1335" s="624"/>
      <c r="BOX1335" s="624"/>
      <c r="BOY1335" s="624"/>
      <c r="BOZ1335" s="624"/>
      <c r="BPA1335" s="624"/>
      <c r="BPB1335" s="624"/>
      <c r="BPC1335" s="624"/>
      <c r="BPD1335" s="624"/>
      <c r="BPE1335" s="624"/>
      <c r="BPF1335" s="624"/>
      <c r="BPG1335" s="624"/>
      <c r="BPH1335" s="624"/>
      <c r="BPI1335" s="624"/>
      <c r="BPJ1335" s="624"/>
      <c r="BPK1335" s="624"/>
      <c r="BPL1335" s="624"/>
      <c r="BPM1335" s="624"/>
      <c r="BPN1335" s="624"/>
      <c r="BPO1335" s="624"/>
      <c r="BPP1335" s="624"/>
      <c r="BPQ1335" s="624"/>
      <c r="BPR1335" s="624"/>
      <c r="BPS1335" s="624"/>
      <c r="BPT1335" s="624"/>
      <c r="BPU1335" s="624"/>
      <c r="BPV1335" s="624"/>
      <c r="BPW1335" s="624"/>
      <c r="BPX1335" s="624"/>
      <c r="BPY1335" s="624"/>
      <c r="BPZ1335" s="624"/>
      <c r="BQA1335" s="624"/>
      <c r="BQB1335" s="624"/>
      <c r="BQC1335" s="624"/>
      <c r="BQD1335" s="624"/>
      <c r="BQE1335" s="624"/>
      <c r="BQF1335" s="624"/>
      <c r="BQG1335" s="624"/>
      <c r="BQH1335" s="624"/>
      <c r="BQI1335" s="624"/>
      <c r="BQJ1335" s="624"/>
      <c r="BQK1335" s="624"/>
      <c r="BQL1335" s="624"/>
      <c r="BQM1335" s="624"/>
      <c r="BQN1335" s="624"/>
      <c r="BQO1335" s="624"/>
      <c r="BQP1335" s="624"/>
      <c r="BQQ1335" s="624"/>
      <c r="BQR1335" s="624"/>
      <c r="BQS1335" s="624"/>
      <c r="BQT1335" s="624"/>
      <c r="BQU1335" s="624"/>
      <c r="BQV1335" s="624"/>
      <c r="BQW1335" s="624"/>
      <c r="BQX1335" s="624"/>
      <c r="BQY1335" s="624"/>
      <c r="BQZ1335" s="624"/>
      <c r="BRA1335" s="624"/>
      <c r="BRB1335" s="624"/>
      <c r="BRC1335" s="624"/>
      <c r="BRD1335" s="624"/>
      <c r="BRE1335" s="624"/>
      <c r="BRF1335" s="624"/>
      <c r="BRG1335" s="624"/>
      <c r="BRH1335" s="624"/>
      <c r="BRI1335" s="624"/>
      <c r="BRJ1335" s="624"/>
      <c r="BRK1335" s="624"/>
      <c r="BRL1335" s="624"/>
      <c r="BRM1335" s="624"/>
      <c r="BRN1335" s="624"/>
      <c r="BRO1335" s="624"/>
      <c r="BRP1335" s="624"/>
      <c r="BRQ1335" s="624"/>
      <c r="BRR1335" s="624"/>
      <c r="BRS1335" s="624"/>
      <c r="BRT1335" s="624"/>
      <c r="BRU1335" s="624"/>
      <c r="BRV1335" s="624"/>
      <c r="BRW1335" s="624"/>
      <c r="BRX1335" s="624"/>
      <c r="BRY1335" s="624"/>
      <c r="BRZ1335" s="624"/>
      <c r="BSA1335" s="624"/>
      <c r="BSB1335" s="624"/>
      <c r="BSC1335" s="624"/>
      <c r="BSD1335" s="624"/>
      <c r="BSE1335" s="624"/>
      <c r="BSF1335" s="624"/>
      <c r="BSG1335" s="624"/>
      <c r="BSH1335" s="624"/>
      <c r="BSI1335" s="624"/>
      <c r="BSJ1335" s="624"/>
      <c r="BSK1335" s="624"/>
      <c r="BSL1335" s="624"/>
      <c r="BSM1335" s="624"/>
      <c r="BSN1335" s="624"/>
      <c r="BSO1335" s="624"/>
      <c r="BSP1335" s="624"/>
      <c r="BSQ1335" s="624"/>
      <c r="BSR1335" s="624"/>
      <c r="BSS1335" s="624"/>
      <c r="BST1335" s="624"/>
      <c r="BSU1335" s="624"/>
      <c r="BSV1335" s="624"/>
      <c r="BSW1335" s="624"/>
      <c r="BSX1335" s="624"/>
      <c r="BSY1335" s="624"/>
      <c r="BSZ1335" s="624"/>
      <c r="BTA1335" s="624"/>
      <c r="BTB1335" s="624"/>
      <c r="BTC1335" s="624"/>
      <c r="BTD1335" s="624"/>
      <c r="BTE1335" s="624"/>
      <c r="BTF1335" s="624"/>
      <c r="BTG1335" s="624"/>
      <c r="BTH1335" s="624"/>
      <c r="BTI1335" s="624"/>
      <c r="BTJ1335" s="624"/>
      <c r="BTK1335" s="624"/>
      <c r="BTL1335" s="624"/>
      <c r="BTM1335" s="624"/>
      <c r="BTN1335" s="624"/>
      <c r="BTO1335" s="624"/>
      <c r="BTP1335" s="624"/>
      <c r="BTQ1335" s="624"/>
      <c r="BTR1335" s="624"/>
      <c r="BTS1335" s="624"/>
      <c r="BTT1335" s="624"/>
      <c r="BTU1335" s="624"/>
      <c r="BTV1335" s="624"/>
      <c r="BTW1335" s="624"/>
      <c r="BTX1335" s="624"/>
      <c r="BTY1335" s="624"/>
      <c r="BTZ1335" s="624"/>
      <c r="BUA1335" s="624"/>
      <c r="BUB1335" s="624"/>
      <c r="BUC1335" s="624"/>
      <c r="BUD1335" s="624"/>
      <c r="BUE1335" s="624"/>
      <c r="BUF1335" s="624"/>
      <c r="BUG1335" s="624"/>
      <c r="BUH1335" s="624"/>
      <c r="BUI1335" s="624"/>
      <c r="BUJ1335" s="624"/>
      <c r="BUK1335" s="624"/>
      <c r="BUL1335" s="624"/>
      <c r="BUM1335" s="624"/>
      <c r="BUN1335" s="624"/>
      <c r="BUO1335" s="624"/>
      <c r="BUP1335" s="624"/>
      <c r="BUQ1335" s="624"/>
      <c r="BUR1335" s="624"/>
      <c r="BUS1335" s="624"/>
      <c r="BUT1335" s="624"/>
      <c r="BUU1335" s="624"/>
      <c r="BUV1335" s="624"/>
      <c r="BUW1335" s="624"/>
      <c r="BUX1335" s="624"/>
      <c r="BUY1335" s="624"/>
      <c r="BUZ1335" s="624"/>
      <c r="BVA1335" s="624"/>
      <c r="BVB1335" s="624"/>
      <c r="BVC1335" s="624"/>
      <c r="BVD1335" s="624"/>
      <c r="BVE1335" s="624"/>
      <c r="BVF1335" s="624"/>
      <c r="BVG1335" s="624"/>
      <c r="BVH1335" s="624"/>
      <c r="BVI1335" s="624"/>
      <c r="BVJ1335" s="624"/>
      <c r="BVK1335" s="624"/>
      <c r="BVL1335" s="624"/>
      <c r="BVM1335" s="624"/>
      <c r="BVN1335" s="624"/>
      <c r="BVO1335" s="624"/>
      <c r="BVP1335" s="624"/>
      <c r="BVQ1335" s="624"/>
      <c r="BVR1335" s="624"/>
      <c r="BVS1335" s="624"/>
      <c r="BVT1335" s="624"/>
      <c r="BVU1335" s="624"/>
      <c r="BVV1335" s="624"/>
      <c r="BVW1335" s="624"/>
      <c r="BVX1335" s="624"/>
      <c r="BVY1335" s="624"/>
      <c r="BVZ1335" s="624"/>
      <c r="BWA1335" s="624"/>
      <c r="BWB1335" s="624"/>
      <c r="BWC1335" s="624"/>
      <c r="BWD1335" s="624"/>
      <c r="BWE1335" s="624"/>
      <c r="BWF1335" s="624"/>
      <c r="BWG1335" s="624"/>
      <c r="BWH1335" s="624"/>
      <c r="BWI1335" s="624"/>
      <c r="BWJ1335" s="624"/>
      <c r="BWK1335" s="624"/>
      <c r="BWL1335" s="624"/>
      <c r="BWM1335" s="624"/>
      <c r="BWN1335" s="624"/>
      <c r="BWO1335" s="624"/>
      <c r="BWP1335" s="624"/>
      <c r="BWQ1335" s="624"/>
      <c r="BWR1335" s="624"/>
      <c r="BWS1335" s="624"/>
      <c r="BWT1335" s="624"/>
      <c r="BWU1335" s="624"/>
      <c r="BWV1335" s="624"/>
      <c r="BWW1335" s="624"/>
      <c r="BWX1335" s="624"/>
      <c r="BWY1335" s="624"/>
      <c r="BWZ1335" s="624"/>
      <c r="BXA1335" s="624"/>
      <c r="BXB1335" s="624"/>
      <c r="BXC1335" s="624"/>
      <c r="BXD1335" s="624"/>
      <c r="BXE1335" s="624"/>
      <c r="BXF1335" s="624"/>
      <c r="BXG1335" s="624"/>
      <c r="BXH1335" s="624"/>
      <c r="BXI1335" s="624"/>
      <c r="BXJ1335" s="624"/>
      <c r="BXK1335" s="624"/>
      <c r="BXL1335" s="624"/>
      <c r="BXM1335" s="624"/>
      <c r="BXN1335" s="624"/>
      <c r="BXO1335" s="624"/>
      <c r="BXP1335" s="624"/>
      <c r="BXQ1335" s="624"/>
      <c r="BXR1335" s="624"/>
      <c r="BXS1335" s="624"/>
      <c r="BXT1335" s="624"/>
      <c r="BXU1335" s="624"/>
      <c r="BXV1335" s="624"/>
      <c r="BXW1335" s="624"/>
      <c r="BXX1335" s="624"/>
      <c r="BXY1335" s="624"/>
      <c r="BXZ1335" s="624"/>
      <c r="BYA1335" s="624"/>
      <c r="BYB1335" s="624"/>
      <c r="BYC1335" s="624"/>
      <c r="BYD1335" s="624"/>
      <c r="BYE1335" s="624"/>
      <c r="BYF1335" s="624"/>
      <c r="BYG1335" s="624"/>
      <c r="BYH1335" s="624"/>
      <c r="BYI1335" s="624"/>
      <c r="BYJ1335" s="624"/>
      <c r="BYK1335" s="624"/>
      <c r="BYL1335" s="624"/>
      <c r="BYM1335" s="624"/>
      <c r="BYN1335" s="624"/>
      <c r="BYO1335" s="624"/>
      <c r="BYP1335" s="624"/>
      <c r="BYQ1335" s="624"/>
      <c r="BYR1335" s="624"/>
      <c r="BYS1335" s="624"/>
      <c r="BYT1335" s="624"/>
      <c r="BYU1335" s="624"/>
      <c r="BYV1335" s="624"/>
      <c r="BYW1335" s="624"/>
      <c r="BYX1335" s="624"/>
      <c r="BYY1335" s="624"/>
      <c r="BYZ1335" s="624"/>
      <c r="BZA1335" s="624"/>
      <c r="BZB1335" s="624"/>
      <c r="BZC1335" s="624"/>
      <c r="BZD1335" s="624"/>
      <c r="BZE1335" s="624"/>
      <c r="BZF1335" s="624"/>
      <c r="BZG1335" s="624"/>
      <c r="BZH1335" s="624"/>
      <c r="BZI1335" s="624"/>
      <c r="BZJ1335" s="624"/>
      <c r="BZK1335" s="624"/>
      <c r="BZL1335" s="624"/>
      <c r="BZM1335" s="624"/>
      <c r="BZN1335" s="624"/>
      <c r="BZO1335" s="624"/>
      <c r="BZP1335" s="624"/>
      <c r="BZQ1335" s="624"/>
      <c r="BZR1335" s="624"/>
      <c r="BZS1335" s="624"/>
      <c r="BZT1335" s="624"/>
      <c r="BZU1335" s="624"/>
      <c r="BZV1335" s="624"/>
      <c r="BZW1335" s="624"/>
      <c r="BZX1335" s="624"/>
      <c r="BZY1335" s="624"/>
      <c r="BZZ1335" s="624"/>
      <c r="CAA1335" s="624"/>
      <c r="CAB1335" s="624"/>
      <c r="CAC1335" s="624"/>
      <c r="CAD1335" s="624"/>
      <c r="CAE1335" s="624"/>
      <c r="CAF1335" s="624"/>
      <c r="CAG1335" s="624"/>
      <c r="CAH1335" s="624"/>
      <c r="CAI1335" s="624"/>
      <c r="CAJ1335" s="624"/>
      <c r="CAK1335" s="624"/>
      <c r="CAL1335" s="624"/>
      <c r="CAM1335" s="624"/>
      <c r="CAN1335" s="624"/>
      <c r="CAO1335" s="624"/>
      <c r="CAP1335" s="624"/>
      <c r="CAQ1335" s="624"/>
      <c r="CAR1335" s="624"/>
      <c r="CAS1335" s="624"/>
      <c r="CAT1335" s="624"/>
      <c r="CAU1335" s="624"/>
      <c r="CAV1335" s="624"/>
      <c r="CAW1335" s="624"/>
      <c r="CAX1335" s="624"/>
      <c r="CAY1335" s="624"/>
      <c r="CAZ1335" s="624"/>
      <c r="CBA1335" s="624"/>
      <c r="CBB1335" s="624"/>
      <c r="CBC1335" s="624"/>
      <c r="CBD1335" s="624"/>
      <c r="CBE1335" s="624"/>
      <c r="CBF1335" s="624"/>
      <c r="CBG1335" s="624"/>
      <c r="CBH1335" s="624"/>
      <c r="CBI1335" s="624"/>
      <c r="CBJ1335" s="624"/>
      <c r="CBK1335" s="624"/>
      <c r="CBL1335" s="624"/>
      <c r="CBM1335" s="624"/>
      <c r="CBN1335" s="624"/>
      <c r="CBO1335" s="624"/>
      <c r="CBP1335" s="624"/>
      <c r="CBQ1335" s="624"/>
      <c r="CBR1335" s="624"/>
      <c r="CBS1335" s="624"/>
      <c r="CBT1335" s="624"/>
      <c r="CBU1335" s="624"/>
      <c r="CBV1335" s="624"/>
      <c r="CBW1335" s="624"/>
      <c r="CBX1335" s="624"/>
      <c r="CBY1335" s="624"/>
      <c r="CBZ1335" s="624"/>
      <c r="CCA1335" s="624"/>
      <c r="CCB1335" s="624"/>
      <c r="CCC1335" s="624"/>
      <c r="CCD1335" s="624"/>
      <c r="CCE1335" s="624"/>
      <c r="CCF1335" s="624"/>
      <c r="CCG1335" s="624"/>
      <c r="CCH1335" s="624"/>
      <c r="CCI1335" s="624"/>
      <c r="CCJ1335" s="624"/>
      <c r="CCK1335" s="624"/>
      <c r="CCL1335" s="624"/>
      <c r="CCM1335" s="624"/>
      <c r="CCN1335" s="624"/>
      <c r="CCO1335" s="624"/>
      <c r="CCP1335" s="624"/>
      <c r="CCQ1335" s="624"/>
      <c r="CCR1335" s="624"/>
      <c r="CCS1335" s="624"/>
      <c r="CCT1335" s="624"/>
      <c r="CCU1335" s="624"/>
      <c r="CCV1335" s="624"/>
      <c r="CCW1335" s="624"/>
      <c r="CCX1335" s="624"/>
      <c r="CCY1335" s="624"/>
      <c r="CCZ1335" s="624"/>
      <c r="CDA1335" s="624"/>
      <c r="CDB1335" s="624"/>
      <c r="CDC1335" s="624"/>
      <c r="CDD1335" s="624"/>
      <c r="CDE1335" s="624"/>
      <c r="CDF1335" s="624"/>
      <c r="CDG1335" s="624"/>
      <c r="CDH1335" s="624"/>
      <c r="CDI1335" s="624"/>
      <c r="CDJ1335" s="624"/>
      <c r="CDK1335" s="624"/>
      <c r="CDL1335" s="624"/>
      <c r="CDM1335" s="624"/>
      <c r="CDN1335" s="624"/>
      <c r="CDO1335" s="624"/>
      <c r="CDP1335" s="624"/>
      <c r="CDQ1335" s="624"/>
      <c r="CDR1335" s="624"/>
      <c r="CDS1335" s="624"/>
      <c r="CDT1335" s="624"/>
      <c r="CDU1335" s="624"/>
      <c r="CDV1335" s="624"/>
      <c r="CDW1335" s="624"/>
      <c r="CDX1335" s="624"/>
      <c r="CDY1335" s="624"/>
      <c r="CDZ1335" s="624"/>
      <c r="CEA1335" s="624"/>
      <c r="CEB1335" s="624"/>
      <c r="CEC1335" s="624"/>
      <c r="CED1335" s="624"/>
      <c r="CEE1335" s="624"/>
      <c r="CEF1335" s="624"/>
      <c r="CEG1335" s="624"/>
      <c r="CEH1335" s="624"/>
      <c r="CEI1335" s="624"/>
      <c r="CEJ1335" s="624"/>
      <c r="CEK1335" s="624"/>
      <c r="CEL1335" s="624"/>
      <c r="CEM1335" s="624"/>
      <c r="CEN1335" s="624"/>
      <c r="CEO1335" s="624"/>
      <c r="CEP1335" s="624"/>
      <c r="CEQ1335" s="624"/>
      <c r="CER1335" s="624"/>
      <c r="CES1335" s="624"/>
      <c r="CET1335" s="624"/>
      <c r="CEU1335" s="624"/>
      <c r="CEV1335" s="624"/>
      <c r="CEW1335" s="624"/>
      <c r="CEX1335" s="624"/>
      <c r="CEY1335" s="624"/>
      <c r="CEZ1335" s="624"/>
      <c r="CFA1335" s="624"/>
      <c r="CFB1335" s="624"/>
      <c r="CFC1335" s="624"/>
      <c r="CFD1335" s="624"/>
      <c r="CFE1335" s="624"/>
      <c r="CFF1335" s="624"/>
      <c r="CFG1335" s="624"/>
      <c r="CFH1335" s="624"/>
      <c r="CFI1335" s="624"/>
      <c r="CFJ1335" s="624"/>
      <c r="CFK1335" s="624"/>
      <c r="CFL1335" s="624"/>
      <c r="CFM1335" s="624"/>
      <c r="CFN1335" s="624"/>
      <c r="CFO1335" s="624"/>
      <c r="CFP1335" s="624"/>
      <c r="CFQ1335" s="624"/>
      <c r="CFR1335" s="624"/>
      <c r="CFS1335" s="624"/>
      <c r="CFT1335" s="624"/>
      <c r="CFU1335" s="624"/>
      <c r="CFV1335" s="624"/>
      <c r="CFW1335" s="624"/>
      <c r="CFX1335" s="624"/>
      <c r="CFY1335" s="624"/>
      <c r="CFZ1335" s="624"/>
      <c r="CGA1335" s="624"/>
      <c r="CGB1335" s="624"/>
      <c r="CGC1335" s="624"/>
      <c r="CGD1335" s="624"/>
      <c r="CGE1335" s="624"/>
      <c r="CGF1335" s="624"/>
      <c r="CGG1335" s="624"/>
      <c r="CGH1335" s="624"/>
      <c r="CGI1335" s="624"/>
      <c r="CGJ1335" s="624"/>
      <c r="CGK1335" s="624"/>
      <c r="CGL1335" s="624"/>
      <c r="CGM1335" s="624"/>
      <c r="CGN1335" s="624"/>
      <c r="CGO1335" s="624"/>
      <c r="CGP1335" s="624"/>
      <c r="CGQ1335" s="624"/>
      <c r="CGR1335" s="624"/>
      <c r="CGS1335" s="624"/>
      <c r="CGT1335" s="624"/>
      <c r="CGU1335" s="624"/>
      <c r="CGV1335" s="624"/>
      <c r="CGW1335" s="624"/>
      <c r="CGX1335" s="624"/>
      <c r="CGY1335" s="624"/>
      <c r="CGZ1335" s="624"/>
      <c r="CHA1335" s="624"/>
      <c r="CHB1335" s="624"/>
      <c r="CHC1335" s="624"/>
      <c r="CHD1335" s="624"/>
      <c r="CHE1335" s="624"/>
      <c r="CHF1335" s="624"/>
      <c r="CHG1335" s="624"/>
      <c r="CHH1335" s="624"/>
      <c r="CHI1335" s="624"/>
      <c r="CHJ1335" s="624"/>
      <c r="CHK1335" s="624"/>
      <c r="CHL1335" s="624"/>
      <c r="CHM1335" s="624"/>
      <c r="CHN1335" s="624"/>
      <c r="CHO1335" s="624"/>
      <c r="CHP1335" s="624"/>
      <c r="CHQ1335" s="624"/>
      <c r="CHR1335" s="624"/>
      <c r="CHS1335" s="624"/>
      <c r="CHT1335" s="624"/>
      <c r="CHU1335" s="624"/>
      <c r="CHV1335" s="624"/>
      <c r="CHW1335" s="624"/>
      <c r="CHX1335" s="624"/>
      <c r="CHY1335" s="624"/>
      <c r="CHZ1335" s="624"/>
      <c r="CIA1335" s="624"/>
      <c r="CIB1335" s="624"/>
      <c r="CIC1335" s="624"/>
      <c r="CID1335" s="624"/>
      <c r="CIE1335" s="624"/>
      <c r="CIF1335" s="624"/>
      <c r="CIG1335" s="624"/>
      <c r="CIH1335" s="624"/>
      <c r="CII1335" s="624"/>
      <c r="CIJ1335" s="624"/>
      <c r="CIK1335" s="624"/>
      <c r="CIL1335" s="624"/>
      <c r="CIM1335" s="624"/>
      <c r="CIN1335" s="624"/>
      <c r="CIO1335" s="624"/>
      <c r="CIP1335" s="624"/>
      <c r="CIQ1335" s="624"/>
      <c r="CIR1335" s="624"/>
      <c r="CIS1335" s="624"/>
      <c r="CIT1335" s="624"/>
      <c r="CIU1335" s="624"/>
      <c r="CIV1335" s="624"/>
      <c r="CIW1335" s="624"/>
      <c r="CIX1335" s="624"/>
      <c r="CIY1335" s="624"/>
      <c r="CIZ1335" s="624"/>
      <c r="CJA1335" s="624"/>
      <c r="CJB1335" s="624"/>
      <c r="CJC1335" s="624"/>
      <c r="CJD1335" s="624"/>
      <c r="CJE1335" s="624"/>
      <c r="CJF1335" s="624"/>
      <c r="CJG1335" s="624"/>
      <c r="CJH1335" s="624"/>
      <c r="CJI1335" s="624"/>
      <c r="CJJ1335" s="624"/>
      <c r="CJK1335" s="624"/>
      <c r="CJL1335" s="624"/>
      <c r="CJM1335" s="624"/>
      <c r="CJN1335" s="624"/>
      <c r="CJO1335" s="624"/>
      <c r="CJP1335" s="624"/>
      <c r="CJQ1335" s="624"/>
      <c r="CJR1335" s="624"/>
      <c r="CJS1335" s="624"/>
      <c r="CJT1335" s="624"/>
      <c r="CJU1335" s="624"/>
      <c r="CJV1335" s="624"/>
      <c r="CJW1335" s="624"/>
      <c r="CJX1335" s="624"/>
      <c r="CJY1335" s="624"/>
      <c r="CJZ1335" s="624"/>
      <c r="CKA1335" s="624"/>
      <c r="CKB1335" s="624"/>
      <c r="CKC1335" s="624"/>
      <c r="CKD1335" s="624"/>
      <c r="CKE1335" s="624"/>
      <c r="CKF1335" s="624"/>
      <c r="CKG1335" s="624"/>
      <c r="CKH1335" s="624"/>
      <c r="CKI1335" s="624"/>
      <c r="CKJ1335" s="624"/>
      <c r="CKK1335" s="624"/>
      <c r="CKL1335" s="624"/>
      <c r="CKM1335" s="624"/>
      <c r="CKN1335" s="624"/>
      <c r="CKO1335" s="624"/>
      <c r="CKP1335" s="624"/>
      <c r="CKQ1335" s="624"/>
      <c r="CKR1335" s="624"/>
      <c r="CKS1335" s="624"/>
      <c r="CKT1335" s="624"/>
      <c r="CKU1335" s="624"/>
      <c r="CKV1335" s="624"/>
      <c r="CKW1335" s="624"/>
      <c r="CKX1335" s="624"/>
      <c r="CKY1335" s="624"/>
      <c r="CKZ1335" s="624"/>
      <c r="CLA1335" s="624"/>
      <c r="CLB1335" s="624"/>
      <c r="CLC1335" s="624"/>
      <c r="CLD1335" s="624"/>
      <c r="CLE1335" s="624"/>
      <c r="CLF1335" s="624"/>
      <c r="CLG1335" s="624"/>
      <c r="CLH1335" s="624"/>
      <c r="CLI1335" s="624"/>
      <c r="CLJ1335" s="624"/>
      <c r="CLK1335" s="624"/>
      <c r="CLL1335" s="624"/>
      <c r="CLM1335" s="624"/>
      <c r="CLN1335" s="624"/>
      <c r="CLO1335" s="624"/>
      <c r="CLP1335" s="624"/>
      <c r="CLQ1335" s="624"/>
      <c r="CLR1335" s="624"/>
      <c r="CLS1335" s="624"/>
      <c r="CLT1335" s="624"/>
      <c r="CLU1335" s="624"/>
      <c r="CLV1335" s="624"/>
      <c r="CLW1335" s="624"/>
      <c r="CLX1335" s="624"/>
      <c r="CLY1335" s="624"/>
      <c r="CLZ1335" s="624"/>
      <c r="CMA1335" s="624"/>
      <c r="CMB1335" s="624"/>
      <c r="CMC1335" s="624"/>
      <c r="CMD1335" s="624"/>
      <c r="CME1335" s="624"/>
      <c r="CMF1335" s="624"/>
      <c r="CMG1335" s="624"/>
      <c r="CMH1335" s="624"/>
      <c r="CMI1335" s="624"/>
      <c r="CMJ1335" s="624"/>
      <c r="CMK1335" s="624"/>
      <c r="CML1335" s="624"/>
      <c r="CMM1335" s="624"/>
      <c r="CMN1335" s="624"/>
      <c r="CMO1335" s="624"/>
      <c r="CMP1335" s="624"/>
      <c r="CMQ1335" s="624"/>
      <c r="CMR1335" s="624"/>
      <c r="CMS1335" s="624"/>
      <c r="CMT1335" s="624"/>
      <c r="CMU1335" s="624"/>
      <c r="CMV1335" s="624"/>
      <c r="CMW1335" s="624"/>
      <c r="CMX1335" s="624"/>
      <c r="CMY1335" s="624"/>
      <c r="CMZ1335" s="624"/>
      <c r="CNA1335" s="624"/>
      <c r="CNB1335" s="624"/>
      <c r="CNC1335" s="624"/>
      <c r="CND1335" s="624"/>
      <c r="CNE1335" s="624"/>
      <c r="CNF1335" s="624"/>
      <c r="CNG1335" s="624"/>
      <c r="CNH1335" s="624"/>
      <c r="CNI1335" s="624"/>
      <c r="CNJ1335" s="624"/>
      <c r="CNK1335" s="624"/>
      <c r="CNL1335" s="624"/>
      <c r="CNM1335" s="624"/>
      <c r="CNN1335" s="624"/>
      <c r="CNO1335" s="624"/>
      <c r="CNP1335" s="624"/>
      <c r="CNQ1335" s="624"/>
      <c r="CNR1335" s="624"/>
      <c r="CNS1335" s="624"/>
      <c r="CNT1335" s="624"/>
      <c r="CNU1335" s="624"/>
      <c r="CNV1335" s="624"/>
      <c r="CNW1335" s="624"/>
      <c r="CNX1335" s="624"/>
      <c r="CNY1335" s="624"/>
      <c r="CNZ1335" s="624"/>
      <c r="COA1335" s="624"/>
      <c r="COB1335" s="624"/>
      <c r="COC1335" s="624"/>
      <c r="COD1335" s="624"/>
      <c r="COE1335" s="624"/>
      <c r="COF1335" s="624"/>
      <c r="COG1335" s="624"/>
      <c r="COH1335" s="624"/>
      <c r="COI1335" s="624"/>
      <c r="COJ1335" s="624"/>
      <c r="COK1335" s="624"/>
      <c r="COL1335" s="624"/>
      <c r="COM1335" s="624"/>
      <c r="CON1335" s="624"/>
      <c r="COO1335" s="624"/>
      <c r="COP1335" s="624"/>
      <c r="COQ1335" s="624"/>
      <c r="COR1335" s="624"/>
      <c r="COS1335" s="624"/>
      <c r="COT1335" s="624"/>
      <c r="COU1335" s="624"/>
      <c r="COV1335" s="624"/>
      <c r="COW1335" s="624"/>
      <c r="COX1335" s="624"/>
      <c r="COY1335" s="624"/>
      <c r="COZ1335" s="624"/>
      <c r="CPA1335" s="624"/>
      <c r="CPB1335" s="624"/>
      <c r="CPC1335" s="624"/>
      <c r="CPD1335" s="624"/>
      <c r="CPE1335" s="624"/>
      <c r="CPF1335" s="624"/>
      <c r="CPG1335" s="624"/>
      <c r="CPH1335" s="624"/>
      <c r="CPI1335" s="624"/>
      <c r="CPJ1335" s="624"/>
      <c r="CPK1335" s="624"/>
      <c r="CPL1335" s="624"/>
      <c r="CPM1335" s="624"/>
      <c r="CPN1335" s="624"/>
      <c r="CPO1335" s="624"/>
      <c r="CPP1335" s="624"/>
      <c r="CPQ1335" s="624"/>
      <c r="CPR1335" s="624"/>
      <c r="CPS1335" s="624"/>
      <c r="CPT1335" s="624"/>
      <c r="CPU1335" s="624"/>
      <c r="CPV1335" s="624"/>
      <c r="CPW1335" s="624"/>
      <c r="CPX1335" s="624"/>
      <c r="CPY1335" s="624"/>
      <c r="CPZ1335" s="624"/>
      <c r="CQA1335" s="624"/>
      <c r="CQB1335" s="624"/>
      <c r="CQC1335" s="624"/>
      <c r="CQD1335" s="624"/>
      <c r="CQE1335" s="624"/>
      <c r="CQF1335" s="624"/>
      <c r="CQG1335" s="624"/>
      <c r="CQH1335" s="624"/>
      <c r="CQI1335" s="624"/>
      <c r="CQJ1335" s="624"/>
      <c r="CQK1335" s="624"/>
      <c r="CQL1335" s="624"/>
      <c r="CQM1335" s="624"/>
      <c r="CQN1335" s="624"/>
      <c r="CQO1335" s="624"/>
      <c r="CQP1335" s="624"/>
      <c r="CQQ1335" s="624"/>
      <c r="CQR1335" s="624"/>
      <c r="CQS1335" s="624"/>
      <c r="CQT1335" s="624"/>
      <c r="CQU1335" s="624"/>
      <c r="CQV1335" s="624"/>
      <c r="CQW1335" s="624"/>
      <c r="CQX1335" s="624"/>
      <c r="CQY1335" s="624"/>
      <c r="CQZ1335" s="624"/>
      <c r="CRA1335" s="624"/>
      <c r="CRB1335" s="624"/>
      <c r="CRC1335" s="624"/>
      <c r="CRD1335" s="624"/>
      <c r="CRE1335" s="624"/>
      <c r="CRF1335" s="624"/>
      <c r="CRG1335" s="624"/>
      <c r="CRH1335" s="624"/>
      <c r="CRI1335" s="624"/>
      <c r="CRJ1335" s="624"/>
      <c r="CRK1335" s="624"/>
      <c r="CRL1335" s="624"/>
      <c r="CRM1335" s="624"/>
      <c r="CRN1335" s="624"/>
      <c r="CRO1335" s="624"/>
      <c r="CRP1335" s="624"/>
      <c r="CRQ1335" s="624"/>
      <c r="CRR1335" s="624"/>
      <c r="CRS1335" s="624"/>
      <c r="CRT1335" s="624"/>
      <c r="CRU1335" s="624"/>
      <c r="CRV1335" s="624"/>
      <c r="CRW1335" s="624"/>
      <c r="CRX1335" s="624"/>
      <c r="CRY1335" s="624"/>
      <c r="CRZ1335" s="624"/>
      <c r="CSA1335" s="624"/>
      <c r="CSB1335" s="624"/>
      <c r="CSC1335" s="624"/>
      <c r="CSD1335" s="624"/>
      <c r="CSE1335" s="624"/>
      <c r="CSF1335" s="624"/>
      <c r="CSG1335" s="624"/>
      <c r="CSH1335" s="624"/>
      <c r="CSI1335" s="624"/>
      <c r="CSJ1335" s="624"/>
      <c r="CSK1335" s="624"/>
      <c r="CSL1335" s="624"/>
      <c r="CSM1335" s="624"/>
      <c r="CSN1335" s="624"/>
      <c r="CSO1335" s="624"/>
      <c r="CSP1335" s="624"/>
      <c r="CSQ1335" s="624"/>
      <c r="CSR1335" s="624"/>
      <c r="CSS1335" s="624"/>
      <c r="CST1335" s="624"/>
      <c r="CSU1335" s="624"/>
      <c r="CSV1335" s="624"/>
      <c r="CSW1335" s="624"/>
      <c r="CSX1335" s="624"/>
      <c r="CSY1335" s="624"/>
      <c r="CSZ1335" s="624"/>
      <c r="CTA1335" s="624"/>
      <c r="CTB1335" s="624"/>
      <c r="CTC1335" s="624"/>
      <c r="CTD1335" s="624"/>
      <c r="CTE1335" s="624"/>
      <c r="CTF1335" s="624"/>
      <c r="CTG1335" s="624"/>
      <c r="CTH1335" s="624"/>
      <c r="CTI1335" s="624"/>
      <c r="CTJ1335" s="624"/>
      <c r="CTK1335" s="624"/>
      <c r="CTL1335" s="624"/>
      <c r="CTM1335" s="624"/>
      <c r="CTN1335" s="624"/>
      <c r="CTO1335" s="624"/>
      <c r="CTP1335" s="624"/>
      <c r="CTQ1335" s="624"/>
      <c r="CTR1335" s="624"/>
      <c r="CTS1335" s="624"/>
      <c r="CTT1335" s="624"/>
      <c r="CTU1335" s="624"/>
      <c r="CTV1335" s="624"/>
      <c r="CTW1335" s="624"/>
      <c r="CTX1335" s="624"/>
      <c r="CTY1335" s="624"/>
      <c r="CTZ1335" s="624"/>
      <c r="CUA1335" s="624"/>
      <c r="CUB1335" s="624"/>
      <c r="CUC1335" s="624"/>
      <c r="CUD1335" s="624"/>
      <c r="CUE1335" s="624"/>
      <c r="CUF1335" s="624"/>
      <c r="CUG1335" s="624"/>
      <c r="CUH1335" s="624"/>
      <c r="CUI1335" s="624"/>
      <c r="CUJ1335" s="624"/>
      <c r="CUK1335" s="624"/>
      <c r="CUL1335" s="624"/>
      <c r="CUM1335" s="624"/>
      <c r="CUN1335" s="624"/>
      <c r="CUO1335" s="624"/>
      <c r="CUP1335" s="624"/>
      <c r="CUQ1335" s="624"/>
      <c r="CUR1335" s="624"/>
      <c r="CUS1335" s="624"/>
      <c r="CUT1335" s="624"/>
      <c r="CUU1335" s="624"/>
      <c r="CUV1335" s="624"/>
      <c r="CUW1335" s="624"/>
      <c r="CUX1335" s="624"/>
      <c r="CUY1335" s="624"/>
      <c r="CUZ1335" s="624"/>
      <c r="CVA1335" s="624"/>
      <c r="CVB1335" s="624"/>
      <c r="CVC1335" s="624"/>
      <c r="CVD1335" s="624"/>
      <c r="CVE1335" s="624"/>
      <c r="CVF1335" s="624"/>
      <c r="CVG1335" s="624"/>
      <c r="CVH1335" s="624"/>
      <c r="CVI1335" s="624"/>
      <c r="CVJ1335" s="624"/>
      <c r="CVK1335" s="624"/>
      <c r="CVL1335" s="624"/>
      <c r="CVM1335" s="624"/>
      <c r="CVN1335" s="624"/>
      <c r="CVO1335" s="624"/>
      <c r="CVP1335" s="624"/>
      <c r="CVQ1335" s="624"/>
      <c r="CVR1335" s="624"/>
      <c r="CVS1335" s="624"/>
      <c r="CVT1335" s="624"/>
      <c r="CVU1335" s="624"/>
      <c r="CVV1335" s="624"/>
      <c r="CVW1335" s="624"/>
      <c r="CVX1335" s="624"/>
      <c r="CVY1335" s="624"/>
      <c r="CVZ1335" s="624"/>
      <c r="CWA1335" s="624"/>
      <c r="CWB1335" s="624"/>
      <c r="CWC1335" s="624"/>
      <c r="CWD1335" s="624"/>
      <c r="CWE1335" s="624"/>
      <c r="CWF1335" s="624"/>
      <c r="CWG1335" s="624"/>
      <c r="CWH1335" s="624"/>
      <c r="CWI1335" s="624"/>
      <c r="CWJ1335" s="624"/>
      <c r="CWK1335" s="624"/>
      <c r="CWL1335" s="624"/>
      <c r="CWM1335" s="624"/>
      <c r="CWN1335" s="624"/>
      <c r="CWO1335" s="624"/>
      <c r="CWP1335" s="624"/>
      <c r="CWQ1335" s="624"/>
      <c r="CWR1335" s="624"/>
      <c r="CWS1335" s="624"/>
      <c r="CWT1335" s="624"/>
      <c r="CWU1335" s="624"/>
      <c r="CWV1335" s="624"/>
      <c r="CWW1335" s="624"/>
      <c r="CWX1335" s="624"/>
      <c r="CWY1335" s="624"/>
      <c r="CWZ1335" s="624"/>
      <c r="CXA1335" s="624"/>
      <c r="CXB1335" s="624"/>
      <c r="CXC1335" s="624"/>
      <c r="CXD1335" s="624"/>
      <c r="CXE1335" s="624"/>
      <c r="CXF1335" s="624"/>
      <c r="CXG1335" s="624"/>
      <c r="CXH1335" s="624"/>
      <c r="CXI1335" s="624"/>
      <c r="CXJ1335" s="624"/>
      <c r="CXK1335" s="624"/>
      <c r="CXL1335" s="624"/>
      <c r="CXM1335" s="624"/>
      <c r="CXN1335" s="624"/>
      <c r="CXO1335" s="624"/>
      <c r="CXP1335" s="624"/>
      <c r="CXQ1335" s="624"/>
      <c r="CXR1335" s="624"/>
      <c r="CXS1335" s="624"/>
      <c r="CXT1335" s="624"/>
      <c r="CXU1335" s="624"/>
      <c r="CXV1335" s="624"/>
      <c r="CXW1335" s="624"/>
      <c r="CXX1335" s="624"/>
      <c r="CXY1335" s="624"/>
      <c r="CXZ1335" s="624"/>
      <c r="CYA1335" s="624"/>
      <c r="CYB1335" s="624"/>
      <c r="CYC1335" s="624"/>
      <c r="CYD1335" s="624"/>
      <c r="CYE1335" s="624"/>
      <c r="CYF1335" s="624"/>
      <c r="CYG1335" s="624"/>
      <c r="CYH1335" s="624"/>
      <c r="CYI1335" s="624"/>
      <c r="CYJ1335" s="624"/>
      <c r="CYK1335" s="624"/>
      <c r="CYL1335" s="624"/>
      <c r="CYM1335" s="624"/>
      <c r="CYN1335" s="624"/>
      <c r="CYO1335" s="624"/>
      <c r="CYP1335" s="624"/>
      <c r="CYQ1335" s="624"/>
      <c r="CYR1335" s="624"/>
      <c r="CYS1335" s="624"/>
      <c r="CYT1335" s="624"/>
      <c r="CYU1335" s="624"/>
      <c r="CYV1335" s="624"/>
      <c r="CYW1335" s="624"/>
      <c r="CYX1335" s="624"/>
      <c r="CYY1335" s="624"/>
      <c r="CYZ1335" s="624"/>
      <c r="CZA1335" s="624"/>
      <c r="CZB1335" s="624"/>
      <c r="CZC1335" s="624"/>
      <c r="CZD1335" s="624"/>
      <c r="CZE1335" s="624"/>
      <c r="CZF1335" s="624"/>
      <c r="CZG1335" s="624"/>
      <c r="CZH1335" s="624"/>
      <c r="CZI1335" s="624"/>
      <c r="CZJ1335" s="624"/>
      <c r="CZK1335" s="624"/>
      <c r="CZL1335" s="624"/>
      <c r="CZM1335" s="624"/>
      <c r="CZN1335" s="624"/>
      <c r="CZO1335" s="624"/>
      <c r="CZP1335" s="624"/>
      <c r="CZQ1335" s="624"/>
      <c r="CZR1335" s="624"/>
      <c r="CZS1335" s="624"/>
      <c r="CZT1335" s="624"/>
      <c r="CZU1335" s="624"/>
      <c r="CZV1335" s="624"/>
      <c r="CZW1335" s="624"/>
      <c r="CZX1335" s="624"/>
      <c r="CZY1335" s="624"/>
      <c r="CZZ1335" s="624"/>
      <c r="DAA1335" s="624"/>
      <c r="DAB1335" s="624"/>
      <c r="DAC1335" s="624"/>
      <c r="DAD1335" s="624"/>
      <c r="DAE1335" s="624"/>
      <c r="DAF1335" s="624"/>
      <c r="DAG1335" s="624"/>
      <c r="DAH1335" s="624"/>
      <c r="DAI1335" s="624"/>
      <c r="DAJ1335" s="624"/>
      <c r="DAK1335" s="624"/>
      <c r="DAL1335" s="624"/>
      <c r="DAM1335" s="624"/>
      <c r="DAN1335" s="624"/>
      <c r="DAO1335" s="624"/>
      <c r="DAP1335" s="624"/>
      <c r="DAQ1335" s="624"/>
      <c r="DAR1335" s="624"/>
      <c r="DAS1335" s="624"/>
      <c r="DAT1335" s="624"/>
      <c r="DAU1335" s="624"/>
      <c r="DAV1335" s="624"/>
      <c r="DAW1335" s="624"/>
      <c r="DAX1335" s="624"/>
      <c r="DAY1335" s="624"/>
      <c r="DAZ1335" s="624"/>
      <c r="DBA1335" s="624"/>
      <c r="DBB1335" s="624"/>
      <c r="DBC1335" s="624"/>
      <c r="DBD1335" s="624"/>
      <c r="DBE1335" s="624"/>
      <c r="DBF1335" s="624"/>
      <c r="DBG1335" s="624"/>
      <c r="DBH1335" s="624"/>
      <c r="DBI1335" s="624"/>
      <c r="DBJ1335" s="624"/>
      <c r="DBK1335" s="624"/>
      <c r="DBL1335" s="624"/>
      <c r="DBM1335" s="624"/>
      <c r="DBN1335" s="624"/>
      <c r="DBO1335" s="624"/>
      <c r="DBP1335" s="624"/>
      <c r="DBQ1335" s="624"/>
      <c r="DBR1335" s="624"/>
      <c r="DBS1335" s="624"/>
      <c r="DBT1335" s="624"/>
      <c r="DBU1335" s="624"/>
      <c r="DBV1335" s="624"/>
      <c r="DBW1335" s="624"/>
      <c r="DBX1335" s="624"/>
      <c r="DBY1335" s="624"/>
      <c r="DBZ1335" s="624"/>
      <c r="DCA1335" s="624"/>
      <c r="DCB1335" s="624"/>
      <c r="DCC1335" s="624"/>
      <c r="DCD1335" s="624"/>
      <c r="DCE1335" s="624"/>
      <c r="DCF1335" s="624"/>
      <c r="DCG1335" s="624"/>
      <c r="DCH1335" s="624"/>
      <c r="DCI1335" s="624"/>
      <c r="DCJ1335" s="624"/>
      <c r="DCK1335" s="624"/>
      <c r="DCL1335" s="624"/>
      <c r="DCM1335" s="624"/>
      <c r="DCN1335" s="624"/>
      <c r="DCO1335" s="624"/>
      <c r="DCP1335" s="624"/>
      <c r="DCQ1335" s="624"/>
      <c r="DCR1335" s="624"/>
      <c r="DCS1335" s="624"/>
      <c r="DCT1335" s="624"/>
      <c r="DCU1335" s="624"/>
      <c r="DCV1335" s="624"/>
      <c r="DCW1335" s="624"/>
      <c r="DCX1335" s="624"/>
      <c r="DCY1335" s="624"/>
      <c r="DCZ1335" s="624"/>
      <c r="DDA1335" s="624"/>
      <c r="DDB1335" s="624"/>
      <c r="DDC1335" s="624"/>
      <c r="DDD1335" s="624"/>
      <c r="DDE1335" s="624"/>
      <c r="DDF1335" s="624"/>
      <c r="DDG1335" s="624"/>
      <c r="DDH1335" s="624"/>
      <c r="DDI1335" s="624"/>
      <c r="DDJ1335" s="624"/>
      <c r="DDK1335" s="624"/>
      <c r="DDL1335" s="624"/>
      <c r="DDM1335" s="624"/>
      <c r="DDN1335" s="624"/>
      <c r="DDO1335" s="624"/>
      <c r="DDP1335" s="624"/>
      <c r="DDQ1335" s="624"/>
      <c r="DDR1335" s="624"/>
      <c r="DDS1335" s="624"/>
      <c r="DDT1335" s="624"/>
      <c r="DDU1335" s="624"/>
      <c r="DDV1335" s="624"/>
      <c r="DDW1335" s="624"/>
      <c r="DDX1335" s="624"/>
      <c r="DDY1335" s="624"/>
      <c r="DDZ1335" s="624"/>
      <c r="DEA1335" s="624"/>
      <c r="DEB1335" s="624"/>
      <c r="DEC1335" s="624"/>
      <c r="DED1335" s="624"/>
      <c r="DEE1335" s="624"/>
      <c r="DEF1335" s="624"/>
      <c r="DEG1335" s="624"/>
      <c r="DEH1335" s="624"/>
      <c r="DEI1335" s="624"/>
      <c r="DEJ1335" s="624"/>
      <c r="DEK1335" s="624"/>
      <c r="DEL1335" s="624"/>
      <c r="DEM1335" s="624"/>
      <c r="DEN1335" s="624"/>
      <c r="DEO1335" s="624"/>
      <c r="DEP1335" s="624"/>
      <c r="DEQ1335" s="624"/>
      <c r="DER1335" s="624"/>
      <c r="DES1335" s="624"/>
      <c r="DET1335" s="624"/>
      <c r="DEU1335" s="624"/>
      <c r="DEV1335" s="624"/>
      <c r="DEW1335" s="624"/>
      <c r="DEX1335" s="624"/>
      <c r="DEY1335" s="624"/>
      <c r="DEZ1335" s="624"/>
      <c r="DFA1335" s="624"/>
      <c r="DFB1335" s="624"/>
      <c r="DFC1335" s="624"/>
      <c r="DFD1335" s="624"/>
      <c r="DFE1335" s="624"/>
      <c r="DFF1335" s="624"/>
      <c r="DFG1335" s="624"/>
      <c r="DFH1335" s="624"/>
      <c r="DFI1335" s="624"/>
      <c r="DFJ1335" s="624"/>
      <c r="DFK1335" s="624"/>
      <c r="DFL1335" s="624"/>
      <c r="DFM1335" s="624"/>
      <c r="DFN1335" s="624"/>
      <c r="DFO1335" s="624"/>
      <c r="DFP1335" s="624"/>
      <c r="DFQ1335" s="624"/>
      <c r="DFR1335" s="624"/>
      <c r="DFS1335" s="624"/>
      <c r="DFT1335" s="624"/>
      <c r="DFU1335" s="624"/>
      <c r="DFV1335" s="624"/>
      <c r="DFW1335" s="624"/>
      <c r="DFX1335" s="624"/>
      <c r="DFY1335" s="624"/>
      <c r="DFZ1335" s="624"/>
      <c r="DGA1335" s="624"/>
      <c r="DGB1335" s="624"/>
      <c r="DGC1335" s="624"/>
      <c r="DGD1335" s="624"/>
      <c r="DGE1335" s="624"/>
      <c r="DGF1335" s="624"/>
      <c r="DGG1335" s="624"/>
      <c r="DGH1335" s="624"/>
      <c r="DGI1335" s="624"/>
      <c r="DGJ1335" s="624"/>
      <c r="DGK1335" s="624"/>
      <c r="DGL1335" s="624"/>
      <c r="DGM1335" s="624"/>
      <c r="DGN1335" s="624"/>
      <c r="DGO1335" s="624"/>
      <c r="DGP1335" s="624"/>
      <c r="DGQ1335" s="624"/>
      <c r="DGR1335" s="624"/>
      <c r="DGS1335" s="624"/>
      <c r="DGT1335" s="624"/>
      <c r="DGU1335" s="624"/>
      <c r="DGV1335" s="624"/>
      <c r="DGW1335" s="624"/>
      <c r="DGX1335" s="624"/>
      <c r="DGY1335" s="624"/>
      <c r="DGZ1335" s="624"/>
      <c r="DHA1335" s="624"/>
      <c r="DHB1335" s="624"/>
      <c r="DHC1335" s="624"/>
      <c r="DHD1335" s="624"/>
      <c r="DHE1335" s="624"/>
      <c r="DHF1335" s="624"/>
      <c r="DHG1335" s="624"/>
      <c r="DHH1335" s="624"/>
      <c r="DHI1335" s="624"/>
      <c r="DHJ1335" s="624"/>
      <c r="DHK1335" s="624"/>
      <c r="DHL1335" s="624"/>
      <c r="DHM1335" s="624"/>
      <c r="DHN1335" s="624"/>
      <c r="DHO1335" s="624"/>
      <c r="DHP1335" s="624"/>
      <c r="DHQ1335" s="624"/>
      <c r="DHR1335" s="624"/>
      <c r="DHS1335" s="624"/>
      <c r="DHT1335" s="624"/>
      <c r="DHU1335" s="624"/>
      <c r="DHV1335" s="624"/>
      <c r="DHW1335" s="624"/>
      <c r="DHX1335" s="624"/>
      <c r="DHY1335" s="624"/>
      <c r="DHZ1335" s="624"/>
      <c r="DIA1335" s="624"/>
      <c r="DIB1335" s="624"/>
      <c r="DIC1335" s="624"/>
      <c r="DID1335" s="624"/>
      <c r="DIE1335" s="624"/>
      <c r="DIF1335" s="624"/>
      <c r="DIG1335" s="624"/>
      <c r="DIH1335" s="624"/>
      <c r="DII1335" s="624"/>
      <c r="DIJ1335" s="624"/>
      <c r="DIK1335" s="624"/>
      <c r="DIL1335" s="624"/>
      <c r="DIM1335" s="624"/>
      <c r="DIN1335" s="624"/>
      <c r="DIO1335" s="624"/>
      <c r="DIP1335" s="624"/>
      <c r="DIQ1335" s="624"/>
      <c r="DIR1335" s="624"/>
      <c r="DIS1335" s="624"/>
      <c r="DIT1335" s="624"/>
      <c r="DIU1335" s="624"/>
      <c r="DIV1335" s="624"/>
      <c r="DIW1335" s="624"/>
      <c r="DIX1335" s="624"/>
      <c r="DIY1335" s="624"/>
      <c r="DIZ1335" s="624"/>
      <c r="DJA1335" s="624"/>
      <c r="DJB1335" s="624"/>
      <c r="DJC1335" s="624"/>
      <c r="DJD1335" s="624"/>
      <c r="DJE1335" s="624"/>
      <c r="DJF1335" s="624"/>
      <c r="DJG1335" s="624"/>
      <c r="DJH1335" s="624"/>
      <c r="DJI1335" s="624"/>
      <c r="DJJ1335" s="624"/>
      <c r="DJK1335" s="624"/>
      <c r="DJL1335" s="624"/>
      <c r="DJM1335" s="624"/>
      <c r="DJN1335" s="624"/>
      <c r="DJO1335" s="624"/>
      <c r="DJP1335" s="624"/>
      <c r="DJQ1335" s="624"/>
      <c r="DJR1335" s="624"/>
      <c r="DJS1335" s="624"/>
      <c r="DJT1335" s="624"/>
      <c r="DJU1335" s="624"/>
      <c r="DJV1335" s="624"/>
      <c r="DJW1335" s="624"/>
      <c r="DJX1335" s="624"/>
      <c r="DJY1335" s="624"/>
      <c r="DJZ1335" s="624"/>
      <c r="DKA1335" s="624"/>
      <c r="DKB1335" s="624"/>
      <c r="DKC1335" s="624"/>
      <c r="DKD1335" s="624"/>
      <c r="DKE1335" s="624"/>
      <c r="DKF1335" s="624"/>
      <c r="DKG1335" s="624"/>
      <c r="DKH1335" s="624"/>
      <c r="DKI1335" s="624"/>
      <c r="DKJ1335" s="624"/>
      <c r="DKK1335" s="624"/>
      <c r="DKL1335" s="624"/>
      <c r="DKM1335" s="624"/>
      <c r="DKN1335" s="624"/>
      <c r="DKO1335" s="624"/>
      <c r="DKP1335" s="624"/>
      <c r="DKQ1335" s="624"/>
      <c r="DKR1335" s="624"/>
      <c r="DKS1335" s="624"/>
      <c r="DKT1335" s="624"/>
      <c r="DKU1335" s="624"/>
      <c r="DKV1335" s="624"/>
      <c r="DKW1335" s="624"/>
      <c r="DKX1335" s="624"/>
      <c r="DKY1335" s="624"/>
      <c r="DKZ1335" s="624"/>
      <c r="DLA1335" s="624"/>
      <c r="DLB1335" s="624"/>
      <c r="DLC1335" s="624"/>
      <c r="DLD1335" s="624"/>
      <c r="DLE1335" s="624"/>
      <c r="DLF1335" s="624"/>
      <c r="DLG1335" s="624"/>
      <c r="DLH1335" s="624"/>
      <c r="DLI1335" s="624"/>
      <c r="DLJ1335" s="624"/>
      <c r="DLK1335" s="624"/>
      <c r="DLL1335" s="624"/>
      <c r="DLM1335" s="624"/>
      <c r="DLN1335" s="624"/>
      <c r="DLO1335" s="624"/>
      <c r="DLP1335" s="624"/>
      <c r="DLQ1335" s="624"/>
      <c r="DLR1335" s="624"/>
      <c r="DLS1335" s="624"/>
      <c r="DLT1335" s="624"/>
      <c r="DLU1335" s="624"/>
      <c r="DLV1335" s="624"/>
      <c r="DLW1335" s="624"/>
      <c r="DLX1335" s="624"/>
      <c r="DLY1335" s="624"/>
      <c r="DLZ1335" s="624"/>
      <c r="DMA1335" s="624"/>
      <c r="DMB1335" s="624"/>
      <c r="DMC1335" s="624"/>
      <c r="DMD1335" s="624"/>
      <c r="DME1335" s="624"/>
      <c r="DMF1335" s="624"/>
      <c r="DMG1335" s="624"/>
      <c r="DMH1335" s="624"/>
      <c r="DMI1335" s="624"/>
      <c r="DMJ1335" s="624"/>
      <c r="DMK1335" s="624"/>
      <c r="DML1335" s="624"/>
      <c r="DMM1335" s="624"/>
      <c r="DMN1335" s="624"/>
      <c r="DMO1335" s="624"/>
      <c r="DMP1335" s="624"/>
      <c r="DMQ1335" s="624"/>
      <c r="DMR1335" s="624"/>
      <c r="DMS1335" s="624"/>
      <c r="DMT1335" s="624"/>
      <c r="DMU1335" s="624"/>
      <c r="DMV1335" s="624"/>
      <c r="DMW1335" s="624"/>
      <c r="DMX1335" s="624"/>
      <c r="DMY1335" s="624"/>
      <c r="DMZ1335" s="624"/>
      <c r="DNA1335" s="624"/>
      <c r="DNB1335" s="624"/>
      <c r="DNC1335" s="624"/>
      <c r="DND1335" s="624"/>
      <c r="DNE1335" s="624"/>
      <c r="DNF1335" s="624"/>
      <c r="DNG1335" s="624"/>
      <c r="DNH1335" s="624"/>
      <c r="DNI1335" s="624"/>
      <c r="DNJ1335" s="624"/>
      <c r="DNK1335" s="624"/>
      <c r="DNL1335" s="624"/>
      <c r="DNM1335" s="624"/>
      <c r="DNN1335" s="624"/>
      <c r="DNO1335" s="624"/>
      <c r="DNP1335" s="624"/>
      <c r="DNQ1335" s="624"/>
      <c r="DNR1335" s="624"/>
      <c r="DNS1335" s="624"/>
      <c r="DNT1335" s="624"/>
      <c r="DNU1335" s="624"/>
      <c r="DNV1335" s="624"/>
      <c r="DNW1335" s="624"/>
      <c r="DNX1335" s="624"/>
      <c r="DNY1335" s="624"/>
      <c r="DNZ1335" s="624"/>
      <c r="DOA1335" s="624"/>
      <c r="DOB1335" s="624"/>
      <c r="DOC1335" s="624"/>
      <c r="DOD1335" s="624"/>
      <c r="DOE1335" s="624"/>
      <c r="DOF1335" s="624"/>
      <c r="DOG1335" s="624"/>
      <c r="DOH1335" s="624"/>
      <c r="DOI1335" s="624"/>
      <c r="DOJ1335" s="624"/>
      <c r="DOK1335" s="624"/>
      <c r="DOL1335" s="624"/>
      <c r="DOM1335" s="624"/>
      <c r="DON1335" s="624"/>
      <c r="DOO1335" s="624"/>
      <c r="DOP1335" s="624"/>
      <c r="DOQ1335" s="624"/>
      <c r="DOR1335" s="624"/>
      <c r="DOS1335" s="624"/>
      <c r="DOT1335" s="624"/>
      <c r="DOU1335" s="624"/>
      <c r="DOV1335" s="624"/>
      <c r="DOW1335" s="624"/>
      <c r="DOX1335" s="624"/>
      <c r="DOY1335" s="624"/>
      <c r="DOZ1335" s="624"/>
      <c r="DPA1335" s="624"/>
      <c r="DPB1335" s="624"/>
      <c r="DPC1335" s="624"/>
      <c r="DPD1335" s="624"/>
      <c r="DPE1335" s="624"/>
      <c r="DPF1335" s="624"/>
      <c r="DPG1335" s="624"/>
      <c r="DPH1335" s="624"/>
      <c r="DPI1335" s="624"/>
      <c r="DPJ1335" s="624"/>
      <c r="DPK1335" s="624"/>
      <c r="DPL1335" s="624"/>
      <c r="DPM1335" s="624"/>
      <c r="DPN1335" s="624"/>
      <c r="DPO1335" s="624"/>
      <c r="DPP1335" s="624"/>
      <c r="DPQ1335" s="624"/>
      <c r="DPR1335" s="624"/>
      <c r="DPS1335" s="624"/>
      <c r="DPT1335" s="624"/>
      <c r="DPU1335" s="624"/>
      <c r="DPV1335" s="624"/>
      <c r="DPW1335" s="624"/>
      <c r="DPX1335" s="624"/>
      <c r="DPY1335" s="624"/>
      <c r="DPZ1335" s="624"/>
      <c r="DQA1335" s="624"/>
      <c r="DQB1335" s="624"/>
      <c r="DQC1335" s="624"/>
      <c r="DQD1335" s="624"/>
      <c r="DQE1335" s="624"/>
      <c r="DQF1335" s="624"/>
      <c r="DQG1335" s="624"/>
      <c r="DQH1335" s="624"/>
      <c r="DQI1335" s="624"/>
      <c r="DQJ1335" s="624"/>
      <c r="DQK1335" s="624"/>
      <c r="DQL1335" s="624"/>
      <c r="DQM1335" s="624"/>
      <c r="DQN1335" s="624"/>
      <c r="DQO1335" s="624"/>
      <c r="DQP1335" s="624"/>
      <c r="DQQ1335" s="624"/>
      <c r="DQR1335" s="624"/>
      <c r="DQS1335" s="624"/>
      <c r="DQT1335" s="624"/>
      <c r="DQU1335" s="624"/>
      <c r="DQV1335" s="624"/>
      <c r="DQW1335" s="624"/>
      <c r="DQX1335" s="624"/>
      <c r="DQY1335" s="624"/>
      <c r="DQZ1335" s="624"/>
      <c r="DRA1335" s="624"/>
      <c r="DRB1335" s="624"/>
      <c r="DRC1335" s="624"/>
      <c r="DRD1335" s="624"/>
      <c r="DRE1335" s="624"/>
      <c r="DRF1335" s="624"/>
      <c r="DRG1335" s="624"/>
      <c r="DRH1335" s="624"/>
      <c r="DRI1335" s="624"/>
      <c r="DRJ1335" s="624"/>
      <c r="DRK1335" s="624"/>
      <c r="DRL1335" s="624"/>
      <c r="DRM1335" s="624"/>
      <c r="DRN1335" s="624"/>
      <c r="DRO1335" s="624"/>
      <c r="DRP1335" s="624"/>
      <c r="DRQ1335" s="624"/>
      <c r="DRR1335" s="624"/>
      <c r="DRS1335" s="624"/>
      <c r="DRT1335" s="624"/>
      <c r="DRU1335" s="624"/>
      <c r="DRV1335" s="624"/>
      <c r="DRW1335" s="624"/>
      <c r="DRX1335" s="624"/>
      <c r="DRY1335" s="624"/>
      <c r="DRZ1335" s="624"/>
      <c r="DSA1335" s="624"/>
      <c r="DSB1335" s="624"/>
      <c r="DSC1335" s="624"/>
      <c r="DSD1335" s="624"/>
      <c r="DSE1335" s="624"/>
      <c r="DSF1335" s="624"/>
      <c r="DSG1335" s="624"/>
      <c r="DSH1335" s="624"/>
      <c r="DSI1335" s="624"/>
      <c r="DSJ1335" s="624"/>
      <c r="DSK1335" s="624"/>
      <c r="DSL1335" s="624"/>
      <c r="DSM1335" s="624"/>
      <c r="DSN1335" s="624"/>
      <c r="DSO1335" s="624"/>
      <c r="DSP1335" s="624"/>
      <c r="DSQ1335" s="624"/>
      <c r="DSR1335" s="624"/>
      <c r="DSS1335" s="624"/>
      <c r="DST1335" s="624"/>
      <c r="DSU1335" s="624"/>
      <c r="DSV1335" s="624"/>
      <c r="DSW1335" s="624"/>
      <c r="DSX1335" s="624"/>
      <c r="DSY1335" s="624"/>
      <c r="DSZ1335" s="624"/>
      <c r="DTA1335" s="624"/>
      <c r="DTB1335" s="624"/>
      <c r="DTC1335" s="624"/>
      <c r="DTD1335" s="624"/>
      <c r="DTE1335" s="624"/>
      <c r="DTF1335" s="624"/>
      <c r="DTG1335" s="624"/>
      <c r="DTH1335" s="624"/>
      <c r="DTI1335" s="624"/>
      <c r="DTJ1335" s="624"/>
      <c r="DTK1335" s="624"/>
      <c r="DTL1335" s="624"/>
      <c r="DTM1335" s="624"/>
      <c r="DTN1335" s="624"/>
      <c r="DTO1335" s="624"/>
      <c r="DTP1335" s="624"/>
      <c r="DTQ1335" s="624"/>
      <c r="DTR1335" s="624"/>
      <c r="DTS1335" s="624"/>
      <c r="DTT1335" s="624"/>
      <c r="DTU1335" s="624"/>
      <c r="DTV1335" s="624"/>
      <c r="DTW1335" s="624"/>
      <c r="DTX1335" s="624"/>
      <c r="DTY1335" s="624"/>
      <c r="DTZ1335" s="624"/>
      <c r="DUA1335" s="624"/>
      <c r="DUB1335" s="624"/>
      <c r="DUC1335" s="624"/>
      <c r="DUD1335" s="624"/>
      <c r="DUE1335" s="624"/>
      <c r="DUF1335" s="624"/>
      <c r="DUG1335" s="624"/>
      <c r="DUH1335" s="624"/>
      <c r="DUI1335" s="624"/>
      <c r="DUJ1335" s="624"/>
      <c r="DUK1335" s="624"/>
      <c r="DUL1335" s="624"/>
      <c r="DUM1335" s="624"/>
      <c r="DUN1335" s="624"/>
      <c r="DUO1335" s="624"/>
      <c r="DUP1335" s="624"/>
      <c r="DUQ1335" s="624"/>
      <c r="DUR1335" s="624"/>
      <c r="DUS1335" s="624"/>
      <c r="DUT1335" s="624"/>
      <c r="DUU1335" s="624"/>
      <c r="DUV1335" s="624"/>
      <c r="DUW1335" s="624"/>
      <c r="DUX1335" s="624"/>
      <c r="DUY1335" s="624"/>
      <c r="DUZ1335" s="624"/>
      <c r="DVA1335" s="624"/>
      <c r="DVB1335" s="624"/>
      <c r="DVC1335" s="624"/>
      <c r="DVD1335" s="624"/>
      <c r="DVE1335" s="624"/>
      <c r="DVF1335" s="624"/>
      <c r="DVG1335" s="624"/>
      <c r="DVH1335" s="624"/>
      <c r="DVI1335" s="624"/>
      <c r="DVJ1335" s="624"/>
      <c r="DVK1335" s="624"/>
      <c r="DVL1335" s="624"/>
      <c r="DVM1335" s="624"/>
      <c r="DVN1335" s="624"/>
      <c r="DVO1335" s="624"/>
      <c r="DVP1335" s="624"/>
      <c r="DVQ1335" s="624"/>
      <c r="DVR1335" s="624"/>
      <c r="DVS1335" s="624"/>
      <c r="DVT1335" s="624"/>
      <c r="DVU1335" s="624"/>
      <c r="DVV1335" s="624"/>
      <c r="DVW1335" s="624"/>
      <c r="DVX1335" s="624"/>
      <c r="DVY1335" s="624"/>
      <c r="DVZ1335" s="624"/>
      <c r="DWA1335" s="624"/>
      <c r="DWB1335" s="624"/>
      <c r="DWC1335" s="624"/>
      <c r="DWD1335" s="624"/>
      <c r="DWE1335" s="624"/>
      <c r="DWF1335" s="624"/>
      <c r="DWG1335" s="624"/>
      <c r="DWH1335" s="624"/>
      <c r="DWI1335" s="624"/>
      <c r="DWJ1335" s="624"/>
      <c r="DWK1335" s="624"/>
      <c r="DWL1335" s="624"/>
      <c r="DWM1335" s="624"/>
      <c r="DWN1335" s="624"/>
      <c r="DWO1335" s="624"/>
      <c r="DWP1335" s="624"/>
      <c r="DWQ1335" s="624"/>
      <c r="DWR1335" s="624"/>
      <c r="DWS1335" s="624"/>
      <c r="DWT1335" s="624"/>
      <c r="DWU1335" s="624"/>
      <c r="DWV1335" s="624"/>
      <c r="DWW1335" s="624"/>
      <c r="DWX1335" s="624"/>
      <c r="DWY1335" s="624"/>
      <c r="DWZ1335" s="624"/>
      <c r="DXA1335" s="624"/>
      <c r="DXB1335" s="624"/>
      <c r="DXC1335" s="624"/>
      <c r="DXD1335" s="624"/>
      <c r="DXE1335" s="624"/>
      <c r="DXF1335" s="624"/>
      <c r="DXG1335" s="624"/>
      <c r="DXH1335" s="624"/>
      <c r="DXI1335" s="624"/>
      <c r="DXJ1335" s="624"/>
      <c r="DXK1335" s="624"/>
      <c r="DXL1335" s="624"/>
      <c r="DXM1335" s="624"/>
      <c r="DXN1335" s="624"/>
      <c r="DXO1335" s="624"/>
      <c r="DXP1335" s="624"/>
      <c r="DXQ1335" s="624"/>
      <c r="DXR1335" s="624"/>
      <c r="DXS1335" s="624"/>
      <c r="DXT1335" s="624"/>
      <c r="DXU1335" s="624"/>
      <c r="DXV1335" s="624"/>
      <c r="DXW1335" s="624"/>
      <c r="DXX1335" s="624"/>
      <c r="DXY1335" s="624"/>
      <c r="DXZ1335" s="624"/>
      <c r="DYA1335" s="624"/>
      <c r="DYB1335" s="624"/>
      <c r="DYC1335" s="624"/>
      <c r="DYD1335" s="624"/>
      <c r="DYE1335" s="624"/>
      <c r="DYF1335" s="624"/>
      <c r="DYG1335" s="624"/>
      <c r="DYH1335" s="624"/>
      <c r="DYI1335" s="624"/>
      <c r="DYJ1335" s="624"/>
      <c r="DYK1335" s="624"/>
      <c r="DYL1335" s="624"/>
      <c r="DYM1335" s="624"/>
      <c r="DYN1335" s="624"/>
      <c r="DYO1335" s="624"/>
      <c r="DYP1335" s="624"/>
      <c r="DYQ1335" s="624"/>
      <c r="DYR1335" s="624"/>
      <c r="DYS1335" s="624"/>
      <c r="DYT1335" s="624"/>
      <c r="DYU1335" s="624"/>
      <c r="DYV1335" s="624"/>
      <c r="DYW1335" s="624"/>
      <c r="DYX1335" s="624"/>
      <c r="DYY1335" s="624"/>
      <c r="DYZ1335" s="624"/>
      <c r="DZA1335" s="624"/>
      <c r="DZB1335" s="624"/>
      <c r="DZC1335" s="624"/>
      <c r="DZD1335" s="624"/>
      <c r="DZE1335" s="624"/>
      <c r="DZF1335" s="624"/>
      <c r="DZG1335" s="624"/>
      <c r="DZH1335" s="624"/>
      <c r="DZI1335" s="624"/>
      <c r="DZJ1335" s="624"/>
      <c r="DZK1335" s="624"/>
      <c r="DZL1335" s="624"/>
      <c r="DZM1335" s="624"/>
      <c r="DZN1335" s="624"/>
      <c r="DZO1335" s="624"/>
      <c r="DZP1335" s="624"/>
      <c r="DZQ1335" s="624"/>
      <c r="DZR1335" s="624"/>
      <c r="DZS1335" s="624"/>
      <c r="DZT1335" s="624"/>
      <c r="DZU1335" s="624"/>
      <c r="DZV1335" s="624"/>
      <c r="DZW1335" s="624"/>
      <c r="DZX1335" s="624"/>
      <c r="DZY1335" s="624"/>
      <c r="DZZ1335" s="624"/>
      <c r="EAA1335" s="624"/>
      <c r="EAB1335" s="624"/>
      <c r="EAC1335" s="624"/>
      <c r="EAD1335" s="624"/>
      <c r="EAE1335" s="624"/>
      <c r="EAF1335" s="624"/>
      <c r="EAG1335" s="624"/>
      <c r="EAH1335" s="624"/>
      <c r="EAI1335" s="624"/>
      <c r="EAJ1335" s="624"/>
      <c r="EAK1335" s="624"/>
      <c r="EAL1335" s="624"/>
      <c r="EAM1335" s="624"/>
      <c r="EAN1335" s="624"/>
      <c r="EAO1335" s="624"/>
      <c r="EAP1335" s="624"/>
      <c r="EAQ1335" s="624"/>
      <c r="EAR1335" s="624"/>
      <c r="EAS1335" s="624"/>
      <c r="EAT1335" s="624"/>
      <c r="EAU1335" s="624"/>
      <c r="EAV1335" s="624"/>
      <c r="EAW1335" s="624"/>
      <c r="EAX1335" s="624"/>
      <c r="EAY1335" s="624"/>
      <c r="EAZ1335" s="624"/>
      <c r="EBA1335" s="624"/>
      <c r="EBB1335" s="624"/>
      <c r="EBC1335" s="624"/>
      <c r="EBD1335" s="624"/>
      <c r="EBE1335" s="624"/>
      <c r="EBF1335" s="624"/>
      <c r="EBG1335" s="624"/>
      <c r="EBH1335" s="624"/>
      <c r="EBI1335" s="624"/>
      <c r="EBJ1335" s="624"/>
      <c r="EBK1335" s="624"/>
      <c r="EBL1335" s="624"/>
      <c r="EBM1335" s="624"/>
      <c r="EBN1335" s="624"/>
      <c r="EBO1335" s="624"/>
      <c r="EBP1335" s="624"/>
      <c r="EBQ1335" s="624"/>
      <c r="EBR1335" s="624"/>
      <c r="EBS1335" s="624"/>
      <c r="EBT1335" s="624"/>
      <c r="EBU1335" s="624"/>
      <c r="EBV1335" s="624"/>
      <c r="EBW1335" s="624"/>
      <c r="EBX1335" s="624"/>
      <c r="EBY1335" s="624"/>
      <c r="EBZ1335" s="624"/>
      <c r="ECA1335" s="624"/>
      <c r="ECB1335" s="624"/>
      <c r="ECC1335" s="624"/>
      <c r="ECD1335" s="624"/>
      <c r="ECE1335" s="624"/>
      <c r="ECF1335" s="624"/>
      <c r="ECG1335" s="624"/>
      <c r="ECH1335" s="624"/>
      <c r="ECI1335" s="624"/>
      <c r="ECJ1335" s="624"/>
      <c r="ECK1335" s="624"/>
      <c r="ECL1335" s="624"/>
      <c r="ECM1335" s="624"/>
      <c r="ECN1335" s="624"/>
      <c r="ECO1335" s="624"/>
      <c r="ECP1335" s="624"/>
      <c r="ECQ1335" s="624"/>
      <c r="ECR1335" s="624"/>
      <c r="ECS1335" s="624"/>
      <c r="ECT1335" s="624"/>
      <c r="ECU1335" s="624"/>
      <c r="ECV1335" s="624"/>
      <c r="ECW1335" s="624"/>
      <c r="ECX1335" s="624"/>
      <c r="ECY1335" s="624"/>
      <c r="ECZ1335" s="624"/>
      <c r="EDA1335" s="624"/>
      <c r="EDB1335" s="624"/>
      <c r="EDC1335" s="624"/>
      <c r="EDD1335" s="624"/>
      <c r="EDE1335" s="624"/>
      <c r="EDF1335" s="624"/>
      <c r="EDG1335" s="624"/>
      <c r="EDH1335" s="624"/>
      <c r="EDI1335" s="624"/>
      <c r="EDJ1335" s="624"/>
      <c r="EDK1335" s="624"/>
      <c r="EDL1335" s="624"/>
      <c r="EDM1335" s="624"/>
      <c r="EDN1335" s="624"/>
      <c r="EDO1335" s="624"/>
      <c r="EDP1335" s="624"/>
      <c r="EDQ1335" s="624"/>
      <c r="EDR1335" s="624"/>
      <c r="EDS1335" s="624"/>
      <c r="EDT1335" s="624"/>
      <c r="EDU1335" s="624"/>
      <c r="EDV1335" s="624"/>
      <c r="EDW1335" s="624"/>
      <c r="EDX1335" s="624"/>
      <c r="EDY1335" s="624"/>
      <c r="EDZ1335" s="624"/>
      <c r="EEA1335" s="624"/>
      <c r="EEB1335" s="624"/>
      <c r="EEC1335" s="624"/>
      <c r="EED1335" s="624"/>
      <c r="EEE1335" s="624"/>
      <c r="EEF1335" s="624"/>
      <c r="EEG1335" s="624"/>
      <c r="EEH1335" s="624"/>
      <c r="EEI1335" s="624"/>
      <c r="EEJ1335" s="624"/>
      <c r="EEK1335" s="624"/>
      <c r="EEL1335" s="624"/>
      <c r="EEM1335" s="624"/>
      <c r="EEN1335" s="624"/>
      <c r="EEO1335" s="624"/>
      <c r="EEP1335" s="624"/>
      <c r="EEQ1335" s="624"/>
      <c r="EER1335" s="624"/>
      <c r="EES1335" s="624"/>
      <c r="EET1335" s="624"/>
      <c r="EEU1335" s="624"/>
      <c r="EEV1335" s="624"/>
      <c r="EEW1335" s="624"/>
      <c r="EEX1335" s="624"/>
      <c r="EEY1335" s="624"/>
      <c r="EEZ1335" s="624"/>
      <c r="EFA1335" s="624"/>
      <c r="EFB1335" s="624"/>
      <c r="EFC1335" s="624"/>
      <c r="EFD1335" s="624"/>
      <c r="EFE1335" s="624"/>
      <c r="EFF1335" s="624"/>
      <c r="EFG1335" s="624"/>
      <c r="EFH1335" s="624"/>
      <c r="EFI1335" s="624"/>
      <c r="EFJ1335" s="624"/>
      <c r="EFK1335" s="624"/>
      <c r="EFL1335" s="624"/>
      <c r="EFM1335" s="624"/>
      <c r="EFN1335" s="624"/>
      <c r="EFO1335" s="624"/>
      <c r="EFP1335" s="624"/>
      <c r="EFQ1335" s="624"/>
      <c r="EFR1335" s="624"/>
      <c r="EFS1335" s="624"/>
      <c r="EFT1335" s="624"/>
      <c r="EFU1335" s="624"/>
      <c r="EFV1335" s="624"/>
      <c r="EFW1335" s="624"/>
      <c r="EFX1335" s="624"/>
      <c r="EFY1335" s="624"/>
      <c r="EFZ1335" s="624"/>
      <c r="EGA1335" s="624"/>
      <c r="EGB1335" s="624"/>
      <c r="EGC1335" s="624"/>
      <c r="EGD1335" s="624"/>
      <c r="EGE1335" s="624"/>
      <c r="EGF1335" s="624"/>
      <c r="EGG1335" s="624"/>
      <c r="EGH1335" s="624"/>
      <c r="EGI1335" s="624"/>
      <c r="EGJ1335" s="624"/>
      <c r="EGK1335" s="624"/>
      <c r="EGL1335" s="624"/>
      <c r="EGM1335" s="624"/>
      <c r="EGN1335" s="624"/>
      <c r="EGO1335" s="624"/>
      <c r="EGP1335" s="624"/>
      <c r="EGQ1335" s="624"/>
      <c r="EGR1335" s="624"/>
      <c r="EGS1335" s="624"/>
      <c r="EGT1335" s="624"/>
      <c r="EGU1335" s="624"/>
      <c r="EGV1335" s="624"/>
      <c r="EGW1335" s="624"/>
      <c r="EGX1335" s="624"/>
      <c r="EGY1335" s="624"/>
      <c r="EGZ1335" s="624"/>
      <c r="EHA1335" s="624"/>
      <c r="EHB1335" s="624"/>
      <c r="EHC1335" s="624"/>
      <c r="EHD1335" s="624"/>
      <c r="EHE1335" s="624"/>
      <c r="EHF1335" s="624"/>
      <c r="EHG1335" s="624"/>
      <c r="EHH1335" s="624"/>
      <c r="EHI1335" s="624"/>
      <c r="EHJ1335" s="624"/>
      <c r="EHK1335" s="624"/>
      <c r="EHL1335" s="624"/>
      <c r="EHM1335" s="624"/>
      <c r="EHN1335" s="624"/>
      <c r="EHO1335" s="624"/>
      <c r="EHP1335" s="624"/>
      <c r="EHQ1335" s="624"/>
      <c r="EHR1335" s="624"/>
      <c r="EHS1335" s="624"/>
      <c r="EHT1335" s="624"/>
      <c r="EHU1335" s="624"/>
      <c r="EHV1335" s="624"/>
      <c r="EHW1335" s="624"/>
      <c r="EHX1335" s="624"/>
      <c r="EHY1335" s="624"/>
      <c r="EHZ1335" s="624"/>
      <c r="EIA1335" s="624"/>
      <c r="EIB1335" s="624"/>
      <c r="EIC1335" s="624"/>
      <c r="EID1335" s="624"/>
      <c r="EIE1335" s="624"/>
      <c r="EIF1335" s="624"/>
      <c r="EIG1335" s="624"/>
      <c r="EIH1335" s="624"/>
      <c r="EII1335" s="624"/>
      <c r="EIJ1335" s="624"/>
      <c r="EIK1335" s="624"/>
      <c r="EIL1335" s="624"/>
      <c r="EIM1335" s="624"/>
      <c r="EIN1335" s="624"/>
      <c r="EIO1335" s="624"/>
      <c r="EIP1335" s="624"/>
      <c r="EIQ1335" s="624"/>
      <c r="EIR1335" s="624"/>
      <c r="EIS1335" s="624"/>
      <c r="EIT1335" s="624"/>
      <c r="EIU1335" s="624"/>
      <c r="EIV1335" s="624"/>
      <c r="EIW1335" s="624"/>
      <c r="EIX1335" s="624"/>
      <c r="EIY1335" s="624"/>
      <c r="EIZ1335" s="624"/>
      <c r="EJA1335" s="624"/>
      <c r="EJB1335" s="624"/>
      <c r="EJC1335" s="624"/>
      <c r="EJD1335" s="624"/>
      <c r="EJE1335" s="624"/>
      <c r="EJF1335" s="624"/>
      <c r="EJG1335" s="624"/>
      <c r="EJH1335" s="624"/>
      <c r="EJI1335" s="624"/>
      <c r="EJJ1335" s="624"/>
      <c r="EJK1335" s="624"/>
      <c r="EJL1335" s="624"/>
      <c r="EJM1335" s="624"/>
      <c r="EJN1335" s="624"/>
      <c r="EJO1335" s="624"/>
      <c r="EJP1335" s="624"/>
      <c r="EJQ1335" s="624"/>
      <c r="EJR1335" s="624"/>
      <c r="EJS1335" s="624"/>
      <c r="EJT1335" s="624"/>
      <c r="EJU1335" s="624"/>
      <c r="EJV1335" s="624"/>
      <c r="EJW1335" s="624"/>
      <c r="EJX1335" s="624"/>
      <c r="EJY1335" s="624"/>
      <c r="EJZ1335" s="624"/>
      <c r="EKA1335" s="624"/>
      <c r="EKB1335" s="624"/>
      <c r="EKC1335" s="624"/>
      <c r="EKD1335" s="624"/>
      <c r="EKE1335" s="624"/>
      <c r="EKF1335" s="624"/>
      <c r="EKG1335" s="624"/>
      <c r="EKH1335" s="624"/>
      <c r="EKI1335" s="624"/>
      <c r="EKJ1335" s="624"/>
      <c r="EKK1335" s="624"/>
      <c r="EKL1335" s="624"/>
      <c r="EKM1335" s="624"/>
      <c r="EKN1335" s="624"/>
      <c r="EKO1335" s="624"/>
      <c r="EKP1335" s="624"/>
      <c r="EKQ1335" s="624"/>
      <c r="EKR1335" s="624"/>
      <c r="EKS1335" s="624"/>
      <c r="EKT1335" s="624"/>
      <c r="EKU1335" s="624"/>
      <c r="EKV1335" s="624"/>
      <c r="EKW1335" s="624"/>
      <c r="EKX1335" s="624"/>
      <c r="EKY1335" s="624"/>
      <c r="EKZ1335" s="624"/>
      <c r="ELA1335" s="624"/>
      <c r="ELB1335" s="624"/>
      <c r="ELC1335" s="624"/>
      <c r="ELD1335" s="624"/>
      <c r="ELE1335" s="624"/>
      <c r="ELF1335" s="624"/>
      <c r="ELG1335" s="624"/>
      <c r="ELH1335" s="624"/>
      <c r="ELI1335" s="624"/>
      <c r="ELJ1335" s="624"/>
      <c r="ELK1335" s="624"/>
      <c r="ELL1335" s="624"/>
      <c r="ELM1335" s="624"/>
      <c r="ELN1335" s="624"/>
      <c r="ELO1335" s="624"/>
      <c r="ELP1335" s="624"/>
      <c r="ELQ1335" s="624"/>
      <c r="ELR1335" s="624"/>
      <c r="ELS1335" s="624"/>
      <c r="ELT1335" s="624"/>
      <c r="ELU1335" s="624"/>
      <c r="ELV1335" s="624"/>
      <c r="ELW1335" s="624"/>
      <c r="ELX1335" s="624"/>
      <c r="ELY1335" s="624"/>
      <c r="ELZ1335" s="624"/>
      <c r="EMA1335" s="624"/>
      <c r="EMB1335" s="624"/>
      <c r="EMC1335" s="624"/>
      <c r="EMD1335" s="624"/>
      <c r="EME1335" s="624"/>
      <c r="EMF1335" s="624"/>
      <c r="EMG1335" s="624"/>
      <c r="EMH1335" s="624"/>
      <c r="EMI1335" s="624"/>
      <c r="EMJ1335" s="624"/>
      <c r="EMK1335" s="624"/>
      <c r="EML1335" s="624"/>
      <c r="EMM1335" s="624"/>
      <c r="EMN1335" s="624"/>
      <c r="EMO1335" s="624"/>
      <c r="EMP1335" s="624"/>
      <c r="EMQ1335" s="624"/>
      <c r="EMR1335" s="624"/>
      <c r="EMS1335" s="624"/>
      <c r="EMT1335" s="624"/>
      <c r="EMU1335" s="624"/>
      <c r="EMV1335" s="624"/>
      <c r="EMW1335" s="624"/>
      <c r="EMX1335" s="624"/>
      <c r="EMY1335" s="624"/>
      <c r="EMZ1335" s="624"/>
      <c r="ENA1335" s="624"/>
      <c r="ENB1335" s="624"/>
      <c r="ENC1335" s="624"/>
      <c r="END1335" s="624"/>
      <c r="ENE1335" s="624"/>
      <c r="ENF1335" s="624"/>
      <c r="ENG1335" s="624"/>
      <c r="ENH1335" s="624"/>
      <c r="ENI1335" s="624"/>
      <c r="ENJ1335" s="624"/>
      <c r="ENK1335" s="624"/>
      <c r="ENL1335" s="624"/>
      <c r="ENM1335" s="624"/>
      <c r="ENN1335" s="624"/>
      <c r="ENO1335" s="624"/>
      <c r="ENP1335" s="624"/>
      <c r="ENQ1335" s="624"/>
      <c r="ENR1335" s="624"/>
      <c r="ENS1335" s="624"/>
      <c r="ENT1335" s="624"/>
      <c r="ENU1335" s="624"/>
      <c r="ENV1335" s="624"/>
      <c r="ENW1335" s="624"/>
      <c r="ENX1335" s="624"/>
      <c r="ENY1335" s="624"/>
      <c r="ENZ1335" s="624"/>
      <c r="EOA1335" s="624"/>
      <c r="EOB1335" s="624"/>
      <c r="EOC1335" s="624"/>
      <c r="EOD1335" s="624"/>
      <c r="EOE1335" s="624"/>
      <c r="EOF1335" s="624"/>
      <c r="EOG1335" s="624"/>
      <c r="EOH1335" s="624"/>
      <c r="EOI1335" s="624"/>
      <c r="EOJ1335" s="624"/>
      <c r="EOK1335" s="624"/>
      <c r="EOL1335" s="624"/>
      <c r="EOM1335" s="624"/>
      <c r="EON1335" s="624"/>
      <c r="EOO1335" s="624"/>
      <c r="EOP1335" s="624"/>
      <c r="EOQ1335" s="624"/>
      <c r="EOR1335" s="624"/>
      <c r="EOS1335" s="624"/>
      <c r="EOT1335" s="624"/>
      <c r="EOU1335" s="624"/>
      <c r="EOV1335" s="624"/>
      <c r="EOW1335" s="624"/>
      <c r="EOX1335" s="624"/>
      <c r="EOY1335" s="624"/>
      <c r="EOZ1335" s="624"/>
      <c r="EPA1335" s="624"/>
      <c r="EPB1335" s="624"/>
      <c r="EPC1335" s="624"/>
      <c r="EPD1335" s="624"/>
      <c r="EPE1335" s="624"/>
      <c r="EPF1335" s="624"/>
      <c r="EPG1335" s="624"/>
      <c r="EPH1335" s="624"/>
      <c r="EPI1335" s="624"/>
      <c r="EPJ1335" s="624"/>
      <c r="EPK1335" s="624"/>
      <c r="EPL1335" s="624"/>
      <c r="EPM1335" s="624"/>
      <c r="EPN1335" s="624"/>
      <c r="EPO1335" s="624"/>
      <c r="EPP1335" s="624"/>
      <c r="EPQ1335" s="624"/>
      <c r="EPR1335" s="624"/>
      <c r="EPS1335" s="624"/>
      <c r="EPT1335" s="624"/>
      <c r="EPU1335" s="624"/>
      <c r="EPV1335" s="624"/>
      <c r="EPW1335" s="624"/>
      <c r="EPX1335" s="624"/>
      <c r="EPY1335" s="624"/>
      <c r="EPZ1335" s="624"/>
      <c r="EQA1335" s="624"/>
      <c r="EQB1335" s="624"/>
      <c r="EQC1335" s="624"/>
      <c r="EQD1335" s="624"/>
      <c r="EQE1335" s="624"/>
      <c r="EQF1335" s="624"/>
      <c r="EQG1335" s="624"/>
      <c r="EQH1335" s="624"/>
      <c r="EQI1335" s="624"/>
      <c r="EQJ1335" s="624"/>
      <c r="EQK1335" s="624"/>
      <c r="EQL1335" s="624"/>
      <c r="EQM1335" s="624"/>
      <c r="EQN1335" s="624"/>
      <c r="EQO1335" s="624"/>
      <c r="EQP1335" s="624"/>
      <c r="EQQ1335" s="624"/>
      <c r="EQR1335" s="624"/>
      <c r="EQS1335" s="624"/>
      <c r="EQT1335" s="624"/>
      <c r="EQU1335" s="624"/>
      <c r="EQV1335" s="624"/>
      <c r="EQW1335" s="624"/>
      <c r="EQX1335" s="624"/>
      <c r="EQY1335" s="624"/>
      <c r="EQZ1335" s="624"/>
      <c r="ERA1335" s="624"/>
      <c r="ERB1335" s="624"/>
      <c r="ERC1335" s="624"/>
      <c r="ERD1335" s="624"/>
      <c r="ERE1335" s="624"/>
      <c r="ERF1335" s="624"/>
      <c r="ERG1335" s="624"/>
      <c r="ERH1335" s="624"/>
      <c r="ERI1335" s="624"/>
      <c r="ERJ1335" s="624"/>
      <c r="ERK1335" s="624"/>
      <c r="ERL1335" s="624"/>
      <c r="ERM1335" s="624"/>
      <c r="ERN1335" s="624"/>
      <c r="ERO1335" s="624"/>
      <c r="ERP1335" s="624"/>
      <c r="ERQ1335" s="624"/>
      <c r="ERR1335" s="624"/>
      <c r="ERS1335" s="624"/>
      <c r="ERT1335" s="624"/>
      <c r="ERU1335" s="624"/>
      <c r="ERV1335" s="624"/>
      <c r="ERW1335" s="624"/>
      <c r="ERX1335" s="624"/>
      <c r="ERY1335" s="624"/>
      <c r="ERZ1335" s="624"/>
      <c r="ESA1335" s="624"/>
      <c r="ESB1335" s="624"/>
      <c r="ESC1335" s="624"/>
      <c r="ESD1335" s="624"/>
      <c r="ESE1335" s="624"/>
      <c r="ESF1335" s="624"/>
      <c r="ESG1335" s="624"/>
      <c r="ESH1335" s="624"/>
      <c r="ESI1335" s="624"/>
      <c r="ESJ1335" s="624"/>
      <c r="ESK1335" s="624"/>
      <c r="ESL1335" s="624"/>
      <c r="ESM1335" s="624"/>
      <c r="ESN1335" s="624"/>
      <c r="ESO1335" s="624"/>
      <c r="ESP1335" s="624"/>
      <c r="ESQ1335" s="624"/>
      <c r="ESR1335" s="624"/>
      <c r="ESS1335" s="624"/>
      <c r="EST1335" s="624"/>
      <c r="ESU1335" s="624"/>
      <c r="ESV1335" s="624"/>
      <c r="ESW1335" s="624"/>
      <c r="ESX1335" s="624"/>
      <c r="ESY1335" s="624"/>
      <c r="ESZ1335" s="624"/>
      <c r="ETA1335" s="624"/>
      <c r="ETB1335" s="624"/>
      <c r="ETC1335" s="624"/>
      <c r="ETD1335" s="624"/>
      <c r="ETE1335" s="624"/>
      <c r="ETF1335" s="624"/>
      <c r="ETG1335" s="624"/>
      <c r="ETH1335" s="624"/>
      <c r="ETI1335" s="624"/>
      <c r="ETJ1335" s="624"/>
      <c r="ETK1335" s="624"/>
      <c r="ETL1335" s="624"/>
      <c r="ETM1335" s="624"/>
      <c r="ETN1335" s="624"/>
      <c r="ETO1335" s="624"/>
      <c r="ETP1335" s="624"/>
      <c r="ETQ1335" s="624"/>
      <c r="ETR1335" s="624"/>
      <c r="ETS1335" s="624"/>
      <c r="ETT1335" s="624"/>
      <c r="ETU1335" s="624"/>
      <c r="ETV1335" s="624"/>
      <c r="ETW1335" s="624"/>
      <c r="ETX1335" s="624"/>
      <c r="ETY1335" s="624"/>
      <c r="ETZ1335" s="624"/>
      <c r="EUA1335" s="624"/>
      <c r="EUB1335" s="624"/>
      <c r="EUC1335" s="624"/>
      <c r="EUD1335" s="624"/>
      <c r="EUE1335" s="624"/>
      <c r="EUF1335" s="624"/>
      <c r="EUG1335" s="624"/>
      <c r="EUH1335" s="624"/>
      <c r="EUI1335" s="624"/>
      <c r="EUJ1335" s="624"/>
      <c r="EUK1335" s="624"/>
      <c r="EUL1335" s="624"/>
      <c r="EUM1335" s="624"/>
      <c r="EUN1335" s="624"/>
      <c r="EUO1335" s="624"/>
      <c r="EUP1335" s="624"/>
      <c r="EUQ1335" s="624"/>
      <c r="EUR1335" s="624"/>
      <c r="EUS1335" s="624"/>
      <c r="EUT1335" s="624"/>
      <c r="EUU1335" s="624"/>
      <c r="EUV1335" s="624"/>
      <c r="EUW1335" s="624"/>
      <c r="EUX1335" s="624"/>
      <c r="EUY1335" s="624"/>
      <c r="EUZ1335" s="624"/>
      <c r="EVA1335" s="624"/>
      <c r="EVB1335" s="624"/>
      <c r="EVC1335" s="624"/>
      <c r="EVD1335" s="624"/>
      <c r="EVE1335" s="624"/>
      <c r="EVF1335" s="624"/>
      <c r="EVG1335" s="624"/>
      <c r="EVH1335" s="624"/>
      <c r="EVI1335" s="624"/>
      <c r="EVJ1335" s="624"/>
      <c r="EVK1335" s="624"/>
      <c r="EVL1335" s="624"/>
      <c r="EVM1335" s="624"/>
      <c r="EVN1335" s="624"/>
      <c r="EVO1335" s="624"/>
      <c r="EVP1335" s="624"/>
      <c r="EVQ1335" s="624"/>
      <c r="EVR1335" s="624"/>
      <c r="EVS1335" s="624"/>
      <c r="EVT1335" s="624"/>
      <c r="EVU1335" s="624"/>
      <c r="EVV1335" s="624"/>
      <c r="EVW1335" s="624"/>
      <c r="EVX1335" s="624"/>
      <c r="EVY1335" s="624"/>
      <c r="EVZ1335" s="624"/>
      <c r="EWA1335" s="624"/>
      <c r="EWB1335" s="624"/>
      <c r="EWC1335" s="624"/>
      <c r="EWD1335" s="624"/>
      <c r="EWE1335" s="624"/>
      <c r="EWF1335" s="624"/>
      <c r="EWG1335" s="624"/>
      <c r="EWH1335" s="624"/>
      <c r="EWI1335" s="624"/>
      <c r="EWJ1335" s="624"/>
      <c r="EWK1335" s="624"/>
      <c r="EWL1335" s="624"/>
      <c r="EWM1335" s="624"/>
      <c r="EWN1335" s="624"/>
      <c r="EWO1335" s="624"/>
      <c r="EWP1335" s="624"/>
      <c r="EWQ1335" s="624"/>
      <c r="EWR1335" s="624"/>
      <c r="EWS1335" s="624"/>
      <c r="EWT1335" s="624"/>
      <c r="EWU1335" s="624"/>
      <c r="EWV1335" s="624"/>
      <c r="EWW1335" s="624"/>
      <c r="EWX1335" s="624"/>
      <c r="EWY1335" s="624"/>
      <c r="EWZ1335" s="624"/>
      <c r="EXA1335" s="624"/>
      <c r="EXB1335" s="624"/>
      <c r="EXC1335" s="624"/>
      <c r="EXD1335" s="624"/>
      <c r="EXE1335" s="624"/>
      <c r="EXF1335" s="624"/>
      <c r="EXG1335" s="624"/>
      <c r="EXH1335" s="624"/>
      <c r="EXI1335" s="624"/>
      <c r="EXJ1335" s="624"/>
      <c r="EXK1335" s="624"/>
      <c r="EXL1335" s="624"/>
      <c r="EXM1335" s="624"/>
      <c r="EXN1335" s="624"/>
      <c r="EXO1335" s="624"/>
      <c r="EXP1335" s="624"/>
      <c r="EXQ1335" s="624"/>
      <c r="EXR1335" s="624"/>
      <c r="EXS1335" s="624"/>
      <c r="EXT1335" s="624"/>
      <c r="EXU1335" s="624"/>
      <c r="EXV1335" s="624"/>
      <c r="EXW1335" s="624"/>
      <c r="EXX1335" s="624"/>
      <c r="EXY1335" s="624"/>
      <c r="EXZ1335" s="624"/>
      <c r="EYA1335" s="624"/>
      <c r="EYB1335" s="624"/>
      <c r="EYC1335" s="624"/>
      <c r="EYD1335" s="624"/>
      <c r="EYE1335" s="624"/>
      <c r="EYF1335" s="624"/>
      <c r="EYG1335" s="624"/>
      <c r="EYH1335" s="624"/>
      <c r="EYI1335" s="624"/>
      <c r="EYJ1335" s="624"/>
      <c r="EYK1335" s="624"/>
      <c r="EYL1335" s="624"/>
      <c r="EYM1335" s="624"/>
      <c r="EYN1335" s="624"/>
      <c r="EYO1335" s="624"/>
      <c r="EYP1335" s="624"/>
      <c r="EYQ1335" s="624"/>
      <c r="EYR1335" s="624"/>
      <c r="EYS1335" s="624"/>
      <c r="EYT1335" s="624"/>
      <c r="EYU1335" s="624"/>
      <c r="EYV1335" s="624"/>
      <c r="EYW1335" s="624"/>
      <c r="EYX1335" s="624"/>
      <c r="EYY1335" s="624"/>
      <c r="EYZ1335" s="624"/>
      <c r="EZA1335" s="624"/>
      <c r="EZB1335" s="624"/>
      <c r="EZC1335" s="624"/>
      <c r="EZD1335" s="624"/>
      <c r="EZE1335" s="624"/>
      <c r="EZF1335" s="624"/>
      <c r="EZG1335" s="624"/>
      <c r="EZH1335" s="624"/>
      <c r="EZI1335" s="624"/>
      <c r="EZJ1335" s="624"/>
      <c r="EZK1335" s="624"/>
      <c r="EZL1335" s="624"/>
      <c r="EZM1335" s="624"/>
      <c r="EZN1335" s="624"/>
      <c r="EZO1335" s="624"/>
      <c r="EZP1335" s="624"/>
      <c r="EZQ1335" s="624"/>
      <c r="EZR1335" s="624"/>
      <c r="EZS1335" s="624"/>
      <c r="EZT1335" s="624"/>
      <c r="EZU1335" s="624"/>
      <c r="EZV1335" s="624"/>
      <c r="EZW1335" s="624"/>
      <c r="EZX1335" s="624"/>
      <c r="EZY1335" s="624"/>
      <c r="EZZ1335" s="624"/>
      <c r="FAA1335" s="624"/>
      <c r="FAB1335" s="624"/>
      <c r="FAC1335" s="624"/>
      <c r="FAD1335" s="624"/>
      <c r="FAE1335" s="624"/>
      <c r="FAF1335" s="624"/>
      <c r="FAG1335" s="624"/>
      <c r="FAH1335" s="624"/>
      <c r="FAI1335" s="624"/>
      <c r="FAJ1335" s="624"/>
      <c r="FAK1335" s="624"/>
      <c r="FAL1335" s="624"/>
      <c r="FAM1335" s="624"/>
      <c r="FAN1335" s="624"/>
      <c r="FAO1335" s="624"/>
      <c r="FAP1335" s="624"/>
      <c r="FAQ1335" s="624"/>
      <c r="FAR1335" s="624"/>
      <c r="FAS1335" s="624"/>
      <c r="FAT1335" s="624"/>
      <c r="FAU1335" s="624"/>
      <c r="FAV1335" s="624"/>
      <c r="FAW1335" s="624"/>
      <c r="FAX1335" s="624"/>
      <c r="FAY1335" s="624"/>
      <c r="FAZ1335" s="624"/>
      <c r="FBA1335" s="624"/>
      <c r="FBB1335" s="624"/>
      <c r="FBC1335" s="624"/>
      <c r="FBD1335" s="624"/>
      <c r="FBE1335" s="624"/>
      <c r="FBF1335" s="624"/>
      <c r="FBG1335" s="624"/>
      <c r="FBH1335" s="624"/>
      <c r="FBI1335" s="624"/>
      <c r="FBJ1335" s="624"/>
      <c r="FBK1335" s="624"/>
      <c r="FBL1335" s="624"/>
      <c r="FBM1335" s="624"/>
      <c r="FBN1335" s="624"/>
      <c r="FBO1335" s="624"/>
      <c r="FBP1335" s="624"/>
      <c r="FBQ1335" s="624"/>
      <c r="FBR1335" s="624"/>
      <c r="FBS1335" s="624"/>
      <c r="FBT1335" s="624"/>
      <c r="FBU1335" s="624"/>
      <c r="FBV1335" s="624"/>
      <c r="FBW1335" s="624"/>
      <c r="FBX1335" s="624"/>
      <c r="FBY1335" s="624"/>
      <c r="FBZ1335" s="624"/>
      <c r="FCA1335" s="624"/>
      <c r="FCB1335" s="624"/>
      <c r="FCC1335" s="624"/>
      <c r="FCD1335" s="624"/>
      <c r="FCE1335" s="624"/>
      <c r="FCF1335" s="624"/>
      <c r="FCG1335" s="624"/>
      <c r="FCH1335" s="624"/>
      <c r="FCI1335" s="624"/>
      <c r="FCJ1335" s="624"/>
      <c r="FCK1335" s="624"/>
      <c r="FCL1335" s="624"/>
      <c r="FCM1335" s="624"/>
      <c r="FCN1335" s="624"/>
      <c r="FCO1335" s="624"/>
      <c r="FCP1335" s="624"/>
      <c r="FCQ1335" s="624"/>
      <c r="FCR1335" s="624"/>
      <c r="FCS1335" s="624"/>
      <c r="FCT1335" s="624"/>
      <c r="FCU1335" s="624"/>
      <c r="FCV1335" s="624"/>
      <c r="FCW1335" s="624"/>
      <c r="FCX1335" s="624"/>
      <c r="FCY1335" s="624"/>
      <c r="FCZ1335" s="624"/>
      <c r="FDA1335" s="624"/>
      <c r="FDB1335" s="624"/>
      <c r="FDC1335" s="624"/>
      <c r="FDD1335" s="624"/>
      <c r="FDE1335" s="624"/>
      <c r="FDF1335" s="624"/>
      <c r="FDG1335" s="624"/>
      <c r="FDH1335" s="624"/>
      <c r="FDI1335" s="624"/>
      <c r="FDJ1335" s="624"/>
      <c r="FDK1335" s="624"/>
      <c r="FDL1335" s="624"/>
      <c r="FDM1335" s="624"/>
      <c r="FDN1335" s="624"/>
      <c r="FDO1335" s="624"/>
      <c r="FDP1335" s="624"/>
      <c r="FDQ1335" s="624"/>
      <c r="FDR1335" s="624"/>
      <c r="FDS1335" s="624"/>
      <c r="FDT1335" s="624"/>
      <c r="FDU1335" s="624"/>
      <c r="FDV1335" s="624"/>
      <c r="FDW1335" s="624"/>
      <c r="FDX1335" s="624"/>
      <c r="FDY1335" s="624"/>
      <c r="FDZ1335" s="624"/>
      <c r="FEA1335" s="624"/>
      <c r="FEB1335" s="624"/>
      <c r="FEC1335" s="624"/>
      <c r="FED1335" s="624"/>
      <c r="FEE1335" s="624"/>
      <c r="FEF1335" s="624"/>
      <c r="FEG1335" s="624"/>
      <c r="FEH1335" s="624"/>
      <c r="FEI1335" s="624"/>
      <c r="FEJ1335" s="624"/>
      <c r="FEK1335" s="624"/>
      <c r="FEL1335" s="624"/>
      <c r="FEM1335" s="624"/>
      <c r="FEN1335" s="624"/>
      <c r="FEO1335" s="624"/>
      <c r="FEP1335" s="624"/>
      <c r="FEQ1335" s="624"/>
      <c r="FER1335" s="624"/>
      <c r="FES1335" s="624"/>
      <c r="FET1335" s="624"/>
      <c r="FEU1335" s="624"/>
      <c r="FEV1335" s="624"/>
      <c r="FEW1335" s="624"/>
      <c r="FEX1335" s="624"/>
      <c r="FEY1335" s="624"/>
      <c r="FEZ1335" s="624"/>
      <c r="FFA1335" s="624"/>
      <c r="FFB1335" s="624"/>
      <c r="FFC1335" s="624"/>
      <c r="FFD1335" s="624"/>
      <c r="FFE1335" s="624"/>
      <c r="FFF1335" s="624"/>
      <c r="FFG1335" s="624"/>
      <c r="FFH1335" s="624"/>
      <c r="FFI1335" s="624"/>
      <c r="FFJ1335" s="624"/>
      <c r="FFK1335" s="624"/>
      <c r="FFL1335" s="624"/>
      <c r="FFM1335" s="624"/>
      <c r="FFN1335" s="624"/>
      <c r="FFO1335" s="624"/>
      <c r="FFP1335" s="624"/>
      <c r="FFQ1335" s="624"/>
      <c r="FFR1335" s="624"/>
      <c r="FFS1335" s="624"/>
      <c r="FFT1335" s="624"/>
      <c r="FFU1335" s="624"/>
      <c r="FFV1335" s="624"/>
      <c r="FFW1335" s="624"/>
      <c r="FFX1335" s="624"/>
      <c r="FFY1335" s="624"/>
      <c r="FFZ1335" s="624"/>
      <c r="FGA1335" s="624"/>
      <c r="FGB1335" s="624"/>
      <c r="FGC1335" s="624"/>
      <c r="FGD1335" s="624"/>
      <c r="FGE1335" s="624"/>
      <c r="FGF1335" s="624"/>
      <c r="FGG1335" s="624"/>
      <c r="FGH1335" s="624"/>
      <c r="FGI1335" s="624"/>
      <c r="FGJ1335" s="624"/>
      <c r="FGK1335" s="624"/>
      <c r="FGL1335" s="624"/>
      <c r="FGM1335" s="624"/>
      <c r="FGN1335" s="624"/>
      <c r="FGO1335" s="624"/>
      <c r="FGP1335" s="624"/>
      <c r="FGQ1335" s="624"/>
      <c r="FGR1335" s="624"/>
      <c r="FGS1335" s="624"/>
      <c r="FGT1335" s="624"/>
      <c r="FGU1335" s="624"/>
      <c r="FGV1335" s="624"/>
      <c r="FGW1335" s="624"/>
      <c r="FGX1335" s="624"/>
      <c r="FGY1335" s="624"/>
      <c r="FGZ1335" s="624"/>
      <c r="FHA1335" s="624"/>
      <c r="FHB1335" s="624"/>
      <c r="FHC1335" s="624"/>
      <c r="FHD1335" s="624"/>
      <c r="FHE1335" s="624"/>
      <c r="FHF1335" s="624"/>
      <c r="FHG1335" s="624"/>
      <c r="FHH1335" s="624"/>
      <c r="FHI1335" s="624"/>
      <c r="FHJ1335" s="624"/>
      <c r="FHK1335" s="624"/>
      <c r="FHL1335" s="624"/>
      <c r="FHM1335" s="624"/>
      <c r="FHN1335" s="624"/>
      <c r="FHO1335" s="624"/>
      <c r="FHP1335" s="624"/>
      <c r="FHQ1335" s="624"/>
      <c r="FHR1335" s="624"/>
      <c r="FHS1335" s="624"/>
      <c r="FHT1335" s="624"/>
      <c r="FHU1335" s="624"/>
      <c r="FHV1335" s="624"/>
      <c r="FHW1335" s="624"/>
      <c r="FHX1335" s="624"/>
      <c r="FHY1335" s="624"/>
      <c r="FHZ1335" s="624"/>
      <c r="FIA1335" s="624"/>
      <c r="FIB1335" s="624"/>
      <c r="FIC1335" s="624"/>
      <c r="FID1335" s="624"/>
      <c r="FIE1335" s="624"/>
      <c r="FIF1335" s="624"/>
      <c r="FIG1335" s="624"/>
      <c r="FIH1335" s="624"/>
      <c r="FII1335" s="624"/>
      <c r="FIJ1335" s="624"/>
      <c r="FIK1335" s="624"/>
      <c r="FIL1335" s="624"/>
      <c r="FIM1335" s="624"/>
      <c r="FIN1335" s="624"/>
      <c r="FIO1335" s="624"/>
      <c r="FIP1335" s="624"/>
      <c r="FIQ1335" s="624"/>
      <c r="FIR1335" s="624"/>
      <c r="FIS1335" s="624"/>
      <c r="FIT1335" s="624"/>
      <c r="FIU1335" s="624"/>
      <c r="FIV1335" s="624"/>
      <c r="FIW1335" s="624"/>
      <c r="FIX1335" s="624"/>
      <c r="FIY1335" s="624"/>
      <c r="FIZ1335" s="624"/>
      <c r="FJA1335" s="624"/>
      <c r="FJB1335" s="624"/>
      <c r="FJC1335" s="624"/>
      <c r="FJD1335" s="624"/>
      <c r="FJE1335" s="624"/>
      <c r="FJF1335" s="624"/>
      <c r="FJG1335" s="624"/>
      <c r="FJH1335" s="624"/>
      <c r="FJI1335" s="624"/>
      <c r="FJJ1335" s="624"/>
      <c r="FJK1335" s="624"/>
      <c r="FJL1335" s="624"/>
      <c r="FJM1335" s="624"/>
      <c r="FJN1335" s="624"/>
      <c r="FJO1335" s="624"/>
      <c r="FJP1335" s="624"/>
      <c r="FJQ1335" s="624"/>
      <c r="FJR1335" s="624"/>
      <c r="FJS1335" s="624"/>
      <c r="FJT1335" s="624"/>
      <c r="FJU1335" s="624"/>
      <c r="FJV1335" s="624"/>
      <c r="FJW1335" s="624"/>
      <c r="FJX1335" s="624"/>
      <c r="FJY1335" s="624"/>
      <c r="FJZ1335" s="624"/>
      <c r="FKA1335" s="624"/>
      <c r="FKB1335" s="624"/>
      <c r="FKC1335" s="624"/>
      <c r="FKD1335" s="624"/>
      <c r="FKE1335" s="624"/>
      <c r="FKF1335" s="624"/>
      <c r="FKG1335" s="624"/>
      <c r="FKH1335" s="624"/>
      <c r="FKI1335" s="624"/>
      <c r="FKJ1335" s="624"/>
      <c r="FKK1335" s="624"/>
      <c r="FKL1335" s="624"/>
      <c r="FKM1335" s="624"/>
      <c r="FKN1335" s="624"/>
      <c r="FKO1335" s="624"/>
      <c r="FKP1335" s="624"/>
      <c r="FKQ1335" s="624"/>
      <c r="FKR1335" s="624"/>
      <c r="FKS1335" s="624"/>
      <c r="FKT1335" s="624"/>
      <c r="FKU1335" s="624"/>
      <c r="FKV1335" s="624"/>
      <c r="FKW1335" s="624"/>
      <c r="FKX1335" s="624"/>
      <c r="FKY1335" s="624"/>
      <c r="FKZ1335" s="624"/>
      <c r="FLA1335" s="624"/>
      <c r="FLB1335" s="624"/>
      <c r="FLC1335" s="624"/>
      <c r="FLD1335" s="624"/>
      <c r="FLE1335" s="624"/>
      <c r="FLF1335" s="624"/>
      <c r="FLG1335" s="624"/>
      <c r="FLH1335" s="624"/>
      <c r="FLI1335" s="624"/>
      <c r="FLJ1335" s="624"/>
      <c r="FLK1335" s="624"/>
      <c r="FLL1335" s="624"/>
      <c r="FLM1335" s="624"/>
      <c r="FLN1335" s="624"/>
      <c r="FLO1335" s="624"/>
      <c r="FLP1335" s="624"/>
      <c r="FLQ1335" s="624"/>
      <c r="FLR1335" s="624"/>
      <c r="FLS1335" s="624"/>
      <c r="FLT1335" s="624"/>
      <c r="FLU1335" s="624"/>
      <c r="FLV1335" s="624"/>
      <c r="FLW1335" s="624"/>
      <c r="FLX1335" s="624"/>
      <c r="FLY1335" s="624"/>
      <c r="FLZ1335" s="624"/>
      <c r="FMA1335" s="624"/>
      <c r="FMB1335" s="624"/>
      <c r="FMC1335" s="624"/>
      <c r="FMD1335" s="624"/>
      <c r="FME1335" s="624"/>
      <c r="FMF1335" s="624"/>
      <c r="FMG1335" s="624"/>
      <c r="FMH1335" s="624"/>
      <c r="FMI1335" s="624"/>
      <c r="FMJ1335" s="624"/>
      <c r="FMK1335" s="624"/>
      <c r="FML1335" s="624"/>
      <c r="FMM1335" s="624"/>
      <c r="FMN1335" s="624"/>
      <c r="FMO1335" s="624"/>
      <c r="FMP1335" s="624"/>
      <c r="FMQ1335" s="624"/>
      <c r="FMR1335" s="624"/>
      <c r="FMS1335" s="624"/>
      <c r="FMT1335" s="624"/>
      <c r="FMU1335" s="624"/>
      <c r="FMV1335" s="624"/>
      <c r="FMW1335" s="624"/>
      <c r="FMX1335" s="624"/>
      <c r="FMY1335" s="624"/>
      <c r="FMZ1335" s="624"/>
      <c r="FNA1335" s="624"/>
      <c r="FNB1335" s="624"/>
      <c r="FNC1335" s="624"/>
      <c r="FND1335" s="624"/>
      <c r="FNE1335" s="624"/>
      <c r="FNF1335" s="624"/>
      <c r="FNG1335" s="624"/>
      <c r="FNH1335" s="624"/>
      <c r="FNI1335" s="624"/>
      <c r="FNJ1335" s="624"/>
      <c r="FNK1335" s="624"/>
      <c r="FNL1335" s="624"/>
      <c r="FNM1335" s="624"/>
      <c r="FNN1335" s="624"/>
      <c r="FNO1335" s="624"/>
      <c r="FNP1335" s="624"/>
      <c r="FNQ1335" s="624"/>
      <c r="FNR1335" s="624"/>
      <c r="FNS1335" s="624"/>
      <c r="FNT1335" s="624"/>
      <c r="FNU1335" s="624"/>
      <c r="FNV1335" s="624"/>
      <c r="FNW1335" s="624"/>
      <c r="FNX1335" s="624"/>
      <c r="FNY1335" s="624"/>
      <c r="FNZ1335" s="624"/>
      <c r="FOA1335" s="624"/>
      <c r="FOB1335" s="624"/>
      <c r="FOC1335" s="624"/>
      <c r="FOD1335" s="624"/>
      <c r="FOE1335" s="624"/>
      <c r="FOF1335" s="624"/>
      <c r="FOG1335" s="624"/>
      <c r="FOH1335" s="624"/>
      <c r="FOI1335" s="624"/>
      <c r="FOJ1335" s="624"/>
      <c r="FOK1335" s="624"/>
      <c r="FOL1335" s="624"/>
      <c r="FOM1335" s="624"/>
      <c r="FON1335" s="624"/>
      <c r="FOO1335" s="624"/>
      <c r="FOP1335" s="624"/>
      <c r="FOQ1335" s="624"/>
      <c r="FOR1335" s="624"/>
      <c r="FOS1335" s="624"/>
      <c r="FOT1335" s="624"/>
      <c r="FOU1335" s="624"/>
      <c r="FOV1335" s="624"/>
      <c r="FOW1335" s="624"/>
      <c r="FOX1335" s="624"/>
      <c r="FOY1335" s="624"/>
      <c r="FOZ1335" s="624"/>
      <c r="FPA1335" s="624"/>
      <c r="FPB1335" s="624"/>
      <c r="FPC1335" s="624"/>
      <c r="FPD1335" s="624"/>
      <c r="FPE1335" s="624"/>
      <c r="FPF1335" s="624"/>
      <c r="FPG1335" s="624"/>
      <c r="FPH1335" s="624"/>
      <c r="FPI1335" s="624"/>
      <c r="FPJ1335" s="624"/>
      <c r="FPK1335" s="624"/>
      <c r="FPL1335" s="624"/>
      <c r="FPM1335" s="624"/>
      <c r="FPN1335" s="624"/>
      <c r="FPO1335" s="624"/>
      <c r="FPP1335" s="624"/>
      <c r="FPQ1335" s="624"/>
      <c r="FPR1335" s="624"/>
      <c r="FPS1335" s="624"/>
      <c r="FPT1335" s="624"/>
      <c r="FPU1335" s="624"/>
      <c r="FPV1335" s="624"/>
      <c r="FPW1335" s="624"/>
      <c r="FPX1335" s="624"/>
      <c r="FPY1335" s="624"/>
      <c r="FPZ1335" s="624"/>
      <c r="FQA1335" s="624"/>
      <c r="FQB1335" s="624"/>
      <c r="FQC1335" s="624"/>
      <c r="FQD1335" s="624"/>
      <c r="FQE1335" s="624"/>
      <c r="FQF1335" s="624"/>
      <c r="FQG1335" s="624"/>
      <c r="FQH1335" s="624"/>
      <c r="FQI1335" s="624"/>
      <c r="FQJ1335" s="624"/>
      <c r="FQK1335" s="624"/>
      <c r="FQL1335" s="624"/>
      <c r="FQM1335" s="624"/>
      <c r="FQN1335" s="624"/>
      <c r="FQO1335" s="624"/>
      <c r="FQP1335" s="624"/>
      <c r="FQQ1335" s="624"/>
      <c r="FQR1335" s="624"/>
      <c r="FQS1335" s="624"/>
      <c r="FQT1335" s="624"/>
      <c r="FQU1335" s="624"/>
      <c r="FQV1335" s="624"/>
      <c r="FQW1335" s="624"/>
      <c r="FQX1335" s="624"/>
      <c r="FQY1335" s="624"/>
      <c r="FQZ1335" s="624"/>
      <c r="FRA1335" s="624"/>
      <c r="FRB1335" s="624"/>
      <c r="FRC1335" s="624"/>
      <c r="FRD1335" s="624"/>
      <c r="FRE1335" s="624"/>
      <c r="FRF1335" s="624"/>
      <c r="FRG1335" s="624"/>
      <c r="FRH1335" s="624"/>
      <c r="FRI1335" s="624"/>
      <c r="FRJ1335" s="624"/>
      <c r="FRK1335" s="624"/>
      <c r="FRL1335" s="624"/>
      <c r="FRM1335" s="624"/>
      <c r="FRN1335" s="624"/>
      <c r="FRO1335" s="624"/>
      <c r="FRP1335" s="624"/>
      <c r="FRQ1335" s="624"/>
      <c r="FRR1335" s="624"/>
      <c r="FRS1335" s="624"/>
      <c r="FRT1335" s="624"/>
      <c r="FRU1335" s="624"/>
      <c r="FRV1335" s="624"/>
      <c r="FRW1335" s="624"/>
      <c r="FRX1335" s="624"/>
      <c r="FRY1335" s="624"/>
      <c r="FRZ1335" s="624"/>
      <c r="FSA1335" s="624"/>
      <c r="FSB1335" s="624"/>
      <c r="FSC1335" s="624"/>
      <c r="FSD1335" s="624"/>
      <c r="FSE1335" s="624"/>
      <c r="FSF1335" s="624"/>
      <c r="FSG1335" s="624"/>
      <c r="FSH1335" s="624"/>
      <c r="FSI1335" s="624"/>
      <c r="FSJ1335" s="624"/>
      <c r="FSK1335" s="624"/>
      <c r="FSL1335" s="624"/>
      <c r="FSM1335" s="624"/>
      <c r="FSN1335" s="624"/>
      <c r="FSO1335" s="624"/>
      <c r="FSP1335" s="624"/>
      <c r="FSQ1335" s="624"/>
      <c r="FSR1335" s="624"/>
      <c r="FSS1335" s="624"/>
      <c r="FST1335" s="624"/>
      <c r="FSU1335" s="624"/>
      <c r="FSV1335" s="624"/>
      <c r="FSW1335" s="624"/>
      <c r="FSX1335" s="624"/>
      <c r="FSY1335" s="624"/>
      <c r="FSZ1335" s="624"/>
      <c r="FTA1335" s="624"/>
      <c r="FTB1335" s="624"/>
      <c r="FTC1335" s="624"/>
      <c r="FTD1335" s="624"/>
      <c r="FTE1335" s="624"/>
      <c r="FTF1335" s="624"/>
      <c r="FTG1335" s="624"/>
      <c r="FTH1335" s="624"/>
      <c r="FTI1335" s="624"/>
      <c r="FTJ1335" s="624"/>
      <c r="FTK1335" s="624"/>
      <c r="FTL1335" s="624"/>
      <c r="FTM1335" s="624"/>
      <c r="FTN1335" s="624"/>
      <c r="FTO1335" s="624"/>
      <c r="FTP1335" s="624"/>
      <c r="FTQ1335" s="624"/>
      <c r="FTR1335" s="624"/>
      <c r="FTS1335" s="624"/>
      <c r="FTT1335" s="624"/>
      <c r="FTU1335" s="624"/>
      <c r="FTV1335" s="624"/>
      <c r="FTW1335" s="624"/>
      <c r="FTX1335" s="624"/>
      <c r="FTY1335" s="624"/>
      <c r="FTZ1335" s="624"/>
      <c r="FUA1335" s="624"/>
      <c r="FUB1335" s="624"/>
      <c r="FUC1335" s="624"/>
      <c r="FUD1335" s="624"/>
      <c r="FUE1335" s="624"/>
      <c r="FUF1335" s="624"/>
      <c r="FUG1335" s="624"/>
      <c r="FUH1335" s="624"/>
      <c r="FUI1335" s="624"/>
      <c r="FUJ1335" s="624"/>
      <c r="FUK1335" s="624"/>
      <c r="FUL1335" s="624"/>
      <c r="FUM1335" s="624"/>
      <c r="FUN1335" s="624"/>
      <c r="FUO1335" s="624"/>
      <c r="FUP1335" s="624"/>
      <c r="FUQ1335" s="624"/>
      <c r="FUR1335" s="624"/>
      <c r="FUS1335" s="624"/>
      <c r="FUT1335" s="624"/>
      <c r="FUU1335" s="624"/>
      <c r="FUV1335" s="624"/>
      <c r="FUW1335" s="624"/>
      <c r="FUX1335" s="624"/>
      <c r="FUY1335" s="624"/>
      <c r="FUZ1335" s="624"/>
      <c r="FVA1335" s="624"/>
      <c r="FVB1335" s="624"/>
      <c r="FVC1335" s="624"/>
      <c r="FVD1335" s="624"/>
      <c r="FVE1335" s="624"/>
      <c r="FVF1335" s="624"/>
      <c r="FVG1335" s="624"/>
      <c r="FVH1335" s="624"/>
      <c r="FVI1335" s="624"/>
      <c r="FVJ1335" s="624"/>
      <c r="FVK1335" s="624"/>
      <c r="FVL1335" s="624"/>
      <c r="FVM1335" s="624"/>
      <c r="FVN1335" s="624"/>
      <c r="FVO1335" s="624"/>
      <c r="FVP1335" s="624"/>
      <c r="FVQ1335" s="624"/>
      <c r="FVR1335" s="624"/>
      <c r="FVS1335" s="624"/>
      <c r="FVT1335" s="624"/>
      <c r="FVU1335" s="624"/>
      <c r="FVV1335" s="624"/>
      <c r="FVW1335" s="624"/>
      <c r="FVX1335" s="624"/>
      <c r="FVY1335" s="624"/>
      <c r="FVZ1335" s="624"/>
      <c r="FWA1335" s="624"/>
      <c r="FWB1335" s="624"/>
      <c r="FWC1335" s="624"/>
      <c r="FWD1335" s="624"/>
      <c r="FWE1335" s="624"/>
      <c r="FWF1335" s="624"/>
      <c r="FWG1335" s="624"/>
      <c r="FWH1335" s="624"/>
      <c r="FWI1335" s="624"/>
      <c r="FWJ1335" s="624"/>
      <c r="FWK1335" s="624"/>
      <c r="FWL1335" s="624"/>
      <c r="FWM1335" s="624"/>
      <c r="FWN1335" s="624"/>
      <c r="FWO1335" s="624"/>
      <c r="FWP1335" s="624"/>
      <c r="FWQ1335" s="624"/>
      <c r="FWR1335" s="624"/>
      <c r="FWS1335" s="624"/>
      <c r="FWT1335" s="624"/>
      <c r="FWU1335" s="624"/>
      <c r="FWV1335" s="624"/>
      <c r="FWW1335" s="624"/>
      <c r="FWX1335" s="624"/>
      <c r="FWY1335" s="624"/>
      <c r="FWZ1335" s="624"/>
      <c r="FXA1335" s="624"/>
      <c r="FXB1335" s="624"/>
      <c r="FXC1335" s="624"/>
      <c r="FXD1335" s="624"/>
      <c r="FXE1335" s="624"/>
      <c r="FXF1335" s="624"/>
      <c r="FXG1335" s="624"/>
      <c r="FXH1335" s="624"/>
      <c r="FXI1335" s="624"/>
      <c r="FXJ1335" s="624"/>
      <c r="FXK1335" s="624"/>
      <c r="FXL1335" s="624"/>
      <c r="FXM1335" s="624"/>
      <c r="FXN1335" s="624"/>
      <c r="FXO1335" s="624"/>
      <c r="FXP1335" s="624"/>
      <c r="FXQ1335" s="624"/>
      <c r="FXR1335" s="624"/>
      <c r="FXS1335" s="624"/>
      <c r="FXT1335" s="624"/>
      <c r="FXU1335" s="624"/>
      <c r="FXV1335" s="624"/>
      <c r="FXW1335" s="624"/>
      <c r="FXX1335" s="624"/>
      <c r="FXY1335" s="624"/>
      <c r="FXZ1335" s="624"/>
      <c r="FYA1335" s="624"/>
      <c r="FYB1335" s="624"/>
      <c r="FYC1335" s="624"/>
      <c r="FYD1335" s="624"/>
      <c r="FYE1335" s="624"/>
      <c r="FYF1335" s="624"/>
      <c r="FYG1335" s="624"/>
      <c r="FYH1335" s="624"/>
      <c r="FYI1335" s="624"/>
      <c r="FYJ1335" s="624"/>
      <c r="FYK1335" s="624"/>
      <c r="FYL1335" s="624"/>
      <c r="FYM1335" s="624"/>
      <c r="FYN1335" s="624"/>
      <c r="FYO1335" s="624"/>
      <c r="FYP1335" s="624"/>
      <c r="FYQ1335" s="624"/>
      <c r="FYR1335" s="624"/>
      <c r="FYS1335" s="624"/>
      <c r="FYT1335" s="624"/>
      <c r="FYU1335" s="624"/>
      <c r="FYV1335" s="624"/>
      <c r="FYW1335" s="624"/>
      <c r="FYX1335" s="624"/>
      <c r="FYY1335" s="624"/>
      <c r="FYZ1335" s="624"/>
      <c r="FZA1335" s="624"/>
      <c r="FZB1335" s="624"/>
      <c r="FZC1335" s="624"/>
      <c r="FZD1335" s="624"/>
      <c r="FZE1335" s="624"/>
      <c r="FZF1335" s="624"/>
      <c r="FZG1335" s="624"/>
      <c r="FZH1335" s="624"/>
      <c r="FZI1335" s="624"/>
      <c r="FZJ1335" s="624"/>
      <c r="FZK1335" s="624"/>
      <c r="FZL1335" s="624"/>
      <c r="FZM1335" s="624"/>
      <c r="FZN1335" s="624"/>
      <c r="FZO1335" s="624"/>
      <c r="FZP1335" s="624"/>
      <c r="FZQ1335" s="624"/>
      <c r="FZR1335" s="624"/>
      <c r="FZS1335" s="624"/>
      <c r="FZT1335" s="624"/>
      <c r="FZU1335" s="624"/>
      <c r="FZV1335" s="624"/>
      <c r="FZW1335" s="624"/>
      <c r="FZX1335" s="624"/>
      <c r="FZY1335" s="624"/>
      <c r="FZZ1335" s="624"/>
      <c r="GAA1335" s="624"/>
      <c r="GAB1335" s="624"/>
      <c r="GAC1335" s="624"/>
      <c r="GAD1335" s="624"/>
      <c r="GAE1335" s="624"/>
      <c r="GAF1335" s="624"/>
      <c r="GAG1335" s="624"/>
      <c r="GAH1335" s="624"/>
      <c r="GAI1335" s="624"/>
      <c r="GAJ1335" s="624"/>
      <c r="GAK1335" s="624"/>
      <c r="GAL1335" s="624"/>
      <c r="GAM1335" s="624"/>
      <c r="GAN1335" s="624"/>
      <c r="GAO1335" s="624"/>
      <c r="GAP1335" s="624"/>
      <c r="GAQ1335" s="624"/>
      <c r="GAR1335" s="624"/>
      <c r="GAS1335" s="624"/>
      <c r="GAT1335" s="624"/>
      <c r="GAU1335" s="624"/>
      <c r="GAV1335" s="624"/>
      <c r="GAW1335" s="624"/>
      <c r="GAX1335" s="624"/>
      <c r="GAY1335" s="624"/>
      <c r="GAZ1335" s="624"/>
      <c r="GBA1335" s="624"/>
      <c r="GBB1335" s="624"/>
      <c r="GBC1335" s="624"/>
      <c r="GBD1335" s="624"/>
      <c r="GBE1335" s="624"/>
      <c r="GBF1335" s="624"/>
      <c r="GBG1335" s="624"/>
      <c r="GBH1335" s="624"/>
      <c r="GBI1335" s="624"/>
      <c r="GBJ1335" s="624"/>
      <c r="GBK1335" s="624"/>
      <c r="GBL1335" s="624"/>
      <c r="GBM1335" s="624"/>
      <c r="GBN1335" s="624"/>
      <c r="GBO1335" s="624"/>
      <c r="GBP1335" s="624"/>
      <c r="GBQ1335" s="624"/>
      <c r="GBR1335" s="624"/>
      <c r="GBS1335" s="624"/>
      <c r="GBT1335" s="624"/>
      <c r="GBU1335" s="624"/>
      <c r="GBV1335" s="624"/>
      <c r="GBW1335" s="624"/>
      <c r="GBX1335" s="624"/>
      <c r="GBY1335" s="624"/>
      <c r="GBZ1335" s="624"/>
      <c r="GCA1335" s="624"/>
      <c r="GCB1335" s="624"/>
      <c r="GCC1335" s="624"/>
      <c r="GCD1335" s="624"/>
      <c r="GCE1335" s="624"/>
      <c r="GCF1335" s="624"/>
      <c r="GCG1335" s="624"/>
      <c r="GCH1335" s="624"/>
      <c r="GCI1335" s="624"/>
      <c r="GCJ1335" s="624"/>
      <c r="GCK1335" s="624"/>
      <c r="GCL1335" s="624"/>
      <c r="GCM1335" s="624"/>
      <c r="GCN1335" s="624"/>
      <c r="GCO1335" s="624"/>
      <c r="GCP1335" s="624"/>
      <c r="GCQ1335" s="624"/>
      <c r="GCR1335" s="624"/>
      <c r="GCS1335" s="624"/>
      <c r="GCT1335" s="624"/>
      <c r="GCU1335" s="624"/>
      <c r="GCV1335" s="624"/>
      <c r="GCW1335" s="624"/>
      <c r="GCX1335" s="624"/>
      <c r="GCY1335" s="624"/>
      <c r="GCZ1335" s="624"/>
      <c r="GDA1335" s="624"/>
      <c r="GDB1335" s="624"/>
      <c r="GDC1335" s="624"/>
      <c r="GDD1335" s="624"/>
      <c r="GDE1335" s="624"/>
      <c r="GDF1335" s="624"/>
      <c r="GDG1335" s="624"/>
      <c r="GDH1335" s="624"/>
      <c r="GDI1335" s="624"/>
      <c r="GDJ1335" s="624"/>
      <c r="GDK1335" s="624"/>
      <c r="GDL1335" s="624"/>
      <c r="GDM1335" s="624"/>
      <c r="GDN1335" s="624"/>
      <c r="GDO1335" s="624"/>
      <c r="GDP1335" s="624"/>
      <c r="GDQ1335" s="624"/>
      <c r="GDR1335" s="624"/>
      <c r="GDS1335" s="624"/>
      <c r="GDT1335" s="624"/>
      <c r="GDU1335" s="624"/>
      <c r="GDV1335" s="624"/>
      <c r="GDW1335" s="624"/>
      <c r="GDX1335" s="624"/>
      <c r="GDY1335" s="624"/>
      <c r="GDZ1335" s="624"/>
      <c r="GEA1335" s="624"/>
      <c r="GEB1335" s="624"/>
      <c r="GEC1335" s="624"/>
      <c r="GED1335" s="624"/>
      <c r="GEE1335" s="624"/>
      <c r="GEF1335" s="624"/>
      <c r="GEG1335" s="624"/>
      <c r="GEH1335" s="624"/>
      <c r="GEI1335" s="624"/>
      <c r="GEJ1335" s="624"/>
      <c r="GEK1335" s="624"/>
      <c r="GEL1335" s="624"/>
      <c r="GEM1335" s="624"/>
      <c r="GEN1335" s="624"/>
      <c r="GEO1335" s="624"/>
      <c r="GEP1335" s="624"/>
      <c r="GEQ1335" s="624"/>
      <c r="GER1335" s="624"/>
      <c r="GES1335" s="624"/>
      <c r="GET1335" s="624"/>
      <c r="GEU1335" s="624"/>
      <c r="GEV1335" s="624"/>
      <c r="GEW1335" s="624"/>
      <c r="GEX1335" s="624"/>
      <c r="GEY1335" s="624"/>
      <c r="GEZ1335" s="624"/>
      <c r="GFA1335" s="624"/>
      <c r="GFB1335" s="624"/>
      <c r="GFC1335" s="624"/>
      <c r="GFD1335" s="624"/>
      <c r="GFE1335" s="624"/>
      <c r="GFF1335" s="624"/>
      <c r="GFG1335" s="624"/>
      <c r="GFH1335" s="624"/>
      <c r="GFI1335" s="624"/>
      <c r="GFJ1335" s="624"/>
      <c r="GFK1335" s="624"/>
      <c r="GFL1335" s="624"/>
      <c r="GFM1335" s="624"/>
      <c r="GFN1335" s="624"/>
      <c r="GFO1335" s="624"/>
      <c r="GFP1335" s="624"/>
      <c r="GFQ1335" s="624"/>
      <c r="GFR1335" s="624"/>
      <c r="GFS1335" s="624"/>
      <c r="GFT1335" s="624"/>
      <c r="GFU1335" s="624"/>
      <c r="GFV1335" s="624"/>
      <c r="GFW1335" s="624"/>
      <c r="GFX1335" s="624"/>
      <c r="GFY1335" s="624"/>
      <c r="GFZ1335" s="624"/>
      <c r="GGA1335" s="624"/>
      <c r="GGB1335" s="624"/>
      <c r="GGC1335" s="624"/>
      <c r="GGD1335" s="624"/>
      <c r="GGE1335" s="624"/>
      <c r="GGF1335" s="624"/>
      <c r="GGG1335" s="624"/>
      <c r="GGH1335" s="624"/>
      <c r="GGI1335" s="624"/>
      <c r="GGJ1335" s="624"/>
      <c r="GGK1335" s="624"/>
      <c r="GGL1335" s="624"/>
      <c r="GGM1335" s="624"/>
      <c r="GGN1335" s="624"/>
      <c r="GGO1335" s="624"/>
      <c r="GGP1335" s="624"/>
      <c r="GGQ1335" s="624"/>
      <c r="GGR1335" s="624"/>
      <c r="GGS1335" s="624"/>
      <c r="GGT1335" s="624"/>
      <c r="GGU1335" s="624"/>
      <c r="GGV1335" s="624"/>
      <c r="GGW1335" s="624"/>
      <c r="GGX1335" s="624"/>
      <c r="GGY1335" s="624"/>
      <c r="GGZ1335" s="624"/>
      <c r="GHA1335" s="624"/>
      <c r="GHB1335" s="624"/>
      <c r="GHC1335" s="624"/>
      <c r="GHD1335" s="624"/>
      <c r="GHE1335" s="624"/>
      <c r="GHF1335" s="624"/>
      <c r="GHG1335" s="624"/>
      <c r="GHH1335" s="624"/>
      <c r="GHI1335" s="624"/>
      <c r="GHJ1335" s="624"/>
      <c r="GHK1335" s="624"/>
      <c r="GHL1335" s="624"/>
      <c r="GHM1335" s="624"/>
      <c r="GHN1335" s="624"/>
      <c r="GHO1335" s="624"/>
      <c r="GHP1335" s="624"/>
      <c r="GHQ1335" s="624"/>
      <c r="GHR1335" s="624"/>
      <c r="GHS1335" s="624"/>
      <c r="GHT1335" s="624"/>
      <c r="GHU1335" s="624"/>
      <c r="GHV1335" s="624"/>
      <c r="GHW1335" s="624"/>
      <c r="GHX1335" s="624"/>
      <c r="GHY1335" s="624"/>
      <c r="GHZ1335" s="624"/>
      <c r="GIA1335" s="624"/>
      <c r="GIB1335" s="624"/>
      <c r="GIC1335" s="624"/>
      <c r="GID1335" s="624"/>
      <c r="GIE1335" s="624"/>
      <c r="GIF1335" s="624"/>
      <c r="GIG1335" s="624"/>
      <c r="GIH1335" s="624"/>
      <c r="GII1335" s="624"/>
      <c r="GIJ1335" s="624"/>
      <c r="GIK1335" s="624"/>
      <c r="GIL1335" s="624"/>
      <c r="GIM1335" s="624"/>
      <c r="GIN1335" s="624"/>
      <c r="GIO1335" s="624"/>
      <c r="GIP1335" s="624"/>
      <c r="GIQ1335" s="624"/>
      <c r="GIR1335" s="624"/>
      <c r="GIS1335" s="624"/>
      <c r="GIT1335" s="624"/>
      <c r="GIU1335" s="624"/>
      <c r="GIV1335" s="624"/>
      <c r="GIW1335" s="624"/>
      <c r="GIX1335" s="624"/>
      <c r="GIY1335" s="624"/>
      <c r="GIZ1335" s="624"/>
      <c r="GJA1335" s="624"/>
      <c r="GJB1335" s="624"/>
      <c r="GJC1335" s="624"/>
      <c r="GJD1335" s="624"/>
      <c r="GJE1335" s="624"/>
      <c r="GJF1335" s="624"/>
      <c r="GJG1335" s="624"/>
      <c r="GJH1335" s="624"/>
      <c r="GJI1335" s="624"/>
      <c r="GJJ1335" s="624"/>
      <c r="GJK1335" s="624"/>
      <c r="GJL1335" s="624"/>
      <c r="GJM1335" s="624"/>
      <c r="GJN1335" s="624"/>
      <c r="GJO1335" s="624"/>
      <c r="GJP1335" s="624"/>
      <c r="GJQ1335" s="624"/>
      <c r="GJR1335" s="624"/>
      <c r="GJS1335" s="624"/>
      <c r="GJT1335" s="624"/>
      <c r="GJU1335" s="624"/>
      <c r="GJV1335" s="624"/>
      <c r="GJW1335" s="624"/>
      <c r="GJX1335" s="624"/>
      <c r="GJY1335" s="624"/>
      <c r="GJZ1335" s="624"/>
      <c r="GKA1335" s="624"/>
      <c r="GKB1335" s="624"/>
      <c r="GKC1335" s="624"/>
      <c r="GKD1335" s="624"/>
      <c r="GKE1335" s="624"/>
      <c r="GKF1335" s="624"/>
      <c r="GKG1335" s="624"/>
      <c r="GKH1335" s="624"/>
      <c r="GKI1335" s="624"/>
      <c r="GKJ1335" s="624"/>
      <c r="GKK1335" s="624"/>
      <c r="GKL1335" s="624"/>
      <c r="GKM1335" s="624"/>
      <c r="GKN1335" s="624"/>
      <c r="GKO1335" s="624"/>
      <c r="GKP1335" s="624"/>
      <c r="GKQ1335" s="624"/>
      <c r="GKR1335" s="624"/>
      <c r="GKS1335" s="624"/>
      <c r="GKT1335" s="624"/>
      <c r="GKU1335" s="624"/>
      <c r="GKV1335" s="624"/>
      <c r="GKW1335" s="624"/>
      <c r="GKX1335" s="624"/>
      <c r="GKY1335" s="624"/>
      <c r="GKZ1335" s="624"/>
      <c r="GLA1335" s="624"/>
      <c r="GLB1335" s="624"/>
      <c r="GLC1335" s="624"/>
      <c r="GLD1335" s="624"/>
      <c r="GLE1335" s="624"/>
      <c r="GLF1335" s="624"/>
      <c r="GLG1335" s="624"/>
      <c r="GLH1335" s="624"/>
      <c r="GLI1335" s="624"/>
      <c r="GLJ1335" s="624"/>
      <c r="GLK1335" s="624"/>
      <c r="GLL1335" s="624"/>
      <c r="GLM1335" s="624"/>
      <c r="GLN1335" s="624"/>
      <c r="GLO1335" s="624"/>
      <c r="GLP1335" s="624"/>
      <c r="GLQ1335" s="624"/>
      <c r="GLR1335" s="624"/>
      <c r="GLS1335" s="624"/>
      <c r="GLT1335" s="624"/>
      <c r="GLU1335" s="624"/>
      <c r="GLV1335" s="624"/>
      <c r="GLW1335" s="624"/>
      <c r="GLX1335" s="624"/>
      <c r="GLY1335" s="624"/>
      <c r="GLZ1335" s="624"/>
      <c r="GMA1335" s="624"/>
      <c r="GMB1335" s="624"/>
      <c r="GMC1335" s="624"/>
      <c r="GMD1335" s="624"/>
      <c r="GME1335" s="624"/>
      <c r="GMF1335" s="624"/>
      <c r="GMG1335" s="624"/>
      <c r="GMH1335" s="624"/>
      <c r="GMI1335" s="624"/>
      <c r="GMJ1335" s="624"/>
      <c r="GMK1335" s="624"/>
      <c r="GML1335" s="624"/>
      <c r="GMM1335" s="624"/>
      <c r="GMN1335" s="624"/>
      <c r="GMO1335" s="624"/>
      <c r="GMP1335" s="624"/>
      <c r="GMQ1335" s="624"/>
      <c r="GMR1335" s="624"/>
      <c r="GMS1335" s="624"/>
      <c r="GMT1335" s="624"/>
      <c r="GMU1335" s="624"/>
      <c r="GMV1335" s="624"/>
      <c r="GMW1335" s="624"/>
      <c r="GMX1335" s="624"/>
      <c r="GMY1335" s="624"/>
      <c r="GMZ1335" s="624"/>
      <c r="GNA1335" s="624"/>
      <c r="GNB1335" s="624"/>
      <c r="GNC1335" s="624"/>
      <c r="GND1335" s="624"/>
      <c r="GNE1335" s="624"/>
      <c r="GNF1335" s="624"/>
      <c r="GNG1335" s="624"/>
      <c r="GNH1335" s="624"/>
      <c r="GNI1335" s="624"/>
      <c r="GNJ1335" s="624"/>
      <c r="GNK1335" s="624"/>
      <c r="GNL1335" s="624"/>
      <c r="GNM1335" s="624"/>
      <c r="GNN1335" s="624"/>
      <c r="GNO1335" s="624"/>
      <c r="GNP1335" s="624"/>
      <c r="GNQ1335" s="624"/>
      <c r="GNR1335" s="624"/>
      <c r="GNS1335" s="624"/>
      <c r="GNT1335" s="624"/>
      <c r="GNU1335" s="624"/>
      <c r="GNV1335" s="624"/>
      <c r="GNW1335" s="624"/>
      <c r="GNX1335" s="624"/>
      <c r="GNY1335" s="624"/>
      <c r="GNZ1335" s="624"/>
      <c r="GOA1335" s="624"/>
      <c r="GOB1335" s="624"/>
      <c r="GOC1335" s="624"/>
      <c r="GOD1335" s="624"/>
      <c r="GOE1335" s="624"/>
      <c r="GOF1335" s="624"/>
      <c r="GOG1335" s="624"/>
      <c r="GOH1335" s="624"/>
      <c r="GOI1335" s="624"/>
      <c r="GOJ1335" s="624"/>
      <c r="GOK1335" s="624"/>
      <c r="GOL1335" s="624"/>
      <c r="GOM1335" s="624"/>
      <c r="GON1335" s="624"/>
      <c r="GOO1335" s="624"/>
      <c r="GOP1335" s="624"/>
      <c r="GOQ1335" s="624"/>
      <c r="GOR1335" s="624"/>
      <c r="GOS1335" s="624"/>
      <c r="GOT1335" s="624"/>
      <c r="GOU1335" s="624"/>
      <c r="GOV1335" s="624"/>
      <c r="GOW1335" s="624"/>
      <c r="GOX1335" s="624"/>
      <c r="GOY1335" s="624"/>
      <c r="GOZ1335" s="624"/>
      <c r="GPA1335" s="624"/>
      <c r="GPB1335" s="624"/>
      <c r="GPC1335" s="624"/>
      <c r="GPD1335" s="624"/>
      <c r="GPE1335" s="624"/>
      <c r="GPF1335" s="624"/>
      <c r="GPG1335" s="624"/>
      <c r="GPH1335" s="624"/>
      <c r="GPI1335" s="624"/>
      <c r="GPJ1335" s="624"/>
      <c r="GPK1335" s="624"/>
      <c r="GPL1335" s="624"/>
      <c r="GPM1335" s="624"/>
      <c r="GPN1335" s="624"/>
      <c r="GPO1335" s="624"/>
      <c r="GPP1335" s="624"/>
      <c r="GPQ1335" s="624"/>
      <c r="GPR1335" s="624"/>
      <c r="GPS1335" s="624"/>
      <c r="GPT1335" s="624"/>
      <c r="GPU1335" s="624"/>
      <c r="GPV1335" s="624"/>
      <c r="GPW1335" s="624"/>
      <c r="GPX1335" s="624"/>
      <c r="GPY1335" s="624"/>
      <c r="GPZ1335" s="624"/>
      <c r="GQA1335" s="624"/>
      <c r="GQB1335" s="624"/>
      <c r="GQC1335" s="624"/>
      <c r="GQD1335" s="624"/>
      <c r="GQE1335" s="624"/>
      <c r="GQF1335" s="624"/>
      <c r="GQG1335" s="624"/>
      <c r="GQH1335" s="624"/>
      <c r="GQI1335" s="624"/>
      <c r="GQJ1335" s="624"/>
      <c r="GQK1335" s="624"/>
      <c r="GQL1335" s="624"/>
      <c r="GQM1335" s="624"/>
      <c r="GQN1335" s="624"/>
      <c r="GQO1335" s="624"/>
      <c r="GQP1335" s="624"/>
      <c r="GQQ1335" s="624"/>
      <c r="GQR1335" s="624"/>
      <c r="GQS1335" s="624"/>
      <c r="GQT1335" s="624"/>
      <c r="GQU1335" s="624"/>
      <c r="GQV1335" s="624"/>
      <c r="GQW1335" s="624"/>
      <c r="GQX1335" s="624"/>
      <c r="GQY1335" s="624"/>
      <c r="GQZ1335" s="624"/>
      <c r="GRA1335" s="624"/>
      <c r="GRB1335" s="624"/>
      <c r="GRC1335" s="624"/>
      <c r="GRD1335" s="624"/>
      <c r="GRE1335" s="624"/>
      <c r="GRF1335" s="624"/>
      <c r="GRG1335" s="624"/>
      <c r="GRH1335" s="624"/>
      <c r="GRI1335" s="624"/>
      <c r="GRJ1335" s="624"/>
      <c r="GRK1335" s="624"/>
      <c r="GRL1335" s="624"/>
      <c r="GRM1335" s="624"/>
      <c r="GRN1335" s="624"/>
      <c r="GRO1335" s="624"/>
      <c r="GRP1335" s="624"/>
      <c r="GRQ1335" s="624"/>
      <c r="GRR1335" s="624"/>
      <c r="GRS1335" s="624"/>
      <c r="GRT1335" s="624"/>
      <c r="GRU1335" s="624"/>
      <c r="GRV1335" s="624"/>
      <c r="GRW1335" s="624"/>
      <c r="GRX1335" s="624"/>
      <c r="GRY1335" s="624"/>
      <c r="GRZ1335" s="624"/>
      <c r="GSA1335" s="624"/>
      <c r="GSB1335" s="624"/>
      <c r="GSC1335" s="624"/>
      <c r="GSD1335" s="624"/>
      <c r="GSE1335" s="624"/>
      <c r="GSF1335" s="624"/>
      <c r="GSG1335" s="624"/>
      <c r="GSH1335" s="624"/>
      <c r="GSI1335" s="624"/>
      <c r="GSJ1335" s="624"/>
      <c r="GSK1335" s="624"/>
      <c r="GSL1335" s="624"/>
      <c r="GSM1335" s="624"/>
      <c r="GSN1335" s="624"/>
      <c r="GSO1335" s="624"/>
      <c r="GSP1335" s="624"/>
      <c r="GSQ1335" s="624"/>
      <c r="GSR1335" s="624"/>
      <c r="GSS1335" s="624"/>
      <c r="GST1335" s="624"/>
      <c r="GSU1335" s="624"/>
      <c r="GSV1335" s="624"/>
      <c r="GSW1335" s="624"/>
      <c r="GSX1335" s="624"/>
      <c r="GSY1335" s="624"/>
      <c r="GSZ1335" s="624"/>
      <c r="GTA1335" s="624"/>
      <c r="GTB1335" s="624"/>
      <c r="GTC1335" s="624"/>
      <c r="GTD1335" s="624"/>
      <c r="GTE1335" s="624"/>
      <c r="GTF1335" s="624"/>
      <c r="GTG1335" s="624"/>
      <c r="GTH1335" s="624"/>
      <c r="GTI1335" s="624"/>
      <c r="GTJ1335" s="624"/>
      <c r="GTK1335" s="624"/>
      <c r="GTL1335" s="624"/>
      <c r="GTM1335" s="624"/>
      <c r="GTN1335" s="624"/>
      <c r="GTO1335" s="624"/>
      <c r="GTP1335" s="624"/>
      <c r="GTQ1335" s="624"/>
      <c r="GTR1335" s="624"/>
      <c r="GTS1335" s="624"/>
      <c r="GTT1335" s="624"/>
      <c r="GTU1335" s="624"/>
      <c r="GTV1335" s="624"/>
      <c r="GTW1335" s="624"/>
      <c r="GTX1335" s="624"/>
      <c r="GTY1335" s="624"/>
      <c r="GTZ1335" s="624"/>
      <c r="GUA1335" s="624"/>
      <c r="GUB1335" s="624"/>
      <c r="GUC1335" s="624"/>
      <c r="GUD1335" s="624"/>
      <c r="GUE1335" s="624"/>
      <c r="GUF1335" s="624"/>
      <c r="GUG1335" s="624"/>
      <c r="GUH1335" s="624"/>
      <c r="GUI1335" s="624"/>
      <c r="GUJ1335" s="624"/>
      <c r="GUK1335" s="624"/>
      <c r="GUL1335" s="624"/>
      <c r="GUM1335" s="624"/>
      <c r="GUN1335" s="624"/>
      <c r="GUO1335" s="624"/>
      <c r="GUP1335" s="624"/>
      <c r="GUQ1335" s="624"/>
      <c r="GUR1335" s="624"/>
      <c r="GUS1335" s="624"/>
      <c r="GUT1335" s="624"/>
      <c r="GUU1335" s="624"/>
      <c r="GUV1335" s="624"/>
      <c r="GUW1335" s="624"/>
      <c r="GUX1335" s="624"/>
      <c r="GUY1335" s="624"/>
      <c r="GUZ1335" s="624"/>
      <c r="GVA1335" s="624"/>
      <c r="GVB1335" s="624"/>
      <c r="GVC1335" s="624"/>
      <c r="GVD1335" s="624"/>
      <c r="GVE1335" s="624"/>
      <c r="GVF1335" s="624"/>
      <c r="GVG1335" s="624"/>
      <c r="GVH1335" s="624"/>
      <c r="GVI1335" s="624"/>
      <c r="GVJ1335" s="624"/>
      <c r="GVK1335" s="624"/>
      <c r="GVL1335" s="624"/>
      <c r="GVM1335" s="624"/>
      <c r="GVN1335" s="624"/>
      <c r="GVO1335" s="624"/>
      <c r="GVP1335" s="624"/>
      <c r="GVQ1335" s="624"/>
      <c r="GVR1335" s="624"/>
      <c r="GVS1335" s="624"/>
      <c r="GVT1335" s="624"/>
      <c r="GVU1335" s="624"/>
      <c r="GVV1335" s="624"/>
      <c r="GVW1335" s="624"/>
      <c r="GVX1335" s="624"/>
      <c r="GVY1335" s="624"/>
      <c r="GVZ1335" s="624"/>
      <c r="GWA1335" s="624"/>
      <c r="GWB1335" s="624"/>
      <c r="GWC1335" s="624"/>
      <c r="GWD1335" s="624"/>
      <c r="GWE1335" s="624"/>
      <c r="GWF1335" s="624"/>
      <c r="GWG1335" s="624"/>
      <c r="GWH1335" s="624"/>
      <c r="GWI1335" s="624"/>
      <c r="GWJ1335" s="624"/>
      <c r="GWK1335" s="624"/>
      <c r="GWL1335" s="624"/>
      <c r="GWM1335" s="624"/>
      <c r="GWN1335" s="624"/>
      <c r="GWO1335" s="624"/>
      <c r="GWP1335" s="624"/>
      <c r="GWQ1335" s="624"/>
      <c r="GWR1335" s="624"/>
      <c r="GWS1335" s="624"/>
      <c r="GWT1335" s="624"/>
      <c r="GWU1335" s="624"/>
      <c r="GWV1335" s="624"/>
      <c r="GWW1335" s="624"/>
      <c r="GWX1335" s="624"/>
      <c r="GWY1335" s="624"/>
      <c r="GWZ1335" s="624"/>
      <c r="GXA1335" s="624"/>
      <c r="GXB1335" s="624"/>
      <c r="GXC1335" s="624"/>
      <c r="GXD1335" s="624"/>
      <c r="GXE1335" s="624"/>
      <c r="GXF1335" s="624"/>
      <c r="GXG1335" s="624"/>
      <c r="GXH1335" s="624"/>
      <c r="GXI1335" s="624"/>
      <c r="GXJ1335" s="624"/>
      <c r="GXK1335" s="624"/>
      <c r="GXL1335" s="624"/>
      <c r="GXM1335" s="624"/>
      <c r="GXN1335" s="624"/>
      <c r="GXO1335" s="624"/>
      <c r="GXP1335" s="624"/>
      <c r="GXQ1335" s="624"/>
      <c r="GXR1335" s="624"/>
      <c r="GXS1335" s="624"/>
      <c r="GXT1335" s="624"/>
      <c r="GXU1335" s="624"/>
      <c r="GXV1335" s="624"/>
      <c r="GXW1335" s="624"/>
      <c r="GXX1335" s="624"/>
      <c r="GXY1335" s="624"/>
      <c r="GXZ1335" s="624"/>
      <c r="GYA1335" s="624"/>
      <c r="GYB1335" s="624"/>
      <c r="GYC1335" s="624"/>
      <c r="GYD1335" s="624"/>
      <c r="GYE1335" s="624"/>
      <c r="GYF1335" s="624"/>
      <c r="GYG1335" s="624"/>
      <c r="GYH1335" s="624"/>
      <c r="GYI1335" s="624"/>
      <c r="GYJ1335" s="624"/>
      <c r="GYK1335" s="624"/>
      <c r="GYL1335" s="624"/>
      <c r="GYM1335" s="624"/>
      <c r="GYN1335" s="624"/>
      <c r="GYO1335" s="624"/>
      <c r="GYP1335" s="624"/>
      <c r="GYQ1335" s="624"/>
      <c r="GYR1335" s="624"/>
      <c r="GYS1335" s="624"/>
      <c r="GYT1335" s="624"/>
      <c r="GYU1335" s="624"/>
      <c r="GYV1335" s="624"/>
      <c r="GYW1335" s="624"/>
      <c r="GYX1335" s="624"/>
      <c r="GYY1335" s="624"/>
      <c r="GYZ1335" s="624"/>
      <c r="GZA1335" s="624"/>
      <c r="GZB1335" s="624"/>
      <c r="GZC1335" s="624"/>
      <c r="GZD1335" s="624"/>
      <c r="GZE1335" s="624"/>
      <c r="GZF1335" s="624"/>
      <c r="GZG1335" s="624"/>
      <c r="GZH1335" s="624"/>
      <c r="GZI1335" s="624"/>
      <c r="GZJ1335" s="624"/>
      <c r="GZK1335" s="624"/>
      <c r="GZL1335" s="624"/>
      <c r="GZM1335" s="624"/>
      <c r="GZN1335" s="624"/>
      <c r="GZO1335" s="624"/>
      <c r="GZP1335" s="624"/>
      <c r="GZQ1335" s="624"/>
      <c r="GZR1335" s="624"/>
      <c r="GZS1335" s="624"/>
      <c r="GZT1335" s="624"/>
      <c r="GZU1335" s="624"/>
      <c r="GZV1335" s="624"/>
      <c r="GZW1335" s="624"/>
      <c r="GZX1335" s="624"/>
      <c r="GZY1335" s="624"/>
      <c r="GZZ1335" s="624"/>
      <c r="HAA1335" s="624"/>
      <c r="HAB1335" s="624"/>
      <c r="HAC1335" s="624"/>
      <c r="HAD1335" s="624"/>
      <c r="HAE1335" s="624"/>
      <c r="HAF1335" s="624"/>
      <c r="HAG1335" s="624"/>
      <c r="HAH1335" s="624"/>
      <c r="HAI1335" s="624"/>
      <c r="HAJ1335" s="624"/>
      <c r="HAK1335" s="624"/>
      <c r="HAL1335" s="624"/>
      <c r="HAM1335" s="624"/>
      <c r="HAN1335" s="624"/>
      <c r="HAO1335" s="624"/>
      <c r="HAP1335" s="624"/>
      <c r="HAQ1335" s="624"/>
      <c r="HAR1335" s="624"/>
      <c r="HAS1335" s="624"/>
      <c r="HAT1335" s="624"/>
      <c r="HAU1335" s="624"/>
      <c r="HAV1335" s="624"/>
      <c r="HAW1335" s="624"/>
      <c r="HAX1335" s="624"/>
      <c r="HAY1335" s="624"/>
      <c r="HAZ1335" s="624"/>
      <c r="HBA1335" s="624"/>
      <c r="HBB1335" s="624"/>
      <c r="HBC1335" s="624"/>
      <c r="HBD1335" s="624"/>
      <c r="HBE1335" s="624"/>
      <c r="HBF1335" s="624"/>
      <c r="HBG1335" s="624"/>
      <c r="HBH1335" s="624"/>
      <c r="HBI1335" s="624"/>
      <c r="HBJ1335" s="624"/>
      <c r="HBK1335" s="624"/>
      <c r="HBL1335" s="624"/>
      <c r="HBM1335" s="624"/>
      <c r="HBN1335" s="624"/>
      <c r="HBO1335" s="624"/>
      <c r="HBP1335" s="624"/>
      <c r="HBQ1335" s="624"/>
      <c r="HBR1335" s="624"/>
      <c r="HBS1335" s="624"/>
      <c r="HBT1335" s="624"/>
      <c r="HBU1335" s="624"/>
      <c r="HBV1335" s="624"/>
      <c r="HBW1335" s="624"/>
      <c r="HBX1335" s="624"/>
      <c r="HBY1335" s="624"/>
      <c r="HBZ1335" s="624"/>
      <c r="HCA1335" s="624"/>
      <c r="HCB1335" s="624"/>
      <c r="HCC1335" s="624"/>
      <c r="HCD1335" s="624"/>
      <c r="HCE1335" s="624"/>
      <c r="HCF1335" s="624"/>
      <c r="HCG1335" s="624"/>
      <c r="HCH1335" s="624"/>
      <c r="HCI1335" s="624"/>
      <c r="HCJ1335" s="624"/>
      <c r="HCK1335" s="624"/>
      <c r="HCL1335" s="624"/>
      <c r="HCM1335" s="624"/>
      <c r="HCN1335" s="624"/>
      <c r="HCO1335" s="624"/>
      <c r="HCP1335" s="624"/>
      <c r="HCQ1335" s="624"/>
      <c r="HCR1335" s="624"/>
      <c r="HCS1335" s="624"/>
      <c r="HCT1335" s="624"/>
      <c r="HCU1335" s="624"/>
      <c r="HCV1335" s="624"/>
      <c r="HCW1335" s="624"/>
      <c r="HCX1335" s="624"/>
      <c r="HCY1335" s="624"/>
      <c r="HCZ1335" s="624"/>
      <c r="HDA1335" s="624"/>
      <c r="HDB1335" s="624"/>
      <c r="HDC1335" s="624"/>
      <c r="HDD1335" s="624"/>
      <c r="HDE1335" s="624"/>
      <c r="HDF1335" s="624"/>
      <c r="HDG1335" s="624"/>
      <c r="HDH1335" s="624"/>
      <c r="HDI1335" s="624"/>
      <c r="HDJ1335" s="624"/>
      <c r="HDK1335" s="624"/>
      <c r="HDL1335" s="624"/>
      <c r="HDM1335" s="624"/>
      <c r="HDN1335" s="624"/>
      <c r="HDO1335" s="624"/>
      <c r="HDP1335" s="624"/>
      <c r="HDQ1335" s="624"/>
      <c r="HDR1335" s="624"/>
      <c r="HDS1335" s="624"/>
      <c r="HDT1335" s="624"/>
      <c r="HDU1335" s="624"/>
      <c r="HDV1335" s="624"/>
      <c r="HDW1335" s="624"/>
      <c r="HDX1335" s="624"/>
      <c r="HDY1335" s="624"/>
      <c r="HDZ1335" s="624"/>
      <c r="HEA1335" s="624"/>
      <c r="HEB1335" s="624"/>
      <c r="HEC1335" s="624"/>
      <c r="HED1335" s="624"/>
      <c r="HEE1335" s="624"/>
      <c r="HEF1335" s="624"/>
      <c r="HEG1335" s="624"/>
      <c r="HEH1335" s="624"/>
      <c r="HEI1335" s="624"/>
      <c r="HEJ1335" s="624"/>
      <c r="HEK1335" s="624"/>
      <c r="HEL1335" s="624"/>
      <c r="HEM1335" s="624"/>
      <c r="HEN1335" s="624"/>
      <c r="HEO1335" s="624"/>
      <c r="HEP1335" s="624"/>
      <c r="HEQ1335" s="624"/>
      <c r="HER1335" s="624"/>
      <c r="HES1335" s="624"/>
      <c r="HET1335" s="624"/>
      <c r="HEU1335" s="624"/>
      <c r="HEV1335" s="624"/>
      <c r="HEW1335" s="624"/>
      <c r="HEX1335" s="624"/>
      <c r="HEY1335" s="624"/>
      <c r="HEZ1335" s="624"/>
      <c r="HFA1335" s="624"/>
      <c r="HFB1335" s="624"/>
      <c r="HFC1335" s="624"/>
      <c r="HFD1335" s="624"/>
      <c r="HFE1335" s="624"/>
      <c r="HFF1335" s="624"/>
      <c r="HFG1335" s="624"/>
      <c r="HFH1335" s="624"/>
      <c r="HFI1335" s="624"/>
      <c r="HFJ1335" s="624"/>
      <c r="HFK1335" s="624"/>
      <c r="HFL1335" s="624"/>
      <c r="HFM1335" s="624"/>
      <c r="HFN1335" s="624"/>
      <c r="HFO1335" s="624"/>
      <c r="HFP1335" s="624"/>
      <c r="HFQ1335" s="624"/>
      <c r="HFR1335" s="624"/>
      <c r="HFS1335" s="624"/>
      <c r="HFT1335" s="624"/>
      <c r="HFU1335" s="624"/>
      <c r="HFV1335" s="624"/>
      <c r="HFW1335" s="624"/>
      <c r="HFX1335" s="624"/>
      <c r="HFY1335" s="624"/>
      <c r="HFZ1335" s="624"/>
      <c r="HGA1335" s="624"/>
      <c r="HGB1335" s="624"/>
      <c r="HGC1335" s="624"/>
      <c r="HGD1335" s="624"/>
      <c r="HGE1335" s="624"/>
      <c r="HGF1335" s="624"/>
      <c r="HGG1335" s="624"/>
      <c r="HGH1335" s="624"/>
      <c r="HGI1335" s="624"/>
      <c r="HGJ1335" s="624"/>
      <c r="HGK1335" s="624"/>
      <c r="HGL1335" s="624"/>
      <c r="HGM1335" s="624"/>
      <c r="HGN1335" s="624"/>
      <c r="HGO1335" s="624"/>
      <c r="HGP1335" s="624"/>
      <c r="HGQ1335" s="624"/>
      <c r="HGR1335" s="624"/>
      <c r="HGS1335" s="624"/>
      <c r="HGT1335" s="624"/>
      <c r="HGU1335" s="624"/>
      <c r="HGV1335" s="624"/>
      <c r="HGW1335" s="624"/>
      <c r="HGX1335" s="624"/>
      <c r="HGY1335" s="624"/>
      <c r="HGZ1335" s="624"/>
      <c r="HHA1335" s="624"/>
      <c r="HHB1335" s="624"/>
      <c r="HHC1335" s="624"/>
      <c r="HHD1335" s="624"/>
      <c r="HHE1335" s="624"/>
      <c r="HHF1335" s="624"/>
      <c r="HHG1335" s="624"/>
      <c r="HHH1335" s="624"/>
      <c r="HHI1335" s="624"/>
      <c r="HHJ1335" s="624"/>
      <c r="HHK1335" s="624"/>
      <c r="HHL1335" s="624"/>
      <c r="HHM1335" s="624"/>
      <c r="HHN1335" s="624"/>
      <c r="HHO1335" s="624"/>
      <c r="HHP1335" s="624"/>
      <c r="HHQ1335" s="624"/>
      <c r="HHR1335" s="624"/>
      <c r="HHS1335" s="624"/>
      <c r="HHT1335" s="624"/>
      <c r="HHU1335" s="624"/>
      <c r="HHV1335" s="624"/>
      <c r="HHW1335" s="624"/>
      <c r="HHX1335" s="624"/>
      <c r="HHY1335" s="624"/>
      <c r="HHZ1335" s="624"/>
      <c r="HIA1335" s="624"/>
      <c r="HIB1335" s="624"/>
      <c r="HIC1335" s="624"/>
      <c r="HID1335" s="624"/>
      <c r="HIE1335" s="624"/>
      <c r="HIF1335" s="624"/>
      <c r="HIG1335" s="624"/>
      <c r="HIH1335" s="624"/>
      <c r="HII1335" s="624"/>
      <c r="HIJ1335" s="624"/>
      <c r="HIK1335" s="624"/>
      <c r="HIL1335" s="624"/>
      <c r="HIM1335" s="624"/>
      <c r="HIN1335" s="624"/>
      <c r="HIO1335" s="624"/>
      <c r="HIP1335" s="624"/>
      <c r="HIQ1335" s="624"/>
      <c r="HIR1335" s="624"/>
      <c r="HIS1335" s="624"/>
      <c r="HIT1335" s="624"/>
      <c r="HIU1335" s="624"/>
      <c r="HIV1335" s="624"/>
      <c r="HIW1335" s="624"/>
      <c r="HIX1335" s="624"/>
      <c r="HIY1335" s="624"/>
      <c r="HIZ1335" s="624"/>
      <c r="HJA1335" s="624"/>
      <c r="HJB1335" s="624"/>
      <c r="HJC1335" s="624"/>
      <c r="HJD1335" s="624"/>
      <c r="HJE1335" s="624"/>
      <c r="HJF1335" s="624"/>
      <c r="HJG1335" s="624"/>
      <c r="HJH1335" s="624"/>
      <c r="HJI1335" s="624"/>
      <c r="HJJ1335" s="624"/>
      <c r="HJK1335" s="624"/>
      <c r="HJL1335" s="624"/>
      <c r="HJM1335" s="624"/>
      <c r="HJN1335" s="624"/>
      <c r="HJO1335" s="624"/>
      <c r="HJP1335" s="624"/>
      <c r="HJQ1335" s="624"/>
      <c r="HJR1335" s="624"/>
      <c r="HJS1335" s="624"/>
      <c r="HJT1335" s="624"/>
      <c r="HJU1335" s="624"/>
      <c r="HJV1335" s="624"/>
      <c r="HJW1335" s="624"/>
      <c r="HJX1335" s="624"/>
      <c r="HJY1335" s="624"/>
      <c r="HJZ1335" s="624"/>
      <c r="HKA1335" s="624"/>
      <c r="HKB1335" s="624"/>
      <c r="HKC1335" s="624"/>
      <c r="HKD1335" s="624"/>
      <c r="HKE1335" s="624"/>
      <c r="HKF1335" s="624"/>
      <c r="HKG1335" s="624"/>
      <c r="HKH1335" s="624"/>
      <c r="HKI1335" s="624"/>
      <c r="HKJ1335" s="624"/>
      <c r="HKK1335" s="624"/>
      <c r="HKL1335" s="624"/>
      <c r="HKM1335" s="624"/>
      <c r="HKN1335" s="624"/>
      <c r="HKO1335" s="624"/>
      <c r="HKP1335" s="624"/>
      <c r="HKQ1335" s="624"/>
      <c r="HKR1335" s="624"/>
      <c r="HKS1335" s="624"/>
      <c r="HKT1335" s="624"/>
      <c r="HKU1335" s="624"/>
      <c r="HKV1335" s="624"/>
      <c r="HKW1335" s="624"/>
      <c r="HKX1335" s="624"/>
      <c r="HKY1335" s="624"/>
      <c r="HKZ1335" s="624"/>
      <c r="HLA1335" s="624"/>
      <c r="HLB1335" s="624"/>
      <c r="HLC1335" s="624"/>
      <c r="HLD1335" s="624"/>
      <c r="HLE1335" s="624"/>
      <c r="HLF1335" s="624"/>
      <c r="HLG1335" s="624"/>
      <c r="HLH1335" s="624"/>
      <c r="HLI1335" s="624"/>
      <c r="HLJ1335" s="624"/>
      <c r="HLK1335" s="624"/>
      <c r="HLL1335" s="624"/>
      <c r="HLM1335" s="624"/>
      <c r="HLN1335" s="624"/>
      <c r="HLO1335" s="624"/>
      <c r="HLP1335" s="624"/>
      <c r="HLQ1335" s="624"/>
      <c r="HLR1335" s="624"/>
      <c r="HLS1335" s="624"/>
      <c r="HLT1335" s="624"/>
      <c r="HLU1335" s="624"/>
      <c r="HLV1335" s="624"/>
      <c r="HLW1335" s="624"/>
      <c r="HLX1335" s="624"/>
      <c r="HLY1335" s="624"/>
      <c r="HLZ1335" s="624"/>
      <c r="HMA1335" s="624"/>
      <c r="HMB1335" s="624"/>
      <c r="HMC1335" s="624"/>
      <c r="HMD1335" s="624"/>
      <c r="HME1335" s="624"/>
      <c r="HMF1335" s="624"/>
      <c r="HMG1335" s="624"/>
      <c r="HMH1335" s="624"/>
      <c r="HMI1335" s="624"/>
      <c r="HMJ1335" s="624"/>
      <c r="HMK1335" s="624"/>
      <c r="HML1335" s="624"/>
      <c r="HMM1335" s="624"/>
      <c r="HMN1335" s="624"/>
      <c r="HMO1335" s="624"/>
      <c r="HMP1335" s="624"/>
      <c r="HMQ1335" s="624"/>
      <c r="HMR1335" s="624"/>
      <c r="HMS1335" s="624"/>
      <c r="HMT1335" s="624"/>
      <c r="HMU1335" s="624"/>
      <c r="HMV1335" s="624"/>
      <c r="HMW1335" s="624"/>
      <c r="HMX1335" s="624"/>
      <c r="HMY1335" s="624"/>
      <c r="HMZ1335" s="624"/>
      <c r="HNA1335" s="624"/>
      <c r="HNB1335" s="624"/>
      <c r="HNC1335" s="624"/>
      <c r="HND1335" s="624"/>
      <c r="HNE1335" s="624"/>
      <c r="HNF1335" s="624"/>
      <c r="HNG1335" s="624"/>
      <c r="HNH1335" s="624"/>
      <c r="HNI1335" s="624"/>
      <c r="HNJ1335" s="624"/>
      <c r="HNK1335" s="624"/>
      <c r="HNL1335" s="624"/>
      <c r="HNM1335" s="624"/>
      <c r="HNN1335" s="624"/>
      <c r="HNO1335" s="624"/>
      <c r="HNP1335" s="624"/>
      <c r="HNQ1335" s="624"/>
      <c r="HNR1335" s="624"/>
      <c r="HNS1335" s="624"/>
      <c r="HNT1335" s="624"/>
      <c r="HNU1335" s="624"/>
      <c r="HNV1335" s="624"/>
      <c r="HNW1335" s="624"/>
      <c r="HNX1335" s="624"/>
      <c r="HNY1335" s="624"/>
      <c r="HNZ1335" s="624"/>
      <c r="HOA1335" s="624"/>
      <c r="HOB1335" s="624"/>
      <c r="HOC1335" s="624"/>
      <c r="HOD1335" s="624"/>
      <c r="HOE1335" s="624"/>
      <c r="HOF1335" s="624"/>
      <c r="HOG1335" s="624"/>
      <c r="HOH1335" s="624"/>
      <c r="HOI1335" s="624"/>
      <c r="HOJ1335" s="624"/>
      <c r="HOK1335" s="624"/>
      <c r="HOL1335" s="624"/>
      <c r="HOM1335" s="624"/>
      <c r="HON1335" s="624"/>
      <c r="HOO1335" s="624"/>
      <c r="HOP1335" s="624"/>
      <c r="HOQ1335" s="624"/>
      <c r="HOR1335" s="624"/>
      <c r="HOS1335" s="624"/>
      <c r="HOT1335" s="624"/>
      <c r="HOU1335" s="624"/>
      <c r="HOV1335" s="624"/>
      <c r="HOW1335" s="624"/>
      <c r="HOX1335" s="624"/>
      <c r="HOY1335" s="624"/>
      <c r="HOZ1335" s="624"/>
      <c r="HPA1335" s="624"/>
      <c r="HPB1335" s="624"/>
      <c r="HPC1335" s="624"/>
      <c r="HPD1335" s="624"/>
      <c r="HPE1335" s="624"/>
      <c r="HPF1335" s="624"/>
      <c r="HPG1335" s="624"/>
      <c r="HPH1335" s="624"/>
      <c r="HPI1335" s="624"/>
      <c r="HPJ1335" s="624"/>
      <c r="HPK1335" s="624"/>
      <c r="HPL1335" s="624"/>
      <c r="HPM1335" s="624"/>
      <c r="HPN1335" s="624"/>
      <c r="HPO1335" s="624"/>
      <c r="HPP1335" s="624"/>
      <c r="HPQ1335" s="624"/>
      <c r="HPR1335" s="624"/>
      <c r="HPS1335" s="624"/>
      <c r="HPT1335" s="624"/>
      <c r="HPU1335" s="624"/>
      <c r="HPV1335" s="624"/>
      <c r="HPW1335" s="624"/>
      <c r="HPX1335" s="624"/>
      <c r="HPY1335" s="624"/>
      <c r="HPZ1335" s="624"/>
      <c r="HQA1335" s="624"/>
      <c r="HQB1335" s="624"/>
      <c r="HQC1335" s="624"/>
      <c r="HQD1335" s="624"/>
      <c r="HQE1335" s="624"/>
      <c r="HQF1335" s="624"/>
      <c r="HQG1335" s="624"/>
      <c r="HQH1335" s="624"/>
      <c r="HQI1335" s="624"/>
      <c r="HQJ1335" s="624"/>
      <c r="HQK1335" s="624"/>
      <c r="HQL1335" s="624"/>
      <c r="HQM1335" s="624"/>
      <c r="HQN1335" s="624"/>
      <c r="HQO1335" s="624"/>
      <c r="HQP1335" s="624"/>
      <c r="HQQ1335" s="624"/>
      <c r="HQR1335" s="624"/>
      <c r="HQS1335" s="624"/>
      <c r="HQT1335" s="624"/>
      <c r="HQU1335" s="624"/>
      <c r="HQV1335" s="624"/>
      <c r="HQW1335" s="624"/>
      <c r="HQX1335" s="624"/>
      <c r="HQY1335" s="624"/>
      <c r="HQZ1335" s="624"/>
      <c r="HRA1335" s="624"/>
      <c r="HRB1335" s="624"/>
      <c r="HRC1335" s="624"/>
      <c r="HRD1335" s="624"/>
      <c r="HRE1335" s="624"/>
      <c r="HRF1335" s="624"/>
      <c r="HRG1335" s="624"/>
      <c r="HRH1335" s="624"/>
      <c r="HRI1335" s="624"/>
      <c r="HRJ1335" s="624"/>
      <c r="HRK1335" s="624"/>
      <c r="HRL1335" s="624"/>
      <c r="HRM1335" s="624"/>
      <c r="HRN1335" s="624"/>
      <c r="HRO1335" s="624"/>
      <c r="HRP1335" s="624"/>
      <c r="HRQ1335" s="624"/>
      <c r="HRR1335" s="624"/>
      <c r="HRS1335" s="624"/>
      <c r="HRT1335" s="624"/>
      <c r="HRU1335" s="624"/>
      <c r="HRV1335" s="624"/>
      <c r="HRW1335" s="624"/>
      <c r="HRX1335" s="624"/>
      <c r="HRY1335" s="624"/>
      <c r="HRZ1335" s="624"/>
      <c r="HSA1335" s="624"/>
      <c r="HSB1335" s="624"/>
      <c r="HSC1335" s="624"/>
      <c r="HSD1335" s="624"/>
      <c r="HSE1335" s="624"/>
      <c r="HSF1335" s="624"/>
      <c r="HSG1335" s="624"/>
      <c r="HSH1335" s="624"/>
      <c r="HSI1335" s="624"/>
      <c r="HSJ1335" s="624"/>
      <c r="HSK1335" s="624"/>
      <c r="HSL1335" s="624"/>
      <c r="HSM1335" s="624"/>
      <c r="HSN1335" s="624"/>
      <c r="HSO1335" s="624"/>
      <c r="HSP1335" s="624"/>
      <c r="HSQ1335" s="624"/>
      <c r="HSR1335" s="624"/>
      <c r="HSS1335" s="624"/>
      <c r="HST1335" s="624"/>
      <c r="HSU1335" s="624"/>
      <c r="HSV1335" s="624"/>
      <c r="HSW1335" s="624"/>
      <c r="HSX1335" s="624"/>
      <c r="HSY1335" s="624"/>
      <c r="HSZ1335" s="624"/>
      <c r="HTA1335" s="624"/>
      <c r="HTB1335" s="624"/>
      <c r="HTC1335" s="624"/>
      <c r="HTD1335" s="624"/>
      <c r="HTE1335" s="624"/>
      <c r="HTF1335" s="624"/>
      <c r="HTG1335" s="624"/>
      <c r="HTH1335" s="624"/>
      <c r="HTI1335" s="624"/>
      <c r="HTJ1335" s="624"/>
      <c r="HTK1335" s="624"/>
      <c r="HTL1335" s="624"/>
      <c r="HTM1335" s="624"/>
      <c r="HTN1335" s="624"/>
      <c r="HTO1335" s="624"/>
      <c r="HTP1335" s="624"/>
      <c r="HTQ1335" s="624"/>
      <c r="HTR1335" s="624"/>
      <c r="HTS1335" s="624"/>
      <c r="HTT1335" s="624"/>
      <c r="HTU1335" s="624"/>
      <c r="HTV1335" s="624"/>
      <c r="HTW1335" s="624"/>
      <c r="HTX1335" s="624"/>
      <c r="HTY1335" s="624"/>
      <c r="HTZ1335" s="624"/>
      <c r="HUA1335" s="624"/>
      <c r="HUB1335" s="624"/>
      <c r="HUC1335" s="624"/>
      <c r="HUD1335" s="624"/>
      <c r="HUE1335" s="624"/>
      <c r="HUF1335" s="624"/>
      <c r="HUG1335" s="624"/>
      <c r="HUH1335" s="624"/>
      <c r="HUI1335" s="624"/>
      <c r="HUJ1335" s="624"/>
      <c r="HUK1335" s="624"/>
      <c r="HUL1335" s="624"/>
      <c r="HUM1335" s="624"/>
      <c r="HUN1335" s="624"/>
      <c r="HUO1335" s="624"/>
      <c r="HUP1335" s="624"/>
      <c r="HUQ1335" s="624"/>
      <c r="HUR1335" s="624"/>
      <c r="HUS1335" s="624"/>
      <c r="HUT1335" s="624"/>
      <c r="HUU1335" s="624"/>
      <c r="HUV1335" s="624"/>
      <c r="HUW1335" s="624"/>
      <c r="HUX1335" s="624"/>
      <c r="HUY1335" s="624"/>
      <c r="HUZ1335" s="624"/>
      <c r="HVA1335" s="624"/>
      <c r="HVB1335" s="624"/>
      <c r="HVC1335" s="624"/>
      <c r="HVD1335" s="624"/>
      <c r="HVE1335" s="624"/>
      <c r="HVF1335" s="624"/>
      <c r="HVG1335" s="624"/>
      <c r="HVH1335" s="624"/>
      <c r="HVI1335" s="624"/>
      <c r="HVJ1335" s="624"/>
      <c r="HVK1335" s="624"/>
      <c r="HVL1335" s="624"/>
      <c r="HVM1335" s="624"/>
      <c r="HVN1335" s="624"/>
      <c r="HVO1335" s="624"/>
      <c r="HVP1335" s="624"/>
      <c r="HVQ1335" s="624"/>
      <c r="HVR1335" s="624"/>
      <c r="HVS1335" s="624"/>
      <c r="HVT1335" s="624"/>
      <c r="HVU1335" s="624"/>
      <c r="HVV1335" s="624"/>
      <c r="HVW1335" s="624"/>
      <c r="HVX1335" s="624"/>
      <c r="HVY1335" s="624"/>
      <c r="HVZ1335" s="624"/>
      <c r="HWA1335" s="624"/>
      <c r="HWB1335" s="624"/>
      <c r="HWC1335" s="624"/>
      <c r="HWD1335" s="624"/>
      <c r="HWE1335" s="624"/>
      <c r="HWF1335" s="624"/>
      <c r="HWG1335" s="624"/>
      <c r="HWH1335" s="624"/>
      <c r="HWI1335" s="624"/>
      <c r="HWJ1335" s="624"/>
      <c r="HWK1335" s="624"/>
      <c r="HWL1335" s="624"/>
      <c r="HWM1335" s="624"/>
      <c r="HWN1335" s="624"/>
      <c r="HWO1335" s="624"/>
      <c r="HWP1335" s="624"/>
      <c r="HWQ1335" s="624"/>
      <c r="HWR1335" s="624"/>
      <c r="HWS1335" s="624"/>
      <c r="HWT1335" s="624"/>
      <c r="HWU1335" s="624"/>
      <c r="HWV1335" s="624"/>
      <c r="HWW1335" s="624"/>
      <c r="HWX1335" s="624"/>
      <c r="HWY1335" s="624"/>
      <c r="HWZ1335" s="624"/>
      <c r="HXA1335" s="624"/>
      <c r="HXB1335" s="624"/>
      <c r="HXC1335" s="624"/>
      <c r="HXD1335" s="624"/>
      <c r="HXE1335" s="624"/>
      <c r="HXF1335" s="624"/>
      <c r="HXG1335" s="624"/>
      <c r="HXH1335" s="624"/>
      <c r="HXI1335" s="624"/>
      <c r="HXJ1335" s="624"/>
      <c r="HXK1335" s="624"/>
      <c r="HXL1335" s="624"/>
      <c r="HXM1335" s="624"/>
      <c r="HXN1335" s="624"/>
      <c r="HXO1335" s="624"/>
      <c r="HXP1335" s="624"/>
      <c r="HXQ1335" s="624"/>
      <c r="HXR1335" s="624"/>
      <c r="HXS1335" s="624"/>
      <c r="HXT1335" s="624"/>
      <c r="HXU1335" s="624"/>
      <c r="HXV1335" s="624"/>
      <c r="HXW1335" s="624"/>
      <c r="HXX1335" s="624"/>
      <c r="HXY1335" s="624"/>
      <c r="HXZ1335" s="624"/>
      <c r="HYA1335" s="624"/>
      <c r="HYB1335" s="624"/>
      <c r="HYC1335" s="624"/>
      <c r="HYD1335" s="624"/>
      <c r="HYE1335" s="624"/>
      <c r="HYF1335" s="624"/>
      <c r="HYG1335" s="624"/>
      <c r="HYH1335" s="624"/>
      <c r="HYI1335" s="624"/>
      <c r="HYJ1335" s="624"/>
      <c r="HYK1335" s="624"/>
      <c r="HYL1335" s="624"/>
      <c r="HYM1335" s="624"/>
      <c r="HYN1335" s="624"/>
      <c r="HYO1335" s="624"/>
      <c r="HYP1335" s="624"/>
      <c r="HYQ1335" s="624"/>
      <c r="HYR1335" s="624"/>
      <c r="HYS1335" s="624"/>
      <c r="HYT1335" s="624"/>
      <c r="HYU1335" s="624"/>
      <c r="HYV1335" s="624"/>
      <c r="HYW1335" s="624"/>
      <c r="HYX1335" s="624"/>
      <c r="HYY1335" s="624"/>
      <c r="HYZ1335" s="624"/>
      <c r="HZA1335" s="624"/>
      <c r="HZB1335" s="624"/>
      <c r="HZC1335" s="624"/>
      <c r="HZD1335" s="624"/>
      <c r="HZE1335" s="624"/>
      <c r="HZF1335" s="624"/>
      <c r="HZG1335" s="624"/>
      <c r="HZH1335" s="624"/>
      <c r="HZI1335" s="624"/>
      <c r="HZJ1335" s="624"/>
      <c r="HZK1335" s="624"/>
      <c r="HZL1335" s="624"/>
      <c r="HZM1335" s="624"/>
      <c r="HZN1335" s="624"/>
      <c r="HZO1335" s="624"/>
      <c r="HZP1335" s="624"/>
      <c r="HZQ1335" s="624"/>
      <c r="HZR1335" s="624"/>
      <c r="HZS1335" s="624"/>
      <c r="HZT1335" s="624"/>
      <c r="HZU1335" s="624"/>
      <c r="HZV1335" s="624"/>
      <c r="HZW1335" s="624"/>
      <c r="HZX1335" s="624"/>
      <c r="HZY1335" s="624"/>
      <c r="HZZ1335" s="624"/>
      <c r="IAA1335" s="624"/>
      <c r="IAB1335" s="624"/>
      <c r="IAC1335" s="624"/>
      <c r="IAD1335" s="624"/>
      <c r="IAE1335" s="624"/>
      <c r="IAF1335" s="624"/>
      <c r="IAG1335" s="624"/>
      <c r="IAH1335" s="624"/>
      <c r="IAI1335" s="624"/>
      <c r="IAJ1335" s="624"/>
      <c r="IAK1335" s="624"/>
      <c r="IAL1335" s="624"/>
      <c r="IAM1335" s="624"/>
      <c r="IAN1335" s="624"/>
      <c r="IAO1335" s="624"/>
      <c r="IAP1335" s="624"/>
      <c r="IAQ1335" s="624"/>
      <c r="IAR1335" s="624"/>
      <c r="IAS1335" s="624"/>
      <c r="IAT1335" s="624"/>
      <c r="IAU1335" s="624"/>
      <c r="IAV1335" s="624"/>
      <c r="IAW1335" s="624"/>
      <c r="IAX1335" s="624"/>
      <c r="IAY1335" s="624"/>
      <c r="IAZ1335" s="624"/>
      <c r="IBA1335" s="624"/>
      <c r="IBB1335" s="624"/>
      <c r="IBC1335" s="624"/>
      <c r="IBD1335" s="624"/>
      <c r="IBE1335" s="624"/>
      <c r="IBF1335" s="624"/>
      <c r="IBG1335" s="624"/>
      <c r="IBH1335" s="624"/>
      <c r="IBI1335" s="624"/>
      <c r="IBJ1335" s="624"/>
      <c r="IBK1335" s="624"/>
      <c r="IBL1335" s="624"/>
      <c r="IBM1335" s="624"/>
      <c r="IBN1335" s="624"/>
      <c r="IBO1335" s="624"/>
      <c r="IBP1335" s="624"/>
      <c r="IBQ1335" s="624"/>
      <c r="IBR1335" s="624"/>
      <c r="IBS1335" s="624"/>
      <c r="IBT1335" s="624"/>
      <c r="IBU1335" s="624"/>
      <c r="IBV1335" s="624"/>
      <c r="IBW1335" s="624"/>
      <c r="IBX1335" s="624"/>
      <c r="IBY1335" s="624"/>
      <c r="IBZ1335" s="624"/>
      <c r="ICA1335" s="624"/>
      <c r="ICB1335" s="624"/>
      <c r="ICC1335" s="624"/>
      <c r="ICD1335" s="624"/>
      <c r="ICE1335" s="624"/>
      <c r="ICF1335" s="624"/>
      <c r="ICG1335" s="624"/>
      <c r="ICH1335" s="624"/>
      <c r="ICI1335" s="624"/>
      <c r="ICJ1335" s="624"/>
      <c r="ICK1335" s="624"/>
      <c r="ICL1335" s="624"/>
      <c r="ICM1335" s="624"/>
      <c r="ICN1335" s="624"/>
      <c r="ICO1335" s="624"/>
      <c r="ICP1335" s="624"/>
      <c r="ICQ1335" s="624"/>
      <c r="ICR1335" s="624"/>
      <c r="ICS1335" s="624"/>
      <c r="ICT1335" s="624"/>
      <c r="ICU1335" s="624"/>
      <c r="ICV1335" s="624"/>
      <c r="ICW1335" s="624"/>
      <c r="ICX1335" s="624"/>
      <c r="ICY1335" s="624"/>
      <c r="ICZ1335" s="624"/>
      <c r="IDA1335" s="624"/>
      <c r="IDB1335" s="624"/>
      <c r="IDC1335" s="624"/>
      <c r="IDD1335" s="624"/>
      <c r="IDE1335" s="624"/>
      <c r="IDF1335" s="624"/>
      <c r="IDG1335" s="624"/>
      <c r="IDH1335" s="624"/>
      <c r="IDI1335" s="624"/>
      <c r="IDJ1335" s="624"/>
      <c r="IDK1335" s="624"/>
      <c r="IDL1335" s="624"/>
      <c r="IDM1335" s="624"/>
      <c r="IDN1335" s="624"/>
      <c r="IDO1335" s="624"/>
      <c r="IDP1335" s="624"/>
      <c r="IDQ1335" s="624"/>
      <c r="IDR1335" s="624"/>
      <c r="IDS1335" s="624"/>
      <c r="IDT1335" s="624"/>
      <c r="IDU1335" s="624"/>
      <c r="IDV1335" s="624"/>
      <c r="IDW1335" s="624"/>
      <c r="IDX1335" s="624"/>
      <c r="IDY1335" s="624"/>
      <c r="IDZ1335" s="624"/>
      <c r="IEA1335" s="624"/>
      <c r="IEB1335" s="624"/>
      <c r="IEC1335" s="624"/>
      <c r="IED1335" s="624"/>
      <c r="IEE1335" s="624"/>
      <c r="IEF1335" s="624"/>
      <c r="IEG1335" s="624"/>
      <c r="IEH1335" s="624"/>
      <c r="IEI1335" s="624"/>
      <c r="IEJ1335" s="624"/>
      <c r="IEK1335" s="624"/>
      <c r="IEL1335" s="624"/>
      <c r="IEM1335" s="624"/>
      <c r="IEN1335" s="624"/>
      <c r="IEO1335" s="624"/>
      <c r="IEP1335" s="624"/>
      <c r="IEQ1335" s="624"/>
      <c r="IER1335" s="624"/>
      <c r="IES1335" s="624"/>
      <c r="IET1335" s="624"/>
      <c r="IEU1335" s="624"/>
      <c r="IEV1335" s="624"/>
      <c r="IEW1335" s="624"/>
      <c r="IEX1335" s="624"/>
      <c r="IEY1335" s="624"/>
      <c r="IEZ1335" s="624"/>
      <c r="IFA1335" s="624"/>
      <c r="IFB1335" s="624"/>
      <c r="IFC1335" s="624"/>
      <c r="IFD1335" s="624"/>
      <c r="IFE1335" s="624"/>
      <c r="IFF1335" s="624"/>
      <c r="IFG1335" s="624"/>
      <c r="IFH1335" s="624"/>
      <c r="IFI1335" s="624"/>
      <c r="IFJ1335" s="624"/>
      <c r="IFK1335" s="624"/>
      <c r="IFL1335" s="624"/>
      <c r="IFM1335" s="624"/>
      <c r="IFN1335" s="624"/>
      <c r="IFO1335" s="624"/>
      <c r="IFP1335" s="624"/>
      <c r="IFQ1335" s="624"/>
      <c r="IFR1335" s="624"/>
      <c r="IFS1335" s="624"/>
      <c r="IFT1335" s="624"/>
      <c r="IFU1335" s="624"/>
      <c r="IFV1335" s="624"/>
      <c r="IFW1335" s="624"/>
      <c r="IFX1335" s="624"/>
      <c r="IFY1335" s="624"/>
      <c r="IFZ1335" s="624"/>
      <c r="IGA1335" s="624"/>
      <c r="IGB1335" s="624"/>
      <c r="IGC1335" s="624"/>
      <c r="IGD1335" s="624"/>
      <c r="IGE1335" s="624"/>
      <c r="IGF1335" s="624"/>
      <c r="IGG1335" s="624"/>
      <c r="IGH1335" s="624"/>
      <c r="IGI1335" s="624"/>
      <c r="IGJ1335" s="624"/>
      <c r="IGK1335" s="624"/>
      <c r="IGL1335" s="624"/>
      <c r="IGM1335" s="624"/>
      <c r="IGN1335" s="624"/>
      <c r="IGO1335" s="624"/>
      <c r="IGP1335" s="624"/>
      <c r="IGQ1335" s="624"/>
      <c r="IGR1335" s="624"/>
      <c r="IGS1335" s="624"/>
      <c r="IGT1335" s="624"/>
      <c r="IGU1335" s="624"/>
      <c r="IGV1335" s="624"/>
      <c r="IGW1335" s="624"/>
      <c r="IGX1335" s="624"/>
      <c r="IGY1335" s="624"/>
      <c r="IGZ1335" s="624"/>
      <c r="IHA1335" s="624"/>
      <c r="IHB1335" s="624"/>
      <c r="IHC1335" s="624"/>
      <c r="IHD1335" s="624"/>
      <c r="IHE1335" s="624"/>
      <c r="IHF1335" s="624"/>
      <c r="IHG1335" s="624"/>
      <c r="IHH1335" s="624"/>
      <c r="IHI1335" s="624"/>
      <c r="IHJ1335" s="624"/>
      <c r="IHK1335" s="624"/>
      <c r="IHL1335" s="624"/>
      <c r="IHM1335" s="624"/>
      <c r="IHN1335" s="624"/>
      <c r="IHO1335" s="624"/>
      <c r="IHP1335" s="624"/>
      <c r="IHQ1335" s="624"/>
      <c r="IHR1335" s="624"/>
      <c r="IHS1335" s="624"/>
      <c r="IHT1335" s="624"/>
      <c r="IHU1335" s="624"/>
      <c r="IHV1335" s="624"/>
      <c r="IHW1335" s="624"/>
      <c r="IHX1335" s="624"/>
      <c r="IHY1335" s="624"/>
      <c r="IHZ1335" s="624"/>
      <c r="IIA1335" s="624"/>
      <c r="IIB1335" s="624"/>
      <c r="IIC1335" s="624"/>
      <c r="IID1335" s="624"/>
      <c r="IIE1335" s="624"/>
      <c r="IIF1335" s="624"/>
      <c r="IIG1335" s="624"/>
      <c r="IIH1335" s="624"/>
      <c r="III1335" s="624"/>
      <c r="IIJ1335" s="624"/>
      <c r="IIK1335" s="624"/>
      <c r="IIL1335" s="624"/>
      <c r="IIM1335" s="624"/>
      <c r="IIN1335" s="624"/>
      <c r="IIO1335" s="624"/>
      <c r="IIP1335" s="624"/>
      <c r="IIQ1335" s="624"/>
      <c r="IIR1335" s="624"/>
      <c r="IIS1335" s="624"/>
      <c r="IIT1335" s="624"/>
      <c r="IIU1335" s="624"/>
      <c r="IIV1335" s="624"/>
      <c r="IIW1335" s="624"/>
      <c r="IIX1335" s="624"/>
      <c r="IIY1335" s="624"/>
      <c r="IIZ1335" s="624"/>
      <c r="IJA1335" s="624"/>
      <c r="IJB1335" s="624"/>
      <c r="IJC1335" s="624"/>
      <c r="IJD1335" s="624"/>
      <c r="IJE1335" s="624"/>
      <c r="IJF1335" s="624"/>
      <c r="IJG1335" s="624"/>
      <c r="IJH1335" s="624"/>
      <c r="IJI1335" s="624"/>
      <c r="IJJ1335" s="624"/>
      <c r="IJK1335" s="624"/>
      <c r="IJL1335" s="624"/>
      <c r="IJM1335" s="624"/>
      <c r="IJN1335" s="624"/>
      <c r="IJO1335" s="624"/>
      <c r="IJP1335" s="624"/>
      <c r="IJQ1335" s="624"/>
      <c r="IJR1335" s="624"/>
      <c r="IJS1335" s="624"/>
      <c r="IJT1335" s="624"/>
      <c r="IJU1335" s="624"/>
      <c r="IJV1335" s="624"/>
      <c r="IJW1335" s="624"/>
      <c r="IJX1335" s="624"/>
      <c r="IJY1335" s="624"/>
      <c r="IJZ1335" s="624"/>
      <c r="IKA1335" s="624"/>
      <c r="IKB1335" s="624"/>
      <c r="IKC1335" s="624"/>
      <c r="IKD1335" s="624"/>
      <c r="IKE1335" s="624"/>
      <c r="IKF1335" s="624"/>
      <c r="IKG1335" s="624"/>
      <c r="IKH1335" s="624"/>
      <c r="IKI1335" s="624"/>
      <c r="IKJ1335" s="624"/>
      <c r="IKK1335" s="624"/>
      <c r="IKL1335" s="624"/>
      <c r="IKM1335" s="624"/>
      <c r="IKN1335" s="624"/>
      <c r="IKO1335" s="624"/>
      <c r="IKP1335" s="624"/>
      <c r="IKQ1335" s="624"/>
      <c r="IKR1335" s="624"/>
      <c r="IKS1335" s="624"/>
      <c r="IKT1335" s="624"/>
      <c r="IKU1335" s="624"/>
      <c r="IKV1335" s="624"/>
      <c r="IKW1335" s="624"/>
      <c r="IKX1335" s="624"/>
      <c r="IKY1335" s="624"/>
      <c r="IKZ1335" s="624"/>
      <c r="ILA1335" s="624"/>
      <c r="ILB1335" s="624"/>
      <c r="ILC1335" s="624"/>
      <c r="ILD1335" s="624"/>
      <c r="ILE1335" s="624"/>
      <c r="ILF1335" s="624"/>
      <c r="ILG1335" s="624"/>
      <c r="ILH1335" s="624"/>
      <c r="ILI1335" s="624"/>
      <c r="ILJ1335" s="624"/>
      <c r="ILK1335" s="624"/>
      <c r="ILL1335" s="624"/>
      <c r="ILM1335" s="624"/>
      <c r="ILN1335" s="624"/>
      <c r="ILO1335" s="624"/>
      <c r="ILP1335" s="624"/>
      <c r="ILQ1335" s="624"/>
      <c r="ILR1335" s="624"/>
      <c r="ILS1335" s="624"/>
      <c r="ILT1335" s="624"/>
      <c r="ILU1335" s="624"/>
      <c r="ILV1335" s="624"/>
      <c r="ILW1335" s="624"/>
      <c r="ILX1335" s="624"/>
      <c r="ILY1335" s="624"/>
      <c r="ILZ1335" s="624"/>
      <c r="IMA1335" s="624"/>
      <c r="IMB1335" s="624"/>
      <c r="IMC1335" s="624"/>
      <c r="IMD1335" s="624"/>
      <c r="IME1335" s="624"/>
      <c r="IMF1335" s="624"/>
      <c r="IMG1335" s="624"/>
      <c r="IMH1335" s="624"/>
      <c r="IMI1335" s="624"/>
      <c r="IMJ1335" s="624"/>
      <c r="IMK1335" s="624"/>
      <c r="IML1335" s="624"/>
      <c r="IMM1335" s="624"/>
      <c r="IMN1335" s="624"/>
      <c r="IMO1335" s="624"/>
      <c r="IMP1335" s="624"/>
      <c r="IMQ1335" s="624"/>
      <c r="IMR1335" s="624"/>
      <c r="IMS1335" s="624"/>
      <c r="IMT1335" s="624"/>
      <c r="IMU1335" s="624"/>
      <c r="IMV1335" s="624"/>
      <c r="IMW1335" s="624"/>
      <c r="IMX1335" s="624"/>
      <c r="IMY1335" s="624"/>
      <c r="IMZ1335" s="624"/>
      <c r="INA1335" s="624"/>
      <c r="INB1335" s="624"/>
      <c r="INC1335" s="624"/>
      <c r="IND1335" s="624"/>
      <c r="INE1335" s="624"/>
      <c r="INF1335" s="624"/>
      <c r="ING1335" s="624"/>
      <c r="INH1335" s="624"/>
      <c r="INI1335" s="624"/>
      <c r="INJ1335" s="624"/>
      <c r="INK1335" s="624"/>
      <c r="INL1335" s="624"/>
      <c r="INM1335" s="624"/>
      <c r="INN1335" s="624"/>
      <c r="INO1335" s="624"/>
      <c r="INP1335" s="624"/>
      <c r="INQ1335" s="624"/>
      <c r="INR1335" s="624"/>
      <c r="INS1335" s="624"/>
      <c r="INT1335" s="624"/>
      <c r="INU1335" s="624"/>
      <c r="INV1335" s="624"/>
      <c r="INW1335" s="624"/>
      <c r="INX1335" s="624"/>
      <c r="INY1335" s="624"/>
      <c r="INZ1335" s="624"/>
      <c r="IOA1335" s="624"/>
      <c r="IOB1335" s="624"/>
      <c r="IOC1335" s="624"/>
      <c r="IOD1335" s="624"/>
      <c r="IOE1335" s="624"/>
      <c r="IOF1335" s="624"/>
      <c r="IOG1335" s="624"/>
      <c r="IOH1335" s="624"/>
      <c r="IOI1335" s="624"/>
      <c r="IOJ1335" s="624"/>
      <c r="IOK1335" s="624"/>
      <c r="IOL1335" s="624"/>
      <c r="IOM1335" s="624"/>
      <c r="ION1335" s="624"/>
      <c r="IOO1335" s="624"/>
      <c r="IOP1335" s="624"/>
      <c r="IOQ1335" s="624"/>
      <c r="IOR1335" s="624"/>
      <c r="IOS1335" s="624"/>
      <c r="IOT1335" s="624"/>
      <c r="IOU1335" s="624"/>
      <c r="IOV1335" s="624"/>
      <c r="IOW1335" s="624"/>
      <c r="IOX1335" s="624"/>
      <c r="IOY1335" s="624"/>
      <c r="IOZ1335" s="624"/>
      <c r="IPA1335" s="624"/>
      <c r="IPB1335" s="624"/>
      <c r="IPC1335" s="624"/>
      <c r="IPD1335" s="624"/>
      <c r="IPE1335" s="624"/>
      <c r="IPF1335" s="624"/>
      <c r="IPG1335" s="624"/>
      <c r="IPH1335" s="624"/>
      <c r="IPI1335" s="624"/>
      <c r="IPJ1335" s="624"/>
      <c r="IPK1335" s="624"/>
      <c r="IPL1335" s="624"/>
      <c r="IPM1335" s="624"/>
      <c r="IPN1335" s="624"/>
      <c r="IPO1335" s="624"/>
      <c r="IPP1335" s="624"/>
      <c r="IPQ1335" s="624"/>
      <c r="IPR1335" s="624"/>
      <c r="IPS1335" s="624"/>
      <c r="IPT1335" s="624"/>
      <c r="IPU1335" s="624"/>
      <c r="IPV1335" s="624"/>
      <c r="IPW1335" s="624"/>
      <c r="IPX1335" s="624"/>
      <c r="IPY1335" s="624"/>
      <c r="IPZ1335" s="624"/>
      <c r="IQA1335" s="624"/>
      <c r="IQB1335" s="624"/>
      <c r="IQC1335" s="624"/>
      <c r="IQD1335" s="624"/>
      <c r="IQE1335" s="624"/>
      <c r="IQF1335" s="624"/>
      <c r="IQG1335" s="624"/>
      <c r="IQH1335" s="624"/>
      <c r="IQI1335" s="624"/>
      <c r="IQJ1335" s="624"/>
      <c r="IQK1335" s="624"/>
      <c r="IQL1335" s="624"/>
      <c r="IQM1335" s="624"/>
      <c r="IQN1335" s="624"/>
      <c r="IQO1335" s="624"/>
      <c r="IQP1335" s="624"/>
      <c r="IQQ1335" s="624"/>
      <c r="IQR1335" s="624"/>
      <c r="IQS1335" s="624"/>
      <c r="IQT1335" s="624"/>
      <c r="IQU1335" s="624"/>
      <c r="IQV1335" s="624"/>
      <c r="IQW1335" s="624"/>
      <c r="IQX1335" s="624"/>
      <c r="IQY1335" s="624"/>
      <c r="IQZ1335" s="624"/>
      <c r="IRA1335" s="624"/>
      <c r="IRB1335" s="624"/>
      <c r="IRC1335" s="624"/>
      <c r="IRD1335" s="624"/>
      <c r="IRE1335" s="624"/>
      <c r="IRF1335" s="624"/>
      <c r="IRG1335" s="624"/>
      <c r="IRH1335" s="624"/>
      <c r="IRI1335" s="624"/>
      <c r="IRJ1335" s="624"/>
      <c r="IRK1335" s="624"/>
      <c r="IRL1335" s="624"/>
      <c r="IRM1335" s="624"/>
      <c r="IRN1335" s="624"/>
      <c r="IRO1335" s="624"/>
      <c r="IRP1335" s="624"/>
      <c r="IRQ1335" s="624"/>
      <c r="IRR1335" s="624"/>
      <c r="IRS1335" s="624"/>
      <c r="IRT1335" s="624"/>
      <c r="IRU1335" s="624"/>
      <c r="IRV1335" s="624"/>
      <c r="IRW1335" s="624"/>
      <c r="IRX1335" s="624"/>
      <c r="IRY1335" s="624"/>
      <c r="IRZ1335" s="624"/>
      <c r="ISA1335" s="624"/>
      <c r="ISB1335" s="624"/>
      <c r="ISC1335" s="624"/>
      <c r="ISD1335" s="624"/>
      <c r="ISE1335" s="624"/>
      <c r="ISF1335" s="624"/>
      <c r="ISG1335" s="624"/>
      <c r="ISH1335" s="624"/>
      <c r="ISI1335" s="624"/>
      <c r="ISJ1335" s="624"/>
      <c r="ISK1335" s="624"/>
      <c r="ISL1335" s="624"/>
      <c r="ISM1335" s="624"/>
      <c r="ISN1335" s="624"/>
      <c r="ISO1335" s="624"/>
      <c r="ISP1335" s="624"/>
      <c r="ISQ1335" s="624"/>
      <c r="ISR1335" s="624"/>
      <c r="ISS1335" s="624"/>
      <c r="IST1335" s="624"/>
      <c r="ISU1335" s="624"/>
      <c r="ISV1335" s="624"/>
      <c r="ISW1335" s="624"/>
      <c r="ISX1335" s="624"/>
      <c r="ISY1335" s="624"/>
      <c r="ISZ1335" s="624"/>
      <c r="ITA1335" s="624"/>
      <c r="ITB1335" s="624"/>
      <c r="ITC1335" s="624"/>
      <c r="ITD1335" s="624"/>
      <c r="ITE1335" s="624"/>
      <c r="ITF1335" s="624"/>
      <c r="ITG1335" s="624"/>
      <c r="ITH1335" s="624"/>
      <c r="ITI1335" s="624"/>
      <c r="ITJ1335" s="624"/>
      <c r="ITK1335" s="624"/>
      <c r="ITL1335" s="624"/>
      <c r="ITM1335" s="624"/>
      <c r="ITN1335" s="624"/>
      <c r="ITO1335" s="624"/>
      <c r="ITP1335" s="624"/>
      <c r="ITQ1335" s="624"/>
      <c r="ITR1335" s="624"/>
      <c r="ITS1335" s="624"/>
      <c r="ITT1335" s="624"/>
      <c r="ITU1335" s="624"/>
      <c r="ITV1335" s="624"/>
      <c r="ITW1335" s="624"/>
      <c r="ITX1335" s="624"/>
      <c r="ITY1335" s="624"/>
      <c r="ITZ1335" s="624"/>
      <c r="IUA1335" s="624"/>
      <c r="IUB1335" s="624"/>
      <c r="IUC1335" s="624"/>
      <c r="IUD1335" s="624"/>
      <c r="IUE1335" s="624"/>
      <c r="IUF1335" s="624"/>
      <c r="IUG1335" s="624"/>
      <c r="IUH1335" s="624"/>
      <c r="IUI1335" s="624"/>
      <c r="IUJ1335" s="624"/>
      <c r="IUK1335" s="624"/>
      <c r="IUL1335" s="624"/>
      <c r="IUM1335" s="624"/>
      <c r="IUN1335" s="624"/>
      <c r="IUO1335" s="624"/>
      <c r="IUP1335" s="624"/>
      <c r="IUQ1335" s="624"/>
      <c r="IUR1335" s="624"/>
      <c r="IUS1335" s="624"/>
      <c r="IUT1335" s="624"/>
      <c r="IUU1335" s="624"/>
      <c r="IUV1335" s="624"/>
      <c r="IUW1335" s="624"/>
      <c r="IUX1335" s="624"/>
      <c r="IUY1335" s="624"/>
      <c r="IUZ1335" s="624"/>
      <c r="IVA1335" s="624"/>
      <c r="IVB1335" s="624"/>
      <c r="IVC1335" s="624"/>
      <c r="IVD1335" s="624"/>
      <c r="IVE1335" s="624"/>
      <c r="IVF1335" s="624"/>
      <c r="IVG1335" s="624"/>
      <c r="IVH1335" s="624"/>
      <c r="IVI1335" s="624"/>
      <c r="IVJ1335" s="624"/>
      <c r="IVK1335" s="624"/>
      <c r="IVL1335" s="624"/>
      <c r="IVM1335" s="624"/>
      <c r="IVN1335" s="624"/>
      <c r="IVO1335" s="624"/>
      <c r="IVP1335" s="624"/>
      <c r="IVQ1335" s="624"/>
      <c r="IVR1335" s="624"/>
      <c r="IVS1335" s="624"/>
      <c r="IVT1335" s="624"/>
      <c r="IVU1335" s="624"/>
      <c r="IVV1335" s="624"/>
      <c r="IVW1335" s="624"/>
      <c r="IVX1335" s="624"/>
      <c r="IVY1335" s="624"/>
      <c r="IVZ1335" s="624"/>
      <c r="IWA1335" s="624"/>
      <c r="IWB1335" s="624"/>
      <c r="IWC1335" s="624"/>
      <c r="IWD1335" s="624"/>
      <c r="IWE1335" s="624"/>
      <c r="IWF1335" s="624"/>
      <c r="IWG1335" s="624"/>
      <c r="IWH1335" s="624"/>
      <c r="IWI1335" s="624"/>
      <c r="IWJ1335" s="624"/>
      <c r="IWK1335" s="624"/>
      <c r="IWL1335" s="624"/>
      <c r="IWM1335" s="624"/>
      <c r="IWN1335" s="624"/>
      <c r="IWO1335" s="624"/>
      <c r="IWP1335" s="624"/>
      <c r="IWQ1335" s="624"/>
      <c r="IWR1335" s="624"/>
      <c r="IWS1335" s="624"/>
      <c r="IWT1335" s="624"/>
      <c r="IWU1335" s="624"/>
      <c r="IWV1335" s="624"/>
      <c r="IWW1335" s="624"/>
      <c r="IWX1335" s="624"/>
      <c r="IWY1335" s="624"/>
      <c r="IWZ1335" s="624"/>
      <c r="IXA1335" s="624"/>
      <c r="IXB1335" s="624"/>
      <c r="IXC1335" s="624"/>
      <c r="IXD1335" s="624"/>
      <c r="IXE1335" s="624"/>
      <c r="IXF1335" s="624"/>
      <c r="IXG1335" s="624"/>
      <c r="IXH1335" s="624"/>
      <c r="IXI1335" s="624"/>
      <c r="IXJ1335" s="624"/>
      <c r="IXK1335" s="624"/>
      <c r="IXL1335" s="624"/>
      <c r="IXM1335" s="624"/>
      <c r="IXN1335" s="624"/>
      <c r="IXO1335" s="624"/>
      <c r="IXP1335" s="624"/>
      <c r="IXQ1335" s="624"/>
      <c r="IXR1335" s="624"/>
      <c r="IXS1335" s="624"/>
      <c r="IXT1335" s="624"/>
      <c r="IXU1335" s="624"/>
      <c r="IXV1335" s="624"/>
      <c r="IXW1335" s="624"/>
      <c r="IXX1335" s="624"/>
      <c r="IXY1335" s="624"/>
      <c r="IXZ1335" s="624"/>
      <c r="IYA1335" s="624"/>
      <c r="IYB1335" s="624"/>
      <c r="IYC1335" s="624"/>
      <c r="IYD1335" s="624"/>
      <c r="IYE1335" s="624"/>
      <c r="IYF1335" s="624"/>
      <c r="IYG1335" s="624"/>
      <c r="IYH1335" s="624"/>
      <c r="IYI1335" s="624"/>
      <c r="IYJ1335" s="624"/>
      <c r="IYK1335" s="624"/>
      <c r="IYL1335" s="624"/>
      <c r="IYM1335" s="624"/>
      <c r="IYN1335" s="624"/>
      <c r="IYO1335" s="624"/>
      <c r="IYP1335" s="624"/>
      <c r="IYQ1335" s="624"/>
      <c r="IYR1335" s="624"/>
      <c r="IYS1335" s="624"/>
      <c r="IYT1335" s="624"/>
      <c r="IYU1335" s="624"/>
      <c r="IYV1335" s="624"/>
      <c r="IYW1335" s="624"/>
      <c r="IYX1335" s="624"/>
      <c r="IYY1335" s="624"/>
      <c r="IYZ1335" s="624"/>
      <c r="IZA1335" s="624"/>
      <c r="IZB1335" s="624"/>
      <c r="IZC1335" s="624"/>
      <c r="IZD1335" s="624"/>
      <c r="IZE1335" s="624"/>
      <c r="IZF1335" s="624"/>
      <c r="IZG1335" s="624"/>
      <c r="IZH1335" s="624"/>
      <c r="IZI1335" s="624"/>
      <c r="IZJ1335" s="624"/>
      <c r="IZK1335" s="624"/>
      <c r="IZL1335" s="624"/>
      <c r="IZM1335" s="624"/>
      <c r="IZN1335" s="624"/>
      <c r="IZO1335" s="624"/>
      <c r="IZP1335" s="624"/>
      <c r="IZQ1335" s="624"/>
      <c r="IZR1335" s="624"/>
      <c r="IZS1335" s="624"/>
      <c r="IZT1335" s="624"/>
      <c r="IZU1335" s="624"/>
      <c r="IZV1335" s="624"/>
      <c r="IZW1335" s="624"/>
      <c r="IZX1335" s="624"/>
      <c r="IZY1335" s="624"/>
      <c r="IZZ1335" s="624"/>
      <c r="JAA1335" s="624"/>
      <c r="JAB1335" s="624"/>
      <c r="JAC1335" s="624"/>
      <c r="JAD1335" s="624"/>
      <c r="JAE1335" s="624"/>
      <c r="JAF1335" s="624"/>
      <c r="JAG1335" s="624"/>
      <c r="JAH1335" s="624"/>
      <c r="JAI1335" s="624"/>
      <c r="JAJ1335" s="624"/>
      <c r="JAK1335" s="624"/>
      <c r="JAL1335" s="624"/>
      <c r="JAM1335" s="624"/>
      <c r="JAN1335" s="624"/>
      <c r="JAO1335" s="624"/>
      <c r="JAP1335" s="624"/>
      <c r="JAQ1335" s="624"/>
      <c r="JAR1335" s="624"/>
      <c r="JAS1335" s="624"/>
      <c r="JAT1335" s="624"/>
      <c r="JAU1335" s="624"/>
      <c r="JAV1335" s="624"/>
      <c r="JAW1335" s="624"/>
      <c r="JAX1335" s="624"/>
      <c r="JAY1335" s="624"/>
      <c r="JAZ1335" s="624"/>
      <c r="JBA1335" s="624"/>
      <c r="JBB1335" s="624"/>
      <c r="JBC1335" s="624"/>
      <c r="JBD1335" s="624"/>
      <c r="JBE1335" s="624"/>
      <c r="JBF1335" s="624"/>
      <c r="JBG1335" s="624"/>
      <c r="JBH1335" s="624"/>
      <c r="JBI1335" s="624"/>
      <c r="JBJ1335" s="624"/>
      <c r="JBK1335" s="624"/>
      <c r="JBL1335" s="624"/>
      <c r="JBM1335" s="624"/>
      <c r="JBN1335" s="624"/>
      <c r="JBO1335" s="624"/>
      <c r="JBP1335" s="624"/>
      <c r="JBQ1335" s="624"/>
      <c r="JBR1335" s="624"/>
      <c r="JBS1335" s="624"/>
      <c r="JBT1335" s="624"/>
      <c r="JBU1335" s="624"/>
      <c r="JBV1335" s="624"/>
      <c r="JBW1335" s="624"/>
      <c r="JBX1335" s="624"/>
      <c r="JBY1335" s="624"/>
      <c r="JBZ1335" s="624"/>
      <c r="JCA1335" s="624"/>
      <c r="JCB1335" s="624"/>
      <c r="JCC1335" s="624"/>
      <c r="JCD1335" s="624"/>
      <c r="JCE1335" s="624"/>
      <c r="JCF1335" s="624"/>
      <c r="JCG1335" s="624"/>
      <c r="JCH1335" s="624"/>
      <c r="JCI1335" s="624"/>
      <c r="JCJ1335" s="624"/>
      <c r="JCK1335" s="624"/>
      <c r="JCL1335" s="624"/>
      <c r="JCM1335" s="624"/>
      <c r="JCN1335" s="624"/>
      <c r="JCO1335" s="624"/>
      <c r="JCP1335" s="624"/>
      <c r="JCQ1335" s="624"/>
      <c r="JCR1335" s="624"/>
      <c r="JCS1335" s="624"/>
      <c r="JCT1335" s="624"/>
      <c r="JCU1335" s="624"/>
      <c r="JCV1335" s="624"/>
      <c r="JCW1335" s="624"/>
      <c r="JCX1335" s="624"/>
      <c r="JCY1335" s="624"/>
      <c r="JCZ1335" s="624"/>
      <c r="JDA1335" s="624"/>
      <c r="JDB1335" s="624"/>
      <c r="JDC1335" s="624"/>
      <c r="JDD1335" s="624"/>
      <c r="JDE1335" s="624"/>
      <c r="JDF1335" s="624"/>
      <c r="JDG1335" s="624"/>
      <c r="JDH1335" s="624"/>
      <c r="JDI1335" s="624"/>
      <c r="JDJ1335" s="624"/>
      <c r="JDK1335" s="624"/>
      <c r="JDL1335" s="624"/>
      <c r="JDM1335" s="624"/>
      <c r="JDN1335" s="624"/>
      <c r="JDO1335" s="624"/>
      <c r="JDP1335" s="624"/>
      <c r="JDQ1335" s="624"/>
      <c r="JDR1335" s="624"/>
      <c r="JDS1335" s="624"/>
      <c r="JDT1335" s="624"/>
      <c r="JDU1335" s="624"/>
      <c r="JDV1335" s="624"/>
      <c r="JDW1335" s="624"/>
      <c r="JDX1335" s="624"/>
      <c r="JDY1335" s="624"/>
      <c r="JDZ1335" s="624"/>
      <c r="JEA1335" s="624"/>
      <c r="JEB1335" s="624"/>
      <c r="JEC1335" s="624"/>
      <c r="JED1335" s="624"/>
      <c r="JEE1335" s="624"/>
      <c r="JEF1335" s="624"/>
      <c r="JEG1335" s="624"/>
      <c r="JEH1335" s="624"/>
      <c r="JEI1335" s="624"/>
      <c r="JEJ1335" s="624"/>
      <c r="JEK1335" s="624"/>
      <c r="JEL1335" s="624"/>
      <c r="JEM1335" s="624"/>
      <c r="JEN1335" s="624"/>
      <c r="JEO1335" s="624"/>
      <c r="JEP1335" s="624"/>
      <c r="JEQ1335" s="624"/>
      <c r="JER1335" s="624"/>
      <c r="JES1335" s="624"/>
      <c r="JET1335" s="624"/>
      <c r="JEU1335" s="624"/>
      <c r="JEV1335" s="624"/>
      <c r="JEW1335" s="624"/>
      <c r="JEX1335" s="624"/>
      <c r="JEY1335" s="624"/>
      <c r="JEZ1335" s="624"/>
      <c r="JFA1335" s="624"/>
      <c r="JFB1335" s="624"/>
      <c r="JFC1335" s="624"/>
      <c r="JFD1335" s="624"/>
      <c r="JFE1335" s="624"/>
      <c r="JFF1335" s="624"/>
      <c r="JFG1335" s="624"/>
      <c r="JFH1335" s="624"/>
      <c r="JFI1335" s="624"/>
      <c r="JFJ1335" s="624"/>
      <c r="JFK1335" s="624"/>
      <c r="JFL1335" s="624"/>
      <c r="JFM1335" s="624"/>
      <c r="JFN1335" s="624"/>
      <c r="JFO1335" s="624"/>
      <c r="JFP1335" s="624"/>
      <c r="JFQ1335" s="624"/>
      <c r="JFR1335" s="624"/>
      <c r="JFS1335" s="624"/>
      <c r="JFT1335" s="624"/>
      <c r="JFU1335" s="624"/>
      <c r="JFV1335" s="624"/>
      <c r="JFW1335" s="624"/>
      <c r="JFX1335" s="624"/>
      <c r="JFY1335" s="624"/>
      <c r="JFZ1335" s="624"/>
      <c r="JGA1335" s="624"/>
      <c r="JGB1335" s="624"/>
      <c r="JGC1335" s="624"/>
      <c r="JGD1335" s="624"/>
      <c r="JGE1335" s="624"/>
      <c r="JGF1335" s="624"/>
      <c r="JGG1335" s="624"/>
      <c r="JGH1335" s="624"/>
      <c r="JGI1335" s="624"/>
      <c r="JGJ1335" s="624"/>
      <c r="JGK1335" s="624"/>
      <c r="JGL1335" s="624"/>
      <c r="JGM1335" s="624"/>
      <c r="JGN1335" s="624"/>
      <c r="JGO1335" s="624"/>
      <c r="JGP1335" s="624"/>
      <c r="JGQ1335" s="624"/>
      <c r="JGR1335" s="624"/>
      <c r="JGS1335" s="624"/>
      <c r="JGT1335" s="624"/>
      <c r="JGU1335" s="624"/>
      <c r="JGV1335" s="624"/>
      <c r="JGW1335" s="624"/>
      <c r="JGX1335" s="624"/>
      <c r="JGY1335" s="624"/>
      <c r="JGZ1335" s="624"/>
      <c r="JHA1335" s="624"/>
      <c r="JHB1335" s="624"/>
      <c r="JHC1335" s="624"/>
      <c r="JHD1335" s="624"/>
      <c r="JHE1335" s="624"/>
      <c r="JHF1335" s="624"/>
      <c r="JHG1335" s="624"/>
      <c r="JHH1335" s="624"/>
      <c r="JHI1335" s="624"/>
      <c r="JHJ1335" s="624"/>
      <c r="JHK1335" s="624"/>
      <c r="JHL1335" s="624"/>
      <c r="JHM1335" s="624"/>
      <c r="JHN1335" s="624"/>
      <c r="JHO1335" s="624"/>
      <c r="JHP1335" s="624"/>
      <c r="JHQ1335" s="624"/>
      <c r="JHR1335" s="624"/>
      <c r="JHS1335" s="624"/>
      <c r="JHT1335" s="624"/>
      <c r="JHU1335" s="624"/>
      <c r="JHV1335" s="624"/>
      <c r="JHW1335" s="624"/>
      <c r="JHX1335" s="624"/>
      <c r="JHY1335" s="624"/>
      <c r="JHZ1335" s="624"/>
      <c r="JIA1335" s="624"/>
      <c r="JIB1335" s="624"/>
      <c r="JIC1335" s="624"/>
      <c r="JID1335" s="624"/>
      <c r="JIE1335" s="624"/>
      <c r="JIF1335" s="624"/>
      <c r="JIG1335" s="624"/>
      <c r="JIH1335" s="624"/>
      <c r="JII1335" s="624"/>
      <c r="JIJ1335" s="624"/>
      <c r="JIK1335" s="624"/>
      <c r="JIL1335" s="624"/>
      <c r="JIM1335" s="624"/>
      <c r="JIN1335" s="624"/>
      <c r="JIO1335" s="624"/>
      <c r="JIP1335" s="624"/>
      <c r="JIQ1335" s="624"/>
      <c r="JIR1335" s="624"/>
      <c r="JIS1335" s="624"/>
      <c r="JIT1335" s="624"/>
      <c r="JIU1335" s="624"/>
      <c r="JIV1335" s="624"/>
      <c r="JIW1335" s="624"/>
      <c r="JIX1335" s="624"/>
      <c r="JIY1335" s="624"/>
      <c r="JIZ1335" s="624"/>
      <c r="JJA1335" s="624"/>
      <c r="JJB1335" s="624"/>
      <c r="JJC1335" s="624"/>
      <c r="JJD1335" s="624"/>
      <c r="JJE1335" s="624"/>
      <c r="JJF1335" s="624"/>
      <c r="JJG1335" s="624"/>
      <c r="JJH1335" s="624"/>
      <c r="JJI1335" s="624"/>
      <c r="JJJ1335" s="624"/>
      <c r="JJK1335" s="624"/>
      <c r="JJL1335" s="624"/>
      <c r="JJM1335" s="624"/>
      <c r="JJN1335" s="624"/>
      <c r="JJO1335" s="624"/>
      <c r="JJP1335" s="624"/>
      <c r="JJQ1335" s="624"/>
      <c r="JJR1335" s="624"/>
      <c r="JJS1335" s="624"/>
      <c r="JJT1335" s="624"/>
      <c r="JJU1335" s="624"/>
      <c r="JJV1335" s="624"/>
      <c r="JJW1335" s="624"/>
      <c r="JJX1335" s="624"/>
      <c r="JJY1335" s="624"/>
      <c r="JJZ1335" s="624"/>
      <c r="JKA1335" s="624"/>
      <c r="JKB1335" s="624"/>
      <c r="JKC1335" s="624"/>
      <c r="JKD1335" s="624"/>
      <c r="JKE1335" s="624"/>
      <c r="JKF1335" s="624"/>
      <c r="JKG1335" s="624"/>
      <c r="JKH1335" s="624"/>
      <c r="JKI1335" s="624"/>
      <c r="JKJ1335" s="624"/>
      <c r="JKK1335" s="624"/>
      <c r="JKL1335" s="624"/>
      <c r="JKM1335" s="624"/>
      <c r="JKN1335" s="624"/>
      <c r="JKO1335" s="624"/>
      <c r="JKP1335" s="624"/>
      <c r="JKQ1335" s="624"/>
      <c r="JKR1335" s="624"/>
      <c r="JKS1335" s="624"/>
      <c r="JKT1335" s="624"/>
      <c r="JKU1335" s="624"/>
      <c r="JKV1335" s="624"/>
      <c r="JKW1335" s="624"/>
      <c r="JKX1335" s="624"/>
      <c r="JKY1335" s="624"/>
      <c r="JKZ1335" s="624"/>
      <c r="JLA1335" s="624"/>
      <c r="JLB1335" s="624"/>
      <c r="JLC1335" s="624"/>
      <c r="JLD1335" s="624"/>
      <c r="JLE1335" s="624"/>
      <c r="JLF1335" s="624"/>
      <c r="JLG1335" s="624"/>
      <c r="JLH1335" s="624"/>
      <c r="JLI1335" s="624"/>
      <c r="JLJ1335" s="624"/>
      <c r="JLK1335" s="624"/>
      <c r="JLL1335" s="624"/>
      <c r="JLM1335" s="624"/>
      <c r="JLN1335" s="624"/>
      <c r="JLO1335" s="624"/>
      <c r="JLP1335" s="624"/>
      <c r="JLQ1335" s="624"/>
      <c r="JLR1335" s="624"/>
      <c r="JLS1335" s="624"/>
      <c r="JLT1335" s="624"/>
      <c r="JLU1335" s="624"/>
      <c r="JLV1335" s="624"/>
      <c r="JLW1335" s="624"/>
      <c r="JLX1335" s="624"/>
      <c r="JLY1335" s="624"/>
      <c r="JLZ1335" s="624"/>
      <c r="JMA1335" s="624"/>
      <c r="JMB1335" s="624"/>
      <c r="JMC1335" s="624"/>
      <c r="JMD1335" s="624"/>
      <c r="JME1335" s="624"/>
      <c r="JMF1335" s="624"/>
      <c r="JMG1335" s="624"/>
      <c r="JMH1335" s="624"/>
      <c r="JMI1335" s="624"/>
      <c r="JMJ1335" s="624"/>
      <c r="JMK1335" s="624"/>
      <c r="JML1335" s="624"/>
      <c r="JMM1335" s="624"/>
      <c r="JMN1335" s="624"/>
      <c r="JMO1335" s="624"/>
      <c r="JMP1335" s="624"/>
      <c r="JMQ1335" s="624"/>
      <c r="JMR1335" s="624"/>
      <c r="JMS1335" s="624"/>
      <c r="JMT1335" s="624"/>
      <c r="JMU1335" s="624"/>
      <c r="JMV1335" s="624"/>
      <c r="JMW1335" s="624"/>
      <c r="JMX1335" s="624"/>
      <c r="JMY1335" s="624"/>
      <c r="JMZ1335" s="624"/>
      <c r="JNA1335" s="624"/>
      <c r="JNB1335" s="624"/>
      <c r="JNC1335" s="624"/>
      <c r="JND1335" s="624"/>
      <c r="JNE1335" s="624"/>
      <c r="JNF1335" s="624"/>
      <c r="JNG1335" s="624"/>
      <c r="JNH1335" s="624"/>
      <c r="JNI1335" s="624"/>
      <c r="JNJ1335" s="624"/>
      <c r="JNK1335" s="624"/>
      <c r="JNL1335" s="624"/>
      <c r="JNM1335" s="624"/>
      <c r="JNN1335" s="624"/>
      <c r="JNO1335" s="624"/>
      <c r="JNP1335" s="624"/>
      <c r="JNQ1335" s="624"/>
      <c r="JNR1335" s="624"/>
      <c r="JNS1335" s="624"/>
      <c r="JNT1335" s="624"/>
      <c r="JNU1335" s="624"/>
      <c r="JNV1335" s="624"/>
      <c r="JNW1335" s="624"/>
      <c r="JNX1335" s="624"/>
      <c r="JNY1335" s="624"/>
      <c r="JNZ1335" s="624"/>
      <c r="JOA1335" s="624"/>
      <c r="JOB1335" s="624"/>
      <c r="JOC1335" s="624"/>
      <c r="JOD1335" s="624"/>
      <c r="JOE1335" s="624"/>
      <c r="JOF1335" s="624"/>
      <c r="JOG1335" s="624"/>
      <c r="JOH1335" s="624"/>
      <c r="JOI1335" s="624"/>
      <c r="JOJ1335" s="624"/>
      <c r="JOK1335" s="624"/>
      <c r="JOL1335" s="624"/>
      <c r="JOM1335" s="624"/>
      <c r="JON1335" s="624"/>
      <c r="JOO1335" s="624"/>
      <c r="JOP1335" s="624"/>
      <c r="JOQ1335" s="624"/>
      <c r="JOR1335" s="624"/>
      <c r="JOS1335" s="624"/>
      <c r="JOT1335" s="624"/>
      <c r="JOU1335" s="624"/>
      <c r="JOV1335" s="624"/>
      <c r="JOW1335" s="624"/>
      <c r="JOX1335" s="624"/>
      <c r="JOY1335" s="624"/>
      <c r="JOZ1335" s="624"/>
      <c r="JPA1335" s="624"/>
      <c r="JPB1335" s="624"/>
      <c r="JPC1335" s="624"/>
      <c r="JPD1335" s="624"/>
      <c r="JPE1335" s="624"/>
      <c r="JPF1335" s="624"/>
      <c r="JPG1335" s="624"/>
      <c r="JPH1335" s="624"/>
      <c r="JPI1335" s="624"/>
      <c r="JPJ1335" s="624"/>
      <c r="JPK1335" s="624"/>
      <c r="JPL1335" s="624"/>
      <c r="JPM1335" s="624"/>
      <c r="JPN1335" s="624"/>
      <c r="JPO1335" s="624"/>
      <c r="JPP1335" s="624"/>
      <c r="JPQ1335" s="624"/>
      <c r="JPR1335" s="624"/>
      <c r="JPS1335" s="624"/>
      <c r="JPT1335" s="624"/>
      <c r="JPU1335" s="624"/>
      <c r="JPV1335" s="624"/>
      <c r="JPW1335" s="624"/>
      <c r="JPX1335" s="624"/>
      <c r="JPY1335" s="624"/>
      <c r="JPZ1335" s="624"/>
      <c r="JQA1335" s="624"/>
      <c r="JQB1335" s="624"/>
      <c r="JQC1335" s="624"/>
      <c r="JQD1335" s="624"/>
      <c r="JQE1335" s="624"/>
      <c r="JQF1335" s="624"/>
      <c r="JQG1335" s="624"/>
      <c r="JQH1335" s="624"/>
      <c r="JQI1335" s="624"/>
      <c r="JQJ1335" s="624"/>
      <c r="JQK1335" s="624"/>
      <c r="JQL1335" s="624"/>
      <c r="JQM1335" s="624"/>
      <c r="JQN1335" s="624"/>
      <c r="JQO1335" s="624"/>
      <c r="JQP1335" s="624"/>
      <c r="JQQ1335" s="624"/>
      <c r="JQR1335" s="624"/>
      <c r="JQS1335" s="624"/>
      <c r="JQT1335" s="624"/>
      <c r="JQU1335" s="624"/>
      <c r="JQV1335" s="624"/>
      <c r="JQW1335" s="624"/>
      <c r="JQX1335" s="624"/>
      <c r="JQY1335" s="624"/>
      <c r="JQZ1335" s="624"/>
      <c r="JRA1335" s="624"/>
      <c r="JRB1335" s="624"/>
      <c r="JRC1335" s="624"/>
      <c r="JRD1335" s="624"/>
      <c r="JRE1335" s="624"/>
      <c r="JRF1335" s="624"/>
      <c r="JRG1335" s="624"/>
      <c r="JRH1335" s="624"/>
      <c r="JRI1335" s="624"/>
      <c r="JRJ1335" s="624"/>
      <c r="JRK1335" s="624"/>
      <c r="JRL1335" s="624"/>
      <c r="JRM1335" s="624"/>
      <c r="JRN1335" s="624"/>
      <c r="JRO1335" s="624"/>
      <c r="JRP1335" s="624"/>
      <c r="JRQ1335" s="624"/>
      <c r="JRR1335" s="624"/>
      <c r="JRS1335" s="624"/>
      <c r="JRT1335" s="624"/>
      <c r="JRU1335" s="624"/>
      <c r="JRV1335" s="624"/>
      <c r="JRW1335" s="624"/>
      <c r="JRX1335" s="624"/>
      <c r="JRY1335" s="624"/>
      <c r="JRZ1335" s="624"/>
      <c r="JSA1335" s="624"/>
      <c r="JSB1335" s="624"/>
      <c r="JSC1335" s="624"/>
      <c r="JSD1335" s="624"/>
      <c r="JSE1335" s="624"/>
      <c r="JSF1335" s="624"/>
      <c r="JSG1335" s="624"/>
      <c r="JSH1335" s="624"/>
      <c r="JSI1335" s="624"/>
      <c r="JSJ1335" s="624"/>
      <c r="JSK1335" s="624"/>
      <c r="JSL1335" s="624"/>
      <c r="JSM1335" s="624"/>
      <c r="JSN1335" s="624"/>
      <c r="JSO1335" s="624"/>
      <c r="JSP1335" s="624"/>
      <c r="JSQ1335" s="624"/>
      <c r="JSR1335" s="624"/>
      <c r="JSS1335" s="624"/>
      <c r="JST1335" s="624"/>
      <c r="JSU1335" s="624"/>
      <c r="JSV1335" s="624"/>
      <c r="JSW1335" s="624"/>
      <c r="JSX1335" s="624"/>
      <c r="JSY1335" s="624"/>
      <c r="JSZ1335" s="624"/>
      <c r="JTA1335" s="624"/>
      <c r="JTB1335" s="624"/>
      <c r="JTC1335" s="624"/>
      <c r="JTD1335" s="624"/>
      <c r="JTE1335" s="624"/>
      <c r="JTF1335" s="624"/>
      <c r="JTG1335" s="624"/>
      <c r="JTH1335" s="624"/>
      <c r="JTI1335" s="624"/>
      <c r="JTJ1335" s="624"/>
      <c r="JTK1335" s="624"/>
      <c r="JTL1335" s="624"/>
      <c r="JTM1335" s="624"/>
      <c r="JTN1335" s="624"/>
      <c r="JTO1335" s="624"/>
      <c r="JTP1335" s="624"/>
      <c r="JTQ1335" s="624"/>
      <c r="JTR1335" s="624"/>
      <c r="JTS1335" s="624"/>
      <c r="JTT1335" s="624"/>
      <c r="JTU1335" s="624"/>
      <c r="JTV1335" s="624"/>
      <c r="JTW1335" s="624"/>
      <c r="JTX1335" s="624"/>
      <c r="JTY1335" s="624"/>
      <c r="JTZ1335" s="624"/>
      <c r="JUA1335" s="624"/>
      <c r="JUB1335" s="624"/>
      <c r="JUC1335" s="624"/>
      <c r="JUD1335" s="624"/>
      <c r="JUE1335" s="624"/>
      <c r="JUF1335" s="624"/>
      <c r="JUG1335" s="624"/>
      <c r="JUH1335" s="624"/>
      <c r="JUI1335" s="624"/>
      <c r="JUJ1335" s="624"/>
      <c r="JUK1335" s="624"/>
      <c r="JUL1335" s="624"/>
      <c r="JUM1335" s="624"/>
      <c r="JUN1335" s="624"/>
      <c r="JUO1335" s="624"/>
      <c r="JUP1335" s="624"/>
      <c r="JUQ1335" s="624"/>
      <c r="JUR1335" s="624"/>
      <c r="JUS1335" s="624"/>
      <c r="JUT1335" s="624"/>
      <c r="JUU1335" s="624"/>
      <c r="JUV1335" s="624"/>
      <c r="JUW1335" s="624"/>
      <c r="JUX1335" s="624"/>
      <c r="JUY1335" s="624"/>
      <c r="JUZ1335" s="624"/>
      <c r="JVA1335" s="624"/>
      <c r="JVB1335" s="624"/>
      <c r="JVC1335" s="624"/>
      <c r="JVD1335" s="624"/>
      <c r="JVE1335" s="624"/>
      <c r="JVF1335" s="624"/>
      <c r="JVG1335" s="624"/>
      <c r="JVH1335" s="624"/>
      <c r="JVI1335" s="624"/>
      <c r="JVJ1335" s="624"/>
      <c r="JVK1335" s="624"/>
      <c r="JVL1335" s="624"/>
      <c r="JVM1335" s="624"/>
      <c r="JVN1335" s="624"/>
      <c r="JVO1335" s="624"/>
      <c r="JVP1335" s="624"/>
      <c r="JVQ1335" s="624"/>
      <c r="JVR1335" s="624"/>
      <c r="JVS1335" s="624"/>
      <c r="JVT1335" s="624"/>
      <c r="JVU1335" s="624"/>
      <c r="JVV1335" s="624"/>
      <c r="JVW1335" s="624"/>
      <c r="JVX1335" s="624"/>
      <c r="JVY1335" s="624"/>
      <c r="JVZ1335" s="624"/>
      <c r="JWA1335" s="624"/>
      <c r="JWB1335" s="624"/>
      <c r="JWC1335" s="624"/>
      <c r="JWD1335" s="624"/>
      <c r="JWE1335" s="624"/>
      <c r="JWF1335" s="624"/>
      <c r="JWG1335" s="624"/>
      <c r="JWH1335" s="624"/>
      <c r="JWI1335" s="624"/>
      <c r="JWJ1335" s="624"/>
      <c r="JWK1335" s="624"/>
      <c r="JWL1335" s="624"/>
      <c r="JWM1335" s="624"/>
      <c r="JWN1335" s="624"/>
      <c r="JWO1335" s="624"/>
      <c r="JWP1335" s="624"/>
      <c r="JWQ1335" s="624"/>
      <c r="JWR1335" s="624"/>
      <c r="JWS1335" s="624"/>
      <c r="JWT1335" s="624"/>
      <c r="JWU1335" s="624"/>
      <c r="JWV1335" s="624"/>
      <c r="JWW1335" s="624"/>
      <c r="JWX1335" s="624"/>
      <c r="JWY1335" s="624"/>
      <c r="JWZ1335" s="624"/>
      <c r="JXA1335" s="624"/>
      <c r="JXB1335" s="624"/>
      <c r="JXC1335" s="624"/>
      <c r="JXD1335" s="624"/>
      <c r="JXE1335" s="624"/>
      <c r="JXF1335" s="624"/>
      <c r="JXG1335" s="624"/>
      <c r="JXH1335" s="624"/>
      <c r="JXI1335" s="624"/>
      <c r="JXJ1335" s="624"/>
      <c r="JXK1335" s="624"/>
      <c r="JXL1335" s="624"/>
      <c r="JXM1335" s="624"/>
      <c r="JXN1335" s="624"/>
      <c r="JXO1335" s="624"/>
      <c r="JXP1335" s="624"/>
      <c r="JXQ1335" s="624"/>
      <c r="JXR1335" s="624"/>
      <c r="JXS1335" s="624"/>
      <c r="JXT1335" s="624"/>
      <c r="JXU1335" s="624"/>
      <c r="JXV1335" s="624"/>
      <c r="JXW1335" s="624"/>
      <c r="JXX1335" s="624"/>
      <c r="JXY1335" s="624"/>
      <c r="JXZ1335" s="624"/>
      <c r="JYA1335" s="624"/>
      <c r="JYB1335" s="624"/>
      <c r="JYC1335" s="624"/>
      <c r="JYD1335" s="624"/>
      <c r="JYE1335" s="624"/>
      <c r="JYF1335" s="624"/>
      <c r="JYG1335" s="624"/>
      <c r="JYH1335" s="624"/>
      <c r="JYI1335" s="624"/>
      <c r="JYJ1335" s="624"/>
      <c r="JYK1335" s="624"/>
      <c r="JYL1335" s="624"/>
      <c r="JYM1335" s="624"/>
      <c r="JYN1335" s="624"/>
      <c r="JYO1335" s="624"/>
      <c r="JYP1335" s="624"/>
      <c r="JYQ1335" s="624"/>
      <c r="JYR1335" s="624"/>
      <c r="JYS1335" s="624"/>
      <c r="JYT1335" s="624"/>
      <c r="JYU1335" s="624"/>
      <c r="JYV1335" s="624"/>
      <c r="JYW1335" s="624"/>
      <c r="JYX1335" s="624"/>
      <c r="JYY1335" s="624"/>
      <c r="JYZ1335" s="624"/>
      <c r="JZA1335" s="624"/>
      <c r="JZB1335" s="624"/>
      <c r="JZC1335" s="624"/>
      <c r="JZD1335" s="624"/>
      <c r="JZE1335" s="624"/>
      <c r="JZF1335" s="624"/>
      <c r="JZG1335" s="624"/>
      <c r="JZH1335" s="624"/>
      <c r="JZI1335" s="624"/>
      <c r="JZJ1335" s="624"/>
      <c r="JZK1335" s="624"/>
      <c r="JZL1335" s="624"/>
      <c r="JZM1335" s="624"/>
      <c r="JZN1335" s="624"/>
      <c r="JZO1335" s="624"/>
      <c r="JZP1335" s="624"/>
      <c r="JZQ1335" s="624"/>
      <c r="JZR1335" s="624"/>
      <c r="JZS1335" s="624"/>
      <c r="JZT1335" s="624"/>
      <c r="JZU1335" s="624"/>
      <c r="JZV1335" s="624"/>
      <c r="JZW1335" s="624"/>
      <c r="JZX1335" s="624"/>
      <c r="JZY1335" s="624"/>
      <c r="JZZ1335" s="624"/>
      <c r="KAA1335" s="624"/>
      <c r="KAB1335" s="624"/>
      <c r="KAC1335" s="624"/>
      <c r="KAD1335" s="624"/>
      <c r="KAE1335" s="624"/>
      <c r="KAF1335" s="624"/>
      <c r="KAG1335" s="624"/>
      <c r="KAH1335" s="624"/>
      <c r="KAI1335" s="624"/>
      <c r="KAJ1335" s="624"/>
      <c r="KAK1335" s="624"/>
      <c r="KAL1335" s="624"/>
      <c r="KAM1335" s="624"/>
      <c r="KAN1335" s="624"/>
      <c r="KAO1335" s="624"/>
      <c r="KAP1335" s="624"/>
      <c r="KAQ1335" s="624"/>
      <c r="KAR1335" s="624"/>
      <c r="KAS1335" s="624"/>
      <c r="KAT1335" s="624"/>
      <c r="KAU1335" s="624"/>
      <c r="KAV1335" s="624"/>
      <c r="KAW1335" s="624"/>
      <c r="KAX1335" s="624"/>
      <c r="KAY1335" s="624"/>
      <c r="KAZ1335" s="624"/>
      <c r="KBA1335" s="624"/>
      <c r="KBB1335" s="624"/>
      <c r="KBC1335" s="624"/>
      <c r="KBD1335" s="624"/>
      <c r="KBE1335" s="624"/>
      <c r="KBF1335" s="624"/>
      <c r="KBG1335" s="624"/>
      <c r="KBH1335" s="624"/>
      <c r="KBI1335" s="624"/>
      <c r="KBJ1335" s="624"/>
      <c r="KBK1335" s="624"/>
      <c r="KBL1335" s="624"/>
      <c r="KBM1335" s="624"/>
      <c r="KBN1335" s="624"/>
      <c r="KBO1335" s="624"/>
      <c r="KBP1335" s="624"/>
      <c r="KBQ1335" s="624"/>
      <c r="KBR1335" s="624"/>
      <c r="KBS1335" s="624"/>
      <c r="KBT1335" s="624"/>
      <c r="KBU1335" s="624"/>
      <c r="KBV1335" s="624"/>
      <c r="KBW1335" s="624"/>
      <c r="KBX1335" s="624"/>
      <c r="KBY1335" s="624"/>
      <c r="KBZ1335" s="624"/>
      <c r="KCA1335" s="624"/>
      <c r="KCB1335" s="624"/>
      <c r="KCC1335" s="624"/>
      <c r="KCD1335" s="624"/>
      <c r="KCE1335" s="624"/>
      <c r="KCF1335" s="624"/>
      <c r="KCG1335" s="624"/>
      <c r="KCH1335" s="624"/>
      <c r="KCI1335" s="624"/>
      <c r="KCJ1335" s="624"/>
      <c r="KCK1335" s="624"/>
      <c r="KCL1335" s="624"/>
      <c r="KCM1335" s="624"/>
      <c r="KCN1335" s="624"/>
      <c r="KCO1335" s="624"/>
      <c r="KCP1335" s="624"/>
      <c r="KCQ1335" s="624"/>
      <c r="KCR1335" s="624"/>
      <c r="KCS1335" s="624"/>
      <c r="KCT1335" s="624"/>
      <c r="KCU1335" s="624"/>
      <c r="KCV1335" s="624"/>
      <c r="KCW1335" s="624"/>
      <c r="KCX1335" s="624"/>
      <c r="KCY1335" s="624"/>
      <c r="KCZ1335" s="624"/>
      <c r="KDA1335" s="624"/>
      <c r="KDB1335" s="624"/>
      <c r="KDC1335" s="624"/>
      <c r="KDD1335" s="624"/>
      <c r="KDE1335" s="624"/>
      <c r="KDF1335" s="624"/>
      <c r="KDG1335" s="624"/>
      <c r="KDH1335" s="624"/>
      <c r="KDI1335" s="624"/>
      <c r="KDJ1335" s="624"/>
      <c r="KDK1335" s="624"/>
      <c r="KDL1335" s="624"/>
      <c r="KDM1335" s="624"/>
      <c r="KDN1335" s="624"/>
      <c r="KDO1335" s="624"/>
      <c r="KDP1335" s="624"/>
      <c r="KDQ1335" s="624"/>
      <c r="KDR1335" s="624"/>
      <c r="KDS1335" s="624"/>
      <c r="KDT1335" s="624"/>
      <c r="KDU1335" s="624"/>
      <c r="KDV1335" s="624"/>
      <c r="KDW1335" s="624"/>
      <c r="KDX1335" s="624"/>
      <c r="KDY1335" s="624"/>
      <c r="KDZ1335" s="624"/>
      <c r="KEA1335" s="624"/>
      <c r="KEB1335" s="624"/>
      <c r="KEC1335" s="624"/>
      <c r="KED1335" s="624"/>
      <c r="KEE1335" s="624"/>
      <c r="KEF1335" s="624"/>
      <c r="KEG1335" s="624"/>
      <c r="KEH1335" s="624"/>
      <c r="KEI1335" s="624"/>
      <c r="KEJ1335" s="624"/>
      <c r="KEK1335" s="624"/>
      <c r="KEL1335" s="624"/>
      <c r="KEM1335" s="624"/>
      <c r="KEN1335" s="624"/>
      <c r="KEO1335" s="624"/>
      <c r="KEP1335" s="624"/>
      <c r="KEQ1335" s="624"/>
      <c r="KER1335" s="624"/>
      <c r="KES1335" s="624"/>
      <c r="KET1335" s="624"/>
      <c r="KEU1335" s="624"/>
      <c r="KEV1335" s="624"/>
      <c r="KEW1335" s="624"/>
      <c r="KEX1335" s="624"/>
      <c r="KEY1335" s="624"/>
      <c r="KEZ1335" s="624"/>
      <c r="KFA1335" s="624"/>
      <c r="KFB1335" s="624"/>
      <c r="KFC1335" s="624"/>
      <c r="KFD1335" s="624"/>
      <c r="KFE1335" s="624"/>
      <c r="KFF1335" s="624"/>
      <c r="KFG1335" s="624"/>
      <c r="KFH1335" s="624"/>
      <c r="KFI1335" s="624"/>
      <c r="KFJ1335" s="624"/>
      <c r="KFK1335" s="624"/>
      <c r="KFL1335" s="624"/>
      <c r="KFM1335" s="624"/>
      <c r="KFN1335" s="624"/>
      <c r="KFO1335" s="624"/>
      <c r="KFP1335" s="624"/>
      <c r="KFQ1335" s="624"/>
      <c r="KFR1335" s="624"/>
      <c r="KFS1335" s="624"/>
      <c r="KFT1335" s="624"/>
      <c r="KFU1335" s="624"/>
      <c r="KFV1335" s="624"/>
      <c r="KFW1335" s="624"/>
      <c r="KFX1335" s="624"/>
      <c r="KFY1335" s="624"/>
      <c r="KFZ1335" s="624"/>
      <c r="KGA1335" s="624"/>
      <c r="KGB1335" s="624"/>
      <c r="KGC1335" s="624"/>
      <c r="KGD1335" s="624"/>
      <c r="KGE1335" s="624"/>
      <c r="KGF1335" s="624"/>
      <c r="KGG1335" s="624"/>
      <c r="KGH1335" s="624"/>
      <c r="KGI1335" s="624"/>
      <c r="KGJ1335" s="624"/>
      <c r="KGK1335" s="624"/>
      <c r="KGL1335" s="624"/>
      <c r="KGM1335" s="624"/>
      <c r="KGN1335" s="624"/>
      <c r="KGO1335" s="624"/>
      <c r="KGP1335" s="624"/>
      <c r="KGQ1335" s="624"/>
      <c r="KGR1335" s="624"/>
      <c r="KGS1335" s="624"/>
      <c r="KGT1335" s="624"/>
      <c r="KGU1335" s="624"/>
      <c r="KGV1335" s="624"/>
      <c r="KGW1335" s="624"/>
      <c r="KGX1335" s="624"/>
      <c r="KGY1335" s="624"/>
      <c r="KGZ1335" s="624"/>
      <c r="KHA1335" s="624"/>
      <c r="KHB1335" s="624"/>
      <c r="KHC1335" s="624"/>
      <c r="KHD1335" s="624"/>
      <c r="KHE1335" s="624"/>
      <c r="KHF1335" s="624"/>
      <c r="KHG1335" s="624"/>
      <c r="KHH1335" s="624"/>
      <c r="KHI1335" s="624"/>
      <c r="KHJ1335" s="624"/>
      <c r="KHK1335" s="624"/>
      <c r="KHL1335" s="624"/>
      <c r="KHM1335" s="624"/>
      <c r="KHN1335" s="624"/>
      <c r="KHO1335" s="624"/>
      <c r="KHP1335" s="624"/>
      <c r="KHQ1335" s="624"/>
      <c r="KHR1335" s="624"/>
      <c r="KHS1335" s="624"/>
      <c r="KHT1335" s="624"/>
      <c r="KHU1335" s="624"/>
      <c r="KHV1335" s="624"/>
      <c r="KHW1335" s="624"/>
      <c r="KHX1335" s="624"/>
      <c r="KHY1335" s="624"/>
      <c r="KHZ1335" s="624"/>
      <c r="KIA1335" s="624"/>
      <c r="KIB1335" s="624"/>
      <c r="KIC1335" s="624"/>
      <c r="KID1335" s="624"/>
      <c r="KIE1335" s="624"/>
      <c r="KIF1335" s="624"/>
      <c r="KIG1335" s="624"/>
      <c r="KIH1335" s="624"/>
      <c r="KII1335" s="624"/>
      <c r="KIJ1335" s="624"/>
      <c r="KIK1335" s="624"/>
      <c r="KIL1335" s="624"/>
      <c r="KIM1335" s="624"/>
      <c r="KIN1335" s="624"/>
      <c r="KIO1335" s="624"/>
      <c r="KIP1335" s="624"/>
      <c r="KIQ1335" s="624"/>
      <c r="KIR1335" s="624"/>
      <c r="KIS1335" s="624"/>
      <c r="KIT1335" s="624"/>
      <c r="KIU1335" s="624"/>
      <c r="KIV1335" s="624"/>
      <c r="KIW1335" s="624"/>
      <c r="KIX1335" s="624"/>
      <c r="KIY1335" s="624"/>
      <c r="KIZ1335" s="624"/>
      <c r="KJA1335" s="624"/>
      <c r="KJB1335" s="624"/>
      <c r="KJC1335" s="624"/>
      <c r="KJD1335" s="624"/>
      <c r="KJE1335" s="624"/>
      <c r="KJF1335" s="624"/>
      <c r="KJG1335" s="624"/>
      <c r="KJH1335" s="624"/>
      <c r="KJI1335" s="624"/>
      <c r="KJJ1335" s="624"/>
      <c r="KJK1335" s="624"/>
      <c r="KJL1335" s="624"/>
      <c r="KJM1335" s="624"/>
      <c r="KJN1335" s="624"/>
      <c r="KJO1335" s="624"/>
      <c r="KJP1335" s="624"/>
      <c r="KJQ1335" s="624"/>
      <c r="KJR1335" s="624"/>
      <c r="KJS1335" s="624"/>
      <c r="KJT1335" s="624"/>
      <c r="KJU1335" s="624"/>
      <c r="KJV1335" s="624"/>
      <c r="KJW1335" s="624"/>
      <c r="KJX1335" s="624"/>
      <c r="KJY1335" s="624"/>
      <c r="KJZ1335" s="624"/>
      <c r="KKA1335" s="624"/>
      <c r="KKB1335" s="624"/>
      <c r="KKC1335" s="624"/>
      <c r="KKD1335" s="624"/>
      <c r="KKE1335" s="624"/>
      <c r="KKF1335" s="624"/>
      <c r="KKG1335" s="624"/>
      <c r="KKH1335" s="624"/>
      <c r="KKI1335" s="624"/>
      <c r="KKJ1335" s="624"/>
      <c r="KKK1335" s="624"/>
      <c r="KKL1335" s="624"/>
      <c r="KKM1335" s="624"/>
      <c r="KKN1335" s="624"/>
      <c r="KKO1335" s="624"/>
      <c r="KKP1335" s="624"/>
      <c r="KKQ1335" s="624"/>
      <c r="KKR1335" s="624"/>
      <c r="KKS1335" s="624"/>
      <c r="KKT1335" s="624"/>
      <c r="KKU1335" s="624"/>
      <c r="KKV1335" s="624"/>
      <c r="KKW1335" s="624"/>
      <c r="KKX1335" s="624"/>
      <c r="KKY1335" s="624"/>
      <c r="KKZ1335" s="624"/>
      <c r="KLA1335" s="624"/>
      <c r="KLB1335" s="624"/>
      <c r="KLC1335" s="624"/>
      <c r="KLD1335" s="624"/>
      <c r="KLE1335" s="624"/>
      <c r="KLF1335" s="624"/>
      <c r="KLG1335" s="624"/>
      <c r="KLH1335" s="624"/>
      <c r="KLI1335" s="624"/>
      <c r="KLJ1335" s="624"/>
      <c r="KLK1335" s="624"/>
      <c r="KLL1335" s="624"/>
      <c r="KLM1335" s="624"/>
      <c r="KLN1335" s="624"/>
      <c r="KLO1335" s="624"/>
      <c r="KLP1335" s="624"/>
      <c r="KLQ1335" s="624"/>
      <c r="KLR1335" s="624"/>
      <c r="KLS1335" s="624"/>
      <c r="KLT1335" s="624"/>
      <c r="KLU1335" s="624"/>
      <c r="KLV1335" s="624"/>
      <c r="KLW1335" s="624"/>
      <c r="KLX1335" s="624"/>
      <c r="KLY1335" s="624"/>
      <c r="KLZ1335" s="624"/>
      <c r="KMA1335" s="624"/>
      <c r="KMB1335" s="624"/>
      <c r="KMC1335" s="624"/>
      <c r="KMD1335" s="624"/>
      <c r="KME1335" s="624"/>
      <c r="KMF1335" s="624"/>
      <c r="KMG1335" s="624"/>
      <c r="KMH1335" s="624"/>
      <c r="KMI1335" s="624"/>
      <c r="KMJ1335" s="624"/>
      <c r="KMK1335" s="624"/>
      <c r="KML1335" s="624"/>
      <c r="KMM1335" s="624"/>
      <c r="KMN1335" s="624"/>
      <c r="KMO1335" s="624"/>
      <c r="KMP1335" s="624"/>
      <c r="KMQ1335" s="624"/>
      <c r="KMR1335" s="624"/>
      <c r="KMS1335" s="624"/>
      <c r="KMT1335" s="624"/>
      <c r="KMU1335" s="624"/>
      <c r="KMV1335" s="624"/>
      <c r="KMW1335" s="624"/>
      <c r="KMX1335" s="624"/>
      <c r="KMY1335" s="624"/>
      <c r="KMZ1335" s="624"/>
      <c r="KNA1335" s="624"/>
      <c r="KNB1335" s="624"/>
      <c r="KNC1335" s="624"/>
      <c r="KND1335" s="624"/>
      <c r="KNE1335" s="624"/>
      <c r="KNF1335" s="624"/>
      <c r="KNG1335" s="624"/>
      <c r="KNH1335" s="624"/>
      <c r="KNI1335" s="624"/>
      <c r="KNJ1335" s="624"/>
      <c r="KNK1335" s="624"/>
      <c r="KNL1335" s="624"/>
      <c r="KNM1335" s="624"/>
      <c r="KNN1335" s="624"/>
      <c r="KNO1335" s="624"/>
      <c r="KNP1335" s="624"/>
      <c r="KNQ1335" s="624"/>
      <c r="KNR1335" s="624"/>
      <c r="KNS1335" s="624"/>
      <c r="KNT1335" s="624"/>
      <c r="KNU1335" s="624"/>
      <c r="KNV1335" s="624"/>
      <c r="KNW1335" s="624"/>
      <c r="KNX1335" s="624"/>
      <c r="KNY1335" s="624"/>
      <c r="KNZ1335" s="624"/>
      <c r="KOA1335" s="624"/>
      <c r="KOB1335" s="624"/>
      <c r="KOC1335" s="624"/>
      <c r="KOD1335" s="624"/>
      <c r="KOE1335" s="624"/>
      <c r="KOF1335" s="624"/>
      <c r="KOG1335" s="624"/>
      <c r="KOH1335" s="624"/>
      <c r="KOI1335" s="624"/>
      <c r="KOJ1335" s="624"/>
      <c r="KOK1335" s="624"/>
      <c r="KOL1335" s="624"/>
      <c r="KOM1335" s="624"/>
      <c r="KON1335" s="624"/>
      <c r="KOO1335" s="624"/>
      <c r="KOP1335" s="624"/>
      <c r="KOQ1335" s="624"/>
      <c r="KOR1335" s="624"/>
      <c r="KOS1335" s="624"/>
      <c r="KOT1335" s="624"/>
      <c r="KOU1335" s="624"/>
      <c r="KOV1335" s="624"/>
      <c r="KOW1335" s="624"/>
      <c r="KOX1335" s="624"/>
      <c r="KOY1335" s="624"/>
      <c r="KOZ1335" s="624"/>
      <c r="KPA1335" s="624"/>
      <c r="KPB1335" s="624"/>
      <c r="KPC1335" s="624"/>
      <c r="KPD1335" s="624"/>
      <c r="KPE1335" s="624"/>
      <c r="KPF1335" s="624"/>
      <c r="KPG1335" s="624"/>
      <c r="KPH1335" s="624"/>
      <c r="KPI1335" s="624"/>
      <c r="KPJ1335" s="624"/>
      <c r="KPK1335" s="624"/>
      <c r="KPL1335" s="624"/>
      <c r="KPM1335" s="624"/>
      <c r="KPN1335" s="624"/>
      <c r="KPO1335" s="624"/>
      <c r="KPP1335" s="624"/>
      <c r="KPQ1335" s="624"/>
      <c r="KPR1335" s="624"/>
      <c r="KPS1335" s="624"/>
      <c r="KPT1335" s="624"/>
      <c r="KPU1335" s="624"/>
      <c r="KPV1335" s="624"/>
      <c r="KPW1335" s="624"/>
      <c r="KPX1335" s="624"/>
      <c r="KPY1335" s="624"/>
      <c r="KPZ1335" s="624"/>
      <c r="KQA1335" s="624"/>
      <c r="KQB1335" s="624"/>
      <c r="KQC1335" s="624"/>
      <c r="KQD1335" s="624"/>
      <c r="KQE1335" s="624"/>
      <c r="KQF1335" s="624"/>
      <c r="KQG1335" s="624"/>
      <c r="KQH1335" s="624"/>
      <c r="KQI1335" s="624"/>
      <c r="KQJ1335" s="624"/>
      <c r="KQK1335" s="624"/>
      <c r="KQL1335" s="624"/>
      <c r="KQM1335" s="624"/>
      <c r="KQN1335" s="624"/>
      <c r="KQO1335" s="624"/>
      <c r="KQP1335" s="624"/>
      <c r="KQQ1335" s="624"/>
      <c r="KQR1335" s="624"/>
      <c r="KQS1335" s="624"/>
      <c r="KQT1335" s="624"/>
      <c r="KQU1335" s="624"/>
      <c r="KQV1335" s="624"/>
      <c r="KQW1335" s="624"/>
      <c r="KQX1335" s="624"/>
      <c r="KQY1335" s="624"/>
      <c r="KQZ1335" s="624"/>
      <c r="KRA1335" s="624"/>
      <c r="KRB1335" s="624"/>
      <c r="KRC1335" s="624"/>
      <c r="KRD1335" s="624"/>
      <c r="KRE1335" s="624"/>
      <c r="KRF1335" s="624"/>
      <c r="KRG1335" s="624"/>
      <c r="KRH1335" s="624"/>
      <c r="KRI1335" s="624"/>
      <c r="KRJ1335" s="624"/>
      <c r="KRK1335" s="624"/>
      <c r="KRL1335" s="624"/>
      <c r="KRM1335" s="624"/>
      <c r="KRN1335" s="624"/>
      <c r="KRO1335" s="624"/>
      <c r="KRP1335" s="624"/>
      <c r="KRQ1335" s="624"/>
      <c r="KRR1335" s="624"/>
      <c r="KRS1335" s="624"/>
      <c r="KRT1335" s="624"/>
      <c r="KRU1335" s="624"/>
      <c r="KRV1335" s="624"/>
      <c r="KRW1335" s="624"/>
      <c r="KRX1335" s="624"/>
      <c r="KRY1335" s="624"/>
      <c r="KRZ1335" s="624"/>
      <c r="KSA1335" s="624"/>
      <c r="KSB1335" s="624"/>
      <c r="KSC1335" s="624"/>
      <c r="KSD1335" s="624"/>
      <c r="KSE1335" s="624"/>
      <c r="KSF1335" s="624"/>
      <c r="KSG1335" s="624"/>
      <c r="KSH1335" s="624"/>
      <c r="KSI1335" s="624"/>
      <c r="KSJ1335" s="624"/>
      <c r="KSK1335" s="624"/>
      <c r="KSL1335" s="624"/>
      <c r="KSM1335" s="624"/>
      <c r="KSN1335" s="624"/>
      <c r="KSO1335" s="624"/>
      <c r="KSP1335" s="624"/>
      <c r="KSQ1335" s="624"/>
      <c r="KSR1335" s="624"/>
      <c r="KSS1335" s="624"/>
      <c r="KST1335" s="624"/>
      <c r="KSU1335" s="624"/>
      <c r="KSV1335" s="624"/>
      <c r="KSW1335" s="624"/>
      <c r="KSX1335" s="624"/>
      <c r="KSY1335" s="624"/>
      <c r="KSZ1335" s="624"/>
      <c r="KTA1335" s="624"/>
      <c r="KTB1335" s="624"/>
      <c r="KTC1335" s="624"/>
      <c r="KTD1335" s="624"/>
      <c r="KTE1335" s="624"/>
      <c r="KTF1335" s="624"/>
      <c r="KTG1335" s="624"/>
      <c r="KTH1335" s="624"/>
      <c r="KTI1335" s="624"/>
      <c r="KTJ1335" s="624"/>
      <c r="KTK1335" s="624"/>
      <c r="KTL1335" s="624"/>
      <c r="KTM1335" s="624"/>
      <c r="KTN1335" s="624"/>
      <c r="KTO1335" s="624"/>
      <c r="KTP1335" s="624"/>
      <c r="KTQ1335" s="624"/>
      <c r="KTR1335" s="624"/>
      <c r="KTS1335" s="624"/>
      <c r="KTT1335" s="624"/>
      <c r="KTU1335" s="624"/>
      <c r="KTV1335" s="624"/>
      <c r="KTW1335" s="624"/>
      <c r="KTX1335" s="624"/>
      <c r="KTY1335" s="624"/>
      <c r="KTZ1335" s="624"/>
      <c r="KUA1335" s="624"/>
      <c r="KUB1335" s="624"/>
      <c r="KUC1335" s="624"/>
      <c r="KUD1335" s="624"/>
      <c r="KUE1335" s="624"/>
      <c r="KUF1335" s="624"/>
      <c r="KUG1335" s="624"/>
      <c r="KUH1335" s="624"/>
      <c r="KUI1335" s="624"/>
      <c r="KUJ1335" s="624"/>
      <c r="KUK1335" s="624"/>
      <c r="KUL1335" s="624"/>
      <c r="KUM1335" s="624"/>
      <c r="KUN1335" s="624"/>
      <c r="KUO1335" s="624"/>
      <c r="KUP1335" s="624"/>
      <c r="KUQ1335" s="624"/>
      <c r="KUR1335" s="624"/>
      <c r="KUS1335" s="624"/>
      <c r="KUT1335" s="624"/>
      <c r="KUU1335" s="624"/>
      <c r="KUV1335" s="624"/>
      <c r="KUW1335" s="624"/>
      <c r="KUX1335" s="624"/>
      <c r="KUY1335" s="624"/>
      <c r="KUZ1335" s="624"/>
      <c r="KVA1335" s="624"/>
      <c r="KVB1335" s="624"/>
      <c r="KVC1335" s="624"/>
      <c r="KVD1335" s="624"/>
      <c r="KVE1335" s="624"/>
      <c r="KVF1335" s="624"/>
      <c r="KVG1335" s="624"/>
      <c r="KVH1335" s="624"/>
      <c r="KVI1335" s="624"/>
      <c r="KVJ1335" s="624"/>
      <c r="KVK1335" s="624"/>
      <c r="KVL1335" s="624"/>
      <c r="KVM1335" s="624"/>
      <c r="KVN1335" s="624"/>
      <c r="KVO1335" s="624"/>
      <c r="KVP1335" s="624"/>
      <c r="KVQ1335" s="624"/>
      <c r="KVR1335" s="624"/>
      <c r="KVS1335" s="624"/>
      <c r="KVT1335" s="624"/>
      <c r="KVU1335" s="624"/>
      <c r="KVV1335" s="624"/>
      <c r="KVW1335" s="624"/>
      <c r="KVX1335" s="624"/>
      <c r="KVY1335" s="624"/>
      <c r="KVZ1335" s="624"/>
      <c r="KWA1335" s="624"/>
      <c r="KWB1335" s="624"/>
      <c r="KWC1335" s="624"/>
      <c r="KWD1335" s="624"/>
      <c r="KWE1335" s="624"/>
      <c r="KWF1335" s="624"/>
      <c r="KWG1335" s="624"/>
      <c r="KWH1335" s="624"/>
      <c r="KWI1335" s="624"/>
      <c r="KWJ1335" s="624"/>
      <c r="KWK1335" s="624"/>
      <c r="KWL1335" s="624"/>
      <c r="KWM1335" s="624"/>
      <c r="KWN1335" s="624"/>
      <c r="KWO1335" s="624"/>
      <c r="KWP1335" s="624"/>
      <c r="KWQ1335" s="624"/>
      <c r="KWR1335" s="624"/>
      <c r="KWS1335" s="624"/>
      <c r="KWT1335" s="624"/>
      <c r="KWU1335" s="624"/>
      <c r="KWV1335" s="624"/>
      <c r="KWW1335" s="624"/>
      <c r="KWX1335" s="624"/>
      <c r="KWY1335" s="624"/>
      <c r="KWZ1335" s="624"/>
      <c r="KXA1335" s="624"/>
      <c r="KXB1335" s="624"/>
      <c r="KXC1335" s="624"/>
      <c r="KXD1335" s="624"/>
      <c r="KXE1335" s="624"/>
      <c r="KXF1335" s="624"/>
      <c r="KXG1335" s="624"/>
      <c r="KXH1335" s="624"/>
      <c r="KXI1335" s="624"/>
      <c r="KXJ1335" s="624"/>
      <c r="KXK1335" s="624"/>
      <c r="KXL1335" s="624"/>
      <c r="KXM1335" s="624"/>
      <c r="KXN1335" s="624"/>
      <c r="KXO1335" s="624"/>
      <c r="KXP1335" s="624"/>
      <c r="KXQ1335" s="624"/>
      <c r="KXR1335" s="624"/>
      <c r="KXS1335" s="624"/>
      <c r="KXT1335" s="624"/>
      <c r="KXU1335" s="624"/>
      <c r="KXV1335" s="624"/>
      <c r="KXW1335" s="624"/>
      <c r="KXX1335" s="624"/>
      <c r="KXY1335" s="624"/>
      <c r="KXZ1335" s="624"/>
      <c r="KYA1335" s="624"/>
      <c r="KYB1335" s="624"/>
      <c r="KYC1335" s="624"/>
      <c r="KYD1335" s="624"/>
      <c r="KYE1335" s="624"/>
      <c r="KYF1335" s="624"/>
      <c r="KYG1335" s="624"/>
      <c r="KYH1335" s="624"/>
      <c r="KYI1335" s="624"/>
      <c r="KYJ1335" s="624"/>
      <c r="KYK1335" s="624"/>
      <c r="KYL1335" s="624"/>
      <c r="KYM1335" s="624"/>
      <c r="KYN1335" s="624"/>
      <c r="KYO1335" s="624"/>
      <c r="KYP1335" s="624"/>
      <c r="KYQ1335" s="624"/>
      <c r="KYR1335" s="624"/>
      <c r="KYS1335" s="624"/>
      <c r="KYT1335" s="624"/>
      <c r="KYU1335" s="624"/>
      <c r="KYV1335" s="624"/>
      <c r="KYW1335" s="624"/>
      <c r="KYX1335" s="624"/>
      <c r="KYY1335" s="624"/>
      <c r="KYZ1335" s="624"/>
      <c r="KZA1335" s="624"/>
      <c r="KZB1335" s="624"/>
      <c r="KZC1335" s="624"/>
      <c r="KZD1335" s="624"/>
      <c r="KZE1335" s="624"/>
      <c r="KZF1335" s="624"/>
      <c r="KZG1335" s="624"/>
      <c r="KZH1335" s="624"/>
      <c r="KZI1335" s="624"/>
      <c r="KZJ1335" s="624"/>
      <c r="KZK1335" s="624"/>
      <c r="KZL1335" s="624"/>
      <c r="KZM1335" s="624"/>
      <c r="KZN1335" s="624"/>
      <c r="KZO1335" s="624"/>
      <c r="KZP1335" s="624"/>
      <c r="KZQ1335" s="624"/>
      <c r="KZR1335" s="624"/>
      <c r="KZS1335" s="624"/>
      <c r="KZT1335" s="624"/>
      <c r="KZU1335" s="624"/>
      <c r="KZV1335" s="624"/>
      <c r="KZW1335" s="624"/>
      <c r="KZX1335" s="624"/>
      <c r="KZY1335" s="624"/>
      <c r="KZZ1335" s="624"/>
      <c r="LAA1335" s="624"/>
      <c r="LAB1335" s="624"/>
      <c r="LAC1335" s="624"/>
      <c r="LAD1335" s="624"/>
      <c r="LAE1335" s="624"/>
      <c r="LAF1335" s="624"/>
      <c r="LAG1335" s="624"/>
      <c r="LAH1335" s="624"/>
      <c r="LAI1335" s="624"/>
      <c r="LAJ1335" s="624"/>
      <c r="LAK1335" s="624"/>
      <c r="LAL1335" s="624"/>
      <c r="LAM1335" s="624"/>
      <c r="LAN1335" s="624"/>
      <c r="LAO1335" s="624"/>
      <c r="LAP1335" s="624"/>
      <c r="LAQ1335" s="624"/>
      <c r="LAR1335" s="624"/>
      <c r="LAS1335" s="624"/>
      <c r="LAT1335" s="624"/>
      <c r="LAU1335" s="624"/>
      <c r="LAV1335" s="624"/>
      <c r="LAW1335" s="624"/>
      <c r="LAX1335" s="624"/>
      <c r="LAY1335" s="624"/>
      <c r="LAZ1335" s="624"/>
      <c r="LBA1335" s="624"/>
      <c r="LBB1335" s="624"/>
      <c r="LBC1335" s="624"/>
      <c r="LBD1335" s="624"/>
      <c r="LBE1335" s="624"/>
      <c r="LBF1335" s="624"/>
      <c r="LBG1335" s="624"/>
      <c r="LBH1335" s="624"/>
      <c r="LBI1335" s="624"/>
      <c r="LBJ1335" s="624"/>
      <c r="LBK1335" s="624"/>
      <c r="LBL1335" s="624"/>
      <c r="LBM1335" s="624"/>
      <c r="LBN1335" s="624"/>
      <c r="LBO1335" s="624"/>
      <c r="LBP1335" s="624"/>
      <c r="LBQ1335" s="624"/>
      <c r="LBR1335" s="624"/>
      <c r="LBS1335" s="624"/>
      <c r="LBT1335" s="624"/>
      <c r="LBU1335" s="624"/>
      <c r="LBV1335" s="624"/>
      <c r="LBW1335" s="624"/>
      <c r="LBX1335" s="624"/>
      <c r="LBY1335" s="624"/>
      <c r="LBZ1335" s="624"/>
      <c r="LCA1335" s="624"/>
      <c r="LCB1335" s="624"/>
      <c r="LCC1335" s="624"/>
      <c r="LCD1335" s="624"/>
      <c r="LCE1335" s="624"/>
      <c r="LCF1335" s="624"/>
      <c r="LCG1335" s="624"/>
      <c r="LCH1335" s="624"/>
      <c r="LCI1335" s="624"/>
      <c r="LCJ1335" s="624"/>
      <c r="LCK1335" s="624"/>
      <c r="LCL1335" s="624"/>
      <c r="LCM1335" s="624"/>
      <c r="LCN1335" s="624"/>
      <c r="LCO1335" s="624"/>
      <c r="LCP1335" s="624"/>
      <c r="LCQ1335" s="624"/>
      <c r="LCR1335" s="624"/>
      <c r="LCS1335" s="624"/>
      <c r="LCT1335" s="624"/>
      <c r="LCU1335" s="624"/>
      <c r="LCV1335" s="624"/>
      <c r="LCW1335" s="624"/>
      <c r="LCX1335" s="624"/>
      <c r="LCY1335" s="624"/>
      <c r="LCZ1335" s="624"/>
      <c r="LDA1335" s="624"/>
      <c r="LDB1335" s="624"/>
      <c r="LDC1335" s="624"/>
      <c r="LDD1335" s="624"/>
      <c r="LDE1335" s="624"/>
      <c r="LDF1335" s="624"/>
      <c r="LDG1335" s="624"/>
      <c r="LDH1335" s="624"/>
      <c r="LDI1335" s="624"/>
      <c r="LDJ1335" s="624"/>
      <c r="LDK1335" s="624"/>
      <c r="LDL1335" s="624"/>
      <c r="LDM1335" s="624"/>
      <c r="LDN1335" s="624"/>
      <c r="LDO1335" s="624"/>
      <c r="LDP1335" s="624"/>
      <c r="LDQ1335" s="624"/>
      <c r="LDR1335" s="624"/>
      <c r="LDS1335" s="624"/>
      <c r="LDT1335" s="624"/>
      <c r="LDU1335" s="624"/>
      <c r="LDV1335" s="624"/>
      <c r="LDW1335" s="624"/>
      <c r="LDX1335" s="624"/>
      <c r="LDY1335" s="624"/>
      <c r="LDZ1335" s="624"/>
      <c r="LEA1335" s="624"/>
      <c r="LEB1335" s="624"/>
      <c r="LEC1335" s="624"/>
      <c r="LED1335" s="624"/>
      <c r="LEE1335" s="624"/>
      <c r="LEF1335" s="624"/>
      <c r="LEG1335" s="624"/>
      <c r="LEH1335" s="624"/>
      <c r="LEI1335" s="624"/>
      <c r="LEJ1335" s="624"/>
      <c r="LEK1335" s="624"/>
      <c r="LEL1335" s="624"/>
      <c r="LEM1335" s="624"/>
      <c r="LEN1335" s="624"/>
      <c r="LEO1335" s="624"/>
      <c r="LEP1335" s="624"/>
      <c r="LEQ1335" s="624"/>
      <c r="LER1335" s="624"/>
      <c r="LES1335" s="624"/>
      <c r="LET1335" s="624"/>
      <c r="LEU1335" s="624"/>
      <c r="LEV1335" s="624"/>
      <c r="LEW1335" s="624"/>
      <c r="LEX1335" s="624"/>
      <c r="LEY1335" s="624"/>
      <c r="LEZ1335" s="624"/>
      <c r="LFA1335" s="624"/>
      <c r="LFB1335" s="624"/>
      <c r="LFC1335" s="624"/>
      <c r="LFD1335" s="624"/>
      <c r="LFE1335" s="624"/>
      <c r="LFF1335" s="624"/>
      <c r="LFG1335" s="624"/>
      <c r="LFH1335" s="624"/>
      <c r="LFI1335" s="624"/>
      <c r="LFJ1335" s="624"/>
      <c r="LFK1335" s="624"/>
      <c r="LFL1335" s="624"/>
      <c r="LFM1335" s="624"/>
      <c r="LFN1335" s="624"/>
      <c r="LFO1335" s="624"/>
      <c r="LFP1335" s="624"/>
      <c r="LFQ1335" s="624"/>
      <c r="LFR1335" s="624"/>
      <c r="LFS1335" s="624"/>
      <c r="LFT1335" s="624"/>
      <c r="LFU1335" s="624"/>
      <c r="LFV1335" s="624"/>
      <c r="LFW1335" s="624"/>
      <c r="LFX1335" s="624"/>
      <c r="LFY1335" s="624"/>
      <c r="LFZ1335" s="624"/>
      <c r="LGA1335" s="624"/>
      <c r="LGB1335" s="624"/>
      <c r="LGC1335" s="624"/>
      <c r="LGD1335" s="624"/>
      <c r="LGE1335" s="624"/>
      <c r="LGF1335" s="624"/>
      <c r="LGG1335" s="624"/>
      <c r="LGH1335" s="624"/>
      <c r="LGI1335" s="624"/>
      <c r="LGJ1335" s="624"/>
      <c r="LGK1335" s="624"/>
      <c r="LGL1335" s="624"/>
      <c r="LGM1335" s="624"/>
      <c r="LGN1335" s="624"/>
      <c r="LGO1335" s="624"/>
      <c r="LGP1335" s="624"/>
      <c r="LGQ1335" s="624"/>
      <c r="LGR1335" s="624"/>
      <c r="LGS1335" s="624"/>
      <c r="LGT1335" s="624"/>
      <c r="LGU1335" s="624"/>
      <c r="LGV1335" s="624"/>
      <c r="LGW1335" s="624"/>
      <c r="LGX1335" s="624"/>
      <c r="LGY1335" s="624"/>
      <c r="LGZ1335" s="624"/>
      <c r="LHA1335" s="624"/>
      <c r="LHB1335" s="624"/>
      <c r="LHC1335" s="624"/>
      <c r="LHD1335" s="624"/>
      <c r="LHE1335" s="624"/>
      <c r="LHF1335" s="624"/>
      <c r="LHG1335" s="624"/>
      <c r="LHH1335" s="624"/>
      <c r="LHI1335" s="624"/>
      <c r="LHJ1335" s="624"/>
      <c r="LHK1335" s="624"/>
      <c r="LHL1335" s="624"/>
      <c r="LHM1335" s="624"/>
      <c r="LHN1335" s="624"/>
      <c r="LHO1335" s="624"/>
      <c r="LHP1335" s="624"/>
      <c r="LHQ1335" s="624"/>
      <c r="LHR1335" s="624"/>
      <c r="LHS1335" s="624"/>
      <c r="LHT1335" s="624"/>
      <c r="LHU1335" s="624"/>
      <c r="LHV1335" s="624"/>
      <c r="LHW1335" s="624"/>
      <c r="LHX1335" s="624"/>
      <c r="LHY1335" s="624"/>
      <c r="LHZ1335" s="624"/>
      <c r="LIA1335" s="624"/>
      <c r="LIB1335" s="624"/>
      <c r="LIC1335" s="624"/>
      <c r="LID1335" s="624"/>
      <c r="LIE1335" s="624"/>
      <c r="LIF1335" s="624"/>
      <c r="LIG1335" s="624"/>
      <c r="LIH1335" s="624"/>
      <c r="LII1335" s="624"/>
      <c r="LIJ1335" s="624"/>
      <c r="LIK1335" s="624"/>
      <c r="LIL1335" s="624"/>
      <c r="LIM1335" s="624"/>
      <c r="LIN1335" s="624"/>
      <c r="LIO1335" s="624"/>
      <c r="LIP1335" s="624"/>
      <c r="LIQ1335" s="624"/>
      <c r="LIR1335" s="624"/>
      <c r="LIS1335" s="624"/>
      <c r="LIT1335" s="624"/>
      <c r="LIU1335" s="624"/>
      <c r="LIV1335" s="624"/>
      <c r="LIW1335" s="624"/>
      <c r="LIX1335" s="624"/>
      <c r="LIY1335" s="624"/>
      <c r="LIZ1335" s="624"/>
      <c r="LJA1335" s="624"/>
      <c r="LJB1335" s="624"/>
      <c r="LJC1335" s="624"/>
      <c r="LJD1335" s="624"/>
      <c r="LJE1335" s="624"/>
      <c r="LJF1335" s="624"/>
      <c r="LJG1335" s="624"/>
      <c r="LJH1335" s="624"/>
      <c r="LJI1335" s="624"/>
      <c r="LJJ1335" s="624"/>
      <c r="LJK1335" s="624"/>
      <c r="LJL1335" s="624"/>
      <c r="LJM1335" s="624"/>
      <c r="LJN1335" s="624"/>
      <c r="LJO1335" s="624"/>
      <c r="LJP1335" s="624"/>
      <c r="LJQ1335" s="624"/>
      <c r="LJR1335" s="624"/>
      <c r="LJS1335" s="624"/>
      <c r="LJT1335" s="624"/>
      <c r="LJU1335" s="624"/>
      <c r="LJV1335" s="624"/>
      <c r="LJW1335" s="624"/>
      <c r="LJX1335" s="624"/>
      <c r="LJY1335" s="624"/>
      <c r="LJZ1335" s="624"/>
      <c r="LKA1335" s="624"/>
      <c r="LKB1335" s="624"/>
      <c r="LKC1335" s="624"/>
      <c r="LKD1335" s="624"/>
      <c r="LKE1335" s="624"/>
      <c r="LKF1335" s="624"/>
      <c r="LKG1335" s="624"/>
      <c r="LKH1335" s="624"/>
      <c r="LKI1335" s="624"/>
      <c r="LKJ1335" s="624"/>
      <c r="LKK1335" s="624"/>
      <c r="LKL1335" s="624"/>
      <c r="LKM1335" s="624"/>
      <c r="LKN1335" s="624"/>
      <c r="LKO1335" s="624"/>
      <c r="LKP1335" s="624"/>
      <c r="LKQ1335" s="624"/>
      <c r="LKR1335" s="624"/>
      <c r="LKS1335" s="624"/>
      <c r="LKT1335" s="624"/>
      <c r="LKU1335" s="624"/>
      <c r="LKV1335" s="624"/>
      <c r="LKW1335" s="624"/>
      <c r="LKX1335" s="624"/>
      <c r="LKY1335" s="624"/>
      <c r="LKZ1335" s="624"/>
      <c r="LLA1335" s="624"/>
      <c r="LLB1335" s="624"/>
      <c r="LLC1335" s="624"/>
      <c r="LLD1335" s="624"/>
      <c r="LLE1335" s="624"/>
      <c r="LLF1335" s="624"/>
      <c r="LLG1335" s="624"/>
      <c r="LLH1335" s="624"/>
      <c r="LLI1335" s="624"/>
      <c r="LLJ1335" s="624"/>
      <c r="LLK1335" s="624"/>
      <c r="LLL1335" s="624"/>
      <c r="LLM1335" s="624"/>
      <c r="LLN1335" s="624"/>
      <c r="LLO1335" s="624"/>
      <c r="LLP1335" s="624"/>
      <c r="LLQ1335" s="624"/>
      <c r="LLR1335" s="624"/>
      <c r="LLS1335" s="624"/>
      <c r="LLT1335" s="624"/>
      <c r="LLU1335" s="624"/>
      <c r="LLV1335" s="624"/>
      <c r="LLW1335" s="624"/>
      <c r="LLX1335" s="624"/>
      <c r="LLY1335" s="624"/>
      <c r="LLZ1335" s="624"/>
      <c r="LMA1335" s="624"/>
      <c r="LMB1335" s="624"/>
      <c r="LMC1335" s="624"/>
      <c r="LMD1335" s="624"/>
      <c r="LME1335" s="624"/>
      <c r="LMF1335" s="624"/>
      <c r="LMG1335" s="624"/>
      <c r="LMH1335" s="624"/>
      <c r="LMI1335" s="624"/>
      <c r="LMJ1335" s="624"/>
      <c r="LMK1335" s="624"/>
      <c r="LML1335" s="624"/>
      <c r="LMM1335" s="624"/>
      <c r="LMN1335" s="624"/>
      <c r="LMO1335" s="624"/>
      <c r="LMP1335" s="624"/>
      <c r="LMQ1335" s="624"/>
      <c r="LMR1335" s="624"/>
      <c r="LMS1335" s="624"/>
      <c r="LMT1335" s="624"/>
      <c r="LMU1335" s="624"/>
      <c r="LMV1335" s="624"/>
      <c r="LMW1335" s="624"/>
      <c r="LMX1335" s="624"/>
      <c r="LMY1335" s="624"/>
      <c r="LMZ1335" s="624"/>
      <c r="LNA1335" s="624"/>
      <c r="LNB1335" s="624"/>
      <c r="LNC1335" s="624"/>
      <c r="LND1335" s="624"/>
      <c r="LNE1335" s="624"/>
      <c r="LNF1335" s="624"/>
      <c r="LNG1335" s="624"/>
      <c r="LNH1335" s="624"/>
      <c r="LNI1335" s="624"/>
      <c r="LNJ1335" s="624"/>
      <c r="LNK1335" s="624"/>
      <c r="LNL1335" s="624"/>
      <c r="LNM1335" s="624"/>
      <c r="LNN1335" s="624"/>
      <c r="LNO1335" s="624"/>
      <c r="LNP1335" s="624"/>
      <c r="LNQ1335" s="624"/>
      <c r="LNR1335" s="624"/>
      <c r="LNS1335" s="624"/>
      <c r="LNT1335" s="624"/>
      <c r="LNU1335" s="624"/>
      <c r="LNV1335" s="624"/>
      <c r="LNW1335" s="624"/>
      <c r="LNX1335" s="624"/>
      <c r="LNY1335" s="624"/>
      <c r="LNZ1335" s="624"/>
      <c r="LOA1335" s="624"/>
      <c r="LOB1335" s="624"/>
      <c r="LOC1335" s="624"/>
      <c r="LOD1335" s="624"/>
      <c r="LOE1335" s="624"/>
      <c r="LOF1335" s="624"/>
      <c r="LOG1335" s="624"/>
      <c r="LOH1335" s="624"/>
      <c r="LOI1335" s="624"/>
      <c r="LOJ1335" s="624"/>
      <c r="LOK1335" s="624"/>
      <c r="LOL1335" s="624"/>
      <c r="LOM1335" s="624"/>
      <c r="LON1335" s="624"/>
      <c r="LOO1335" s="624"/>
      <c r="LOP1335" s="624"/>
      <c r="LOQ1335" s="624"/>
      <c r="LOR1335" s="624"/>
      <c r="LOS1335" s="624"/>
      <c r="LOT1335" s="624"/>
      <c r="LOU1335" s="624"/>
      <c r="LOV1335" s="624"/>
      <c r="LOW1335" s="624"/>
      <c r="LOX1335" s="624"/>
      <c r="LOY1335" s="624"/>
      <c r="LOZ1335" s="624"/>
      <c r="LPA1335" s="624"/>
      <c r="LPB1335" s="624"/>
      <c r="LPC1335" s="624"/>
      <c r="LPD1335" s="624"/>
      <c r="LPE1335" s="624"/>
      <c r="LPF1335" s="624"/>
      <c r="LPG1335" s="624"/>
      <c r="LPH1335" s="624"/>
      <c r="LPI1335" s="624"/>
      <c r="LPJ1335" s="624"/>
      <c r="LPK1335" s="624"/>
      <c r="LPL1335" s="624"/>
      <c r="LPM1335" s="624"/>
      <c r="LPN1335" s="624"/>
      <c r="LPO1335" s="624"/>
      <c r="LPP1335" s="624"/>
      <c r="LPQ1335" s="624"/>
      <c r="LPR1335" s="624"/>
      <c r="LPS1335" s="624"/>
      <c r="LPT1335" s="624"/>
      <c r="LPU1335" s="624"/>
      <c r="LPV1335" s="624"/>
      <c r="LPW1335" s="624"/>
      <c r="LPX1335" s="624"/>
      <c r="LPY1335" s="624"/>
      <c r="LPZ1335" s="624"/>
      <c r="LQA1335" s="624"/>
      <c r="LQB1335" s="624"/>
      <c r="LQC1335" s="624"/>
      <c r="LQD1335" s="624"/>
      <c r="LQE1335" s="624"/>
      <c r="LQF1335" s="624"/>
      <c r="LQG1335" s="624"/>
      <c r="LQH1335" s="624"/>
      <c r="LQI1335" s="624"/>
      <c r="LQJ1335" s="624"/>
      <c r="LQK1335" s="624"/>
      <c r="LQL1335" s="624"/>
      <c r="LQM1335" s="624"/>
      <c r="LQN1335" s="624"/>
      <c r="LQO1335" s="624"/>
      <c r="LQP1335" s="624"/>
      <c r="LQQ1335" s="624"/>
      <c r="LQR1335" s="624"/>
      <c r="LQS1335" s="624"/>
      <c r="LQT1335" s="624"/>
      <c r="LQU1335" s="624"/>
      <c r="LQV1335" s="624"/>
      <c r="LQW1335" s="624"/>
      <c r="LQX1335" s="624"/>
      <c r="LQY1335" s="624"/>
      <c r="LQZ1335" s="624"/>
      <c r="LRA1335" s="624"/>
      <c r="LRB1335" s="624"/>
      <c r="LRC1335" s="624"/>
      <c r="LRD1335" s="624"/>
      <c r="LRE1335" s="624"/>
      <c r="LRF1335" s="624"/>
      <c r="LRG1335" s="624"/>
      <c r="LRH1335" s="624"/>
      <c r="LRI1335" s="624"/>
      <c r="LRJ1335" s="624"/>
      <c r="LRK1335" s="624"/>
      <c r="LRL1335" s="624"/>
      <c r="LRM1335" s="624"/>
      <c r="LRN1335" s="624"/>
      <c r="LRO1335" s="624"/>
      <c r="LRP1335" s="624"/>
      <c r="LRQ1335" s="624"/>
      <c r="LRR1335" s="624"/>
      <c r="LRS1335" s="624"/>
      <c r="LRT1335" s="624"/>
      <c r="LRU1335" s="624"/>
      <c r="LRV1335" s="624"/>
      <c r="LRW1335" s="624"/>
      <c r="LRX1335" s="624"/>
      <c r="LRY1335" s="624"/>
      <c r="LRZ1335" s="624"/>
      <c r="LSA1335" s="624"/>
      <c r="LSB1335" s="624"/>
      <c r="LSC1335" s="624"/>
      <c r="LSD1335" s="624"/>
      <c r="LSE1335" s="624"/>
      <c r="LSF1335" s="624"/>
      <c r="LSG1335" s="624"/>
      <c r="LSH1335" s="624"/>
      <c r="LSI1335" s="624"/>
      <c r="LSJ1335" s="624"/>
      <c r="LSK1335" s="624"/>
      <c r="LSL1335" s="624"/>
      <c r="LSM1335" s="624"/>
      <c r="LSN1335" s="624"/>
      <c r="LSO1335" s="624"/>
      <c r="LSP1335" s="624"/>
      <c r="LSQ1335" s="624"/>
      <c r="LSR1335" s="624"/>
      <c r="LSS1335" s="624"/>
      <c r="LST1335" s="624"/>
      <c r="LSU1335" s="624"/>
      <c r="LSV1335" s="624"/>
      <c r="LSW1335" s="624"/>
      <c r="LSX1335" s="624"/>
      <c r="LSY1335" s="624"/>
      <c r="LSZ1335" s="624"/>
      <c r="LTA1335" s="624"/>
      <c r="LTB1335" s="624"/>
      <c r="LTC1335" s="624"/>
      <c r="LTD1335" s="624"/>
      <c r="LTE1335" s="624"/>
      <c r="LTF1335" s="624"/>
      <c r="LTG1335" s="624"/>
      <c r="LTH1335" s="624"/>
      <c r="LTI1335" s="624"/>
      <c r="LTJ1335" s="624"/>
      <c r="LTK1335" s="624"/>
      <c r="LTL1335" s="624"/>
      <c r="LTM1335" s="624"/>
      <c r="LTN1335" s="624"/>
      <c r="LTO1335" s="624"/>
      <c r="LTP1335" s="624"/>
      <c r="LTQ1335" s="624"/>
      <c r="LTR1335" s="624"/>
      <c r="LTS1335" s="624"/>
      <c r="LTT1335" s="624"/>
      <c r="LTU1335" s="624"/>
      <c r="LTV1335" s="624"/>
      <c r="LTW1335" s="624"/>
      <c r="LTX1335" s="624"/>
      <c r="LTY1335" s="624"/>
      <c r="LTZ1335" s="624"/>
      <c r="LUA1335" s="624"/>
      <c r="LUB1335" s="624"/>
      <c r="LUC1335" s="624"/>
      <c r="LUD1335" s="624"/>
      <c r="LUE1335" s="624"/>
      <c r="LUF1335" s="624"/>
      <c r="LUG1335" s="624"/>
      <c r="LUH1335" s="624"/>
      <c r="LUI1335" s="624"/>
      <c r="LUJ1335" s="624"/>
      <c r="LUK1335" s="624"/>
      <c r="LUL1335" s="624"/>
      <c r="LUM1335" s="624"/>
      <c r="LUN1335" s="624"/>
      <c r="LUO1335" s="624"/>
      <c r="LUP1335" s="624"/>
      <c r="LUQ1335" s="624"/>
      <c r="LUR1335" s="624"/>
      <c r="LUS1335" s="624"/>
      <c r="LUT1335" s="624"/>
      <c r="LUU1335" s="624"/>
      <c r="LUV1335" s="624"/>
      <c r="LUW1335" s="624"/>
      <c r="LUX1335" s="624"/>
      <c r="LUY1335" s="624"/>
      <c r="LUZ1335" s="624"/>
      <c r="LVA1335" s="624"/>
      <c r="LVB1335" s="624"/>
      <c r="LVC1335" s="624"/>
      <c r="LVD1335" s="624"/>
      <c r="LVE1335" s="624"/>
      <c r="LVF1335" s="624"/>
      <c r="LVG1335" s="624"/>
      <c r="LVH1335" s="624"/>
      <c r="LVI1335" s="624"/>
      <c r="LVJ1335" s="624"/>
      <c r="LVK1335" s="624"/>
      <c r="LVL1335" s="624"/>
      <c r="LVM1335" s="624"/>
      <c r="LVN1335" s="624"/>
      <c r="LVO1335" s="624"/>
      <c r="LVP1335" s="624"/>
      <c r="LVQ1335" s="624"/>
      <c r="LVR1335" s="624"/>
      <c r="LVS1335" s="624"/>
      <c r="LVT1335" s="624"/>
      <c r="LVU1335" s="624"/>
      <c r="LVV1335" s="624"/>
      <c r="LVW1335" s="624"/>
      <c r="LVX1335" s="624"/>
      <c r="LVY1335" s="624"/>
      <c r="LVZ1335" s="624"/>
      <c r="LWA1335" s="624"/>
      <c r="LWB1335" s="624"/>
      <c r="LWC1335" s="624"/>
      <c r="LWD1335" s="624"/>
      <c r="LWE1335" s="624"/>
      <c r="LWF1335" s="624"/>
      <c r="LWG1335" s="624"/>
      <c r="LWH1335" s="624"/>
      <c r="LWI1335" s="624"/>
      <c r="LWJ1335" s="624"/>
      <c r="LWK1335" s="624"/>
      <c r="LWL1335" s="624"/>
      <c r="LWM1335" s="624"/>
      <c r="LWN1335" s="624"/>
      <c r="LWO1335" s="624"/>
      <c r="LWP1335" s="624"/>
      <c r="LWQ1335" s="624"/>
      <c r="LWR1335" s="624"/>
      <c r="LWS1335" s="624"/>
      <c r="LWT1335" s="624"/>
      <c r="LWU1335" s="624"/>
      <c r="LWV1335" s="624"/>
      <c r="LWW1335" s="624"/>
      <c r="LWX1335" s="624"/>
      <c r="LWY1335" s="624"/>
      <c r="LWZ1335" s="624"/>
      <c r="LXA1335" s="624"/>
      <c r="LXB1335" s="624"/>
      <c r="LXC1335" s="624"/>
      <c r="LXD1335" s="624"/>
      <c r="LXE1335" s="624"/>
      <c r="LXF1335" s="624"/>
      <c r="LXG1335" s="624"/>
      <c r="LXH1335" s="624"/>
      <c r="LXI1335" s="624"/>
      <c r="LXJ1335" s="624"/>
      <c r="LXK1335" s="624"/>
      <c r="LXL1335" s="624"/>
      <c r="LXM1335" s="624"/>
      <c r="LXN1335" s="624"/>
      <c r="LXO1335" s="624"/>
      <c r="LXP1335" s="624"/>
      <c r="LXQ1335" s="624"/>
      <c r="LXR1335" s="624"/>
      <c r="LXS1335" s="624"/>
      <c r="LXT1335" s="624"/>
      <c r="LXU1335" s="624"/>
      <c r="LXV1335" s="624"/>
      <c r="LXW1335" s="624"/>
      <c r="LXX1335" s="624"/>
      <c r="LXY1335" s="624"/>
      <c r="LXZ1335" s="624"/>
      <c r="LYA1335" s="624"/>
      <c r="LYB1335" s="624"/>
      <c r="LYC1335" s="624"/>
      <c r="LYD1335" s="624"/>
      <c r="LYE1335" s="624"/>
      <c r="LYF1335" s="624"/>
      <c r="LYG1335" s="624"/>
      <c r="LYH1335" s="624"/>
      <c r="LYI1335" s="624"/>
      <c r="LYJ1335" s="624"/>
      <c r="LYK1335" s="624"/>
      <c r="LYL1335" s="624"/>
      <c r="LYM1335" s="624"/>
      <c r="LYN1335" s="624"/>
      <c r="LYO1335" s="624"/>
      <c r="LYP1335" s="624"/>
      <c r="LYQ1335" s="624"/>
      <c r="LYR1335" s="624"/>
      <c r="LYS1335" s="624"/>
      <c r="LYT1335" s="624"/>
      <c r="LYU1335" s="624"/>
      <c r="LYV1335" s="624"/>
      <c r="LYW1335" s="624"/>
      <c r="LYX1335" s="624"/>
      <c r="LYY1335" s="624"/>
      <c r="LYZ1335" s="624"/>
      <c r="LZA1335" s="624"/>
      <c r="LZB1335" s="624"/>
      <c r="LZC1335" s="624"/>
      <c r="LZD1335" s="624"/>
      <c r="LZE1335" s="624"/>
      <c r="LZF1335" s="624"/>
      <c r="LZG1335" s="624"/>
      <c r="LZH1335" s="624"/>
      <c r="LZI1335" s="624"/>
      <c r="LZJ1335" s="624"/>
      <c r="LZK1335" s="624"/>
      <c r="LZL1335" s="624"/>
      <c r="LZM1335" s="624"/>
      <c r="LZN1335" s="624"/>
      <c r="LZO1335" s="624"/>
      <c r="LZP1335" s="624"/>
      <c r="LZQ1335" s="624"/>
      <c r="LZR1335" s="624"/>
      <c r="LZS1335" s="624"/>
      <c r="LZT1335" s="624"/>
      <c r="LZU1335" s="624"/>
      <c r="LZV1335" s="624"/>
      <c r="LZW1335" s="624"/>
      <c r="LZX1335" s="624"/>
      <c r="LZY1335" s="624"/>
      <c r="LZZ1335" s="624"/>
      <c r="MAA1335" s="624"/>
      <c r="MAB1335" s="624"/>
      <c r="MAC1335" s="624"/>
      <c r="MAD1335" s="624"/>
      <c r="MAE1335" s="624"/>
      <c r="MAF1335" s="624"/>
      <c r="MAG1335" s="624"/>
      <c r="MAH1335" s="624"/>
      <c r="MAI1335" s="624"/>
      <c r="MAJ1335" s="624"/>
      <c r="MAK1335" s="624"/>
      <c r="MAL1335" s="624"/>
      <c r="MAM1335" s="624"/>
      <c r="MAN1335" s="624"/>
      <c r="MAO1335" s="624"/>
      <c r="MAP1335" s="624"/>
      <c r="MAQ1335" s="624"/>
      <c r="MAR1335" s="624"/>
      <c r="MAS1335" s="624"/>
      <c r="MAT1335" s="624"/>
      <c r="MAU1335" s="624"/>
      <c r="MAV1335" s="624"/>
      <c r="MAW1335" s="624"/>
      <c r="MAX1335" s="624"/>
      <c r="MAY1335" s="624"/>
      <c r="MAZ1335" s="624"/>
      <c r="MBA1335" s="624"/>
      <c r="MBB1335" s="624"/>
      <c r="MBC1335" s="624"/>
      <c r="MBD1335" s="624"/>
      <c r="MBE1335" s="624"/>
      <c r="MBF1335" s="624"/>
      <c r="MBG1335" s="624"/>
      <c r="MBH1335" s="624"/>
      <c r="MBI1335" s="624"/>
      <c r="MBJ1335" s="624"/>
      <c r="MBK1335" s="624"/>
      <c r="MBL1335" s="624"/>
      <c r="MBM1335" s="624"/>
      <c r="MBN1335" s="624"/>
      <c r="MBO1335" s="624"/>
      <c r="MBP1335" s="624"/>
      <c r="MBQ1335" s="624"/>
      <c r="MBR1335" s="624"/>
      <c r="MBS1335" s="624"/>
      <c r="MBT1335" s="624"/>
      <c r="MBU1335" s="624"/>
      <c r="MBV1335" s="624"/>
      <c r="MBW1335" s="624"/>
      <c r="MBX1335" s="624"/>
      <c r="MBY1335" s="624"/>
      <c r="MBZ1335" s="624"/>
      <c r="MCA1335" s="624"/>
      <c r="MCB1335" s="624"/>
      <c r="MCC1335" s="624"/>
      <c r="MCD1335" s="624"/>
      <c r="MCE1335" s="624"/>
      <c r="MCF1335" s="624"/>
      <c r="MCG1335" s="624"/>
      <c r="MCH1335" s="624"/>
      <c r="MCI1335" s="624"/>
      <c r="MCJ1335" s="624"/>
      <c r="MCK1335" s="624"/>
      <c r="MCL1335" s="624"/>
      <c r="MCM1335" s="624"/>
      <c r="MCN1335" s="624"/>
      <c r="MCO1335" s="624"/>
      <c r="MCP1335" s="624"/>
      <c r="MCQ1335" s="624"/>
      <c r="MCR1335" s="624"/>
      <c r="MCS1335" s="624"/>
      <c r="MCT1335" s="624"/>
      <c r="MCU1335" s="624"/>
      <c r="MCV1335" s="624"/>
      <c r="MCW1335" s="624"/>
      <c r="MCX1335" s="624"/>
      <c r="MCY1335" s="624"/>
      <c r="MCZ1335" s="624"/>
      <c r="MDA1335" s="624"/>
      <c r="MDB1335" s="624"/>
      <c r="MDC1335" s="624"/>
      <c r="MDD1335" s="624"/>
      <c r="MDE1335" s="624"/>
      <c r="MDF1335" s="624"/>
      <c r="MDG1335" s="624"/>
      <c r="MDH1335" s="624"/>
      <c r="MDI1335" s="624"/>
      <c r="MDJ1335" s="624"/>
      <c r="MDK1335" s="624"/>
      <c r="MDL1335" s="624"/>
      <c r="MDM1335" s="624"/>
      <c r="MDN1335" s="624"/>
      <c r="MDO1335" s="624"/>
      <c r="MDP1335" s="624"/>
      <c r="MDQ1335" s="624"/>
      <c r="MDR1335" s="624"/>
      <c r="MDS1335" s="624"/>
      <c r="MDT1335" s="624"/>
      <c r="MDU1335" s="624"/>
      <c r="MDV1335" s="624"/>
      <c r="MDW1335" s="624"/>
      <c r="MDX1335" s="624"/>
      <c r="MDY1335" s="624"/>
      <c r="MDZ1335" s="624"/>
      <c r="MEA1335" s="624"/>
      <c r="MEB1335" s="624"/>
      <c r="MEC1335" s="624"/>
      <c r="MED1335" s="624"/>
      <c r="MEE1335" s="624"/>
      <c r="MEF1335" s="624"/>
      <c r="MEG1335" s="624"/>
      <c r="MEH1335" s="624"/>
      <c r="MEI1335" s="624"/>
      <c r="MEJ1335" s="624"/>
      <c r="MEK1335" s="624"/>
      <c r="MEL1335" s="624"/>
      <c r="MEM1335" s="624"/>
      <c r="MEN1335" s="624"/>
      <c r="MEO1335" s="624"/>
      <c r="MEP1335" s="624"/>
      <c r="MEQ1335" s="624"/>
      <c r="MER1335" s="624"/>
      <c r="MES1335" s="624"/>
      <c r="MET1335" s="624"/>
      <c r="MEU1335" s="624"/>
      <c r="MEV1335" s="624"/>
      <c r="MEW1335" s="624"/>
      <c r="MEX1335" s="624"/>
      <c r="MEY1335" s="624"/>
      <c r="MEZ1335" s="624"/>
      <c r="MFA1335" s="624"/>
      <c r="MFB1335" s="624"/>
      <c r="MFC1335" s="624"/>
      <c r="MFD1335" s="624"/>
      <c r="MFE1335" s="624"/>
      <c r="MFF1335" s="624"/>
      <c r="MFG1335" s="624"/>
      <c r="MFH1335" s="624"/>
      <c r="MFI1335" s="624"/>
      <c r="MFJ1335" s="624"/>
      <c r="MFK1335" s="624"/>
      <c r="MFL1335" s="624"/>
      <c r="MFM1335" s="624"/>
      <c r="MFN1335" s="624"/>
      <c r="MFO1335" s="624"/>
      <c r="MFP1335" s="624"/>
      <c r="MFQ1335" s="624"/>
      <c r="MFR1335" s="624"/>
      <c r="MFS1335" s="624"/>
      <c r="MFT1335" s="624"/>
      <c r="MFU1335" s="624"/>
      <c r="MFV1335" s="624"/>
      <c r="MFW1335" s="624"/>
      <c r="MFX1335" s="624"/>
      <c r="MFY1335" s="624"/>
      <c r="MFZ1335" s="624"/>
      <c r="MGA1335" s="624"/>
      <c r="MGB1335" s="624"/>
      <c r="MGC1335" s="624"/>
      <c r="MGD1335" s="624"/>
      <c r="MGE1335" s="624"/>
      <c r="MGF1335" s="624"/>
      <c r="MGG1335" s="624"/>
      <c r="MGH1335" s="624"/>
      <c r="MGI1335" s="624"/>
      <c r="MGJ1335" s="624"/>
      <c r="MGK1335" s="624"/>
      <c r="MGL1335" s="624"/>
      <c r="MGM1335" s="624"/>
      <c r="MGN1335" s="624"/>
      <c r="MGO1335" s="624"/>
      <c r="MGP1335" s="624"/>
      <c r="MGQ1335" s="624"/>
      <c r="MGR1335" s="624"/>
      <c r="MGS1335" s="624"/>
      <c r="MGT1335" s="624"/>
      <c r="MGU1335" s="624"/>
      <c r="MGV1335" s="624"/>
      <c r="MGW1335" s="624"/>
      <c r="MGX1335" s="624"/>
      <c r="MGY1335" s="624"/>
      <c r="MGZ1335" s="624"/>
      <c r="MHA1335" s="624"/>
      <c r="MHB1335" s="624"/>
      <c r="MHC1335" s="624"/>
      <c r="MHD1335" s="624"/>
      <c r="MHE1335" s="624"/>
      <c r="MHF1335" s="624"/>
      <c r="MHG1335" s="624"/>
      <c r="MHH1335" s="624"/>
      <c r="MHI1335" s="624"/>
      <c r="MHJ1335" s="624"/>
      <c r="MHK1335" s="624"/>
      <c r="MHL1335" s="624"/>
      <c r="MHM1335" s="624"/>
      <c r="MHN1335" s="624"/>
      <c r="MHO1335" s="624"/>
      <c r="MHP1335" s="624"/>
      <c r="MHQ1335" s="624"/>
      <c r="MHR1335" s="624"/>
      <c r="MHS1335" s="624"/>
      <c r="MHT1335" s="624"/>
      <c r="MHU1335" s="624"/>
      <c r="MHV1335" s="624"/>
      <c r="MHW1335" s="624"/>
      <c r="MHX1335" s="624"/>
      <c r="MHY1335" s="624"/>
      <c r="MHZ1335" s="624"/>
      <c r="MIA1335" s="624"/>
      <c r="MIB1335" s="624"/>
      <c r="MIC1335" s="624"/>
      <c r="MID1335" s="624"/>
      <c r="MIE1335" s="624"/>
      <c r="MIF1335" s="624"/>
      <c r="MIG1335" s="624"/>
      <c r="MIH1335" s="624"/>
      <c r="MII1335" s="624"/>
      <c r="MIJ1335" s="624"/>
      <c r="MIK1335" s="624"/>
      <c r="MIL1335" s="624"/>
      <c r="MIM1335" s="624"/>
      <c r="MIN1335" s="624"/>
      <c r="MIO1335" s="624"/>
      <c r="MIP1335" s="624"/>
      <c r="MIQ1335" s="624"/>
      <c r="MIR1335" s="624"/>
      <c r="MIS1335" s="624"/>
      <c r="MIT1335" s="624"/>
      <c r="MIU1335" s="624"/>
      <c r="MIV1335" s="624"/>
      <c r="MIW1335" s="624"/>
      <c r="MIX1335" s="624"/>
      <c r="MIY1335" s="624"/>
      <c r="MIZ1335" s="624"/>
      <c r="MJA1335" s="624"/>
      <c r="MJB1335" s="624"/>
      <c r="MJC1335" s="624"/>
      <c r="MJD1335" s="624"/>
      <c r="MJE1335" s="624"/>
      <c r="MJF1335" s="624"/>
      <c r="MJG1335" s="624"/>
      <c r="MJH1335" s="624"/>
      <c r="MJI1335" s="624"/>
      <c r="MJJ1335" s="624"/>
      <c r="MJK1335" s="624"/>
      <c r="MJL1335" s="624"/>
      <c r="MJM1335" s="624"/>
      <c r="MJN1335" s="624"/>
      <c r="MJO1335" s="624"/>
      <c r="MJP1335" s="624"/>
      <c r="MJQ1335" s="624"/>
      <c r="MJR1335" s="624"/>
      <c r="MJS1335" s="624"/>
      <c r="MJT1335" s="624"/>
      <c r="MJU1335" s="624"/>
      <c r="MJV1335" s="624"/>
      <c r="MJW1335" s="624"/>
      <c r="MJX1335" s="624"/>
      <c r="MJY1335" s="624"/>
      <c r="MJZ1335" s="624"/>
      <c r="MKA1335" s="624"/>
      <c r="MKB1335" s="624"/>
      <c r="MKC1335" s="624"/>
      <c r="MKD1335" s="624"/>
      <c r="MKE1335" s="624"/>
      <c r="MKF1335" s="624"/>
      <c r="MKG1335" s="624"/>
      <c r="MKH1335" s="624"/>
      <c r="MKI1335" s="624"/>
      <c r="MKJ1335" s="624"/>
      <c r="MKK1335" s="624"/>
      <c r="MKL1335" s="624"/>
      <c r="MKM1335" s="624"/>
      <c r="MKN1335" s="624"/>
      <c r="MKO1335" s="624"/>
      <c r="MKP1335" s="624"/>
      <c r="MKQ1335" s="624"/>
      <c r="MKR1335" s="624"/>
      <c r="MKS1335" s="624"/>
      <c r="MKT1335" s="624"/>
      <c r="MKU1335" s="624"/>
      <c r="MKV1335" s="624"/>
      <c r="MKW1335" s="624"/>
      <c r="MKX1335" s="624"/>
      <c r="MKY1335" s="624"/>
      <c r="MKZ1335" s="624"/>
      <c r="MLA1335" s="624"/>
      <c r="MLB1335" s="624"/>
      <c r="MLC1335" s="624"/>
      <c r="MLD1335" s="624"/>
      <c r="MLE1335" s="624"/>
      <c r="MLF1335" s="624"/>
      <c r="MLG1335" s="624"/>
      <c r="MLH1335" s="624"/>
      <c r="MLI1335" s="624"/>
      <c r="MLJ1335" s="624"/>
      <c r="MLK1335" s="624"/>
      <c r="MLL1335" s="624"/>
      <c r="MLM1335" s="624"/>
      <c r="MLN1335" s="624"/>
      <c r="MLO1335" s="624"/>
      <c r="MLP1335" s="624"/>
      <c r="MLQ1335" s="624"/>
      <c r="MLR1335" s="624"/>
      <c r="MLS1335" s="624"/>
      <c r="MLT1335" s="624"/>
      <c r="MLU1335" s="624"/>
      <c r="MLV1335" s="624"/>
      <c r="MLW1335" s="624"/>
      <c r="MLX1335" s="624"/>
      <c r="MLY1335" s="624"/>
      <c r="MLZ1335" s="624"/>
      <c r="MMA1335" s="624"/>
      <c r="MMB1335" s="624"/>
      <c r="MMC1335" s="624"/>
      <c r="MMD1335" s="624"/>
      <c r="MME1335" s="624"/>
      <c r="MMF1335" s="624"/>
      <c r="MMG1335" s="624"/>
      <c r="MMH1335" s="624"/>
      <c r="MMI1335" s="624"/>
      <c r="MMJ1335" s="624"/>
      <c r="MMK1335" s="624"/>
      <c r="MML1335" s="624"/>
      <c r="MMM1335" s="624"/>
      <c r="MMN1335" s="624"/>
      <c r="MMO1335" s="624"/>
      <c r="MMP1335" s="624"/>
      <c r="MMQ1335" s="624"/>
      <c r="MMR1335" s="624"/>
      <c r="MMS1335" s="624"/>
      <c r="MMT1335" s="624"/>
      <c r="MMU1335" s="624"/>
      <c r="MMV1335" s="624"/>
      <c r="MMW1335" s="624"/>
      <c r="MMX1335" s="624"/>
      <c r="MMY1335" s="624"/>
      <c r="MMZ1335" s="624"/>
      <c r="MNA1335" s="624"/>
      <c r="MNB1335" s="624"/>
      <c r="MNC1335" s="624"/>
      <c r="MND1335" s="624"/>
      <c r="MNE1335" s="624"/>
      <c r="MNF1335" s="624"/>
      <c r="MNG1335" s="624"/>
      <c r="MNH1335" s="624"/>
      <c r="MNI1335" s="624"/>
      <c r="MNJ1335" s="624"/>
      <c r="MNK1335" s="624"/>
      <c r="MNL1335" s="624"/>
      <c r="MNM1335" s="624"/>
      <c r="MNN1335" s="624"/>
      <c r="MNO1335" s="624"/>
      <c r="MNP1335" s="624"/>
      <c r="MNQ1335" s="624"/>
      <c r="MNR1335" s="624"/>
      <c r="MNS1335" s="624"/>
      <c r="MNT1335" s="624"/>
      <c r="MNU1335" s="624"/>
      <c r="MNV1335" s="624"/>
      <c r="MNW1335" s="624"/>
      <c r="MNX1335" s="624"/>
      <c r="MNY1335" s="624"/>
      <c r="MNZ1335" s="624"/>
      <c r="MOA1335" s="624"/>
      <c r="MOB1335" s="624"/>
      <c r="MOC1335" s="624"/>
      <c r="MOD1335" s="624"/>
      <c r="MOE1335" s="624"/>
      <c r="MOF1335" s="624"/>
      <c r="MOG1335" s="624"/>
      <c r="MOH1335" s="624"/>
      <c r="MOI1335" s="624"/>
      <c r="MOJ1335" s="624"/>
      <c r="MOK1335" s="624"/>
      <c r="MOL1335" s="624"/>
      <c r="MOM1335" s="624"/>
      <c r="MON1335" s="624"/>
      <c r="MOO1335" s="624"/>
      <c r="MOP1335" s="624"/>
      <c r="MOQ1335" s="624"/>
      <c r="MOR1335" s="624"/>
      <c r="MOS1335" s="624"/>
      <c r="MOT1335" s="624"/>
      <c r="MOU1335" s="624"/>
      <c r="MOV1335" s="624"/>
      <c r="MOW1335" s="624"/>
      <c r="MOX1335" s="624"/>
      <c r="MOY1335" s="624"/>
      <c r="MOZ1335" s="624"/>
      <c r="MPA1335" s="624"/>
      <c r="MPB1335" s="624"/>
      <c r="MPC1335" s="624"/>
      <c r="MPD1335" s="624"/>
      <c r="MPE1335" s="624"/>
      <c r="MPF1335" s="624"/>
      <c r="MPG1335" s="624"/>
      <c r="MPH1335" s="624"/>
      <c r="MPI1335" s="624"/>
      <c r="MPJ1335" s="624"/>
      <c r="MPK1335" s="624"/>
      <c r="MPL1335" s="624"/>
      <c r="MPM1335" s="624"/>
      <c r="MPN1335" s="624"/>
      <c r="MPO1335" s="624"/>
      <c r="MPP1335" s="624"/>
      <c r="MPQ1335" s="624"/>
      <c r="MPR1335" s="624"/>
      <c r="MPS1335" s="624"/>
      <c r="MPT1335" s="624"/>
      <c r="MPU1335" s="624"/>
      <c r="MPV1335" s="624"/>
      <c r="MPW1335" s="624"/>
      <c r="MPX1335" s="624"/>
      <c r="MPY1335" s="624"/>
      <c r="MPZ1335" s="624"/>
      <c r="MQA1335" s="624"/>
      <c r="MQB1335" s="624"/>
      <c r="MQC1335" s="624"/>
      <c r="MQD1335" s="624"/>
      <c r="MQE1335" s="624"/>
      <c r="MQF1335" s="624"/>
      <c r="MQG1335" s="624"/>
      <c r="MQH1335" s="624"/>
      <c r="MQI1335" s="624"/>
      <c r="MQJ1335" s="624"/>
      <c r="MQK1335" s="624"/>
      <c r="MQL1335" s="624"/>
      <c r="MQM1335" s="624"/>
      <c r="MQN1335" s="624"/>
      <c r="MQO1335" s="624"/>
      <c r="MQP1335" s="624"/>
      <c r="MQQ1335" s="624"/>
      <c r="MQR1335" s="624"/>
      <c r="MQS1335" s="624"/>
      <c r="MQT1335" s="624"/>
      <c r="MQU1335" s="624"/>
      <c r="MQV1335" s="624"/>
      <c r="MQW1335" s="624"/>
      <c r="MQX1335" s="624"/>
      <c r="MQY1335" s="624"/>
      <c r="MQZ1335" s="624"/>
      <c r="MRA1335" s="624"/>
      <c r="MRB1335" s="624"/>
      <c r="MRC1335" s="624"/>
      <c r="MRD1335" s="624"/>
      <c r="MRE1335" s="624"/>
      <c r="MRF1335" s="624"/>
      <c r="MRG1335" s="624"/>
      <c r="MRH1335" s="624"/>
      <c r="MRI1335" s="624"/>
      <c r="MRJ1335" s="624"/>
      <c r="MRK1335" s="624"/>
      <c r="MRL1335" s="624"/>
      <c r="MRM1335" s="624"/>
      <c r="MRN1335" s="624"/>
      <c r="MRO1335" s="624"/>
      <c r="MRP1335" s="624"/>
      <c r="MRQ1335" s="624"/>
      <c r="MRR1335" s="624"/>
      <c r="MRS1335" s="624"/>
      <c r="MRT1335" s="624"/>
      <c r="MRU1335" s="624"/>
      <c r="MRV1335" s="624"/>
      <c r="MRW1335" s="624"/>
      <c r="MRX1335" s="624"/>
      <c r="MRY1335" s="624"/>
      <c r="MRZ1335" s="624"/>
      <c r="MSA1335" s="624"/>
      <c r="MSB1335" s="624"/>
      <c r="MSC1335" s="624"/>
      <c r="MSD1335" s="624"/>
      <c r="MSE1335" s="624"/>
      <c r="MSF1335" s="624"/>
      <c r="MSG1335" s="624"/>
      <c r="MSH1335" s="624"/>
      <c r="MSI1335" s="624"/>
      <c r="MSJ1335" s="624"/>
      <c r="MSK1335" s="624"/>
      <c r="MSL1335" s="624"/>
      <c r="MSM1335" s="624"/>
      <c r="MSN1335" s="624"/>
      <c r="MSO1335" s="624"/>
      <c r="MSP1335" s="624"/>
      <c r="MSQ1335" s="624"/>
      <c r="MSR1335" s="624"/>
      <c r="MSS1335" s="624"/>
      <c r="MST1335" s="624"/>
      <c r="MSU1335" s="624"/>
      <c r="MSV1335" s="624"/>
      <c r="MSW1335" s="624"/>
      <c r="MSX1335" s="624"/>
      <c r="MSY1335" s="624"/>
      <c r="MSZ1335" s="624"/>
      <c r="MTA1335" s="624"/>
      <c r="MTB1335" s="624"/>
      <c r="MTC1335" s="624"/>
      <c r="MTD1335" s="624"/>
      <c r="MTE1335" s="624"/>
      <c r="MTF1335" s="624"/>
      <c r="MTG1335" s="624"/>
      <c r="MTH1335" s="624"/>
      <c r="MTI1335" s="624"/>
      <c r="MTJ1335" s="624"/>
      <c r="MTK1335" s="624"/>
      <c r="MTL1335" s="624"/>
      <c r="MTM1335" s="624"/>
      <c r="MTN1335" s="624"/>
      <c r="MTO1335" s="624"/>
      <c r="MTP1335" s="624"/>
      <c r="MTQ1335" s="624"/>
      <c r="MTR1335" s="624"/>
      <c r="MTS1335" s="624"/>
      <c r="MTT1335" s="624"/>
      <c r="MTU1335" s="624"/>
      <c r="MTV1335" s="624"/>
      <c r="MTW1335" s="624"/>
      <c r="MTX1335" s="624"/>
      <c r="MTY1335" s="624"/>
      <c r="MTZ1335" s="624"/>
      <c r="MUA1335" s="624"/>
      <c r="MUB1335" s="624"/>
      <c r="MUC1335" s="624"/>
      <c r="MUD1335" s="624"/>
      <c r="MUE1335" s="624"/>
      <c r="MUF1335" s="624"/>
      <c r="MUG1335" s="624"/>
      <c r="MUH1335" s="624"/>
      <c r="MUI1335" s="624"/>
      <c r="MUJ1335" s="624"/>
      <c r="MUK1335" s="624"/>
      <c r="MUL1335" s="624"/>
      <c r="MUM1335" s="624"/>
      <c r="MUN1335" s="624"/>
      <c r="MUO1335" s="624"/>
      <c r="MUP1335" s="624"/>
      <c r="MUQ1335" s="624"/>
      <c r="MUR1335" s="624"/>
      <c r="MUS1335" s="624"/>
      <c r="MUT1335" s="624"/>
      <c r="MUU1335" s="624"/>
      <c r="MUV1335" s="624"/>
      <c r="MUW1335" s="624"/>
      <c r="MUX1335" s="624"/>
      <c r="MUY1335" s="624"/>
      <c r="MUZ1335" s="624"/>
      <c r="MVA1335" s="624"/>
      <c r="MVB1335" s="624"/>
      <c r="MVC1335" s="624"/>
      <c r="MVD1335" s="624"/>
      <c r="MVE1335" s="624"/>
      <c r="MVF1335" s="624"/>
      <c r="MVG1335" s="624"/>
      <c r="MVH1335" s="624"/>
      <c r="MVI1335" s="624"/>
      <c r="MVJ1335" s="624"/>
      <c r="MVK1335" s="624"/>
      <c r="MVL1335" s="624"/>
      <c r="MVM1335" s="624"/>
      <c r="MVN1335" s="624"/>
      <c r="MVO1335" s="624"/>
      <c r="MVP1335" s="624"/>
      <c r="MVQ1335" s="624"/>
      <c r="MVR1335" s="624"/>
      <c r="MVS1335" s="624"/>
      <c r="MVT1335" s="624"/>
      <c r="MVU1335" s="624"/>
      <c r="MVV1335" s="624"/>
      <c r="MVW1335" s="624"/>
      <c r="MVX1335" s="624"/>
      <c r="MVY1335" s="624"/>
      <c r="MVZ1335" s="624"/>
      <c r="MWA1335" s="624"/>
      <c r="MWB1335" s="624"/>
      <c r="MWC1335" s="624"/>
      <c r="MWD1335" s="624"/>
      <c r="MWE1335" s="624"/>
      <c r="MWF1335" s="624"/>
      <c r="MWG1335" s="624"/>
      <c r="MWH1335" s="624"/>
      <c r="MWI1335" s="624"/>
      <c r="MWJ1335" s="624"/>
      <c r="MWK1335" s="624"/>
      <c r="MWL1335" s="624"/>
      <c r="MWM1335" s="624"/>
      <c r="MWN1335" s="624"/>
      <c r="MWO1335" s="624"/>
      <c r="MWP1335" s="624"/>
      <c r="MWQ1335" s="624"/>
      <c r="MWR1335" s="624"/>
      <c r="MWS1335" s="624"/>
      <c r="MWT1335" s="624"/>
      <c r="MWU1335" s="624"/>
      <c r="MWV1335" s="624"/>
      <c r="MWW1335" s="624"/>
      <c r="MWX1335" s="624"/>
      <c r="MWY1335" s="624"/>
      <c r="MWZ1335" s="624"/>
      <c r="MXA1335" s="624"/>
      <c r="MXB1335" s="624"/>
      <c r="MXC1335" s="624"/>
      <c r="MXD1335" s="624"/>
      <c r="MXE1335" s="624"/>
      <c r="MXF1335" s="624"/>
      <c r="MXG1335" s="624"/>
      <c r="MXH1335" s="624"/>
      <c r="MXI1335" s="624"/>
      <c r="MXJ1335" s="624"/>
      <c r="MXK1335" s="624"/>
      <c r="MXL1335" s="624"/>
      <c r="MXM1335" s="624"/>
      <c r="MXN1335" s="624"/>
      <c r="MXO1335" s="624"/>
      <c r="MXP1335" s="624"/>
      <c r="MXQ1335" s="624"/>
      <c r="MXR1335" s="624"/>
      <c r="MXS1335" s="624"/>
      <c r="MXT1335" s="624"/>
      <c r="MXU1335" s="624"/>
      <c r="MXV1335" s="624"/>
      <c r="MXW1335" s="624"/>
      <c r="MXX1335" s="624"/>
      <c r="MXY1335" s="624"/>
      <c r="MXZ1335" s="624"/>
      <c r="MYA1335" s="624"/>
      <c r="MYB1335" s="624"/>
      <c r="MYC1335" s="624"/>
      <c r="MYD1335" s="624"/>
      <c r="MYE1335" s="624"/>
      <c r="MYF1335" s="624"/>
      <c r="MYG1335" s="624"/>
      <c r="MYH1335" s="624"/>
      <c r="MYI1335" s="624"/>
      <c r="MYJ1335" s="624"/>
      <c r="MYK1335" s="624"/>
      <c r="MYL1335" s="624"/>
      <c r="MYM1335" s="624"/>
      <c r="MYN1335" s="624"/>
      <c r="MYO1335" s="624"/>
      <c r="MYP1335" s="624"/>
      <c r="MYQ1335" s="624"/>
      <c r="MYR1335" s="624"/>
      <c r="MYS1335" s="624"/>
      <c r="MYT1335" s="624"/>
      <c r="MYU1335" s="624"/>
      <c r="MYV1335" s="624"/>
      <c r="MYW1335" s="624"/>
      <c r="MYX1335" s="624"/>
      <c r="MYY1335" s="624"/>
      <c r="MYZ1335" s="624"/>
      <c r="MZA1335" s="624"/>
      <c r="MZB1335" s="624"/>
      <c r="MZC1335" s="624"/>
      <c r="MZD1335" s="624"/>
      <c r="MZE1335" s="624"/>
      <c r="MZF1335" s="624"/>
      <c r="MZG1335" s="624"/>
      <c r="MZH1335" s="624"/>
      <c r="MZI1335" s="624"/>
      <c r="MZJ1335" s="624"/>
      <c r="MZK1335" s="624"/>
      <c r="MZL1335" s="624"/>
      <c r="MZM1335" s="624"/>
      <c r="MZN1335" s="624"/>
      <c r="MZO1335" s="624"/>
      <c r="MZP1335" s="624"/>
      <c r="MZQ1335" s="624"/>
      <c r="MZR1335" s="624"/>
      <c r="MZS1335" s="624"/>
      <c r="MZT1335" s="624"/>
      <c r="MZU1335" s="624"/>
      <c r="MZV1335" s="624"/>
      <c r="MZW1335" s="624"/>
      <c r="MZX1335" s="624"/>
      <c r="MZY1335" s="624"/>
      <c r="MZZ1335" s="624"/>
      <c r="NAA1335" s="624"/>
      <c r="NAB1335" s="624"/>
      <c r="NAC1335" s="624"/>
      <c r="NAD1335" s="624"/>
      <c r="NAE1335" s="624"/>
      <c r="NAF1335" s="624"/>
      <c r="NAG1335" s="624"/>
      <c r="NAH1335" s="624"/>
      <c r="NAI1335" s="624"/>
      <c r="NAJ1335" s="624"/>
      <c r="NAK1335" s="624"/>
      <c r="NAL1335" s="624"/>
      <c r="NAM1335" s="624"/>
      <c r="NAN1335" s="624"/>
      <c r="NAO1335" s="624"/>
      <c r="NAP1335" s="624"/>
      <c r="NAQ1335" s="624"/>
      <c r="NAR1335" s="624"/>
      <c r="NAS1335" s="624"/>
      <c r="NAT1335" s="624"/>
      <c r="NAU1335" s="624"/>
      <c r="NAV1335" s="624"/>
      <c r="NAW1335" s="624"/>
      <c r="NAX1335" s="624"/>
      <c r="NAY1335" s="624"/>
      <c r="NAZ1335" s="624"/>
      <c r="NBA1335" s="624"/>
      <c r="NBB1335" s="624"/>
      <c r="NBC1335" s="624"/>
      <c r="NBD1335" s="624"/>
      <c r="NBE1335" s="624"/>
      <c r="NBF1335" s="624"/>
      <c r="NBG1335" s="624"/>
      <c r="NBH1335" s="624"/>
      <c r="NBI1335" s="624"/>
      <c r="NBJ1335" s="624"/>
      <c r="NBK1335" s="624"/>
      <c r="NBL1335" s="624"/>
      <c r="NBM1335" s="624"/>
      <c r="NBN1335" s="624"/>
      <c r="NBO1335" s="624"/>
      <c r="NBP1335" s="624"/>
      <c r="NBQ1335" s="624"/>
      <c r="NBR1335" s="624"/>
      <c r="NBS1335" s="624"/>
      <c r="NBT1335" s="624"/>
      <c r="NBU1335" s="624"/>
      <c r="NBV1335" s="624"/>
      <c r="NBW1335" s="624"/>
      <c r="NBX1335" s="624"/>
      <c r="NBY1335" s="624"/>
      <c r="NBZ1335" s="624"/>
      <c r="NCA1335" s="624"/>
      <c r="NCB1335" s="624"/>
      <c r="NCC1335" s="624"/>
      <c r="NCD1335" s="624"/>
      <c r="NCE1335" s="624"/>
      <c r="NCF1335" s="624"/>
      <c r="NCG1335" s="624"/>
      <c r="NCH1335" s="624"/>
      <c r="NCI1335" s="624"/>
      <c r="NCJ1335" s="624"/>
      <c r="NCK1335" s="624"/>
      <c r="NCL1335" s="624"/>
      <c r="NCM1335" s="624"/>
      <c r="NCN1335" s="624"/>
      <c r="NCO1335" s="624"/>
      <c r="NCP1335" s="624"/>
      <c r="NCQ1335" s="624"/>
      <c r="NCR1335" s="624"/>
      <c r="NCS1335" s="624"/>
      <c r="NCT1335" s="624"/>
      <c r="NCU1335" s="624"/>
      <c r="NCV1335" s="624"/>
      <c r="NCW1335" s="624"/>
      <c r="NCX1335" s="624"/>
      <c r="NCY1335" s="624"/>
      <c r="NCZ1335" s="624"/>
      <c r="NDA1335" s="624"/>
      <c r="NDB1335" s="624"/>
      <c r="NDC1335" s="624"/>
      <c r="NDD1335" s="624"/>
      <c r="NDE1335" s="624"/>
      <c r="NDF1335" s="624"/>
      <c r="NDG1335" s="624"/>
      <c r="NDH1335" s="624"/>
      <c r="NDI1335" s="624"/>
      <c r="NDJ1335" s="624"/>
      <c r="NDK1335" s="624"/>
      <c r="NDL1335" s="624"/>
      <c r="NDM1335" s="624"/>
      <c r="NDN1335" s="624"/>
      <c r="NDO1335" s="624"/>
      <c r="NDP1335" s="624"/>
      <c r="NDQ1335" s="624"/>
      <c r="NDR1335" s="624"/>
      <c r="NDS1335" s="624"/>
      <c r="NDT1335" s="624"/>
      <c r="NDU1335" s="624"/>
      <c r="NDV1335" s="624"/>
      <c r="NDW1335" s="624"/>
      <c r="NDX1335" s="624"/>
      <c r="NDY1335" s="624"/>
      <c r="NDZ1335" s="624"/>
      <c r="NEA1335" s="624"/>
      <c r="NEB1335" s="624"/>
      <c r="NEC1335" s="624"/>
      <c r="NED1335" s="624"/>
      <c r="NEE1335" s="624"/>
      <c r="NEF1335" s="624"/>
      <c r="NEG1335" s="624"/>
      <c r="NEH1335" s="624"/>
      <c r="NEI1335" s="624"/>
      <c r="NEJ1335" s="624"/>
      <c r="NEK1335" s="624"/>
      <c r="NEL1335" s="624"/>
      <c r="NEM1335" s="624"/>
      <c r="NEN1335" s="624"/>
      <c r="NEO1335" s="624"/>
      <c r="NEP1335" s="624"/>
      <c r="NEQ1335" s="624"/>
      <c r="NER1335" s="624"/>
      <c r="NES1335" s="624"/>
      <c r="NET1335" s="624"/>
      <c r="NEU1335" s="624"/>
      <c r="NEV1335" s="624"/>
      <c r="NEW1335" s="624"/>
      <c r="NEX1335" s="624"/>
      <c r="NEY1335" s="624"/>
      <c r="NEZ1335" s="624"/>
      <c r="NFA1335" s="624"/>
      <c r="NFB1335" s="624"/>
      <c r="NFC1335" s="624"/>
      <c r="NFD1335" s="624"/>
      <c r="NFE1335" s="624"/>
      <c r="NFF1335" s="624"/>
      <c r="NFG1335" s="624"/>
      <c r="NFH1335" s="624"/>
      <c r="NFI1335" s="624"/>
      <c r="NFJ1335" s="624"/>
      <c r="NFK1335" s="624"/>
      <c r="NFL1335" s="624"/>
      <c r="NFM1335" s="624"/>
      <c r="NFN1335" s="624"/>
      <c r="NFO1335" s="624"/>
      <c r="NFP1335" s="624"/>
      <c r="NFQ1335" s="624"/>
      <c r="NFR1335" s="624"/>
      <c r="NFS1335" s="624"/>
      <c r="NFT1335" s="624"/>
      <c r="NFU1335" s="624"/>
      <c r="NFV1335" s="624"/>
      <c r="NFW1335" s="624"/>
      <c r="NFX1335" s="624"/>
      <c r="NFY1335" s="624"/>
      <c r="NFZ1335" s="624"/>
      <c r="NGA1335" s="624"/>
      <c r="NGB1335" s="624"/>
      <c r="NGC1335" s="624"/>
      <c r="NGD1335" s="624"/>
      <c r="NGE1335" s="624"/>
      <c r="NGF1335" s="624"/>
      <c r="NGG1335" s="624"/>
      <c r="NGH1335" s="624"/>
      <c r="NGI1335" s="624"/>
      <c r="NGJ1335" s="624"/>
      <c r="NGK1335" s="624"/>
      <c r="NGL1335" s="624"/>
      <c r="NGM1335" s="624"/>
      <c r="NGN1335" s="624"/>
      <c r="NGO1335" s="624"/>
      <c r="NGP1335" s="624"/>
      <c r="NGQ1335" s="624"/>
      <c r="NGR1335" s="624"/>
      <c r="NGS1335" s="624"/>
      <c r="NGT1335" s="624"/>
      <c r="NGU1335" s="624"/>
      <c r="NGV1335" s="624"/>
      <c r="NGW1335" s="624"/>
      <c r="NGX1335" s="624"/>
      <c r="NGY1335" s="624"/>
      <c r="NGZ1335" s="624"/>
      <c r="NHA1335" s="624"/>
      <c r="NHB1335" s="624"/>
      <c r="NHC1335" s="624"/>
      <c r="NHD1335" s="624"/>
      <c r="NHE1335" s="624"/>
      <c r="NHF1335" s="624"/>
      <c r="NHG1335" s="624"/>
      <c r="NHH1335" s="624"/>
      <c r="NHI1335" s="624"/>
      <c r="NHJ1335" s="624"/>
      <c r="NHK1335" s="624"/>
      <c r="NHL1335" s="624"/>
      <c r="NHM1335" s="624"/>
      <c r="NHN1335" s="624"/>
      <c r="NHO1335" s="624"/>
      <c r="NHP1335" s="624"/>
      <c r="NHQ1335" s="624"/>
      <c r="NHR1335" s="624"/>
      <c r="NHS1335" s="624"/>
      <c r="NHT1335" s="624"/>
      <c r="NHU1335" s="624"/>
      <c r="NHV1335" s="624"/>
      <c r="NHW1335" s="624"/>
      <c r="NHX1335" s="624"/>
      <c r="NHY1335" s="624"/>
      <c r="NHZ1335" s="624"/>
      <c r="NIA1335" s="624"/>
      <c r="NIB1335" s="624"/>
      <c r="NIC1335" s="624"/>
      <c r="NID1335" s="624"/>
      <c r="NIE1335" s="624"/>
      <c r="NIF1335" s="624"/>
      <c r="NIG1335" s="624"/>
      <c r="NIH1335" s="624"/>
      <c r="NII1335" s="624"/>
      <c r="NIJ1335" s="624"/>
      <c r="NIK1335" s="624"/>
      <c r="NIL1335" s="624"/>
      <c r="NIM1335" s="624"/>
      <c r="NIN1335" s="624"/>
      <c r="NIO1335" s="624"/>
      <c r="NIP1335" s="624"/>
      <c r="NIQ1335" s="624"/>
      <c r="NIR1335" s="624"/>
      <c r="NIS1335" s="624"/>
      <c r="NIT1335" s="624"/>
      <c r="NIU1335" s="624"/>
      <c r="NIV1335" s="624"/>
      <c r="NIW1335" s="624"/>
      <c r="NIX1335" s="624"/>
      <c r="NIY1335" s="624"/>
      <c r="NIZ1335" s="624"/>
      <c r="NJA1335" s="624"/>
      <c r="NJB1335" s="624"/>
      <c r="NJC1335" s="624"/>
      <c r="NJD1335" s="624"/>
      <c r="NJE1335" s="624"/>
      <c r="NJF1335" s="624"/>
      <c r="NJG1335" s="624"/>
      <c r="NJH1335" s="624"/>
      <c r="NJI1335" s="624"/>
      <c r="NJJ1335" s="624"/>
      <c r="NJK1335" s="624"/>
      <c r="NJL1335" s="624"/>
      <c r="NJM1335" s="624"/>
      <c r="NJN1335" s="624"/>
      <c r="NJO1335" s="624"/>
      <c r="NJP1335" s="624"/>
      <c r="NJQ1335" s="624"/>
      <c r="NJR1335" s="624"/>
      <c r="NJS1335" s="624"/>
      <c r="NJT1335" s="624"/>
      <c r="NJU1335" s="624"/>
      <c r="NJV1335" s="624"/>
      <c r="NJW1335" s="624"/>
      <c r="NJX1335" s="624"/>
      <c r="NJY1335" s="624"/>
      <c r="NJZ1335" s="624"/>
      <c r="NKA1335" s="624"/>
      <c r="NKB1335" s="624"/>
      <c r="NKC1335" s="624"/>
      <c r="NKD1335" s="624"/>
      <c r="NKE1335" s="624"/>
      <c r="NKF1335" s="624"/>
      <c r="NKG1335" s="624"/>
      <c r="NKH1335" s="624"/>
      <c r="NKI1335" s="624"/>
      <c r="NKJ1335" s="624"/>
      <c r="NKK1335" s="624"/>
      <c r="NKL1335" s="624"/>
      <c r="NKM1335" s="624"/>
      <c r="NKN1335" s="624"/>
      <c r="NKO1335" s="624"/>
      <c r="NKP1335" s="624"/>
      <c r="NKQ1335" s="624"/>
      <c r="NKR1335" s="624"/>
      <c r="NKS1335" s="624"/>
      <c r="NKT1335" s="624"/>
      <c r="NKU1335" s="624"/>
      <c r="NKV1335" s="624"/>
      <c r="NKW1335" s="624"/>
      <c r="NKX1335" s="624"/>
      <c r="NKY1335" s="624"/>
      <c r="NKZ1335" s="624"/>
      <c r="NLA1335" s="624"/>
      <c r="NLB1335" s="624"/>
      <c r="NLC1335" s="624"/>
      <c r="NLD1335" s="624"/>
      <c r="NLE1335" s="624"/>
      <c r="NLF1335" s="624"/>
      <c r="NLG1335" s="624"/>
      <c r="NLH1335" s="624"/>
      <c r="NLI1335" s="624"/>
      <c r="NLJ1335" s="624"/>
      <c r="NLK1335" s="624"/>
      <c r="NLL1335" s="624"/>
      <c r="NLM1335" s="624"/>
      <c r="NLN1335" s="624"/>
      <c r="NLO1335" s="624"/>
      <c r="NLP1335" s="624"/>
      <c r="NLQ1335" s="624"/>
      <c r="NLR1335" s="624"/>
      <c r="NLS1335" s="624"/>
      <c r="NLT1335" s="624"/>
      <c r="NLU1335" s="624"/>
      <c r="NLV1335" s="624"/>
      <c r="NLW1335" s="624"/>
      <c r="NLX1335" s="624"/>
      <c r="NLY1335" s="624"/>
      <c r="NLZ1335" s="624"/>
      <c r="NMA1335" s="624"/>
      <c r="NMB1335" s="624"/>
      <c r="NMC1335" s="624"/>
      <c r="NMD1335" s="624"/>
      <c r="NME1335" s="624"/>
      <c r="NMF1335" s="624"/>
      <c r="NMG1335" s="624"/>
      <c r="NMH1335" s="624"/>
      <c r="NMI1335" s="624"/>
      <c r="NMJ1335" s="624"/>
      <c r="NMK1335" s="624"/>
      <c r="NML1335" s="624"/>
      <c r="NMM1335" s="624"/>
      <c r="NMN1335" s="624"/>
      <c r="NMO1335" s="624"/>
      <c r="NMP1335" s="624"/>
      <c r="NMQ1335" s="624"/>
      <c r="NMR1335" s="624"/>
      <c r="NMS1335" s="624"/>
      <c r="NMT1335" s="624"/>
      <c r="NMU1335" s="624"/>
      <c r="NMV1335" s="624"/>
      <c r="NMW1335" s="624"/>
      <c r="NMX1335" s="624"/>
      <c r="NMY1335" s="624"/>
      <c r="NMZ1335" s="624"/>
      <c r="NNA1335" s="624"/>
      <c r="NNB1335" s="624"/>
      <c r="NNC1335" s="624"/>
      <c r="NND1335" s="624"/>
      <c r="NNE1335" s="624"/>
      <c r="NNF1335" s="624"/>
      <c r="NNG1335" s="624"/>
      <c r="NNH1335" s="624"/>
      <c r="NNI1335" s="624"/>
      <c r="NNJ1335" s="624"/>
      <c r="NNK1335" s="624"/>
      <c r="NNL1335" s="624"/>
      <c r="NNM1335" s="624"/>
      <c r="NNN1335" s="624"/>
      <c r="NNO1335" s="624"/>
      <c r="NNP1335" s="624"/>
      <c r="NNQ1335" s="624"/>
      <c r="NNR1335" s="624"/>
      <c r="NNS1335" s="624"/>
      <c r="NNT1335" s="624"/>
      <c r="NNU1335" s="624"/>
      <c r="NNV1335" s="624"/>
      <c r="NNW1335" s="624"/>
      <c r="NNX1335" s="624"/>
      <c r="NNY1335" s="624"/>
      <c r="NNZ1335" s="624"/>
      <c r="NOA1335" s="624"/>
      <c r="NOB1335" s="624"/>
      <c r="NOC1335" s="624"/>
      <c r="NOD1335" s="624"/>
      <c r="NOE1335" s="624"/>
      <c r="NOF1335" s="624"/>
      <c r="NOG1335" s="624"/>
      <c r="NOH1335" s="624"/>
      <c r="NOI1335" s="624"/>
      <c r="NOJ1335" s="624"/>
      <c r="NOK1335" s="624"/>
      <c r="NOL1335" s="624"/>
      <c r="NOM1335" s="624"/>
      <c r="NON1335" s="624"/>
      <c r="NOO1335" s="624"/>
      <c r="NOP1335" s="624"/>
      <c r="NOQ1335" s="624"/>
      <c r="NOR1335" s="624"/>
      <c r="NOS1335" s="624"/>
      <c r="NOT1335" s="624"/>
      <c r="NOU1335" s="624"/>
      <c r="NOV1335" s="624"/>
      <c r="NOW1335" s="624"/>
      <c r="NOX1335" s="624"/>
      <c r="NOY1335" s="624"/>
      <c r="NOZ1335" s="624"/>
      <c r="NPA1335" s="624"/>
      <c r="NPB1335" s="624"/>
      <c r="NPC1335" s="624"/>
      <c r="NPD1335" s="624"/>
      <c r="NPE1335" s="624"/>
      <c r="NPF1335" s="624"/>
      <c r="NPG1335" s="624"/>
      <c r="NPH1335" s="624"/>
      <c r="NPI1335" s="624"/>
      <c r="NPJ1335" s="624"/>
      <c r="NPK1335" s="624"/>
      <c r="NPL1335" s="624"/>
      <c r="NPM1335" s="624"/>
      <c r="NPN1335" s="624"/>
      <c r="NPO1335" s="624"/>
      <c r="NPP1335" s="624"/>
      <c r="NPQ1335" s="624"/>
      <c r="NPR1335" s="624"/>
      <c r="NPS1335" s="624"/>
      <c r="NPT1335" s="624"/>
      <c r="NPU1335" s="624"/>
      <c r="NPV1335" s="624"/>
      <c r="NPW1335" s="624"/>
      <c r="NPX1335" s="624"/>
      <c r="NPY1335" s="624"/>
      <c r="NPZ1335" s="624"/>
      <c r="NQA1335" s="624"/>
      <c r="NQB1335" s="624"/>
      <c r="NQC1335" s="624"/>
      <c r="NQD1335" s="624"/>
      <c r="NQE1335" s="624"/>
      <c r="NQF1335" s="624"/>
      <c r="NQG1335" s="624"/>
      <c r="NQH1335" s="624"/>
      <c r="NQI1335" s="624"/>
      <c r="NQJ1335" s="624"/>
      <c r="NQK1335" s="624"/>
      <c r="NQL1335" s="624"/>
      <c r="NQM1335" s="624"/>
      <c r="NQN1335" s="624"/>
      <c r="NQO1335" s="624"/>
      <c r="NQP1335" s="624"/>
      <c r="NQQ1335" s="624"/>
      <c r="NQR1335" s="624"/>
      <c r="NQS1335" s="624"/>
      <c r="NQT1335" s="624"/>
      <c r="NQU1335" s="624"/>
      <c r="NQV1335" s="624"/>
      <c r="NQW1335" s="624"/>
      <c r="NQX1335" s="624"/>
      <c r="NQY1335" s="624"/>
      <c r="NQZ1335" s="624"/>
      <c r="NRA1335" s="624"/>
      <c r="NRB1335" s="624"/>
      <c r="NRC1335" s="624"/>
      <c r="NRD1335" s="624"/>
      <c r="NRE1335" s="624"/>
      <c r="NRF1335" s="624"/>
      <c r="NRG1335" s="624"/>
      <c r="NRH1335" s="624"/>
      <c r="NRI1335" s="624"/>
      <c r="NRJ1335" s="624"/>
      <c r="NRK1335" s="624"/>
      <c r="NRL1335" s="624"/>
      <c r="NRM1335" s="624"/>
      <c r="NRN1335" s="624"/>
      <c r="NRO1335" s="624"/>
      <c r="NRP1335" s="624"/>
      <c r="NRQ1335" s="624"/>
      <c r="NRR1335" s="624"/>
      <c r="NRS1335" s="624"/>
      <c r="NRT1335" s="624"/>
      <c r="NRU1335" s="624"/>
      <c r="NRV1335" s="624"/>
      <c r="NRW1335" s="624"/>
      <c r="NRX1335" s="624"/>
      <c r="NRY1335" s="624"/>
      <c r="NRZ1335" s="624"/>
      <c r="NSA1335" s="624"/>
      <c r="NSB1335" s="624"/>
      <c r="NSC1335" s="624"/>
      <c r="NSD1335" s="624"/>
      <c r="NSE1335" s="624"/>
      <c r="NSF1335" s="624"/>
      <c r="NSG1335" s="624"/>
      <c r="NSH1335" s="624"/>
      <c r="NSI1335" s="624"/>
      <c r="NSJ1335" s="624"/>
      <c r="NSK1335" s="624"/>
      <c r="NSL1335" s="624"/>
      <c r="NSM1335" s="624"/>
      <c r="NSN1335" s="624"/>
      <c r="NSO1335" s="624"/>
      <c r="NSP1335" s="624"/>
      <c r="NSQ1335" s="624"/>
      <c r="NSR1335" s="624"/>
      <c r="NSS1335" s="624"/>
      <c r="NST1335" s="624"/>
      <c r="NSU1335" s="624"/>
      <c r="NSV1335" s="624"/>
      <c r="NSW1335" s="624"/>
      <c r="NSX1335" s="624"/>
      <c r="NSY1335" s="624"/>
      <c r="NSZ1335" s="624"/>
      <c r="NTA1335" s="624"/>
      <c r="NTB1335" s="624"/>
      <c r="NTC1335" s="624"/>
      <c r="NTD1335" s="624"/>
      <c r="NTE1335" s="624"/>
      <c r="NTF1335" s="624"/>
      <c r="NTG1335" s="624"/>
      <c r="NTH1335" s="624"/>
      <c r="NTI1335" s="624"/>
      <c r="NTJ1335" s="624"/>
      <c r="NTK1335" s="624"/>
      <c r="NTL1335" s="624"/>
      <c r="NTM1335" s="624"/>
      <c r="NTN1335" s="624"/>
      <c r="NTO1335" s="624"/>
      <c r="NTP1335" s="624"/>
      <c r="NTQ1335" s="624"/>
      <c r="NTR1335" s="624"/>
      <c r="NTS1335" s="624"/>
      <c r="NTT1335" s="624"/>
      <c r="NTU1335" s="624"/>
      <c r="NTV1335" s="624"/>
      <c r="NTW1335" s="624"/>
      <c r="NTX1335" s="624"/>
      <c r="NTY1335" s="624"/>
      <c r="NTZ1335" s="624"/>
      <c r="NUA1335" s="624"/>
      <c r="NUB1335" s="624"/>
      <c r="NUC1335" s="624"/>
      <c r="NUD1335" s="624"/>
      <c r="NUE1335" s="624"/>
      <c r="NUF1335" s="624"/>
      <c r="NUG1335" s="624"/>
      <c r="NUH1335" s="624"/>
      <c r="NUI1335" s="624"/>
      <c r="NUJ1335" s="624"/>
      <c r="NUK1335" s="624"/>
      <c r="NUL1335" s="624"/>
      <c r="NUM1335" s="624"/>
      <c r="NUN1335" s="624"/>
      <c r="NUO1335" s="624"/>
      <c r="NUP1335" s="624"/>
      <c r="NUQ1335" s="624"/>
      <c r="NUR1335" s="624"/>
      <c r="NUS1335" s="624"/>
      <c r="NUT1335" s="624"/>
      <c r="NUU1335" s="624"/>
      <c r="NUV1335" s="624"/>
      <c r="NUW1335" s="624"/>
      <c r="NUX1335" s="624"/>
      <c r="NUY1335" s="624"/>
      <c r="NUZ1335" s="624"/>
      <c r="NVA1335" s="624"/>
      <c r="NVB1335" s="624"/>
      <c r="NVC1335" s="624"/>
      <c r="NVD1335" s="624"/>
      <c r="NVE1335" s="624"/>
      <c r="NVF1335" s="624"/>
      <c r="NVG1335" s="624"/>
      <c r="NVH1335" s="624"/>
      <c r="NVI1335" s="624"/>
      <c r="NVJ1335" s="624"/>
      <c r="NVK1335" s="624"/>
      <c r="NVL1335" s="624"/>
      <c r="NVM1335" s="624"/>
      <c r="NVN1335" s="624"/>
      <c r="NVO1335" s="624"/>
      <c r="NVP1335" s="624"/>
      <c r="NVQ1335" s="624"/>
      <c r="NVR1335" s="624"/>
      <c r="NVS1335" s="624"/>
      <c r="NVT1335" s="624"/>
      <c r="NVU1335" s="624"/>
      <c r="NVV1335" s="624"/>
      <c r="NVW1335" s="624"/>
      <c r="NVX1335" s="624"/>
      <c r="NVY1335" s="624"/>
      <c r="NVZ1335" s="624"/>
      <c r="NWA1335" s="624"/>
      <c r="NWB1335" s="624"/>
      <c r="NWC1335" s="624"/>
      <c r="NWD1335" s="624"/>
      <c r="NWE1335" s="624"/>
      <c r="NWF1335" s="624"/>
      <c r="NWG1335" s="624"/>
      <c r="NWH1335" s="624"/>
      <c r="NWI1335" s="624"/>
      <c r="NWJ1335" s="624"/>
      <c r="NWK1335" s="624"/>
      <c r="NWL1335" s="624"/>
      <c r="NWM1335" s="624"/>
      <c r="NWN1335" s="624"/>
      <c r="NWO1335" s="624"/>
      <c r="NWP1335" s="624"/>
      <c r="NWQ1335" s="624"/>
      <c r="NWR1335" s="624"/>
      <c r="NWS1335" s="624"/>
      <c r="NWT1335" s="624"/>
      <c r="NWU1335" s="624"/>
      <c r="NWV1335" s="624"/>
      <c r="NWW1335" s="624"/>
      <c r="NWX1335" s="624"/>
      <c r="NWY1335" s="624"/>
      <c r="NWZ1335" s="624"/>
      <c r="NXA1335" s="624"/>
      <c r="NXB1335" s="624"/>
      <c r="NXC1335" s="624"/>
      <c r="NXD1335" s="624"/>
      <c r="NXE1335" s="624"/>
      <c r="NXF1335" s="624"/>
      <c r="NXG1335" s="624"/>
      <c r="NXH1335" s="624"/>
      <c r="NXI1335" s="624"/>
      <c r="NXJ1335" s="624"/>
      <c r="NXK1335" s="624"/>
      <c r="NXL1335" s="624"/>
      <c r="NXM1335" s="624"/>
      <c r="NXN1335" s="624"/>
      <c r="NXO1335" s="624"/>
      <c r="NXP1335" s="624"/>
      <c r="NXQ1335" s="624"/>
      <c r="NXR1335" s="624"/>
      <c r="NXS1335" s="624"/>
      <c r="NXT1335" s="624"/>
      <c r="NXU1335" s="624"/>
      <c r="NXV1335" s="624"/>
      <c r="NXW1335" s="624"/>
      <c r="NXX1335" s="624"/>
      <c r="NXY1335" s="624"/>
      <c r="NXZ1335" s="624"/>
      <c r="NYA1335" s="624"/>
      <c r="NYB1335" s="624"/>
      <c r="NYC1335" s="624"/>
      <c r="NYD1335" s="624"/>
      <c r="NYE1335" s="624"/>
      <c r="NYF1335" s="624"/>
      <c r="NYG1335" s="624"/>
      <c r="NYH1335" s="624"/>
      <c r="NYI1335" s="624"/>
      <c r="NYJ1335" s="624"/>
      <c r="NYK1335" s="624"/>
      <c r="NYL1335" s="624"/>
      <c r="NYM1335" s="624"/>
      <c r="NYN1335" s="624"/>
      <c r="NYO1335" s="624"/>
      <c r="NYP1335" s="624"/>
      <c r="NYQ1335" s="624"/>
      <c r="NYR1335" s="624"/>
      <c r="NYS1335" s="624"/>
      <c r="NYT1335" s="624"/>
      <c r="NYU1335" s="624"/>
      <c r="NYV1335" s="624"/>
      <c r="NYW1335" s="624"/>
      <c r="NYX1335" s="624"/>
      <c r="NYY1335" s="624"/>
      <c r="NYZ1335" s="624"/>
      <c r="NZA1335" s="624"/>
      <c r="NZB1335" s="624"/>
      <c r="NZC1335" s="624"/>
      <c r="NZD1335" s="624"/>
      <c r="NZE1335" s="624"/>
      <c r="NZF1335" s="624"/>
      <c r="NZG1335" s="624"/>
      <c r="NZH1335" s="624"/>
      <c r="NZI1335" s="624"/>
      <c r="NZJ1335" s="624"/>
      <c r="NZK1335" s="624"/>
      <c r="NZL1335" s="624"/>
      <c r="NZM1335" s="624"/>
      <c r="NZN1335" s="624"/>
      <c r="NZO1335" s="624"/>
      <c r="NZP1335" s="624"/>
      <c r="NZQ1335" s="624"/>
      <c r="NZR1335" s="624"/>
      <c r="NZS1335" s="624"/>
      <c r="NZT1335" s="624"/>
      <c r="NZU1335" s="624"/>
      <c r="NZV1335" s="624"/>
      <c r="NZW1335" s="624"/>
      <c r="NZX1335" s="624"/>
      <c r="NZY1335" s="624"/>
      <c r="NZZ1335" s="624"/>
      <c r="OAA1335" s="624"/>
      <c r="OAB1335" s="624"/>
      <c r="OAC1335" s="624"/>
      <c r="OAD1335" s="624"/>
      <c r="OAE1335" s="624"/>
      <c r="OAF1335" s="624"/>
      <c r="OAG1335" s="624"/>
      <c r="OAH1335" s="624"/>
      <c r="OAI1335" s="624"/>
      <c r="OAJ1335" s="624"/>
      <c r="OAK1335" s="624"/>
      <c r="OAL1335" s="624"/>
      <c r="OAM1335" s="624"/>
      <c r="OAN1335" s="624"/>
      <c r="OAO1335" s="624"/>
      <c r="OAP1335" s="624"/>
      <c r="OAQ1335" s="624"/>
      <c r="OAR1335" s="624"/>
      <c r="OAS1335" s="624"/>
      <c r="OAT1335" s="624"/>
      <c r="OAU1335" s="624"/>
      <c r="OAV1335" s="624"/>
      <c r="OAW1335" s="624"/>
      <c r="OAX1335" s="624"/>
      <c r="OAY1335" s="624"/>
      <c r="OAZ1335" s="624"/>
      <c r="OBA1335" s="624"/>
      <c r="OBB1335" s="624"/>
      <c r="OBC1335" s="624"/>
      <c r="OBD1335" s="624"/>
      <c r="OBE1335" s="624"/>
      <c r="OBF1335" s="624"/>
      <c r="OBG1335" s="624"/>
      <c r="OBH1335" s="624"/>
      <c r="OBI1335" s="624"/>
      <c r="OBJ1335" s="624"/>
      <c r="OBK1335" s="624"/>
      <c r="OBL1335" s="624"/>
      <c r="OBM1335" s="624"/>
      <c r="OBN1335" s="624"/>
      <c r="OBO1335" s="624"/>
      <c r="OBP1335" s="624"/>
      <c r="OBQ1335" s="624"/>
      <c r="OBR1335" s="624"/>
      <c r="OBS1335" s="624"/>
      <c r="OBT1335" s="624"/>
      <c r="OBU1335" s="624"/>
      <c r="OBV1335" s="624"/>
      <c r="OBW1335" s="624"/>
      <c r="OBX1335" s="624"/>
      <c r="OBY1335" s="624"/>
      <c r="OBZ1335" s="624"/>
      <c r="OCA1335" s="624"/>
      <c r="OCB1335" s="624"/>
      <c r="OCC1335" s="624"/>
      <c r="OCD1335" s="624"/>
      <c r="OCE1335" s="624"/>
      <c r="OCF1335" s="624"/>
      <c r="OCG1335" s="624"/>
      <c r="OCH1335" s="624"/>
      <c r="OCI1335" s="624"/>
      <c r="OCJ1335" s="624"/>
      <c r="OCK1335" s="624"/>
      <c r="OCL1335" s="624"/>
      <c r="OCM1335" s="624"/>
      <c r="OCN1335" s="624"/>
      <c r="OCO1335" s="624"/>
      <c r="OCP1335" s="624"/>
      <c r="OCQ1335" s="624"/>
      <c r="OCR1335" s="624"/>
      <c r="OCS1335" s="624"/>
      <c r="OCT1335" s="624"/>
      <c r="OCU1335" s="624"/>
      <c r="OCV1335" s="624"/>
      <c r="OCW1335" s="624"/>
      <c r="OCX1335" s="624"/>
      <c r="OCY1335" s="624"/>
      <c r="OCZ1335" s="624"/>
      <c r="ODA1335" s="624"/>
      <c r="ODB1335" s="624"/>
      <c r="ODC1335" s="624"/>
      <c r="ODD1335" s="624"/>
      <c r="ODE1335" s="624"/>
      <c r="ODF1335" s="624"/>
      <c r="ODG1335" s="624"/>
      <c r="ODH1335" s="624"/>
      <c r="ODI1335" s="624"/>
      <c r="ODJ1335" s="624"/>
      <c r="ODK1335" s="624"/>
      <c r="ODL1335" s="624"/>
      <c r="ODM1335" s="624"/>
      <c r="ODN1335" s="624"/>
      <c r="ODO1335" s="624"/>
      <c r="ODP1335" s="624"/>
      <c r="ODQ1335" s="624"/>
      <c r="ODR1335" s="624"/>
      <c r="ODS1335" s="624"/>
      <c r="ODT1335" s="624"/>
      <c r="ODU1335" s="624"/>
      <c r="ODV1335" s="624"/>
      <c r="ODW1335" s="624"/>
      <c r="ODX1335" s="624"/>
      <c r="ODY1335" s="624"/>
      <c r="ODZ1335" s="624"/>
      <c r="OEA1335" s="624"/>
      <c r="OEB1335" s="624"/>
      <c r="OEC1335" s="624"/>
      <c r="OED1335" s="624"/>
      <c r="OEE1335" s="624"/>
      <c r="OEF1335" s="624"/>
      <c r="OEG1335" s="624"/>
      <c r="OEH1335" s="624"/>
      <c r="OEI1335" s="624"/>
      <c r="OEJ1335" s="624"/>
      <c r="OEK1335" s="624"/>
      <c r="OEL1335" s="624"/>
      <c r="OEM1335" s="624"/>
      <c r="OEN1335" s="624"/>
      <c r="OEO1335" s="624"/>
      <c r="OEP1335" s="624"/>
      <c r="OEQ1335" s="624"/>
      <c r="OER1335" s="624"/>
      <c r="OES1335" s="624"/>
      <c r="OET1335" s="624"/>
      <c r="OEU1335" s="624"/>
      <c r="OEV1335" s="624"/>
      <c r="OEW1335" s="624"/>
      <c r="OEX1335" s="624"/>
      <c r="OEY1335" s="624"/>
      <c r="OEZ1335" s="624"/>
      <c r="OFA1335" s="624"/>
      <c r="OFB1335" s="624"/>
      <c r="OFC1335" s="624"/>
      <c r="OFD1335" s="624"/>
      <c r="OFE1335" s="624"/>
      <c r="OFF1335" s="624"/>
      <c r="OFG1335" s="624"/>
      <c r="OFH1335" s="624"/>
      <c r="OFI1335" s="624"/>
      <c r="OFJ1335" s="624"/>
      <c r="OFK1335" s="624"/>
      <c r="OFL1335" s="624"/>
      <c r="OFM1335" s="624"/>
      <c r="OFN1335" s="624"/>
      <c r="OFO1335" s="624"/>
      <c r="OFP1335" s="624"/>
      <c r="OFQ1335" s="624"/>
      <c r="OFR1335" s="624"/>
      <c r="OFS1335" s="624"/>
      <c r="OFT1335" s="624"/>
      <c r="OFU1335" s="624"/>
      <c r="OFV1335" s="624"/>
      <c r="OFW1335" s="624"/>
      <c r="OFX1335" s="624"/>
      <c r="OFY1335" s="624"/>
      <c r="OFZ1335" s="624"/>
      <c r="OGA1335" s="624"/>
      <c r="OGB1335" s="624"/>
      <c r="OGC1335" s="624"/>
      <c r="OGD1335" s="624"/>
      <c r="OGE1335" s="624"/>
      <c r="OGF1335" s="624"/>
      <c r="OGG1335" s="624"/>
      <c r="OGH1335" s="624"/>
      <c r="OGI1335" s="624"/>
      <c r="OGJ1335" s="624"/>
      <c r="OGK1335" s="624"/>
      <c r="OGL1335" s="624"/>
      <c r="OGM1335" s="624"/>
      <c r="OGN1335" s="624"/>
      <c r="OGO1335" s="624"/>
      <c r="OGP1335" s="624"/>
      <c r="OGQ1335" s="624"/>
      <c r="OGR1335" s="624"/>
      <c r="OGS1335" s="624"/>
      <c r="OGT1335" s="624"/>
      <c r="OGU1335" s="624"/>
      <c r="OGV1335" s="624"/>
      <c r="OGW1335" s="624"/>
      <c r="OGX1335" s="624"/>
      <c r="OGY1335" s="624"/>
      <c r="OGZ1335" s="624"/>
      <c r="OHA1335" s="624"/>
      <c r="OHB1335" s="624"/>
      <c r="OHC1335" s="624"/>
      <c r="OHD1335" s="624"/>
      <c r="OHE1335" s="624"/>
      <c r="OHF1335" s="624"/>
      <c r="OHG1335" s="624"/>
      <c r="OHH1335" s="624"/>
      <c r="OHI1335" s="624"/>
      <c r="OHJ1335" s="624"/>
      <c r="OHK1335" s="624"/>
      <c r="OHL1335" s="624"/>
      <c r="OHM1335" s="624"/>
      <c r="OHN1335" s="624"/>
      <c r="OHO1335" s="624"/>
      <c r="OHP1335" s="624"/>
      <c r="OHQ1335" s="624"/>
      <c r="OHR1335" s="624"/>
      <c r="OHS1335" s="624"/>
      <c r="OHT1335" s="624"/>
      <c r="OHU1335" s="624"/>
      <c r="OHV1335" s="624"/>
      <c r="OHW1335" s="624"/>
      <c r="OHX1335" s="624"/>
      <c r="OHY1335" s="624"/>
      <c r="OHZ1335" s="624"/>
      <c r="OIA1335" s="624"/>
      <c r="OIB1335" s="624"/>
      <c r="OIC1335" s="624"/>
      <c r="OID1335" s="624"/>
      <c r="OIE1335" s="624"/>
      <c r="OIF1335" s="624"/>
      <c r="OIG1335" s="624"/>
      <c r="OIH1335" s="624"/>
      <c r="OII1335" s="624"/>
      <c r="OIJ1335" s="624"/>
      <c r="OIK1335" s="624"/>
      <c r="OIL1335" s="624"/>
      <c r="OIM1335" s="624"/>
      <c r="OIN1335" s="624"/>
      <c r="OIO1335" s="624"/>
      <c r="OIP1335" s="624"/>
      <c r="OIQ1335" s="624"/>
      <c r="OIR1335" s="624"/>
      <c r="OIS1335" s="624"/>
      <c r="OIT1335" s="624"/>
      <c r="OIU1335" s="624"/>
      <c r="OIV1335" s="624"/>
      <c r="OIW1335" s="624"/>
      <c r="OIX1335" s="624"/>
      <c r="OIY1335" s="624"/>
      <c r="OIZ1335" s="624"/>
      <c r="OJA1335" s="624"/>
      <c r="OJB1335" s="624"/>
      <c r="OJC1335" s="624"/>
      <c r="OJD1335" s="624"/>
      <c r="OJE1335" s="624"/>
      <c r="OJF1335" s="624"/>
      <c r="OJG1335" s="624"/>
      <c r="OJH1335" s="624"/>
      <c r="OJI1335" s="624"/>
      <c r="OJJ1335" s="624"/>
      <c r="OJK1335" s="624"/>
      <c r="OJL1335" s="624"/>
      <c r="OJM1335" s="624"/>
      <c r="OJN1335" s="624"/>
      <c r="OJO1335" s="624"/>
      <c r="OJP1335" s="624"/>
      <c r="OJQ1335" s="624"/>
      <c r="OJR1335" s="624"/>
      <c r="OJS1335" s="624"/>
      <c r="OJT1335" s="624"/>
      <c r="OJU1335" s="624"/>
      <c r="OJV1335" s="624"/>
      <c r="OJW1335" s="624"/>
      <c r="OJX1335" s="624"/>
      <c r="OJY1335" s="624"/>
      <c r="OJZ1335" s="624"/>
      <c r="OKA1335" s="624"/>
      <c r="OKB1335" s="624"/>
      <c r="OKC1335" s="624"/>
      <c r="OKD1335" s="624"/>
      <c r="OKE1335" s="624"/>
      <c r="OKF1335" s="624"/>
      <c r="OKG1335" s="624"/>
      <c r="OKH1335" s="624"/>
      <c r="OKI1335" s="624"/>
      <c r="OKJ1335" s="624"/>
      <c r="OKK1335" s="624"/>
      <c r="OKL1335" s="624"/>
      <c r="OKM1335" s="624"/>
      <c r="OKN1335" s="624"/>
      <c r="OKO1335" s="624"/>
      <c r="OKP1335" s="624"/>
      <c r="OKQ1335" s="624"/>
      <c r="OKR1335" s="624"/>
      <c r="OKS1335" s="624"/>
      <c r="OKT1335" s="624"/>
      <c r="OKU1335" s="624"/>
      <c r="OKV1335" s="624"/>
      <c r="OKW1335" s="624"/>
      <c r="OKX1335" s="624"/>
      <c r="OKY1335" s="624"/>
      <c r="OKZ1335" s="624"/>
      <c r="OLA1335" s="624"/>
      <c r="OLB1335" s="624"/>
      <c r="OLC1335" s="624"/>
      <c r="OLD1335" s="624"/>
      <c r="OLE1335" s="624"/>
      <c r="OLF1335" s="624"/>
      <c r="OLG1335" s="624"/>
      <c r="OLH1335" s="624"/>
      <c r="OLI1335" s="624"/>
      <c r="OLJ1335" s="624"/>
      <c r="OLK1335" s="624"/>
      <c r="OLL1335" s="624"/>
      <c r="OLM1335" s="624"/>
      <c r="OLN1335" s="624"/>
      <c r="OLO1335" s="624"/>
      <c r="OLP1335" s="624"/>
      <c r="OLQ1335" s="624"/>
      <c r="OLR1335" s="624"/>
      <c r="OLS1335" s="624"/>
      <c r="OLT1335" s="624"/>
      <c r="OLU1335" s="624"/>
      <c r="OLV1335" s="624"/>
      <c r="OLW1335" s="624"/>
      <c r="OLX1335" s="624"/>
      <c r="OLY1335" s="624"/>
      <c r="OLZ1335" s="624"/>
      <c r="OMA1335" s="624"/>
      <c r="OMB1335" s="624"/>
      <c r="OMC1335" s="624"/>
      <c r="OMD1335" s="624"/>
      <c r="OME1335" s="624"/>
      <c r="OMF1335" s="624"/>
      <c r="OMG1335" s="624"/>
      <c r="OMH1335" s="624"/>
      <c r="OMI1335" s="624"/>
      <c r="OMJ1335" s="624"/>
      <c r="OMK1335" s="624"/>
      <c r="OML1335" s="624"/>
      <c r="OMM1335" s="624"/>
      <c r="OMN1335" s="624"/>
      <c r="OMO1335" s="624"/>
      <c r="OMP1335" s="624"/>
      <c r="OMQ1335" s="624"/>
      <c r="OMR1335" s="624"/>
      <c r="OMS1335" s="624"/>
      <c r="OMT1335" s="624"/>
      <c r="OMU1335" s="624"/>
      <c r="OMV1335" s="624"/>
      <c r="OMW1335" s="624"/>
      <c r="OMX1335" s="624"/>
      <c r="OMY1335" s="624"/>
      <c r="OMZ1335" s="624"/>
      <c r="ONA1335" s="624"/>
      <c r="ONB1335" s="624"/>
      <c r="ONC1335" s="624"/>
      <c r="OND1335" s="624"/>
      <c r="ONE1335" s="624"/>
      <c r="ONF1335" s="624"/>
      <c r="ONG1335" s="624"/>
      <c r="ONH1335" s="624"/>
      <c r="ONI1335" s="624"/>
      <c r="ONJ1335" s="624"/>
      <c r="ONK1335" s="624"/>
      <c r="ONL1335" s="624"/>
      <c r="ONM1335" s="624"/>
      <c r="ONN1335" s="624"/>
      <c r="ONO1335" s="624"/>
      <c r="ONP1335" s="624"/>
      <c r="ONQ1335" s="624"/>
      <c r="ONR1335" s="624"/>
      <c r="ONS1335" s="624"/>
      <c r="ONT1335" s="624"/>
      <c r="ONU1335" s="624"/>
      <c r="ONV1335" s="624"/>
      <c r="ONW1335" s="624"/>
      <c r="ONX1335" s="624"/>
      <c r="ONY1335" s="624"/>
      <c r="ONZ1335" s="624"/>
      <c r="OOA1335" s="624"/>
      <c r="OOB1335" s="624"/>
      <c r="OOC1335" s="624"/>
      <c r="OOD1335" s="624"/>
      <c r="OOE1335" s="624"/>
      <c r="OOF1335" s="624"/>
      <c r="OOG1335" s="624"/>
      <c r="OOH1335" s="624"/>
      <c r="OOI1335" s="624"/>
      <c r="OOJ1335" s="624"/>
      <c r="OOK1335" s="624"/>
      <c r="OOL1335" s="624"/>
      <c r="OOM1335" s="624"/>
      <c r="OON1335" s="624"/>
      <c r="OOO1335" s="624"/>
      <c r="OOP1335" s="624"/>
      <c r="OOQ1335" s="624"/>
      <c r="OOR1335" s="624"/>
      <c r="OOS1335" s="624"/>
      <c r="OOT1335" s="624"/>
      <c r="OOU1335" s="624"/>
      <c r="OOV1335" s="624"/>
      <c r="OOW1335" s="624"/>
      <c r="OOX1335" s="624"/>
      <c r="OOY1335" s="624"/>
      <c r="OOZ1335" s="624"/>
      <c r="OPA1335" s="624"/>
      <c r="OPB1335" s="624"/>
      <c r="OPC1335" s="624"/>
      <c r="OPD1335" s="624"/>
      <c r="OPE1335" s="624"/>
      <c r="OPF1335" s="624"/>
      <c r="OPG1335" s="624"/>
      <c r="OPH1335" s="624"/>
      <c r="OPI1335" s="624"/>
      <c r="OPJ1335" s="624"/>
      <c r="OPK1335" s="624"/>
      <c r="OPL1335" s="624"/>
      <c r="OPM1335" s="624"/>
      <c r="OPN1335" s="624"/>
      <c r="OPO1335" s="624"/>
      <c r="OPP1335" s="624"/>
      <c r="OPQ1335" s="624"/>
      <c r="OPR1335" s="624"/>
      <c r="OPS1335" s="624"/>
      <c r="OPT1335" s="624"/>
      <c r="OPU1335" s="624"/>
      <c r="OPV1335" s="624"/>
      <c r="OPW1335" s="624"/>
      <c r="OPX1335" s="624"/>
      <c r="OPY1335" s="624"/>
      <c r="OPZ1335" s="624"/>
      <c r="OQA1335" s="624"/>
      <c r="OQB1335" s="624"/>
      <c r="OQC1335" s="624"/>
      <c r="OQD1335" s="624"/>
      <c r="OQE1335" s="624"/>
      <c r="OQF1335" s="624"/>
      <c r="OQG1335" s="624"/>
      <c r="OQH1335" s="624"/>
      <c r="OQI1335" s="624"/>
      <c r="OQJ1335" s="624"/>
      <c r="OQK1335" s="624"/>
      <c r="OQL1335" s="624"/>
      <c r="OQM1335" s="624"/>
      <c r="OQN1335" s="624"/>
      <c r="OQO1335" s="624"/>
      <c r="OQP1335" s="624"/>
      <c r="OQQ1335" s="624"/>
      <c r="OQR1335" s="624"/>
      <c r="OQS1335" s="624"/>
      <c r="OQT1335" s="624"/>
      <c r="OQU1335" s="624"/>
      <c r="OQV1335" s="624"/>
      <c r="OQW1335" s="624"/>
      <c r="OQX1335" s="624"/>
      <c r="OQY1335" s="624"/>
      <c r="OQZ1335" s="624"/>
      <c r="ORA1335" s="624"/>
      <c r="ORB1335" s="624"/>
      <c r="ORC1335" s="624"/>
      <c r="ORD1335" s="624"/>
      <c r="ORE1335" s="624"/>
      <c r="ORF1335" s="624"/>
      <c r="ORG1335" s="624"/>
      <c r="ORH1335" s="624"/>
      <c r="ORI1335" s="624"/>
      <c r="ORJ1335" s="624"/>
      <c r="ORK1335" s="624"/>
      <c r="ORL1335" s="624"/>
      <c r="ORM1335" s="624"/>
      <c r="ORN1335" s="624"/>
      <c r="ORO1335" s="624"/>
      <c r="ORP1335" s="624"/>
      <c r="ORQ1335" s="624"/>
      <c r="ORR1335" s="624"/>
      <c r="ORS1335" s="624"/>
      <c r="ORT1335" s="624"/>
      <c r="ORU1335" s="624"/>
      <c r="ORV1335" s="624"/>
      <c r="ORW1335" s="624"/>
      <c r="ORX1335" s="624"/>
      <c r="ORY1335" s="624"/>
      <c r="ORZ1335" s="624"/>
      <c r="OSA1335" s="624"/>
      <c r="OSB1335" s="624"/>
      <c r="OSC1335" s="624"/>
      <c r="OSD1335" s="624"/>
      <c r="OSE1335" s="624"/>
      <c r="OSF1335" s="624"/>
      <c r="OSG1335" s="624"/>
      <c r="OSH1335" s="624"/>
      <c r="OSI1335" s="624"/>
      <c r="OSJ1335" s="624"/>
      <c r="OSK1335" s="624"/>
      <c r="OSL1335" s="624"/>
      <c r="OSM1335" s="624"/>
      <c r="OSN1335" s="624"/>
      <c r="OSO1335" s="624"/>
      <c r="OSP1335" s="624"/>
      <c r="OSQ1335" s="624"/>
      <c r="OSR1335" s="624"/>
      <c r="OSS1335" s="624"/>
      <c r="OST1335" s="624"/>
      <c r="OSU1335" s="624"/>
      <c r="OSV1335" s="624"/>
      <c r="OSW1335" s="624"/>
      <c r="OSX1335" s="624"/>
      <c r="OSY1335" s="624"/>
      <c r="OSZ1335" s="624"/>
      <c r="OTA1335" s="624"/>
      <c r="OTB1335" s="624"/>
      <c r="OTC1335" s="624"/>
      <c r="OTD1335" s="624"/>
      <c r="OTE1335" s="624"/>
      <c r="OTF1335" s="624"/>
      <c r="OTG1335" s="624"/>
      <c r="OTH1335" s="624"/>
      <c r="OTI1335" s="624"/>
      <c r="OTJ1335" s="624"/>
      <c r="OTK1335" s="624"/>
      <c r="OTL1335" s="624"/>
      <c r="OTM1335" s="624"/>
      <c r="OTN1335" s="624"/>
      <c r="OTO1335" s="624"/>
      <c r="OTP1335" s="624"/>
      <c r="OTQ1335" s="624"/>
      <c r="OTR1335" s="624"/>
      <c r="OTS1335" s="624"/>
      <c r="OTT1335" s="624"/>
      <c r="OTU1335" s="624"/>
      <c r="OTV1335" s="624"/>
      <c r="OTW1335" s="624"/>
      <c r="OTX1335" s="624"/>
      <c r="OTY1335" s="624"/>
      <c r="OTZ1335" s="624"/>
      <c r="OUA1335" s="624"/>
      <c r="OUB1335" s="624"/>
      <c r="OUC1335" s="624"/>
      <c r="OUD1335" s="624"/>
      <c r="OUE1335" s="624"/>
      <c r="OUF1335" s="624"/>
      <c r="OUG1335" s="624"/>
      <c r="OUH1335" s="624"/>
      <c r="OUI1335" s="624"/>
      <c r="OUJ1335" s="624"/>
      <c r="OUK1335" s="624"/>
      <c r="OUL1335" s="624"/>
      <c r="OUM1335" s="624"/>
      <c r="OUN1335" s="624"/>
      <c r="OUO1335" s="624"/>
      <c r="OUP1335" s="624"/>
      <c r="OUQ1335" s="624"/>
      <c r="OUR1335" s="624"/>
      <c r="OUS1335" s="624"/>
      <c r="OUT1335" s="624"/>
      <c r="OUU1335" s="624"/>
      <c r="OUV1335" s="624"/>
      <c r="OUW1335" s="624"/>
      <c r="OUX1335" s="624"/>
      <c r="OUY1335" s="624"/>
      <c r="OUZ1335" s="624"/>
      <c r="OVA1335" s="624"/>
      <c r="OVB1335" s="624"/>
      <c r="OVC1335" s="624"/>
      <c r="OVD1335" s="624"/>
      <c r="OVE1335" s="624"/>
      <c r="OVF1335" s="624"/>
      <c r="OVG1335" s="624"/>
      <c r="OVH1335" s="624"/>
      <c r="OVI1335" s="624"/>
      <c r="OVJ1335" s="624"/>
      <c r="OVK1335" s="624"/>
      <c r="OVL1335" s="624"/>
      <c r="OVM1335" s="624"/>
      <c r="OVN1335" s="624"/>
      <c r="OVO1335" s="624"/>
      <c r="OVP1335" s="624"/>
      <c r="OVQ1335" s="624"/>
      <c r="OVR1335" s="624"/>
      <c r="OVS1335" s="624"/>
      <c r="OVT1335" s="624"/>
      <c r="OVU1335" s="624"/>
      <c r="OVV1335" s="624"/>
      <c r="OVW1335" s="624"/>
      <c r="OVX1335" s="624"/>
      <c r="OVY1335" s="624"/>
      <c r="OVZ1335" s="624"/>
      <c r="OWA1335" s="624"/>
      <c r="OWB1335" s="624"/>
      <c r="OWC1335" s="624"/>
      <c r="OWD1335" s="624"/>
      <c r="OWE1335" s="624"/>
      <c r="OWF1335" s="624"/>
      <c r="OWG1335" s="624"/>
      <c r="OWH1335" s="624"/>
      <c r="OWI1335" s="624"/>
      <c r="OWJ1335" s="624"/>
      <c r="OWK1335" s="624"/>
      <c r="OWL1335" s="624"/>
      <c r="OWM1335" s="624"/>
      <c r="OWN1335" s="624"/>
      <c r="OWO1335" s="624"/>
      <c r="OWP1335" s="624"/>
      <c r="OWQ1335" s="624"/>
      <c r="OWR1335" s="624"/>
      <c r="OWS1335" s="624"/>
      <c r="OWT1335" s="624"/>
      <c r="OWU1335" s="624"/>
      <c r="OWV1335" s="624"/>
      <c r="OWW1335" s="624"/>
      <c r="OWX1335" s="624"/>
      <c r="OWY1335" s="624"/>
      <c r="OWZ1335" s="624"/>
      <c r="OXA1335" s="624"/>
      <c r="OXB1335" s="624"/>
      <c r="OXC1335" s="624"/>
      <c r="OXD1335" s="624"/>
      <c r="OXE1335" s="624"/>
      <c r="OXF1335" s="624"/>
      <c r="OXG1335" s="624"/>
      <c r="OXH1335" s="624"/>
      <c r="OXI1335" s="624"/>
      <c r="OXJ1335" s="624"/>
      <c r="OXK1335" s="624"/>
      <c r="OXL1335" s="624"/>
      <c r="OXM1335" s="624"/>
      <c r="OXN1335" s="624"/>
      <c r="OXO1335" s="624"/>
      <c r="OXP1335" s="624"/>
      <c r="OXQ1335" s="624"/>
      <c r="OXR1335" s="624"/>
      <c r="OXS1335" s="624"/>
      <c r="OXT1335" s="624"/>
      <c r="OXU1335" s="624"/>
      <c r="OXV1335" s="624"/>
      <c r="OXW1335" s="624"/>
      <c r="OXX1335" s="624"/>
      <c r="OXY1335" s="624"/>
      <c r="OXZ1335" s="624"/>
      <c r="OYA1335" s="624"/>
      <c r="OYB1335" s="624"/>
      <c r="OYC1335" s="624"/>
      <c r="OYD1335" s="624"/>
      <c r="OYE1335" s="624"/>
      <c r="OYF1335" s="624"/>
      <c r="OYG1335" s="624"/>
      <c r="OYH1335" s="624"/>
      <c r="OYI1335" s="624"/>
      <c r="OYJ1335" s="624"/>
      <c r="OYK1335" s="624"/>
      <c r="OYL1335" s="624"/>
      <c r="OYM1335" s="624"/>
      <c r="OYN1335" s="624"/>
      <c r="OYO1335" s="624"/>
      <c r="OYP1335" s="624"/>
      <c r="OYQ1335" s="624"/>
      <c r="OYR1335" s="624"/>
      <c r="OYS1335" s="624"/>
      <c r="OYT1335" s="624"/>
      <c r="OYU1335" s="624"/>
      <c r="OYV1335" s="624"/>
      <c r="OYW1335" s="624"/>
      <c r="OYX1335" s="624"/>
      <c r="OYY1335" s="624"/>
      <c r="OYZ1335" s="624"/>
      <c r="OZA1335" s="624"/>
      <c r="OZB1335" s="624"/>
      <c r="OZC1335" s="624"/>
      <c r="OZD1335" s="624"/>
      <c r="OZE1335" s="624"/>
      <c r="OZF1335" s="624"/>
      <c r="OZG1335" s="624"/>
      <c r="OZH1335" s="624"/>
      <c r="OZI1335" s="624"/>
      <c r="OZJ1335" s="624"/>
      <c r="OZK1335" s="624"/>
      <c r="OZL1335" s="624"/>
      <c r="OZM1335" s="624"/>
      <c r="OZN1335" s="624"/>
      <c r="OZO1335" s="624"/>
      <c r="OZP1335" s="624"/>
      <c r="OZQ1335" s="624"/>
      <c r="OZR1335" s="624"/>
      <c r="OZS1335" s="624"/>
      <c r="OZT1335" s="624"/>
      <c r="OZU1335" s="624"/>
      <c r="OZV1335" s="624"/>
      <c r="OZW1335" s="624"/>
      <c r="OZX1335" s="624"/>
      <c r="OZY1335" s="624"/>
      <c r="OZZ1335" s="624"/>
      <c r="PAA1335" s="624"/>
      <c r="PAB1335" s="624"/>
      <c r="PAC1335" s="624"/>
      <c r="PAD1335" s="624"/>
      <c r="PAE1335" s="624"/>
      <c r="PAF1335" s="624"/>
      <c r="PAG1335" s="624"/>
      <c r="PAH1335" s="624"/>
      <c r="PAI1335" s="624"/>
      <c r="PAJ1335" s="624"/>
      <c r="PAK1335" s="624"/>
      <c r="PAL1335" s="624"/>
      <c r="PAM1335" s="624"/>
      <c r="PAN1335" s="624"/>
      <c r="PAO1335" s="624"/>
      <c r="PAP1335" s="624"/>
      <c r="PAQ1335" s="624"/>
      <c r="PAR1335" s="624"/>
      <c r="PAS1335" s="624"/>
      <c r="PAT1335" s="624"/>
      <c r="PAU1335" s="624"/>
      <c r="PAV1335" s="624"/>
      <c r="PAW1335" s="624"/>
      <c r="PAX1335" s="624"/>
      <c r="PAY1335" s="624"/>
      <c r="PAZ1335" s="624"/>
      <c r="PBA1335" s="624"/>
      <c r="PBB1335" s="624"/>
      <c r="PBC1335" s="624"/>
      <c r="PBD1335" s="624"/>
      <c r="PBE1335" s="624"/>
      <c r="PBF1335" s="624"/>
      <c r="PBG1335" s="624"/>
      <c r="PBH1335" s="624"/>
      <c r="PBI1335" s="624"/>
      <c r="PBJ1335" s="624"/>
      <c r="PBK1335" s="624"/>
      <c r="PBL1335" s="624"/>
      <c r="PBM1335" s="624"/>
      <c r="PBN1335" s="624"/>
      <c r="PBO1335" s="624"/>
      <c r="PBP1335" s="624"/>
      <c r="PBQ1335" s="624"/>
      <c r="PBR1335" s="624"/>
      <c r="PBS1335" s="624"/>
      <c r="PBT1335" s="624"/>
      <c r="PBU1335" s="624"/>
      <c r="PBV1335" s="624"/>
      <c r="PBW1335" s="624"/>
      <c r="PBX1335" s="624"/>
      <c r="PBY1335" s="624"/>
      <c r="PBZ1335" s="624"/>
      <c r="PCA1335" s="624"/>
      <c r="PCB1335" s="624"/>
      <c r="PCC1335" s="624"/>
      <c r="PCD1335" s="624"/>
      <c r="PCE1335" s="624"/>
      <c r="PCF1335" s="624"/>
      <c r="PCG1335" s="624"/>
      <c r="PCH1335" s="624"/>
      <c r="PCI1335" s="624"/>
      <c r="PCJ1335" s="624"/>
      <c r="PCK1335" s="624"/>
      <c r="PCL1335" s="624"/>
      <c r="PCM1335" s="624"/>
      <c r="PCN1335" s="624"/>
      <c r="PCO1335" s="624"/>
      <c r="PCP1335" s="624"/>
      <c r="PCQ1335" s="624"/>
      <c r="PCR1335" s="624"/>
      <c r="PCS1335" s="624"/>
      <c r="PCT1335" s="624"/>
      <c r="PCU1335" s="624"/>
      <c r="PCV1335" s="624"/>
      <c r="PCW1335" s="624"/>
      <c r="PCX1335" s="624"/>
      <c r="PCY1335" s="624"/>
      <c r="PCZ1335" s="624"/>
      <c r="PDA1335" s="624"/>
      <c r="PDB1335" s="624"/>
      <c r="PDC1335" s="624"/>
      <c r="PDD1335" s="624"/>
      <c r="PDE1335" s="624"/>
      <c r="PDF1335" s="624"/>
      <c r="PDG1335" s="624"/>
      <c r="PDH1335" s="624"/>
      <c r="PDI1335" s="624"/>
      <c r="PDJ1335" s="624"/>
      <c r="PDK1335" s="624"/>
      <c r="PDL1335" s="624"/>
      <c r="PDM1335" s="624"/>
      <c r="PDN1335" s="624"/>
      <c r="PDO1335" s="624"/>
      <c r="PDP1335" s="624"/>
      <c r="PDQ1335" s="624"/>
      <c r="PDR1335" s="624"/>
      <c r="PDS1335" s="624"/>
      <c r="PDT1335" s="624"/>
      <c r="PDU1335" s="624"/>
      <c r="PDV1335" s="624"/>
      <c r="PDW1335" s="624"/>
      <c r="PDX1335" s="624"/>
      <c r="PDY1335" s="624"/>
      <c r="PDZ1335" s="624"/>
      <c r="PEA1335" s="624"/>
      <c r="PEB1335" s="624"/>
      <c r="PEC1335" s="624"/>
      <c r="PED1335" s="624"/>
      <c r="PEE1335" s="624"/>
      <c r="PEF1335" s="624"/>
      <c r="PEG1335" s="624"/>
      <c r="PEH1335" s="624"/>
      <c r="PEI1335" s="624"/>
      <c r="PEJ1335" s="624"/>
      <c r="PEK1335" s="624"/>
      <c r="PEL1335" s="624"/>
      <c r="PEM1335" s="624"/>
      <c r="PEN1335" s="624"/>
      <c r="PEO1335" s="624"/>
      <c r="PEP1335" s="624"/>
      <c r="PEQ1335" s="624"/>
      <c r="PER1335" s="624"/>
      <c r="PES1335" s="624"/>
      <c r="PET1335" s="624"/>
      <c r="PEU1335" s="624"/>
      <c r="PEV1335" s="624"/>
      <c r="PEW1335" s="624"/>
      <c r="PEX1335" s="624"/>
      <c r="PEY1335" s="624"/>
      <c r="PEZ1335" s="624"/>
      <c r="PFA1335" s="624"/>
      <c r="PFB1335" s="624"/>
      <c r="PFC1335" s="624"/>
      <c r="PFD1335" s="624"/>
      <c r="PFE1335" s="624"/>
      <c r="PFF1335" s="624"/>
      <c r="PFG1335" s="624"/>
      <c r="PFH1335" s="624"/>
      <c r="PFI1335" s="624"/>
      <c r="PFJ1335" s="624"/>
      <c r="PFK1335" s="624"/>
      <c r="PFL1335" s="624"/>
      <c r="PFM1335" s="624"/>
      <c r="PFN1335" s="624"/>
      <c r="PFO1335" s="624"/>
      <c r="PFP1335" s="624"/>
      <c r="PFQ1335" s="624"/>
      <c r="PFR1335" s="624"/>
      <c r="PFS1335" s="624"/>
      <c r="PFT1335" s="624"/>
      <c r="PFU1335" s="624"/>
      <c r="PFV1335" s="624"/>
      <c r="PFW1335" s="624"/>
      <c r="PFX1335" s="624"/>
      <c r="PFY1335" s="624"/>
      <c r="PFZ1335" s="624"/>
      <c r="PGA1335" s="624"/>
      <c r="PGB1335" s="624"/>
      <c r="PGC1335" s="624"/>
      <c r="PGD1335" s="624"/>
      <c r="PGE1335" s="624"/>
      <c r="PGF1335" s="624"/>
      <c r="PGG1335" s="624"/>
      <c r="PGH1335" s="624"/>
      <c r="PGI1335" s="624"/>
      <c r="PGJ1335" s="624"/>
      <c r="PGK1335" s="624"/>
      <c r="PGL1335" s="624"/>
      <c r="PGM1335" s="624"/>
      <c r="PGN1335" s="624"/>
      <c r="PGO1335" s="624"/>
      <c r="PGP1335" s="624"/>
      <c r="PGQ1335" s="624"/>
      <c r="PGR1335" s="624"/>
      <c r="PGS1335" s="624"/>
      <c r="PGT1335" s="624"/>
      <c r="PGU1335" s="624"/>
      <c r="PGV1335" s="624"/>
      <c r="PGW1335" s="624"/>
      <c r="PGX1335" s="624"/>
      <c r="PGY1335" s="624"/>
      <c r="PGZ1335" s="624"/>
      <c r="PHA1335" s="624"/>
      <c r="PHB1335" s="624"/>
      <c r="PHC1335" s="624"/>
      <c r="PHD1335" s="624"/>
      <c r="PHE1335" s="624"/>
      <c r="PHF1335" s="624"/>
      <c r="PHG1335" s="624"/>
      <c r="PHH1335" s="624"/>
      <c r="PHI1335" s="624"/>
      <c r="PHJ1335" s="624"/>
      <c r="PHK1335" s="624"/>
      <c r="PHL1335" s="624"/>
      <c r="PHM1335" s="624"/>
      <c r="PHN1335" s="624"/>
      <c r="PHO1335" s="624"/>
      <c r="PHP1335" s="624"/>
      <c r="PHQ1335" s="624"/>
      <c r="PHR1335" s="624"/>
      <c r="PHS1335" s="624"/>
      <c r="PHT1335" s="624"/>
      <c r="PHU1335" s="624"/>
      <c r="PHV1335" s="624"/>
      <c r="PHW1335" s="624"/>
      <c r="PHX1335" s="624"/>
      <c r="PHY1335" s="624"/>
      <c r="PHZ1335" s="624"/>
      <c r="PIA1335" s="624"/>
      <c r="PIB1335" s="624"/>
      <c r="PIC1335" s="624"/>
      <c r="PID1335" s="624"/>
      <c r="PIE1335" s="624"/>
      <c r="PIF1335" s="624"/>
      <c r="PIG1335" s="624"/>
      <c r="PIH1335" s="624"/>
      <c r="PII1335" s="624"/>
      <c r="PIJ1335" s="624"/>
      <c r="PIK1335" s="624"/>
      <c r="PIL1335" s="624"/>
      <c r="PIM1335" s="624"/>
      <c r="PIN1335" s="624"/>
      <c r="PIO1335" s="624"/>
      <c r="PIP1335" s="624"/>
      <c r="PIQ1335" s="624"/>
      <c r="PIR1335" s="624"/>
      <c r="PIS1335" s="624"/>
      <c r="PIT1335" s="624"/>
      <c r="PIU1335" s="624"/>
      <c r="PIV1335" s="624"/>
      <c r="PIW1335" s="624"/>
      <c r="PIX1335" s="624"/>
      <c r="PIY1335" s="624"/>
      <c r="PIZ1335" s="624"/>
      <c r="PJA1335" s="624"/>
      <c r="PJB1335" s="624"/>
      <c r="PJC1335" s="624"/>
      <c r="PJD1335" s="624"/>
      <c r="PJE1335" s="624"/>
      <c r="PJF1335" s="624"/>
      <c r="PJG1335" s="624"/>
      <c r="PJH1335" s="624"/>
      <c r="PJI1335" s="624"/>
      <c r="PJJ1335" s="624"/>
      <c r="PJK1335" s="624"/>
      <c r="PJL1335" s="624"/>
      <c r="PJM1335" s="624"/>
      <c r="PJN1335" s="624"/>
      <c r="PJO1335" s="624"/>
      <c r="PJP1335" s="624"/>
      <c r="PJQ1335" s="624"/>
      <c r="PJR1335" s="624"/>
      <c r="PJS1335" s="624"/>
      <c r="PJT1335" s="624"/>
      <c r="PJU1335" s="624"/>
      <c r="PJV1335" s="624"/>
      <c r="PJW1335" s="624"/>
      <c r="PJX1335" s="624"/>
      <c r="PJY1335" s="624"/>
      <c r="PJZ1335" s="624"/>
      <c r="PKA1335" s="624"/>
      <c r="PKB1335" s="624"/>
      <c r="PKC1335" s="624"/>
      <c r="PKD1335" s="624"/>
      <c r="PKE1335" s="624"/>
      <c r="PKF1335" s="624"/>
      <c r="PKG1335" s="624"/>
      <c r="PKH1335" s="624"/>
      <c r="PKI1335" s="624"/>
      <c r="PKJ1335" s="624"/>
      <c r="PKK1335" s="624"/>
      <c r="PKL1335" s="624"/>
      <c r="PKM1335" s="624"/>
      <c r="PKN1335" s="624"/>
      <c r="PKO1335" s="624"/>
      <c r="PKP1335" s="624"/>
      <c r="PKQ1335" s="624"/>
      <c r="PKR1335" s="624"/>
      <c r="PKS1335" s="624"/>
      <c r="PKT1335" s="624"/>
      <c r="PKU1335" s="624"/>
      <c r="PKV1335" s="624"/>
      <c r="PKW1335" s="624"/>
      <c r="PKX1335" s="624"/>
      <c r="PKY1335" s="624"/>
      <c r="PKZ1335" s="624"/>
      <c r="PLA1335" s="624"/>
      <c r="PLB1335" s="624"/>
      <c r="PLC1335" s="624"/>
      <c r="PLD1335" s="624"/>
      <c r="PLE1335" s="624"/>
      <c r="PLF1335" s="624"/>
      <c r="PLG1335" s="624"/>
      <c r="PLH1335" s="624"/>
      <c r="PLI1335" s="624"/>
      <c r="PLJ1335" s="624"/>
      <c r="PLK1335" s="624"/>
      <c r="PLL1335" s="624"/>
      <c r="PLM1335" s="624"/>
      <c r="PLN1335" s="624"/>
      <c r="PLO1335" s="624"/>
      <c r="PLP1335" s="624"/>
      <c r="PLQ1335" s="624"/>
      <c r="PLR1335" s="624"/>
      <c r="PLS1335" s="624"/>
      <c r="PLT1335" s="624"/>
      <c r="PLU1335" s="624"/>
      <c r="PLV1335" s="624"/>
      <c r="PLW1335" s="624"/>
      <c r="PLX1335" s="624"/>
      <c r="PLY1335" s="624"/>
      <c r="PLZ1335" s="624"/>
      <c r="PMA1335" s="624"/>
      <c r="PMB1335" s="624"/>
      <c r="PMC1335" s="624"/>
      <c r="PMD1335" s="624"/>
      <c r="PME1335" s="624"/>
      <c r="PMF1335" s="624"/>
      <c r="PMG1335" s="624"/>
      <c r="PMH1335" s="624"/>
      <c r="PMI1335" s="624"/>
      <c r="PMJ1335" s="624"/>
      <c r="PMK1335" s="624"/>
      <c r="PML1335" s="624"/>
      <c r="PMM1335" s="624"/>
      <c r="PMN1335" s="624"/>
      <c r="PMO1335" s="624"/>
      <c r="PMP1335" s="624"/>
      <c r="PMQ1335" s="624"/>
      <c r="PMR1335" s="624"/>
      <c r="PMS1335" s="624"/>
      <c r="PMT1335" s="624"/>
      <c r="PMU1335" s="624"/>
      <c r="PMV1335" s="624"/>
      <c r="PMW1335" s="624"/>
      <c r="PMX1335" s="624"/>
      <c r="PMY1335" s="624"/>
      <c r="PMZ1335" s="624"/>
      <c r="PNA1335" s="624"/>
      <c r="PNB1335" s="624"/>
      <c r="PNC1335" s="624"/>
      <c r="PND1335" s="624"/>
      <c r="PNE1335" s="624"/>
      <c r="PNF1335" s="624"/>
      <c r="PNG1335" s="624"/>
      <c r="PNH1335" s="624"/>
      <c r="PNI1335" s="624"/>
      <c r="PNJ1335" s="624"/>
      <c r="PNK1335" s="624"/>
      <c r="PNL1335" s="624"/>
      <c r="PNM1335" s="624"/>
      <c r="PNN1335" s="624"/>
      <c r="PNO1335" s="624"/>
      <c r="PNP1335" s="624"/>
      <c r="PNQ1335" s="624"/>
      <c r="PNR1335" s="624"/>
      <c r="PNS1335" s="624"/>
      <c r="PNT1335" s="624"/>
      <c r="PNU1335" s="624"/>
      <c r="PNV1335" s="624"/>
      <c r="PNW1335" s="624"/>
      <c r="PNX1335" s="624"/>
      <c r="PNY1335" s="624"/>
      <c r="PNZ1335" s="624"/>
      <c r="POA1335" s="624"/>
      <c r="POB1335" s="624"/>
      <c r="POC1335" s="624"/>
      <c r="POD1335" s="624"/>
      <c r="POE1335" s="624"/>
      <c r="POF1335" s="624"/>
      <c r="POG1335" s="624"/>
      <c r="POH1335" s="624"/>
      <c r="POI1335" s="624"/>
      <c r="POJ1335" s="624"/>
      <c r="POK1335" s="624"/>
      <c r="POL1335" s="624"/>
      <c r="POM1335" s="624"/>
      <c r="PON1335" s="624"/>
      <c r="POO1335" s="624"/>
      <c r="POP1335" s="624"/>
      <c r="POQ1335" s="624"/>
      <c r="POR1335" s="624"/>
      <c r="POS1335" s="624"/>
      <c r="POT1335" s="624"/>
      <c r="POU1335" s="624"/>
      <c r="POV1335" s="624"/>
      <c r="POW1335" s="624"/>
      <c r="POX1335" s="624"/>
      <c r="POY1335" s="624"/>
      <c r="POZ1335" s="624"/>
      <c r="PPA1335" s="624"/>
      <c r="PPB1335" s="624"/>
      <c r="PPC1335" s="624"/>
      <c r="PPD1335" s="624"/>
      <c r="PPE1335" s="624"/>
      <c r="PPF1335" s="624"/>
      <c r="PPG1335" s="624"/>
      <c r="PPH1335" s="624"/>
      <c r="PPI1335" s="624"/>
      <c r="PPJ1335" s="624"/>
      <c r="PPK1335" s="624"/>
      <c r="PPL1335" s="624"/>
      <c r="PPM1335" s="624"/>
      <c r="PPN1335" s="624"/>
      <c r="PPO1335" s="624"/>
      <c r="PPP1335" s="624"/>
      <c r="PPQ1335" s="624"/>
      <c r="PPR1335" s="624"/>
      <c r="PPS1335" s="624"/>
      <c r="PPT1335" s="624"/>
      <c r="PPU1335" s="624"/>
      <c r="PPV1335" s="624"/>
      <c r="PPW1335" s="624"/>
      <c r="PPX1335" s="624"/>
      <c r="PPY1335" s="624"/>
      <c r="PPZ1335" s="624"/>
      <c r="PQA1335" s="624"/>
      <c r="PQB1335" s="624"/>
      <c r="PQC1335" s="624"/>
      <c r="PQD1335" s="624"/>
      <c r="PQE1335" s="624"/>
      <c r="PQF1335" s="624"/>
      <c r="PQG1335" s="624"/>
      <c r="PQH1335" s="624"/>
      <c r="PQI1335" s="624"/>
      <c r="PQJ1335" s="624"/>
      <c r="PQK1335" s="624"/>
      <c r="PQL1335" s="624"/>
      <c r="PQM1335" s="624"/>
      <c r="PQN1335" s="624"/>
      <c r="PQO1335" s="624"/>
      <c r="PQP1335" s="624"/>
      <c r="PQQ1335" s="624"/>
      <c r="PQR1335" s="624"/>
      <c r="PQS1335" s="624"/>
      <c r="PQT1335" s="624"/>
      <c r="PQU1335" s="624"/>
      <c r="PQV1335" s="624"/>
      <c r="PQW1335" s="624"/>
      <c r="PQX1335" s="624"/>
      <c r="PQY1335" s="624"/>
      <c r="PQZ1335" s="624"/>
      <c r="PRA1335" s="624"/>
      <c r="PRB1335" s="624"/>
      <c r="PRC1335" s="624"/>
      <c r="PRD1335" s="624"/>
      <c r="PRE1335" s="624"/>
      <c r="PRF1335" s="624"/>
      <c r="PRG1335" s="624"/>
      <c r="PRH1335" s="624"/>
      <c r="PRI1335" s="624"/>
      <c r="PRJ1335" s="624"/>
      <c r="PRK1335" s="624"/>
      <c r="PRL1335" s="624"/>
      <c r="PRM1335" s="624"/>
      <c r="PRN1335" s="624"/>
      <c r="PRO1335" s="624"/>
      <c r="PRP1335" s="624"/>
      <c r="PRQ1335" s="624"/>
      <c r="PRR1335" s="624"/>
      <c r="PRS1335" s="624"/>
      <c r="PRT1335" s="624"/>
      <c r="PRU1335" s="624"/>
      <c r="PRV1335" s="624"/>
      <c r="PRW1335" s="624"/>
      <c r="PRX1335" s="624"/>
      <c r="PRY1335" s="624"/>
      <c r="PRZ1335" s="624"/>
      <c r="PSA1335" s="624"/>
      <c r="PSB1335" s="624"/>
      <c r="PSC1335" s="624"/>
      <c r="PSD1335" s="624"/>
      <c r="PSE1335" s="624"/>
      <c r="PSF1335" s="624"/>
      <c r="PSG1335" s="624"/>
      <c r="PSH1335" s="624"/>
      <c r="PSI1335" s="624"/>
      <c r="PSJ1335" s="624"/>
      <c r="PSK1335" s="624"/>
      <c r="PSL1335" s="624"/>
      <c r="PSM1335" s="624"/>
      <c r="PSN1335" s="624"/>
      <c r="PSO1335" s="624"/>
      <c r="PSP1335" s="624"/>
      <c r="PSQ1335" s="624"/>
      <c r="PSR1335" s="624"/>
      <c r="PSS1335" s="624"/>
      <c r="PST1335" s="624"/>
      <c r="PSU1335" s="624"/>
      <c r="PSV1335" s="624"/>
      <c r="PSW1335" s="624"/>
      <c r="PSX1335" s="624"/>
      <c r="PSY1335" s="624"/>
      <c r="PSZ1335" s="624"/>
      <c r="PTA1335" s="624"/>
      <c r="PTB1335" s="624"/>
      <c r="PTC1335" s="624"/>
      <c r="PTD1335" s="624"/>
      <c r="PTE1335" s="624"/>
      <c r="PTF1335" s="624"/>
      <c r="PTG1335" s="624"/>
      <c r="PTH1335" s="624"/>
      <c r="PTI1335" s="624"/>
      <c r="PTJ1335" s="624"/>
      <c r="PTK1335" s="624"/>
      <c r="PTL1335" s="624"/>
      <c r="PTM1335" s="624"/>
      <c r="PTN1335" s="624"/>
      <c r="PTO1335" s="624"/>
      <c r="PTP1335" s="624"/>
      <c r="PTQ1335" s="624"/>
      <c r="PTR1335" s="624"/>
      <c r="PTS1335" s="624"/>
      <c r="PTT1335" s="624"/>
      <c r="PTU1335" s="624"/>
      <c r="PTV1335" s="624"/>
      <c r="PTW1335" s="624"/>
      <c r="PTX1335" s="624"/>
      <c r="PTY1335" s="624"/>
      <c r="PTZ1335" s="624"/>
      <c r="PUA1335" s="624"/>
      <c r="PUB1335" s="624"/>
      <c r="PUC1335" s="624"/>
      <c r="PUD1335" s="624"/>
      <c r="PUE1335" s="624"/>
      <c r="PUF1335" s="624"/>
      <c r="PUG1335" s="624"/>
      <c r="PUH1335" s="624"/>
      <c r="PUI1335" s="624"/>
      <c r="PUJ1335" s="624"/>
      <c r="PUK1335" s="624"/>
      <c r="PUL1335" s="624"/>
      <c r="PUM1335" s="624"/>
      <c r="PUN1335" s="624"/>
      <c r="PUO1335" s="624"/>
      <c r="PUP1335" s="624"/>
      <c r="PUQ1335" s="624"/>
      <c r="PUR1335" s="624"/>
      <c r="PUS1335" s="624"/>
      <c r="PUT1335" s="624"/>
      <c r="PUU1335" s="624"/>
      <c r="PUV1335" s="624"/>
      <c r="PUW1335" s="624"/>
      <c r="PUX1335" s="624"/>
      <c r="PUY1335" s="624"/>
      <c r="PUZ1335" s="624"/>
      <c r="PVA1335" s="624"/>
      <c r="PVB1335" s="624"/>
      <c r="PVC1335" s="624"/>
      <c r="PVD1335" s="624"/>
      <c r="PVE1335" s="624"/>
      <c r="PVF1335" s="624"/>
      <c r="PVG1335" s="624"/>
      <c r="PVH1335" s="624"/>
      <c r="PVI1335" s="624"/>
      <c r="PVJ1335" s="624"/>
      <c r="PVK1335" s="624"/>
      <c r="PVL1335" s="624"/>
      <c r="PVM1335" s="624"/>
      <c r="PVN1335" s="624"/>
      <c r="PVO1335" s="624"/>
      <c r="PVP1335" s="624"/>
      <c r="PVQ1335" s="624"/>
      <c r="PVR1335" s="624"/>
      <c r="PVS1335" s="624"/>
      <c r="PVT1335" s="624"/>
      <c r="PVU1335" s="624"/>
      <c r="PVV1335" s="624"/>
      <c r="PVW1335" s="624"/>
      <c r="PVX1335" s="624"/>
      <c r="PVY1335" s="624"/>
      <c r="PVZ1335" s="624"/>
      <c r="PWA1335" s="624"/>
      <c r="PWB1335" s="624"/>
      <c r="PWC1335" s="624"/>
      <c r="PWD1335" s="624"/>
      <c r="PWE1335" s="624"/>
      <c r="PWF1335" s="624"/>
      <c r="PWG1335" s="624"/>
      <c r="PWH1335" s="624"/>
      <c r="PWI1335" s="624"/>
      <c r="PWJ1335" s="624"/>
      <c r="PWK1335" s="624"/>
      <c r="PWL1335" s="624"/>
      <c r="PWM1335" s="624"/>
      <c r="PWN1335" s="624"/>
      <c r="PWO1335" s="624"/>
      <c r="PWP1335" s="624"/>
      <c r="PWQ1335" s="624"/>
      <c r="PWR1335" s="624"/>
      <c r="PWS1335" s="624"/>
      <c r="PWT1335" s="624"/>
      <c r="PWU1335" s="624"/>
      <c r="PWV1335" s="624"/>
      <c r="PWW1335" s="624"/>
      <c r="PWX1335" s="624"/>
      <c r="PWY1335" s="624"/>
      <c r="PWZ1335" s="624"/>
      <c r="PXA1335" s="624"/>
      <c r="PXB1335" s="624"/>
      <c r="PXC1335" s="624"/>
      <c r="PXD1335" s="624"/>
      <c r="PXE1335" s="624"/>
      <c r="PXF1335" s="624"/>
      <c r="PXG1335" s="624"/>
      <c r="PXH1335" s="624"/>
      <c r="PXI1335" s="624"/>
      <c r="PXJ1335" s="624"/>
      <c r="PXK1335" s="624"/>
      <c r="PXL1335" s="624"/>
      <c r="PXM1335" s="624"/>
      <c r="PXN1335" s="624"/>
      <c r="PXO1335" s="624"/>
      <c r="PXP1335" s="624"/>
      <c r="PXQ1335" s="624"/>
      <c r="PXR1335" s="624"/>
      <c r="PXS1335" s="624"/>
      <c r="PXT1335" s="624"/>
      <c r="PXU1335" s="624"/>
      <c r="PXV1335" s="624"/>
      <c r="PXW1335" s="624"/>
      <c r="PXX1335" s="624"/>
      <c r="PXY1335" s="624"/>
      <c r="PXZ1335" s="624"/>
      <c r="PYA1335" s="624"/>
      <c r="PYB1335" s="624"/>
      <c r="PYC1335" s="624"/>
      <c r="PYD1335" s="624"/>
      <c r="PYE1335" s="624"/>
      <c r="PYF1335" s="624"/>
      <c r="PYG1335" s="624"/>
      <c r="PYH1335" s="624"/>
      <c r="PYI1335" s="624"/>
      <c r="PYJ1335" s="624"/>
      <c r="PYK1335" s="624"/>
      <c r="PYL1335" s="624"/>
      <c r="PYM1335" s="624"/>
      <c r="PYN1335" s="624"/>
      <c r="PYO1335" s="624"/>
      <c r="PYP1335" s="624"/>
      <c r="PYQ1335" s="624"/>
      <c r="PYR1335" s="624"/>
      <c r="PYS1335" s="624"/>
      <c r="PYT1335" s="624"/>
      <c r="PYU1335" s="624"/>
      <c r="PYV1335" s="624"/>
      <c r="PYW1335" s="624"/>
      <c r="PYX1335" s="624"/>
      <c r="PYY1335" s="624"/>
      <c r="PYZ1335" s="624"/>
      <c r="PZA1335" s="624"/>
      <c r="PZB1335" s="624"/>
      <c r="PZC1335" s="624"/>
      <c r="PZD1335" s="624"/>
      <c r="PZE1335" s="624"/>
      <c r="PZF1335" s="624"/>
      <c r="PZG1335" s="624"/>
      <c r="PZH1335" s="624"/>
      <c r="PZI1335" s="624"/>
      <c r="PZJ1335" s="624"/>
      <c r="PZK1335" s="624"/>
      <c r="PZL1335" s="624"/>
      <c r="PZM1335" s="624"/>
      <c r="PZN1335" s="624"/>
      <c r="PZO1335" s="624"/>
      <c r="PZP1335" s="624"/>
      <c r="PZQ1335" s="624"/>
      <c r="PZR1335" s="624"/>
      <c r="PZS1335" s="624"/>
      <c r="PZT1335" s="624"/>
      <c r="PZU1335" s="624"/>
      <c r="PZV1335" s="624"/>
      <c r="PZW1335" s="624"/>
      <c r="PZX1335" s="624"/>
      <c r="PZY1335" s="624"/>
      <c r="PZZ1335" s="624"/>
      <c r="QAA1335" s="624"/>
      <c r="QAB1335" s="624"/>
      <c r="QAC1335" s="624"/>
      <c r="QAD1335" s="624"/>
      <c r="QAE1335" s="624"/>
      <c r="QAF1335" s="624"/>
      <c r="QAG1335" s="624"/>
      <c r="QAH1335" s="624"/>
      <c r="QAI1335" s="624"/>
      <c r="QAJ1335" s="624"/>
      <c r="QAK1335" s="624"/>
      <c r="QAL1335" s="624"/>
      <c r="QAM1335" s="624"/>
      <c r="QAN1335" s="624"/>
      <c r="QAO1335" s="624"/>
      <c r="QAP1335" s="624"/>
      <c r="QAQ1335" s="624"/>
      <c r="QAR1335" s="624"/>
      <c r="QAS1335" s="624"/>
      <c r="QAT1335" s="624"/>
      <c r="QAU1335" s="624"/>
      <c r="QAV1335" s="624"/>
      <c r="QAW1335" s="624"/>
      <c r="QAX1335" s="624"/>
      <c r="QAY1335" s="624"/>
      <c r="QAZ1335" s="624"/>
      <c r="QBA1335" s="624"/>
      <c r="QBB1335" s="624"/>
      <c r="QBC1335" s="624"/>
      <c r="QBD1335" s="624"/>
      <c r="QBE1335" s="624"/>
      <c r="QBF1335" s="624"/>
      <c r="QBG1335" s="624"/>
      <c r="QBH1335" s="624"/>
      <c r="QBI1335" s="624"/>
      <c r="QBJ1335" s="624"/>
      <c r="QBK1335" s="624"/>
      <c r="QBL1335" s="624"/>
      <c r="QBM1335" s="624"/>
      <c r="QBN1335" s="624"/>
      <c r="QBO1335" s="624"/>
      <c r="QBP1335" s="624"/>
      <c r="QBQ1335" s="624"/>
      <c r="QBR1335" s="624"/>
      <c r="QBS1335" s="624"/>
      <c r="QBT1335" s="624"/>
      <c r="QBU1335" s="624"/>
      <c r="QBV1335" s="624"/>
      <c r="QBW1335" s="624"/>
      <c r="QBX1335" s="624"/>
      <c r="QBY1335" s="624"/>
      <c r="QBZ1335" s="624"/>
      <c r="QCA1335" s="624"/>
      <c r="QCB1335" s="624"/>
      <c r="QCC1335" s="624"/>
      <c r="QCD1335" s="624"/>
      <c r="QCE1335" s="624"/>
      <c r="QCF1335" s="624"/>
      <c r="QCG1335" s="624"/>
      <c r="QCH1335" s="624"/>
      <c r="QCI1335" s="624"/>
      <c r="QCJ1335" s="624"/>
      <c r="QCK1335" s="624"/>
      <c r="QCL1335" s="624"/>
      <c r="QCM1335" s="624"/>
      <c r="QCN1335" s="624"/>
      <c r="QCO1335" s="624"/>
      <c r="QCP1335" s="624"/>
      <c r="QCQ1335" s="624"/>
      <c r="QCR1335" s="624"/>
      <c r="QCS1335" s="624"/>
      <c r="QCT1335" s="624"/>
      <c r="QCU1335" s="624"/>
      <c r="QCV1335" s="624"/>
      <c r="QCW1335" s="624"/>
      <c r="QCX1335" s="624"/>
      <c r="QCY1335" s="624"/>
      <c r="QCZ1335" s="624"/>
      <c r="QDA1335" s="624"/>
      <c r="QDB1335" s="624"/>
      <c r="QDC1335" s="624"/>
      <c r="QDD1335" s="624"/>
      <c r="QDE1335" s="624"/>
      <c r="QDF1335" s="624"/>
      <c r="QDG1335" s="624"/>
      <c r="QDH1335" s="624"/>
      <c r="QDI1335" s="624"/>
      <c r="QDJ1335" s="624"/>
      <c r="QDK1335" s="624"/>
      <c r="QDL1335" s="624"/>
      <c r="QDM1335" s="624"/>
      <c r="QDN1335" s="624"/>
      <c r="QDO1335" s="624"/>
      <c r="QDP1335" s="624"/>
      <c r="QDQ1335" s="624"/>
      <c r="QDR1335" s="624"/>
      <c r="QDS1335" s="624"/>
      <c r="QDT1335" s="624"/>
      <c r="QDU1335" s="624"/>
      <c r="QDV1335" s="624"/>
      <c r="QDW1335" s="624"/>
      <c r="QDX1335" s="624"/>
      <c r="QDY1335" s="624"/>
      <c r="QDZ1335" s="624"/>
      <c r="QEA1335" s="624"/>
      <c r="QEB1335" s="624"/>
      <c r="QEC1335" s="624"/>
      <c r="QED1335" s="624"/>
      <c r="QEE1335" s="624"/>
      <c r="QEF1335" s="624"/>
      <c r="QEG1335" s="624"/>
      <c r="QEH1335" s="624"/>
      <c r="QEI1335" s="624"/>
      <c r="QEJ1335" s="624"/>
      <c r="QEK1335" s="624"/>
      <c r="QEL1335" s="624"/>
      <c r="QEM1335" s="624"/>
      <c r="QEN1335" s="624"/>
      <c r="QEO1335" s="624"/>
      <c r="QEP1335" s="624"/>
      <c r="QEQ1335" s="624"/>
      <c r="QER1335" s="624"/>
      <c r="QES1335" s="624"/>
      <c r="QET1335" s="624"/>
      <c r="QEU1335" s="624"/>
      <c r="QEV1335" s="624"/>
      <c r="QEW1335" s="624"/>
      <c r="QEX1335" s="624"/>
      <c r="QEY1335" s="624"/>
      <c r="QEZ1335" s="624"/>
      <c r="QFA1335" s="624"/>
      <c r="QFB1335" s="624"/>
      <c r="QFC1335" s="624"/>
      <c r="QFD1335" s="624"/>
      <c r="QFE1335" s="624"/>
      <c r="QFF1335" s="624"/>
      <c r="QFG1335" s="624"/>
      <c r="QFH1335" s="624"/>
      <c r="QFI1335" s="624"/>
      <c r="QFJ1335" s="624"/>
      <c r="QFK1335" s="624"/>
      <c r="QFL1335" s="624"/>
      <c r="QFM1335" s="624"/>
      <c r="QFN1335" s="624"/>
      <c r="QFO1335" s="624"/>
      <c r="QFP1335" s="624"/>
      <c r="QFQ1335" s="624"/>
      <c r="QFR1335" s="624"/>
      <c r="QFS1335" s="624"/>
      <c r="QFT1335" s="624"/>
      <c r="QFU1335" s="624"/>
      <c r="QFV1335" s="624"/>
      <c r="QFW1335" s="624"/>
      <c r="QFX1335" s="624"/>
      <c r="QFY1335" s="624"/>
      <c r="QFZ1335" s="624"/>
      <c r="QGA1335" s="624"/>
      <c r="QGB1335" s="624"/>
      <c r="QGC1335" s="624"/>
      <c r="QGD1335" s="624"/>
      <c r="QGE1335" s="624"/>
      <c r="QGF1335" s="624"/>
      <c r="QGG1335" s="624"/>
      <c r="QGH1335" s="624"/>
      <c r="QGI1335" s="624"/>
      <c r="QGJ1335" s="624"/>
      <c r="QGK1335" s="624"/>
      <c r="QGL1335" s="624"/>
      <c r="QGM1335" s="624"/>
      <c r="QGN1335" s="624"/>
      <c r="QGO1335" s="624"/>
      <c r="QGP1335" s="624"/>
      <c r="QGQ1335" s="624"/>
      <c r="QGR1335" s="624"/>
      <c r="QGS1335" s="624"/>
      <c r="QGT1335" s="624"/>
      <c r="QGU1335" s="624"/>
      <c r="QGV1335" s="624"/>
      <c r="QGW1335" s="624"/>
      <c r="QGX1335" s="624"/>
      <c r="QGY1335" s="624"/>
      <c r="QGZ1335" s="624"/>
      <c r="QHA1335" s="624"/>
      <c r="QHB1335" s="624"/>
      <c r="QHC1335" s="624"/>
      <c r="QHD1335" s="624"/>
      <c r="QHE1335" s="624"/>
      <c r="QHF1335" s="624"/>
      <c r="QHG1335" s="624"/>
      <c r="QHH1335" s="624"/>
      <c r="QHI1335" s="624"/>
      <c r="QHJ1335" s="624"/>
      <c r="QHK1335" s="624"/>
      <c r="QHL1335" s="624"/>
      <c r="QHM1335" s="624"/>
      <c r="QHN1335" s="624"/>
      <c r="QHO1335" s="624"/>
      <c r="QHP1335" s="624"/>
      <c r="QHQ1335" s="624"/>
      <c r="QHR1335" s="624"/>
      <c r="QHS1335" s="624"/>
      <c r="QHT1335" s="624"/>
      <c r="QHU1335" s="624"/>
      <c r="QHV1335" s="624"/>
      <c r="QHW1335" s="624"/>
      <c r="QHX1335" s="624"/>
      <c r="QHY1335" s="624"/>
      <c r="QHZ1335" s="624"/>
      <c r="QIA1335" s="624"/>
      <c r="QIB1335" s="624"/>
      <c r="QIC1335" s="624"/>
      <c r="QID1335" s="624"/>
      <c r="QIE1335" s="624"/>
      <c r="QIF1335" s="624"/>
      <c r="QIG1335" s="624"/>
      <c r="QIH1335" s="624"/>
      <c r="QII1335" s="624"/>
      <c r="QIJ1335" s="624"/>
      <c r="QIK1335" s="624"/>
      <c r="QIL1335" s="624"/>
      <c r="QIM1335" s="624"/>
      <c r="QIN1335" s="624"/>
      <c r="QIO1335" s="624"/>
      <c r="QIP1335" s="624"/>
      <c r="QIQ1335" s="624"/>
      <c r="QIR1335" s="624"/>
      <c r="QIS1335" s="624"/>
      <c r="QIT1335" s="624"/>
      <c r="QIU1335" s="624"/>
      <c r="QIV1335" s="624"/>
      <c r="QIW1335" s="624"/>
      <c r="QIX1335" s="624"/>
      <c r="QIY1335" s="624"/>
      <c r="QIZ1335" s="624"/>
      <c r="QJA1335" s="624"/>
      <c r="QJB1335" s="624"/>
      <c r="QJC1335" s="624"/>
      <c r="QJD1335" s="624"/>
      <c r="QJE1335" s="624"/>
      <c r="QJF1335" s="624"/>
      <c r="QJG1335" s="624"/>
      <c r="QJH1335" s="624"/>
      <c r="QJI1335" s="624"/>
      <c r="QJJ1335" s="624"/>
      <c r="QJK1335" s="624"/>
      <c r="QJL1335" s="624"/>
      <c r="QJM1335" s="624"/>
      <c r="QJN1335" s="624"/>
      <c r="QJO1335" s="624"/>
      <c r="QJP1335" s="624"/>
      <c r="QJQ1335" s="624"/>
      <c r="QJR1335" s="624"/>
      <c r="QJS1335" s="624"/>
      <c r="QJT1335" s="624"/>
      <c r="QJU1335" s="624"/>
      <c r="QJV1335" s="624"/>
      <c r="QJW1335" s="624"/>
      <c r="QJX1335" s="624"/>
      <c r="QJY1335" s="624"/>
      <c r="QJZ1335" s="624"/>
      <c r="QKA1335" s="624"/>
      <c r="QKB1335" s="624"/>
      <c r="QKC1335" s="624"/>
      <c r="QKD1335" s="624"/>
      <c r="QKE1335" s="624"/>
      <c r="QKF1335" s="624"/>
      <c r="QKG1335" s="624"/>
      <c r="QKH1335" s="624"/>
      <c r="QKI1335" s="624"/>
      <c r="QKJ1335" s="624"/>
      <c r="QKK1335" s="624"/>
      <c r="QKL1335" s="624"/>
      <c r="QKM1335" s="624"/>
      <c r="QKN1335" s="624"/>
      <c r="QKO1335" s="624"/>
      <c r="QKP1335" s="624"/>
      <c r="QKQ1335" s="624"/>
      <c r="QKR1335" s="624"/>
      <c r="QKS1335" s="624"/>
      <c r="QKT1335" s="624"/>
      <c r="QKU1335" s="624"/>
      <c r="QKV1335" s="624"/>
      <c r="QKW1335" s="624"/>
      <c r="QKX1335" s="624"/>
      <c r="QKY1335" s="624"/>
      <c r="QKZ1335" s="624"/>
      <c r="QLA1335" s="624"/>
      <c r="QLB1335" s="624"/>
      <c r="QLC1335" s="624"/>
      <c r="QLD1335" s="624"/>
      <c r="QLE1335" s="624"/>
      <c r="QLF1335" s="624"/>
      <c r="QLG1335" s="624"/>
      <c r="QLH1335" s="624"/>
      <c r="QLI1335" s="624"/>
      <c r="QLJ1335" s="624"/>
      <c r="QLK1335" s="624"/>
      <c r="QLL1335" s="624"/>
      <c r="QLM1335" s="624"/>
      <c r="QLN1335" s="624"/>
      <c r="QLO1335" s="624"/>
      <c r="QLP1335" s="624"/>
      <c r="QLQ1335" s="624"/>
      <c r="QLR1335" s="624"/>
      <c r="QLS1335" s="624"/>
      <c r="QLT1335" s="624"/>
      <c r="QLU1335" s="624"/>
      <c r="QLV1335" s="624"/>
      <c r="QLW1335" s="624"/>
      <c r="QLX1335" s="624"/>
      <c r="QLY1335" s="624"/>
      <c r="QLZ1335" s="624"/>
      <c r="QMA1335" s="624"/>
      <c r="QMB1335" s="624"/>
      <c r="QMC1335" s="624"/>
      <c r="QMD1335" s="624"/>
      <c r="QME1335" s="624"/>
      <c r="QMF1335" s="624"/>
      <c r="QMG1335" s="624"/>
      <c r="QMH1335" s="624"/>
      <c r="QMI1335" s="624"/>
      <c r="QMJ1335" s="624"/>
      <c r="QMK1335" s="624"/>
      <c r="QML1335" s="624"/>
      <c r="QMM1335" s="624"/>
      <c r="QMN1335" s="624"/>
      <c r="QMO1335" s="624"/>
      <c r="QMP1335" s="624"/>
      <c r="QMQ1335" s="624"/>
      <c r="QMR1335" s="624"/>
      <c r="QMS1335" s="624"/>
      <c r="QMT1335" s="624"/>
      <c r="QMU1335" s="624"/>
      <c r="QMV1335" s="624"/>
      <c r="QMW1335" s="624"/>
      <c r="QMX1335" s="624"/>
      <c r="QMY1335" s="624"/>
      <c r="QMZ1335" s="624"/>
      <c r="QNA1335" s="624"/>
      <c r="QNB1335" s="624"/>
      <c r="QNC1335" s="624"/>
      <c r="QND1335" s="624"/>
      <c r="QNE1335" s="624"/>
      <c r="QNF1335" s="624"/>
      <c r="QNG1335" s="624"/>
      <c r="QNH1335" s="624"/>
      <c r="QNI1335" s="624"/>
      <c r="QNJ1335" s="624"/>
      <c r="QNK1335" s="624"/>
      <c r="QNL1335" s="624"/>
      <c r="QNM1335" s="624"/>
      <c r="QNN1335" s="624"/>
      <c r="QNO1335" s="624"/>
      <c r="QNP1335" s="624"/>
      <c r="QNQ1335" s="624"/>
      <c r="QNR1335" s="624"/>
      <c r="QNS1335" s="624"/>
      <c r="QNT1335" s="624"/>
      <c r="QNU1335" s="624"/>
      <c r="QNV1335" s="624"/>
      <c r="QNW1335" s="624"/>
      <c r="QNX1335" s="624"/>
      <c r="QNY1335" s="624"/>
      <c r="QNZ1335" s="624"/>
      <c r="QOA1335" s="624"/>
      <c r="QOB1335" s="624"/>
      <c r="QOC1335" s="624"/>
      <c r="QOD1335" s="624"/>
      <c r="QOE1335" s="624"/>
      <c r="QOF1335" s="624"/>
      <c r="QOG1335" s="624"/>
      <c r="QOH1335" s="624"/>
      <c r="QOI1335" s="624"/>
      <c r="QOJ1335" s="624"/>
      <c r="QOK1335" s="624"/>
      <c r="QOL1335" s="624"/>
      <c r="QOM1335" s="624"/>
      <c r="QON1335" s="624"/>
      <c r="QOO1335" s="624"/>
      <c r="QOP1335" s="624"/>
      <c r="QOQ1335" s="624"/>
      <c r="QOR1335" s="624"/>
      <c r="QOS1335" s="624"/>
      <c r="QOT1335" s="624"/>
      <c r="QOU1335" s="624"/>
      <c r="QOV1335" s="624"/>
      <c r="QOW1335" s="624"/>
      <c r="QOX1335" s="624"/>
      <c r="QOY1335" s="624"/>
      <c r="QOZ1335" s="624"/>
      <c r="QPA1335" s="624"/>
      <c r="QPB1335" s="624"/>
      <c r="QPC1335" s="624"/>
      <c r="QPD1335" s="624"/>
      <c r="QPE1335" s="624"/>
      <c r="QPF1335" s="624"/>
      <c r="QPG1335" s="624"/>
      <c r="QPH1335" s="624"/>
      <c r="QPI1335" s="624"/>
      <c r="QPJ1335" s="624"/>
      <c r="QPK1335" s="624"/>
      <c r="QPL1335" s="624"/>
      <c r="QPM1335" s="624"/>
      <c r="QPN1335" s="624"/>
      <c r="QPO1335" s="624"/>
      <c r="QPP1335" s="624"/>
      <c r="QPQ1335" s="624"/>
      <c r="QPR1335" s="624"/>
      <c r="QPS1335" s="624"/>
      <c r="QPT1335" s="624"/>
      <c r="QPU1335" s="624"/>
      <c r="QPV1335" s="624"/>
      <c r="QPW1335" s="624"/>
      <c r="QPX1335" s="624"/>
      <c r="QPY1335" s="624"/>
      <c r="QPZ1335" s="624"/>
      <c r="QQA1335" s="624"/>
      <c r="QQB1335" s="624"/>
      <c r="QQC1335" s="624"/>
      <c r="QQD1335" s="624"/>
      <c r="QQE1335" s="624"/>
      <c r="QQF1335" s="624"/>
      <c r="QQG1335" s="624"/>
      <c r="QQH1335" s="624"/>
      <c r="QQI1335" s="624"/>
      <c r="QQJ1335" s="624"/>
      <c r="QQK1335" s="624"/>
      <c r="QQL1335" s="624"/>
      <c r="QQM1335" s="624"/>
      <c r="QQN1335" s="624"/>
      <c r="QQO1335" s="624"/>
      <c r="QQP1335" s="624"/>
      <c r="QQQ1335" s="624"/>
      <c r="QQR1335" s="624"/>
      <c r="QQS1335" s="624"/>
      <c r="QQT1335" s="624"/>
      <c r="QQU1335" s="624"/>
      <c r="QQV1335" s="624"/>
      <c r="QQW1335" s="624"/>
      <c r="QQX1335" s="624"/>
      <c r="QQY1335" s="624"/>
      <c r="QQZ1335" s="624"/>
      <c r="QRA1335" s="624"/>
      <c r="QRB1335" s="624"/>
      <c r="QRC1335" s="624"/>
      <c r="QRD1335" s="624"/>
      <c r="QRE1335" s="624"/>
      <c r="QRF1335" s="624"/>
      <c r="QRG1335" s="624"/>
      <c r="QRH1335" s="624"/>
      <c r="QRI1335" s="624"/>
      <c r="QRJ1335" s="624"/>
      <c r="QRK1335" s="624"/>
      <c r="QRL1335" s="624"/>
      <c r="QRM1335" s="624"/>
      <c r="QRN1335" s="624"/>
      <c r="QRO1335" s="624"/>
      <c r="QRP1335" s="624"/>
      <c r="QRQ1335" s="624"/>
      <c r="QRR1335" s="624"/>
      <c r="QRS1335" s="624"/>
      <c r="QRT1335" s="624"/>
      <c r="QRU1335" s="624"/>
      <c r="QRV1335" s="624"/>
      <c r="QRW1335" s="624"/>
      <c r="QRX1335" s="624"/>
      <c r="QRY1335" s="624"/>
      <c r="QRZ1335" s="624"/>
      <c r="QSA1335" s="624"/>
      <c r="QSB1335" s="624"/>
      <c r="QSC1335" s="624"/>
      <c r="QSD1335" s="624"/>
      <c r="QSE1335" s="624"/>
      <c r="QSF1335" s="624"/>
      <c r="QSG1335" s="624"/>
      <c r="QSH1335" s="624"/>
      <c r="QSI1335" s="624"/>
      <c r="QSJ1335" s="624"/>
      <c r="QSK1335" s="624"/>
      <c r="QSL1335" s="624"/>
      <c r="QSM1335" s="624"/>
      <c r="QSN1335" s="624"/>
      <c r="QSO1335" s="624"/>
      <c r="QSP1335" s="624"/>
      <c r="QSQ1335" s="624"/>
      <c r="QSR1335" s="624"/>
      <c r="QSS1335" s="624"/>
      <c r="QST1335" s="624"/>
      <c r="QSU1335" s="624"/>
      <c r="QSV1335" s="624"/>
      <c r="QSW1335" s="624"/>
      <c r="QSX1335" s="624"/>
      <c r="QSY1335" s="624"/>
      <c r="QSZ1335" s="624"/>
      <c r="QTA1335" s="624"/>
      <c r="QTB1335" s="624"/>
      <c r="QTC1335" s="624"/>
      <c r="QTD1335" s="624"/>
      <c r="QTE1335" s="624"/>
      <c r="QTF1335" s="624"/>
      <c r="QTG1335" s="624"/>
      <c r="QTH1335" s="624"/>
      <c r="QTI1335" s="624"/>
      <c r="QTJ1335" s="624"/>
      <c r="QTK1335" s="624"/>
      <c r="QTL1335" s="624"/>
      <c r="QTM1335" s="624"/>
      <c r="QTN1335" s="624"/>
      <c r="QTO1335" s="624"/>
      <c r="QTP1335" s="624"/>
      <c r="QTQ1335" s="624"/>
      <c r="QTR1335" s="624"/>
      <c r="QTS1335" s="624"/>
      <c r="QTT1335" s="624"/>
      <c r="QTU1335" s="624"/>
      <c r="QTV1335" s="624"/>
      <c r="QTW1335" s="624"/>
      <c r="QTX1335" s="624"/>
      <c r="QTY1335" s="624"/>
      <c r="QTZ1335" s="624"/>
      <c r="QUA1335" s="624"/>
      <c r="QUB1335" s="624"/>
      <c r="QUC1335" s="624"/>
      <c r="QUD1335" s="624"/>
      <c r="QUE1335" s="624"/>
      <c r="QUF1335" s="624"/>
      <c r="QUG1335" s="624"/>
      <c r="QUH1335" s="624"/>
      <c r="QUI1335" s="624"/>
      <c r="QUJ1335" s="624"/>
      <c r="QUK1335" s="624"/>
      <c r="QUL1335" s="624"/>
      <c r="QUM1335" s="624"/>
      <c r="QUN1335" s="624"/>
      <c r="QUO1335" s="624"/>
      <c r="QUP1335" s="624"/>
      <c r="QUQ1335" s="624"/>
      <c r="QUR1335" s="624"/>
      <c r="QUS1335" s="624"/>
      <c r="QUT1335" s="624"/>
      <c r="QUU1335" s="624"/>
      <c r="QUV1335" s="624"/>
      <c r="QUW1335" s="624"/>
      <c r="QUX1335" s="624"/>
      <c r="QUY1335" s="624"/>
      <c r="QUZ1335" s="624"/>
      <c r="QVA1335" s="624"/>
      <c r="QVB1335" s="624"/>
      <c r="QVC1335" s="624"/>
      <c r="QVD1335" s="624"/>
      <c r="QVE1335" s="624"/>
      <c r="QVF1335" s="624"/>
      <c r="QVG1335" s="624"/>
      <c r="QVH1335" s="624"/>
      <c r="QVI1335" s="624"/>
      <c r="QVJ1335" s="624"/>
      <c r="QVK1335" s="624"/>
      <c r="QVL1335" s="624"/>
      <c r="QVM1335" s="624"/>
      <c r="QVN1335" s="624"/>
      <c r="QVO1335" s="624"/>
      <c r="QVP1335" s="624"/>
      <c r="QVQ1335" s="624"/>
      <c r="QVR1335" s="624"/>
      <c r="QVS1335" s="624"/>
      <c r="QVT1335" s="624"/>
      <c r="QVU1335" s="624"/>
      <c r="QVV1335" s="624"/>
      <c r="QVW1335" s="624"/>
      <c r="QVX1335" s="624"/>
      <c r="QVY1335" s="624"/>
      <c r="QVZ1335" s="624"/>
      <c r="QWA1335" s="624"/>
      <c r="QWB1335" s="624"/>
      <c r="QWC1335" s="624"/>
      <c r="QWD1335" s="624"/>
      <c r="QWE1335" s="624"/>
      <c r="QWF1335" s="624"/>
      <c r="QWG1335" s="624"/>
      <c r="QWH1335" s="624"/>
      <c r="QWI1335" s="624"/>
      <c r="QWJ1335" s="624"/>
      <c r="QWK1335" s="624"/>
      <c r="QWL1335" s="624"/>
      <c r="QWM1335" s="624"/>
      <c r="QWN1335" s="624"/>
      <c r="QWO1335" s="624"/>
      <c r="QWP1335" s="624"/>
      <c r="QWQ1335" s="624"/>
      <c r="QWR1335" s="624"/>
      <c r="QWS1335" s="624"/>
      <c r="QWT1335" s="624"/>
      <c r="QWU1335" s="624"/>
      <c r="QWV1335" s="624"/>
      <c r="QWW1335" s="624"/>
      <c r="QWX1335" s="624"/>
      <c r="QWY1335" s="624"/>
      <c r="QWZ1335" s="624"/>
      <c r="QXA1335" s="624"/>
      <c r="QXB1335" s="624"/>
      <c r="QXC1335" s="624"/>
      <c r="QXD1335" s="624"/>
      <c r="QXE1335" s="624"/>
      <c r="QXF1335" s="624"/>
      <c r="QXG1335" s="624"/>
      <c r="QXH1335" s="624"/>
      <c r="QXI1335" s="624"/>
      <c r="QXJ1335" s="624"/>
      <c r="QXK1335" s="624"/>
      <c r="QXL1335" s="624"/>
      <c r="QXM1335" s="624"/>
      <c r="QXN1335" s="624"/>
      <c r="QXO1335" s="624"/>
      <c r="QXP1335" s="624"/>
      <c r="QXQ1335" s="624"/>
      <c r="QXR1335" s="624"/>
      <c r="QXS1335" s="624"/>
      <c r="QXT1335" s="624"/>
      <c r="QXU1335" s="624"/>
      <c r="QXV1335" s="624"/>
      <c r="QXW1335" s="624"/>
      <c r="QXX1335" s="624"/>
      <c r="QXY1335" s="624"/>
      <c r="QXZ1335" s="624"/>
      <c r="QYA1335" s="624"/>
      <c r="QYB1335" s="624"/>
      <c r="QYC1335" s="624"/>
      <c r="QYD1335" s="624"/>
      <c r="QYE1335" s="624"/>
      <c r="QYF1335" s="624"/>
      <c r="QYG1335" s="624"/>
      <c r="QYH1335" s="624"/>
      <c r="QYI1335" s="624"/>
      <c r="QYJ1335" s="624"/>
      <c r="QYK1335" s="624"/>
      <c r="QYL1335" s="624"/>
      <c r="QYM1335" s="624"/>
      <c r="QYN1335" s="624"/>
      <c r="QYO1335" s="624"/>
      <c r="QYP1335" s="624"/>
      <c r="QYQ1335" s="624"/>
      <c r="QYR1335" s="624"/>
      <c r="QYS1335" s="624"/>
      <c r="QYT1335" s="624"/>
      <c r="QYU1335" s="624"/>
      <c r="QYV1335" s="624"/>
      <c r="QYW1335" s="624"/>
      <c r="QYX1335" s="624"/>
      <c r="QYY1335" s="624"/>
      <c r="QYZ1335" s="624"/>
      <c r="QZA1335" s="624"/>
      <c r="QZB1335" s="624"/>
      <c r="QZC1335" s="624"/>
      <c r="QZD1335" s="624"/>
      <c r="QZE1335" s="624"/>
      <c r="QZF1335" s="624"/>
      <c r="QZG1335" s="624"/>
      <c r="QZH1335" s="624"/>
      <c r="QZI1335" s="624"/>
      <c r="QZJ1335" s="624"/>
      <c r="QZK1335" s="624"/>
      <c r="QZL1335" s="624"/>
      <c r="QZM1335" s="624"/>
      <c r="QZN1335" s="624"/>
      <c r="QZO1335" s="624"/>
      <c r="QZP1335" s="624"/>
      <c r="QZQ1335" s="624"/>
      <c r="QZR1335" s="624"/>
      <c r="QZS1335" s="624"/>
      <c r="QZT1335" s="624"/>
      <c r="QZU1335" s="624"/>
      <c r="QZV1335" s="624"/>
      <c r="QZW1335" s="624"/>
      <c r="QZX1335" s="624"/>
      <c r="QZY1335" s="624"/>
      <c r="QZZ1335" s="624"/>
      <c r="RAA1335" s="624"/>
      <c r="RAB1335" s="624"/>
      <c r="RAC1335" s="624"/>
      <c r="RAD1335" s="624"/>
      <c r="RAE1335" s="624"/>
      <c r="RAF1335" s="624"/>
      <c r="RAG1335" s="624"/>
      <c r="RAH1335" s="624"/>
      <c r="RAI1335" s="624"/>
      <c r="RAJ1335" s="624"/>
      <c r="RAK1335" s="624"/>
      <c r="RAL1335" s="624"/>
      <c r="RAM1335" s="624"/>
      <c r="RAN1335" s="624"/>
      <c r="RAO1335" s="624"/>
      <c r="RAP1335" s="624"/>
      <c r="RAQ1335" s="624"/>
      <c r="RAR1335" s="624"/>
      <c r="RAS1335" s="624"/>
      <c r="RAT1335" s="624"/>
      <c r="RAU1335" s="624"/>
      <c r="RAV1335" s="624"/>
      <c r="RAW1335" s="624"/>
      <c r="RAX1335" s="624"/>
      <c r="RAY1335" s="624"/>
      <c r="RAZ1335" s="624"/>
      <c r="RBA1335" s="624"/>
      <c r="RBB1335" s="624"/>
      <c r="RBC1335" s="624"/>
      <c r="RBD1335" s="624"/>
      <c r="RBE1335" s="624"/>
      <c r="RBF1335" s="624"/>
      <c r="RBG1335" s="624"/>
      <c r="RBH1335" s="624"/>
      <c r="RBI1335" s="624"/>
      <c r="RBJ1335" s="624"/>
      <c r="RBK1335" s="624"/>
      <c r="RBL1335" s="624"/>
      <c r="RBM1335" s="624"/>
      <c r="RBN1335" s="624"/>
      <c r="RBO1335" s="624"/>
      <c r="RBP1335" s="624"/>
      <c r="RBQ1335" s="624"/>
      <c r="RBR1335" s="624"/>
      <c r="RBS1335" s="624"/>
      <c r="RBT1335" s="624"/>
      <c r="RBU1335" s="624"/>
      <c r="RBV1335" s="624"/>
      <c r="RBW1335" s="624"/>
      <c r="RBX1335" s="624"/>
      <c r="RBY1335" s="624"/>
      <c r="RBZ1335" s="624"/>
      <c r="RCA1335" s="624"/>
      <c r="RCB1335" s="624"/>
      <c r="RCC1335" s="624"/>
      <c r="RCD1335" s="624"/>
      <c r="RCE1335" s="624"/>
      <c r="RCF1335" s="624"/>
      <c r="RCG1335" s="624"/>
      <c r="RCH1335" s="624"/>
      <c r="RCI1335" s="624"/>
      <c r="RCJ1335" s="624"/>
      <c r="RCK1335" s="624"/>
      <c r="RCL1335" s="624"/>
      <c r="RCM1335" s="624"/>
      <c r="RCN1335" s="624"/>
      <c r="RCO1335" s="624"/>
      <c r="RCP1335" s="624"/>
      <c r="RCQ1335" s="624"/>
      <c r="RCR1335" s="624"/>
      <c r="RCS1335" s="624"/>
      <c r="RCT1335" s="624"/>
      <c r="RCU1335" s="624"/>
      <c r="RCV1335" s="624"/>
      <c r="RCW1335" s="624"/>
      <c r="RCX1335" s="624"/>
      <c r="RCY1335" s="624"/>
      <c r="RCZ1335" s="624"/>
      <c r="RDA1335" s="624"/>
      <c r="RDB1335" s="624"/>
      <c r="RDC1335" s="624"/>
      <c r="RDD1335" s="624"/>
      <c r="RDE1335" s="624"/>
      <c r="RDF1335" s="624"/>
      <c r="RDG1335" s="624"/>
      <c r="RDH1335" s="624"/>
      <c r="RDI1335" s="624"/>
      <c r="RDJ1335" s="624"/>
      <c r="RDK1335" s="624"/>
      <c r="RDL1335" s="624"/>
      <c r="RDM1335" s="624"/>
      <c r="RDN1335" s="624"/>
      <c r="RDO1335" s="624"/>
      <c r="RDP1335" s="624"/>
      <c r="RDQ1335" s="624"/>
      <c r="RDR1335" s="624"/>
      <c r="RDS1335" s="624"/>
      <c r="RDT1335" s="624"/>
      <c r="RDU1335" s="624"/>
      <c r="RDV1335" s="624"/>
      <c r="RDW1335" s="624"/>
      <c r="RDX1335" s="624"/>
      <c r="RDY1335" s="624"/>
      <c r="RDZ1335" s="624"/>
      <c r="REA1335" s="624"/>
      <c r="REB1335" s="624"/>
      <c r="REC1335" s="624"/>
      <c r="RED1335" s="624"/>
      <c r="REE1335" s="624"/>
      <c r="REF1335" s="624"/>
      <c r="REG1335" s="624"/>
      <c r="REH1335" s="624"/>
      <c r="REI1335" s="624"/>
      <c r="REJ1335" s="624"/>
      <c r="REK1335" s="624"/>
      <c r="REL1335" s="624"/>
      <c r="REM1335" s="624"/>
      <c r="REN1335" s="624"/>
      <c r="REO1335" s="624"/>
      <c r="REP1335" s="624"/>
      <c r="REQ1335" s="624"/>
      <c r="RER1335" s="624"/>
      <c r="RES1335" s="624"/>
      <c r="RET1335" s="624"/>
      <c r="REU1335" s="624"/>
      <c r="REV1335" s="624"/>
      <c r="REW1335" s="624"/>
      <c r="REX1335" s="624"/>
      <c r="REY1335" s="624"/>
      <c r="REZ1335" s="624"/>
      <c r="RFA1335" s="624"/>
      <c r="RFB1335" s="624"/>
      <c r="RFC1335" s="624"/>
      <c r="RFD1335" s="624"/>
      <c r="RFE1335" s="624"/>
      <c r="RFF1335" s="624"/>
      <c r="RFG1335" s="624"/>
      <c r="RFH1335" s="624"/>
      <c r="RFI1335" s="624"/>
      <c r="RFJ1335" s="624"/>
      <c r="RFK1335" s="624"/>
      <c r="RFL1335" s="624"/>
      <c r="RFM1335" s="624"/>
      <c r="RFN1335" s="624"/>
      <c r="RFO1335" s="624"/>
      <c r="RFP1335" s="624"/>
      <c r="RFQ1335" s="624"/>
      <c r="RFR1335" s="624"/>
      <c r="RFS1335" s="624"/>
      <c r="RFT1335" s="624"/>
      <c r="RFU1335" s="624"/>
      <c r="RFV1335" s="624"/>
      <c r="RFW1335" s="624"/>
      <c r="RFX1335" s="624"/>
      <c r="RFY1335" s="624"/>
      <c r="RFZ1335" s="624"/>
      <c r="RGA1335" s="624"/>
      <c r="RGB1335" s="624"/>
      <c r="RGC1335" s="624"/>
      <c r="RGD1335" s="624"/>
      <c r="RGE1335" s="624"/>
      <c r="RGF1335" s="624"/>
      <c r="RGG1335" s="624"/>
      <c r="RGH1335" s="624"/>
      <c r="RGI1335" s="624"/>
      <c r="RGJ1335" s="624"/>
      <c r="RGK1335" s="624"/>
      <c r="RGL1335" s="624"/>
      <c r="RGM1335" s="624"/>
      <c r="RGN1335" s="624"/>
      <c r="RGO1335" s="624"/>
      <c r="RGP1335" s="624"/>
      <c r="RGQ1335" s="624"/>
      <c r="RGR1335" s="624"/>
      <c r="RGS1335" s="624"/>
      <c r="RGT1335" s="624"/>
      <c r="RGU1335" s="624"/>
      <c r="RGV1335" s="624"/>
      <c r="RGW1335" s="624"/>
      <c r="RGX1335" s="624"/>
      <c r="RGY1335" s="624"/>
      <c r="RGZ1335" s="624"/>
      <c r="RHA1335" s="624"/>
      <c r="RHB1335" s="624"/>
      <c r="RHC1335" s="624"/>
      <c r="RHD1335" s="624"/>
      <c r="RHE1335" s="624"/>
      <c r="RHF1335" s="624"/>
      <c r="RHG1335" s="624"/>
      <c r="RHH1335" s="624"/>
      <c r="RHI1335" s="624"/>
      <c r="RHJ1335" s="624"/>
      <c r="RHK1335" s="624"/>
      <c r="RHL1335" s="624"/>
      <c r="RHM1335" s="624"/>
      <c r="RHN1335" s="624"/>
      <c r="RHO1335" s="624"/>
      <c r="RHP1335" s="624"/>
      <c r="RHQ1335" s="624"/>
      <c r="RHR1335" s="624"/>
      <c r="RHS1335" s="624"/>
      <c r="RHT1335" s="624"/>
      <c r="RHU1335" s="624"/>
      <c r="RHV1335" s="624"/>
      <c r="RHW1335" s="624"/>
      <c r="RHX1335" s="624"/>
      <c r="RHY1335" s="624"/>
      <c r="RHZ1335" s="624"/>
      <c r="RIA1335" s="624"/>
      <c r="RIB1335" s="624"/>
      <c r="RIC1335" s="624"/>
      <c r="RID1335" s="624"/>
      <c r="RIE1335" s="624"/>
      <c r="RIF1335" s="624"/>
      <c r="RIG1335" s="624"/>
      <c r="RIH1335" s="624"/>
      <c r="RII1335" s="624"/>
      <c r="RIJ1335" s="624"/>
      <c r="RIK1335" s="624"/>
      <c r="RIL1335" s="624"/>
      <c r="RIM1335" s="624"/>
      <c r="RIN1335" s="624"/>
      <c r="RIO1335" s="624"/>
      <c r="RIP1335" s="624"/>
      <c r="RIQ1335" s="624"/>
      <c r="RIR1335" s="624"/>
      <c r="RIS1335" s="624"/>
      <c r="RIT1335" s="624"/>
      <c r="RIU1335" s="624"/>
      <c r="RIV1335" s="624"/>
      <c r="RIW1335" s="624"/>
      <c r="RIX1335" s="624"/>
      <c r="RIY1335" s="624"/>
      <c r="RIZ1335" s="624"/>
      <c r="RJA1335" s="624"/>
      <c r="RJB1335" s="624"/>
      <c r="RJC1335" s="624"/>
      <c r="RJD1335" s="624"/>
      <c r="RJE1335" s="624"/>
      <c r="RJF1335" s="624"/>
      <c r="RJG1335" s="624"/>
      <c r="RJH1335" s="624"/>
      <c r="RJI1335" s="624"/>
      <c r="RJJ1335" s="624"/>
      <c r="RJK1335" s="624"/>
      <c r="RJL1335" s="624"/>
      <c r="RJM1335" s="624"/>
      <c r="RJN1335" s="624"/>
      <c r="RJO1335" s="624"/>
      <c r="RJP1335" s="624"/>
      <c r="RJQ1335" s="624"/>
      <c r="RJR1335" s="624"/>
      <c r="RJS1335" s="624"/>
      <c r="RJT1335" s="624"/>
      <c r="RJU1335" s="624"/>
      <c r="RJV1335" s="624"/>
      <c r="RJW1335" s="624"/>
      <c r="RJX1335" s="624"/>
      <c r="RJY1335" s="624"/>
      <c r="RJZ1335" s="624"/>
      <c r="RKA1335" s="624"/>
      <c r="RKB1335" s="624"/>
      <c r="RKC1335" s="624"/>
      <c r="RKD1335" s="624"/>
      <c r="RKE1335" s="624"/>
      <c r="RKF1335" s="624"/>
      <c r="RKG1335" s="624"/>
      <c r="RKH1335" s="624"/>
      <c r="RKI1335" s="624"/>
      <c r="RKJ1335" s="624"/>
      <c r="RKK1335" s="624"/>
      <c r="RKL1335" s="624"/>
      <c r="RKM1335" s="624"/>
      <c r="RKN1335" s="624"/>
      <c r="RKO1335" s="624"/>
      <c r="RKP1335" s="624"/>
      <c r="RKQ1335" s="624"/>
      <c r="RKR1335" s="624"/>
      <c r="RKS1335" s="624"/>
      <c r="RKT1335" s="624"/>
      <c r="RKU1335" s="624"/>
      <c r="RKV1335" s="624"/>
      <c r="RKW1335" s="624"/>
      <c r="RKX1335" s="624"/>
      <c r="RKY1335" s="624"/>
      <c r="RKZ1335" s="624"/>
      <c r="RLA1335" s="624"/>
      <c r="RLB1335" s="624"/>
      <c r="RLC1335" s="624"/>
      <c r="RLD1335" s="624"/>
      <c r="RLE1335" s="624"/>
      <c r="RLF1335" s="624"/>
      <c r="RLG1335" s="624"/>
      <c r="RLH1335" s="624"/>
      <c r="RLI1335" s="624"/>
      <c r="RLJ1335" s="624"/>
      <c r="RLK1335" s="624"/>
      <c r="RLL1335" s="624"/>
      <c r="RLM1335" s="624"/>
      <c r="RLN1335" s="624"/>
      <c r="RLO1335" s="624"/>
      <c r="RLP1335" s="624"/>
      <c r="RLQ1335" s="624"/>
      <c r="RLR1335" s="624"/>
      <c r="RLS1335" s="624"/>
      <c r="RLT1335" s="624"/>
      <c r="RLU1335" s="624"/>
      <c r="RLV1335" s="624"/>
      <c r="RLW1335" s="624"/>
      <c r="RLX1335" s="624"/>
      <c r="RLY1335" s="624"/>
      <c r="RLZ1335" s="624"/>
      <c r="RMA1335" s="624"/>
      <c r="RMB1335" s="624"/>
      <c r="RMC1335" s="624"/>
      <c r="RMD1335" s="624"/>
      <c r="RME1335" s="624"/>
      <c r="RMF1335" s="624"/>
      <c r="RMG1335" s="624"/>
      <c r="RMH1335" s="624"/>
      <c r="RMI1335" s="624"/>
      <c r="RMJ1335" s="624"/>
      <c r="RMK1335" s="624"/>
      <c r="RML1335" s="624"/>
      <c r="RMM1335" s="624"/>
      <c r="RMN1335" s="624"/>
      <c r="RMO1335" s="624"/>
      <c r="RMP1335" s="624"/>
      <c r="RMQ1335" s="624"/>
      <c r="RMR1335" s="624"/>
      <c r="RMS1335" s="624"/>
      <c r="RMT1335" s="624"/>
      <c r="RMU1335" s="624"/>
      <c r="RMV1335" s="624"/>
      <c r="RMW1335" s="624"/>
      <c r="RMX1335" s="624"/>
      <c r="RMY1335" s="624"/>
      <c r="RMZ1335" s="624"/>
      <c r="RNA1335" s="624"/>
      <c r="RNB1335" s="624"/>
      <c r="RNC1335" s="624"/>
      <c r="RND1335" s="624"/>
      <c r="RNE1335" s="624"/>
      <c r="RNF1335" s="624"/>
      <c r="RNG1335" s="624"/>
      <c r="RNH1335" s="624"/>
      <c r="RNI1335" s="624"/>
      <c r="RNJ1335" s="624"/>
      <c r="RNK1335" s="624"/>
      <c r="RNL1335" s="624"/>
      <c r="RNM1335" s="624"/>
      <c r="RNN1335" s="624"/>
      <c r="RNO1335" s="624"/>
      <c r="RNP1335" s="624"/>
      <c r="RNQ1335" s="624"/>
      <c r="RNR1335" s="624"/>
      <c r="RNS1335" s="624"/>
      <c r="RNT1335" s="624"/>
      <c r="RNU1335" s="624"/>
      <c r="RNV1335" s="624"/>
      <c r="RNW1335" s="624"/>
      <c r="RNX1335" s="624"/>
      <c r="RNY1335" s="624"/>
      <c r="RNZ1335" s="624"/>
      <c r="ROA1335" s="624"/>
      <c r="ROB1335" s="624"/>
      <c r="ROC1335" s="624"/>
      <c r="ROD1335" s="624"/>
      <c r="ROE1335" s="624"/>
      <c r="ROF1335" s="624"/>
      <c r="ROG1335" s="624"/>
      <c r="ROH1335" s="624"/>
      <c r="ROI1335" s="624"/>
      <c r="ROJ1335" s="624"/>
      <c r="ROK1335" s="624"/>
      <c r="ROL1335" s="624"/>
      <c r="ROM1335" s="624"/>
      <c r="RON1335" s="624"/>
      <c r="ROO1335" s="624"/>
      <c r="ROP1335" s="624"/>
      <c r="ROQ1335" s="624"/>
      <c r="ROR1335" s="624"/>
      <c r="ROS1335" s="624"/>
      <c r="ROT1335" s="624"/>
      <c r="ROU1335" s="624"/>
      <c r="ROV1335" s="624"/>
      <c r="ROW1335" s="624"/>
      <c r="ROX1335" s="624"/>
      <c r="ROY1335" s="624"/>
      <c r="ROZ1335" s="624"/>
      <c r="RPA1335" s="624"/>
      <c r="RPB1335" s="624"/>
      <c r="RPC1335" s="624"/>
      <c r="RPD1335" s="624"/>
      <c r="RPE1335" s="624"/>
      <c r="RPF1335" s="624"/>
      <c r="RPG1335" s="624"/>
      <c r="RPH1335" s="624"/>
      <c r="RPI1335" s="624"/>
      <c r="RPJ1335" s="624"/>
      <c r="RPK1335" s="624"/>
      <c r="RPL1335" s="624"/>
      <c r="RPM1335" s="624"/>
      <c r="RPN1335" s="624"/>
      <c r="RPO1335" s="624"/>
      <c r="RPP1335" s="624"/>
      <c r="RPQ1335" s="624"/>
      <c r="RPR1335" s="624"/>
      <c r="RPS1335" s="624"/>
      <c r="RPT1335" s="624"/>
      <c r="RPU1335" s="624"/>
      <c r="RPV1335" s="624"/>
      <c r="RPW1335" s="624"/>
      <c r="RPX1335" s="624"/>
      <c r="RPY1335" s="624"/>
      <c r="RPZ1335" s="624"/>
      <c r="RQA1335" s="624"/>
      <c r="RQB1335" s="624"/>
      <c r="RQC1335" s="624"/>
      <c r="RQD1335" s="624"/>
      <c r="RQE1335" s="624"/>
      <c r="RQF1335" s="624"/>
      <c r="RQG1335" s="624"/>
      <c r="RQH1335" s="624"/>
      <c r="RQI1335" s="624"/>
      <c r="RQJ1335" s="624"/>
      <c r="RQK1335" s="624"/>
      <c r="RQL1335" s="624"/>
      <c r="RQM1335" s="624"/>
      <c r="RQN1335" s="624"/>
      <c r="RQO1335" s="624"/>
      <c r="RQP1335" s="624"/>
      <c r="RQQ1335" s="624"/>
      <c r="RQR1335" s="624"/>
      <c r="RQS1335" s="624"/>
      <c r="RQT1335" s="624"/>
      <c r="RQU1335" s="624"/>
      <c r="RQV1335" s="624"/>
      <c r="RQW1335" s="624"/>
      <c r="RQX1335" s="624"/>
      <c r="RQY1335" s="624"/>
      <c r="RQZ1335" s="624"/>
      <c r="RRA1335" s="624"/>
      <c r="RRB1335" s="624"/>
      <c r="RRC1335" s="624"/>
      <c r="RRD1335" s="624"/>
      <c r="RRE1335" s="624"/>
      <c r="RRF1335" s="624"/>
      <c r="RRG1335" s="624"/>
      <c r="RRH1335" s="624"/>
      <c r="RRI1335" s="624"/>
      <c r="RRJ1335" s="624"/>
      <c r="RRK1335" s="624"/>
      <c r="RRL1335" s="624"/>
      <c r="RRM1335" s="624"/>
      <c r="RRN1335" s="624"/>
      <c r="RRO1335" s="624"/>
      <c r="RRP1335" s="624"/>
      <c r="RRQ1335" s="624"/>
      <c r="RRR1335" s="624"/>
      <c r="RRS1335" s="624"/>
      <c r="RRT1335" s="624"/>
      <c r="RRU1335" s="624"/>
      <c r="RRV1335" s="624"/>
      <c r="RRW1335" s="624"/>
      <c r="RRX1335" s="624"/>
      <c r="RRY1335" s="624"/>
      <c r="RRZ1335" s="624"/>
      <c r="RSA1335" s="624"/>
      <c r="RSB1335" s="624"/>
      <c r="RSC1335" s="624"/>
      <c r="RSD1335" s="624"/>
      <c r="RSE1335" s="624"/>
      <c r="RSF1335" s="624"/>
      <c r="RSG1335" s="624"/>
      <c r="RSH1335" s="624"/>
      <c r="RSI1335" s="624"/>
      <c r="RSJ1335" s="624"/>
      <c r="RSK1335" s="624"/>
      <c r="RSL1335" s="624"/>
      <c r="RSM1335" s="624"/>
      <c r="RSN1335" s="624"/>
      <c r="RSO1335" s="624"/>
      <c r="RSP1335" s="624"/>
      <c r="RSQ1335" s="624"/>
      <c r="RSR1335" s="624"/>
      <c r="RSS1335" s="624"/>
      <c r="RST1335" s="624"/>
      <c r="RSU1335" s="624"/>
      <c r="RSV1335" s="624"/>
      <c r="RSW1335" s="624"/>
      <c r="RSX1335" s="624"/>
      <c r="RSY1335" s="624"/>
      <c r="RSZ1335" s="624"/>
      <c r="RTA1335" s="624"/>
      <c r="RTB1335" s="624"/>
      <c r="RTC1335" s="624"/>
      <c r="RTD1335" s="624"/>
      <c r="RTE1335" s="624"/>
      <c r="RTF1335" s="624"/>
      <c r="RTG1335" s="624"/>
      <c r="RTH1335" s="624"/>
      <c r="RTI1335" s="624"/>
      <c r="RTJ1335" s="624"/>
      <c r="RTK1335" s="624"/>
      <c r="RTL1335" s="624"/>
      <c r="RTM1335" s="624"/>
      <c r="RTN1335" s="624"/>
      <c r="RTO1335" s="624"/>
      <c r="RTP1335" s="624"/>
      <c r="RTQ1335" s="624"/>
      <c r="RTR1335" s="624"/>
      <c r="RTS1335" s="624"/>
      <c r="RTT1335" s="624"/>
      <c r="RTU1335" s="624"/>
      <c r="RTV1335" s="624"/>
      <c r="RTW1335" s="624"/>
      <c r="RTX1335" s="624"/>
      <c r="RTY1335" s="624"/>
      <c r="RTZ1335" s="624"/>
      <c r="RUA1335" s="624"/>
      <c r="RUB1335" s="624"/>
      <c r="RUC1335" s="624"/>
      <c r="RUD1335" s="624"/>
      <c r="RUE1335" s="624"/>
      <c r="RUF1335" s="624"/>
      <c r="RUG1335" s="624"/>
      <c r="RUH1335" s="624"/>
      <c r="RUI1335" s="624"/>
      <c r="RUJ1335" s="624"/>
      <c r="RUK1335" s="624"/>
      <c r="RUL1335" s="624"/>
      <c r="RUM1335" s="624"/>
      <c r="RUN1335" s="624"/>
      <c r="RUO1335" s="624"/>
      <c r="RUP1335" s="624"/>
      <c r="RUQ1335" s="624"/>
      <c r="RUR1335" s="624"/>
      <c r="RUS1335" s="624"/>
      <c r="RUT1335" s="624"/>
      <c r="RUU1335" s="624"/>
      <c r="RUV1335" s="624"/>
      <c r="RUW1335" s="624"/>
      <c r="RUX1335" s="624"/>
      <c r="RUY1335" s="624"/>
      <c r="RUZ1335" s="624"/>
      <c r="RVA1335" s="624"/>
      <c r="RVB1335" s="624"/>
      <c r="RVC1335" s="624"/>
      <c r="RVD1335" s="624"/>
      <c r="RVE1335" s="624"/>
      <c r="RVF1335" s="624"/>
      <c r="RVG1335" s="624"/>
      <c r="RVH1335" s="624"/>
      <c r="RVI1335" s="624"/>
      <c r="RVJ1335" s="624"/>
      <c r="RVK1335" s="624"/>
      <c r="RVL1335" s="624"/>
      <c r="RVM1335" s="624"/>
      <c r="RVN1335" s="624"/>
      <c r="RVO1335" s="624"/>
      <c r="RVP1335" s="624"/>
      <c r="RVQ1335" s="624"/>
      <c r="RVR1335" s="624"/>
      <c r="RVS1335" s="624"/>
      <c r="RVT1335" s="624"/>
      <c r="RVU1335" s="624"/>
      <c r="RVV1335" s="624"/>
      <c r="RVW1335" s="624"/>
      <c r="RVX1335" s="624"/>
      <c r="RVY1335" s="624"/>
      <c r="RVZ1335" s="624"/>
      <c r="RWA1335" s="624"/>
      <c r="RWB1335" s="624"/>
      <c r="RWC1335" s="624"/>
      <c r="RWD1335" s="624"/>
      <c r="RWE1335" s="624"/>
      <c r="RWF1335" s="624"/>
      <c r="RWG1335" s="624"/>
      <c r="RWH1335" s="624"/>
      <c r="RWI1335" s="624"/>
      <c r="RWJ1335" s="624"/>
      <c r="RWK1335" s="624"/>
      <c r="RWL1335" s="624"/>
      <c r="RWM1335" s="624"/>
      <c r="RWN1335" s="624"/>
      <c r="RWO1335" s="624"/>
      <c r="RWP1335" s="624"/>
      <c r="RWQ1335" s="624"/>
      <c r="RWR1335" s="624"/>
      <c r="RWS1335" s="624"/>
      <c r="RWT1335" s="624"/>
      <c r="RWU1335" s="624"/>
      <c r="RWV1335" s="624"/>
      <c r="RWW1335" s="624"/>
      <c r="RWX1335" s="624"/>
      <c r="RWY1335" s="624"/>
      <c r="RWZ1335" s="624"/>
      <c r="RXA1335" s="624"/>
      <c r="RXB1335" s="624"/>
      <c r="RXC1335" s="624"/>
      <c r="RXD1335" s="624"/>
      <c r="RXE1335" s="624"/>
      <c r="RXF1335" s="624"/>
      <c r="RXG1335" s="624"/>
      <c r="RXH1335" s="624"/>
      <c r="RXI1335" s="624"/>
      <c r="RXJ1335" s="624"/>
      <c r="RXK1335" s="624"/>
      <c r="RXL1335" s="624"/>
      <c r="RXM1335" s="624"/>
      <c r="RXN1335" s="624"/>
      <c r="RXO1335" s="624"/>
      <c r="RXP1335" s="624"/>
      <c r="RXQ1335" s="624"/>
      <c r="RXR1335" s="624"/>
      <c r="RXS1335" s="624"/>
      <c r="RXT1335" s="624"/>
      <c r="RXU1335" s="624"/>
      <c r="RXV1335" s="624"/>
      <c r="RXW1335" s="624"/>
      <c r="RXX1335" s="624"/>
      <c r="RXY1335" s="624"/>
      <c r="RXZ1335" s="624"/>
      <c r="RYA1335" s="624"/>
      <c r="RYB1335" s="624"/>
      <c r="RYC1335" s="624"/>
      <c r="RYD1335" s="624"/>
      <c r="RYE1335" s="624"/>
      <c r="RYF1335" s="624"/>
      <c r="RYG1335" s="624"/>
      <c r="RYH1335" s="624"/>
      <c r="RYI1335" s="624"/>
      <c r="RYJ1335" s="624"/>
      <c r="RYK1335" s="624"/>
      <c r="RYL1335" s="624"/>
      <c r="RYM1335" s="624"/>
      <c r="RYN1335" s="624"/>
      <c r="RYO1335" s="624"/>
      <c r="RYP1335" s="624"/>
      <c r="RYQ1335" s="624"/>
      <c r="RYR1335" s="624"/>
      <c r="RYS1335" s="624"/>
      <c r="RYT1335" s="624"/>
      <c r="RYU1335" s="624"/>
      <c r="RYV1335" s="624"/>
      <c r="RYW1335" s="624"/>
      <c r="RYX1335" s="624"/>
      <c r="RYY1335" s="624"/>
      <c r="RYZ1335" s="624"/>
      <c r="RZA1335" s="624"/>
      <c r="RZB1335" s="624"/>
      <c r="RZC1335" s="624"/>
      <c r="RZD1335" s="624"/>
      <c r="RZE1335" s="624"/>
      <c r="RZF1335" s="624"/>
      <c r="RZG1335" s="624"/>
      <c r="RZH1335" s="624"/>
      <c r="RZI1335" s="624"/>
      <c r="RZJ1335" s="624"/>
      <c r="RZK1335" s="624"/>
      <c r="RZL1335" s="624"/>
      <c r="RZM1335" s="624"/>
      <c r="RZN1335" s="624"/>
      <c r="RZO1335" s="624"/>
      <c r="RZP1335" s="624"/>
      <c r="RZQ1335" s="624"/>
      <c r="RZR1335" s="624"/>
      <c r="RZS1335" s="624"/>
      <c r="RZT1335" s="624"/>
      <c r="RZU1335" s="624"/>
      <c r="RZV1335" s="624"/>
      <c r="RZW1335" s="624"/>
      <c r="RZX1335" s="624"/>
      <c r="RZY1335" s="624"/>
      <c r="RZZ1335" s="624"/>
      <c r="SAA1335" s="624"/>
      <c r="SAB1335" s="624"/>
      <c r="SAC1335" s="624"/>
      <c r="SAD1335" s="624"/>
      <c r="SAE1335" s="624"/>
      <c r="SAF1335" s="624"/>
      <c r="SAG1335" s="624"/>
      <c r="SAH1335" s="624"/>
      <c r="SAI1335" s="624"/>
      <c r="SAJ1335" s="624"/>
      <c r="SAK1335" s="624"/>
      <c r="SAL1335" s="624"/>
      <c r="SAM1335" s="624"/>
      <c r="SAN1335" s="624"/>
      <c r="SAO1335" s="624"/>
      <c r="SAP1335" s="624"/>
      <c r="SAQ1335" s="624"/>
      <c r="SAR1335" s="624"/>
      <c r="SAS1335" s="624"/>
      <c r="SAT1335" s="624"/>
      <c r="SAU1335" s="624"/>
      <c r="SAV1335" s="624"/>
      <c r="SAW1335" s="624"/>
      <c r="SAX1335" s="624"/>
      <c r="SAY1335" s="624"/>
      <c r="SAZ1335" s="624"/>
      <c r="SBA1335" s="624"/>
      <c r="SBB1335" s="624"/>
      <c r="SBC1335" s="624"/>
      <c r="SBD1335" s="624"/>
      <c r="SBE1335" s="624"/>
      <c r="SBF1335" s="624"/>
      <c r="SBG1335" s="624"/>
      <c r="SBH1335" s="624"/>
      <c r="SBI1335" s="624"/>
      <c r="SBJ1335" s="624"/>
      <c r="SBK1335" s="624"/>
      <c r="SBL1335" s="624"/>
      <c r="SBM1335" s="624"/>
      <c r="SBN1335" s="624"/>
      <c r="SBO1335" s="624"/>
      <c r="SBP1335" s="624"/>
      <c r="SBQ1335" s="624"/>
      <c r="SBR1335" s="624"/>
      <c r="SBS1335" s="624"/>
      <c r="SBT1335" s="624"/>
      <c r="SBU1335" s="624"/>
      <c r="SBV1335" s="624"/>
      <c r="SBW1335" s="624"/>
      <c r="SBX1335" s="624"/>
      <c r="SBY1335" s="624"/>
      <c r="SBZ1335" s="624"/>
      <c r="SCA1335" s="624"/>
      <c r="SCB1335" s="624"/>
      <c r="SCC1335" s="624"/>
      <c r="SCD1335" s="624"/>
      <c r="SCE1335" s="624"/>
      <c r="SCF1335" s="624"/>
      <c r="SCG1335" s="624"/>
      <c r="SCH1335" s="624"/>
      <c r="SCI1335" s="624"/>
      <c r="SCJ1335" s="624"/>
      <c r="SCK1335" s="624"/>
      <c r="SCL1335" s="624"/>
      <c r="SCM1335" s="624"/>
      <c r="SCN1335" s="624"/>
      <c r="SCO1335" s="624"/>
      <c r="SCP1335" s="624"/>
      <c r="SCQ1335" s="624"/>
      <c r="SCR1335" s="624"/>
      <c r="SCS1335" s="624"/>
      <c r="SCT1335" s="624"/>
      <c r="SCU1335" s="624"/>
      <c r="SCV1335" s="624"/>
      <c r="SCW1335" s="624"/>
      <c r="SCX1335" s="624"/>
      <c r="SCY1335" s="624"/>
      <c r="SCZ1335" s="624"/>
      <c r="SDA1335" s="624"/>
      <c r="SDB1335" s="624"/>
      <c r="SDC1335" s="624"/>
      <c r="SDD1335" s="624"/>
      <c r="SDE1335" s="624"/>
      <c r="SDF1335" s="624"/>
      <c r="SDG1335" s="624"/>
      <c r="SDH1335" s="624"/>
      <c r="SDI1335" s="624"/>
      <c r="SDJ1335" s="624"/>
      <c r="SDK1335" s="624"/>
      <c r="SDL1335" s="624"/>
      <c r="SDM1335" s="624"/>
      <c r="SDN1335" s="624"/>
      <c r="SDO1335" s="624"/>
      <c r="SDP1335" s="624"/>
      <c r="SDQ1335" s="624"/>
      <c r="SDR1335" s="624"/>
      <c r="SDS1335" s="624"/>
      <c r="SDT1335" s="624"/>
      <c r="SDU1335" s="624"/>
      <c r="SDV1335" s="624"/>
      <c r="SDW1335" s="624"/>
      <c r="SDX1335" s="624"/>
      <c r="SDY1335" s="624"/>
      <c r="SDZ1335" s="624"/>
      <c r="SEA1335" s="624"/>
      <c r="SEB1335" s="624"/>
      <c r="SEC1335" s="624"/>
      <c r="SED1335" s="624"/>
      <c r="SEE1335" s="624"/>
      <c r="SEF1335" s="624"/>
      <c r="SEG1335" s="624"/>
      <c r="SEH1335" s="624"/>
      <c r="SEI1335" s="624"/>
      <c r="SEJ1335" s="624"/>
      <c r="SEK1335" s="624"/>
      <c r="SEL1335" s="624"/>
      <c r="SEM1335" s="624"/>
      <c r="SEN1335" s="624"/>
      <c r="SEO1335" s="624"/>
      <c r="SEP1335" s="624"/>
      <c r="SEQ1335" s="624"/>
      <c r="SER1335" s="624"/>
      <c r="SES1335" s="624"/>
      <c r="SET1335" s="624"/>
      <c r="SEU1335" s="624"/>
      <c r="SEV1335" s="624"/>
      <c r="SEW1335" s="624"/>
      <c r="SEX1335" s="624"/>
      <c r="SEY1335" s="624"/>
      <c r="SEZ1335" s="624"/>
      <c r="SFA1335" s="624"/>
      <c r="SFB1335" s="624"/>
      <c r="SFC1335" s="624"/>
      <c r="SFD1335" s="624"/>
      <c r="SFE1335" s="624"/>
      <c r="SFF1335" s="624"/>
      <c r="SFG1335" s="624"/>
      <c r="SFH1335" s="624"/>
      <c r="SFI1335" s="624"/>
      <c r="SFJ1335" s="624"/>
      <c r="SFK1335" s="624"/>
      <c r="SFL1335" s="624"/>
      <c r="SFM1335" s="624"/>
      <c r="SFN1335" s="624"/>
      <c r="SFO1335" s="624"/>
      <c r="SFP1335" s="624"/>
      <c r="SFQ1335" s="624"/>
      <c r="SFR1335" s="624"/>
      <c r="SFS1335" s="624"/>
      <c r="SFT1335" s="624"/>
      <c r="SFU1335" s="624"/>
      <c r="SFV1335" s="624"/>
      <c r="SFW1335" s="624"/>
      <c r="SFX1335" s="624"/>
      <c r="SFY1335" s="624"/>
      <c r="SFZ1335" s="624"/>
      <c r="SGA1335" s="624"/>
      <c r="SGB1335" s="624"/>
      <c r="SGC1335" s="624"/>
      <c r="SGD1335" s="624"/>
      <c r="SGE1335" s="624"/>
      <c r="SGF1335" s="624"/>
      <c r="SGG1335" s="624"/>
      <c r="SGH1335" s="624"/>
      <c r="SGI1335" s="624"/>
      <c r="SGJ1335" s="624"/>
      <c r="SGK1335" s="624"/>
      <c r="SGL1335" s="624"/>
      <c r="SGM1335" s="624"/>
      <c r="SGN1335" s="624"/>
      <c r="SGO1335" s="624"/>
      <c r="SGP1335" s="624"/>
      <c r="SGQ1335" s="624"/>
      <c r="SGR1335" s="624"/>
      <c r="SGS1335" s="624"/>
      <c r="SGT1335" s="624"/>
      <c r="SGU1335" s="624"/>
      <c r="SGV1335" s="624"/>
      <c r="SGW1335" s="624"/>
      <c r="SGX1335" s="624"/>
      <c r="SGY1335" s="624"/>
      <c r="SGZ1335" s="624"/>
      <c r="SHA1335" s="624"/>
      <c r="SHB1335" s="624"/>
      <c r="SHC1335" s="624"/>
      <c r="SHD1335" s="624"/>
      <c r="SHE1335" s="624"/>
      <c r="SHF1335" s="624"/>
      <c r="SHG1335" s="624"/>
      <c r="SHH1335" s="624"/>
      <c r="SHI1335" s="624"/>
      <c r="SHJ1335" s="624"/>
      <c r="SHK1335" s="624"/>
      <c r="SHL1335" s="624"/>
      <c r="SHM1335" s="624"/>
      <c r="SHN1335" s="624"/>
      <c r="SHO1335" s="624"/>
      <c r="SHP1335" s="624"/>
      <c r="SHQ1335" s="624"/>
      <c r="SHR1335" s="624"/>
      <c r="SHS1335" s="624"/>
      <c r="SHT1335" s="624"/>
      <c r="SHU1335" s="624"/>
      <c r="SHV1335" s="624"/>
      <c r="SHW1335" s="624"/>
      <c r="SHX1335" s="624"/>
      <c r="SHY1335" s="624"/>
      <c r="SHZ1335" s="624"/>
      <c r="SIA1335" s="624"/>
      <c r="SIB1335" s="624"/>
      <c r="SIC1335" s="624"/>
      <c r="SID1335" s="624"/>
      <c r="SIE1335" s="624"/>
      <c r="SIF1335" s="624"/>
      <c r="SIG1335" s="624"/>
      <c r="SIH1335" s="624"/>
      <c r="SII1335" s="624"/>
      <c r="SIJ1335" s="624"/>
      <c r="SIK1335" s="624"/>
      <c r="SIL1335" s="624"/>
      <c r="SIM1335" s="624"/>
      <c r="SIN1335" s="624"/>
      <c r="SIO1335" s="624"/>
      <c r="SIP1335" s="624"/>
      <c r="SIQ1335" s="624"/>
      <c r="SIR1335" s="624"/>
      <c r="SIS1335" s="624"/>
      <c r="SIT1335" s="624"/>
      <c r="SIU1335" s="624"/>
      <c r="SIV1335" s="624"/>
      <c r="SIW1335" s="624"/>
      <c r="SIX1335" s="624"/>
      <c r="SIY1335" s="624"/>
      <c r="SIZ1335" s="624"/>
      <c r="SJA1335" s="624"/>
      <c r="SJB1335" s="624"/>
      <c r="SJC1335" s="624"/>
      <c r="SJD1335" s="624"/>
      <c r="SJE1335" s="624"/>
      <c r="SJF1335" s="624"/>
      <c r="SJG1335" s="624"/>
      <c r="SJH1335" s="624"/>
      <c r="SJI1335" s="624"/>
      <c r="SJJ1335" s="624"/>
      <c r="SJK1335" s="624"/>
      <c r="SJL1335" s="624"/>
      <c r="SJM1335" s="624"/>
      <c r="SJN1335" s="624"/>
      <c r="SJO1335" s="624"/>
      <c r="SJP1335" s="624"/>
      <c r="SJQ1335" s="624"/>
      <c r="SJR1335" s="624"/>
      <c r="SJS1335" s="624"/>
      <c r="SJT1335" s="624"/>
      <c r="SJU1335" s="624"/>
      <c r="SJV1335" s="624"/>
      <c r="SJW1335" s="624"/>
      <c r="SJX1335" s="624"/>
      <c r="SJY1335" s="624"/>
      <c r="SJZ1335" s="624"/>
      <c r="SKA1335" s="624"/>
      <c r="SKB1335" s="624"/>
      <c r="SKC1335" s="624"/>
      <c r="SKD1335" s="624"/>
      <c r="SKE1335" s="624"/>
      <c r="SKF1335" s="624"/>
      <c r="SKG1335" s="624"/>
      <c r="SKH1335" s="624"/>
      <c r="SKI1335" s="624"/>
      <c r="SKJ1335" s="624"/>
      <c r="SKK1335" s="624"/>
      <c r="SKL1335" s="624"/>
      <c r="SKM1335" s="624"/>
      <c r="SKN1335" s="624"/>
      <c r="SKO1335" s="624"/>
      <c r="SKP1335" s="624"/>
      <c r="SKQ1335" s="624"/>
      <c r="SKR1335" s="624"/>
      <c r="SKS1335" s="624"/>
      <c r="SKT1335" s="624"/>
      <c r="SKU1335" s="624"/>
      <c r="SKV1335" s="624"/>
      <c r="SKW1335" s="624"/>
      <c r="SKX1335" s="624"/>
      <c r="SKY1335" s="624"/>
      <c r="SKZ1335" s="624"/>
      <c r="SLA1335" s="624"/>
      <c r="SLB1335" s="624"/>
      <c r="SLC1335" s="624"/>
      <c r="SLD1335" s="624"/>
      <c r="SLE1335" s="624"/>
      <c r="SLF1335" s="624"/>
      <c r="SLG1335" s="624"/>
      <c r="SLH1335" s="624"/>
      <c r="SLI1335" s="624"/>
      <c r="SLJ1335" s="624"/>
      <c r="SLK1335" s="624"/>
      <c r="SLL1335" s="624"/>
      <c r="SLM1335" s="624"/>
      <c r="SLN1335" s="624"/>
      <c r="SLO1335" s="624"/>
      <c r="SLP1335" s="624"/>
      <c r="SLQ1335" s="624"/>
      <c r="SLR1335" s="624"/>
      <c r="SLS1335" s="624"/>
      <c r="SLT1335" s="624"/>
      <c r="SLU1335" s="624"/>
      <c r="SLV1335" s="624"/>
      <c r="SLW1335" s="624"/>
      <c r="SLX1335" s="624"/>
      <c r="SLY1335" s="624"/>
      <c r="SLZ1335" s="624"/>
      <c r="SMA1335" s="624"/>
      <c r="SMB1335" s="624"/>
      <c r="SMC1335" s="624"/>
      <c r="SMD1335" s="624"/>
      <c r="SME1335" s="624"/>
      <c r="SMF1335" s="624"/>
      <c r="SMG1335" s="624"/>
      <c r="SMH1335" s="624"/>
      <c r="SMI1335" s="624"/>
      <c r="SMJ1335" s="624"/>
      <c r="SMK1335" s="624"/>
      <c r="SML1335" s="624"/>
      <c r="SMM1335" s="624"/>
      <c r="SMN1335" s="624"/>
      <c r="SMO1335" s="624"/>
      <c r="SMP1335" s="624"/>
      <c r="SMQ1335" s="624"/>
      <c r="SMR1335" s="624"/>
      <c r="SMS1335" s="624"/>
      <c r="SMT1335" s="624"/>
      <c r="SMU1335" s="624"/>
      <c r="SMV1335" s="624"/>
      <c r="SMW1335" s="624"/>
      <c r="SMX1335" s="624"/>
      <c r="SMY1335" s="624"/>
      <c r="SMZ1335" s="624"/>
      <c r="SNA1335" s="624"/>
      <c r="SNB1335" s="624"/>
      <c r="SNC1335" s="624"/>
      <c r="SND1335" s="624"/>
      <c r="SNE1335" s="624"/>
      <c r="SNF1335" s="624"/>
      <c r="SNG1335" s="624"/>
      <c r="SNH1335" s="624"/>
      <c r="SNI1335" s="624"/>
      <c r="SNJ1335" s="624"/>
      <c r="SNK1335" s="624"/>
      <c r="SNL1335" s="624"/>
      <c r="SNM1335" s="624"/>
      <c r="SNN1335" s="624"/>
      <c r="SNO1335" s="624"/>
      <c r="SNP1335" s="624"/>
      <c r="SNQ1335" s="624"/>
      <c r="SNR1335" s="624"/>
      <c r="SNS1335" s="624"/>
      <c r="SNT1335" s="624"/>
      <c r="SNU1335" s="624"/>
      <c r="SNV1335" s="624"/>
      <c r="SNW1335" s="624"/>
      <c r="SNX1335" s="624"/>
      <c r="SNY1335" s="624"/>
      <c r="SNZ1335" s="624"/>
      <c r="SOA1335" s="624"/>
      <c r="SOB1335" s="624"/>
      <c r="SOC1335" s="624"/>
      <c r="SOD1335" s="624"/>
      <c r="SOE1335" s="624"/>
      <c r="SOF1335" s="624"/>
      <c r="SOG1335" s="624"/>
      <c r="SOH1335" s="624"/>
      <c r="SOI1335" s="624"/>
      <c r="SOJ1335" s="624"/>
      <c r="SOK1335" s="624"/>
      <c r="SOL1335" s="624"/>
      <c r="SOM1335" s="624"/>
      <c r="SON1335" s="624"/>
      <c r="SOO1335" s="624"/>
      <c r="SOP1335" s="624"/>
      <c r="SOQ1335" s="624"/>
      <c r="SOR1335" s="624"/>
      <c r="SOS1335" s="624"/>
      <c r="SOT1335" s="624"/>
      <c r="SOU1335" s="624"/>
      <c r="SOV1335" s="624"/>
      <c r="SOW1335" s="624"/>
      <c r="SOX1335" s="624"/>
      <c r="SOY1335" s="624"/>
      <c r="SOZ1335" s="624"/>
      <c r="SPA1335" s="624"/>
      <c r="SPB1335" s="624"/>
      <c r="SPC1335" s="624"/>
      <c r="SPD1335" s="624"/>
      <c r="SPE1335" s="624"/>
      <c r="SPF1335" s="624"/>
      <c r="SPG1335" s="624"/>
      <c r="SPH1335" s="624"/>
      <c r="SPI1335" s="624"/>
      <c r="SPJ1335" s="624"/>
      <c r="SPK1335" s="624"/>
      <c r="SPL1335" s="624"/>
      <c r="SPM1335" s="624"/>
      <c r="SPN1335" s="624"/>
      <c r="SPO1335" s="624"/>
      <c r="SPP1335" s="624"/>
      <c r="SPQ1335" s="624"/>
      <c r="SPR1335" s="624"/>
      <c r="SPS1335" s="624"/>
      <c r="SPT1335" s="624"/>
      <c r="SPU1335" s="624"/>
      <c r="SPV1335" s="624"/>
      <c r="SPW1335" s="624"/>
      <c r="SPX1335" s="624"/>
      <c r="SPY1335" s="624"/>
      <c r="SPZ1335" s="624"/>
      <c r="SQA1335" s="624"/>
      <c r="SQB1335" s="624"/>
      <c r="SQC1335" s="624"/>
      <c r="SQD1335" s="624"/>
      <c r="SQE1335" s="624"/>
      <c r="SQF1335" s="624"/>
      <c r="SQG1335" s="624"/>
      <c r="SQH1335" s="624"/>
      <c r="SQI1335" s="624"/>
      <c r="SQJ1335" s="624"/>
      <c r="SQK1335" s="624"/>
      <c r="SQL1335" s="624"/>
      <c r="SQM1335" s="624"/>
      <c r="SQN1335" s="624"/>
      <c r="SQO1335" s="624"/>
      <c r="SQP1335" s="624"/>
      <c r="SQQ1335" s="624"/>
      <c r="SQR1335" s="624"/>
      <c r="SQS1335" s="624"/>
      <c r="SQT1335" s="624"/>
      <c r="SQU1335" s="624"/>
      <c r="SQV1335" s="624"/>
      <c r="SQW1335" s="624"/>
      <c r="SQX1335" s="624"/>
      <c r="SQY1335" s="624"/>
      <c r="SQZ1335" s="624"/>
      <c r="SRA1335" s="624"/>
      <c r="SRB1335" s="624"/>
      <c r="SRC1335" s="624"/>
      <c r="SRD1335" s="624"/>
      <c r="SRE1335" s="624"/>
      <c r="SRF1335" s="624"/>
      <c r="SRG1335" s="624"/>
      <c r="SRH1335" s="624"/>
      <c r="SRI1335" s="624"/>
      <c r="SRJ1335" s="624"/>
      <c r="SRK1335" s="624"/>
      <c r="SRL1335" s="624"/>
      <c r="SRM1335" s="624"/>
      <c r="SRN1335" s="624"/>
      <c r="SRO1335" s="624"/>
      <c r="SRP1335" s="624"/>
      <c r="SRQ1335" s="624"/>
      <c r="SRR1335" s="624"/>
      <c r="SRS1335" s="624"/>
      <c r="SRT1335" s="624"/>
      <c r="SRU1335" s="624"/>
      <c r="SRV1335" s="624"/>
      <c r="SRW1335" s="624"/>
      <c r="SRX1335" s="624"/>
      <c r="SRY1335" s="624"/>
      <c r="SRZ1335" s="624"/>
      <c r="SSA1335" s="624"/>
      <c r="SSB1335" s="624"/>
      <c r="SSC1335" s="624"/>
      <c r="SSD1335" s="624"/>
      <c r="SSE1335" s="624"/>
      <c r="SSF1335" s="624"/>
      <c r="SSG1335" s="624"/>
      <c r="SSH1335" s="624"/>
      <c r="SSI1335" s="624"/>
      <c r="SSJ1335" s="624"/>
      <c r="SSK1335" s="624"/>
      <c r="SSL1335" s="624"/>
      <c r="SSM1335" s="624"/>
      <c r="SSN1335" s="624"/>
      <c r="SSO1335" s="624"/>
      <c r="SSP1335" s="624"/>
      <c r="SSQ1335" s="624"/>
      <c r="SSR1335" s="624"/>
      <c r="SSS1335" s="624"/>
      <c r="SST1335" s="624"/>
      <c r="SSU1335" s="624"/>
      <c r="SSV1335" s="624"/>
      <c r="SSW1335" s="624"/>
      <c r="SSX1335" s="624"/>
      <c r="SSY1335" s="624"/>
      <c r="SSZ1335" s="624"/>
      <c r="STA1335" s="624"/>
      <c r="STB1335" s="624"/>
      <c r="STC1335" s="624"/>
      <c r="STD1335" s="624"/>
      <c r="STE1335" s="624"/>
      <c r="STF1335" s="624"/>
      <c r="STG1335" s="624"/>
      <c r="STH1335" s="624"/>
      <c r="STI1335" s="624"/>
      <c r="STJ1335" s="624"/>
      <c r="STK1335" s="624"/>
      <c r="STL1335" s="624"/>
      <c r="STM1335" s="624"/>
      <c r="STN1335" s="624"/>
      <c r="STO1335" s="624"/>
      <c r="STP1335" s="624"/>
      <c r="STQ1335" s="624"/>
      <c r="STR1335" s="624"/>
      <c r="STS1335" s="624"/>
      <c r="STT1335" s="624"/>
      <c r="STU1335" s="624"/>
      <c r="STV1335" s="624"/>
      <c r="STW1335" s="624"/>
      <c r="STX1335" s="624"/>
      <c r="STY1335" s="624"/>
      <c r="STZ1335" s="624"/>
      <c r="SUA1335" s="624"/>
      <c r="SUB1335" s="624"/>
      <c r="SUC1335" s="624"/>
      <c r="SUD1335" s="624"/>
      <c r="SUE1335" s="624"/>
      <c r="SUF1335" s="624"/>
      <c r="SUG1335" s="624"/>
      <c r="SUH1335" s="624"/>
      <c r="SUI1335" s="624"/>
      <c r="SUJ1335" s="624"/>
      <c r="SUK1335" s="624"/>
      <c r="SUL1335" s="624"/>
      <c r="SUM1335" s="624"/>
      <c r="SUN1335" s="624"/>
      <c r="SUO1335" s="624"/>
      <c r="SUP1335" s="624"/>
      <c r="SUQ1335" s="624"/>
      <c r="SUR1335" s="624"/>
      <c r="SUS1335" s="624"/>
      <c r="SUT1335" s="624"/>
      <c r="SUU1335" s="624"/>
      <c r="SUV1335" s="624"/>
      <c r="SUW1335" s="624"/>
      <c r="SUX1335" s="624"/>
      <c r="SUY1335" s="624"/>
      <c r="SUZ1335" s="624"/>
      <c r="SVA1335" s="624"/>
      <c r="SVB1335" s="624"/>
      <c r="SVC1335" s="624"/>
      <c r="SVD1335" s="624"/>
      <c r="SVE1335" s="624"/>
      <c r="SVF1335" s="624"/>
      <c r="SVG1335" s="624"/>
      <c r="SVH1335" s="624"/>
      <c r="SVI1335" s="624"/>
      <c r="SVJ1335" s="624"/>
      <c r="SVK1335" s="624"/>
      <c r="SVL1335" s="624"/>
      <c r="SVM1335" s="624"/>
      <c r="SVN1335" s="624"/>
      <c r="SVO1335" s="624"/>
      <c r="SVP1335" s="624"/>
      <c r="SVQ1335" s="624"/>
      <c r="SVR1335" s="624"/>
      <c r="SVS1335" s="624"/>
      <c r="SVT1335" s="624"/>
      <c r="SVU1335" s="624"/>
      <c r="SVV1335" s="624"/>
      <c r="SVW1335" s="624"/>
      <c r="SVX1335" s="624"/>
      <c r="SVY1335" s="624"/>
      <c r="SVZ1335" s="624"/>
      <c r="SWA1335" s="624"/>
      <c r="SWB1335" s="624"/>
      <c r="SWC1335" s="624"/>
      <c r="SWD1335" s="624"/>
      <c r="SWE1335" s="624"/>
      <c r="SWF1335" s="624"/>
      <c r="SWG1335" s="624"/>
      <c r="SWH1335" s="624"/>
      <c r="SWI1335" s="624"/>
      <c r="SWJ1335" s="624"/>
      <c r="SWK1335" s="624"/>
      <c r="SWL1335" s="624"/>
      <c r="SWM1335" s="624"/>
      <c r="SWN1335" s="624"/>
      <c r="SWO1335" s="624"/>
      <c r="SWP1335" s="624"/>
      <c r="SWQ1335" s="624"/>
      <c r="SWR1335" s="624"/>
      <c r="SWS1335" s="624"/>
      <c r="SWT1335" s="624"/>
      <c r="SWU1335" s="624"/>
      <c r="SWV1335" s="624"/>
      <c r="SWW1335" s="624"/>
      <c r="SWX1335" s="624"/>
      <c r="SWY1335" s="624"/>
      <c r="SWZ1335" s="624"/>
      <c r="SXA1335" s="624"/>
      <c r="SXB1335" s="624"/>
      <c r="SXC1335" s="624"/>
      <c r="SXD1335" s="624"/>
      <c r="SXE1335" s="624"/>
      <c r="SXF1335" s="624"/>
      <c r="SXG1335" s="624"/>
      <c r="SXH1335" s="624"/>
      <c r="SXI1335" s="624"/>
      <c r="SXJ1335" s="624"/>
      <c r="SXK1335" s="624"/>
      <c r="SXL1335" s="624"/>
      <c r="SXM1335" s="624"/>
      <c r="SXN1335" s="624"/>
      <c r="SXO1335" s="624"/>
      <c r="SXP1335" s="624"/>
      <c r="SXQ1335" s="624"/>
      <c r="SXR1335" s="624"/>
      <c r="SXS1335" s="624"/>
      <c r="SXT1335" s="624"/>
      <c r="SXU1335" s="624"/>
      <c r="SXV1335" s="624"/>
      <c r="SXW1335" s="624"/>
      <c r="SXX1335" s="624"/>
      <c r="SXY1335" s="624"/>
      <c r="SXZ1335" s="624"/>
      <c r="SYA1335" s="624"/>
      <c r="SYB1335" s="624"/>
      <c r="SYC1335" s="624"/>
      <c r="SYD1335" s="624"/>
      <c r="SYE1335" s="624"/>
      <c r="SYF1335" s="624"/>
      <c r="SYG1335" s="624"/>
      <c r="SYH1335" s="624"/>
      <c r="SYI1335" s="624"/>
      <c r="SYJ1335" s="624"/>
      <c r="SYK1335" s="624"/>
      <c r="SYL1335" s="624"/>
      <c r="SYM1335" s="624"/>
      <c r="SYN1335" s="624"/>
      <c r="SYO1335" s="624"/>
      <c r="SYP1335" s="624"/>
      <c r="SYQ1335" s="624"/>
      <c r="SYR1335" s="624"/>
      <c r="SYS1335" s="624"/>
      <c r="SYT1335" s="624"/>
      <c r="SYU1335" s="624"/>
      <c r="SYV1335" s="624"/>
      <c r="SYW1335" s="624"/>
      <c r="SYX1335" s="624"/>
      <c r="SYY1335" s="624"/>
      <c r="SYZ1335" s="624"/>
      <c r="SZA1335" s="624"/>
      <c r="SZB1335" s="624"/>
      <c r="SZC1335" s="624"/>
      <c r="SZD1335" s="624"/>
      <c r="SZE1335" s="624"/>
      <c r="SZF1335" s="624"/>
      <c r="SZG1335" s="624"/>
      <c r="SZH1335" s="624"/>
      <c r="SZI1335" s="624"/>
      <c r="SZJ1335" s="624"/>
      <c r="SZK1335" s="624"/>
      <c r="SZL1335" s="624"/>
      <c r="SZM1335" s="624"/>
      <c r="SZN1335" s="624"/>
      <c r="SZO1335" s="624"/>
      <c r="SZP1335" s="624"/>
      <c r="SZQ1335" s="624"/>
      <c r="SZR1335" s="624"/>
      <c r="SZS1335" s="624"/>
      <c r="SZT1335" s="624"/>
      <c r="SZU1335" s="624"/>
      <c r="SZV1335" s="624"/>
      <c r="SZW1335" s="624"/>
      <c r="SZX1335" s="624"/>
      <c r="SZY1335" s="624"/>
      <c r="SZZ1335" s="624"/>
      <c r="TAA1335" s="624"/>
      <c r="TAB1335" s="624"/>
      <c r="TAC1335" s="624"/>
      <c r="TAD1335" s="624"/>
      <c r="TAE1335" s="624"/>
      <c r="TAF1335" s="624"/>
      <c r="TAG1335" s="624"/>
      <c r="TAH1335" s="624"/>
      <c r="TAI1335" s="624"/>
      <c r="TAJ1335" s="624"/>
      <c r="TAK1335" s="624"/>
      <c r="TAL1335" s="624"/>
      <c r="TAM1335" s="624"/>
      <c r="TAN1335" s="624"/>
      <c r="TAO1335" s="624"/>
      <c r="TAP1335" s="624"/>
      <c r="TAQ1335" s="624"/>
      <c r="TAR1335" s="624"/>
      <c r="TAS1335" s="624"/>
      <c r="TAT1335" s="624"/>
      <c r="TAU1335" s="624"/>
      <c r="TAV1335" s="624"/>
      <c r="TAW1335" s="624"/>
      <c r="TAX1335" s="624"/>
      <c r="TAY1335" s="624"/>
      <c r="TAZ1335" s="624"/>
      <c r="TBA1335" s="624"/>
      <c r="TBB1335" s="624"/>
      <c r="TBC1335" s="624"/>
      <c r="TBD1335" s="624"/>
      <c r="TBE1335" s="624"/>
      <c r="TBF1335" s="624"/>
      <c r="TBG1335" s="624"/>
      <c r="TBH1335" s="624"/>
      <c r="TBI1335" s="624"/>
      <c r="TBJ1335" s="624"/>
      <c r="TBK1335" s="624"/>
      <c r="TBL1335" s="624"/>
      <c r="TBM1335" s="624"/>
      <c r="TBN1335" s="624"/>
      <c r="TBO1335" s="624"/>
      <c r="TBP1335" s="624"/>
      <c r="TBQ1335" s="624"/>
      <c r="TBR1335" s="624"/>
      <c r="TBS1335" s="624"/>
      <c r="TBT1335" s="624"/>
      <c r="TBU1335" s="624"/>
      <c r="TBV1335" s="624"/>
      <c r="TBW1335" s="624"/>
      <c r="TBX1335" s="624"/>
      <c r="TBY1335" s="624"/>
      <c r="TBZ1335" s="624"/>
      <c r="TCA1335" s="624"/>
      <c r="TCB1335" s="624"/>
      <c r="TCC1335" s="624"/>
      <c r="TCD1335" s="624"/>
      <c r="TCE1335" s="624"/>
      <c r="TCF1335" s="624"/>
      <c r="TCG1335" s="624"/>
      <c r="TCH1335" s="624"/>
      <c r="TCI1335" s="624"/>
      <c r="TCJ1335" s="624"/>
      <c r="TCK1335" s="624"/>
      <c r="TCL1335" s="624"/>
      <c r="TCM1335" s="624"/>
      <c r="TCN1335" s="624"/>
      <c r="TCO1335" s="624"/>
      <c r="TCP1335" s="624"/>
      <c r="TCQ1335" s="624"/>
      <c r="TCR1335" s="624"/>
      <c r="TCS1335" s="624"/>
      <c r="TCT1335" s="624"/>
      <c r="TCU1335" s="624"/>
      <c r="TCV1335" s="624"/>
      <c r="TCW1335" s="624"/>
      <c r="TCX1335" s="624"/>
      <c r="TCY1335" s="624"/>
      <c r="TCZ1335" s="624"/>
      <c r="TDA1335" s="624"/>
      <c r="TDB1335" s="624"/>
      <c r="TDC1335" s="624"/>
      <c r="TDD1335" s="624"/>
      <c r="TDE1335" s="624"/>
      <c r="TDF1335" s="624"/>
      <c r="TDG1335" s="624"/>
      <c r="TDH1335" s="624"/>
      <c r="TDI1335" s="624"/>
      <c r="TDJ1335" s="624"/>
      <c r="TDK1335" s="624"/>
      <c r="TDL1335" s="624"/>
      <c r="TDM1335" s="624"/>
      <c r="TDN1335" s="624"/>
      <c r="TDO1335" s="624"/>
      <c r="TDP1335" s="624"/>
      <c r="TDQ1335" s="624"/>
      <c r="TDR1335" s="624"/>
      <c r="TDS1335" s="624"/>
      <c r="TDT1335" s="624"/>
      <c r="TDU1335" s="624"/>
      <c r="TDV1335" s="624"/>
      <c r="TDW1335" s="624"/>
      <c r="TDX1335" s="624"/>
      <c r="TDY1335" s="624"/>
      <c r="TDZ1335" s="624"/>
      <c r="TEA1335" s="624"/>
      <c r="TEB1335" s="624"/>
      <c r="TEC1335" s="624"/>
      <c r="TED1335" s="624"/>
      <c r="TEE1335" s="624"/>
      <c r="TEF1335" s="624"/>
      <c r="TEG1335" s="624"/>
      <c r="TEH1335" s="624"/>
      <c r="TEI1335" s="624"/>
      <c r="TEJ1335" s="624"/>
      <c r="TEK1335" s="624"/>
      <c r="TEL1335" s="624"/>
      <c r="TEM1335" s="624"/>
      <c r="TEN1335" s="624"/>
      <c r="TEO1335" s="624"/>
      <c r="TEP1335" s="624"/>
      <c r="TEQ1335" s="624"/>
      <c r="TER1335" s="624"/>
      <c r="TES1335" s="624"/>
      <c r="TET1335" s="624"/>
      <c r="TEU1335" s="624"/>
      <c r="TEV1335" s="624"/>
      <c r="TEW1335" s="624"/>
      <c r="TEX1335" s="624"/>
      <c r="TEY1335" s="624"/>
      <c r="TEZ1335" s="624"/>
      <c r="TFA1335" s="624"/>
      <c r="TFB1335" s="624"/>
      <c r="TFC1335" s="624"/>
      <c r="TFD1335" s="624"/>
      <c r="TFE1335" s="624"/>
      <c r="TFF1335" s="624"/>
      <c r="TFG1335" s="624"/>
      <c r="TFH1335" s="624"/>
      <c r="TFI1335" s="624"/>
      <c r="TFJ1335" s="624"/>
      <c r="TFK1335" s="624"/>
      <c r="TFL1335" s="624"/>
      <c r="TFM1335" s="624"/>
      <c r="TFN1335" s="624"/>
      <c r="TFO1335" s="624"/>
      <c r="TFP1335" s="624"/>
      <c r="TFQ1335" s="624"/>
      <c r="TFR1335" s="624"/>
      <c r="TFS1335" s="624"/>
      <c r="TFT1335" s="624"/>
      <c r="TFU1335" s="624"/>
      <c r="TFV1335" s="624"/>
      <c r="TFW1335" s="624"/>
      <c r="TFX1335" s="624"/>
      <c r="TFY1335" s="624"/>
      <c r="TFZ1335" s="624"/>
      <c r="TGA1335" s="624"/>
      <c r="TGB1335" s="624"/>
      <c r="TGC1335" s="624"/>
      <c r="TGD1335" s="624"/>
      <c r="TGE1335" s="624"/>
      <c r="TGF1335" s="624"/>
      <c r="TGG1335" s="624"/>
      <c r="TGH1335" s="624"/>
      <c r="TGI1335" s="624"/>
      <c r="TGJ1335" s="624"/>
      <c r="TGK1335" s="624"/>
      <c r="TGL1335" s="624"/>
      <c r="TGM1335" s="624"/>
      <c r="TGN1335" s="624"/>
      <c r="TGO1335" s="624"/>
      <c r="TGP1335" s="624"/>
      <c r="TGQ1335" s="624"/>
      <c r="TGR1335" s="624"/>
      <c r="TGS1335" s="624"/>
      <c r="TGT1335" s="624"/>
      <c r="TGU1335" s="624"/>
      <c r="TGV1335" s="624"/>
      <c r="TGW1335" s="624"/>
      <c r="TGX1335" s="624"/>
      <c r="TGY1335" s="624"/>
      <c r="TGZ1335" s="624"/>
      <c r="THA1335" s="624"/>
      <c r="THB1335" s="624"/>
      <c r="THC1335" s="624"/>
      <c r="THD1335" s="624"/>
      <c r="THE1335" s="624"/>
      <c r="THF1335" s="624"/>
      <c r="THG1335" s="624"/>
      <c r="THH1335" s="624"/>
      <c r="THI1335" s="624"/>
      <c r="THJ1335" s="624"/>
      <c r="THK1335" s="624"/>
      <c r="THL1335" s="624"/>
      <c r="THM1335" s="624"/>
      <c r="THN1335" s="624"/>
      <c r="THO1335" s="624"/>
      <c r="THP1335" s="624"/>
      <c r="THQ1335" s="624"/>
      <c r="THR1335" s="624"/>
      <c r="THS1335" s="624"/>
      <c r="THT1335" s="624"/>
      <c r="THU1335" s="624"/>
      <c r="THV1335" s="624"/>
      <c r="THW1335" s="624"/>
      <c r="THX1335" s="624"/>
      <c r="THY1335" s="624"/>
      <c r="THZ1335" s="624"/>
      <c r="TIA1335" s="624"/>
      <c r="TIB1335" s="624"/>
      <c r="TIC1335" s="624"/>
      <c r="TID1335" s="624"/>
      <c r="TIE1335" s="624"/>
      <c r="TIF1335" s="624"/>
      <c r="TIG1335" s="624"/>
      <c r="TIH1335" s="624"/>
      <c r="TII1335" s="624"/>
      <c r="TIJ1335" s="624"/>
      <c r="TIK1335" s="624"/>
      <c r="TIL1335" s="624"/>
      <c r="TIM1335" s="624"/>
      <c r="TIN1335" s="624"/>
      <c r="TIO1335" s="624"/>
      <c r="TIP1335" s="624"/>
      <c r="TIQ1335" s="624"/>
      <c r="TIR1335" s="624"/>
      <c r="TIS1335" s="624"/>
      <c r="TIT1335" s="624"/>
      <c r="TIU1335" s="624"/>
      <c r="TIV1335" s="624"/>
      <c r="TIW1335" s="624"/>
      <c r="TIX1335" s="624"/>
      <c r="TIY1335" s="624"/>
      <c r="TIZ1335" s="624"/>
      <c r="TJA1335" s="624"/>
      <c r="TJB1335" s="624"/>
      <c r="TJC1335" s="624"/>
      <c r="TJD1335" s="624"/>
      <c r="TJE1335" s="624"/>
      <c r="TJF1335" s="624"/>
      <c r="TJG1335" s="624"/>
      <c r="TJH1335" s="624"/>
      <c r="TJI1335" s="624"/>
      <c r="TJJ1335" s="624"/>
      <c r="TJK1335" s="624"/>
      <c r="TJL1335" s="624"/>
      <c r="TJM1335" s="624"/>
      <c r="TJN1335" s="624"/>
      <c r="TJO1335" s="624"/>
      <c r="TJP1335" s="624"/>
      <c r="TJQ1335" s="624"/>
      <c r="TJR1335" s="624"/>
      <c r="TJS1335" s="624"/>
      <c r="TJT1335" s="624"/>
      <c r="TJU1335" s="624"/>
      <c r="TJV1335" s="624"/>
      <c r="TJW1335" s="624"/>
      <c r="TJX1335" s="624"/>
      <c r="TJY1335" s="624"/>
      <c r="TJZ1335" s="624"/>
      <c r="TKA1335" s="624"/>
      <c r="TKB1335" s="624"/>
      <c r="TKC1335" s="624"/>
      <c r="TKD1335" s="624"/>
      <c r="TKE1335" s="624"/>
      <c r="TKF1335" s="624"/>
      <c r="TKG1335" s="624"/>
      <c r="TKH1335" s="624"/>
      <c r="TKI1335" s="624"/>
      <c r="TKJ1335" s="624"/>
      <c r="TKK1335" s="624"/>
      <c r="TKL1335" s="624"/>
      <c r="TKM1335" s="624"/>
      <c r="TKN1335" s="624"/>
      <c r="TKO1335" s="624"/>
      <c r="TKP1335" s="624"/>
      <c r="TKQ1335" s="624"/>
      <c r="TKR1335" s="624"/>
      <c r="TKS1335" s="624"/>
      <c r="TKT1335" s="624"/>
      <c r="TKU1335" s="624"/>
      <c r="TKV1335" s="624"/>
      <c r="TKW1335" s="624"/>
      <c r="TKX1335" s="624"/>
      <c r="TKY1335" s="624"/>
      <c r="TKZ1335" s="624"/>
      <c r="TLA1335" s="624"/>
      <c r="TLB1335" s="624"/>
      <c r="TLC1335" s="624"/>
      <c r="TLD1335" s="624"/>
      <c r="TLE1335" s="624"/>
      <c r="TLF1335" s="624"/>
      <c r="TLG1335" s="624"/>
      <c r="TLH1335" s="624"/>
      <c r="TLI1335" s="624"/>
      <c r="TLJ1335" s="624"/>
      <c r="TLK1335" s="624"/>
      <c r="TLL1335" s="624"/>
      <c r="TLM1335" s="624"/>
      <c r="TLN1335" s="624"/>
      <c r="TLO1335" s="624"/>
      <c r="TLP1335" s="624"/>
      <c r="TLQ1335" s="624"/>
      <c r="TLR1335" s="624"/>
      <c r="TLS1335" s="624"/>
      <c r="TLT1335" s="624"/>
      <c r="TLU1335" s="624"/>
      <c r="TLV1335" s="624"/>
      <c r="TLW1335" s="624"/>
      <c r="TLX1335" s="624"/>
      <c r="TLY1335" s="624"/>
      <c r="TLZ1335" s="624"/>
      <c r="TMA1335" s="624"/>
      <c r="TMB1335" s="624"/>
      <c r="TMC1335" s="624"/>
      <c r="TMD1335" s="624"/>
      <c r="TME1335" s="624"/>
      <c r="TMF1335" s="624"/>
      <c r="TMG1335" s="624"/>
      <c r="TMH1335" s="624"/>
      <c r="TMI1335" s="624"/>
      <c r="TMJ1335" s="624"/>
      <c r="TMK1335" s="624"/>
      <c r="TML1335" s="624"/>
      <c r="TMM1335" s="624"/>
      <c r="TMN1335" s="624"/>
      <c r="TMO1335" s="624"/>
      <c r="TMP1335" s="624"/>
      <c r="TMQ1335" s="624"/>
      <c r="TMR1335" s="624"/>
      <c r="TMS1335" s="624"/>
      <c r="TMT1335" s="624"/>
      <c r="TMU1335" s="624"/>
      <c r="TMV1335" s="624"/>
      <c r="TMW1335" s="624"/>
      <c r="TMX1335" s="624"/>
      <c r="TMY1335" s="624"/>
      <c r="TMZ1335" s="624"/>
      <c r="TNA1335" s="624"/>
      <c r="TNB1335" s="624"/>
      <c r="TNC1335" s="624"/>
      <c r="TND1335" s="624"/>
      <c r="TNE1335" s="624"/>
      <c r="TNF1335" s="624"/>
      <c r="TNG1335" s="624"/>
      <c r="TNH1335" s="624"/>
      <c r="TNI1335" s="624"/>
      <c r="TNJ1335" s="624"/>
      <c r="TNK1335" s="624"/>
      <c r="TNL1335" s="624"/>
      <c r="TNM1335" s="624"/>
      <c r="TNN1335" s="624"/>
      <c r="TNO1335" s="624"/>
      <c r="TNP1335" s="624"/>
      <c r="TNQ1335" s="624"/>
      <c r="TNR1335" s="624"/>
      <c r="TNS1335" s="624"/>
      <c r="TNT1335" s="624"/>
      <c r="TNU1335" s="624"/>
      <c r="TNV1335" s="624"/>
      <c r="TNW1335" s="624"/>
      <c r="TNX1335" s="624"/>
      <c r="TNY1335" s="624"/>
      <c r="TNZ1335" s="624"/>
      <c r="TOA1335" s="624"/>
      <c r="TOB1335" s="624"/>
      <c r="TOC1335" s="624"/>
      <c r="TOD1335" s="624"/>
      <c r="TOE1335" s="624"/>
      <c r="TOF1335" s="624"/>
      <c r="TOG1335" s="624"/>
      <c r="TOH1335" s="624"/>
      <c r="TOI1335" s="624"/>
      <c r="TOJ1335" s="624"/>
      <c r="TOK1335" s="624"/>
      <c r="TOL1335" s="624"/>
      <c r="TOM1335" s="624"/>
      <c r="TON1335" s="624"/>
      <c r="TOO1335" s="624"/>
      <c r="TOP1335" s="624"/>
      <c r="TOQ1335" s="624"/>
      <c r="TOR1335" s="624"/>
      <c r="TOS1335" s="624"/>
      <c r="TOT1335" s="624"/>
      <c r="TOU1335" s="624"/>
      <c r="TOV1335" s="624"/>
      <c r="TOW1335" s="624"/>
      <c r="TOX1335" s="624"/>
      <c r="TOY1335" s="624"/>
      <c r="TOZ1335" s="624"/>
      <c r="TPA1335" s="624"/>
      <c r="TPB1335" s="624"/>
      <c r="TPC1335" s="624"/>
      <c r="TPD1335" s="624"/>
      <c r="TPE1335" s="624"/>
      <c r="TPF1335" s="624"/>
      <c r="TPG1335" s="624"/>
      <c r="TPH1335" s="624"/>
      <c r="TPI1335" s="624"/>
      <c r="TPJ1335" s="624"/>
      <c r="TPK1335" s="624"/>
      <c r="TPL1335" s="624"/>
      <c r="TPM1335" s="624"/>
      <c r="TPN1335" s="624"/>
      <c r="TPO1335" s="624"/>
      <c r="TPP1335" s="624"/>
      <c r="TPQ1335" s="624"/>
      <c r="TPR1335" s="624"/>
      <c r="TPS1335" s="624"/>
      <c r="TPT1335" s="624"/>
      <c r="TPU1335" s="624"/>
      <c r="TPV1335" s="624"/>
      <c r="TPW1335" s="624"/>
      <c r="TPX1335" s="624"/>
      <c r="TPY1335" s="624"/>
      <c r="TPZ1335" s="624"/>
      <c r="TQA1335" s="624"/>
      <c r="TQB1335" s="624"/>
      <c r="TQC1335" s="624"/>
      <c r="TQD1335" s="624"/>
      <c r="TQE1335" s="624"/>
      <c r="TQF1335" s="624"/>
      <c r="TQG1335" s="624"/>
      <c r="TQH1335" s="624"/>
      <c r="TQI1335" s="624"/>
      <c r="TQJ1335" s="624"/>
      <c r="TQK1335" s="624"/>
      <c r="TQL1335" s="624"/>
      <c r="TQM1335" s="624"/>
      <c r="TQN1335" s="624"/>
      <c r="TQO1335" s="624"/>
      <c r="TQP1335" s="624"/>
      <c r="TQQ1335" s="624"/>
      <c r="TQR1335" s="624"/>
      <c r="TQS1335" s="624"/>
      <c r="TQT1335" s="624"/>
      <c r="TQU1335" s="624"/>
      <c r="TQV1335" s="624"/>
      <c r="TQW1335" s="624"/>
      <c r="TQX1335" s="624"/>
      <c r="TQY1335" s="624"/>
      <c r="TQZ1335" s="624"/>
      <c r="TRA1335" s="624"/>
      <c r="TRB1335" s="624"/>
      <c r="TRC1335" s="624"/>
      <c r="TRD1335" s="624"/>
      <c r="TRE1335" s="624"/>
      <c r="TRF1335" s="624"/>
      <c r="TRG1335" s="624"/>
      <c r="TRH1335" s="624"/>
      <c r="TRI1335" s="624"/>
      <c r="TRJ1335" s="624"/>
      <c r="TRK1335" s="624"/>
      <c r="TRL1335" s="624"/>
      <c r="TRM1335" s="624"/>
      <c r="TRN1335" s="624"/>
      <c r="TRO1335" s="624"/>
      <c r="TRP1335" s="624"/>
      <c r="TRQ1335" s="624"/>
      <c r="TRR1335" s="624"/>
      <c r="TRS1335" s="624"/>
      <c r="TRT1335" s="624"/>
      <c r="TRU1335" s="624"/>
      <c r="TRV1335" s="624"/>
      <c r="TRW1335" s="624"/>
      <c r="TRX1335" s="624"/>
      <c r="TRY1335" s="624"/>
      <c r="TRZ1335" s="624"/>
      <c r="TSA1335" s="624"/>
      <c r="TSB1335" s="624"/>
      <c r="TSC1335" s="624"/>
      <c r="TSD1335" s="624"/>
      <c r="TSE1335" s="624"/>
      <c r="TSF1335" s="624"/>
      <c r="TSG1335" s="624"/>
      <c r="TSH1335" s="624"/>
      <c r="TSI1335" s="624"/>
      <c r="TSJ1335" s="624"/>
      <c r="TSK1335" s="624"/>
      <c r="TSL1335" s="624"/>
      <c r="TSM1335" s="624"/>
      <c r="TSN1335" s="624"/>
      <c r="TSO1335" s="624"/>
      <c r="TSP1335" s="624"/>
      <c r="TSQ1335" s="624"/>
      <c r="TSR1335" s="624"/>
      <c r="TSS1335" s="624"/>
      <c r="TST1335" s="624"/>
      <c r="TSU1335" s="624"/>
      <c r="TSV1335" s="624"/>
      <c r="TSW1335" s="624"/>
      <c r="TSX1335" s="624"/>
      <c r="TSY1335" s="624"/>
      <c r="TSZ1335" s="624"/>
      <c r="TTA1335" s="624"/>
      <c r="TTB1335" s="624"/>
      <c r="TTC1335" s="624"/>
      <c r="TTD1335" s="624"/>
      <c r="TTE1335" s="624"/>
      <c r="TTF1335" s="624"/>
      <c r="TTG1335" s="624"/>
      <c r="TTH1335" s="624"/>
      <c r="TTI1335" s="624"/>
      <c r="TTJ1335" s="624"/>
      <c r="TTK1335" s="624"/>
      <c r="TTL1335" s="624"/>
      <c r="TTM1335" s="624"/>
      <c r="TTN1335" s="624"/>
      <c r="TTO1335" s="624"/>
      <c r="TTP1335" s="624"/>
      <c r="TTQ1335" s="624"/>
      <c r="TTR1335" s="624"/>
      <c r="TTS1335" s="624"/>
      <c r="TTT1335" s="624"/>
      <c r="TTU1335" s="624"/>
      <c r="TTV1335" s="624"/>
      <c r="TTW1335" s="624"/>
      <c r="TTX1335" s="624"/>
      <c r="TTY1335" s="624"/>
      <c r="TTZ1335" s="624"/>
      <c r="TUA1335" s="624"/>
      <c r="TUB1335" s="624"/>
      <c r="TUC1335" s="624"/>
      <c r="TUD1335" s="624"/>
      <c r="TUE1335" s="624"/>
      <c r="TUF1335" s="624"/>
      <c r="TUG1335" s="624"/>
      <c r="TUH1335" s="624"/>
      <c r="TUI1335" s="624"/>
      <c r="TUJ1335" s="624"/>
      <c r="TUK1335" s="624"/>
      <c r="TUL1335" s="624"/>
      <c r="TUM1335" s="624"/>
      <c r="TUN1335" s="624"/>
      <c r="TUO1335" s="624"/>
      <c r="TUP1335" s="624"/>
      <c r="TUQ1335" s="624"/>
      <c r="TUR1335" s="624"/>
      <c r="TUS1335" s="624"/>
      <c r="TUT1335" s="624"/>
      <c r="TUU1335" s="624"/>
      <c r="TUV1335" s="624"/>
      <c r="TUW1335" s="624"/>
      <c r="TUX1335" s="624"/>
      <c r="TUY1335" s="624"/>
      <c r="TUZ1335" s="624"/>
      <c r="TVA1335" s="624"/>
      <c r="TVB1335" s="624"/>
      <c r="TVC1335" s="624"/>
      <c r="TVD1335" s="624"/>
      <c r="TVE1335" s="624"/>
      <c r="TVF1335" s="624"/>
      <c r="TVG1335" s="624"/>
      <c r="TVH1335" s="624"/>
      <c r="TVI1335" s="624"/>
      <c r="TVJ1335" s="624"/>
      <c r="TVK1335" s="624"/>
      <c r="TVL1335" s="624"/>
      <c r="TVM1335" s="624"/>
      <c r="TVN1335" s="624"/>
      <c r="TVO1335" s="624"/>
      <c r="TVP1335" s="624"/>
      <c r="TVQ1335" s="624"/>
      <c r="TVR1335" s="624"/>
      <c r="TVS1335" s="624"/>
      <c r="TVT1335" s="624"/>
      <c r="TVU1335" s="624"/>
      <c r="TVV1335" s="624"/>
      <c r="TVW1335" s="624"/>
      <c r="TVX1335" s="624"/>
      <c r="TVY1335" s="624"/>
      <c r="TVZ1335" s="624"/>
      <c r="TWA1335" s="624"/>
      <c r="TWB1335" s="624"/>
      <c r="TWC1335" s="624"/>
      <c r="TWD1335" s="624"/>
      <c r="TWE1335" s="624"/>
      <c r="TWF1335" s="624"/>
      <c r="TWG1335" s="624"/>
      <c r="TWH1335" s="624"/>
      <c r="TWI1335" s="624"/>
      <c r="TWJ1335" s="624"/>
      <c r="TWK1335" s="624"/>
      <c r="TWL1335" s="624"/>
      <c r="TWM1335" s="624"/>
      <c r="TWN1335" s="624"/>
      <c r="TWO1335" s="624"/>
      <c r="TWP1335" s="624"/>
      <c r="TWQ1335" s="624"/>
      <c r="TWR1335" s="624"/>
      <c r="TWS1335" s="624"/>
      <c r="TWT1335" s="624"/>
      <c r="TWU1335" s="624"/>
      <c r="TWV1335" s="624"/>
      <c r="TWW1335" s="624"/>
      <c r="TWX1335" s="624"/>
      <c r="TWY1335" s="624"/>
      <c r="TWZ1335" s="624"/>
      <c r="TXA1335" s="624"/>
      <c r="TXB1335" s="624"/>
      <c r="TXC1335" s="624"/>
      <c r="TXD1335" s="624"/>
      <c r="TXE1335" s="624"/>
      <c r="TXF1335" s="624"/>
      <c r="TXG1335" s="624"/>
      <c r="TXH1335" s="624"/>
      <c r="TXI1335" s="624"/>
      <c r="TXJ1335" s="624"/>
      <c r="TXK1335" s="624"/>
      <c r="TXL1335" s="624"/>
      <c r="TXM1335" s="624"/>
      <c r="TXN1335" s="624"/>
      <c r="TXO1335" s="624"/>
      <c r="TXP1335" s="624"/>
      <c r="TXQ1335" s="624"/>
      <c r="TXR1335" s="624"/>
      <c r="TXS1335" s="624"/>
      <c r="TXT1335" s="624"/>
      <c r="TXU1335" s="624"/>
      <c r="TXV1335" s="624"/>
      <c r="TXW1335" s="624"/>
      <c r="TXX1335" s="624"/>
      <c r="TXY1335" s="624"/>
      <c r="TXZ1335" s="624"/>
      <c r="TYA1335" s="624"/>
      <c r="TYB1335" s="624"/>
      <c r="TYC1335" s="624"/>
      <c r="TYD1335" s="624"/>
      <c r="TYE1335" s="624"/>
      <c r="TYF1335" s="624"/>
      <c r="TYG1335" s="624"/>
      <c r="TYH1335" s="624"/>
      <c r="TYI1335" s="624"/>
      <c r="TYJ1335" s="624"/>
      <c r="TYK1335" s="624"/>
      <c r="TYL1335" s="624"/>
      <c r="TYM1335" s="624"/>
      <c r="TYN1335" s="624"/>
      <c r="TYO1335" s="624"/>
      <c r="TYP1335" s="624"/>
      <c r="TYQ1335" s="624"/>
      <c r="TYR1335" s="624"/>
      <c r="TYS1335" s="624"/>
      <c r="TYT1335" s="624"/>
      <c r="TYU1335" s="624"/>
      <c r="TYV1335" s="624"/>
      <c r="TYW1335" s="624"/>
      <c r="TYX1335" s="624"/>
      <c r="TYY1335" s="624"/>
      <c r="TYZ1335" s="624"/>
      <c r="TZA1335" s="624"/>
      <c r="TZB1335" s="624"/>
      <c r="TZC1335" s="624"/>
      <c r="TZD1335" s="624"/>
      <c r="TZE1335" s="624"/>
      <c r="TZF1335" s="624"/>
      <c r="TZG1335" s="624"/>
      <c r="TZH1335" s="624"/>
      <c r="TZI1335" s="624"/>
      <c r="TZJ1335" s="624"/>
      <c r="TZK1335" s="624"/>
      <c r="TZL1335" s="624"/>
      <c r="TZM1335" s="624"/>
      <c r="TZN1335" s="624"/>
      <c r="TZO1335" s="624"/>
      <c r="TZP1335" s="624"/>
      <c r="TZQ1335" s="624"/>
      <c r="TZR1335" s="624"/>
      <c r="TZS1335" s="624"/>
      <c r="TZT1335" s="624"/>
      <c r="TZU1335" s="624"/>
      <c r="TZV1335" s="624"/>
      <c r="TZW1335" s="624"/>
      <c r="TZX1335" s="624"/>
      <c r="TZY1335" s="624"/>
      <c r="TZZ1335" s="624"/>
      <c r="UAA1335" s="624"/>
      <c r="UAB1335" s="624"/>
      <c r="UAC1335" s="624"/>
      <c r="UAD1335" s="624"/>
      <c r="UAE1335" s="624"/>
      <c r="UAF1335" s="624"/>
      <c r="UAG1335" s="624"/>
      <c r="UAH1335" s="624"/>
      <c r="UAI1335" s="624"/>
      <c r="UAJ1335" s="624"/>
      <c r="UAK1335" s="624"/>
      <c r="UAL1335" s="624"/>
      <c r="UAM1335" s="624"/>
      <c r="UAN1335" s="624"/>
      <c r="UAO1335" s="624"/>
      <c r="UAP1335" s="624"/>
      <c r="UAQ1335" s="624"/>
      <c r="UAR1335" s="624"/>
      <c r="UAS1335" s="624"/>
      <c r="UAT1335" s="624"/>
      <c r="UAU1335" s="624"/>
      <c r="UAV1335" s="624"/>
      <c r="UAW1335" s="624"/>
      <c r="UAX1335" s="624"/>
      <c r="UAY1335" s="624"/>
      <c r="UAZ1335" s="624"/>
      <c r="UBA1335" s="624"/>
      <c r="UBB1335" s="624"/>
      <c r="UBC1335" s="624"/>
      <c r="UBD1335" s="624"/>
      <c r="UBE1335" s="624"/>
      <c r="UBF1335" s="624"/>
      <c r="UBG1335" s="624"/>
      <c r="UBH1335" s="624"/>
      <c r="UBI1335" s="624"/>
      <c r="UBJ1335" s="624"/>
      <c r="UBK1335" s="624"/>
      <c r="UBL1335" s="624"/>
      <c r="UBM1335" s="624"/>
      <c r="UBN1335" s="624"/>
      <c r="UBO1335" s="624"/>
      <c r="UBP1335" s="624"/>
      <c r="UBQ1335" s="624"/>
      <c r="UBR1335" s="624"/>
      <c r="UBS1335" s="624"/>
      <c r="UBT1335" s="624"/>
      <c r="UBU1335" s="624"/>
      <c r="UBV1335" s="624"/>
      <c r="UBW1335" s="624"/>
      <c r="UBX1335" s="624"/>
      <c r="UBY1335" s="624"/>
      <c r="UBZ1335" s="624"/>
      <c r="UCA1335" s="624"/>
      <c r="UCB1335" s="624"/>
      <c r="UCC1335" s="624"/>
      <c r="UCD1335" s="624"/>
      <c r="UCE1335" s="624"/>
      <c r="UCF1335" s="624"/>
      <c r="UCG1335" s="624"/>
      <c r="UCH1335" s="624"/>
      <c r="UCI1335" s="624"/>
      <c r="UCJ1335" s="624"/>
      <c r="UCK1335" s="624"/>
      <c r="UCL1335" s="624"/>
      <c r="UCM1335" s="624"/>
      <c r="UCN1335" s="624"/>
      <c r="UCO1335" s="624"/>
      <c r="UCP1335" s="624"/>
      <c r="UCQ1335" s="624"/>
      <c r="UCR1335" s="624"/>
      <c r="UCS1335" s="624"/>
      <c r="UCT1335" s="624"/>
      <c r="UCU1335" s="624"/>
      <c r="UCV1335" s="624"/>
      <c r="UCW1335" s="624"/>
      <c r="UCX1335" s="624"/>
      <c r="UCY1335" s="624"/>
      <c r="UCZ1335" s="624"/>
      <c r="UDA1335" s="624"/>
      <c r="UDB1335" s="624"/>
      <c r="UDC1335" s="624"/>
      <c r="UDD1335" s="624"/>
      <c r="UDE1335" s="624"/>
      <c r="UDF1335" s="624"/>
      <c r="UDG1335" s="624"/>
      <c r="UDH1335" s="624"/>
      <c r="UDI1335" s="624"/>
      <c r="UDJ1335" s="624"/>
      <c r="UDK1335" s="624"/>
      <c r="UDL1335" s="624"/>
      <c r="UDM1335" s="624"/>
      <c r="UDN1335" s="624"/>
      <c r="UDO1335" s="624"/>
      <c r="UDP1335" s="624"/>
      <c r="UDQ1335" s="624"/>
      <c r="UDR1335" s="624"/>
      <c r="UDS1335" s="624"/>
      <c r="UDT1335" s="624"/>
      <c r="UDU1335" s="624"/>
      <c r="UDV1335" s="624"/>
      <c r="UDW1335" s="624"/>
      <c r="UDX1335" s="624"/>
      <c r="UDY1335" s="624"/>
      <c r="UDZ1335" s="624"/>
      <c r="UEA1335" s="624"/>
      <c r="UEB1335" s="624"/>
      <c r="UEC1335" s="624"/>
      <c r="UED1335" s="624"/>
      <c r="UEE1335" s="624"/>
      <c r="UEF1335" s="624"/>
      <c r="UEG1335" s="624"/>
      <c r="UEH1335" s="624"/>
      <c r="UEI1335" s="624"/>
      <c r="UEJ1335" s="624"/>
      <c r="UEK1335" s="624"/>
      <c r="UEL1335" s="624"/>
      <c r="UEM1335" s="624"/>
      <c r="UEN1335" s="624"/>
      <c r="UEO1335" s="624"/>
      <c r="UEP1335" s="624"/>
      <c r="UEQ1335" s="624"/>
      <c r="UER1335" s="624"/>
      <c r="UES1335" s="624"/>
      <c r="UET1335" s="624"/>
      <c r="UEU1335" s="624"/>
      <c r="UEV1335" s="624"/>
      <c r="UEW1335" s="624"/>
      <c r="UEX1335" s="624"/>
      <c r="UEY1335" s="624"/>
      <c r="UEZ1335" s="624"/>
      <c r="UFA1335" s="624"/>
      <c r="UFB1335" s="624"/>
      <c r="UFC1335" s="624"/>
      <c r="UFD1335" s="624"/>
      <c r="UFE1335" s="624"/>
      <c r="UFF1335" s="624"/>
      <c r="UFG1335" s="624"/>
      <c r="UFH1335" s="624"/>
      <c r="UFI1335" s="624"/>
      <c r="UFJ1335" s="624"/>
      <c r="UFK1335" s="624"/>
      <c r="UFL1335" s="624"/>
      <c r="UFM1335" s="624"/>
      <c r="UFN1335" s="624"/>
      <c r="UFO1335" s="624"/>
      <c r="UFP1335" s="624"/>
      <c r="UFQ1335" s="624"/>
      <c r="UFR1335" s="624"/>
      <c r="UFS1335" s="624"/>
      <c r="UFT1335" s="624"/>
      <c r="UFU1335" s="624"/>
      <c r="UFV1335" s="624"/>
      <c r="UFW1335" s="624"/>
      <c r="UFX1335" s="624"/>
      <c r="UFY1335" s="624"/>
      <c r="UFZ1335" s="624"/>
      <c r="UGA1335" s="624"/>
      <c r="UGB1335" s="624"/>
      <c r="UGC1335" s="624"/>
      <c r="UGD1335" s="624"/>
      <c r="UGE1335" s="624"/>
      <c r="UGF1335" s="624"/>
      <c r="UGG1335" s="624"/>
      <c r="UGH1335" s="624"/>
      <c r="UGI1335" s="624"/>
      <c r="UGJ1335" s="624"/>
      <c r="UGK1335" s="624"/>
      <c r="UGL1335" s="624"/>
      <c r="UGM1335" s="624"/>
      <c r="UGN1335" s="624"/>
      <c r="UGO1335" s="624"/>
      <c r="UGP1335" s="624"/>
      <c r="UGQ1335" s="624"/>
      <c r="UGR1335" s="624"/>
      <c r="UGS1335" s="624"/>
      <c r="UGT1335" s="624"/>
      <c r="UGU1335" s="624"/>
      <c r="UGV1335" s="624"/>
      <c r="UGW1335" s="624"/>
      <c r="UGX1335" s="624"/>
      <c r="UGY1335" s="624"/>
      <c r="UGZ1335" s="624"/>
      <c r="UHA1335" s="624"/>
      <c r="UHB1335" s="624"/>
      <c r="UHC1335" s="624"/>
      <c r="UHD1335" s="624"/>
      <c r="UHE1335" s="624"/>
      <c r="UHF1335" s="624"/>
      <c r="UHG1335" s="624"/>
      <c r="UHH1335" s="624"/>
      <c r="UHI1335" s="624"/>
      <c r="UHJ1335" s="624"/>
      <c r="UHK1335" s="624"/>
      <c r="UHL1335" s="624"/>
      <c r="UHM1335" s="624"/>
      <c r="UHN1335" s="624"/>
      <c r="UHO1335" s="624"/>
      <c r="UHP1335" s="624"/>
      <c r="UHQ1335" s="624"/>
      <c r="UHR1335" s="624"/>
      <c r="UHS1335" s="624"/>
      <c r="UHT1335" s="624"/>
      <c r="UHU1335" s="624"/>
      <c r="UHV1335" s="624"/>
      <c r="UHW1335" s="624"/>
      <c r="UHX1335" s="624"/>
      <c r="UHY1335" s="624"/>
      <c r="UHZ1335" s="624"/>
      <c r="UIA1335" s="624"/>
      <c r="UIB1335" s="624"/>
      <c r="UIC1335" s="624"/>
      <c r="UID1335" s="624"/>
      <c r="UIE1335" s="624"/>
      <c r="UIF1335" s="624"/>
      <c r="UIG1335" s="624"/>
      <c r="UIH1335" s="624"/>
      <c r="UII1335" s="624"/>
      <c r="UIJ1335" s="624"/>
      <c r="UIK1335" s="624"/>
      <c r="UIL1335" s="624"/>
      <c r="UIM1335" s="624"/>
      <c r="UIN1335" s="624"/>
      <c r="UIO1335" s="624"/>
      <c r="UIP1335" s="624"/>
      <c r="UIQ1335" s="624"/>
      <c r="UIR1335" s="624"/>
      <c r="UIS1335" s="624"/>
      <c r="UIT1335" s="624"/>
      <c r="UIU1335" s="624"/>
      <c r="UIV1335" s="624"/>
      <c r="UIW1335" s="624"/>
      <c r="UIX1335" s="624"/>
      <c r="UIY1335" s="624"/>
      <c r="UIZ1335" s="624"/>
      <c r="UJA1335" s="624"/>
      <c r="UJB1335" s="624"/>
      <c r="UJC1335" s="624"/>
      <c r="UJD1335" s="624"/>
      <c r="UJE1335" s="624"/>
      <c r="UJF1335" s="624"/>
      <c r="UJG1335" s="624"/>
      <c r="UJH1335" s="624"/>
      <c r="UJI1335" s="624"/>
      <c r="UJJ1335" s="624"/>
      <c r="UJK1335" s="624"/>
      <c r="UJL1335" s="624"/>
      <c r="UJM1335" s="624"/>
      <c r="UJN1335" s="624"/>
      <c r="UJO1335" s="624"/>
      <c r="UJP1335" s="624"/>
      <c r="UJQ1335" s="624"/>
      <c r="UJR1335" s="624"/>
      <c r="UJS1335" s="624"/>
      <c r="UJT1335" s="624"/>
      <c r="UJU1335" s="624"/>
      <c r="UJV1335" s="624"/>
      <c r="UJW1335" s="624"/>
      <c r="UJX1335" s="624"/>
      <c r="UJY1335" s="624"/>
      <c r="UJZ1335" s="624"/>
      <c r="UKA1335" s="624"/>
      <c r="UKB1335" s="624"/>
      <c r="UKC1335" s="624"/>
      <c r="UKD1335" s="624"/>
      <c r="UKE1335" s="624"/>
      <c r="UKF1335" s="624"/>
      <c r="UKG1335" s="624"/>
      <c r="UKH1335" s="624"/>
      <c r="UKI1335" s="624"/>
      <c r="UKJ1335" s="624"/>
      <c r="UKK1335" s="624"/>
      <c r="UKL1335" s="624"/>
      <c r="UKM1335" s="624"/>
      <c r="UKN1335" s="624"/>
      <c r="UKO1335" s="624"/>
      <c r="UKP1335" s="624"/>
      <c r="UKQ1335" s="624"/>
      <c r="UKR1335" s="624"/>
      <c r="UKS1335" s="624"/>
      <c r="UKT1335" s="624"/>
      <c r="UKU1335" s="624"/>
      <c r="UKV1335" s="624"/>
      <c r="UKW1335" s="624"/>
      <c r="UKX1335" s="624"/>
      <c r="UKY1335" s="624"/>
      <c r="UKZ1335" s="624"/>
      <c r="ULA1335" s="624"/>
      <c r="ULB1335" s="624"/>
      <c r="ULC1335" s="624"/>
      <c r="ULD1335" s="624"/>
      <c r="ULE1335" s="624"/>
      <c r="ULF1335" s="624"/>
      <c r="ULG1335" s="624"/>
      <c r="ULH1335" s="624"/>
      <c r="ULI1335" s="624"/>
      <c r="ULJ1335" s="624"/>
      <c r="ULK1335" s="624"/>
      <c r="ULL1335" s="624"/>
      <c r="ULM1335" s="624"/>
      <c r="ULN1335" s="624"/>
      <c r="ULO1335" s="624"/>
      <c r="ULP1335" s="624"/>
      <c r="ULQ1335" s="624"/>
      <c r="ULR1335" s="624"/>
      <c r="ULS1335" s="624"/>
      <c r="ULT1335" s="624"/>
      <c r="ULU1335" s="624"/>
      <c r="ULV1335" s="624"/>
      <c r="ULW1335" s="624"/>
      <c r="ULX1335" s="624"/>
      <c r="ULY1335" s="624"/>
      <c r="ULZ1335" s="624"/>
      <c r="UMA1335" s="624"/>
      <c r="UMB1335" s="624"/>
      <c r="UMC1335" s="624"/>
      <c r="UMD1335" s="624"/>
      <c r="UME1335" s="624"/>
      <c r="UMF1335" s="624"/>
      <c r="UMG1335" s="624"/>
      <c r="UMH1335" s="624"/>
      <c r="UMI1335" s="624"/>
      <c r="UMJ1335" s="624"/>
      <c r="UMK1335" s="624"/>
      <c r="UML1335" s="624"/>
      <c r="UMM1335" s="624"/>
      <c r="UMN1335" s="624"/>
      <c r="UMO1335" s="624"/>
      <c r="UMP1335" s="624"/>
      <c r="UMQ1335" s="624"/>
      <c r="UMR1335" s="624"/>
      <c r="UMS1335" s="624"/>
      <c r="UMT1335" s="624"/>
      <c r="UMU1335" s="624"/>
      <c r="UMV1335" s="624"/>
      <c r="UMW1335" s="624"/>
      <c r="UMX1335" s="624"/>
      <c r="UMY1335" s="624"/>
      <c r="UMZ1335" s="624"/>
      <c r="UNA1335" s="624"/>
      <c r="UNB1335" s="624"/>
      <c r="UNC1335" s="624"/>
      <c r="UND1335" s="624"/>
      <c r="UNE1335" s="624"/>
      <c r="UNF1335" s="624"/>
      <c r="UNG1335" s="624"/>
      <c r="UNH1335" s="624"/>
      <c r="UNI1335" s="624"/>
      <c r="UNJ1335" s="624"/>
      <c r="UNK1335" s="624"/>
      <c r="UNL1335" s="624"/>
      <c r="UNM1335" s="624"/>
      <c r="UNN1335" s="624"/>
      <c r="UNO1335" s="624"/>
      <c r="UNP1335" s="624"/>
      <c r="UNQ1335" s="624"/>
      <c r="UNR1335" s="624"/>
      <c r="UNS1335" s="624"/>
      <c r="UNT1335" s="624"/>
      <c r="UNU1335" s="624"/>
      <c r="UNV1335" s="624"/>
      <c r="UNW1335" s="624"/>
      <c r="UNX1335" s="624"/>
      <c r="UNY1335" s="624"/>
      <c r="UNZ1335" s="624"/>
      <c r="UOA1335" s="624"/>
      <c r="UOB1335" s="624"/>
      <c r="UOC1335" s="624"/>
      <c r="UOD1335" s="624"/>
      <c r="UOE1335" s="624"/>
      <c r="UOF1335" s="624"/>
      <c r="UOG1335" s="624"/>
      <c r="UOH1335" s="624"/>
      <c r="UOI1335" s="624"/>
      <c r="UOJ1335" s="624"/>
      <c r="UOK1335" s="624"/>
      <c r="UOL1335" s="624"/>
      <c r="UOM1335" s="624"/>
      <c r="UON1335" s="624"/>
      <c r="UOO1335" s="624"/>
      <c r="UOP1335" s="624"/>
      <c r="UOQ1335" s="624"/>
      <c r="UOR1335" s="624"/>
      <c r="UOS1335" s="624"/>
      <c r="UOT1335" s="624"/>
      <c r="UOU1335" s="624"/>
      <c r="UOV1335" s="624"/>
      <c r="UOW1335" s="624"/>
      <c r="UOX1335" s="624"/>
      <c r="UOY1335" s="624"/>
      <c r="UOZ1335" s="624"/>
      <c r="UPA1335" s="624"/>
      <c r="UPB1335" s="624"/>
      <c r="UPC1335" s="624"/>
      <c r="UPD1335" s="624"/>
      <c r="UPE1335" s="624"/>
      <c r="UPF1335" s="624"/>
      <c r="UPG1335" s="624"/>
      <c r="UPH1335" s="624"/>
      <c r="UPI1335" s="624"/>
      <c r="UPJ1335" s="624"/>
      <c r="UPK1335" s="624"/>
      <c r="UPL1335" s="624"/>
      <c r="UPM1335" s="624"/>
      <c r="UPN1335" s="624"/>
      <c r="UPO1335" s="624"/>
      <c r="UPP1335" s="624"/>
      <c r="UPQ1335" s="624"/>
      <c r="UPR1335" s="624"/>
      <c r="UPS1335" s="624"/>
      <c r="UPT1335" s="624"/>
      <c r="UPU1335" s="624"/>
      <c r="UPV1335" s="624"/>
      <c r="UPW1335" s="624"/>
      <c r="UPX1335" s="624"/>
      <c r="UPY1335" s="624"/>
      <c r="UPZ1335" s="624"/>
      <c r="UQA1335" s="624"/>
      <c r="UQB1335" s="624"/>
      <c r="UQC1335" s="624"/>
      <c r="UQD1335" s="624"/>
      <c r="UQE1335" s="624"/>
      <c r="UQF1335" s="624"/>
      <c r="UQG1335" s="624"/>
      <c r="UQH1335" s="624"/>
      <c r="UQI1335" s="624"/>
      <c r="UQJ1335" s="624"/>
      <c r="UQK1335" s="624"/>
      <c r="UQL1335" s="624"/>
      <c r="UQM1335" s="624"/>
      <c r="UQN1335" s="624"/>
      <c r="UQO1335" s="624"/>
      <c r="UQP1335" s="624"/>
      <c r="UQQ1335" s="624"/>
      <c r="UQR1335" s="624"/>
      <c r="UQS1335" s="624"/>
      <c r="UQT1335" s="624"/>
      <c r="UQU1335" s="624"/>
      <c r="UQV1335" s="624"/>
      <c r="UQW1335" s="624"/>
      <c r="UQX1335" s="624"/>
      <c r="UQY1335" s="624"/>
      <c r="UQZ1335" s="624"/>
      <c r="URA1335" s="624"/>
      <c r="URB1335" s="624"/>
      <c r="URC1335" s="624"/>
      <c r="URD1335" s="624"/>
      <c r="URE1335" s="624"/>
      <c r="URF1335" s="624"/>
      <c r="URG1335" s="624"/>
      <c r="URH1335" s="624"/>
      <c r="URI1335" s="624"/>
      <c r="URJ1335" s="624"/>
      <c r="URK1335" s="624"/>
      <c r="URL1335" s="624"/>
      <c r="URM1335" s="624"/>
      <c r="URN1335" s="624"/>
      <c r="URO1335" s="624"/>
      <c r="URP1335" s="624"/>
      <c r="URQ1335" s="624"/>
      <c r="URR1335" s="624"/>
      <c r="URS1335" s="624"/>
      <c r="URT1335" s="624"/>
      <c r="URU1335" s="624"/>
      <c r="URV1335" s="624"/>
      <c r="URW1335" s="624"/>
      <c r="URX1335" s="624"/>
      <c r="URY1335" s="624"/>
      <c r="URZ1335" s="624"/>
      <c r="USA1335" s="624"/>
      <c r="USB1335" s="624"/>
      <c r="USC1335" s="624"/>
      <c r="USD1335" s="624"/>
      <c r="USE1335" s="624"/>
      <c r="USF1335" s="624"/>
      <c r="USG1335" s="624"/>
      <c r="USH1335" s="624"/>
      <c r="USI1335" s="624"/>
      <c r="USJ1335" s="624"/>
      <c r="USK1335" s="624"/>
      <c r="USL1335" s="624"/>
      <c r="USM1335" s="624"/>
      <c r="USN1335" s="624"/>
      <c r="USO1335" s="624"/>
      <c r="USP1335" s="624"/>
      <c r="USQ1335" s="624"/>
      <c r="USR1335" s="624"/>
      <c r="USS1335" s="624"/>
      <c r="UST1335" s="624"/>
      <c r="USU1335" s="624"/>
      <c r="USV1335" s="624"/>
      <c r="USW1335" s="624"/>
      <c r="USX1335" s="624"/>
      <c r="USY1335" s="624"/>
      <c r="USZ1335" s="624"/>
      <c r="UTA1335" s="624"/>
      <c r="UTB1335" s="624"/>
      <c r="UTC1335" s="624"/>
      <c r="UTD1335" s="624"/>
      <c r="UTE1335" s="624"/>
      <c r="UTF1335" s="624"/>
      <c r="UTG1335" s="624"/>
      <c r="UTH1335" s="624"/>
      <c r="UTI1335" s="624"/>
      <c r="UTJ1335" s="624"/>
      <c r="UTK1335" s="624"/>
      <c r="UTL1335" s="624"/>
      <c r="UTM1335" s="624"/>
      <c r="UTN1335" s="624"/>
      <c r="UTO1335" s="624"/>
      <c r="UTP1335" s="624"/>
      <c r="UTQ1335" s="624"/>
      <c r="UTR1335" s="624"/>
      <c r="UTS1335" s="624"/>
      <c r="UTT1335" s="624"/>
      <c r="UTU1335" s="624"/>
      <c r="UTV1335" s="624"/>
      <c r="UTW1335" s="624"/>
      <c r="UTX1335" s="624"/>
      <c r="UTY1335" s="624"/>
      <c r="UTZ1335" s="624"/>
      <c r="UUA1335" s="624"/>
      <c r="UUB1335" s="624"/>
      <c r="UUC1335" s="624"/>
      <c r="UUD1335" s="624"/>
      <c r="UUE1335" s="624"/>
      <c r="UUF1335" s="624"/>
      <c r="UUG1335" s="624"/>
      <c r="UUH1335" s="624"/>
      <c r="UUI1335" s="624"/>
      <c r="UUJ1335" s="624"/>
      <c r="UUK1335" s="624"/>
      <c r="UUL1335" s="624"/>
      <c r="UUM1335" s="624"/>
      <c r="UUN1335" s="624"/>
      <c r="UUO1335" s="624"/>
      <c r="UUP1335" s="624"/>
      <c r="UUQ1335" s="624"/>
      <c r="UUR1335" s="624"/>
      <c r="UUS1335" s="624"/>
      <c r="UUT1335" s="624"/>
      <c r="UUU1335" s="624"/>
      <c r="UUV1335" s="624"/>
      <c r="UUW1335" s="624"/>
      <c r="UUX1335" s="624"/>
      <c r="UUY1335" s="624"/>
      <c r="UUZ1335" s="624"/>
      <c r="UVA1335" s="624"/>
      <c r="UVB1335" s="624"/>
      <c r="UVC1335" s="624"/>
      <c r="UVD1335" s="624"/>
      <c r="UVE1335" s="624"/>
      <c r="UVF1335" s="624"/>
      <c r="UVG1335" s="624"/>
      <c r="UVH1335" s="624"/>
      <c r="UVI1335" s="624"/>
      <c r="UVJ1335" s="624"/>
      <c r="UVK1335" s="624"/>
      <c r="UVL1335" s="624"/>
      <c r="UVM1335" s="624"/>
      <c r="UVN1335" s="624"/>
      <c r="UVO1335" s="624"/>
      <c r="UVP1335" s="624"/>
      <c r="UVQ1335" s="624"/>
      <c r="UVR1335" s="624"/>
      <c r="UVS1335" s="624"/>
      <c r="UVT1335" s="624"/>
      <c r="UVU1335" s="624"/>
      <c r="UVV1335" s="624"/>
      <c r="UVW1335" s="624"/>
      <c r="UVX1335" s="624"/>
      <c r="UVY1335" s="624"/>
      <c r="UVZ1335" s="624"/>
      <c r="UWA1335" s="624"/>
      <c r="UWB1335" s="624"/>
      <c r="UWC1335" s="624"/>
      <c r="UWD1335" s="624"/>
      <c r="UWE1335" s="624"/>
      <c r="UWF1335" s="624"/>
      <c r="UWG1335" s="624"/>
      <c r="UWH1335" s="624"/>
      <c r="UWI1335" s="624"/>
      <c r="UWJ1335" s="624"/>
      <c r="UWK1335" s="624"/>
      <c r="UWL1335" s="624"/>
      <c r="UWM1335" s="624"/>
      <c r="UWN1335" s="624"/>
      <c r="UWO1335" s="624"/>
      <c r="UWP1335" s="624"/>
      <c r="UWQ1335" s="624"/>
      <c r="UWR1335" s="624"/>
      <c r="UWS1335" s="624"/>
      <c r="UWT1335" s="624"/>
      <c r="UWU1335" s="624"/>
      <c r="UWV1335" s="624"/>
      <c r="UWW1335" s="624"/>
      <c r="UWX1335" s="624"/>
      <c r="UWY1335" s="624"/>
      <c r="UWZ1335" s="624"/>
      <c r="UXA1335" s="624"/>
      <c r="UXB1335" s="624"/>
      <c r="UXC1335" s="624"/>
      <c r="UXD1335" s="624"/>
      <c r="UXE1335" s="624"/>
      <c r="UXF1335" s="624"/>
      <c r="UXG1335" s="624"/>
      <c r="UXH1335" s="624"/>
      <c r="UXI1335" s="624"/>
      <c r="UXJ1335" s="624"/>
      <c r="UXK1335" s="624"/>
      <c r="UXL1335" s="624"/>
      <c r="UXM1335" s="624"/>
      <c r="UXN1335" s="624"/>
      <c r="UXO1335" s="624"/>
      <c r="UXP1335" s="624"/>
      <c r="UXQ1335" s="624"/>
      <c r="UXR1335" s="624"/>
      <c r="UXS1335" s="624"/>
      <c r="UXT1335" s="624"/>
      <c r="UXU1335" s="624"/>
      <c r="UXV1335" s="624"/>
      <c r="UXW1335" s="624"/>
      <c r="UXX1335" s="624"/>
      <c r="UXY1335" s="624"/>
      <c r="UXZ1335" s="624"/>
      <c r="UYA1335" s="624"/>
      <c r="UYB1335" s="624"/>
      <c r="UYC1335" s="624"/>
      <c r="UYD1335" s="624"/>
      <c r="UYE1335" s="624"/>
      <c r="UYF1335" s="624"/>
      <c r="UYG1335" s="624"/>
      <c r="UYH1335" s="624"/>
      <c r="UYI1335" s="624"/>
      <c r="UYJ1335" s="624"/>
      <c r="UYK1335" s="624"/>
      <c r="UYL1335" s="624"/>
      <c r="UYM1335" s="624"/>
      <c r="UYN1335" s="624"/>
      <c r="UYO1335" s="624"/>
      <c r="UYP1335" s="624"/>
      <c r="UYQ1335" s="624"/>
      <c r="UYR1335" s="624"/>
      <c r="UYS1335" s="624"/>
      <c r="UYT1335" s="624"/>
      <c r="UYU1335" s="624"/>
      <c r="UYV1335" s="624"/>
      <c r="UYW1335" s="624"/>
      <c r="UYX1335" s="624"/>
      <c r="UYY1335" s="624"/>
      <c r="UYZ1335" s="624"/>
      <c r="UZA1335" s="624"/>
      <c r="UZB1335" s="624"/>
      <c r="UZC1335" s="624"/>
      <c r="UZD1335" s="624"/>
      <c r="UZE1335" s="624"/>
      <c r="UZF1335" s="624"/>
      <c r="UZG1335" s="624"/>
      <c r="UZH1335" s="624"/>
      <c r="UZI1335" s="624"/>
      <c r="UZJ1335" s="624"/>
      <c r="UZK1335" s="624"/>
      <c r="UZL1335" s="624"/>
      <c r="UZM1335" s="624"/>
      <c r="UZN1335" s="624"/>
      <c r="UZO1335" s="624"/>
      <c r="UZP1335" s="624"/>
      <c r="UZQ1335" s="624"/>
      <c r="UZR1335" s="624"/>
      <c r="UZS1335" s="624"/>
      <c r="UZT1335" s="624"/>
      <c r="UZU1335" s="624"/>
      <c r="UZV1335" s="624"/>
      <c r="UZW1335" s="624"/>
      <c r="UZX1335" s="624"/>
      <c r="UZY1335" s="624"/>
      <c r="UZZ1335" s="624"/>
      <c r="VAA1335" s="624"/>
      <c r="VAB1335" s="624"/>
      <c r="VAC1335" s="624"/>
      <c r="VAD1335" s="624"/>
      <c r="VAE1335" s="624"/>
      <c r="VAF1335" s="624"/>
      <c r="VAG1335" s="624"/>
      <c r="VAH1335" s="624"/>
      <c r="VAI1335" s="624"/>
      <c r="VAJ1335" s="624"/>
      <c r="VAK1335" s="624"/>
      <c r="VAL1335" s="624"/>
      <c r="VAM1335" s="624"/>
      <c r="VAN1335" s="624"/>
      <c r="VAO1335" s="624"/>
      <c r="VAP1335" s="624"/>
      <c r="VAQ1335" s="624"/>
      <c r="VAR1335" s="624"/>
      <c r="VAS1335" s="624"/>
      <c r="VAT1335" s="624"/>
      <c r="VAU1335" s="624"/>
      <c r="VAV1335" s="624"/>
      <c r="VAW1335" s="624"/>
      <c r="VAX1335" s="624"/>
      <c r="VAY1335" s="624"/>
      <c r="VAZ1335" s="624"/>
      <c r="VBA1335" s="624"/>
      <c r="VBB1335" s="624"/>
      <c r="VBC1335" s="624"/>
      <c r="VBD1335" s="624"/>
      <c r="VBE1335" s="624"/>
      <c r="VBF1335" s="624"/>
      <c r="VBG1335" s="624"/>
      <c r="VBH1335" s="624"/>
      <c r="VBI1335" s="624"/>
      <c r="VBJ1335" s="624"/>
      <c r="VBK1335" s="624"/>
      <c r="VBL1335" s="624"/>
      <c r="VBM1335" s="624"/>
      <c r="VBN1335" s="624"/>
      <c r="VBO1335" s="624"/>
      <c r="VBP1335" s="624"/>
      <c r="VBQ1335" s="624"/>
      <c r="VBR1335" s="624"/>
      <c r="VBS1335" s="624"/>
      <c r="VBT1335" s="624"/>
      <c r="VBU1335" s="624"/>
      <c r="VBV1335" s="624"/>
      <c r="VBW1335" s="624"/>
      <c r="VBX1335" s="624"/>
      <c r="VBY1335" s="624"/>
      <c r="VBZ1335" s="624"/>
      <c r="VCA1335" s="624"/>
      <c r="VCB1335" s="624"/>
      <c r="VCC1335" s="624"/>
      <c r="VCD1335" s="624"/>
      <c r="VCE1335" s="624"/>
      <c r="VCF1335" s="624"/>
      <c r="VCG1335" s="624"/>
      <c r="VCH1335" s="624"/>
      <c r="VCI1335" s="624"/>
      <c r="VCJ1335" s="624"/>
      <c r="VCK1335" s="624"/>
      <c r="VCL1335" s="624"/>
      <c r="VCM1335" s="624"/>
      <c r="VCN1335" s="624"/>
      <c r="VCO1335" s="624"/>
      <c r="VCP1335" s="624"/>
      <c r="VCQ1335" s="624"/>
      <c r="VCR1335" s="624"/>
      <c r="VCS1335" s="624"/>
      <c r="VCT1335" s="624"/>
      <c r="VCU1335" s="624"/>
      <c r="VCV1335" s="624"/>
      <c r="VCW1335" s="624"/>
      <c r="VCX1335" s="624"/>
      <c r="VCY1335" s="624"/>
      <c r="VCZ1335" s="624"/>
      <c r="VDA1335" s="624"/>
      <c r="VDB1335" s="624"/>
      <c r="VDC1335" s="624"/>
      <c r="VDD1335" s="624"/>
      <c r="VDE1335" s="624"/>
      <c r="VDF1335" s="624"/>
      <c r="VDG1335" s="624"/>
      <c r="VDH1335" s="624"/>
      <c r="VDI1335" s="624"/>
      <c r="VDJ1335" s="624"/>
      <c r="VDK1335" s="624"/>
      <c r="VDL1335" s="624"/>
      <c r="VDM1335" s="624"/>
      <c r="VDN1335" s="624"/>
      <c r="VDO1335" s="624"/>
      <c r="VDP1335" s="624"/>
      <c r="VDQ1335" s="624"/>
      <c r="VDR1335" s="624"/>
      <c r="VDS1335" s="624"/>
      <c r="VDT1335" s="624"/>
      <c r="VDU1335" s="624"/>
      <c r="VDV1335" s="624"/>
      <c r="VDW1335" s="624"/>
      <c r="VDX1335" s="624"/>
      <c r="VDY1335" s="624"/>
      <c r="VDZ1335" s="624"/>
      <c r="VEA1335" s="624"/>
      <c r="VEB1335" s="624"/>
      <c r="VEC1335" s="624"/>
      <c r="VED1335" s="624"/>
      <c r="VEE1335" s="624"/>
      <c r="VEF1335" s="624"/>
      <c r="VEG1335" s="624"/>
      <c r="VEH1335" s="624"/>
      <c r="VEI1335" s="624"/>
      <c r="VEJ1335" s="624"/>
      <c r="VEK1335" s="624"/>
      <c r="VEL1335" s="624"/>
      <c r="VEM1335" s="624"/>
      <c r="VEN1335" s="624"/>
      <c r="VEO1335" s="624"/>
      <c r="VEP1335" s="624"/>
      <c r="VEQ1335" s="624"/>
      <c r="VER1335" s="624"/>
      <c r="VES1335" s="624"/>
      <c r="VET1335" s="624"/>
      <c r="VEU1335" s="624"/>
      <c r="VEV1335" s="624"/>
      <c r="VEW1335" s="624"/>
      <c r="VEX1335" s="624"/>
      <c r="VEY1335" s="624"/>
      <c r="VEZ1335" s="624"/>
      <c r="VFA1335" s="624"/>
      <c r="VFB1335" s="624"/>
      <c r="VFC1335" s="624"/>
      <c r="VFD1335" s="624"/>
      <c r="VFE1335" s="624"/>
      <c r="VFF1335" s="624"/>
      <c r="VFG1335" s="624"/>
      <c r="VFH1335" s="624"/>
      <c r="VFI1335" s="624"/>
      <c r="VFJ1335" s="624"/>
      <c r="VFK1335" s="624"/>
      <c r="VFL1335" s="624"/>
      <c r="VFM1335" s="624"/>
      <c r="VFN1335" s="624"/>
      <c r="VFO1335" s="624"/>
      <c r="VFP1335" s="624"/>
      <c r="VFQ1335" s="624"/>
      <c r="VFR1335" s="624"/>
      <c r="VFS1335" s="624"/>
      <c r="VFT1335" s="624"/>
      <c r="VFU1335" s="624"/>
      <c r="VFV1335" s="624"/>
      <c r="VFW1335" s="624"/>
      <c r="VFX1335" s="624"/>
      <c r="VFY1335" s="624"/>
      <c r="VFZ1335" s="624"/>
      <c r="VGA1335" s="624"/>
      <c r="VGB1335" s="624"/>
      <c r="VGC1335" s="624"/>
      <c r="VGD1335" s="624"/>
      <c r="VGE1335" s="624"/>
      <c r="VGF1335" s="624"/>
      <c r="VGG1335" s="624"/>
      <c r="VGH1335" s="624"/>
      <c r="VGI1335" s="624"/>
      <c r="VGJ1335" s="624"/>
      <c r="VGK1335" s="624"/>
      <c r="VGL1335" s="624"/>
      <c r="VGM1335" s="624"/>
      <c r="VGN1335" s="624"/>
      <c r="VGO1335" s="624"/>
      <c r="VGP1335" s="624"/>
      <c r="VGQ1335" s="624"/>
      <c r="VGR1335" s="624"/>
      <c r="VGS1335" s="624"/>
      <c r="VGT1335" s="624"/>
      <c r="VGU1335" s="624"/>
      <c r="VGV1335" s="624"/>
      <c r="VGW1335" s="624"/>
      <c r="VGX1335" s="624"/>
      <c r="VGY1335" s="624"/>
      <c r="VGZ1335" s="624"/>
      <c r="VHA1335" s="624"/>
      <c r="VHB1335" s="624"/>
      <c r="VHC1335" s="624"/>
      <c r="VHD1335" s="624"/>
      <c r="VHE1335" s="624"/>
      <c r="VHF1335" s="624"/>
      <c r="VHG1335" s="624"/>
      <c r="VHH1335" s="624"/>
      <c r="VHI1335" s="624"/>
      <c r="VHJ1335" s="624"/>
      <c r="VHK1335" s="624"/>
      <c r="VHL1335" s="624"/>
      <c r="VHM1335" s="624"/>
      <c r="VHN1335" s="624"/>
      <c r="VHO1335" s="624"/>
      <c r="VHP1335" s="624"/>
      <c r="VHQ1335" s="624"/>
      <c r="VHR1335" s="624"/>
      <c r="VHS1335" s="624"/>
      <c r="VHT1335" s="624"/>
      <c r="VHU1335" s="624"/>
      <c r="VHV1335" s="624"/>
      <c r="VHW1335" s="624"/>
      <c r="VHX1335" s="624"/>
      <c r="VHY1335" s="624"/>
      <c r="VHZ1335" s="624"/>
      <c r="VIA1335" s="624"/>
      <c r="VIB1335" s="624"/>
      <c r="VIC1335" s="624"/>
      <c r="VID1335" s="624"/>
      <c r="VIE1335" s="624"/>
      <c r="VIF1335" s="624"/>
      <c r="VIG1335" s="624"/>
      <c r="VIH1335" s="624"/>
      <c r="VII1335" s="624"/>
      <c r="VIJ1335" s="624"/>
      <c r="VIK1335" s="624"/>
      <c r="VIL1335" s="624"/>
      <c r="VIM1335" s="624"/>
      <c r="VIN1335" s="624"/>
      <c r="VIO1335" s="624"/>
      <c r="VIP1335" s="624"/>
      <c r="VIQ1335" s="624"/>
      <c r="VIR1335" s="624"/>
      <c r="VIS1335" s="624"/>
      <c r="VIT1335" s="624"/>
      <c r="VIU1335" s="624"/>
      <c r="VIV1335" s="624"/>
      <c r="VIW1335" s="624"/>
      <c r="VIX1335" s="624"/>
      <c r="VIY1335" s="624"/>
      <c r="VIZ1335" s="624"/>
      <c r="VJA1335" s="624"/>
      <c r="VJB1335" s="624"/>
      <c r="VJC1335" s="624"/>
      <c r="VJD1335" s="624"/>
      <c r="VJE1335" s="624"/>
      <c r="VJF1335" s="624"/>
      <c r="VJG1335" s="624"/>
      <c r="VJH1335" s="624"/>
      <c r="VJI1335" s="624"/>
      <c r="VJJ1335" s="624"/>
      <c r="VJK1335" s="624"/>
      <c r="VJL1335" s="624"/>
      <c r="VJM1335" s="624"/>
      <c r="VJN1335" s="624"/>
      <c r="VJO1335" s="624"/>
      <c r="VJP1335" s="624"/>
      <c r="VJQ1335" s="624"/>
      <c r="VJR1335" s="624"/>
      <c r="VJS1335" s="624"/>
      <c r="VJT1335" s="624"/>
      <c r="VJU1335" s="624"/>
      <c r="VJV1335" s="624"/>
      <c r="VJW1335" s="624"/>
      <c r="VJX1335" s="624"/>
      <c r="VJY1335" s="624"/>
      <c r="VJZ1335" s="624"/>
      <c r="VKA1335" s="624"/>
      <c r="VKB1335" s="624"/>
      <c r="VKC1335" s="624"/>
      <c r="VKD1335" s="624"/>
      <c r="VKE1335" s="624"/>
      <c r="VKF1335" s="624"/>
      <c r="VKG1335" s="624"/>
      <c r="VKH1335" s="624"/>
      <c r="VKI1335" s="624"/>
      <c r="VKJ1335" s="624"/>
      <c r="VKK1335" s="624"/>
      <c r="VKL1335" s="624"/>
      <c r="VKM1335" s="624"/>
      <c r="VKN1335" s="624"/>
      <c r="VKO1335" s="624"/>
      <c r="VKP1335" s="624"/>
      <c r="VKQ1335" s="624"/>
      <c r="VKR1335" s="624"/>
      <c r="VKS1335" s="624"/>
      <c r="VKT1335" s="624"/>
      <c r="VKU1335" s="624"/>
      <c r="VKV1335" s="624"/>
      <c r="VKW1335" s="624"/>
      <c r="VKX1335" s="624"/>
      <c r="VKY1335" s="624"/>
      <c r="VKZ1335" s="624"/>
      <c r="VLA1335" s="624"/>
      <c r="VLB1335" s="624"/>
      <c r="VLC1335" s="624"/>
      <c r="VLD1335" s="624"/>
      <c r="VLE1335" s="624"/>
      <c r="VLF1335" s="624"/>
      <c r="VLG1335" s="624"/>
      <c r="VLH1335" s="624"/>
      <c r="VLI1335" s="624"/>
      <c r="VLJ1335" s="624"/>
      <c r="VLK1335" s="624"/>
      <c r="VLL1335" s="624"/>
      <c r="VLM1335" s="624"/>
      <c r="VLN1335" s="624"/>
      <c r="VLO1335" s="624"/>
      <c r="VLP1335" s="624"/>
      <c r="VLQ1335" s="624"/>
      <c r="VLR1335" s="624"/>
      <c r="VLS1335" s="624"/>
      <c r="VLT1335" s="624"/>
      <c r="VLU1335" s="624"/>
      <c r="VLV1335" s="624"/>
      <c r="VLW1335" s="624"/>
      <c r="VLX1335" s="624"/>
      <c r="VLY1335" s="624"/>
      <c r="VLZ1335" s="624"/>
      <c r="VMA1335" s="624"/>
      <c r="VMB1335" s="624"/>
      <c r="VMC1335" s="624"/>
      <c r="VMD1335" s="624"/>
      <c r="VME1335" s="624"/>
      <c r="VMF1335" s="624"/>
      <c r="VMG1335" s="624"/>
      <c r="VMH1335" s="624"/>
      <c r="VMI1335" s="624"/>
      <c r="VMJ1335" s="624"/>
      <c r="VMK1335" s="624"/>
      <c r="VML1335" s="624"/>
      <c r="VMM1335" s="624"/>
      <c r="VMN1335" s="624"/>
      <c r="VMO1335" s="624"/>
      <c r="VMP1335" s="624"/>
      <c r="VMQ1335" s="624"/>
      <c r="VMR1335" s="624"/>
      <c r="VMS1335" s="624"/>
      <c r="VMT1335" s="624"/>
      <c r="VMU1335" s="624"/>
      <c r="VMV1335" s="624"/>
      <c r="VMW1335" s="624"/>
      <c r="VMX1335" s="624"/>
      <c r="VMY1335" s="624"/>
      <c r="VMZ1335" s="624"/>
      <c r="VNA1335" s="624"/>
      <c r="VNB1335" s="624"/>
      <c r="VNC1335" s="624"/>
      <c r="VND1335" s="624"/>
      <c r="VNE1335" s="624"/>
      <c r="VNF1335" s="624"/>
      <c r="VNG1335" s="624"/>
      <c r="VNH1335" s="624"/>
      <c r="VNI1335" s="624"/>
      <c r="VNJ1335" s="624"/>
      <c r="VNK1335" s="624"/>
      <c r="VNL1335" s="624"/>
      <c r="VNM1335" s="624"/>
      <c r="VNN1335" s="624"/>
      <c r="VNO1335" s="624"/>
      <c r="VNP1335" s="624"/>
      <c r="VNQ1335" s="624"/>
      <c r="VNR1335" s="624"/>
      <c r="VNS1335" s="624"/>
      <c r="VNT1335" s="624"/>
      <c r="VNU1335" s="624"/>
      <c r="VNV1335" s="624"/>
      <c r="VNW1335" s="624"/>
      <c r="VNX1335" s="624"/>
      <c r="VNY1335" s="624"/>
      <c r="VNZ1335" s="624"/>
      <c r="VOA1335" s="624"/>
      <c r="VOB1335" s="624"/>
      <c r="VOC1335" s="624"/>
      <c r="VOD1335" s="624"/>
      <c r="VOE1335" s="624"/>
      <c r="VOF1335" s="624"/>
      <c r="VOG1335" s="624"/>
      <c r="VOH1335" s="624"/>
      <c r="VOI1335" s="624"/>
      <c r="VOJ1335" s="624"/>
      <c r="VOK1335" s="624"/>
      <c r="VOL1335" s="624"/>
      <c r="VOM1335" s="624"/>
      <c r="VON1335" s="624"/>
      <c r="VOO1335" s="624"/>
      <c r="VOP1335" s="624"/>
      <c r="VOQ1335" s="624"/>
      <c r="VOR1335" s="624"/>
      <c r="VOS1335" s="624"/>
      <c r="VOT1335" s="624"/>
      <c r="VOU1335" s="624"/>
      <c r="VOV1335" s="624"/>
      <c r="VOW1335" s="624"/>
      <c r="VOX1335" s="624"/>
      <c r="VOY1335" s="624"/>
      <c r="VOZ1335" s="624"/>
      <c r="VPA1335" s="624"/>
      <c r="VPB1335" s="624"/>
      <c r="VPC1335" s="624"/>
      <c r="VPD1335" s="624"/>
      <c r="VPE1335" s="624"/>
      <c r="VPF1335" s="624"/>
      <c r="VPG1335" s="624"/>
      <c r="VPH1335" s="624"/>
      <c r="VPI1335" s="624"/>
      <c r="VPJ1335" s="624"/>
      <c r="VPK1335" s="624"/>
      <c r="VPL1335" s="624"/>
      <c r="VPM1335" s="624"/>
      <c r="VPN1335" s="624"/>
      <c r="VPO1335" s="624"/>
      <c r="VPP1335" s="624"/>
      <c r="VPQ1335" s="624"/>
      <c r="VPR1335" s="624"/>
      <c r="VPS1335" s="624"/>
      <c r="VPT1335" s="624"/>
      <c r="VPU1335" s="624"/>
      <c r="VPV1335" s="624"/>
      <c r="VPW1335" s="624"/>
      <c r="VPX1335" s="624"/>
      <c r="VPY1335" s="624"/>
      <c r="VPZ1335" s="624"/>
      <c r="VQA1335" s="624"/>
      <c r="VQB1335" s="624"/>
      <c r="VQC1335" s="624"/>
      <c r="VQD1335" s="624"/>
      <c r="VQE1335" s="624"/>
      <c r="VQF1335" s="624"/>
      <c r="VQG1335" s="624"/>
      <c r="VQH1335" s="624"/>
      <c r="VQI1335" s="624"/>
      <c r="VQJ1335" s="624"/>
      <c r="VQK1335" s="624"/>
      <c r="VQL1335" s="624"/>
      <c r="VQM1335" s="624"/>
      <c r="VQN1335" s="624"/>
      <c r="VQO1335" s="624"/>
      <c r="VQP1335" s="624"/>
      <c r="VQQ1335" s="624"/>
      <c r="VQR1335" s="624"/>
      <c r="VQS1335" s="624"/>
      <c r="VQT1335" s="624"/>
      <c r="VQU1335" s="624"/>
      <c r="VQV1335" s="624"/>
      <c r="VQW1335" s="624"/>
      <c r="VQX1335" s="624"/>
      <c r="VQY1335" s="624"/>
      <c r="VQZ1335" s="624"/>
      <c r="VRA1335" s="624"/>
      <c r="VRB1335" s="624"/>
      <c r="VRC1335" s="624"/>
      <c r="VRD1335" s="624"/>
      <c r="VRE1335" s="624"/>
      <c r="VRF1335" s="624"/>
      <c r="VRG1335" s="624"/>
      <c r="VRH1335" s="624"/>
      <c r="VRI1335" s="624"/>
      <c r="VRJ1335" s="624"/>
      <c r="VRK1335" s="624"/>
      <c r="VRL1335" s="624"/>
      <c r="VRM1335" s="624"/>
      <c r="VRN1335" s="624"/>
      <c r="VRO1335" s="624"/>
      <c r="VRP1335" s="624"/>
      <c r="VRQ1335" s="624"/>
      <c r="VRR1335" s="624"/>
      <c r="VRS1335" s="624"/>
      <c r="VRT1335" s="624"/>
      <c r="VRU1335" s="624"/>
      <c r="VRV1335" s="624"/>
      <c r="VRW1335" s="624"/>
      <c r="VRX1335" s="624"/>
      <c r="VRY1335" s="624"/>
      <c r="VRZ1335" s="624"/>
      <c r="VSA1335" s="624"/>
      <c r="VSB1335" s="624"/>
      <c r="VSC1335" s="624"/>
      <c r="VSD1335" s="624"/>
      <c r="VSE1335" s="624"/>
      <c r="VSF1335" s="624"/>
      <c r="VSG1335" s="624"/>
      <c r="VSH1335" s="624"/>
      <c r="VSI1335" s="624"/>
      <c r="VSJ1335" s="624"/>
      <c r="VSK1335" s="624"/>
      <c r="VSL1335" s="624"/>
      <c r="VSM1335" s="624"/>
      <c r="VSN1335" s="624"/>
      <c r="VSO1335" s="624"/>
      <c r="VSP1335" s="624"/>
      <c r="VSQ1335" s="624"/>
      <c r="VSR1335" s="624"/>
      <c r="VSS1335" s="624"/>
      <c r="VST1335" s="624"/>
      <c r="VSU1335" s="624"/>
      <c r="VSV1335" s="624"/>
      <c r="VSW1335" s="624"/>
      <c r="VSX1335" s="624"/>
      <c r="VSY1335" s="624"/>
      <c r="VSZ1335" s="624"/>
      <c r="VTA1335" s="624"/>
      <c r="VTB1335" s="624"/>
      <c r="VTC1335" s="624"/>
      <c r="VTD1335" s="624"/>
      <c r="VTE1335" s="624"/>
      <c r="VTF1335" s="624"/>
      <c r="VTG1335" s="624"/>
      <c r="VTH1335" s="624"/>
      <c r="VTI1335" s="624"/>
      <c r="VTJ1335" s="624"/>
      <c r="VTK1335" s="624"/>
      <c r="VTL1335" s="624"/>
      <c r="VTM1335" s="624"/>
      <c r="VTN1335" s="624"/>
      <c r="VTO1335" s="624"/>
      <c r="VTP1335" s="624"/>
      <c r="VTQ1335" s="624"/>
      <c r="VTR1335" s="624"/>
      <c r="VTS1335" s="624"/>
      <c r="VTT1335" s="624"/>
      <c r="VTU1335" s="624"/>
      <c r="VTV1335" s="624"/>
      <c r="VTW1335" s="624"/>
      <c r="VTX1335" s="624"/>
      <c r="VTY1335" s="624"/>
      <c r="VTZ1335" s="624"/>
      <c r="VUA1335" s="624"/>
      <c r="VUB1335" s="624"/>
      <c r="VUC1335" s="624"/>
      <c r="VUD1335" s="624"/>
      <c r="VUE1335" s="624"/>
      <c r="VUF1335" s="624"/>
      <c r="VUG1335" s="624"/>
      <c r="VUH1335" s="624"/>
      <c r="VUI1335" s="624"/>
      <c r="VUJ1335" s="624"/>
      <c r="VUK1335" s="624"/>
      <c r="VUL1335" s="624"/>
      <c r="VUM1335" s="624"/>
      <c r="VUN1335" s="624"/>
      <c r="VUO1335" s="624"/>
      <c r="VUP1335" s="624"/>
      <c r="VUQ1335" s="624"/>
      <c r="VUR1335" s="624"/>
      <c r="VUS1335" s="624"/>
      <c r="VUT1335" s="624"/>
      <c r="VUU1335" s="624"/>
      <c r="VUV1335" s="624"/>
      <c r="VUW1335" s="624"/>
      <c r="VUX1335" s="624"/>
      <c r="VUY1335" s="624"/>
      <c r="VUZ1335" s="624"/>
      <c r="VVA1335" s="624"/>
      <c r="VVB1335" s="624"/>
      <c r="VVC1335" s="624"/>
      <c r="VVD1335" s="624"/>
      <c r="VVE1335" s="624"/>
      <c r="VVF1335" s="624"/>
      <c r="VVG1335" s="624"/>
      <c r="VVH1335" s="624"/>
      <c r="VVI1335" s="624"/>
      <c r="VVJ1335" s="624"/>
      <c r="VVK1335" s="624"/>
      <c r="VVL1335" s="624"/>
      <c r="VVM1335" s="624"/>
      <c r="VVN1335" s="624"/>
      <c r="VVO1335" s="624"/>
      <c r="VVP1335" s="624"/>
      <c r="VVQ1335" s="624"/>
      <c r="VVR1335" s="624"/>
      <c r="VVS1335" s="624"/>
      <c r="VVT1335" s="624"/>
      <c r="VVU1335" s="624"/>
      <c r="VVV1335" s="624"/>
      <c r="VVW1335" s="624"/>
      <c r="VVX1335" s="624"/>
      <c r="VVY1335" s="624"/>
      <c r="VVZ1335" s="624"/>
      <c r="VWA1335" s="624"/>
      <c r="VWB1335" s="624"/>
      <c r="VWC1335" s="624"/>
      <c r="VWD1335" s="624"/>
      <c r="VWE1335" s="624"/>
      <c r="VWF1335" s="624"/>
      <c r="VWG1335" s="624"/>
      <c r="VWH1335" s="624"/>
      <c r="VWI1335" s="624"/>
      <c r="VWJ1335" s="624"/>
      <c r="VWK1335" s="624"/>
      <c r="VWL1335" s="624"/>
      <c r="VWM1335" s="624"/>
      <c r="VWN1335" s="624"/>
      <c r="VWO1335" s="624"/>
      <c r="VWP1335" s="624"/>
      <c r="VWQ1335" s="624"/>
      <c r="VWR1335" s="624"/>
      <c r="VWS1335" s="624"/>
      <c r="VWT1335" s="624"/>
      <c r="VWU1335" s="624"/>
      <c r="VWV1335" s="624"/>
      <c r="VWW1335" s="624"/>
      <c r="VWX1335" s="624"/>
      <c r="VWY1335" s="624"/>
      <c r="VWZ1335" s="624"/>
      <c r="VXA1335" s="624"/>
      <c r="VXB1335" s="624"/>
      <c r="VXC1335" s="624"/>
      <c r="VXD1335" s="624"/>
      <c r="VXE1335" s="624"/>
      <c r="VXF1335" s="624"/>
      <c r="VXG1335" s="624"/>
      <c r="VXH1335" s="624"/>
      <c r="VXI1335" s="624"/>
      <c r="VXJ1335" s="624"/>
      <c r="VXK1335" s="624"/>
      <c r="VXL1335" s="624"/>
      <c r="VXM1335" s="624"/>
      <c r="VXN1335" s="624"/>
      <c r="VXO1335" s="624"/>
      <c r="VXP1335" s="624"/>
      <c r="VXQ1335" s="624"/>
      <c r="VXR1335" s="624"/>
      <c r="VXS1335" s="624"/>
      <c r="VXT1335" s="624"/>
      <c r="VXU1335" s="624"/>
      <c r="VXV1335" s="624"/>
      <c r="VXW1335" s="624"/>
      <c r="VXX1335" s="624"/>
      <c r="VXY1335" s="624"/>
      <c r="VXZ1335" s="624"/>
      <c r="VYA1335" s="624"/>
      <c r="VYB1335" s="624"/>
      <c r="VYC1335" s="624"/>
      <c r="VYD1335" s="624"/>
      <c r="VYE1335" s="624"/>
      <c r="VYF1335" s="624"/>
      <c r="VYG1335" s="624"/>
      <c r="VYH1335" s="624"/>
      <c r="VYI1335" s="624"/>
      <c r="VYJ1335" s="624"/>
      <c r="VYK1335" s="624"/>
      <c r="VYL1335" s="624"/>
      <c r="VYM1335" s="624"/>
      <c r="VYN1335" s="624"/>
      <c r="VYO1335" s="624"/>
      <c r="VYP1335" s="624"/>
      <c r="VYQ1335" s="624"/>
      <c r="VYR1335" s="624"/>
      <c r="VYS1335" s="624"/>
      <c r="VYT1335" s="624"/>
      <c r="VYU1335" s="624"/>
      <c r="VYV1335" s="624"/>
      <c r="VYW1335" s="624"/>
      <c r="VYX1335" s="624"/>
      <c r="VYY1335" s="624"/>
      <c r="VYZ1335" s="624"/>
      <c r="VZA1335" s="624"/>
      <c r="VZB1335" s="624"/>
      <c r="VZC1335" s="624"/>
      <c r="VZD1335" s="624"/>
      <c r="VZE1335" s="624"/>
      <c r="VZF1335" s="624"/>
      <c r="VZG1335" s="624"/>
      <c r="VZH1335" s="624"/>
      <c r="VZI1335" s="624"/>
      <c r="VZJ1335" s="624"/>
      <c r="VZK1335" s="624"/>
      <c r="VZL1335" s="624"/>
      <c r="VZM1335" s="624"/>
      <c r="VZN1335" s="624"/>
      <c r="VZO1335" s="624"/>
      <c r="VZP1335" s="624"/>
      <c r="VZQ1335" s="624"/>
      <c r="VZR1335" s="624"/>
      <c r="VZS1335" s="624"/>
      <c r="VZT1335" s="624"/>
      <c r="VZU1335" s="624"/>
      <c r="VZV1335" s="624"/>
      <c r="VZW1335" s="624"/>
      <c r="VZX1335" s="624"/>
      <c r="VZY1335" s="624"/>
      <c r="VZZ1335" s="624"/>
      <c r="WAA1335" s="624"/>
      <c r="WAB1335" s="624"/>
      <c r="WAC1335" s="624"/>
      <c r="WAD1335" s="624"/>
      <c r="WAE1335" s="624"/>
      <c r="WAF1335" s="624"/>
      <c r="WAG1335" s="624"/>
      <c r="WAH1335" s="624"/>
      <c r="WAI1335" s="624"/>
      <c r="WAJ1335" s="624"/>
      <c r="WAK1335" s="624"/>
      <c r="WAL1335" s="624"/>
      <c r="WAM1335" s="624"/>
      <c r="WAN1335" s="624"/>
      <c r="WAO1335" s="624"/>
      <c r="WAP1335" s="624"/>
      <c r="WAQ1335" s="624"/>
      <c r="WAR1335" s="624"/>
      <c r="WAS1335" s="624"/>
      <c r="WAT1335" s="624"/>
      <c r="WAU1335" s="624"/>
      <c r="WAV1335" s="624"/>
      <c r="WAW1335" s="624"/>
      <c r="WAX1335" s="624"/>
      <c r="WAY1335" s="624"/>
      <c r="WAZ1335" s="624"/>
      <c r="WBA1335" s="624"/>
      <c r="WBB1335" s="624"/>
      <c r="WBC1335" s="624"/>
      <c r="WBD1335" s="624"/>
      <c r="WBE1335" s="624"/>
      <c r="WBF1335" s="624"/>
      <c r="WBG1335" s="624"/>
      <c r="WBH1335" s="624"/>
      <c r="WBI1335" s="624"/>
      <c r="WBJ1335" s="624"/>
      <c r="WBK1335" s="624"/>
      <c r="WBL1335" s="624"/>
      <c r="WBM1335" s="624"/>
      <c r="WBN1335" s="624"/>
      <c r="WBO1335" s="624"/>
      <c r="WBP1335" s="624"/>
      <c r="WBQ1335" s="624"/>
      <c r="WBR1335" s="624"/>
      <c r="WBS1335" s="624"/>
      <c r="WBT1335" s="624"/>
      <c r="WBU1335" s="624"/>
      <c r="WBV1335" s="624"/>
      <c r="WBW1335" s="624"/>
      <c r="WBX1335" s="624"/>
      <c r="WBY1335" s="624"/>
      <c r="WBZ1335" s="624"/>
      <c r="WCA1335" s="624"/>
      <c r="WCB1335" s="624"/>
      <c r="WCC1335" s="624"/>
      <c r="WCD1335" s="624"/>
      <c r="WCE1335" s="624"/>
      <c r="WCF1335" s="624"/>
      <c r="WCG1335" s="624"/>
      <c r="WCH1335" s="624"/>
      <c r="WCI1335" s="624"/>
      <c r="WCJ1335" s="624"/>
      <c r="WCK1335" s="624"/>
      <c r="WCL1335" s="624"/>
      <c r="WCM1335" s="624"/>
      <c r="WCN1335" s="624"/>
      <c r="WCO1335" s="624"/>
      <c r="WCP1335" s="624"/>
      <c r="WCQ1335" s="624"/>
      <c r="WCR1335" s="624"/>
      <c r="WCS1335" s="624"/>
      <c r="WCT1335" s="624"/>
      <c r="WCU1335" s="624"/>
      <c r="WCV1335" s="624"/>
      <c r="WCW1335" s="624"/>
      <c r="WCX1335" s="624"/>
      <c r="WCY1335" s="624"/>
      <c r="WCZ1335" s="624"/>
      <c r="WDA1335" s="624"/>
      <c r="WDB1335" s="624"/>
      <c r="WDC1335" s="624"/>
      <c r="WDD1335" s="624"/>
      <c r="WDE1335" s="624"/>
      <c r="WDF1335" s="624"/>
      <c r="WDG1335" s="624"/>
      <c r="WDH1335" s="624"/>
      <c r="WDI1335" s="624"/>
      <c r="WDJ1335" s="624"/>
      <c r="WDK1335" s="624"/>
      <c r="WDL1335" s="624"/>
      <c r="WDM1335" s="624"/>
      <c r="WDN1335" s="624"/>
      <c r="WDO1335" s="624"/>
      <c r="WDP1335" s="624"/>
      <c r="WDQ1335" s="624"/>
      <c r="WDR1335" s="624"/>
      <c r="WDS1335" s="624"/>
      <c r="WDT1335" s="624"/>
      <c r="WDU1335" s="624"/>
      <c r="WDV1335" s="624"/>
      <c r="WDW1335" s="624"/>
      <c r="WDX1335" s="624"/>
      <c r="WDY1335" s="624"/>
      <c r="WDZ1335" s="624"/>
      <c r="WEA1335" s="624"/>
      <c r="WEB1335" s="624"/>
      <c r="WEC1335" s="624"/>
      <c r="WED1335" s="624"/>
      <c r="WEE1335" s="624"/>
      <c r="WEF1335" s="624"/>
      <c r="WEG1335" s="624"/>
      <c r="WEH1335" s="624"/>
      <c r="WEI1335" s="624"/>
      <c r="WEJ1335" s="624"/>
      <c r="WEK1335" s="624"/>
      <c r="WEL1335" s="624"/>
      <c r="WEM1335" s="624"/>
      <c r="WEN1335" s="624"/>
      <c r="WEO1335" s="624"/>
      <c r="WEP1335" s="624"/>
      <c r="WEQ1335" s="624"/>
      <c r="WER1335" s="624"/>
      <c r="WES1335" s="624"/>
      <c r="WET1335" s="624"/>
      <c r="WEU1335" s="624"/>
      <c r="WEV1335" s="624"/>
      <c r="WEW1335" s="624"/>
      <c r="WEX1335" s="624"/>
      <c r="WEY1335" s="624"/>
      <c r="WEZ1335" s="624"/>
      <c r="WFA1335" s="624"/>
      <c r="WFB1335" s="624"/>
      <c r="WFC1335" s="624"/>
      <c r="WFD1335" s="624"/>
      <c r="WFE1335" s="624"/>
      <c r="WFF1335" s="624"/>
      <c r="WFG1335" s="624"/>
      <c r="WFH1335" s="624"/>
      <c r="WFI1335" s="624"/>
      <c r="WFJ1335" s="624"/>
      <c r="WFK1335" s="624"/>
      <c r="WFL1335" s="624"/>
      <c r="WFM1335" s="624"/>
      <c r="WFN1335" s="624"/>
      <c r="WFO1335" s="624"/>
      <c r="WFP1335" s="624"/>
      <c r="WFQ1335" s="624"/>
      <c r="WFR1335" s="624"/>
      <c r="WFS1335" s="624"/>
      <c r="WFT1335" s="624"/>
      <c r="WFU1335" s="624"/>
      <c r="WFV1335" s="624"/>
      <c r="WFW1335" s="624"/>
      <c r="WFX1335" s="624"/>
      <c r="WFY1335" s="624"/>
      <c r="WFZ1335" s="624"/>
      <c r="WGA1335" s="624"/>
      <c r="WGB1335" s="624"/>
      <c r="WGC1335" s="624"/>
      <c r="WGD1335" s="624"/>
      <c r="WGE1335" s="624"/>
      <c r="WGF1335" s="624"/>
      <c r="WGG1335" s="624"/>
      <c r="WGH1335" s="624"/>
      <c r="WGI1335" s="624"/>
      <c r="WGJ1335" s="624"/>
      <c r="WGK1335" s="624"/>
      <c r="WGL1335" s="624"/>
      <c r="WGM1335" s="624"/>
      <c r="WGN1335" s="624"/>
      <c r="WGO1335" s="624"/>
      <c r="WGP1335" s="624"/>
      <c r="WGQ1335" s="624"/>
      <c r="WGR1335" s="624"/>
      <c r="WGS1335" s="624"/>
      <c r="WGT1335" s="624"/>
      <c r="WGU1335" s="624"/>
      <c r="WGV1335" s="624"/>
      <c r="WGW1335" s="624"/>
      <c r="WGX1335" s="624"/>
      <c r="WGY1335" s="624"/>
      <c r="WGZ1335" s="624"/>
      <c r="WHA1335" s="624"/>
      <c r="WHB1335" s="624"/>
      <c r="WHC1335" s="624"/>
      <c r="WHD1335" s="624"/>
      <c r="WHE1335" s="624"/>
      <c r="WHF1335" s="624"/>
      <c r="WHG1335" s="624"/>
      <c r="WHH1335" s="624"/>
      <c r="WHI1335" s="624"/>
      <c r="WHJ1335" s="624"/>
      <c r="WHK1335" s="624"/>
      <c r="WHL1335" s="624"/>
      <c r="WHM1335" s="624"/>
      <c r="WHN1335" s="624"/>
      <c r="WHO1335" s="624"/>
      <c r="WHP1335" s="624"/>
      <c r="WHQ1335" s="624"/>
      <c r="WHR1335" s="624"/>
      <c r="WHS1335" s="624"/>
      <c r="WHT1335" s="624"/>
      <c r="WHU1335" s="624"/>
      <c r="WHV1335" s="624"/>
      <c r="WHW1335" s="624"/>
      <c r="WHX1335" s="624"/>
      <c r="WHY1335" s="624"/>
      <c r="WHZ1335" s="624"/>
      <c r="WIA1335" s="624"/>
      <c r="WIB1335" s="624"/>
      <c r="WIC1335" s="624"/>
      <c r="WID1335" s="624"/>
      <c r="WIE1335" s="624"/>
      <c r="WIF1335" s="624"/>
      <c r="WIG1335" s="624"/>
      <c r="WIH1335" s="624"/>
      <c r="WII1335" s="624"/>
      <c r="WIJ1335" s="624"/>
      <c r="WIK1335" s="624"/>
      <c r="WIL1335" s="624"/>
      <c r="WIM1335" s="624"/>
      <c r="WIN1335" s="624"/>
      <c r="WIO1335" s="624"/>
      <c r="WIP1335" s="624"/>
      <c r="WIQ1335" s="624"/>
      <c r="WIR1335" s="624"/>
      <c r="WIS1335" s="624"/>
      <c r="WIT1335" s="624"/>
      <c r="WIU1335" s="624"/>
      <c r="WIV1335" s="624"/>
      <c r="WIW1335" s="624"/>
      <c r="WIX1335" s="624"/>
      <c r="WIY1335" s="624"/>
      <c r="WIZ1335" s="624"/>
      <c r="WJA1335" s="624"/>
      <c r="WJB1335" s="624"/>
      <c r="WJC1335" s="624"/>
      <c r="WJD1335" s="624"/>
      <c r="WJE1335" s="624"/>
      <c r="WJF1335" s="624"/>
      <c r="WJG1335" s="624"/>
      <c r="WJH1335" s="624"/>
      <c r="WJI1335" s="624"/>
      <c r="WJJ1335" s="624"/>
      <c r="WJK1335" s="624"/>
      <c r="WJL1335" s="624"/>
      <c r="WJM1335" s="624"/>
      <c r="WJN1335" s="624"/>
      <c r="WJO1335" s="624"/>
      <c r="WJP1335" s="624"/>
      <c r="WJQ1335" s="624"/>
      <c r="WJR1335" s="624"/>
      <c r="WJS1335" s="624"/>
      <c r="WJT1335" s="624"/>
      <c r="WJU1335" s="624"/>
      <c r="WJV1335" s="624"/>
      <c r="WJW1335" s="624"/>
      <c r="WJX1335" s="624"/>
      <c r="WJY1335" s="624"/>
      <c r="WJZ1335" s="624"/>
      <c r="WKA1335" s="624"/>
      <c r="WKB1335" s="624"/>
      <c r="WKC1335" s="624"/>
      <c r="WKD1335" s="624"/>
      <c r="WKE1335" s="624"/>
      <c r="WKF1335" s="624"/>
      <c r="WKG1335" s="624"/>
      <c r="WKH1335" s="624"/>
      <c r="WKI1335" s="624"/>
      <c r="WKJ1335" s="624"/>
      <c r="WKK1335" s="624"/>
      <c r="WKL1335" s="624"/>
      <c r="WKM1335" s="624"/>
      <c r="WKN1335" s="624"/>
      <c r="WKO1335" s="624"/>
      <c r="WKP1335" s="624"/>
      <c r="WKQ1335" s="624"/>
      <c r="WKR1335" s="624"/>
      <c r="WKS1335" s="624"/>
      <c r="WKT1335" s="624"/>
      <c r="WKU1335" s="624"/>
      <c r="WKV1335" s="624"/>
      <c r="WKW1335" s="624"/>
      <c r="WKX1335" s="624"/>
      <c r="WKY1335" s="624"/>
      <c r="WKZ1335" s="624"/>
      <c r="WLA1335" s="624"/>
      <c r="WLB1335" s="624"/>
      <c r="WLC1335" s="624"/>
      <c r="WLD1335" s="624"/>
      <c r="WLE1335" s="624"/>
      <c r="WLF1335" s="624"/>
      <c r="WLG1335" s="624"/>
      <c r="WLH1335" s="624"/>
      <c r="WLI1335" s="624"/>
      <c r="WLJ1335" s="624"/>
      <c r="WLK1335" s="624"/>
      <c r="WLL1335" s="624"/>
      <c r="WLM1335" s="624"/>
      <c r="WLN1335" s="624"/>
      <c r="WLO1335" s="624"/>
      <c r="WLP1335" s="624"/>
      <c r="WLQ1335" s="624"/>
      <c r="WLR1335" s="624"/>
      <c r="WLS1335" s="624"/>
      <c r="WLT1335" s="624"/>
      <c r="WLU1335" s="624"/>
      <c r="WLV1335" s="624"/>
      <c r="WLW1335" s="624"/>
      <c r="WLX1335" s="624"/>
      <c r="WLY1335" s="624"/>
      <c r="WLZ1335" s="624"/>
      <c r="WMA1335" s="624"/>
      <c r="WMB1335" s="624"/>
      <c r="WMC1335" s="624"/>
      <c r="WMD1335" s="624"/>
      <c r="WME1335" s="624"/>
      <c r="WMF1335" s="624"/>
      <c r="WMG1335" s="624"/>
      <c r="WMH1335" s="624"/>
      <c r="WMI1335" s="624"/>
      <c r="WMJ1335" s="624"/>
      <c r="WMK1335" s="624"/>
      <c r="WML1335" s="624"/>
      <c r="WMM1335" s="624"/>
      <c r="WMN1335" s="624"/>
      <c r="WMO1335" s="624"/>
      <c r="WMP1335" s="624"/>
      <c r="WMQ1335" s="624"/>
      <c r="WMR1335" s="624"/>
      <c r="WMS1335" s="624"/>
      <c r="WMT1335" s="624"/>
      <c r="WMU1335" s="624"/>
      <c r="WMV1335" s="624"/>
      <c r="WMW1335" s="624"/>
      <c r="WMX1335" s="624"/>
      <c r="WMY1335" s="624"/>
      <c r="WMZ1335" s="624"/>
      <c r="WNA1335" s="624"/>
      <c r="WNB1335" s="624"/>
      <c r="WNC1335" s="624"/>
      <c r="WND1335" s="624"/>
      <c r="WNE1335" s="624"/>
      <c r="WNF1335" s="624"/>
      <c r="WNG1335" s="624"/>
      <c r="WNH1335" s="624"/>
      <c r="WNI1335" s="624"/>
      <c r="WNJ1335" s="624"/>
      <c r="WNK1335" s="624"/>
      <c r="WNL1335" s="624"/>
      <c r="WNM1335" s="624"/>
      <c r="WNN1335" s="624"/>
      <c r="WNO1335" s="624"/>
      <c r="WNP1335" s="624"/>
      <c r="WNQ1335" s="624"/>
      <c r="WNR1335" s="624"/>
      <c r="WNS1335" s="624"/>
      <c r="WNT1335" s="624"/>
      <c r="WNU1335" s="624"/>
      <c r="WNV1335" s="624"/>
      <c r="WNW1335" s="624"/>
      <c r="WNX1335" s="624"/>
      <c r="WNY1335" s="624"/>
      <c r="WNZ1335" s="624"/>
      <c r="WOA1335" s="624"/>
      <c r="WOB1335" s="624"/>
      <c r="WOC1335" s="624"/>
      <c r="WOD1335" s="624"/>
      <c r="WOE1335" s="624"/>
      <c r="WOF1335" s="624"/>
      <c r="WOG1335" s="624"/>
      <c r="WOH1335" s="624"/>
      <c r="WOI1335" s="624"/>
      <c r="WOJ1335" s="624"/>
      <c r="WOK1335" s="624"/>
      <c r="WOL1335" s="624"/>
      <c r="WOM1335" s="624"/>
      <c r="WON1335" s="624"/>
      <c r="WOO1335" s="624"/>
      <c r="WOP1335" s="624"/>
      <c r="WOQ1335" s="624"/>
      <c r="WOR1335" s="624"/>
      <c r="WOS1335" s="624"/>
      <c r="WOT1335" s="624"/>
      <c r="WOU1335" s="624"/>
      <c r="WOV1335" s="624"/>
      <c r="WOW1335" s="624"/>
      <c r="WOX1335" s="624"/>
      <c r="WOY1335" s="624"/>
      <c r="WOZ1335" s="624"/>
      <c r="WPA1335" s="624"/>
      <c r="WPB1335" s="624"/>
      <c r="WPC1335" s="624"/>
      <c r="WPD1335" s="624"/>
      <c r="WPE1335" s="624"/>
      <c r="WPF1335" s="624"/>
      <c r="WPG1335" s="624"/>
      <c r="WPH1335" s="624"/>
      <c r="WPI1335" s="624"/>
      <c r="WPJ1335" s="624"/>
      <c r="WPK1335" s="624"/>
      <c r="WPL1335" s="624"/>
      <c r="WPM1335" s="624"/>
      <c r="WPN1335" s="624"/>
      <c r="WPO1335" s="624"/>
      <c r="WPP1335" s="624"/>
      <c r="WPQ1335" s="624"/>
      <c r="WPR1335" s="624"/>
      <c r="WPS1335" s="624"/>
      <c r="WPT1335" s="624"/>
      <c r="WPU1335" s="624"/>
      <c r="WPV1335" s="624"/>
      <c r="WPW1335" s="624"/>
      <c r="WPX1335" s="624"/>
      <c r="WPY1335" s="624"/>
      <c r="WPZ1335" s="624"/>
      <c r="WQA1335" s="624"/>
      <c r="WQB1335" s="624"/>
      <c r="WQC1335" s="624"/>
      <c r="WQD1335" s="624"/>
      <c r="WQE1335" s="624"/>
      <c r="WQF1335" s="624"/>
      <c r="WQG1335" s="624"/>
      <c r="WQH1335" s="624"/>
      <c r="WQI1335" s="624"/>
      <c r="WQJ1335" s="624"/>
      <c r="WQK1335" s="624"/>
      <c r="WQL1335" s="624"/>
      <c r="WQM1335" s="624"/>
      <c r="WQN1335" s="624"/>
      <c r="WQO1335" s="624"/>
      <c r="WQP1335" s="624"/>
      <c r="WQQ1335" s="624"/>
      <c r="WQR1335" s="624"/>
      <c r="WQS1335" s="624"/>
      <c r="WQT1335" s="624"/>
      <c r="WQU1335" s="624"/>
      <c r="WQV1335" s="624"/>
      <c r="WQW1335" s="624"/>
      <c r="WQX1335" s="624"/>
      <c r="WQY1335" s="624"/>
      <c r="WQZ1335" s="624"/>
      <c r="WRA1335" s="624"/>
      <c r="WRB1335" s="624"/>
      <c r="WRC1335" s="624"/>
      <c r="WRD1335" s="624"/>
      <c r="WRE1335" s="624"/>
      <c r="WRF1335" s="624"/>
      <c r="WRG1335" s="624"/>
      <c r="WRH1335" s="624"/>
      <c r="WRI1335" s="624"/>
      <c r="WRJ1335" s="624"/>
      <c r="WRK1335" s="624"/>
      <c r="WRL1335" s="624"/>
      <c r="WRM1335" s="624"/>
      <c r="WRN1335" s="624"/>
      <c r="WRO1335" s="624"/>
      <c r="WRP1335" s="624"/>
      <c r="WRQ1335" s="624"/>
      <c r="WRR1335" s="624"/>
      <c r="WRS1335" s="624"/>
      <c r="WRT1335" s="624"/>
      <c r="WRU1335" s="624"/>
      <c r="WRV1335" s="624"/>
      <c r="WRW1335" s="624"/>
      <c r="WRX1335" s="624"/>
      <c r="WRY1335" s="624"/>
      <c r="WRZ1335" s="624"/>
      <c r="WSA1335" s="624"/>
      <c r="WSB1335" s="624"/>
      <c r="WSC1335" s="624"/>
      <c r="WSD1335" s="624"/>
      <c r="WSE1335" s="624"/>
      <c r="WSF1335" s="624"/>
      <c r="WSG1335" s="624"/>
      <c r="WSH1335" s="624"/>
      <c r="WSI1335" s="624"/>
      <c r="WSJ1335" s="624"/>
      <c r="WSK1335" s="624"/>
      <c r="WSL1335" s="624"/>
      <c r="WSM1335" s="624"/>
      <c r="WSN1335" s="624"/>
      <c r="WSO1335" s="624"/>
      <c r="WSP1335" s="624"/>
      <c r="WSQ1335" s="624"/>
      <c r="WSR1335" s="624"/>
      <c r="WSS1335" s="624"/>
      <c r="WST1335" s="624"/>
      <c r="WSU1335" s="624"/>
      <c r="WSV1335" s="624"/>
      <c r="WSW1335" s="624"/>
      <c r="WSX1335" s="624"/>
      <c r="WSY1335" s="624"/>
      <c r="WSZ1335" s="624"/>
      <c r="WTA1335" s="624"/>
      <c r="WTB1335" s="624"/>
      <c r="WTC1335" s="624"/>
      <c r="WTD1335" s="624"/>
      <c r="WTE1335" s="624"/>
      <c r="WTF1335" s="624"/>
      <c r="WTG1335" s="624"/>
      <c r="WTH1335" s="624"/>
      <c r="WTI1335" s="624"/>
      <c r="WTJ1335" s="624"/>
      <c r="WTK1335" s="624"/>
      <c r="WTL1335" s="624"/>
      <c r="WTM1335" s="624"/>
      <c r="WTN1335" s="624"/>
      <c r="WTO1335" s="624"/>
      <c r="WTP1335" s="624"/>
      <c r="WTQ1335" s="624"/>
      <c r="WTR1335" s="624"/>
      <c r="WTS1335" s="624"/>
      <c r="WTT1335" s="624"/>
      <c r="WTU1335" s="624"/>
      <c r="WTV1335" s="624"/>
      <c r="WTW1335" s="624"/>
      <c r="WTX1335" s="624"/>
      <c r="WTY1335" s="624"/>
      <c r="WTZ1335" s="624"/>
      <c r="WUA1335" s="624"/>
      <c r="WUB1335" s="624"/>
      <c r="WUC1335" s="624"/>
      <c r="WUD1335" s="624"/>
      <c r="WUE1335" s="624"/>
      <c r="WUF1335" s="624"/>
      <c r="WUG1335" s="624"/>
      <c r="WUH1335" s="624"/>
      <c r="WUI1335" s="624"/>
      <c r="WUJ1335" s="624"/>
      <c r="WUK1335" s="624"/>
      <c r="WUL1335" s="624"/>
      <c r="WUM1335" s="624"/>
      <c r="WUN1335" s="624"/>
      <c r="WUO1335" s="624"/>
      <c r="WUP1335" s="624"/>
      <c r="WUQ1335" s="624"/>
      <c r="WUR1335" s="624"/>
      <c r="WUS1335" s="624"/>
      <c r="WUT1335" s="624"/>
      <c r="WUU1335" s="624"/>
      <c r="WUV1335" s="624"/>
      <c r="WUW1335" s="624"/>
      <c r="WUX1335" s="624"/>
      <c r="WUY1335" s="624"/>
      <c r="WUZ1335" s="624"/>
      <c r="WVA1335" s="624"/>
      <c r="WVB1335" s="624"/>
      <c r="WVC1335" s="624"/>
      <c r="WVD1335" s="624"/>
      <c r="WVE1335" s="624"/>
      <c r="WVF1335" s="624"/>
      <c r="WVG1335" s="624"/>
      <c r="WVH1335" s="624"/>
      <c r="WVI1335" s="624"/>
      <c r="WVJ1335" s="624"/>
      <c r="WVK1335" s="624"/>
      <c r="WVL1335" s="624"/>
      <c r="WVM1335" s="624"/>
      <c r="WVN1335" s="624"/>
      <c r="WVO1335" s="624"/>
      <c r="WVP1335" s="624"/>
      <c r="WVQ1335" s="624"/>
      <c r="WVR1335" s="624"/>
      <c r="WVS1335" s="624"/>
      <c r="WVT1335" s="624"/>
      <c r="WVU1335" s="624"/>
      <c r="WVV1335" s="624"/>
      <c r="WVW1335" s="624"/>
      <c r="WVX1335" s="624"/>
      <c r="WVY1335" s="624"/>
      <c r="WVZ1335" s="624"/>
      <c r="WWA1335" s="624"/>
      <c r="WWB1335" s="624"/>
      <c r="WWC1335" s="624"/>
      <c r="WWD1335" s="624"/>
      <c r="WWE1335" s="624"/>
      <c r="WWF1335" s="624"/>
      <c r="WWG1335" s="624"/>
      <c r="WWH1335" s="624"/>
      <c r="WWI1335" s="624"/>
      <c r="WWJ1335" s="624"/>
      <c r="WWK1335" s="624"/>
      <c r="WWL1335" s="624"/>
      <c r="WWM1335" s="624"/>
      <c r="WWN1335" s="624"/>
      <c r="WWO1335" s="624"/>
      <c r="WWP1335" s="624"/>
      <c r="WWQ1335" s="624"/>
      <c r="WWR1335" s="624"/>
      <c r="WWS1335" s="624"/>
      <c r="WWT1335" s="624"/>
      <c r="WWU1335" s="624"/>
      <c r="WWV1335" s="624"/>
      <c r="WWW1335" s="624"/>
      <c r="WWX1335" s="624"/>
      <c r="WWY1335" s="624"/>
      <c r="WWZ1335" s="624"/>
      <c r="WXA1335" s="624"/>
      <c r="WXB1335" s="624"/>
      <c r="WXC1335" s="624"/>
      <c r="WXD1335" s="624"/>
      <c r="WXE1335" s="624"/>
      <c r="WXF1335" s="624"/>
      <c r="WXG1335" s="624"/>
      <c r="WXH1335" s="624"/>
      <c r="WXI1335" s="624"/>
      <c r="WXJ1335" s="624"/>
      <c r="WXK1335" s="624"/>
      <c r="WXL1335" s="624"/>
      <c r="WXM1335" s="624"/>
      <c r="WXN1335" s="624"/>
      <c r="WXO1335" s="624"/>
      <c r="WXP1335" s="624"/>
      <c r="WXQ1335" s="624"/>
      <c r="WXR1335" s="624"/>
      <c r="WXS1335" s="624"/>
      <c r="WXT1335" s="624"/>
      <c r="WXU1335" s="624"/>
      <c r="WXV1335" s="624"/>
      <c r="WXW1335" s="624"/>
      <c r="WXX1335" s="624"/>
      <c r="WXY1335" s="624"/>
      <c r="WXZ1335" s="624"/>
      <c r="WYA1335" s="624"/>
      <c r="WYB1335" s="624"/>
      <c r="WYC1335" s="624"/>
      <c r="WYD1335" s="624"/>
      <c r="WYE1335" s="624"/>
      <c r="WYF1335" s="624"/>
      <c r="WYG1335" s="624"/>
      <c r="WYH1335" s="624"/>
      <c r="WYI1335" s="624"/>
      <c r="WYJ1335" s="624"/>
      <c r="WYK1335" s="624"/>
      <c r="WYL1335" s="624"/>
      <c r="WYM1335" s="624"/>
      <c r="WYN1335" s="624"/>
      <c r="WYO1335" s="624"/>
      <c r="WYP1335" s="624"/>
      <c r="WYQ1335" s="624"/>
      <c r="WYR1335" s="624"/>
      <c r="WYS1335" s="624"/>
      <c r="WYT1335" s="624"/>
      <c r="WYU1335" s="624"/>
      <c r="WYV1335" s="624"/>
      <c r="WYW1335" s="624"/>
      <c r="WYX1335" s="624"/>
      <c r="WYY1335" s="624"/>
      <c r="WYZ1335" s="624"/>
      <c r="WZA1335" s="624"/>
      <c r="WZB1335" s="624"/>
      <c r="WZC1335" s="624"/>
      <c r="WZD1335" s="624"/>
      <c r="WZE1335" s="624"/>
      <c r="WZF1335" s="624"/>
      <c r="WZG1335" s="624"/>
      <c r="WZH1335" s="624"/>
      <c r="WZI1335" s="624"/>
      <c r="WZJ1335" s="624"/>
      <c r="WZK1335" s="624"/>
      <c r="WZL1335" s="624"/>
      <c r="WZM1335" s="624"/>
      <c r="WZN1335" s="624"/>
      <c r="WZO1335" s="624"/>
      <c r="WZP1335" s="624"/>
      <c r="WZQ1335" s="624"/>
      <c r="WZR1335" s="624"/>
      <c r="WZS1335" s="624"/>
      <c r="WZT1335" s="624"/>
      <c r="WZU1335" s="624"/>
      <c r="WZV1335" s="624"/>
      <c r="WZW1335" s="624"/>
      <c r="WZX1335" s="624"/>
      <c r="WZY1335" s="624"/>
      <c r="WZZ1335" s="624"/>
      <c r="XAA1335" s="624"/>
      <c r="XAB1335" s="624"/>
      <c r="XAC1335" s="624"/>
      <c r="XAD1335" s="624"/>
      <c r="XAE1335" s="624"/>
      <c r="XAF1335" s="624"/>
      <c r="XAG1335" s="624"/>
      <c r="XAH1335" s="624"/>
      <c r="XAI1335" s="624"/>
      <c r="XAJ1335" s="624"/>
      <c r="XAK1335" s="624"/>
      <c r="XAL1335" s="624"/>
      <c r="XAM1335" s="624"/>
      <c r="XAN1335" s="624"/>
      <c r="XAO1335" s="624"/>
      <c r="XAP1335" s="624"/>
      <c r="XAQ1335" s="624"/>
      <c r="XAR1335" s="624"/>
      <c r="XAS1335" s="624"/>
      <c r="XAT1335" s="624"/>
      <c r="XAU1335" s="624"/>
      <c r="XAV1335" s="624"/>
      <c r="XAW1335" s="624"/>
      <c r="XAX1335" s="624"/>
      <c r="XAY1335" s="624"/>
      <c r="XAZ1335" s="624"/>
      <c r="XBA1335" s="624"/>
      <c r="XBB1335" s="624"/>
      <c r="XBC1335" s="624"/>
      <c r="XBD1335" s="624"/>
      <c r="XBE1335" s="624"/>
      <c r="XBF1335" s="624"/>
      <c r="XBG1335" s="624"/>
      <c r="XBH1335" s="624"/>
      <c r="XBI1335" s="624"/>
      <c r="XBJ1335" s="624"/>
      <c r="XBK1335" s="624"/>
      <c r="XBL1335" s="624"/>
      <c r="XBM1335" s="624"/>
      <c r="XBN1335" s="624"/>
      <c r="XBO1335" s="624"/>
      <c r="XBP1335" s="624"/>
      <c r="XBQ1335" s="624"/>
      <c r="XBR1335" s="624"/>
      <c r="XBS1335" s="624"/>
      <c r="XBT1335" s="624"/>
      <c r="XBU1335" s="624"/>
      <c r="XBV1335" s="624"/>
      <c r="XBW1335" s="624"/>
      <c r="XBX1335" s="624"/>
      <c r="XBY1335" s="624"/>
      <c r="XBZ1335" s="624"/>
      <c r="XCA1335" s="624"/>
      <c r="XCB1335" s="624"/>
      <c r="XCC1335" s="624"/>
      <c r="XCD1335" s="624"/>
      <c r="XCE1335" s="624"/>
      <c r="XCF1335" s="624"/>
      <c r="XCG1335" s="624"/>
      <c r="XCH1335" s="624"/>
      <c r="XCI1335" s="624"/>
      <c r="XCJ1335" s="624"/>
      <c r="XCK1335" s="624"/>
      <c r="XCL1335" s="624"/>
      <c r="XCM1335" s="624"/>
      <c r="XCN1335" s="624"/>
      <c r="XCO1335" s="624"/>
      <c r="XCP1335" s="624"/>
      <c r="XCQ1335" s="624"/>
      <c r="XCR1335" s="624"/>
      <c r="XCS1335" s="624"/>
      <c r="XCT1335" s="624"/>
      <c r="XCU1335" s="624"/>
      <c r="XCV1335" s="624"/>
      <c r="XCW1335" s="624"/>
      <c r="XCX1335" s="624"/>
      <c r="XCY1335" s="624"/>
      <c r="XCZ1335" s="624"/>
      <c r="XDA1335" s="624"/>
      <c r="XDB1335" s="624"/>
      <c r="XDC1335" s="624"/>
      <c r="XDD1335" s="624"/>
      <c r="XDE1335" s="624"/>
      <c r="XDF1335" s="624"/>
      <c r="XDG1335" s="624"/>
      <c r="XDH1335" s="624"/>
      <c r="XDI1335" s="624"/>
      <c r="XDJ1335" s="624"/>
      <c r="XDK1335" s="624"/>
      <c r="XDL1335" s="624"/>
      <c r="XDM1335" s="624"/>
      <c r="XDN1335" s="624"/>
      <c r="XDO1335" s="624"/>
      <c r="XDP1335" s="624"/>
      <c r="XDQ1335" s="624"/>
      <c r="XDR1335" s="624"/>
      <c r="XDS1335" s="624"/>
      <c r="XDT1335" s="624"/>
      <c r="XDU1335" s="624"/>
      <c r="XDV1335" s="624"/>
      <c r="XDW1335" s="624"/>
      <c r="XDX1335" s="624"/>
      <c r="XDY1335" s="624"/>
      <c r="XDZ1335" s="624"/>
      <c r="XEA1335" s="624"/>
      <c r="XEB1335" s="624"/>
      <c r="XEC1335" s="624"/>
      <c r="XED1335" s="624"/>
      <c r="XEE1335" s="624"/>
      <c r="XEF1335" s="624"/>
      <c r="XEG1335" s="624"/>
      <c r="XEH1335" s="624"/>
      <c r="XEI1335" s="624"/>
      <c r="XEJ1335" s="624"/>
      <c r="XEK1335" s="624"/>
      <c r="XEL1335" s="624"/>
      <c r="XEM1335" s="624"/>
      <c r="XEN1335" s="624"/>
      <c r="XEO1335" s="624"/>
      <c r="XEP1335" s="624"/>
      <c r="XEQ1335" s="624"/>
      <c r="XER1335" s="624"/>
      <c r="XES1335" s="624"/>
      <c r="XET1335" s="624"/>
      <c r="XEU1335" s="624"/>
      <c r="XEV1335" s="624"/>
      <c r="XEW1335" s="624"/>
      <c r="XEX1335" s="624"/>
      <c r="XEY1335" s="624"/>
    </row>
    <row r="1336" spans="1:16379" s="610" customFormat="1" x14ac:dyDescent="0.25">
      <c r="A1336" s="486" t="s">
        <v>4498</v>
      </c>
      <c r="B1336" s="487"/>
      <c r="C1336" s="486" t="s">
        <v>553</v>
      </c>
      <c r="D1336" s="596" t="s">
        <v>4514</v>
      </c>
      <c r="E1336" s="489" t="s">
        <v>18</v>
      </c>
      <c r="F1336" s="494" t="s">
        <v>503</v>
      </c>
      <c r="G1336" s="494"/>
      <c r="H1336" s="494"/>
      <c r="I1336" s="494"/>
      <c r="J1336" s="494"/>
      <c r="K1336" s="494"/>
      <c r="L1336" s="494" t="str">
        <f t="shared" ref="L1336:L1338" si="696">F1336</f>
        <v>25</v>
      </c>
      <c r="M1336" s="490">
        <v>1</v>
      </c>
      <c r="N1336" s="491">
        <f t="shared" ref="N1336:N1343" si="697">ROUND(M1336*L1336,2)</f>
        <v>25</v>
      </c>
      <c r="O1336" s="576"/>
      <c r="P1336" s="576"/>
      <c r="Q1336" s="492">
        <f t="shared" ref="Q1336:Q1343" si="698">ROUND(N1336*O1336,2)</f>
        <v>0</v>
      </c>
      <c r="R1336" s="492"/>
      <c r="S1336" s="715">
        <f t="shared" ref="S1336:S1343" si="699">ROUND(Q1336+R1336,2)</f>
        <v>0</v>
      </c>
      <c r="T1336" s="590"/>
      <c r="U1336" s="609"/>
      <c r="V1336" s="609"/>
      <c r="W1336" s="609"/>
      <c r="X1336" s="609"/>
      <c r="Y1336" s="609"/>
    </row>
    <row r="1337" spans="1:16379" s="610" customFormat="1" ht="15.75" customHeight="1" x14ac:dyDescent="0.3">
      <c r="A1337" s="486" t="s">
        <v>4499</v>
      </c>
      <c r="B1337" s="487"/>
      <c r="C1337" s="486" t="s">
        <v>553</v>
      </c>
      <c r="D1337" s="523" t="s">
        <v>3331</v>
      </c>
      <c r="E1337" s="489" t="s">
        <v>18</v>
      </c>
      <c r="F1337" s="494" t="s">
        <v>14</v>
      </c>
      <c r="G1337" s="494"/>
      <c r="H1337" s="494"/>
      <c r="I1337" s="494"/>
      <c r="J1337" s="494"/>
      <c r="K1337" s="494"/>
      <c r="L1337" s="494" t="str">
        <f t="shared" si="696"/>
        <v>1</v>
      </c>
      <c r="M1337" s="490">
        <v>1</v>
      </c>
      <c r="N1337" s="491">
        <f t="shared" si="697"/>
        <v>1</v>
      </c>
      <c r="O1337" s="576"/>
      <c r="P1337" s="576"/>
      <c r="Q1337" s="492">
        <f t="shared" si="698"/>
        <v>0</v>
      </c>
      <c r="R1337" s="492"/>
      <c r="S1337" s="715">
        <f t="shared" si="699"/>
        <v>0</v>
      </c>
      <c r="T1337" s="590"/>
      <c r="U1337" s="609"/>
      <c r="V1337" s="609"/>
      <c r="W1337" s="609"/>
      <c r="X1337" s="609"/>
      <c r="Y1337" s="609"/>
    </row>
    <row r="1338" spans="1:16379" s="610" customFormat="1" ht="25.5" customHeight="1" x14ac:dyDescent="0.25">
      <c r="A1338" s="486" t="s">
        <v>4500</v>
      </c>
      <c r="B1338" s="487"/>
      <c r="C1338" s="486" t="s">
        <v>553</v>
      </c>
      <c r="D1338" s="596" t="s">
        <v>3834</v>
      </c>
      <c r="E1338" s="489" t="s">
        <v>18</v>
      </c>
      <c r="F1338" s="497" t="s">
        <v>14</v>
      </c>
      <c r="G1338" s="497"/>
      <c r="H1338" s="497"/>
      <c r="I1338" s="497"/>
      <c r="J1338" s="497"/>
      <c r="K1338" s="497"/>
      <c r="L1338" s="494" t="str">
        <f t="shared" si="696"/>
        <v>1</v>
      </c>
      <c r="M1338" s="490">
        <v>1</v>
      </c>
      <c r="N1338" s="491">
        <f t="shared" si="697"/>
        <v>1</v>
      </c>
      <c r="O1338" s="576"/>
      <c r="P1338" s="576"/>
      <c r="Q1338" s="492">
        <f t="shared" si="698"/>
        <v>0</v>
      </c>
      <c r="R1338" s="492"/>
      <c r="S1338" s="715">
        <f t="shared" si="699"/>
        <v>0</v>
      </c>
      <c r="T1338" s="584"/>
    </row>
    <row r="1339" spans="1:16379" s="610" customFormat="1" ht="25.5" customHeight="1" x14ac:dyDescent="0.25">
      <c r="A1339" s="486" t="s">
        <v>4501</v>
      </c>
      <c r="B1339" s="487"/>
      <c r="C1339" s="486" t="s">
        <v>553</v>
      </c>
      <c r="D1339" s="596" t="s">
        <v>3835</v>
      </c>
      <c r="E1339" s="489" t="s">
        <v>18</v>
      </c>
      <c r="F1339" s="497" t="s">
        <v>14</v>
      </c>
      <c r="G1339" s="497"/>
      <c r="H1339" s="497"/>
      <c r="I1339" s="497"/>
      <c r="J1339" s="497"/>
      <c r="K1339" s="497"/>
      <c r="L1339" s="494" t="str">
        <f t="shared" ref="L1339:L1349" si="700">F1339</f>
        <v>1</v>
      </c>
      <c r="M1339" s="490">
        <v>1</v>
      </c>
      <c r="N1339" s="491">
        <f t="shared" si="697"/>
        <v>1</v>
      </c>
      <c r="O1339" s="576"/>
      <c r="P1339" s="576"/>
      <c r="Q1339" s="492">
        <f t="shared" si="698"/>
        <v>0</v>
      </c>
      <c r="R1339" s="492"/>
      <c r="S1339" s="715">
        <f t="shared" si="699"/>
        <v>0</v>
      </c>
      <c r="T1339" s="584"/>
    </row>
    <row r="1340" spans="1:16379" s="610" customFormat="1" ht="25.5" customHeight="1" x14ac:dyDescent="0.25">
      <c r="A1340" s="486" t="s">
        <v>4502</v>
      </c>
      <c r="B1340" s="487"/>
      <c r="C1340" s="486" t="s">
        <v>553</v>
      </c>
      <c r="D1340" s="596" t="s">
        <v>3836</v>
      </c>
      <c r="E1340" s="489" t="s">
        <v>18</v>
      </c>
      <c r="F1340" s="497" t="s">
        <v>15</v>
      </c>
      <c r="G1340" s="497"/>
      <c r="H1340" s="497"/>
      <c r="I1340" s="497"/>
      <c r="J1340" s="497"/>
      <c r="K1340" s="497"/>
      <c r="L1340" s="494" t="str">
        <f t="shared" si="700"/>
        <v>2</v>
      </c>
      <c r="M1340" s="490">
        <v>1</v>
      </c>
      <c r="N1340" s="491">
        <f t="shared" si="697"/>
        <v>2</v>
      </c>
      <c r="O1340" s="576"/>
      <c r="P1340" s="576"/>
      <c r="Q1340" s="492">
        <f t="shared" si="698"/>
        <v>0</v>
      </c>
      <c r="R1340" s="492"/>
      <c r="S1340" s="715">
        <f t="shared" si="699"/>
        <v>0</v>
      </c>
      <c r="T1340" s="584"/>
    </row>
    <row r="1341" spans="1:16379" s="610" customFormat="1" ht="25.5" customHeight="1" x14ac:dyDescent="0.25">
      <c r="A1341" s="486" t="s">
        <v>4503</v>
      </c>
      <c r="B1341" s="487"/>
      <c r="C1341" s="486" t="s">
        <v>553</v>
      </c>
      <c r="D1341" s="596" t="s">
        <v>3837</v>
      </c>
      <c r="E1341" s="489" t="s">
        <v>18</v>
      </c>
      <c r="F1341" s="497" t="s">
        <v>14</v>
      </c>
      <c r="G1341" s="497"/>
      <c r="H1341" s="497"/>
      <c r="I1341" s="497"/>
      <c r="J1341" s="497"/>
      <c r="K1341" s="497"/>
      <c r="L1341" s="494" t="str">
        <f t="shared" si="700"/>
        <v>1</v>
      </c>
      <c r="M1341" s="490">
        <v>1</v>
      </c>
      <c r="N1341" s="491">
        <f t="shared" si="697"/>
        <v>1</v>
      </c>
      <c r="O1341" s="576"/>
      <c r="P1341" s="576"/>
      <c r="Q1341" s="492">
        <f t="shared" si="698"/>
        <v>0</v>
      </c>
      <c r="R1341" s="492"/>
      <c r="S1341" s="715">
        <f t="shared" si="699"/>
        <v>0</v>
      </c>
      <c r="T1341" s="584"/>
    </row>
    <row r="1342" spans="1:16379" s="610" customFormat="1" ht="25.5" customHeight="1" x14ac:dyDescent="0.25">
      <c r="A1342" s="486" t="s">
        <v>4504</v>
      </c>
      <c r="B1342" s="487"/>
      <c r="C1342" s="486" t="s">
        <v>553</v>
      </c>
      <c r="D1342" s="596" t="s">
        <v>3838</v>
      </c>
      <c r="E1342" s="489" t="s">
        <v>18</v>
      </c>
      <c r="F1342" s="497" t="s">
        <v>14</v>
      </c>
      <c r="G1342" s="497"/>
      <c r="H1342" s="497"/>
      <c r="I1342" s="497"/>
      <c r="J1342" s="497"/>
      <c r="K1342" s="497"/>
      <c r="L1342" s="494" t="str">
        <f t="shared" si="700"/>
        <v>1</v>
      </c>
      <c r="M1342" s="490">
        <v>1</v>
      </c>
      <c r="N1342" s="491">
        <f t="shared" si="697"/>
        <v>1</v>
      </c>
      <c r="O1342" s="576"/>
      <c r="P1342" s="576"/>
      <c r="Q1342" s="492">
        <f t="shared" si="698"/>
        <v>0</v>
      </c>
      <c r="R1342" s="492"/>
      <c r="S1342" s="715">
        <f t="shared" si="699"/>
        <v>0</v>
      </c>
      <c r="T1342" s="584"/>
    </row>
    <row r="1343" spans="1:16379" s="610" customFormat="1" ht="25.5" customHeight="1" x14ac:dyDescent="0.25">
      <c r="A1343" s="486" t="s">
        <v>4505</v>
      </c>
      <c r="B1343" s="487"/>
      <c r="C1343" s="486" t="s">
        <v>553</v>
      </c>
      <c r="D1343" s="596" t="s">
        <v>3839</v>
      </c>
      <c r="E1343" s="489" t="s">
        <v>18</v>
      </c>
      <c r="F1343" s="497" t="s">
        <v>483</v>
      </c>
      <c r="G1343" s="497"/>
      <c r="H1343" s="497"/>
      <c r="I1343" s="497"/>
      <c r="J1343" s="497"/>
      <c r="K1343" s="497"/>
      <c r="L1343" s="494" t="str">
        <f>F1343</f>
        <v>5</v>
      </c>
      <c r="M1343" s="490">
        <v>1</v>
      </c>
      <c r="N1343" s="491">
        <f t="shared" si="697"/>
        <v>5</v>
      </c>
      <c r="O1343" s="576"/>
      <c r="P1343" s="576"/>
      <c r="Q1343" s="492">
        <f t="shared" si="698"/>
        <v>0</v>
      </c>
      <c r="R1343" s="492"/>
      <c r="S1343" s="715">
        <f t="shared" si="699"/>
        <v>0</v>
      </c>
      <c r="T1343" s="584"/>
    </row>
    <row r="1344" spans="1:16379" s="559" customFormat="1" x14ac:dyDescent="0.3">
      <c r="A1344" s="477" t="s">
        <v>3123</v>
      </c>
      <c r="B1344" s="501" t="s">
        <v>4988</v>
      </c>
      <c r="C1344" s="504" t="s">
        <v>552</v>
      </c>
      <c r="D1344" s="508" t="s">
        <v>654</v>
      </c>
      <c r="E1344" s="479" t="s">
        <v>18</v>
      </c>
      <c r="F1344" s="500">
        <f>F1345+F1346+F1347+F1348+F1349</f>
        <v>5</v>
      </c>
      <c r="G1344" s="500"/>
      <c r="H1344" s="500"/>
      <c r="I1344" s="500"/>
      <c r="J1344" s="500"/>
      <c r="K1344" s="500"/>
      <c r="L1344" s="506">
        <f>F1344</f>
        <v>5</v>
      </c>
      <c r="M1344" s="507">
        <v>1</v>
      </c>
      <c r="N1344" s="483">
        <f>ROUND(M1344*L1344,2)</f>
        <v>5</v>
      </c>
      <c r="O1344" s="575"/>
      <c r="P1344" s="575"/>
      <c r="Q1344" s="485"/>
      <c r="R1344" s="485">
        <f>ROUND(N1344*P1344,2)</f>
        <v>0</v>
      </c>
      <c r="S1344" s="715">
        <f>ROUND(Q1344+R1344,2)</f>
        <v>0</v>
      </c>
      <c r="T1344" s="586"/>
      <c r="U1344" s="558"/>
      <c r="V1344" s="558"/>
      <c r="W1344" s="558"/>
      <c r="X1344" s="558"/>
      <c r="Y1344" s="558"/>
    </row>
    <row r="1345" spans="1:16379" s="626" customFormat="1" ht="32.25" customHeight="1" x14ac:dyDescent="0.25">
      <c r="A1345" s="486" t="s">
        <v>3124</v>
      </c>
      <c r="B1345" s="543"/>
      <c r="C1345" s="486" t="s">
        <v>553</v>
      </c>
      <c r="D1345" s="596" t="s">
        <v>3751</v>
      </c>
      <c r="E1345" s="489" t="s">
        <v>18</v>
      </c>
      <c r="F1345" s="517" t="s">
        <v>14</v>
      </c>
      <c r="G1345" s="517"/>
      <c r="H1345" s="517"/>
      <c r="I1345" s="517"/>
      <c r="J1345" s="517"/>
      <c r="K1345" s="517"/>
      <c r="L1345" s="494" t="str">
        <f t="shared" si="700"/>
        <v>1</v>
      </c>
      <c r="M1345" s="490">
        <v>1</v>
      </c>
      <c r="N1345" s="491">
        <f t="shared" ref="N1345:N1349" si="701">ROUND(M1345*L1345,2)</f>
        <v>1</v>
      </c>
      <c r="O1345" s="577"/>
      <c r="P1345" s="577"/>
      <c r="Q1345" s="492">
        <f t="shared" ref="Q1345:Q1349" si="702">ROUND(N1345*O1345,2)</f>
        <v>0</v>
      </c>
      <c r="R1345" s="492"/>
      <c r="S1345" s="715">
        <f t="shared" ref="S1345:S1349" si="703">ROUND(Q1345+R1345,2)</f>
        <v>0</v>
      </c>
      <c r="T1345" s="584"/>
      <c r="U1345" s="625"/>
      <c r="V1345" s="625"/>
      <c r="W1345" s="625"/>
      <c r="X1345" s="625"/>
      <c r="Y1345" s="625"/>
    </row>
    <row r="1346" spans="1:16379" s="610" customFormat="1" ht="32.25" customHeight="1" x14ac:dyDescent="0.25">
      <c r="A1346" s="486" t="s">
        <v>3125</v>
      </c>
      <c r="B1346" s="487"/>
      <c r="C1346" s="486" t="s">
        <v>553</v>
      </c>
      <c r="D1346" s="596" t="s">
        <v>3840</v>
      </c>
      <c r="E1346" s="489" t="s">
        <v>18</v>
      </c>
      <c r="F1346" s="497" t="s">
        <v>14</v>
      </c>
      <c r="G1346" s="497"/>
      <c r="H1346" s="497"/>
      <c r="I1346" s="497"/>
      <c r="J1346" s="497"/>
      <c r="K1346" s="497"/>
      <c r="L1346" s="494" t="str">
        <f t="shared" si="700"/>
        <v>1</v>
      </c>
      <c r="M1346" s="490">
        <v>1</v>
      </c>
      <c r="N1346" s="491">
        <f t="shared" si="701"/>
        <v>1</v>
      </c>
      <c r="O1346" s="576"/>
      <c r="P1346" s="576"/>
      <c r="Q1346" s="492">
        <f t="shared" si="702"/>
        <v>0</v>
      </c>
      <c r="R1346" s="492"/>
      <c r="S1346" s="715">
        <f t="shared" si="703"/>
        <v>0</v>
      </c>
      <c r="T1346" s="584"/>
    </row>
    <row r="1347" spans="1:16379" s="610" customFormat="1" ht="32.25" customHeight="1" x14ac:dyDescent="0.25">
      <c r="A1347" s="486" t="s">
        <v>4506</v>
      </c>
      <c r="B1347" s="487"/>
      <c r="C1347" s="486" t="s">
        <v>553</v>
      </c>
      <c r="D1347" s="596" t="s">
        <v>3841</v>
      </c>
      <c r="E1347" s="489" t="s">
        <v>18</v>
      </c>
      <c r="F1347" s="497" t="s">
        <v>14</v>
      </c>
      <c r="G1347" s="497"/>
      <c r="H1347" s="497"/>
      <c r="I1347" s="497"/>
      <c r="J1347" s="497"/>
      <c r="K1347" s="497"/>
      <c r="L1347" s="494" t="str">
        <f t="shared" si="700"/>
        <v>1</v>
      </c>
      <c r="M1347" s="490">
        <v>1</v>
      </c>
      <c r="N1347" s="491">
        <f t="shared" si="701"/>
        <v>1</v>
      </c>
      <c r="O1347" s="576"/>
      <c r="P1347" s="576"/>
      <c r="Q1347" s="492">
        <f t="shared" si="702"/>
        <v>0</v>
      </c>
      <c r="R1347" s="492"/>
      <c r="S1347" s="715">
        <f t="shared" si="703"/>
        <v>0</v>
      </c>
      <c r="T1347" s="584"/>
    </row>
    <row r="1348" spans="1:16379" s="610" customFormat="1" ht="32.25" customHeight="1" x14ac:dyDescent="0.25">
      <c r="A1348" s="486" t="s">
        <v>4507</v>
      </c>
      <c r="B1348" s="487"/>
      <c r="C1348" s="486" t="s">
        <v>553</v>
      </c>
      <c r="D1348" s="596" t="s">
        <v>3842</v>
      </c>
      <c r="E1348" s="489" t="s">
        <v>18</v>
      </c>
      <c r="F1348" s="497" t="s">
        <v>14</v>
      </c>
      <c r="G1348" s="497"/>
      <c r="H1348" s="497"/>
      <c r="I1348" s="497"/>
      <c r="J1348" s="497"/>
      <c r="K1348" s="497"/>
      <c r="L1348" s="494" t="str">
        <f t="shared" si="700"/>
        <v>1</v>
      </c>
      <c r="M1348" s="490">
        <v>1</v>
      </c>
      <c r="N1348" s="491">
        <f t="shared" si="701"/>
        <v>1</v>
      </c>
      <c r="O1348" s="576"/>
      <c r="P1348" s="576"/>
      <c r="Q1348" s="492">
        <f t="shared" si="702"/>
        <v>0</v>
      </c>
      <c r="R1348" s="492"/>
      <c r="S1348" s="715">
        <f t="shared" si="703"/>
        <v>0</v>
      </c>
      <c r="T1348" s="584"/>
    </row>
    <row r="1349" spans="1:16379" s="610" customFormat="1" ht="32.25" customHeight="1" x14ac:dyDescent="0.25">
      <c r="A1349" s="486" t="s">
        <v>4508</v>
      </c>
      <c r="B1349" s="487"/>
      <c r="C1349" s="486" t="s">
        <v>553</v>
      </c>
      <c r="D1349" s="596" t="s">
        <v>3843</v>
      </c>
      <c r="E1349" s="489" t="s">
        <v>18</v>
      </c>
      <c r="F1349" s="497" t="s">
        <v>14</v>
      </c>
      <c r="G1349" s="497"/>
      <c r="H1349" s="497"/>
      <c r="I1349" s="497"/>
      <c r="J1349" s="497"/>
      <c r="K1349" s="497"/>
      <c r="L1349" s="494" t="str">
        <f t="shared" si="700"/>
        <v>1</v>
      </c>
      <c r="M1349" s="490">
        <v>1</v>
      </c>
      <c r="N1349" s="491">
        <f t="shared" si="701"/>
        <v>1</v>
      </c>
      <c r="O1349" s="576"/>
      <c r="P1349" s="576"/>
      <c r="Q1349" s="492">
        <f t="shared" si="702"/>
        <v>0</v>
      </c>
      <c r="R1349" s="492"/>
      <c r="S1349" s="715">
        <f t="shared" si="703"/>
        <v>0</v>
      </c>
      <c r="T1349" s="584"/>
    </row>
    <row r="1350" spans="1:16379" s="610" customFormat="1" ht="25.5" customHeight="1" x14ac:dyDescent="0.3">
      <c r="A1350" s="477" t="s">
        <v>4509</v>
      </c>
      <c r="B1350" s="501" t="s">
        <v>2307</v>
      </c>
      <c r="C1350" s="477" t="s">
        <v>552</v>
      </c>
      <c r="D1350" s="499" t="s">
        <v>2071</v>
      </c>
      <c r="E1350" s="479" t="s">
        <v>18</v>
      </c>
      <c r="F1350" s="519">
        <f>F1351+F1352</f>
        <v>50</v>
      </c>
      <c r="G1350" s="479"/>
      <c r="H1350" s="479"/>
      <c r="I1350" s="479"/>
      <c r="J1350" s="479"/>
      <c r="K1350" s="479"/>
      <c r="L1350" s="500">
        <f>L1351+L1352</f>
        <v>50</v>
      </c>
      <c r="M1350" s="482">
        <v>1</v>
      </c>
      <c r="N1350" s="483">
        <f>ROUND(M1350*L1350,2)</f>
        <v>50</v>
      </c>
      <c r="O1350" s="575"/>
      <c r="P1350" s="575"/>
      <c r="Q1350" s="485"/>
      <c r="R1350" s="485">
        <f>ROUND(N1350*P1350,2)</f>
        <v>0</v>
      </c>
      <c r="S1350" s="715">
        <f>ROUND(Q1350+R1350,2)</f>
        <v>0</v>
      </c>
      <c r="T1350" s="587" t="s">
        <v>556</v>
      </c>
      <c r="U1350" s="559"/>
      <c r="V1350" s="559"/>
      <c r="W1350" s="559"/>
      <c r="X1350" s="559"/>
      <c r="Y1350" s="559"/>
      <c r="Z1350" s="559"/>
      <c r="AA1350" s="559"/>
      <c r="AB1350" s="559"/>
      <c r="AC1350" s="559"/>
      <c r="AD1350" s="559"/>
      <c r="AE1350" s="559"/>
      <c r="AF1350" s="559"/>
      <c r="AG1350" s="559"/>
      <c r="AH1350" s="559"/>
      <c r="AI1350" s="559"/>
      <c r="AJ1350" s="559"/>
      <c r="AK1350" s="559"/>
      <c r="AL1350" s="559"/>
      <c r="AM1350" s="559"/>
      <c r="AN1350" s="559"/>
      <c r="AO1350" s="559"/>
      <c r="AP1350" s="559"/>
      <c r="AQ1350" s="559"/>
      <c r="AR1350" s="559"/>
      <c r="AS1350" s="559"/>
      <c r="AT1350" s="559"/>
      <c r="AU1350" s="559"/>
      <c r="AV1350" s="559"/>
      <c r="AW1350" s="559"/>
      <c r="AX1350" s="559"/>
      <c r="AY1350" s="559"/>
      <c r="AZ1350" s="559"/>
      <c r="BA1350" s="559"/>
      <c r="BB1350" s="559"/>
      <c r="BC1350" s="559"/>
      <c r="BD1350" s="559"/>
      <c r="BE1350" s="559"/>
      <c r="BF1350" s="559"/>
      <c r="BG1350" s="559"/>
      <c r="BH1350" s="559"/>
      <c r="BI1350" s="559"/>
      <c r="BJ1350" s="559"/>
      <c r="BK1350" s="559"/>
      <c r="BL1350" s="559"/>
      <c r="BM1350" s="559"/>
      <c r="BN1350" s="559"/>
      <c r="BO1350" s="559"/>
      <c r="BP1350" s="559"/>
      <c r="BQ1350" s="559"/>
      <c r="BR1350" s="559"/>
      <c r="BS1350" s="559"/>
      <c r="BT1350" s="559"/>
      <c r="BU1350" s="559"/>
      <c r="BV1350" s="559"/>
      <c r="BW1350" s="559"/>
      <c r="BX1350" s="559"/>
      <c r="BY1350" s="559"/>
      <c r="BZ1350" s="559"/>
      <c r="CA1350" s="559"/>
      <c r="CB1350" s="559"/>
      <c r="CC1350" s="559"/>
      <c r="CD1350" s="559"/>
      <c r="CE1350" s="559"/>
      <c r="CF1350" s="559"/>
      <c r="CG1350" s="559"/>
      <c r="CH1350" s="559"/>
      <c r="CI1350" s="559"/>
      <c r="CJ1350" s="559"/>
      <c r="CK1350" s="559"/>
      <c r="CL1350" s="559"/>
      <c r="CM1350" s="559"/>
      <c r="CN1350" s="559"/>
      <c r="CO1350" s="559"/>
      <c r="CP1350" s="559"/>
      <c r="CQ1350" s="559"/>
      <c r="CR1350" s="559"/>
      <c r="CS1350" s="559"/>
      <c r="CT1350" s="559"/>
      <c r="CU1350" s="559"/>
      <c r="CV1350" s="559"/>
      <c r="CW1350" s="559"/>
      <c r="CX1350" s="559"/>
      <c r="CY1350" s="559"/>
      <c r="CZ1350" s="559"/>
      <c r="DA1350" s="559"/>
      <c r="DB1350" s="559"/>
      <c r="DC1350" s="559"/>
      <c r="DD1350" s="559"/>
      <c r="DE1350" s="559"/>
      <c r="DF1350" s="559"/>
      <c r="DG1350" s="559"/>
      <c r="DH1350" s="559"/>
      <c r="DI1350" s="559"/>
      <c r="DJ1350" s="559"/>
      <c r="DK1350" s="559"/>
      <c r="DL1350" s="559"/>
      <c r="DM1350" s="559"/>
      <c r="DN1350" s="559"/>
      <c r="DO1350" s="559"/>
      <c r="DP1350" s="559"/>
      <c r="DQ1350" s="559"/>
      <c r="DR1350" s="559"/>
      <c r="DS1350" s="559"/>
      <c r="DT1350" s="559"/>
      <c r="DU1350" s="559"/>
      <c r="DV1350" s="559"/>
      <c r="DW1350" s="559"/>
      <c r="DX1350" s="559"/>
      <c r="DY1350" s="559"/>
      <c r="DZ1350" s="559"/>
      <c r="EA1350" s="559"/>
      <c r="EB1350" s="559"/>
      <c r="EC1350" s="559"/>
      <c r="ED1350" s="559"/>
      <c r="EE1350" s="559"/>
      <c r="EF1350" s="559"/>
      <c r="EG1350" s="559"/>
      <c r="EH1350" s="559"/>
      <c r="EI1350" s="559"/>
      <c r="EJ1350" s="559"/>
      <c r="EK1350" s="559"/>
      <c r="EL1350" s="559"/>
      <c r="EM1350" s="559"/>
      <c r="EN1350" s="559"/>
      <c r="EO1350" s="559"/>
      <c r="EP1350" s="559"/>
      <c r="EQ1350" s="559"/>
      <c r="ER1350" s="559"/>
      <c r="ES1350" s="559"/>
      <c r="ET1350" s="559"/>
      <c r="EU1350" s="559"/>
      <c r="EV1350" s="559"/>
      <c r="EW1350" s="559"/>
      <c r="EX1350" s="559"/>
      <c r="EY1350" s="559"/>
      <c r="EZ1350" s="559"/>
      <c r="FA1350" s="559"/>
      <c r="FB1350" s="559"/>
      <c r="FC1350" s="559"/>
      <c r="FD1350" s="559"/>
      <c r="FE1350" s="559"/>
      <c r="FF1350" s="559"/>
      <c r="FG1350" s="559"/>
      <c r="FH1350" s="559"/>
      <c r="FI1350" s="559"/>
      <c r="FJ1350" s="559"/>
      <c r="FK1350" s="559"/>
      <c r="FL1350" s="559"/>
      <c r="FM1350" s="559"/>
      <c r="FN1350" s="559"/>
      <c r="FO1350" s="559"/>
      <c r="FP1350" s="559"/>
      <c r="FQ1350" s="559"/>
      <c r="FR1350" s="559"/>
      <c r="FS1350" s="559"/>
      <c r="FT1350" s="559"/>
      <c r="FU1350" s="559"/>
      <c r="FV1350" s="559"/>
      <c r="FW1350" s="559"/>
      <c r="FX1350" s="559"/>
      <c r="FY1350" s="559"/>
      <c r="FZ1350" s="559"/>
      <c r="GA1350" s="559"/>
      <c r="GB1350" s="559"/>
      <c r="GC1350" s="559"/>
      <c r="GD1350" s="559"/>
      <c r="GE1350" s="559"/>
      <c r="GF1350" s="559"/>
      <c r="GG1350" s="559"/>
      <c r="GH1350" s="559"/>
      <c r="GI1350" s="559"/>
      <c r="GJ1350" s="559"/>
      <c r="GK1350" s="559"/>
      <c r="GL1350" s="559"/>
      <c r="GM1350" s="559"/>
      <c r="GN1350" s="559"/>
      <c r="GO1350" s="559"/>
      <c r="GP1350" s="559"/>
      <c r="GQ1350" s="559"/>
      <c r="GR1350" s="559"/>
      <c r="GS1350" s="559"/>
      <c r="GT1350" s="559"/>
      <c r="GU1350" s="559"/>
      <c r="GV1350" s="559"/>
      <c r="GW1350" s="559"/>
      <c r="GX1350" s="559"/>
      <c r="GY1350" s="559"/>
      <c r="GZ1350" s="559"/>
      <c r="HA1350" s="559"/>
      <c r="HB1350" s="559"/>
      <c r="HC1350" s="559"/>
      <c r="HD1350" s="559"/>
      <c r="HE1350" s="559"/>
      <c r="HF1350" s="559"/>
      <c r="HG1350" s="559"/>
      <c r="HH1350" s="559"/>
      <c r="HI1350" s="559"/>
      <c r="HJ1350" s="559"/>
      <c r="HK1350" s="559"/>
      <c r="HL1350" s="559"/>
      <c r="HM1350" s="559"/>
      <c r="HN1350" s="559"/>
      <c r="HO1350" s="559"/>
      <c r="HP1350" s="559"/>
      <c r="HQ1350" s="559"/>
      <c r="HR1350" s="559"/>
      <c r="HS1350" s="559"/>
      <c r="HT1350" s="559"/>
      <c r="HU1350" s="559"/>
      <c r="HV1350" s="559"/>
      <c r="HW1350" s="559"/>
      <c r="HX1350" s="559"/>
      <c r="HY1350" s="559"/>
      <c r="HZ1350" s="559"/>
      <c r="IA1350" s="559"/>
      <c r="IB1350" s="559"/>
      <c r="IC1350" s="559"/>
      <c r="ID1350" s="559"/>
      <c r="IE1350" s="559"/>
      <c r="IF1350" s="559"/>
      <c r="IG1350" s="559"/>
      <c r="IH1350" s="559"/>
      <c r="II1350" s="559"/>
      <c r="IJ1350" s="559"/>
      <c r="IK1350" s="559"/>
      <c r="IL1350" s="559"/>
      <c r="IM1350" s="559"/>
      <c r="IN1350" s="559"/>
      <c r="IO1350" s="559"/>
      <c r="IP1350" s="559"/>
      <c r="IQ1350" s="559"/>
      <c r="IR1350" s="559"/>
      <c r="IS1350" s="559"/>
      <c r="IT1350" s="559"/>
      <c r="IU1350" s="559"/>
      <c r="IV1350" s="559"/>
      <c r="IW1350" s="559"/>
      <c r="IX1350" s="559"/>
      <c r="IY1350" s="559"/>
      <c r="IZ1350" s="559"/>
      <c r="JA1350" s="559"/>
      <c r="JB1350" s="559"/>
      <c r="JC1350" s="559"/>
      <c r="JD1350" s="559"/>
      <c r="JE1350" s="559"/>
      <c r="JF1350" s="559"/>
      <c r="JG1350" s="559"/>
      <c r="JH1350" s="559"/>
      <c r="JI1350" s="559"/>
      <c r="JJ1350" s="559"/>
      <c r="JK1350" s="559"/>
      <c r="JL1350" s="559"/>
      <c r="JM1350" s="559"/>
      <c r="JN1350" s="559"/>
      <c r="JO1350" s="559"/>
      <c r="JP1350" s="559"/>
      <c r="JQ1350" s="559"/>
      <c r="JR1350" s="559"/>
      <c r="JS1350" s="559"/>
      <c r="JT1350" s="559"/>
      <c r="JU1350" s="559"/>
      <c r="JV1350" s="559"/>
      <c r="JW1350" s="559"/>
      <c r="JX1350" s="559"/>
      <c r="JY1350" s="559"/>
      <c r="JZ1350" s="559"/>
      <c r="KA1350" s="559"/>
      <c r="KB1350" s="559"/>
      <c r="KC1350" s="559"/>
      <c r="KD1350" s="559"/>
      <c r="KE1350" s="559"/>
      <c r="KF1350" s="559"/>
      <c r="KG1350" s="559"/>
      <c r="KH1350" s="559"/>
      <c r="KI1350" s="559"/>
      <c r="KJ1350" s="559"/>
      <c r="KK1350" s="559"/>
      <c r="KL1350" s="559"/>
      <c r="KM1350" s="559"/>
      <c r="KN1350" s="559"/>
      <c r="KO1350" s="559"/>
      <c r="KP1350" s="559"/>
      <c r="KQ1350" s="559"/>
      <c r="KR1350" s="559"/>
      <c r="KS1350" s="559"/>
      <c r="KT1350" s="559"/>
      <c r="KU1350" s="559"/>
      <c r="KV1350" s="559"/>
      <c r="KW1350" s="559"/>
      <c r="KX1350" s="559"/>
      <c r="KY1350" s="559"/>
      <c r="KZ1350" s="559"/>
      <c r="LA1350" s="559"/>
      <c r="LB1350" s="559"/>
      <c r="LC1350" s="559"/>
      <c r="LD1350" s="559"/>
      <c r="LE1350" s="559"/>
      <c r="LF1350" s="559"/>
      <c r="LG1350" s="559"/>
      <c r="LH1350" s="559"/>
      <c r="LI1350" s="559"/>
      <c r="LJ1350" s="559"/>
      <c r="LK1350" s="559"/>
      <c r="LL1350" s="559"/>
      <c r="LM1350" s="559"/>
      <c r="LN1350" s="559"/>
      <c r="LO1350" s="559"/>
      <c r="LP1350" s="559"/>
      <c r="LQ1350" s="559"/>
      <c r="LR1350" s="559"/>
      <c r="LS1350" s="559"/>
      <c r="LT1350" s="559"/>
      <c r="LU1350" s="559"/>
      <c r="LV1350" s="559"/>
      <c r="LW1350" s="559"/>
      <c r="LX1350" s="559"/>
      <c r="LY1350" s="559"/>
      <c r="LZ1350" s="559"/>
      <c r="MA1350" s="559"/>
      <c r="MB1350" s="559"/>
      <c r="MC1350" s="559"/>
      <c r="MD1350" s="559"/>
      <c r="ME1350" s="559"/>
      <c r="MF1350" s="559"/>
      <c r="MG1350" s="559"/>
      <c r="MH1350" s="559"/>
      <c r="MI1350" s="559"/>
      <c r="MJ1350" s="559"/>
      <c r="MK1350" s="559"/>
      <c r="ML1350" s="559"/>
      <c r="MM1350" s="559"/>
      <c r="MN1350" s="559"/>
      <c r="MO1350" s="559"/>
      <c r="MP1350" s="559"/>
      <c r="MQ1350" s="559"/>
      <c r="MR1350" s="559"/>
      <c r="MS1350" s="559"/>
      <c r="MT1350" s="559"/>
      <c r="MU1350" s="559"/>
      <c r="MV1350" s="559"/>
      <c r="MW1350" s="559"/>
      <c r="MX1350" s="559"/>
      <c r="MY1350" s="559"/>
      <c r="MZ1350" s="559"/>
      <c r="NA1350" s="559"/>
      <c r="NB1350" s="559"/>
      <c r="NC1350" s="559"/>
      <c r="ND1350" s="559"/>
      <c r="NE1350" s="559"/>
      <c r="NF1350" s="559"/>
      <c r="NG1350" s="559"/>
      <c r="NH1350" s="559"/>
      <c r="NI1350" s="559"/>
      <c r="NJ1350" s="559"/>
      <c r="NK1350" s="559"/>
      <c r="NL1350" s="559"/>
      <c r="NM1350" s="559"/>
      <c r="NN1350" s="559"/>
      <c r="NO1350" s="559"/>
      <c r="NP1350" s="559"/>
      <c r="NQ1350" s="559"/>
      <c r="NR1350" s="559"/>
      <c r="NS1350" s="559"/>
      <c r="NT1350" s="559"/>
      <c r="NU1350" s="559"/>
      <c r="NV1350" s="559"/>
      <c r="NW1350" s="559"/>
      <c r="NX1350" s="559"/>
      <c r="NY1350" s="559"/>
      <c r="NZ1350" s="559"/>
      <c r="OA1350" s="559"/>
      <c r="OB1350" s="559"/>
      <c r="OC1350" s="559"/>
      <c r="OD1350" s="559"/>
      <c r="OE1350" s="559"/>
      <c r="OF1350" s="559"/>
      <c r="OG1350" s="559"/>
      <c r="OH1350" s="559"/>
      <c r="OI1350" s="559"/>
      <c r="OJ1350" s="559"/>
      <c r="OK1350" s="559"/>
      <c r="OL1350" s="559"/>
      <c r="OM1350" s="559"/>
      <c r="ON1350" s="559"/>
      <c r="OO1350" s="559"/>
      <c r="OP1350" s="559"/>
      <c r="OQ1350" s="559"/>
      <c r="OR1350" s="559"/>
      <c r="OS1350" s="559"/>
      <c r="OT1350" s="559"/>
      <c r="OU1350" s="559"/>
      <c r="OV1350" s="559"/>
      <c r="OW1350" s="559"/>
      <c r="OX1350" s="559"/>
      <c r="OY1350" s="559"/>
      <c r="OZ1350" s="559"/>
      <c r="PA1350" s="559"/>
      <c r="PB1350" s="559"/>
      <c r="PC1350" s="559"/>
      <c r="PD1350" s="559"/>
      <c r="PE1350" s="559"/>
      <c r="PF1350" s="559"/>
      <c r="PG1350" s="559"/>
      <c r="PH1350" s="559"/>
      <c r="PI1350" s="559"/>
      <c r="PJ1350" s="559"/>
      <c r="PK1350" s="559"/>
      <c r="PL1350" s="559"/>
      <c r="PM1350" s="559"/>
      <c r="PN1350" s="559"/>
      <c r="PO1350" s="559"/>
      <c r="PP1350" s="559"/>
      <c r="PQ1350" s="559"/>
      <c r="PR1350" s="559"/>
      <c r="PS1350" s="559"/>
      <c r="PT1350" s="559"/>
      <c r="PU1350" s="559"/>
      <c r="PV1350" s="559"/>
      <c r="PW1350" s="559"/>
      <c r="PX1350" s="559"/>
      <c r="PY1350" s="559"/>
      <c r="PZ1350" s="559"/>
      <c r="QA1350" s="559"/>
      <c r="QB1350" s="559"/>
      <c r="QC1350" s="559"/>
      <c r="QD1350" s="559"/>
      <c r="QE1350" s="559"/>
      <c r="QF1350" s="559"/>
      <c r="QG1350" s="559"/>
      <c r="QH1350" s="559"/>
      <c r="QI1350" s="559"/>
      <c r="QJ1350" s="559"/>
      <c r="QK1350" s="559"/>
      <c r="QL1350" s="559"/>
      <c r="QM1350" s="559"/>
      <c r="QN1350" s="559"/>
      <c r="QO1350" s="559"/>
      <c r="QP1350" s="559"/>
      <c r="QQ1350" s="559"/>
      <c r="QR1350" s="559"/>
      <c r="QS1350" s="559"/>
      <c r="QT1350" s="559"/>
      <c r="QU1350" s="559"/>
      <c r="QV1350" s="559"/>
      <c r="QW1350" s="559"/>
      <c r="QX1350" s="559"/>
      <c r="QY1350" s="559"/>
      <c r="QZ1350" s="559"/>
      <c r="RA1350" s="559"/>
      <c r="RB1350" s="559"/>
      <c r="RC1350" s="559"/>
      <c r="RD1350" s="559"/>
      <c r="RE1350" s="559"/>
      <c r="RF1350" s="559"/>
      <c r="RG1350" s="559"/>
      <c r="RH1350" s="559"/>
      <c r="RI1350" s="559"/>
      <c r="RJ1350" s="559"/>
      <c r="RK1350" s="559"/>
      <c r="RL1350" s="559"/>
      <c r="RM1350" s="559"/>
      <c r="RN1350" s="559"/>
      <c r="RO1350" s="559"/>
      <c r="RP1350" s="559"/>
      <c r="RQ1350" s="559"/>
      <c r="RR1350" s="559"/>
      <c r="RS1350" s="559"/>
      <c r="RT1350" s="559"/>
      <c r="RU1350" s="559"/>
      <c r="RV1350" s="559"/>
      <c r="RW1350" s="559"/>
      <c r="RX1350" s="559"/>
      <c r="RY1350" s="559"/>
      <c r="RZ1350" s="559"/>
      <c r="SA1350" s="559"/>
      <c r="SB1350" s="559"/>
      <c r="SC1350" s="559"/>
      <c r="SD1350" s="559"/>
      <c r="SE1350" s="559"/>
      <c r="SF1350" s="559"/>
      <c r="SG1350" s="559"/>
      <c r="SH1350" s="559"/>
      <c r="SI1350" s="559"/>
      <c r="SJ1350" s="559"/>
      <c r="SK1350" s="559"/>
      <c r="SL1350" s="559"/>
      <c r="SM1350" s="559"/>
      <c r="SN1350" s="559"/>
      <c r="SO1350" s="559"/>
      <c r="SP1350" s="559"/>
      <c r="SQ1350" s="559"/>
      <c r="SR1350" s="559"/>
      <c r="SS1350" s="559"/>
      <c r="ST1350" s="559"/>
      <c r="SU1350" s="559"/>
      <c r="SV1350" s="559"/>
      <c r="SW1350" s="559"/>
      <c r="SX1350" s="559"/>
      <c r="SY1350" s="559"/>
      <c r="SZ1350" s="559"/>
      <c r="TA1350" s="559"/>
      <c r="TB1350" s="559"/>
      <c r="TC1350" s="559"/>
      <c r="TD1350" s="559"/>
      <c r="TE1350" s="559"/>
      <c r="TF1350" s="559"/>
      <c r="TG1350" s="559"/>
      <c r="TH1350" s="559"/>
      <c r="TI1350" s="559"/>
      <c r="TJ1350" s="559"/>
      <c r="TK1350" s="559"/>
      <c r="TL1350" s="559"/>
      <c r="TM1350" s="559"/>
      <c r="TN1350" s="559"/>
      <c r="TO1350" s="559"/>
      <c r="TP1350" s="559"/>
      <c r="TQ1350" s="559"/>
      <c r="TR1350" s="559"/>
      <c r="TS1350" s="559"/>
      <c r="TT1350" s="559"/>
      <c r="TU1350" s="559"/>
      <c r="TV1350" s="559"/>
      <c r="TW1350" s="559"/>
      <c r="TX1350" s="559"/>
      <c r="TY1350" s="559"/>
      <c r="TZ1350" s="559"/>
      <c r="UA1350" s="559"/>
      <c r="UB1350" s="559"/>
      <c r="UC1350" s="559"/>
      <c r="UD1350" s="559"/>
      <c r="UE1350" s="559"/>
      <c r="UF1350" s="559"/>
      <c r="UG1350" s="559"/>
      <c r="UH1350" s="559"/>
      <c r="UI1350" s="559"/>
      <c r="UJ1350" s="559"/>
      <c r="UK1350" s="559"/>
      <c r="UL1350" s="559"/>
      <c r="UM1350" s="559"/>
      <c r="UN1350" s="559"/>
      <c r="UO1350" s="559"/>
      <c r="UP1350" s="559"/>
      <c r="UQ1350" s="559"/>
      <c r="UR1350" s="559"/>
      <c r="US1350" s="559"/>
      <c r="UT1350" s="559"/>
      <c r="UU1350" s="559"/>
      <c r="UV1350" s="559"/>
      <c r="UW1350" s="559"/>
      <c r="UX1350" s="559"/>
      <c r="UY1350" s="559"/>
      <c r="UZ1350" s="559"/>
      <c r="VA1350" s="559"/>
      <c r="VB1350" s="559"/>
      <c r="VC1350" s="559"/>
      <c r="VD1350" s="559"/>
      <c r="VE1350" s="559"/>
      <c r="VF1350" s="559"/>
      <c r="VG1350" s="559"/>
      <c r="VH1350" s="559"/>
      <c r="VI1350" s="559"/>
      <c r="VJ1350" s="559"/>
      <c r="VK1350" s="559"/>
      <c r="VL1350" s="559"/>
      <c r="VM1350" s="559"/>
      <c r="VN1350" s="559"/>
      <c r="VO1350" s="559"/>
      <c r="VP1350" s="559"/>
      <c r="VQ1350" s="559"/>
      <c r="VR1350" s="559"/>
      <c r="VS1350" s="559"/>
      <c r="VT1350" s="559"/>
      <c r="VU1350" s="559"/>
      <c r="VV1350" s="559"/>
      <c r="VW1350" s="559"/>
      <c r="VX1350" s="559"/>
      <c r="VY1350" s="559"/>
      <c r="VZ1350" s="559"/>
      <c r="WA1350" s="559"/>
      <c r="WB1350" s="559"/>
      <c r="WC1350" s="559"/>
      <c r="WD1350" s="559"/>
      <c r="WE1350" s="559"/>
      <c r="WF1350" s="559"/>
      <c r="WG1350" s="559"/>
      <c r="WH1350" s="559"/>
      <c r="WI1350" s="559"/>
      <c r="WJ1350" s="559"/>
      <c r="WK1350" s="559"/>
      <c r="WL1350" s="559"/>
      <c r="WM1350" s="559"/>
      <c r="WN1350" s="559"/>
      <c r="WO1350" s="559"/>
      <c r="WP1350" s="559"/>
      <c r="WQ1350" s="559"/>
      <c r="WR1350" s="559"/>
      <c r="WS1350" s="559"/>
      <c r="WT1350" s="559"/>
      <c r="WU1350" s="559"/>
      <c r="WV1350" s="559"/>
      <c r="WW1350" s="559"/>
      <c r="WX1350" s="559"/>
      <c r="WY1350" s="559"/>
      <c r="WZ1350" s="559"/>
      <c r="XA1350" s="559"/>
      <c r="XB1350" s="559"/>
      <c r="XC1350" s="559"/>
      <c r="XD1350" s="559"/>
      <c r="XE1350" s="559"/>
      <c r="XF1350" s="559"/>
      <c r="XG1350" s="559"/>
      <c r="XH1350" s="559"/>
      <c r="XI1350" s="559"/>
      <c r="XJ1350" s="559"/>
      <c r="XK1350" s="559"/>
      <c r="XL1350" s="559"/>
      <c r="XM1350" s="559"/>
      <c r="XN1350" s="559"/>
      <c r="XO1350" s="559"/>
      <c r="XP1350" s="559"/>
      <c r="XQ1350" s="559"/>
      <c r="XR1350" s="559"/>
      <c r="XS1350" s="559"/>
      <c r="XT1350" s="559"/>
      <c r="XU1350" s="559"/>
      <c r="XV1350" s="559"/>
      <c r="XW1350" s="559"/>
      <c r="XX1350" s="559"/>
      <c r="XY1350" s="559"/>
      <c r="XZ1350" s="559"/>
      <c r="YA1350" s="559"/>
      <c r="YB1350" s="559"/>
      <c r="YC1350" s="559"/>
      <c r="YD1350" s="559"/>
      <c r="YE1350" s="559"/>
      <c r="YF1350" s="559"/>
      <c r="YG1350" s="559"/>
      <c r="YH1350" s="559"/>
      <c r="YI1350" s="559"/>
      <c r="YJ1350" s="559"/>
      <c r="YK1350" s="559"/>
      <c r="YL1350" s="559"/>
      <c r="YM1350" s="559"/>
      <c r="YN1350" s="559"/>
      <c r="YO1350" s="559"/>
      <c r="YP1350" s="559"/>
      <c r="YQ1350" s="559"/>
      <c r="YR1350" s="559"/>
      <c r="YS1350" s="559"/>
      <c r="YT1350" s="559"/>
      <c r="YU1350" s="559"/>
      <c r="YV1350" s="559"/>
      <c r="YW1350" s="559"/>
      <c r="YX1350" s="559"/>
      <c r="YY1350" s="559"/>
      <c r="YZ1350" s="559"/>
      <c r="ZA1350" s="559"/>
      <c r="ZB1350" s="559"/>
      <c r="ZC1350" s="559"/>
      <c r="ZD1350" s="559"/>
      <c r="ZE1350" s="559"/>
      <c r="ZF1350" s="559"/>
      <c r="ZG1350" s="559"/>
      <c r="ZH1350" s="559"/>
      <c r="ZI1350" s="559"/>
      <c r="ZJ1350" s="559"/>
      <c r="ZK1350" s="559"/>
      <c r="ZL1350" s="559"/>
      <c r="ZM1350" s="559"/>
      <c r="ZN1350" s="559"/>
      <c r="ZO1350" s="559"/>
      <c r="ZP1350" s="559"/>
      <c r="ZQ1350" s="559"/>
      <c r="ZR1350" s="559"/>
      <c r="ZS1350" s="559"/>
      <c r="ZT1350" s="559"/>
      <c r="ZU1350" s="559"/>
      <c r="ZV1350" s="559"/>
      <c r="ZW1350" s="559"/>
      <c r="ZX1350" s="559"/>
      <c r="ZY1350" s="559"/>
      <c r="ZZ1350" s="559"/>
      <c r="AAA1350" s="559"/>
      <c r="AAB1350" s="559"/>
      <c r="AAC1350" s="559"/>
      <c r="AAD1350" s="559"/>
      <c r="AAE1350" s="559"/>
      <c r="AAF1350" s="559"/>
      <c r="AAG1350" s="559"/>
      <c r="AAH1350" s="559"/>
      <c r="AAI1350" s="559"/>
      <c r="AAJ1350" s="559"/>
      <c r="AAK1350" s="559"/>
      <c r="AAL1350" s="559"/>
      <c r="AAM1350" s="559"/>
      <c r="AAN1350" s="559"/>
      <c r="AAO1350" s="559"/>
      <c r="AAP1350" s="559"/>
      <c r="AAQ1350" s="559"/>
      <c r="AAR1350" s="559"/>
      <c r="AAS1350" s="559"/>
      <c r="AAT1350" s="559"/>
      <c r="AAU1350" s="559"/>
      <c r="AAV1350" s="559"/>
      <c r="AAW1350" s="559"/>
      <c r="AAX1350" s="559"/>
      <c r="AAY1350" s="559"/>
      <c r="AAZ1350" s="559"/>
      <c r="ABA1350" s="559"/>
      <c r="ABB1350" s="559"/>
      <c r="ABC1350" s="559"/>
      <c r="ABD1350" s="559"/>
      <c r="ABE1350" s="559"/>
      <c r="ABF1350" s="559"/>
      <c r="ABG1350" s="559"/>
      <c r="ABH1350" s="559"/>
      <c r="ABI1350" s="559"/>
      <c r="ABJ1350" s="559"/>
      <c r="ABK1350" s="559"/>
      <c r="ABL1350" s="559"/>
      <c r="ABM1350" s="559"/>
      <c r="ABN1350" s="559"/>
      <c r="ABO1350" s="559"/>
      <c r="ABP1350" s="559"/>
      <c r="ABQ1350" s="559"/>
      <c r="ABR1350" s="559"/>
      <c r="ABS1350" s="559"/>
      <c r="ABT1350" s="559"/>
      <c r="ABU1350" s="559"/>
      <c r="ABV1350" s="559"/>
      <c r="ABW1350" s="559"/>
      <c r="ABX1350" s="559"/>
      <c r="ABY1350" s="559"/>
      <c r="ABZ1350" s="559"/>
      <c r="ACA1350" s="559"/>
      <c r="ACB1350" s="559"/>
      <c r="ACC1350" s="559"/>
      <c r="ACD1350" s="559"/>
      <c r="ACE1350" s="559"/>
      <c r="ACF1350" s="559"/>
      <c r="ACG1350" s="559"/>
      <c r="ACH1350" s="559"/>
      <c r="ACI1350" s="559"/>
      <c r="ACJ1350" s="559"/>
      <c r="ACK1350" s="559"/>
      <c r="ACL1350" s="559"/>
      <c r="ACM1350" s="559"/>
      <c r="ACN1350" s="559"/>
      <c r="ACO1350" s="559"/>
      <c r="ACP1350" s="559"/>
      <c r="ACQ1350" s="559"/>
      <c r="ACR1350" s="559"/>
      <c r="ACS1350" s="559"/>
      <c r="ACT1350" s="559"/>
      <c r="ACU1350" s="559"/>
      <c r="ACV1350" s="559"/>
      <c r="ACW1350" s="559"/>
      <c r="ACX1350" s="559"/>
      <c r="ACY1350" s="559"/>
      <c r="ACZ1350" s="559"/>
      <c r="ADA1350" s="559"/>
      <c r="ADB1350" s="559"/>
      <c r="ADC1350" s="559"/>
      <c r="ADD1350" s="559"/>
      <c r="ADE1350" s="559"/>
      <c r="ADF1350" s="559"/>
      <c r="ADG1350" s="559"/>
      <c r="ADH1350" s="559"/>
      <c r="ADI1350" s="559"/>
      <c r="ADJ1350" s="559"/>
      <c r="ADK1350" s="559"/>
      <c r="ADL1350" s="559"/>
      <c r="ADM1350" s="559"/>
      <c r="ADN1350" s="559"/>
      <c r="ADO1350" s="559"/>
      <c r="ADP1350" s="559"/>
      <c r="ADQ1350" s="559"/>
      <c r="ADR1350" s="559"/>
      <c r="ADS1350" s="559"/>
      <c r="ADT1350" s="559"/>
      <c r="ADU1350" s="559"/>
      <c r="ADV1350" s="559"/>
      <c r="ADW1350" s="559"/>
      <c r="ADX1350" s="559"/>
      <c r="ADY1350" s="559"/>
      <c r="ADZ1350" s="559"/>
      <c r="AEA1350" s="559"/>
      <c r="AEB1350" s="559"/>
      <c r="AEC1350" s="559"/>
      <c r="AED1350" s="559"/>
      <c r="AEE1350" s="559"/>
      <c r="AEF1350" s="559"/>
      <c r="AEG1350" s="559"/>
      <c r="AEH1350" s="559"/>
      <c r="AEI1350" s="559"/>
      <c r="AEJ1350" s="559"/>
      <c r="AEK1350" s="559"/>
      <c r="AEL1350" s="559"/>
      <c r="AEM1350" s="559"/>
      <c r="AEN1350" s="559"/>
      <c r="AEO1350" s="559"/>
      <c r="AEP1350" s="559"/>
      <c r="AEQ1350" s="559"/>
      <c r="AER1350" s="559"/>
      <c r="AES1350" s="559"/>
      <c r="AET1350" s="559"/>
      <c r="AEU1350" s="559"/>
      <c r="AEV1350" s="559"/>
      <c r="AEW1350" s="559"/>
      <c r="AEX1350" s="559"/>
      <c r="AEY1350" s="559"/>
      <c r="AEZ1350" s="559"/>
      <c r="AFA1350" s="559"/>
      <c r="AFB1350" s="559"/>
      <c r="AFC1350" s="559"/>
      <c r="AFD1350" s="559"/>
      <c r="AFE1350" s="559"/>
      <c r="AFF1350" s="559"/>
      <c r="AFG1350" s="559"/>
      <c r="AFH1350" s="559"/>
      <c r="AFI1350" s="559"/>
      <c r="AFJ1350" s="559"/>
      <c r="AFK1350" s="559"/>
      <c r="AFL1350" s="559"/>
      <c r="AFM1350" s="559"/>
      <c r="AFN1350" s="559"/>
      <c r="AFO1350" s="559"/>
      <c r="AFP1350" s="559"/>
      <c r="AFQ1350" s="559"/>
      <c r="AFR1350" s="559"/>
      <c r="AFS1350" s="559"/>
      <c r="AFT1350" s="559"/>
      <c r="AFU1350" s="559"/>
      <c r="AFV1350" s="559"/>
      <c r="AFW1350" s="559"/>
      <c r="AFX1350" s="559"/>
      <c r="AFY1350" s="559"/>
      <c r="AFZ1350" s="559"/>
      <c r="AGA1350" s="559"/>
      <c r="AGB1350" s="559"/>
      <c r="AGC1350" s="559"/>
      <c r="AGD1350" s="559"/>
      <c r="AGE1350" s="559"/>
      <c r="AGF1350" s="559"/>
      <c r="AGG1350" s="559"/>
      <c r="AGH1350" s="559"/>
      <c r="AGI1350" s="559"/>
      <c r="AGJ1350" s="559"/>
      <c r="AGK1350" s="559"/>
      <c r="AGL1350" s="559"/>
      <c r="AGM1350" s="559"/>
      <c r="AGN1350" s="559"/>
      <c r="AGO1350" s="559"/>
      <c r="AGP1350" s="559"/>
      <c r="AGQ1350" s="559"/>
      <c r="AGR1350" s="559"/>
      <c r="AGS1350" s="559"/>
      <c r="AGT1350" s="559"/>
      <c r="AGU1350" s="559"/>
      <c r="AGV1350" s="559"/>
      <c r="AGW1350" s="559"/>
      <c r="AGX1350" s="559"/>
      <c r="AGY1350" s="559"/>
      <c r="AGZ1350" s="559"/>
      <c r="AHA1350" s="559"/>
      <c r="AHB1350" s="559"/>
      <c r="AHC1350" s="559"/>
      <c r="AHD1350" s="559"/>
      <c r="AHE1350" s="559"/>
      <c r="AHF1350" s="559"/>
      <c r="AHG1350" s="559"/>
      <c r="AHH1350" s="559"/>
      <c r="AHI1350" s="559"/>
      <c r="AHJ1350" s="559"/>
      <c r="AHK1350" s="559"/>
      <c r="AHL1350" s="559"/>
      <c r="AHM1350" s="559"/>
      <c r="AHN1350" s="559"/>
      <c r="AHO1350" s="559"/>
      <c r="AHP1350" s="559"/>
      <c r="AHQ1350" s="559"/>
      <c r="AHR1350" s="559"/>
      <c r="AHS1350" s="559"/>
      <c r="AHT1350" s="559"/>
      <c r="AHU1350" s="559"/>
      <c r="AHV1350" s="559"/>
      <c r="AHW1350" s="559"/>
      <c r="AHX1350" s="559"/>
      <c r="AHY1350" s="559"/>
      <c r="AHZ1350" s="559"/>
      <c r="AIA1350" s="559"/>
      <c r="AIB1350" s="559"/>
      <c r="AIC1350" s="559"/>
      <c r="AID1350" s="559"/>
      <c r="AIE1350" s="559"/>
      <c r="AIF1350" s="559"/>
      <c r="AIG1350" s="559"/>
      <c r="AIH1350" s="559"/>
      <c r="AII1350" s="559"/>
      <c r="AIJ1350" s="559"/>
      <c r="AIK1350" s="559"/>
      <c r="AIL1350" s="559"/>
      <c r="AIM1350" s="559"/>
      <c r="AIN1350" s="559"/>
      <c r="AIO1350" s="559"/>
      <c r="AIP1350" s="559"/>
      <c r="AIQ1350" s="559"/>
      <c r="AIR1350" s="559"/>
      <c r="AIS1350" s="559"/>
      <c r="AIT1350" s="559"/>
      <c r="AIU1350" s="559"/>
      <c r="AIV1350" s="559"/>
      <c r="AIW1350" s="559"/>
      <c r="AIX1350" s="559"/>
      <c r="AIY1350" s="559"/>
      <c r="AIZ1350" s="559"/>
      <c r="AJA1350" s="559"/>
      <c r="AJB1350" s="559"/>
      <c r="AJC1350" s="559"/>
      <c r="AJD1350" s="559"/>
      <c r="AJE1350" s="559"/>
      <c r="AJF1350" s="559"/>
      <c r="AJG1350" s="559"/>
      <c r="AJH1350" s="559"/>
      <c r="AJI1350" s="559"/>
      <c r="AJJ1350" s="559"/>
      <c r="AJK1350" s="559"/>
      <c r="AJL1350" s="559"/>
      <c r="AJM1350" s="559"/>
      <c r="AJN1350" s="559"/>
      <c r="AJO1350" s="559"/>
      <c r="AJP1350" s="559"/>
      <c r="AJQ1350" s="559"/>
      <c r="AJR1350" s="559"/>
      <c r="AJS1350" s="559"/>
      <c r="AJT1350" s="559"/>
      <c r="AJU1350" s="559"/>
      <c r="AJV1350" s="559"/>
      <c r="AJW1350" s="559"/>
      <c r="AJX1350" s="559"/>
      <c r="AJY1350" s="559"/>
      <c r="AJZ1350" s="559"/>
      <c r="AKA1350" s="559"/>
      <c r="AKB1350" s="559"/>
      <c r="AKC1350" s="559"/>
      <c r="AKD1350" s="559"/>
      <c r="AKE1350" s="559"/>
      <c r="AKF1350" s="559"/>
      <c r="AKG1350" s="559"/>
      <c r="AKH1350" s="559"/>
      <c r="AKI1350" s="559"/>
      <c r="AKJ1350" s="559"/>
      <c r="AKK1350" s="559"/>
      <c r="AKL1350" s="559"/>
      <c r="AKM1350" s="559"/>
      <c r="AKN1350" s="559"/>
      <c r="AKO1350" s="559"/>
      <c r="AKP1350" s="559"/>
      <c r="AKQ1350" s="559"/>
      <c r="AKR1350" s="559"/>
      <c r="AKS1350" s="559"/>
      <c r="AKT1350" s="559"/>
      <c r="AKU1350" s="559"/>
      <c r="AKV1350" s="559"/>
      <c r="AKW1350" s="559"/>
      <c r="AKX1350" s="559"/>
      <c r="AKY1350" s="559"/>
      <c r="AKZ1350" s="559"/>
      <c r="ALA1350" s="559"/>
      <c r="ALB1350" s="559"/>
      <c r="ALC1350" s="559"/>
      <c r="ALD1350" s="559"/>
      <c r="ALE1350" s="559"/>
      <c r="ALF1350" s="559"/>
      <c r="ALG1350" s="559"/>
      <c r="ALH1350" s="559"/>
      <c r="ALI1350" s="559"/>
      <c r="ALJ1350" s="559"/>
      <c r="ALK1350" s="559"/>
      <c r="ALL1350" s="559"/>
      <c r="ALM1350" s="559"/>
      <c r="ALN1350" s="559"/>
      <c r="ALO1350" s="559"/>
      <c r="ALP1350" s="559"/>
      <c r="ALQ1350" s="559"/>
      <c r="ALR1350" s="559"/>
      <c r="ALS1350" s="559"/>
      <c r="ALT1350" s="559"/>
      <c r="ALU1350" s="559"/>
      <c r="ALV1350" s="559"/>
      <c r="ALW1350" s="559"/>
      <c r="ALX1350" s="559"/>
      <c r="ALY1350" s="559"/>
      <c r="ALZ1350" s="559"/>
      <c r="AMA1350" s="559"/>
      <c r="AMB1350" s="559"/>
      <c r="AMC1350" s="559"/>
      <c r="AMD1350" s="559"/>
      <c r="AME1350" s="559"/>
      <c r="AMF1350" s="559"/>
      <c r="AMG1350" s="559"/>
      <c r="AMH1350" s="559"/>
      <c r="AMI1350" s="559"/>
      <c r="AMJ1350" s="559"/>
      <c r="AMK1350" s="559"/>
      <c r="AML1350" s="559"/>
      <c r="AMM1350" s="559"/>
      <c r="AMN1350" s="559"/>
      <c r="AMO1350" s="559"/>
      <c r="AMP1350" s="559"/>
      <c r="AMQ1350" s="559"/>
      <c r="AMR1350" s="559"/>
      <c r="AMS1350" s="559"/>
      <c r="AMT1350" s="559"/>
      <c r="AMU1350" s="559"/>
      <c r="AMV1350" s="559"/>
      <c r="AMW1350" s="559"/>
      <c r="AMX1350" s="559"/>
      <c r="AMY1350" s="559"/>
      <c r="AMZ1350" s="559"/>
      <c r="ANA1350" s="559"/>
      <c r="ANB1350" s="559"/>
      <c r="ANC1350" s="559"/>
      <c r="AND1350" s="559"/>
      <c r="ANE1350" s="559"/>
      <c r="ANF1350" s="559"/>
      <c r="ANG1350" s="559"/>
      <c r="ANH1350" s="559"/>
      <c r="ANI1350" s="559"/>
      <c r="ANJ1350" s="559"/>
      <c r="ANK1350" s="559"/>
      <c r="ANL1350" s="559"/>
      <c r="ANM1350" s="559"/>
      <c r="ANN1350" s="559"/>
      <c r="ANO1350" s="559"/>
      <c r="ANP1350" s="559"/>
      <c r="ANQ1350" s="559"/>
      <c r="ANR1350" s="559"/>
      <c r="ANS1350" s="559"/>
      <c r="ANT1350" s="559"/>
      <c r="ANU1350" s="559"/>
      <c r="ANV1350" s="559"/>
      <c r="ANW1350" s="559"/>
      <c r="ANX1350" s="559"/>
      <c r="ANY1350" s="559"/>
      <c r="ANZ1350" s="559"/>
      <c r="AOA1350" s="559"/>
      <c r="AOB1350" s="559"/>
      <c r="AOC1350" s="559"/>
      <c r="AOD1350" s="559"/>
      <c r="AOE1350" s="559"/>
      <c r="AOF1350" s="559"/>
      <c r="AOG1350" s="559"/>
      <c r="AOH1350" s="559"/>
      <c r="AOI1350" s="559"/>
      <c r="AOJ1350" s="559"/>
      <c r="AOK1350" s="559"/>
      <c r="AOL1350" s="559"/>
      <c r="AOM1350" s="559"/>
      <c r="AON1350" s="559"/>
      <c r="AOO1350" s="559"/>
      <c r="AOP1350" s="559"/>
      <c r="AOQ1350" s="559"/>
      <c r="AOR1350" s="559"/>
      <c r="AOS1350" s="559"/>
      <c r="AOT1350" s="559"/>
      <c r="AOU1350" s="559"/>
      <c r="AOV1350" s="559"/>
      <c r="AOW1350" s="559"/>
      <c r="AOX1350" s="559"/>
      <c r="AOY1350" s="559"/>
      <c r="AOZ1350" s="559"/>
      <c r="APA1350" s="559"/>
      <c r="APB1350" s="559"/>
      <c r="APC1350" s="559"/>
      <c r="APD1350" s="559"/>
      <c r="APE1350" s="559"/>
      <c r="APF1350" s="559"/>
      <c r="APG1350" s="559"/>
      <c r="APH1350" s="559"/>
      <c r="API1350" s="559"/>
      <c r="APJ1350" s="559"/>
      <c r="APK1350" s="559"/>
      <c r="APL1350" s="559"/>
      <c r="APM1350" s="559"/>
      <c r="APN1350" s="559"/>
      <c r="APO1350" s="559"/>
      <c r="APP1350" s="559"/>
      <c r="APQ1350" s="559"/>
      <c r="APR1350" s="559"/>
      <c r="APS1350" s="559"/>
      <c r="APT1350" s="559"/>
      <c r="APU1350" s="559"/>
      <c r="APV1350" s="559"/>
      <c r="APW1350" s="559"/>
      <c r="APX1350" s="559"/>
      <c r="APY1350" s="559"/>
      <c r="APZ1350" s="559"/>
      <c r="AQA1350" s="559"/>
      <c r="AQB1350" s="559"/>
      <c r="AQC1350" s="559"/>
      <c r="AQD1350" s="559"/>
      <c r="AQE1350" s="559"/>
      <c r="AQF1350" s="559"/>
      <c r="AQG1350" s="559"/>
      <c r="AQH1350" s="559"/>
      <c r="AQI1350" s="559"/>
      <c r="AQJ1350" s="559"/>
      <c r="AQK1350" s="559"/>
      <c r="AQL1350" s="559"/>
      <c r="AQM1350" s="559"/>
      <c r="AQN1350" s="559"/>
      <c r="AQO1350" s="559"/>
      <c r="AQP1350" s="559"/>
      <c r="AQQ1350" s="559"/>
      <c r="AQR1350" s="559"/>
      <c r="AQS1350" s="559"/>
      <c r="AQT1350" s="559"/>
      <c r="AQU1350" s="559"/>
      <c r="AQV1350" s="559"/>
      <c r="AQW1350" s="559"/>
      <c r="AQX1350" s="559"/>
      <c r="AQY1350" s="559"/>
      <c r="AQZ1350" s="559"/>
      <c r="ARA1350" s="559"/>
      <c r="ARB1350" s="559"/>
      <c r="ARC1350" s="559"/>
      <c r="ARD1350" s="559"/>
      <c r="ARE1350" s="559"/>
      <c r="ARF1350" s="559"/>
      <c r="ARG1350" s="559"/>
      <c r="ARH1350" s="559"/>
      <c r="ARI1350" s="559"/>
      <c r="ARJ1350" s="559"/>
      <c r="ARK1350" s="559"/>
      <c r="ARL1350" s="559"/>
      <c r="ARM1350" s="559"/>
      <c r="ARN1350" s="559"/>
      <c r="ARO1350" s="559"/>
      <c r="ARP1350" s="559"/>
      <c r="ARQ1350" s="559"/>
      <c r="ARR1350" s="559"/>
      <c r="ARS1350" s="559"/>
      <c r="ART1350" s="559"/>
      <c r="ARU1350" s="559"/>
      <c r="ARV1350" s="559"/>
      <c r="ARW1350" s="559"/>
      <c r="ARX1350" s="559"/>
      <c r="ARY1350" s="559"/>
      <c r="ARZ1350" s="559"/>
      <c r="ASA1350" s="559"/>
      <c r="ASB1350" s="559"/>
      <c r="ASC1350" s="559"/>
      <c r="ASD1350" s="559"/>
      <c r="ASE1350" s="559"/>
      <c r="ASF1350" s="559"/>
      <c r="ASG1350" s="559"/>
      <c r="ASH1350" s="559"/>
      <c r="ASI1350" s="559"/>
      <c r="ASJ1350" s="559"/>
      <c r="ASK1350" s="559"/>
      <c r="ASL1350" s="559"/>
      <c r="ASM1350" s="559"/>
      <c r="ASN1350" s="559"/>
      <c r="ASO1350" s="559"/>
      <c r="ASP1350" s="559"/>
      <c r="ASQ1350" s="559"/>
      <c r="ASR1350" s="559"/>
      <c r="ASS1350" s="559"/>
      <c r="AST1350" s="559"/>
      <c r="ASU1350" s="559"/>
      <c r="ASV1350" s="559"/>
      <c r="ASW1350" s="559"/>
      <c r="ASX1350" s="559"/>
      <c r="ASY1350" s="559"/>
      <c r="ASZ1350" s="559"/>
      <c r="ATA1350" s="559"/>
      <c r="ATB1350" s="559"/>
      <c r="ATC1350" s="559"/>
      <c r="ATD1350" s="559"/>
      <c r="ATE1350" s="559"/>
      <c r="ATF1350" s="559"/>
      <c r="ATG1350" s="559"/>
      <c r="ATH1350" s="559"/>
      <c r="ATI1350" s="559"/>
      <c r="ATJ1350" s="559"/>
      <c r="ATK1350" s="559"/>
      <c r="ATL1350" s="559"/>
      <c r="ATM1350" s="559"/>
      <c r="ATN1350" s="559"/>
      <c r="ATO1350" s="559"/>
      <c r="ATP1350" s="559"/>
      <c r="ATQ1350" s="559"/>
      <c r="ATR1350" s="559"/>
      <c r="ATS1350" s="559"/>
      <c r="ATT1350" s="559"/>
      <c r="ATU1350" s="559"/>
      <c r="ATV1350" s="559"/>
      <c r="ATW1350" s="559"/>
      <c r="ATX1350" s="559"/>
      <c r="ATY1350" s="559"/>
      <c r="ATZ1350" s="559"/>
      <c r="AUA1350" s="559"/>
      <c r="AUB1350" s="559"/>
      <c r="AUC1350" s="559"/>
      <c r="AUD1350" s="559"/>
      <c r="AUE1350" s="559"/>
      <c r="AUF1350" s="559"/>
      <c r="AUG1350" s="559"/>
      <c r="AUH1350" s="559"/>
      <c r="AUI1350" s="559"/>
      <c r="AUJ1350" s="559"/>
      <c r="AUK1350" s="559"/>
      <c r="AUL1350" s="559"/>
      <c r="AUM1350" s="559"/>
      <c r="AUN1350" s="559"/>
      <c r="AUO1350" s="559"/>
      <c r="AUP1350" s="559"/>
      <c r="AUQ1350" s="559"/>
      <c r="AUR1350" s="559"/>
      <c r="AUS1350" s="559"/>
      <c r="AUT1350" s="559"/>
      <c r="AUU1350" s="559"/>
      <c r="AUV1350" s="559"/>
      <c r="AUW1350" s="559"/>
      <c r="AUX1350" s="559"/>
      <c r="AUY1350" s="559"/>
      <c r="AUZ1350" s="559"/>
      <c r="AVA1350" s="559"/>
      <c r="AVB1350" s="559"/>
      <c r="AVC1350" s="559"/>
      <c r="AVD1350" s="559"/>
      <c r="AVE1350" s="559"/>
      <c r="AVF1350" s="559"/>
      <c r="AVG1350" s="559"/>
      <c r="AVH1350" s="559"/>
      <c r="AVI1350" s="559"/>
      <c r="AVJ1350" s="559"/>
      <c r="AVK1350" s="559"/>
      <c r="AVL1350" s="559"/>
      <c r="AVM1350" s="559"/>
      <c r="AVN1350" s="559"/>
      <c r="AVO1350" s="559"/>
      <c r="AVP1350" s="559"/>
      <c r="AVQ1350" s="559"/>
      <c r="AVR1350" s="559"/>
      <c r="AVS1350" s="559"/>
      <c r="AVT1350" s="559"/>
      <c r="AVU1350" s="559"/>
      <c r="AVV1350" s="559"/>
      <c r="AVW1350" s="559"/>
      <c r="AVX1350" s="559"/>
      <c r="AVY1350" s="559"/>
      <c r="AVZ1350" s="559"/>
      <c r="AWA1350" s="559"/>
      <c r="AWB1350" s="559"/>
      <c r="AWC1350" s="559"/>
      <c r="AWD1350" s="559"/>
      <c r="AWE1350" s="559"/>
      <c r="AWF1350" s="559"/>
      <c r="AWG1350" s="559"/>
      <c r="AWH1350" s="559"/>
      <c r="AWI1350" s="559"/>
      <c r="AWJ1350" s="559"/>
      <c r="AWK1350" s="559"/>
      <c r="AWL1350" s="559"/>
      <c r="AWM1350" s="559"/>
      <c r="AWN1350" s="559"/>
      <c r="AWO1350" s="559"/>
      <c r="AWP1350" s="559"/>
      <c r="AWQ1350" s="559"/>
      <c r="AWR1350" s="559"/>
      <c r="AWS1350" s="559"/>
      <c r="AWT1350" s="559"/>
      <c r="AWU1350" s="559"/>
      <c r="AWV1350" s="559"/>
      <c r="AWW1350" s="559"/>
      <c r="AWX1350" s="559"/>
      <c r="AWY1350" s="559"/>
      <c r="AWZ1350" s="559"/>
      <c r="AXA1350" s="559"/>
      <c r="AXB1350" s="559"/>
      <c r="AXC1350" s="559"/>
      <c r="AXD1350" s="559"/>
      <c r="AXE1350" s="559"/>
      <c r="AXF1350" s="559"/>
      <c r="AXG1350" s="559"/>
      <c r="AXH1350" s="559"/>
      <c r="AXI1350" s="559"/>
      <c r="AXJ1350" s="559"/>
      <c r="AXK1350" s="559"/>
      <c r="AXL1350" s="559"/>
      <c r="AXM1350" s="559"/>
      <c r="AXN1350" s="559"/>
      <c r="AXO1350" s="559"/>
      <c r="AXP1350" s="559"/>
      <c r="AXQ1350" s="559"/>
      <c r="AXR1350" s="559"/>
      <c r="AXS1350" s="559"/>
      <c r="AXT1350" s="559"/>
      <c r="AXU1350" s="559"/>
      <c r="AXV1350" s="559"/>
      <c r="AXW1350" s="559"/>
      <c r="AXX1350" s="559"/>
      <c r="AXY1350" s="559"/>
      <c r="AXZ1350" s="559"/>
      <c r="AYA1350" s="559"/>
      <c r="AYB1350" s="559"/>
      <c r="AYC1350" s="559"/>
      <c r="AYD1350" s="559"/>
      <c r="AYE1350" s="559"/>
      <c r="AYF1350" s="559"/>
      <c r="AYG1350" s="559"/>
      <c r="AYH1350" s="559"/>
      <c r="AYI1350" s="559"/>
      <c r="AYJ1350" s="559"/>
      <c r="AYK1350" s="559"/>
      <c r="AYL1350" s="559"/>
      <c r="AYM1350" s="559"/>
      <c r="AYN1350" s="559"/>
      <c r="AYO1350" s="559"/>
      <c r="AYP1350" s="559"/>
      <c r="AYQ1350" s="559"/>
      <c r="AYR1350" s="559"/>
      <c r="AYS1350" s="559"/>
      <c r="AYT1350" s="559"/>
      <c r="AYU1350" s="559"/>
      <c r="AYV1350" s="559"/>
      <c r="AYW1350" s="559"/>
      <c r="AYX1350" s="559"/>
      <c r="AYY1350" s="559"/>
      <c r="AYZ1350" s="559"/>
      <c r="AZA1350" s="559"/>
      <c r="AZB1350" s="559"/>
      <c r="AZC1350" s="559"/>
      <c r="AZD1350" s="559"/>
      <c r="AZE1350" s="559"/>
      <c r="AZF1350" s="559"/>
      <c r="AZG1350" s="559"/>
      <c r="AZH1350" s="559"/>
      <c r="AZI1350" s="559"/>
      <c r="AZJ1350" s="559"/>
      <c r="AZK1350" s="559"/>
      <c r="AZL1350" s="559"/>
      <c r="AZM1350" s="559"/>
      <c r="AZN1350" s="559"/>
      <c r="AZO1350" s="559"/>
      <c r="AZP1350" s="559"/>
      <c r="AZQ1350" s="559"/>
      <c r="AZR1350" s="559"/>
      <c r="AZS1350" s="559"/>
      <c r="AZT1350" s="559"/>
      <c r="AZU1350" s="559"/>
      <c r="AZV1350" s="559"/>
      <c r="AZW1350" s="559"/>
      <c r="AZX1350" s="559"/>
      <c r="AZY1350" s="559"/>
      <c r="AZZ1350" s="559"/>
      <c r="BAA1350" s="559"/>
      <c r="BAB1350" s="559"/>
      <c r="BAC1350" s="559"/>
      <c r="BAD1350" s="559"/>
      <c r="BAE1350" s="559"/>
      <c r="BAF1350" s="559"/>
      <c r="BAG1350" s="559"/>
      <c r="BAH1350" s="559"/>
      <c r="BAI1350" s="559"/>
      <c r="BAJ1350" s="559"/>
      <c r="BAK1350" s="559"/>
      <c r="BAL1350" s="559"/>
      <c r="BAM1350" s="559"/>
      <c r="BAN1350" s="559"/>
      <c r="BAO1350" s="559"/>
      <c r="BAP1350" s="559"/>
      <c r="BAQ1350" s="559"/>
      <c r="BAR1350" s="559"/>
      <c r="BAS1350" s="559"/>
      <c r="BAT1350" s="559"/>
      <c r="BAU1350" s="559"/>
      <c r="BAV1350" s="559"/>
      <c r="BAW1350" s="559"/>
      <c r="BAX1350" s="559"/>
      <c r="BAY1350" s="559"/>
      <c r="BAZ1350" s="559"/>
      <c r="BBA1350" s="559"/>
      <c r="BBB1350" s="559"/>
      <c r="BBC1350" s="559"/>
      <c r="BBD1350" s="559"/>
      <c r="BBE1350" s="559"/>
      <c r="BBF1350" s="559"/>
      <c r="BBG1350" s="559"/>
      <c r="BBH1350" s="559"/>
      <c r="BBI1350" s="559"/>
      <c r="BBJ1350" s="559"/>
      <c r="BBK1350" s="559"/>
      <c r="BBL1350" s="559"/>
      <c r="BBM1350" s="559"/>
      <c r="BBN1350" s="559"/>
      <c r="BBO1350" s="559"/>
      <c r="BBP1350" s="559"/>
      <c r="BBQ1350" s="559"/>
      <c r="BBR1350" s="559"/>
      <c r="BBS1350" s="559"/>
      <c r="BBT1350" s="559"/>
      <c r="BBU1350" s="559"/>
      <c r="BBV1350" s="559"/>
      <c r="BBW1350" s="559"/>
      <c r="BBX1350" s="559"/>
      <c r="BBY1350" s="559"/>
      <c r="BBZ1350" s="559"/>
      <c r="BCA1350" s="559"/>
      <c r="BCB1350" s="559"/>
      <c r="BCC1350" s="559"/>
      <c r="BCD1350" s="559"/>
      <c r="BCE1350" s="559"/>
      <c r="BCF1350" s="559"/>
      <c r="BCG1350" s="559"/>
      <c r="BCH1350" s="559"/>
      <c r="BCI1350" s="559"/>
      <c r="BCJ1350" s="559"/>
      <c r="BCK1350" s="559"/>
      <c r="BCL1350" s="559"/>
      <c r="BCM1350" s="559"/>
      <c r="BCN1350" s="559"/>
      <c r="BCO1350" s="559"/>
      <c r="BCP1350" s="559"/>
      <c r="BCQ1350" s="559"/>
      <c r="BCR1350" s="559"/>
      <c r="BCS1350" s="559"/>
      <c r="BCT1350" s="559"/>
      <c r="BCU1350" s="559"/>
      <c r="BCV1350" s="559"/>
      <c r="BCW1350" s="559"/>
      <c r="BCX1350" s="559"/>
      <c r="BCY1350" s="559"/>
      <c r="BCZ1350" s="559"/>
      <c r="BDA1350" s="559"/>
      <c r="BDB1350" s="559"/>
      <c r="BDC1350" s="559"/>
      <c r="BDD1350" s="559"/>
      <c r="BDE1350" s="559"/>
      <c r="BDF1350" s="559"/>
      <c r="BDG1350" s="559"/>
      <c r="BDH1350" s="559"/>
      <c r="BDI1350" s="559"/>
      <c r="BDJ1350" s="559"/>
      <c r="BDK1350" s="559"/>
      <c r="BDL1350" s="559"/>
      <c r="BDM1350" s="559"/>
      <c r="BDN1350" s="559"/>
      <c r="BDO1350" s="559"/>
      <c r="BDP1350" s="559"/>
      <c r="BDQ1350" s="559"/>
      <c r="BDR1350" s="559"/>
      <c r="BDS1350" s="559"/>
      <c r="BDT1350" s="559"/>
      <c r="BDU1350" s="559"/>
      <c r="BDV1350" s="559"/>
      <c r="BDW1350" s="559"/>
      <c r="BDX1350" s="559"/>
      <c r="BDY1350" s="559"/>
      <c r="BDZ1350" s="559"/>
      <c r="BEA1350" s="559"/>
      <c r="BEB1350" s="559"/>
      <c r="BEC1350" s="559"/>
      <c r="BED1350" s="559"/>
      <c r="BEE1350" s="559"/>
      <c r="BEF1350" s="559"/>
      <c r="BEG1350" s="559"/>
      <c r="BEH1350" s="559"/>
      <c r="BEI1350" s="559"/>
      <c r="BEJ1350" s="559"/>
      <c r="BEK1350" s="559"/>
      <c r="BEL1350" s="559"/>
      <c r="BEM1350" s="559"/>
      <c r="BEN1350" s="559"/>
      <c r="BEO1350" s="559"/>
      <c r="BEP1350" s="559"/>
      <c r="BEQ1350" s="559"/>
      <c r="BER1350" s="559"/>
      <c r="BES1350" s="559"/>
      <c r="BET1350" s="559"/>
      <c r="BEU1350" s="559"/>
      <c r="BEV1350" s="559"/>
      <c r="BEW1350" s="559"/>
      <c r="BEX1350" s="559"/>
      <c r="BEY1350" s="559"/>
      <c r="BEZ1350" s="559"/>
      <c r="BFA1350" s="559"/>
      <c r="BFB1350" s="559"/>
      <c r="BFC1350" s="559"/>
      <c r="BFD1350" s="559"/>
      <c r="BFE1350" s="559"/>
      <c r="BFF1350" s="559"/>
      <c r="BFG1350" s="559"/>
      <c r="BFH1350" s="559"/>
      <c r="BFI1350" s="559"/>
      <c r="BFJ1350" s="559"/>
      <c r="BFK1350" s="559"/>
      <c r="BFL1350" s="559"/>
      <c r="BFM1350" s="559"/>
      <c r="BFN1350" s="559"/>
      <c r="BFO1350" s="559"/>
      <c r="BFP1350" s="559"/>
      <c r="BFQ1350" s="559"/>
      <c r="BFR1350" s="559"/>
      <c r="BFS1350" s="559"/>
      <c r="BFT1350" s="559"/>
      <c r="BFU1350" s="559"/>
      <c r="BFV1350" s="559"/>
      <c r="BFW1350" s="559"/>
      <c r="BFX1350" s="559"/>
      <c r="BFY1350" s="559"/>
      <c r="BFZ1350" s="559"/>
      <c r="BGA1350" s="559"/>
      <c r="BGB1350" s="559"/>
      <c r="BGC1350" s="559"/>
      <c r="BGD1350" s="559"/>
      <c r="BGE1350" s="559"/>
      <c r="BGF1350" s="559"/>
      <c r="BGG1350" s="559"/>
      <c r="BGH1350" s="559"/>
      <c r="BGI1350" s="559"/>
      <c r="BGJ1350" s="559"/>
      <c r="BGK1350" s="559"/>
      <c r="BGL1350" s="559"/>
      <c r="BGM1350" s="559"/>
      <c r="BGN1350" s="559"/>
      <c r="BGO1350" s="559"/>
      <c r="BGP1350" s="559"/>
      <c r="BGQ1350" s="559"/>
      <c r="BGR1350" s="559"/>
      <c r="BGS1350" s="559"/>
      <c r="BGT1350" s="559"/>
      <c r="BGU1350" s="559"/>
      <c r="BGV1350" s="559"/>
      <c r="BGW1350" s="559"/>
      <c r="BGX1350" s="559"/>
      <c r="BGY1350" s="559"/>
      <c r="BGZ1350" s="559"/>
      <c r="BHA1350" s="559"/>
      <c r="BHB1350" s="559"/>
      <c r="BHC1350" s="559"/>
      <c r="BHD1350" s="559"/>
      <c r="BHE1350" s="559"/>
      <c r="BHF1350" s="559"/>
      <c r="BHG1350" s="559"/>
      <c r="BHH1350" s="559"/>
      <c r="BHI1350" s="559"/>
      <c r="BHJ1350" s="559"/>
      <c r="BHK1350" s="559"/>
      <c r="BHL1350" s="559"/>
      <c r="BHM1350" s="559"/>
      <c r="BHN1350" s="559"/>
      <c r="BHO1350" s="559"/>
      <c r="BHP1350" s="559"/>
      <c r="BHQ1350" s="559"/>
      <c r="BHR1350" s="559"/>
      <c r="BHS1350" s="559"/>
      <c r="BHT1350" s="559"/>
      <c r="BHU1350" s="559"/>
      <c r="BHV1350" s="559"/>
      <c r="BHW1350" s="559"/>
      <c r="BHX1350" s="559"/>
      <c r="BHY1350" s="559"/>
      <c r="BHZ1350" s="559"/>
      <c r="BIA1350" s="559"/>
      <c r="BIB1350" s="559"/>
      <c r="BIC1350" s="559"/>
      <c r="BID1350" s="559"/>
      <c r="BIE1350" s="559"/>
      <c r="BIF1350" s="559"/>
      <c r="BIG1350" s="559"/>
      <c r="BIH1350" s="559"/>
      <c r="BII1350" s="559"/>
      <c r="BIJ1350" s="559"/>
      <c r="BIK1350" s="559"/>
      <c r="BIL1350" s="559"/>
      <c r="BIM1350" s="559"/>
      <c r="BIN1350" s="559"/>
      <c r="BIO1350" s="559"/>
      <c r="BIP1350" s="559"/>
      <c r="BIQ1350" s="559"/>
      <c r="BIR1350" s="559"/>
      <c r="BIS1350" s="559"/>
      <c r="BIT1350" s="559"/>
      <c r="BIU1350" s="559"/>
      <c r="BIV1350" s="559"/>
      <c r="BIW1350" s="559"/>
      <c r="BIX1350" s="559"/>
      <c r="BIY1350" s="559"/>
      <c r="BIZ1350" s="559"/>
      <c r="BJA1350" s="559"/>
      <c r="BJB1350" s="559"/>
      <c r="BJC1350" s="559"/>
      <c r="BJD1350" s="559"/>
      <c r="BJE1350" s="559"/>
      <c r="BJF1350" s="559"/>
      <c r="BJG1350" s="559"/>
      <c r="BJH1350" s="559"/>
      <c r="BJI1350" s="559"/>
      <c r="BJJ1350" s="559"/>
      <c r="BJK1350" s="559"/>
      <c r="BJL1350" s="559"/>
      <c r="BJM1350" s="559"/>
      <c r="BJN1350" s="559"/>
      <c r="BJO1350" s="559"/>
      <c r="BJP1350" s="559"/>
      <c r="BJQ1350" s="559"/>
      <c r="BJR1350" s="559"/>
      <c r="BJS1350" s="559"/>
      <c r="BJT1350" s="559"/>
      <c r="BJU1350" s="559"/>
      <c r="BJV1350" s="559"/>
      <c r="BJW1350" s="559"/>
      <c r="BJX1350" s="559"/>
      <c r="BJY1350" s="559"/>
      <c r="BJZ1350" s="559"/>
      <c r="BKA1350" s="559"/>
      <c r="BKB1350" s="559"/>
      <c r="BKC1350" s="559"/>
      <c r="BKD1350" s="559"/>
      <c r="BKE1350" s="559"/>
      <c r="BKF1350" s="559"/>
      <c r="BKG1350" s="559"/>
      <c r="BKH1350" s="559"/>
      <c r="BKI1350" s="559"/>
      <c r="BKJ1350" s="559"/>
      <c r="BKK1350" s="559"/>
      <c r="BKL1350" s="559"/>
      <c r="BKM1350" s="559"/>
      <c r="BKN1350" s="559"/>
      <c r="BKO1350" s="559"/>
      <c r="BKP1350" s="559"/>
      <c r="BKQ1350" s="559"/>
      <c r="BKR1350" s="559"/>
      <c r="BKS1350" s="559"/>
      <c r="BKT1350" s="559"/>
      <c r="BKU1350" s="559"/>
      <c r="BKV1350" s="559"/>
      <c r="BKW1350" s="559"/>
      <c r="BKX1350" s="559"/>
      <c r="BKY1350" s="559"/>
      <c r="BKZ1350" s="559"/>
      <c r="BLA1350" s="559"/>
      <c r="BLB1350" s="559"/>
      <c r="BLC1350" s="559"/>
      <c r="BLD1350" s="559"/>
      <c r="BLE1350" s="559"/>
      <c r="BLF1350" s="559"/>
      <c r="BLG1350" s="559"/>
      <c r="BLH1350" s="559"/>
      <c r="BLI1350" s="559"/>
      <c r="BLJ1350" s="559"/>
      <c r="BLK1350" s="559"/>
      <c r="BLL1350" s="559"/>
      <c r="BLM1350" s="559"/>
      <c r="BLN1350" s="559"/>
      <c r="BLO1350" s="559"/>
      <c r="BLP1350" s="559"/>
      <c r="BLQ1350" s="559"/>
      <c r="BLR1350" s="559"/>
      <c r="BLS1350" s="559"/>
      <c r="BLT1350" s="559"/>
      <c r="BLU1350" s="559"/>
      <c r="BLV1350" s="559"/>
      <c r="BLW1350" s="559"/>
      <c r="BLX1350" s="559"/>
      <c r="BLY1350" s="559"/>
      <c r="BLZ1350" s="559"/>
      <c r="BMA1350" s="559"/>
      <c r="BMB1350" s="559"/>
      <c r="BMC1350" s="559"/>
      <c r="BMD1350" s="559"/>
      <c r="BME1350" s="559"/>
      <c r="BMF1350" s="559"/>
      <c r="BMG1350" s="559"/>
      <c r="BMH1350" s="559"/>
      <c r="BMI1350" s="559"/>
      <c r="BMJ1350" s="559"/>
      <c r="BMK1350" s="559"/>
      <c r="BML1350" s="559"/>
      <c r="BMM1350" s="559"/>
      <c r="BMN1350" s="559"/>
      <c r="BMO1350" s="559"/>
      <c r="BMP1350" s="559"/>
      <c r="BMQ1350" s="559"/>
      <c r="BMR1350" s="559"/>
      <c r="BMS1350" s="559"/>
      <c r="BMT1350" s="559"/>
      <c r="BMU1350" s="559"/>
      <c r="BMV1350" s="559"/>
      <c r="BMW1350" s="559"/>
      <c r="BMX1350" s="559"/>
      <c r="BMY1350" s="559"/>
      <c r="BMZ1350" s="559"/>
      <c r="BNA1350" s="559"/>
      <c r="BNB1350" s="559"/>
      <c r="BNC1350" s="559"/>
      <c r="BND1350" s="559"/>
      <c r="BNE1350" s="559"/>
      <c r="BNF1350" s="559"/>
      <c r="BNG1350" s="559"/>
      <c r="BNH1350" s="559"/>
      <c r="BNI1350" s="559"/>
      <c r="BNJ1350" s="559"/>
      <c r="BNK1350" s="559"/>
      <c r="BNL1350" s="559"/>
      <c r="BNM1350" s="559"/>
      <c r="BNN1350" s="559"/>
      <c r="BNO1350" s="559"/>
      <c r="BNP1350" s="559"/>
      <c r="BNQ1350" s="559"/>
      <c r="BNR1350" s="559"/>
      <c r="BNS1350" s="559"/>
      <c r="BNT1350" s="559"/>
      <c r="BNU1350" s="559"/>
      <c r="BNV1350" s="559"/>
      <c r="BNW1350" s="559"/>
      <c r="BNX1350" s="559"/>
      <c r="BNY1350" s="559"/>
      <c r="BNZ1350" s="559"/>
      <c r="BOA1350" s="559"/>
      <c r="BOB1350" s="559"/>
      <c r="BOC1350" s="559"/>
      <c r="BOD1350" s="559"/>
      <c r="BOE1350" s="559"/>
      <c r="BOF1350" s="559"/>
      <c r="BOG1350" s="559"/>
      <c r="BOH1350" s="559"/>
      <c r="BOI1350" s="559"/>
      <c r="BOJ1350" s="559"/>
      <c r="BOK1350" s="559"/>
      <c r="BOL1350" s="559"/>
      <c r="BOM1350" s="559"/>
      <c r="BON1350" s="559"/>
      <c r="BOO1350" s="559"/>
      <c r="BOP1350" s="559"/>
      <c r="BOQ1350" s="559"/>
      <c r="BOR1350" s="559"/>
      <c r="BOS1350" s="559"/>
      <c r="BOT1350" s="559"/>
      <c r="BOU1350" s="559"/>
      <c r="BOV1350" s="559"/>
      <c r="BOW1350" s="559"/>
      <c r="BOX1350" s="559"/>
      <c r="BOY1350" s="559"/>
      <c r="BOZ1350" s="559"/>
      <c r="BPA1350" s="559"/>
      <c r="BPB1350" s="559"/>
      <c r="BPC1350" s="559"/>
      <c r="BPD1350" s="559"/>
      <c r="BPE1350" s="559"/>
      <c r="BPF1350" s="559"/>
      <c r="BPG1350" s="559"/>
      <c r="BPH1350" s="559"/>
      <c r="BPI1350" s="559"/>
      <c r="BPJ1350" s="559"/>
      <c r="BPK1350" s="559"/>
      <c r="BPL1350" s="559"/>
      <c r="BPM1350" s="559"/>
      <c r="BPN1350" s="559"/>
      <c r="BPO1350" s="559"/>
      <c r="BPP1350" s="559"/>
      <c r="BPQ1350" s="559"/>
      <c r="BPR1350" s="559"/>
      <c r="BPS1350" s="559"/>
      <c r="BPT1350" s="559"/>
      <c r="BPU1350" s="559"/>
      <c r="BPV1350" s="559"/>
      <c r="BPW1350" s="559"/>
      <c r="BPX1350" s="559"/>
      <c r="BPY1350" s="559"/>
      <c r="BPZ1350" s="559"/>
      <c r="BQA1350" s="559"/>
      <c r="BQB1350" s="559"/>
      <c r="BQC1350" s="559"/>
      <c r="BQD1350" s="559"/>
      <c r="BQE1350" s="559"/>
      <c r="BQF1350" s="559"/>
      <c r="BQG1350" s="559"/>
      <c r="BQH1350" s="559"/>
      <c r="BQI1350" s="559"/>
      <c r="BQJ1350" s="559"/>
      <c r="BQK1350" s="559"/>
      <c r="BQL1350" s="559"/>
      <c r="BQM1350" s="559"/>
      <c r="BQN1350" s="559"/>
      <c r="BQO1350" s="559"/>
      <c r="BQP1350" s="559"/>
      <c r="BQQ1350" s="559"/>
      <c r="BQR1350" s="559"/>
      <c r="BQS1350" s="559"/>
      <c r="BQT1350" s="559"/>
      <c r="BQU1350" s="559"/>
      <c r="BQV1350" s="559"/>
      <c r="BQW1350" s="559"/>
      <c r="BQX1350" s="559"/>
      <c r="BQY1350" s="559"/>
      <c r="BQZ1350" s="559"/>
      <c r="BRA1350" s="559"/>
      <c r="BRB1350" s="559"/>
      <c r="BRC1350" s="559"/>
      <c r="BRD1350" s="559"/>
      <c r="BRE1350" s="559"/>
      <c r="BRF1350" s="559"/>
      <c r="BRG1350" s="559"/>
      <c r="BRH1350" s="559"/>
      <c r="BRI1350" s="559"/>
      <c r="BRJ1350" s="559"/>
      <c r="BRK1350" s="559"/>
      <c r="BRL1350" s="559"/>
      <c r="BRM1350" s="559"/>
      <c r="BRN1350" s="559"/>
      <c r="BRO1350" s="559"/>
      <c r="BRP1350" s="559"/>
      <c r="BRQ1350" s="559"/>
      <c r="BRR1350" s="559"/>
      <c r="BRS1350" s="559"/>
      <c r="BRT1350" s="559"/>
      <c r="BRU1350" s="559"/>
      <c r="BRV1350" s="559"/>
      <c r="BRW1350" s="559"/>
      <c r="BRX1350" s="559"/>
      <c r="BRY1350" s="559"/>
      <c r="BRZ1350" s="559"/>
      <c r="BSA1350" s="559"/>
      <c r="BSB1350" s="559"/>
      <c r="BSC1350" s="559"/>
      <c r="BSD1350" s="559"/>
      <c r="BSE1350" s="559"/>
      <c r="BSF1350" s="559"/>
      <c r="BSG1350" s="559"/>
      <c r="BSH1350" s="559"/>
      <c r="BSI1350" s="559"/>
      <c r="BSJ1350" s="559"/>
      <c r="BSK1350" s="559"/>
      <c r="BSL1350" s="559"/>
      <c r="BSM1350" s="559"/>
      <c r="BSN1350" s="559"/>
      <c r="BSO1350" s="559"/>
      <c r="BSP1350" s="559"/>
      <c r="BSQ1350" s="559"/>
      <c r="BSR1350" s="559"/>
      <c r="BSS1350" s="559"/>
      <c r="BST1350" s="559"/>
      <c r="BSU1350" s="559"/>
      <c r="BSV1350" s="559"/>
      <c r="BSW1350" s="559"/>
      <c r="BSX1350" s="559"/>
      <c r="BSY1350" s="559"/>
      <c r="BSZ1350" s="559"/>
      <c r="BTA1350" s="559"/>
      <c r="BTB1350" s="559"/>
      <c r="BTC1350" s="559"/>
      <c r="BTD1350" s="559"/>
      <c r="BTE1350" s="559"/>
      <c r="BTF1350" s="559"/>
      <c r="BTG1350" s="559"/>
      <c r="BTH1350" s="559"/>
      <c r="BTI1350" s="559"/>
      <c r="BTJ1350" s="559"/>
      <c r="BTK1350" s="559"/>
      <c r="BTL1350" s="559"/>
      <c r="BTM1350" s="559"/>
      <c r="BTN1350" s="559"/>
      <c r="BTO1350" s="559"/>
      <c r="BTP1350" s="559"/>
      <c r="BTQ1350" s="559"/>
      <c r="BTR1350" s="559"/>
      <c r="BTS1350" s="559"/>
      <c r="BTT1350" s="559"/>
      <c r="BTU1350" s="559"/>
      <c r="BTV1350" s="559"/>
      <c r="BTW1350" s="559"/>
      <c r="BTX1350" s="559"/>
      <c r="BTY1350" s="559"/>
      <c r="BTZ1350" s="559"/>
      <c r="BUA1350" s="559"/>
      <c r="BUB1350" s="559"/>
      <c r="BUC1350" s="559"/>
      <c r="BUD1350" s="559"/>
      <c r="BUE1350" s="559"/>
      <c r="BUF1350" s="559"/>
      <c r="BUG1350" s="559"/>
      <c r="BUH1350" s="559"/>
      <c r="BUI1350" s="559"/>
      <c r="BUJ1350" s="559"/>
      <c r="BUK1350" s="559"/>
      <c r="BUL1350" s="559"/>
      <c r="BUM1350" s="559"/>
      <c r="BUN1350" s="559"/>
      <c r="BUO1350" s="559"/>
      <c r="BUP1350" s="559"/>
      <c r="BUQ1350" s="559"/>
      <c r="BUR1350" s="559"/>
      <c r="BUS1350" s="559"/>
      <c r="BUT1350" s="559"/>
      <c r="BUU1350" s="559"/>
      <c r="BUV1350" s="559"/>
      <c r="BUW1350" s="559"/>
      <c r="BUX1350" s="559"/>
      <c r="BUY1350" s="559"/>
      <c r="BUZ1350" s="559"/>
      <c r="BVA1350" s="559"/>
      <c r="BVB1350" s="559"/>
      <c r="BVC1350" s="559"/>
      <c r="BVD1350" s="559"/>
      <c r="BVE1350" s="559"/>
      <c r="BVF1350" s="559"/>
      <c r="BVG1350" s="559"/>
      <c r="BVH1350" s="559"/>
      <c r="BVI1350" s="559"/>
      <c r="BVJ1350" s="559"/>
      <c r="BVK1350" s="559"/>
      <c r="BVL1350" s="559"/>
      <c r="BVM1350" s="559"/>
      <c r="BVN1350" s="559"/>
      <c r="BVO1350" s="559"/>
      <c r="BVP1350" s="559"/>
      <c r="BVQ1350" s="559"/>
      <c r="BVR1350" s="559"/>
      <c r="BVS1350" s="559"/>
      <c r="BVT1350" s="559"/>
      <c r="BVU1350" s="559"/>
      <c r="BVV1350" s="559"/>
      <c r="BVW1350" s="559"/>
      <c r="BVX1350" s="559"/>
      <c r="BVY1350" s="559"/>
      <c r="BVZ1350" s="559"/>
      <c r="BWA1350" s="559"/>
      <c r="BWB1350" s="559"/>
      <c r="BWC1350" s="559"/>
      <c r="BWD1350" s="559"/>
      <c r="BWE1350" s="559"/>
      <c r="BWF1350" s="559"/>
      <c r="BWG1350" s="559"/>
      <c r="BWH1350" s="559"/>
      <c r="BWI1350" s="559"/>
      <c r="BWJ1350" s="559"/>
      <c r="BWK1350" s="559"/>
      <c r="BWL1350" s="559"/>
      <c r="BWM1350" s="559"/>
      <c r="BWN1350" s="559"/>
      <c r="BWO1350" s="559"/>
      <c r="BWP1350" s="559"/>
      <c r="BWQ1350" s="559"/>
      <c r="BWR1350" s="559"/>
      <c r="BWS1350" s="559"/>
      <c r="BWT1350" s="559"/>
      <c r="BWU1350" s="559"/>
      <c r="BWV1350" s="559"/>
      <c r="BWW1350" s="559"/>
      <c r="BWX1350" s="559"/>
      <c r="BWY1350" s="559"/>
      <c r="BWZ1350" s="559"/>
      <c r="BXA1350" s="559"/>
      <c r="BXB1350" s="559"/>
      <c r="BXC1350" s="559"/>
      <c r="BXD1350" s="559"/>
      <c r="BXE1350" s="559"/>
      <c r="BXF1350" s="559"/>
      <c r="BXG1350" s="559"/>
      <c r="BXH1350" s="559"/>
      <c r="BXI1350" s="559"/>
      <c r="BXJ1350" s="559"/>
      <c r="BXK1350" s="559"/>
      <c r="BXL1350" s="559"/>
      <c r="BXM1350" s="559"/>
      <c r="BXN1350" s="559"/>
      <c r="BXO1350" s="559"/>
      <c r="BXP1350" s="559"/>
      <c r="BXQ1350" s="559"/>
      <c r="BXR1350" s="559"/>
      <c r="BXS1350" s="559"/>
      <c r="BXT1350" s="559"/>
      <c r="BXU1350" s="559"/>
      <c r="BXV1350" s="559"/>
      <c r="BXW1350" s="559"/>
      <c r="BXX1350" s="559"/>
      <c r="BXY1350" s="559"/>
      <c r="BXZ1350" s="559"/>
      <c r="BYA1350" s="559"/>
      <c r="BYB1350" s="559"/>
      <c r="BYC1350" s="559"/>
      <c r="BYD1350" s="559"/>
      <c r="BYE1350" s="559"/>
      <c r="BYF1350" s="559"/>
      <c r="BYG1350" s="559"/>
      <c r="BYH1350" s="559"/>
      <c r="BYI1350" s="559"/>
      <c r="BYJ1350" s="559"/>
      <c r="BYK1350" s="559"/>
      <c r="BYL1350" s="559"/>
      <c r="BYM1350" s="559"/>
      <c r="BYN1350" s="559"/>
      <c r="BYO1350" s="559"/>
      <c r="BYP1350" s="559"/>
      <c r="BYQ1350" s="559"/>
      <c r="BYR1350" s="559"/>
      <c r="BYS1350" s="559"/>
      <c r="BYT1350" s="559"/>
      <c r="BYU1350" s="559"/>
      <c r="BYV1350" s="559"/>
      <c r="BYW1350" s="559"/>
      <c r="BYX1350" s="559"/>
      <c r="BYY1350" s="559"/>
      <c r="BYZ1350" s="559"/>
      <c r="BZA1350" s="559"/>
      <c r="BZB1350" s="559"/>
      <c r="BZC1350" s="559"/>
      <c r="BZD1350" s="559"/>
      <c r="BZE1350" s="559"/>
      <c r="BZF1350" s="559"/>
      <c r="BZG1350" s="559"/>
      <c r="BZH1350" s="559"/>
      <c r="BZI1350" s="559"/>
      <c r="BZJ1350" s="559"/>
      <c r="BZK1350" s="559"/>
      <c r="BZL1350" s="559"/>
      <c r="BZM1350" s="559"/>
      <c r="BZN1350" s="559"/>
      <c r="BZO1350" s="559"/>
      <c r="BZP1350" s="559"/>
      <c r="BZQ1350" s="559"/>
      <c r="BZR1350" s="559"/>
      <c r="BZS1350" s="559"/>
      <c r="BZT1350" s="559"/>
      <c r="BZU1350" s="559"/>
      <c r="BZV1350" s="559"/>
      <c r="BZW1350" s="559"/>
      <c r="BZX1350" s="559"/>
      <c r="BZY1350" s="559"/>
      <c r="BZZ1350" s="559"/>
      <c r="CAA1350" s="559"/>
      <c r="CAB1350" s="559"/>
      <c r="CAC1350" s="559"/>
      <c r="CAD1350" s="559"/>
      <c r="CAE1350" s="559"/>
      <c r="CAF1350" s="559"/>
      <c r="CAG1350" s="559"/>
      <c r="CAH1350" s="559"/>
      <c r="CAI1350" s="559"/>
      <c r="CAJ1350" s="559"/>
      <c r="CAK1350" s="559"/>
      <c r="CAL1350" s="559"/>
      <c r="CAM1350" s="559"/>
      <c r="CAN1350" s="559"/>
      <c r="CAO1350" s="559"/>
      <c r="CAP1350" s="559"/>
      <c r="CAQ1350" s="559"/>
      <c r="CAR1350" s="559"/>
      <c r="CAS1350" s="559"/>
      <c r="CAT1350" s="559"/>
      <c r="CAU1350" s="559"/>
      <c r="CAV1350" s="559"/>
      <c r="CAW1350" s="559"/>
      <c r="CAX1350" s="559"/>
      <c r="CAY1350" s="559"/>
      <c r="CAZ1350" s="559"/>
      <c r="CBA1350" s="559"/>
      <c r="CBB1350" s="559"/>
      <c r="CBC1350" s="559"/>
      <c r="CBD1350" s="559"/>
      <c r="CBE1350" s="559"/>
      <c r="CBF1350" s="559"/>
      <c r="CBG1350" s="559"/>
      <c r="CBH1350" s="559"/>
      <c r="CBI1350" s="559"/>
      <c r="CBJ1350" s="559"/>
      <c r="CBK1350" s="559"/>
      <c r="CBL1350" s="559"/>
      <c r="CBM1350" s="559"/>
      <c r="CBN1350" s="559"/>
      <c r="CBO1350" s="559"/>
      <c r="CBP1350" s="559"/>
      <c r="CBQ1350" s="559"/>
      <c r="CBR1350" s="559"/>
      <c r="CBS1350" s="559"/>
      <c r="CBT1350" s="559"/>
      <c r="CBU1350" s="559"/>
      <c r="CBV1350" s="559"/>
      <c r="CBW1350" s="559"/>
      <c r="CBX1350" s="559"/>
      <c r="CBY1350" s="559"/>
      <c r="CBZ1350" s="559"/>
      <c r="CCA1350" s="559"/>
      <c r="CCB1350" s="559"/>
      <c r="CCC1350" s="559"/>
      <c r="CCD1350" s="559"/>
      <c r="CCE1350" s="559"/>
      <c r="CCF1350" s="559"/>
      <c r="CCG1350" s="559"/>
      <c r="CCH1350" s="559"/>
      <c r="CCI1350" s="559"/>
      <c r="CCJ1350" s="559"/>
      <c r="CCK1350" s="559"/>
      <c r="CCL1350" s="559"/>
      <c r="CCM1350" s="559"/>
      <c r="CCN1350" s="559"/>
      <c r="CCO1350" s="559"/>
      <c r="CCP1350" s="559"/>
      <c r="CCQ1350" s="559"/>
      <c r="CCR1350" s="559"/>
      <c r="CCS1350" s="559"/>
      <c r="CCT1350" s="559"/>
      <c r="CCU1350" s="559"/>
      <c r="CCV1350" s="559"/>
      <c r="CCW1350" s="559"/>
      <c r="CCX1350" s="559"/>
      <c r="CCY1350" s="559"/>
      <c r="CCZ1350" s="559"/>
      <c r="CDA1350" s="559"/>
      <c r="CDB1350" s="559"/>
      <c r="CDC1350" s="559"/>
      <c r="CDD1350" s="559"/>
      <c r="CDE1350" s="559"/>
      <c r="CDF1350" s="559"/>
      <c r="CDG1350" s="559"/>
      <c r="CDH1350" s="559"/>
      <c r="CDI1350" s="559"/>
      <c r="CDJ1350" s="559"/>
      <c r="CDK1350" s="559"/>
      <c r="CDL1350" s="559"/>
      <c r="CDM1350" s="559"/>
      <c r="CDN1350" s="559"/>
      <c r="CDO1350" s="559"/>
      <c r="CDP1350" s="559"/>
      <c r="CDQ1350" s="559"/>
      <c r="CDR1350" s="559"/>
      <c r="CDS1350" s="559"/>
      <c r="CDT1350" s="559"/>
      <c r="CDU1350" s="559"/>
      <c r="CDV1350" s="559"/>
      <c r="CDW1350" s="559"/>
      <c r="CDX1350" s="559"/>
      <c r="CDY1350" s="559"/>
      <c r="CDZ1350" s="559"/>
      <c r="CEA1350" s="559"/>
      <c r="CEB1350" s="559"/>
      <c r="CEC1350" s="559"/>
      <c r="CED1350" s="559"/>
      <c r="CEE1350" s="559"/>
      <c r="CEF1350" s="559"/>
      <c r="CEG1350" s="559"/>
      <c r="CEH1350" s="559"/>
      <c r="CEI1350" s="559"/>
      <c r="CEJ1350" s="559"/>
      <c r="CEK1350" s="559"/>
      <c r="CEL1350" s="559"/>
      <c r="CEM1350" s="559"/>
      <c r="CEN1350" s="559"/>
      <c r="CEO1350" s="559"/>
      <c r="CEP1350" s="559"/>
      <c r="CEQ1350" s="559"/>
      <c r="CER1350" s="559"/>
      <c r="CES1350" s="559"/>
      <c r="CET1350" s="559"/>
      <c r="CEU1350" s="559"/>
      <c r="CEV1350" s="559"/>
      <c r="CEW1350" s="559"/>
      <c r="CEX1350" s="559"/>
      <c r="CEY1350" s="559"/>
      <c r="CEZ1350" s="559"/>
      <c r="CFA1350" s="559"/>
      <c r="CFB1350" s="559"/>
      <c r="CFC1350" s="559"/>
      <c r="CFD1350" s="559"/>
      <c r="CFE1350" s="559"/>
      <c r="CFF1350" s="559"/>
      <c r="CFG1350" s="559"/>
      <c r="CFH1350" s="559"/>
      <c r="CFI1350" s="559"/>
      <c r="CFJ1350" s="559"/>
      <c r="CFK1350" s="559"/>
      <c r="CFL1350" s="559"/>
      <c r="CFM1350" s="559"/>
      <c r="CFN1350" s="559"/>
      <c r="CFO1350" s="559"/>
      <c r="CFP1350" s="559"/>
      <c r="CFQ1350" s="559"/>
      <c r="CFR1350" s="559"/>
      <c r="CFS1350" s="559"/>
      <c r="CFT1350" s="559"/>
      <c r="CFU1350" s="559"/>
      <c r="CFV1350" s="559"/>
      <c r="CFW1350" s="559"/>
      <c r="CFX1350" s="559"/>
      <c r="CFY1350" s="559"/>
      <c r="CFZ1350" s="559"/>
      <c r="CGA1350" s="559"/>
      <c r="CGB1350" s="559"/>
      <c r="CGC1350" s="559"/>
      <c r="CGD1350" s="559"/>
      <c r="CGE1350" s="559"/>
      <c r="CGF1350" s="559"/>
      <c r="CGG1350" s="559"/>
      <c r="CGH1350" s="559"/>
      <c r="CGI1350" s="559"/>
      <c r="CGJ1350" s="559"/>
      <c r="CGK1350" s="559"/>
      <c r="CGL1350" s="559"/>
      <c r="CGM1350" s="559"/>
      <c r="CGN1350" s="559"/>
      <c r="CGO1350" s="559"/>
      <c r="CGP1350" s="559"/>
      <c r="CGQ1350" s="559"/>
      <c r="CGR1350" s="559"/>
      <c r="CGS1350" s="559"/>
      <c r="CGT1350" s="559"/>
      <c r="CGU1350" s="559"/>
      <c r="CGV1350" s="559"/>
      <c r="CGW1350" s="559"/>
      <c r="CGX1350" s="559"/>
      <c r="CGY1350" s="559"/>
      <c r="CGZ1350" s="559"/>
      <c r="CHA1350" s="559"/>
      <c r="CHB1350" s="559"/>
      <c r="CHC1350" s="559"/>
      <c r="CHD1350" s="559"/>
      <c r="CHE1350" s="559"/>
      <c r="CHF1350" s="559"/>
      <c r="CHG1350" s="559"/>
      <c r="CHH1350" s="559"/>
      <c r="CHI1350" s="559"/>
      <c r="CHJ1350" s="559"/>
      <c r="CHK1350" s="559"/>
      <c r="CHL1350" s="559"/>
      <c r="CHM1350" s="559"/>
      <c r="CHN1350" s="559"/>
      <c r="CHO1350" s="559"/>
      <c r="CHP1350" s="559"/>
      <c r="CHQ1350" s="559"/>
      <c r="CHR1350" s="559"/>
      <c r="CHS1350" s="559"/>
      <c r="CHT1350" s="559"/>
      <c r="CHU1350" s="559"/>
      <c r="CHV1350" s="559"/>
      <c r="CHW1350" s="559"/>
      <c r="CHX1350" s="559"/>
      <c r="CHY1350" s="559"/>
      <c r="CHZ1350" s="559"/>
      <c r="CIA1350" s="559"/>
      <c r="CIB1350" s="559"/>
      <c r="CIC1350" s="559"/>
      <c r="CID1350" s="559"/>
      <c r="CIE1350" s="559"/>
      <c r="CIF1350" s="559"/>
      <c r="CIG1350" s="559"/>
      <c r="CIH1350" s="559"/>
      <c r="CII1350" s="559"/>
      <c r="CIJ1350" s="559"/>
      <c r="CIK1350" s="559"/>
      <c r="CIL1350" s="559"/>
      <c r="CIM1350" s="559"/>
      <c r="CIN1350" s="559"/>
      <c r="CIO1350" s="559"/>
      <c r="CIP1350" s="559"/>
      <c r="CIQ1350" s="559"/>
      <c r="CIR1350" s="559"/>
      <c r="CIS1350" s="559"/>
      <c r="CIT1350" s="559"/>
      <c r="CIU1350" s="559"/>
      <c r="CIV1350" s="559"/>
      <c r="CIW1350" s="559"/>
      <c r="CIX1350" s="559"/>
      <c r="CIY1350" s="559"/>
      <c r="CIZ1350" s="559"/>
      <c r="CJA1350" s="559"/>
      <c r="CJB1350" s="559"/>
      <c r="CJC1350" s="559"/>
      <c r="CJD1350" s="559"/>
      <c r="CJE1350" s="559"/>
      <c r="CJF1350" s="559"/>
      <c r="CJG1350" s="559"/>
      <c r="CJH1350" s="559"/>
      <c r="CJI1350" s="559"/>
      <c r="CJJ1350" s="559"/>
      <c r="CJK1350" s="559"/>
      <c r="CJL1350" s="559"/>
      <c r="CJM1350" s="559"/>
      <c r="CJN1350" s="559"/>
      <c r="CJO1350" s="559"/>
      <c r="CJP1350" s="559"/>
      <c r="CJQ1350" s="559"/>
      <c r="CJR1350" s="559"/>
      <c r="CJS1350" s="559"/>
      <c r="CJT1350" s="559"/>
      <c r="CJU1350" s="559"/>
      <c r="CJV1350" s="559"/>
      <c r="CJW1350" s="559"/>
      <c r="CJX1350" s="559"/>
      <c r="CJY1350" s="559"/>
      <c r="CJZ1350" s="559"/>
      <c r="CKA1350" s="559"/>
      <c r="CKB1350" s="559"/>
      <c r="CKC1350" s="559"/>
      <c r="CKD1350" s="559"/>
      <c r="CKE1350" s="559"/>
      <c r="CKF1350" s="559"/>
      <c r="CKG1350" s="559"/>
      <c r="CKH1350" s="559"/>
      <c r="CKI1350" s="559"/>
      <c r="CKJ1350" s="559"/>
      <c r="CKK1350" s="559"/>
      <c r="CKL1350" s="559"/>
      <c r="CKM1350" s="559"/>
      <c r="CKN1350" s="559"/>
      <c r="CKO1350" s="559"/>
      <c r="CKP1350" s="559"/>
      <c r="CKQ1350" s="559"/>
      <c r="CKR1350" s="559"/>
      <c r="CKS1350" s="559"/>
      <c r="CKT1350" s="559"/>
      <c r="CKU1350" s="559"/>
      <c r="CKV1350" s="559"/>
      <c r="CKW1350" s="559"/>
      <c r="CKX1350" s="559"/>
      <c r="CKY1350" s="559"/>
      <c r="CKZ1350" s="559"/>
      <c r="CLA1350" s="559"/>
      <c r="CLB1350" s="559"/>
      <c r="CLC1350" s="559"/>
      <c r="CLD1350" s="559"/>
      <c r="CLE1350" s="559"/>
      <c r="CLF1350" s="559"/>
      <c r="CLG1350" s="559"/>
      <c r="CLH1350" s="559"/>
      <c r="CLI1350" s="559"/>
      <c r="CLJ1350" s="559"/>
      <c r="CLK1350" s="559"/>
      <c r="CLL1350" s="559"/>
      <c r="CLM1350" s="559"/>
      <c r="CLN1350" s="559"/>
      <c r="CLO1350" s="559"/>
      <c r="CLP1350" s="559"/>
      <c r="CLQ1350" s="559"/>
      <c r="CLR1350" s="559"/>
      <c r="CLS1350" s="559"/>
      <c r="CLT1350" s="559"/>
      <c r="CLU1350" s="559"/>
      <c r="CLV1350" s="559"/>
      <c r="CLW1350" s="559"/>
      <c r="CLX1350" s="559"/>
      <c r="CLY1350" s="559"/>
      <c r="CLZ1350" s="559"/>
      <c r="CMA1350" s="559"/>
      <c r="CMB1350" s="559"/>
      <c r="CMC1350" s="559"/>
      <c r="CMD1350" s="559"/>
      <c r="CME1350" s="559"/>
      <c r="CMF1350" s="559"/>
      <c r="CMG1350" s="559"/>
      <c r="CMH1350" s="559"/>
      <c r="CMI1350" s="559"/>
      <c r="CMJ1350" s="559"/>
      <c r="CMK1350" s="559"/>
      <c r="CML1350" s="559"/>
      <c r="CMM1350" s="559"/>
      <c r="CMN1350" s="559"/>
      <c r="CMO1350" s="559"/>
      <c r="CMP1350" s="559"/>
      <c r="CMQ1350" s="559"/>
      <c r="CMR1350" s="559"/>
      <c r="CMS1350" s="559"/>
      <c r="CMT1350" s="559"/>
      <c r="CMU1350" s="559"/>
      <c r="CMV1350" s="559"/>
      <c r="CMW1350" s="559"/>
      <c r="CMX1350" s="559"/>
      <c r="CMY1350" s="559"/>
      <c r="CMZ1350" s="559"/>
      <c r="CNA1350" s="559"/>
      <c r="CNB1350" s="559"/>
      <c r="CNC1350" s="559"/>
      <c r="CND1350" s="559"/>
      <c r="CNE1350" s="559"/>
      <c r="CNF1350" s="559"/>
      <c r="CNG1350" s="559"/>
      <c r="CNH1350" s="559"/>
      <c r="CNI1350" s="559"/>
      <c r="CNJ1350" s="559"/>
      <c r="CNK1350" s="559"/>
      <c r="CNL1350" s="559"/>
      <c r="CNM1350" s="559"/>
      <c r="CNN1350" s="559"/>
      <c r="CNO1350" s="559"/>
      <c r="CNP1350" s="559"/>
      <c r="CNQ1350" s="559"/>
      <c r="CNR1350" s="559"/>
      <c r="CNS1350" s="559"/>
      <c r="CNT1350" s="559"/>
      <c r="CNU1350" s="559"/>
      <c r="CNV1350" s="559"/>
      <c r="CNW1350" s="559"/>
      <c r="CNX1350" s="559"/>
      <c r="CNY1350" s="559"/>
      <c r="CNZ1350" s="559"/>
      <c r="COA1350" s="559"/>
      <c r="COB1350" s="559"/>
      <c r="COC1350" s="559"/>
      <c r="COD1350" s="559"/>
      <c r="COE1350" s="559"/>
      <c r="COF1350" s="559"/>
      <c r="COG1350" s="559"/>
      <c r="COH1350" s="559"/>
      <c r="COI1350" s="559"/>
      <c r="COJ1350" s="559"/>
      <c r="COK1350" s="559"/>
      <c r="COL1350" s="559"/>
      <c r="COM1350" s="559"/>
      <c r="CON1350" s="559"/>
      <c r="COO1350" s="559"/>
      <c r="COP1350" s="559"/>
      <c r="COQ1350" s="559"/>
      <c r="COR1350" s="559"/>
      <c r="COS1350" s="559"/>
      <c r="COT1350" s="559"/>
      <c r="COU1350" s="559"/>
      <c r="COV1350" s="559"/>
      <c r="COW1350" s="559"/>
      <c r="COX1350" s="559"/>
      <c r="COY1350" s="559"/>
      <c r="COZ1350" s="559"/>
      <c r="CPA1350" s="559"/>
      <c r="CPB1350" s="559"/>
      <c r="CPC1350" s="559"/>
      <c r="CPD1350" s="559"/>
      <c r="CPE1350" s="559"/>
      <c r="CPF1350" s="559"/>
      <c r="CPG1350" s="559"/>
      <c r="CPH1350" s="559"/>
      <c r="CPI1350" s="559"/>
      <c r="CPJ1350" s="559"/>
      <c r="CPK1350" s="559"/>
      <c r="CPL1350" s="559"/>
      <c r="CPM1350" s="559"/>
      <c r="CPN1350" s="559"/>
      <c r="CPO1350" s="559"/>
      <c r="CPP1350" s="559"/>
      <c r="CPQ1350" s="559"/>
      <c r="CPR1350" s="559"/>
      <c r="CPS1350" s="559"/>
      <c r="CPT1350" s="559"/>
      <c r="CPU1350" s="559"/>
      <c r="CPV1350" s="559"/>
      <c r="CPW1350" s="559"/>
      <c r="CPX1350" s="559"/>
      <c r="CPY1350" s="559"/>
      <c r="CPZ1350" s="559"/>
      <c r="CQA1350" s="559"/>
      <c r="CQB1350" s="559"/>
      <c r="CQC1350" s="559"/>
      <c r="CQD1350" s="559"/>
      <c r="CQE1350" s="559"/>
      <c r="CQF1350" s="559"/>
      <c r="CQG1350" s="559"/>
      <c r="CQH1350" s="559"/>
      <c r="CQI1350" s="559"/>
      <c r="CQJ1350" s="559"/>
      <c r="CQK1350" s="559"/>
      <c r="CQL1350" s="559"/>
      <c r="CQM1350" s="559"/>
      <c r="CQN1350" s="559"/>
      <c r="CQO1350" s="559"/>
      <c r="CQP1350" s="559"/>
      <c r="CQQ1350" s="559"/>
      <c r="CQR1350" s="559"/>
      <c r="CQS1350" s="559"/>
      <c r="CQT1350" s="559"/>
      <c r="CQU1350" s="559"/>
      <c r="CQV1350" s="559"/>
      <c r="CQW1350" s="559"/>
      <c r="CQX1350" s="559"/>
      <c r="CQY1350" s="559"/>
      <c r="CQZ1350" s="559"/>
      <c r="CRA1350" s="559"/>
      <c r="CRB1350" s="559"/>
      <c r="CRC1350" s="559"/>
      <c r="CRD1350" s="559"/>
      <c r="CRE1350" s="559"/>
      <c r="CRF1350" s="559"/>
      <c r="CRG1350" s="559"/>
      <c r="CRH1350" s="559"/>
      <c r="CRI1350" s="559"/>
      <c r="CRJ1350" s="559"/>
      <c r="CRK1350" s="559"/>
      <c r="CRL1350" s="559"/>
      <c r="CRM1350" s="559"/>
      <c r="CRN1350" s="559"/>
      <c r="CRO1350" s="559"/>
      <c r="CRP1350" s="559"/>
      <c r="CRQ1350" s="559"/>
      <c r="CRR1350" s="559"/>
      <c r="CRS1350" s="559"/>
      <c r="CRT1350" s="559"/>
      <c r="CRU1350" s="559"/>
      <c r="CRV1350" s="559"/>
      <c r="CRW1350" s="559"/>
      <c r="CRX1350" s="559"/>
      <c r="CRY1350" s="559"/>
      <c r="CRZ1350" s="559"/>
      <c r="CSA1350" s="559"/>
      <c r="CSB1350" s="559"/>
      <c r="CSC1350" s="559"/>
      <c r="CSD1350" s="559"/>
      <c r="CSE1350" s="559"/>
      <c r="CSF1350" s="559"/>
      <c r="CSG1350" s="559"/>
      <c r="CSH1350" s="559"/>
      <c r="CSI1350" s="559"/>
      <c r="CSJ1350" s="559"/>
      <c r="CSK1350" s="559"/>
      <c r="CSL1350" s="559"/>
      <c r="CSM1350" s="559"/>
      <c r="CSN1350" s="559"/>
      <c r="CSO1350" s="559"/>
      <c r="CSP1350" s="559"/>
      <c r="CSQ1350" s="559"/>
      <c r="CSR1350" s="559"/>
      <c r="CSS1350" s="559"/>
      <c r="CST1350" s="559"/>
      <c r="CSU1350" s="559"/>
      <c r="CSV1350" s="559"/>
      <c r="CSW1350" s="559"/>
      <c r="CSX1350" s="559"/>
      <c r="CSY1350" s="559"/>
      <c r="CSZ1350" s="559"/>
      <c r="CTA1350" s="559"/>
      <c r="CTB1350" s="559"/>
      <c r="CTC1350" s="559"/>
      <c r="CTD1350" s="559"/>
      <c r="CTE1350" s="559"/>
      <c r="CTF1350" s="559"/>
      <c r="CTG1350" s="559"/>
      <c r="CTH1350" s="559"/>
      <c r="CTI1350" s="559"/>
      <c r="CTJ1350" s="559"/>
      <c r="CTK1350" s="559"/>
      <c r="CTL1350" s="559"/>
      <c r="CTM1350" s="559"/>
      <c r="CTN1350" s="559"/>
      <c r="CTO1350" s="559"/>
      <c r="CTP1350" s="559"/>
      <c r="CTQ1350" s="559"/>
      <c r="CTR1350" s="559"/>
      <c r="CTS1350" s="559"/>
      <c r="CTT1350" s="559"/>
      <c r="CTU1350" s="559"/>
      <c r="CTV1350" s="559"/>
      <c r="CTW1350" s="559"/>
      <c r="CTX1350" s="559"/>
      <c r="CTY1350" s="559"/>
      <c r="CTZ1350" s="559"/>
      <c r="CUA1350" s="559"/>
      <c r="CUB1350" s="559"/>
      <c r="CUC1350" s="559"/>
      <c r="CUD1350" s="559"/>
      <c r="CUE1350" s="559"/>
      <c r="CUF1350" s="559"/>
      <c r="CUG1350" s="559"/>
      <c r="CUH1350" s="559"/>
      <c r="CUI1350" s="559"/>
      <c r="CUJ1350" s="559"/>
      <c r="CUK1350" s="559"/>
      <c r="CUL1350" s="559"/>
      <c r="CUM1350" s="559"/>
      <c r="CUN1350" s="559"/>
      <c r="CUO1350" s="559"/>
      <c r="CUP1350" s="559"/>
      <c r="CUQ1350" s="559"/>
      <c r="CUR1350" s="559"/>
      <c r="CUS1350" s="559"/>
      <c r="CUT1350" s="559"/>
      <c r="CUU1350" s="559"/>
      <c r="CUV1350" s="559"/>
      <c r="CUW1350" s="559"/>
      <c r="CUX1350" s="559"/>
      <c r="CUY1350" s="559"/>
      <c r="CUZ1350" s="559"/>
      <c r="CVA1350" s="559"/>
      <c r="CVB1350" s="559"/>
      <c r="CVC1350" s="559"/>
      <c r="CVD1350" s="559"/>
      <c r="CVE1350" s="559"/>
      <c r="CVF1350" s="559"/>
      <c r="CVG1350" s="559"/>
      <c r="CVH1350" s="559"/>
      <c r="CVI1350" s="559"/>
      <c r="CVJ1350" s="559"/>
      <c r="CVK1350" s="559"/>
      <c r="CVL1350" s="559"/>
      <c r="CVM1350" s="559"/>
      <c r="CVN1350" s="559"/>
      <c r="CVO1350" s="559"/>
      <c r="CVP1350" s="559"/>
      <c r="CVQ1350" s="559"/>
      <c r="CVR1350" s="559"/>
      <c r="CVS1350" s="559"/>
      <c r="CVT1350" s="559"/>
      <c r="CVU1350" s="559"/>
      <c r="CVV1350" s="559"/>
      <c r="CVW1350" s="559"/>
      <c r="CVX1350" s="559"/>
      <c r="CVY1350" s="559"/>
      <c r="CVZ1350" s="559"/>
      <c r="CWA1350" s="559"/>
      <c r="CWB1350" s="559"/>
      <c r="CWC1350" s="559"/>
      <c r="CWD1350" s="559"/>
      <c r="CWE1350" s="559"/>
      <c r="CWF1350" s="559"/>
      <c r="CWG1350" s="559"/>
      <c r="CWH1350" s="559"/>
      <c r="CWI1350" s="559"/>
      <c r="CWJ1350" s="559"/>
      <c r="CWK1350" s="559"/>
      <c r="CWL1350" s="559"/>
      <c r="CWM1350" s="559"/>
      <c r="CWN1350" s="559"/>
      <c r="CWO1350" s="559"/>
      <c r="CWP1350" s="559"/>
      <c r="CWQ1350" s="559"/>
      <c r="CWR1350" s="559"/>
      <c r="CWS1350" s="559"/>
      <c r="CWT1350" s="559"/>
      <c r="CWU1350" s="559"/>
      <c r="CWV1350" s="559"/>
      <c r="CWW1350" s="559"/>
      <c r="CWX1350" s="559"/>
      <c r="CWY1350" s="559"/>
      <c r="CWZ1350" s="559"/>
      <c r="CXA1350" s="559"/>
      <c r="CXB1350" s="559"/>
      <c r="CXC1350" s="559"/>
      <c r="CXD1350" s="559"/>
      <c r="CXE1350" s="559"/>
      <c r="CXF1350" s="559"/>
      <c r="CXG1350" s="559"/>
      <c r="CXH1350" s="559"/>
      <c r="CXI1350" s="559"/>
      <c r="CXJ1350" s="559"/>
      <c r="CXK1350" s="559"/>
      <c r="CXL1350" s="559"/>
      <c r="CXM1350" s="559"/>
      <c r="CXN1350" s="559"/>
      <c r="CXO1350" s="559"/>
      <c r="CXP1350" s="559"/>
      <c r="CXQ1350" s="559"/>
      <c r="CXR1350" s="559"/>
      <c r="CXS1350" s="559"/>
      <c r="CXT1350" s="559"/>
      <c r="CXU1350" s="559"/>
      <c r="CXV1350" s="559"/>
      <c r="CXW1350" s="559"/>
      <c r="CXX1350" s="559"/>
      <c r="CXY1350" s="559"/>
      <c r="CXZ1350" s="559"/>
      <c r="CYA1350" s="559"/>
      <c r="CYB1350" s="559"/>
      <c r="CYC1350" s="559"/>
      <c r="CYD1350" s="559"/>
      <c r="CYE1350" s="559"/>
      <c r="CYF1350" s="559"/>
      <c r="CYG1350" s="559"/>
      <c r="CYH1350" s="559"/>
      <c r="CYI1350" s="559"/>
      <c r="CYJ1350" s="559"/>
      <c r="CYK1350" s="559"/>
      <c r="CYL1350" s="559"/>
      <c r="CYM1350" s="559"/>
      <c r="CYN1350" s="559"/>
      <c r="CYO1350" s="559"/>
      <c r="CYP1350" s="559"/>
      <c r="CYQ1350" s="559"/>
      <c r="CYR1350" s="559"/>
      <c r="CYS1350" s="559"/>
      <c r="CYT1350" s="559"/>
      <c r="CYU1350" s="559"/>
      <c r="CYV1350" s="559"/>
      <c r="CYW1350" s="559"/>
      <c r="CYX1350" s="559"/>
      <c r="CYY1350" s="559"/>
      <c r="CYZ1350" s="559"/>
      <c r="CZA1350" s="559"/>
      <c r="CZB1350" s="559"/>
      <c r="CZC1350" s="559"/>
      <c r="CZD1350" s="559"/>
      <c r="CZE1350" s="559"/>
      <c r="CZF1350" s="559"/>
      <c r="CZG1350" s="559"/>
      <c r="CZH1350" s="559"/>
      <c r="CZI1350" s="559"/>
      <c r="CZJ1350" s="559"/>
      <c r="CZK1350" s="559"/>
      <c r="CZL1350" s="559"/>
      <c r="CZM1350" s="559"/>
      <c r="CZN1350" s="559"/>
      <c r="CZO1350" s="559"/>
      <c r="CZP1350" s="559"/>
      <c r="CZQ1350" s="559"/>
      <c r="CZR1350" s="559"/>
      <c r="CZS1350" s="559"/>
      <c r="CZT1350" s="559"/>
      <c r="CZU1350" s="559"/>
      <c r="CZV1350" s="559"/>
      <c r="CZW1350" s="559"/>
      <c r="CZX1350" s="559"/>
      <c r="CZY1350" s="559"/>
      <c r="CZZ1350" s="559"/>
      <c r="DAA1350" s="559"/>
      <c r="DAB1350" s="559"/>
      <c r="DAC1350" s="559"/>
      <c r="DAD1350" s="559"/>
      <c r="DAE1350" s="559"/>
      <c r="DAF1350" s="559"/>
      <c r="DAG1350" s="559"/>
      <c r="DAH1350" s="559"/>
      <c r="DAI1350" s="559"/>
      <c r="DAJ1350" s="559"/>
      <c r="DAK1350" s="559"/>
      <c r="DAL1350" s="559"/>
      <c r="DAM1350" s="559"/>
      <c r="DAN1350" s="559"/>
      <c r="DAO1350" s="559"/>
      <c r="DAP1350" s="559"/>
      <c r="DAQ1350" s="559"/>
      <c r="DAR1350" s="559"/>
      <c r="DAS1350" s="559"/>
      <c r="DAT1350" s="559"/>
      <c r="DAU1350" s="559"/>
      <c r="DAV1350" s="559"/>
      <c r="DAW1350" s="559"/>
      <c r="DAX1350" s="559"/>
      <c r="DAY1350" s="559"/>
      <c r="DAZ1350" s="559"/>
      <c r="DBA1350" s="559"/>
      <c r="DBB1350" s="559"/>
      <c r="DBC1350" s="559"/>
      <c r="DBD1350" s="559"/>
      <c r="DBE1350" s="559"/>
      <c r="DBF1350" s="559"/>
      <c r="DBG1350" s="559"/>
      <c r="DBH1350" s="559"/>
      <c r="DBI1350" s="559"/>
      <c r="DBJ1350" s="559"/>
      <c r="DBK1350" s="559"/>
      <c r="DBL1350" s="559"/>
      <c r="DBM1350" s="559"/>
      <c r="DBN1350" s="559"/>
      <c r="DBO1350" s="559"/>
      <c r="DBP1350" s="559"/>
      <c r="DBQ1350" s="559"/>
      <c r="DBR1350" s="559"/>
      <c r="DBS1350" s="559"/>
      <c r="DBT1350" s="559"/>
      <c r="DBU1350" s="559"/>
      <c r="DBV1350" s="559"/>
      <c r="DBW1350" s="559"/>
      <c r="DBX1350" s="559"/>
      <c r="DBY1350" s="559"/>
      <c r="DBZ1350" s="559"/>
      <c r="DCA1350" s="559"/>
      <c r="DCB1350" s="559"/>
      <c r="DCC1350" s="559"/>
      <c r="DCD1350" s="559"/>
      <c r="DCE1350" s="559"/>
      <c r="DCF1350" s="559"/>
      <c r="DCG1350" s="559"/>
      <c r="DCH1350" s="559"/>
      <c r="DCI1350" s="559"/>
      <c r="DCJ1350" s="559"/>
      <c r="DCK1350" s="559"/>
      <c r="DCL1350" s="559"/>
      <c r="DCM1350" s="559"/>
      <c r="DCN1350" s="559"/>
      <c r="DCO1350" s="559"/>
      <c r="DCP1350" s="559"/>
      <c r="DCQ1350" s="559"/>
      <c r="DCR1350" s="559"/>
      <c r="DCS1350" s="559"/>
      <c r="DCT1350" s="559"/>
      <c r="DCU1350" s="559"/>
      <c r="DCV1350" s="559"/>
      <c r="DCW1350" s="559"/>
      <c r="DCX1350" s="559"/>
      <c r="DCY1350" s="559"/>
      <c r="DCZ1350" s="559"/>
      <c r="DDA1350" s="559"/>
      <c r="DDB1350" s="559"/>
      <c r="DDC1350" s="559"/>
      <c r="DDD1350" s="559"/>
      <c r="DDE1350" s="559"/>
      <c r="DDF1350" s="559"/>
      <c r="DDG1350" s="559"/>
      <c r="DDH1350" s="559"/>
      <c r="DDI1350" s="559"/>
      <c r="DDJ1350" s="559"/>
      <c r="DDK1350" s="559"/>
      <c r="DDL1350" s="559"/>
      <c r="DDM1350" s="559"/>
      <c r="DDN1350" s="559"/>
      <c r="DDO1350" s="559"/>
      <c r="DDP1350" s="559"/>
      <c r="DDQ1350" s="559"/>
      <c r="DDR1350" s="559"/>
      <c r="DDS1350" s="559"/>
      <c r="DDT1350" s="559"/>
      <c r="DDU1350" s="559"/>
      <c r="DDV1350" s="559"/>
      <c r="DDW1350" s="559"/>
      <c r="DDX1350" s="559"/>
      <c r="DDY1350" s="559"/>
      <c r="DDZ1350" s="559"/>
      <c r="DEA1350" s="559"/>
      <c r="DEB1350" s="559"/>
      <c r="DEC1350" s="559"/>
      <c r="DED1350" s="559"/>
      <c r="DEE1350" s="559"/>
      <c r="DEF1350" s="559"/>
      <c r="DEG1350" s="559"/>
      <c r="DEH1350" s="559"/>
      <c r="DEI1350" s="559"/>
      <c r="DEJ1350" s="559"/>
      <c r="DEK1350" s="559"/>
      <c r="DEL1350" s="559"/>
      <c r="DEM1350" s="559"/>
      <c r="DEN1350" s="559"/>
      <c r="DEO1350" s="559"/>
      <c r="DEP1350" s="559"/>
      <c r="DEQ1350" s="559"/>
      <c r="DER1350" s="559"/>
      <c r="DES1350" s="559"/>
      <c r="DET1350" s="559"/>
      <c r="DEU1350" s="559"/>
      <c r="DEV1350" s="559"/>
      <c r="DEW1350" s="559"/>
      <c r="DEX1350" s="559"/>
      <c r="DEY1350" s="559"/>
      <c r="DEZ1350" s="559"/>
      <c r="DFA1350" s="559"/>
      <c r="DFB1350" s="559"/>
      <c r="DFC1350" s="559"/>
      <c r="DFD1350" s="559"/>
      <c r="DFE1350" s="559"/>
      <c r="DFF1350" s="559"/>
      <c r="DFG1350" s="559"/>
      <c r="DFH1350" s="559"/>
      <c r="DFI1350" s="559"/>
      <c r="DFJ1350" s="559"/>
      <c r="DFK1350" s="559"/>
      <c r="DFL1350" s="559"/>
      <c r="DFM1350" s="559"/>
      <c r="DFN1350" s="559"/>
      <c r="DFO1350" s="559"/>
      <c r="DFP1350" s="559"/>
      <c r="DFQ1350" s="559"/>
      <c r="DFR1350" s="559"/>
      <c r="DFS1350" s="559"/>
      <c r="DFT1350" s="559"/>
      <c r="DFU1350" s="559"/>
      <c r="DFV1350" s="559"/>
      <c r="DFW1350" s="559"/>
      <c r="DFX1350" s="559"/>
      <c r="DFY1350" s="559"/>
      <c r="DFZ1350" s="559"/>
      <c r="DGA1350" s="559"/>
      <c r="DGB1350" s="559"/>
      <c r="DGC1350" s="559"/>
      <c r="DGD1350" s="559"/>
      <c r="DGE1350" s="559"/>
      <c r="DGF1350" s="559"/>
      <c r="DGG1350" s="559"/>
      <c r="DGH1350" s="559"/>
      <c r="DGI1350" s="559"/>
      <c r="DGJ1350" s="559"/>
      <c r="DGK1350" s="559"/>
      <c r="DGL1350" s="559"/>
      <c r="DGM1350" s="559"/>
      <c r="DGN1350" s="559"/>
      <c r="DGO1350" s="559"/>
      <c r="DGP1350" s="559"/>
      <c r="DGQ1350" s="559"/>
      <c r="DGR1350" s="559"/>
      <c r="DGS1350" s="559"/>
      <c r="DGT1350" s="559"/>
      <c r="DGU1350" s="559"/>
      <c r="DGV1350" s="559"/>
      <c r="DGW1350" s="559"/>
      <c r="DGX1350" s="559"/>
      <c r="DGY1350" s="559"/>
      <c r="DGZ1350" s="559"/>
      <c r="DHA1350" s="559"/>
      <c r="DHB1350" s="559"/>
      <c r="DHC1350" s="559"/>
      <c r="DHD1350" s="559"/>
      <c r="DHE1350" s="559"/>
      <c r="DHF1350" s="559"/>
      <c r="DHG1350" s="559"/>
      <c r="DHH1350" s="559"/>
      <c r="DHI1350" s="559"/>
      <c r="DHJ1350" s="559"/>
      <c r="DHK1350" s="559"/>
      <c r="DHL1350" s="559"/>
      <c r="DHM1350" s="559"/>
      <c r="DHN1350" s="559"/>
      <c r="DHO1350" s="559"/>
      <c r="DHP1350" s="559"/>
      <c r="DHQ1350" s="559"/>
      <c r="DHR1350" s="559"/>
      <c r="DHS1350" s="559"/>
      <c r="DHT1350" s="559"/>
      <c r="DHU1350" s="559"/>
      <c r="DHV1350" s="559"/>
      <c r="DHW1350" s="559"/>
      <c r="DHX1350" s="559"/>
      <c r="DHY1350" s="559"/>
      <c r="DHZ1350" s="559"/>
      <c r="DIA1350" s="559"/>
      <c r="DIB1350" s="559"/>
      <c r="DIC1350" s="559"/>
      <c r="DID1350" s="559"/>
      <c r="DIE1350" s="559"/>
      <c r="DIF1350" s="559"/>
      <c r="DIG1350" s="559"/>
      <c r="DIH1350" s="559"/>
      <c r="DII1350" s="559"/>
      <c r="DIJ1350" s="559"/>
      <c r="DIK1350" s="559"/>
      <c r="DIL1350" s="559"/>
      <c r="DIM1350" s="559"/>
      <c r="DIN1350" s="559"/>
      <c r="DIO1350" s="559"/>
      <c r="DIP1350" s="559"/>
      <c r="DIQ1350" s="559"/>
      <c r="DIR1350" s="559"/>
      <c r="DIS1350" s="559"/>
      <c r="DIT1350" s="559"/>
      <c r="DIU1350" s="559"/>
      <c r="DIV1350" s="559"/>
      <c r="DIW1350" s="559"/>
      <c r="DIX1350" s="559"/>
      <c r="DIY1350" s="559"/>
      <c r="DIZ1350" s="559"/>
      <c r="DJA1350" s="559"/>
      <c r="DJB1350" s="559"/>
      <c r="DJC1350" s="559"/>
      <c r="DJD1350" s="559"/>
      <c r="DJE1350" s="559"/>
      <c r="DJF1350" s="559"/>
      <c r="DJG1350" s="559"/>
      <c r="DJH1350" s="559"/>
      <c r="DJI1350" s="559"/>
      <c r="DJJ1350" s="559"/>
      <c r="DJK1350" s="559"/>
      <c r="DJL1350" s="559"/>
      <c r="DJM1350" s="559"/>
      <c r="DJN1350" s="559"/>
      <c r="DJO1350" s="559"/>
      <c r="DJP1350" s="559"/>
      <c r="DJQ1350" s="559"/>
      <c r="DJR1350" s="559"/>
      <c r="DJS1350" s="559"/>
      <c r="DJT1350" s="559"/>
      <c r="DJU1350" s="559"/>
      <c r="DJV1350" s="559"/>
      <c r="DJW1350" s="559"/>
      <c r="DJX1350" s="559"/>
      <c r="DJY1350" s="559"/>
      <c r="DJZ1350" s="559"/>
      <c r="DKA1350" s="559"/>
      <c r="DKB1350" s="559"/>
      <c r="DKC1350" s="559"/>
      <c r="DKD1350" s="559"/>
      <c r="DKE1350" s="559"/>
      <c r="DKF1350" s="559"/>
      <c r="DKG1350" s="559"/>
      <c r="DKH1350" s="559"/>
      <c r="DKI1350" s="559"/>
      <c r="DKJ1350" s="559"/>
      <c r="DKK1350" s="559"/>
      <c r="DKL1350" s="559"/>
      <c r="DKM1350" s="559"/>
      <c r="DKN1350" s="559"/>
      <c r="DKO1350" s="559"/>
      <c r="DKP1350" s="559"/>
      <c r="DKQ1350" s="559"/>
      <c r="DKR1350" s="559"/>
      <c r="DKS1350" s="559"/>
      <c r="DKT1350" s="559"/>
      <c r="DKU1350" s="559"/>
      <c r="DKV1350" s="559"/>
      <c r="DKW1350" s="559"/>
      <c r="DKX1350" s="559"/>
      <c r="DKY1350" s="559"/>
      <c r="DKZ1350" s="559"/>
      <c r="DLA1350" s="559"/>
      <c r="DLB1350" s="559"/>
      <c r="DLC1350" s="559"/>
      <c r="DLD1350" s="559"/>
      <c r="DLE1350" s="559"/>
      <c r="DLF1350" s="559"/>
      <c r="DLG1350" s="559"/>
      <c r="DLH1350" s="559"/>
      <c r="DLI1350" s="559"/>
      <c r="DLJ1350" s="559"/>
      <c r="DLK1350" s="559"/>
      <c r="DLL1350" s="559"/>
      <c r="DLM1350" s="559"/>
      <c r="DLN1350" s="559"/>
      <c r="DLO1350" s="559"/>
      <c r="DLP1350" s="559"/>
      <c r="DLQ1350" s="559"/>
      <c r="DLR1350" s="559"/>
      <c r="DLS1350" s="559"/>
      <c r="DLT1350" s="559"/>
      <c r="DLU1350" s="559"/>
      <c r="DLV1350" s="559"/>
      <c r="DLW1350" s="559"/>
      <c r="DLX1350" s="559"/>
      <c r="DLY1350" s="559"/>
      <c r="DLZ1350" s="559"/>
      <c r="DMA1350" s="559"/>
      <c r="DMB1350" s="559"/>
      <c r="DMC1350" s="559"/>
      <c r="DMD1350" s="559"/>
      <c r="DME1350" s="559"/>
      <c r="DMF1350" s="559"/>
      <c r="DMG1350" s="559"/>
      <c r="DMH1350" s="559"/>
      <c r="DMI1350" s="559"/>
      <c r="DMJ1350" s="559"/>
      <c r="DMK1350" s="559"/>
      <c r="DML1350" s="559"/>
      <c r="DMM1350" s="559"/>
      <c r="DMN1350" s="559"/>
      <c r="DMO1350" s="559"/>
      <c r="DMP1350" s="559"/>
      <c r="DMQ1350" s="559"/>
      <c r="DMR1350" s="559"/>
      <c r="DMS1350" s="559"/>
      <c r="DMT1350" s="559"/>
      <c r="DMU1350" s="559"/>
      <c r="DMV1350" s="559"/>
      <c r="DMW1350" s="559"/>
      <c r="DMX1350" s="559"/>
      <c r="DMY1350" s="559"/>
      <c r="DMZ1350" s="559"/>
      <c r="DNA1350" s="559"/>
      <c r="DNB1350" s="559"/>
      <c r="DNC1350" s="559"/>
      <c r="DND1350" s="559"/>
      <c r="DNE1350" s="559"/>
      <c r="DNF1350" s="559"/>
      <c r="DNG1350" s="559"/>
      <c r="DNH1350" s="559"/>
      <c r="DNI1350" s="559"/>
      <c r="DNJ1350" s="559"/>
      <c r="DNK1350" s="559"/>
      <c r="DNL1350" s="559"/>
      <c r="DNM1350" s="559"/>
      <c r="DNN1350" s="559"/>
      <c r="DNO1350" s="559"/>
      <c r="DNP1350" s="559"/>
      <c r="DNQ1350" s="559"/>
      <c r="DNR1350" s="559"/>
      <c r="DNS1350" s="559"/>
      <c r="DNT1350" s="559"/>
      <c r="DNU1350" s="559"/>
      <c r="DNV1350" s="559"/>
      <c r="DNW1350" s="559"/>
      <c r="DNX1350" s="559"/>
      <c r="DNY1350" s="559"/>
      <c r="DNZ1350" s="559"/>
      <c r="DOA1350" s="559"/>
      <c r="DOB1350" s="559"/>
      <c r="DOC1350" s="559"/>
      <c r="DOD1350" s="559"/>
      <c r="DOE1350" s="559"/>
      <c r="DOF1350" s="559"/>
      <c r="DOG1350" s="559"/>
      <c r="DOH1350" s="559"/>
      <c r="DOI1350" s="559"/>
      <c r="DOJ1350" s="559"/>
      <c r="DOK1350" s="559"/>
      <c r="DOL1350" s="559"/>
      <c r="DOM1350" s="559"/>
      <c r="DON1350" s="559"/>
      <c r="DOO1350" s="559"/>
      <c r="DOP1350" s="559"/>
      <c r="DOQ1350" s="559"/>
      <c r="DOR1350" s="559"/>
      <c r="DOS1350" s="559"/>
      <c r="DOT1350" s="559"/>
      <c r="DOU1350" s="559"/>
      <c r="DOV1350" s="559"/>
      <c r="DOW1350" s="559"/>
      <c r="DOX1350" s="559"/>
      <c r="DOY1350" s="559"/>
      <c r="DOZ1350" s="559"/>
      <c r="DPA1350" s="559"/>
      <c r="DPB1350" s="559"/>
      <c r="DPC1350" s="559"/>
      <c r="DPD1350" s="559"/>
      <c r="DPE1350" s="559"/>
      <c r="DPF1350" s="559"/>
      <c r="DPG1350" s="559"/>
      <c r="DPH1350" s="559"/>
      <c r="DPI1350" s="559"/>
      <c r="DPJ1350" s="559"/>
      <c r="DPK1350" s="559"/>
      <c r="DPL1350" s="559"/>
      <c r="DPM1350" s="559"/>
      <c r="DPN1350" s="559"/>
      <c r="DPO1350" s="559"/>
      <c r="DPP1350" s="559"/>
      <c r="DPQ1350" s="559"/>
      <c r="DPR1350" s="559"/>
      <c r="DPS1350" s="559"/>
      <c r="DPT1350" s="559"/>
      <c r="DPU1350" s="559"/>
      <c r="DPV1350" s="559"/>
      <c r="DPW1350" s="559"/>
      <c r="DPX1350" s="559"/>
      <c r="DPY1350" s="559"/>
      <c r="DPZ1350" s="559"/>
      <c r="DQA1350" s="559"/>
      <c r="DQB1350" s="559"/>
      <c r="DQC1350" s="559"/>
      <c r="DQD1350" s="559"/>
      <c r="DQE1350" s="559"/>
      <c r="DQF1350" s="559"/>
      <c r="DQG1350" s="559"/>
      <c r="DQH1350" s="559"/>
      <c r="DQI1350" s="559"/>
      <c r="DQJ1350" s="559"/>
      <c r="DQK1350" s="559"/>
      <c r="DQL1350" s="559"/>
      <c r="DQM1350" s="559"/>
      <c r="DQN1350" s="559"/>
      <c r="DQO1350" s="559"/>
      <c r="DQP1350" s="559"/>
      <c r="DQQ1350" s="559"/>
      <c r="DQR1350" s="559"/>
      <c r="DQS1350" s="559"/>
      <c r="DQT1350" s="559"/>
      <c r="DQU1350" s="559"/>
      <c r="DQV1350" s="559"/>
      <c r="DQW1350" s="559"/>
      <c r="DQX1350" s="559"/>
      <c r="DQY1350" s="559"/>
      <c r="DQZ1350" s="559"/>
      <c r="DRA1350" s="559"/>
      <c r="DRB1350" s="559"/>
      <c r="DRC1350" s="559"/>
      <c r="DRD1350" s="559"/>
      <c r="DRE1350" s="559"/>
      <c r="DRF1350" s="559"/>
      <c r="DRG1350" s="559"/>
      <c r="DRH1350" s="559"/>
      <c r="DRI1350" s="559"/>
      <c r="DRJ1350" s="559"/>
      <c r="DRK1350" s="559"/>
      <c r="DRL1350" s="559"/>
      <c r="DRM1350" s="559"/>
      <c r="DRN1350" s="559"/>
      <c r="DRO1350" s="559"/>
      <c r="DRP1350" s="559"/>
      <c r="DRQ1350" s="559"/>
      <c r="DRR1350" s="559"/>
      <c r="DRS1350" s="559"/>
      <c r="DRT1350" s="559"/>
      <c r="DRU1350" s="559"/>
      <c r="DRV1350" s="559"/>
      <c r="DRW1350" s="559"/>
      <c r="DRX1350" s="559"/>
      <c r="DRY1350" s="559"/>
      <c r="DRZ1350" s="559"/>
      <c r="DSA1350" s="559"/>
      <c r="DSB1350" s="559"/>
      <c r="DSC1350" s="559"/>
      <c r="DSD1350" s="559"/>
      <c r="DSE1350" s="559"/>
      <c r="DSF1350" s="559"/>
      <c r="DSG1350" s="559"/>
      <c r="DSH1350" s="559"/>
      <c r="DSI1350" s="559"/>
      <c r="DSJ1350" s="559"/>
      <c r="DSK1350" s="559"/>
      <c r="DSL1350" s="559"/>
      <c r="DSM1350" s="559"/>
      <c r="DSN1350" s="559"/>
      <c r="DSO1350" s="559"/>
      <c r="DSP1350" s="559"/>
      <c r="DSQ1350" s="559"/>
      <c r="DSR1350" s="559"/>
      <c r="DSS1350" s="559"/>
      <c r="DST1350" s="559"/>
      <c r="DSU1350" s="559"/>
      <c r="DSV1350" s="559"/>
      <c r="DSW1350" s="559"/>
      <c r="DSX1350" s="559"/>
      <c r="DSY1350" s="559"/>
      <c r="DSZ1350" s="559"/>
      <c r="DTA1350" s="559"/>
      <c r="DTB1350" s="559"/>
      <c r="DTC1350" s="559"/>
      <c r="DTD1350" s="559"/>
      <c r="DTE1350" s="559"/>
      <c r="DTF1350" s="559"/>
      <c r="DTG1350" s="559"/>
      <c r="DTH1350" s="559"/>
      <c r="DTI1350" s="559"/>
      <c r="DTJ1350" s="559"/>
      <c r="DTK1350" s="559"/>
      <c r="DTL1350" s="559"/>
      <c r="DTM1350" s="559"/>
      <c r="DTN1350" s="559"/>
      <c r="DTO1350" s="559"/>
      <c r="DTP1350" s="559"/>
      <c r="DTQ1350" s="559"/>
      <c r="DTR1350" s="559"/>
      <c r="DTS1350" s="559"/>
      <c r="DTT1350" s="559"/>
      <c r="DTU1350" s="559"/>
      <c r="DTV1350" s="559"/>
      <c r="DTW1350" s="559"/>
      <c r="DTX1350" s="559"/>
      <c r="DTY1350" s="559"/>
      <c r="DTZ1350" s="559"/>
      <c r="DUA1350" s="559"/>
      <c r="DUB1350" s="559"/>
      <c r="DUC1350" s="559"/>
      <c r="DUD1350" s="559"/>
      <c r="DUE1350" s="559"/>
      <c r="DUF1350" s="559"/>
      <c r="DUG1350" s="559"/>
      <c r="DUH1350" s="559"/>
      <c r="DUI1350" s="559"/>
      <c r="DUJ1350" s="559"/>
      <c r="DUK1350" s="559"/>
      <c r="DUL1350" s="559"/>
      <c r="DUM1350" s="559"/>
      <c r="DUN1350" s="559"/>
      <c r="DUO1350" s="559"/>
      <c r="DUP1350" s="559"/>
      <c r="DUQ1350" s="559"/>
      <c r="DUR1350" s="559"/>
      <c r="DUS1350" s="559"/>
      <c r="DUT1350" s="559"/>
      <c r="DUU1350" s="559"/>
      <c r="DUV1350" s="559"/>
      <c r="DUW1350" s="559"/>
      <c r="DUX1350" s="559"/>
      <c r="DUY1350" s="559"/>
      <c r="DUZ1350" s="559"/>
      <c r="DVA1350" s="559"/>
      <c r="DVB1350" s="559"/>
      <c r="DVC1350" s="559"/>
      <c r="DVD1350" s="559"/>
      <c r="DVE1350" s="559"/>
      <c r="DVF1350" s="559"/>
      <c r="DVG1350" s="559"/>
      <c r="DVH1350" s="559"/>
      <c r="DVI1350" s="559"/>
      <c r="DVJ1350" s="559"/>
      <c r="DVK1350" s="559"/>
      <c r="DVL1350" s="559"/>
      <c r="DVM1350" s="559"/>
      <c r="DVN1350" s="559"/>
      <c r="DVO1350" s="559"/>
      <c r="DVP1350" s="559"/>
      <c r="DVQ1350" s="559"/>
      <c r="DVR1350" s="559"/>
      <c r="DVS1350" s="559"/>
      <c r="DVT1350" s="559"/>
      <c r="DVU1350" s="559"/>
      <c r="DVV1350" s="559"/>
      <c r="DVW1350" s="559"/>
      <c r="DVX1350" s="559"/>
      <c r="DVY1350" s="559"/>
      <c r="DVZ1350" s="559"/>
      <c r="DWA1350" s="559"/>
      <c r="DWB1350" s="559"/>
      <c r="DWC1350" s="559"/>
      <c r="DWD1350" s="559"/>
      <c r="DWE1350" s="559"/>
      <c r="DWF1350" s="559"/>
      <c r="DWG1350" s="559"/>
      <c r="DWH1350" s="559"/>
      <c r="DWI1350" s="559"/>
      <c r="DWJ1350" s="559"/>
      <c r="DWK1350" s="559"/>
      <c r="DWL1350" s="559"/>
      <c r="DWM1350" s="559"/>
      <c r="DWN1350" s="559"/>
      <c r="DWO1350" s="559"/>
      <c r="DWP1350" s="559"/>
      <c r="DWQ1350" s="559"/>
      <c r="DWR1350" s="559"/>
      <c r="DWS1350" s="559"/>
      <c r="DWT1350" s="559"/>
      <c r="DWU1350" s="559"/>
      <c r="DWV1350" s="559"/>
      <c r="DWW1350" s="559"/>
      <c r="DWX1350" s="559"/>
      <c r="DWY1350" s="559"/>
      <c r="DWZ1350" s="559"/>
      <c r="DXA1350" s="559"/>
      <c r="DXB1350" s="559"/>
      <c r="DXC1350" s="559"/>
      <c r="DXD1350" s="559"/>
      <c r="DXE1350" s="559"/>
      <c r="DXF1350" s="559"/>
      <c r="DXG1350" s="559"/>
      <c r="DXH1350" s="559"/>
      <c r="DXI1350" s="559"/>
      <c r="DXJ1350" s="559"/>
      <c r="DXK1350" s="559"/>
      <c r="DXL1350" s="559"/>
      <c r="DXM1350" s="559"/>
      <c r="DXN1350" s="559"/>
      <c r="DXO1350" s="559"/>
      <c r="DXP1350" s="559"/>
      <c r="DXQ1350" s="559"/>
      <c r="DXR1350" s="559"/>
      <c r="DXS1350" s="559"/>
      <c r="DXT1350" s="559"/>
      <c r="DXU1350" s="559"/>
      <c r="DXV1350" s="559"/>
      <c r="DXW1350" s="559"/>
      <c r="DXX1350" s="559"/>
      <c r="DXY1350" s="559"/>
      <c r="DXZ1350" s="559"/>
      <c r="DYA1350" s="559"/>
      <c r="DYB1350" s="559"/>
      <c r="DYC1350" s="559"/>
      <c r="DYD1350" s="559"/>
      <c r="DYE1350" s="559"/>
      <c r="DYF1350" s="559"/>
      <c r="DYG1350" s="559"/>
      <c r="DYH1350" s="559"/>
      <c r="DYI1350" s="559"/>
      <c r="DYJ1350" s="559"/>
      <c r="DYK1350" s="559"/>
      <c r="DYL1350" s="559"/>
      <c r="DYM1350" s="559"/>
      <c r="DYN1350" s="559"/>
      <c r="DYO1350" s="559"/>
      <c r="DYP1350" s="559"/>
      <c r="DYQ1350" s="559"/>
      <c r="DYR1350" s="559"/>
      <c r="DYS1350" s="559"/>
      <c r="DYT1350" s="559"/>
      <c r="DYU1350" s="559"/>
      <c r="DYV1350" s="559"/>
      <c r="DYW1350" s="559"/>
      <c r="DYX1350" s="559"/>
      <c r="DYY1350" s="559"/>
      <c r="DYZ1350" s="559"/>
      <c r="DZA1350" s="559"/>
      <c r="DZB1350" s="559"/>
      <c r="DZC1350" s="559"/>
      <c r="DZD1350" s="559"/>
      <c r="DZE1350" s="559"/>
      <c r="DZF1350" s="559"/>
      <c r="DZG1350" s="559"/>
      <c r="DZH1350" s="559"/>
      <c r="DZI1350" s="559"/>
      <c r="DZJ1350" s="559"/>
      <c r="DZK1350" s="559"/>
      <c r="DZL1350" s="559"/>
      <c r="DZM1350" s="559"/>
      <c r="DZN1350" s="559"/>
      <c r="DZO1350" s="559"/>
      <c r="DZP1350" s="559"/>
      <c r="DZQ1350" s="559"/>
      <c r="DZR1350" s="559"/>
      <c r="DZS1350" s="559"/>
      <c r="DZT1350" s="559"/>
      <c r="DZU1350" s="559"/>
      <c r="DZV1350" s="559"/>
      <c r="DZW1350" s="559"/>
      <c r="DZX1350" s="559"/>
      <c r="DZY1350" s="559"/>
      <c r="DZZ1350" s="559"/>
      <c r="EAA1350" s="559"/>
      <c r="EAB1350" s="559"/>
      <c r="EAC1350" s="559"/>
      <c r="EAD1350" s="559"/>
      <c r="EAE1350" s="559"/>
      <c r="EAF1350" s="559"/>
      <c r="EAG1350" s="559"/>
      <c r="EAH1350" s="559"/>
      <c r="EAI1350" s="559"/>
      <c r="EAJ1350" s="559"/>
      <c r="EAK1350" s="559"/>
      <c r="EAL1350" s="559"/>
      <c r="EAM1350" s="559"/>
      <c r="EAN1350" s="559"/>
      <c r="EAO1350" s="559"/>
      <c r="EAP1350" s="559"/>
      <c r="EAQ1350" s="559"/>
      <c r="EAR1350" s="559"/>
      <c r="EAS1350" s="559"/>
      <c r="EAT1350" s="559"/>
      <c r="EAU1350" s="559"/>
      <c r="EAV1350" s="559"/>
      <c r="EAW1350" s="559"/>
      <c r="EAX1350" s="559"/>
      <c r="EAY1350" s="559"/>
      <c r="EAZ1350" s="559"/>
      <c r="EBA1350" s="559"/>
      <c r="EBB1350" s="559"/>
      <c r="EBC1350" s="559"/>
      <c r="EBD1350" s="559"/>
      <c r="EBE1350" s="559"/>
      <c r="EBF1350" s="559"/>
      <c r="EBG1350" s="559"/>
      <c r="EBH1350" s="559"/>
      <c r="EBI1350" s="559"/>
      <c r="EBJ1350" s="559"/>
      <c r="EBK1350" s="559"/>
      <c r="EBL1350" s="559"/>
      <c r="EBM1350" s="559"/>
      <c r="EBN1350" s="559"/>
      <c r="EBO1350" s="559"/>
      <c r="EBP1350" s="559"/>
      <c r="EBQ1350" s="559"/>
      <c r="EBR1350" s="559"/>
      <c r="EBS1350" s="559"/>
      <c r="EBT1350" s="559"/>
      <c r="EBU1350" s="559"/>
      <c r="EBV1350" s="559"/>
      <c r="EBW1350" s="559"/>
      <c r="EBX1350" s="559"/>
      <c r="EBY1350" s="559"/>
      <c r="EBZ1350" s="559"/>
      <c r="ECA1350" s="559"/>
      <c r="ECB1350" s="559"/>
      <c r="ECC1350" s="559"/>
      <c r="ECD1350" s="559"/>
      <c r="ECE1350" s="559"/>
      <c r="ECF1350" s="559"/>
      <c r="ECG1350" s="559"/>
      <c r="ECH1350" s="559"/>
      <c r="ECI1350" s="559"/>
      <c r="ECJ1350" s="559"/>
      <c r="ECK1350" s="559"/>
      <c r="ECL1350" s="559"/>
      <c r="ECM1350" s="559"/>
      <c r="ECN1350" s="559"/>
      <c r="ECO1350" s="559"/>
      <c r="ECP1350" s="559"/>
      <c r="ECQ1350" s="559"/>
      <c r="ECR1350" s="559"/>
      <c r="ECS1350" s="559"/>
      <c r="ECT1350" s="559"/>
      <c r="ECU1350" s="559"/>
      <c r="ECV1350" s="559"/>
      <c r="ECW1350" s="559"/>
      <c r="ECX1350" s="559"/>
      <c r="ECY1350" s="559"/>
      <c r="ECZ1350" s="559"/>
      <c r="EDA1350" s="559"/>
      <c r="EDB1350" s="559"/>
      <c r="EDC1350" s="559"/>
      <c r="EDD1350" s="559"/>
      <c r="EDE1350" s="559"/>
      <c r="EDF1350" s="559"/>
      <c r="EDG1350" s="559"/>
      <c r="EDH1350" s="559"/>
      <c r="EDI1350" s="559"/>
      <c r="EDJ1350" s="559"/>
      <c r="EDK1350" s="559"/>
      <c r="EDL1350" s="559"/>
      <c r="EDM1350" s="559"/>
      <c r="EDN1350" s="559"/>
      <c r="EDO1350" s="559"/>
      <c r="EDP1350" s="559"/>
      <c r="EDQ1350" s="559"/>
      <c r="EDR1350" s="559"/>
      <c r="EDS1350" s="559"/>
      <c r="EDT1350" s="559"/>
      <c r="EDU1350" s="559"/>
      <c r="EDV1350" s="559"/>
      <c r="EDW1350" s="559"/>
      <c r="EDX1350" s="559"/>
      <c r="EDY1350" s="559"/>
      <c r="EDZ1350" s="559"/>
      <c r="EEA1350" s="559"/>
      <c r="EEB1350" s="559"/>
      <c r="EEC1350" s="559"/>
      <c r="EED1350" s="559"/>
      <c r="EEE1350" s="559"/>
      <c r="EEF1350" s="559"/>
      <c r="EEG1350" s="559"/>
      <c r="EEH1350" s="559"/>
      <c r="EEI1350" s="559"/>
      <c r="EEJ1350" s="559"/>
      <c r="EEK1350" s="559"/>
      <c r="EEL1350" s="559"/>
      <c r="EEM1350" s="559"/>
      <c r="EEN1350" s="559"/>
      <c r="EEO1350" s="559"/>
      <c r="EEP1350" s="559"/>
      <c r="EEQ1350" s="559"/>
      <c r="EER1350" s="559"/>
      <c r="EES1350" s="559"/>
      <c r="EET1350" s="559"/>
      <c r="EEU1350" s="559"/>
      <c r="EEV1350" s="559"/>
      <c r="EEW1350" s="559"/>
      <c r="EEX1350" s="559"/>
      <c r="EEY1350" s="559"/>
      <c r="EEZ1350" s="559"/>
      <c r="EFA1350" s="559"/>
      <c r="EFB1350" s="559"/>
      <c r="EFC1350" s="559"/>
      <c r="EFD1350" s="559"/>
      <c r="EFE1350" s="559"/>
      <c r="EFF1350" s="559"/>
      <c r="EFG1350" s="559"/>
      <c r="EFH1350" s="559"/>
      <c r="EFI1350" s="559"/>
      <c r="EFJ1350" s="559"/>
      <c r="EFK1350" s="559"/>
      <c r="EFL1350" s="559"/>
      <c r="EFM1350" s="559"/>
      <c r="EFN1350" s="559"/>
      <c r="EFO1350" s="559"/>
      <c r="EFP1350" s="559"/>
      <c r="EFQ1350" s="559"/>
      <c r="EFR1350" s="559"/>
      <c r="EFS1350" s="559"/>
      <c r="EFT1350" s="559"/>
      <c r="EFU1350" s="559"/>
      <c r="EFV1350" s="559"/>
      <c r="EFW1350" s="559"/>
      <c r="EFX1350" s="559"/>
      <c r="EFY1350" s="559"/>
      <c r="EFZ1350" s="559"/>
      <c r="EGA1350" s="559"/>
      <c r="EGB1350" s="559"/>
      <c r="EGC1350" s="559"/>
      <c r="EGD1350" s="559"/>
      <c r="EGE1350" s="559"/>
      <c r="EGF1350" s="559"/>
      <c r="EGG1350" s="559"/>
      <c r="EGH1350" s="559"/>
      <c r="EGI1350" s="559"/>
      <c r="EGJ1350" s="559"/>
      <c r="EGK1350" s="559"/>
      <c r="EGL1350" s="559"/>
      <c r="EGM1350" s="559"/>
      <c r="EGN1350" s="559"/>
      <c r="EGO1350" s="559"/>
      <c r="EGP1350" s="559"/>
      <c r="EGQ1350" s="559"/>
      <c r="EGR1350" s="559"/>
      <c r="EGS1350" s="559"/>
      <c r="EGT1350" s="559"/>
      <c r="EGU1350" s="559"/>
      <c r="EGV1350" s="559"/>
      <c r="EGW1350" s="559"/>
      <c r="EGX1350" s="559"/>
      <c r="EGY1350" s="559"/>
      <c r="EGZ1350" s="559"/>
      <c r="EHA1350" s="559"/>
      <c r="EHB1350" s="559"/>
      <c r="EHC1350" s="559"/>
      <c r="EHD1350" s="559"/>
      <c r="EHE1350" s="559"/>
      <c r="EHF1350" s="559"/>
      <c r="EHG1350" s="559"/>
      <c r="EHH1350" s="559"/>
      <c r="EHI1350" s="559"/>
      <c r="EHJ1350" s="559"/>
      <c r="EHK1350" s="559"/>
      <c r="EHL1350" s="559"/>
      <c r="EHM1350" s="559"/>
      <c r="EHN1350" s="559"/>
      <c r="EHO1350" s="559"/>
      <c r="EHP1350" s="559"/>
      <c r="EHQ1350" s="559"/>
      <c r="EHR1350" s="559"/>
      <c r="EHS1350" s="559"/>
      <c r="EHT1350" s="559"/>
      <c r="EHU1350" s="559"/>
      <c r="EHV1350" s="559"/>
      <c r="EHW1350" s="559"/>
      <c r="EHX1350" s="559"/>
      <c r="EHY1350" s="559"/>
      <c r="EHZ1350" s="559"/>
      <c r="EIA1350" s="559"/>
      <c r="EIB1350" s="559"/>
      <c r="EIC1350" s="559"/>
      <c r="EID1350" s="559"/>
      <c r="EIE1350" s="559"/>
      <c r="EIF1350" s="559"/>
      <c r="EIG1350" s="559"/>
      <c r="EIH1350" s="559"/>
      <c r="EII1350" s="559"/>
      <c r="EIJ1350" s="559"/>
      <c r="EIK1350" s="559"/>
      <c r="EIL1350" s="559"/>
      <c r="EIM1350" s="559"/>
      <c r="EIN1350" s="559"/>
      <c r="EIO1350" s="559"/>
      <c r="EIP1350" s="559"/>
      <c r="EIQ1350" s="559"/>
      <c r="EIR1350" s="559"/>
      <c r="EIS1350" s="559"/>
      <c r="EIT1350" s="559"/>
      <c r="EIU1350" s="559"/>
      <c r="EIV1350" s="559"/>
      <c r="EIW1350" s="559"/>
      <c r="EIX1350" s="559"/>
      <c r="EIY1350" s="559"/>
      <c r="EIZ1350" s="559"/>
      <c r="EJA1350" s="559"/>
      <c r="EJB1350" s="559"/>
      <c r="EJC1350" s="559"/>
      <c r="EJD1350" s="559"/>
      <c r="EJE1350" s="559"/>
      <c r="EJF1350" s="559"/>
      <c r="EJG1350" s="559"/>
      <c r="EJH1350" s="559"/>
      <c r="EJI1350" s="559"/>
      <c r="EJJ1350" s="559"/>
      <c r="EJK1350" s="559"/>
      <c r="EJL1350" s="559"/>
      <c r="EJM1350" s="559"/>
      <c r="EJN1350" s="559"/>
      <c r="EJO1350" s="559"/>
      <c r="EJP1350" s="559"/>
      <c r="EJQ1350" s="559"/>
      <c r="EJR1350" s="559"/>
      <c r="EJS1350" s="559"/>
      <c r="EJT1350" s="559"/>
      <c r="EJU1350" s="559"/>
      <c r="EJV1350" s="559"/>
      <c r="EJW1350" s="559"/>
      <c r="EJX1350" s="559"/>
      <c r="EJY1350" s="559"/>
      <c r="EJZ1350" s="559"/>
      <c r="EKA1350" s="559"/>
      <c r="EKB1350" s="559"/>
      <c r="EKC1350" s="559"/>
      <c r="EKD1350" s="559"/>
      <c r="EKE1350" s="559"/>
      <c r="EKF1350" s="559"/>
      <c r="EKG1350" s="559"/>
      <c r="EKH1350" s="559"/>
      <c r="EKI1350" s="559"/>
      <c r="EKJ1350" s="559"/>
      <c r="EKK1350" s="559"/>
      <c r="EKL1350" s="559"/>
      <c r="EKM1350" s="559"/>
      <c r="EKN1350" s="559"/>
      <c r="EKO1350" s="559"/>
      <c r="EKP1350" s="559"/>
      <c r="EKQ1350" s="559"/>
      <c r="EKR1350" s="559"/>
      <c r="EKS1350" s="559"/>
      <c r="EKT1350" s="559"/>
      <c r="EKU1350" s="559"/>
      <c r="EKV1350" s="559"/>
      <c r="EKW1350" s="559"/>
      <c r="EKX1350" s="559"/>
      <c r="EKY1350" s="559"/>
      <c r="EKZ1350" s="559"/>
      <c r="ELA1350" s="559"/>
      <c r="ELB1350" s="559"/>
      <c r="ELC1350" s="559"/>
      <c r="ELD1350" s="559"/>
      <c r="ELE1350" s="559"/>
      <c r="ELF1350" s="559"/>
      <c r="ELG1350" s="559"/>
      <c r="ELH1350" s="559"/>
      <c r="ELI1350" s="559"/>
      <c r="ELJ1350" s="559"/>
      <c r="ELK1350" s="559"/>
      <c r="ELL1350" s="559"/>
      <c r="ELM1350" s="559"/>
      <c r="ELN1350" s="559"/>
      <c r="ELO1350" s="559"/>
      <c r="ELP1350" s="559"/>
      <c r="ELQ1350" s="559"/>
      <c r="ELR1350" s="559"/>
      <c r="ELS1350" s="559"/>
      <c r="ELT1350" s="559"/>
      <c r="ELU1350" s="559"/>
      <c r="ELV1350" s="559"/>
      <c r="ELW1350" s="559"/>
      <c r="ELX1350" s="559"/>
      <c r="ELY1350" s="559"/>
      <c r="ELZ1350" s="559"/>
      <c r="EMA1350" s="559"/>
      <c r="EMB1350" s="559"/>
      <c r="EMC1350" s="559"/>
      <c r="EMD1350" s="559"/>
      <c r="EME1350" s="559"/>
      <c r="EMF1350" s="559"/>
      <c r="EMG1350" s="559"/>
      <c r="EMH1350" s="559"/>
      <c r="EMI1350" s="559"/>
      <c r="EMJ1350" s="559"/>
      <c r="EMK1350" s="559"/>
      <c r="EML1350" s="559"/>
      <c r="EMM1350" s="559"/>
      <c r="EMN1350" s="559"/>
      <c r="EMO1350" s="559"/>
      <c r="EMP1350" s="559"/>
      <c r="EMQ1350" s="559"/>
      <c r="EMR1350" s="559"/>
      <c r="EMS1350" s="559"/>
      <c r="EMT1350" s="559"/>
      <c r="EMU1350" s="559"/>
      <c r="EMV1350" s="559"/>
      <c r="EMW1350" s="559"/>
      <c r="EMX1350" s="559"/>
      <c r="EMY1350" s="559"/>
      <c r="EMZ1350" s="559"/>
      <c r="ENA1350" s="559"/>
      <c r="ENB1350" s="559"/>
      <c r="ENC1350" s="559"/>
      <c r="END1350" s="559"/>
      <c r="ENE1350" s="559"/>
      <c r="ENF1350" s="559"/>
      <c r="ENG1350" s="559"/>
      <c r="ENH1350" s="559"/>
      <c r="ENI1350" s="559"/>
      <c r="ENJ1350" s="559"/>
      <c r="ENK1350" s="559"/>
      <c r="ENL1350" s="559"/>
      <c r="ENM1350" s="559"/>
      <c r="ENN1350" s="559"/>
      <c r="ENO1350" s="559"/>
      <c r="ENP1350" s="559"/>
      <c r="ENQ1350" s="559"/>
      <c r="ENR1350" s="559"/>
      <c r="ENS1350" s="559"/>
      <c r="ENT1350" s="559"/>
      <c r="ENU1350" s="559"/>
      <c r="ENV1350" s="559"/>
      <c r="ENW1350" s="559"/>
      <c r="ENX1350" s="559"/>
      <c r="ENY1350" s="559"/>
      <c r="ENZ1350" s="559"/>
      <c r="EOA1350" s="559"/>
      <c r="EOB1350" s="559"/>
      <c r="EOC1350" s="559"/>
      <c r="EOD1350" s="559"/>
      <c r="EOE1350" s="559"/>
      <c r="EOF1350" s="559"/>
      <c r="EOG1350" s="559"/>
      <c r="EOH1350" s="559"/>
      <c r="EOI1350" s="559"/>
      <c r="EOJ1350" s="559"/>
      <c r="EOK1350" s="559"/>
      <c r="EOL1350" s="559"/>
      <c r="EOM1350" s="559"/>
      <c r="EON1350" s="559"/>
      <c r="EOO1350" s="559"/>
      <c r="EOP1350" s="559"/>
      <c r="EOQ1350" s="559"/>
      <c r="EOR1350" s="559"/>
      <c r="EOS1350" s="559"/>
      <c r="EOT1350" s="559"/>
      <c r="EOU1350" s="559"/>
      <c r="EOV1350" s="559"/>
      <c r="EOW1350" s="559"/>
      <c r="EOX1350" s="559"/>
      <c r="EOY1350" s="559"/>
      <c r="EOZ1350" s="559"/>
      <c r="EPA1350" s="559"/>
      <c r="EPB1350" s="559"/>
      <c r="EPC1350" s="559"/>
      <c r="EPD1350" s="559"/>
      <c r="EPE1350" s="559"/>
      <c r="EPF1350" s="559"/>
      <c r="EPG1350" s="559"/>
      <c r="EPH1350" s="559"/>
      <c r="EPI1350" s="559"/>
      <c r="EPJ1350" s="559"/>
      <c r="EPK1350" s="559"/>
      <c r="EPL1350" s="559"/>
      <c r="EPM1350" s="559"/>
      <c r="EPN1350" s="559"/>
      <c r="EPO1350" s="559"/>
      <c r="EPP1350" s="559"/>
      <c r="EPQ1350" s="559"/>
      <c r="EPR1350" s="559"/>
      <c r="EPS1350" s="559"/>
      <c r="EPT1350" s="559"/>
      <c r="EPU1350" s="559"/>
      <c r="EPV1350" s="559"/>
      <c r="EPW1350" s="559"/>
      <c r="EPX1350" s="559"/>
      <c r="EPY1350" s="559"/>
      <c r="EPZ1350" s="559"/>
      <c r="EQA1350" s="559"/>
      <c r="EQB1350" s="559"/>
      <c r="EQC1350" s="559"/>
      <c r="EQD1350" s="559"/>
      <c r="EQE1350" s="559"/>
      <c r="EQF1350" s="559"/>
      <c r="EQG1350" s="559"/>
      <c r="EQH1350" s="559"/>
      <c r="EQI1350" s="559"/>
      <c r="EQJ1350" s="559"/>
      <c r="EQK1350" s="559"/>
      <c r="EQL1350" s="559"/>
      <c r="EQM1350" s="559"/>
      <c r="EQN1350" s="559"/>
      <c r="EQO1350" s="559"/>
      <c r="EQP1350" s="559"/>
      <c r="EQQ1350" s="559"/>
      <c r="EQR1350" s="559"/>
      <c r="EQS1350" s="559"/>
      <c r="EQT1350" s="559"/>
      <c r="EQU1350" s="559"/>
      <c r="EQV1350" s="559"/>
      <c r="EQW1350" s="559"/>
      <c r="EQX1350" s="559"/>
      <c r="EQY1350" s="559"/>
      <c r="EQZ1350" s="559"/>
      <c r="ERA1350" s="559"/>
      <c r="ERB1350" s="559"/>
      <c r="ERC1350" s="559"/>
      <c r="ERD1350" s="559"/>
      <c r="ERE1350" s="559"/>
      <c r="ERF1350" s="559"/>
      <c r="ERG1350" s="559"/>
      <c r="ERH1350" s="559"/>
      <c r="ERI1350" s="559"/>
      <c r="ERJ1350" s="559"/>
      <c r="ERK1350" s="559"/>
      <c r="ERL1350" s="559"/>
      <c r="ERM1350" s="559"/>
      <c r="ERN1350" s="559"/>
      <c r="ERO1350" s="559"/>
      <c r="ERP1350" s="559"/>
      <c r="ERQ1350" s="559"/>
      <c r="ERR1350" s="559"/>
      <c r="ERS1350" s="559"/>
      <c r="ERT1350" s="559"/>
      <c r="ERU1350" s="559"/>
      <c r="ERV1350" s="559"/>
      <c r="ERW1350" s="559"/>
      <c r="ERX1350" s="559"/>
      <c r="ERY1350" s="559"/>
      <c r="ERZ1350" s="559"/>
      <c r="ESA1350" s="559"/>
      <c r="ESB1350" s="559"/>
      <c r="ESC1350" s="559"/>
      <c r="ESD1350" s="559"/>
      <c r="ESE1350" s="559"/>
      <c r="ESF1350" s="559"/>
      <c r="ESG1350" s="559"/>
      <c r="ESH1350" s="559"/>
      <c r="ESI1350" s="559"/>
      <c r="ESJ1350" s="559"/>
      <c r="ESK1350" s="559"/>
      <c r="ESL1350" s="559"/>
      <c r="ESM1350" s="559"/>
      <c r="ESN1350" s="559"/>
      <c r="ESO1350" s="559"/>
      <c r="ESP1350" s="559"/>
      <c r="ESQ1350" s="559"/>
      <c r="ESR1350" s="559"/>
      <c r="ESS1350" s="559"/>
      <c r="EST1350" s="559"/>
      <c r="ESU1350" s="559"/>
      <c r="ESV1350" s="559"/>
      <c r="ESW1350" s="559"/>
      <c r="ESX1350" s="559"/>
      <c r="ESY1350" s="559"/>
      <c r="ESZ1350" s="559"/>
      <c r="ETA1350" s="559"/>
      <c r="ETB1350" s="559"/>
      <c r="ETC1350" s="559"/>
      <c r="ETD1350" s="559"/>
      <c r="ETE1350" s="559"/>
      <c r="ETF1350" s="559"/>
      <c r="ETG1350" s="559"/>
      <c r="ETH1350" s="559"/>
      <c r="ETI1350" s="559"/>
      <c r="ETJ1350" s="559"/>
      <c r="ETK1350" s="559"/>
      <c r="ETL1350" s="559"/>
      <c r="ETM1350" s="559"/>
      <c r="ETN1350" s="559"/>
      <c r="ETO1350" s="559"/>
      <c r="ETP1350" s="559"/>
      <c r="ETQ1350" s="559"/>
      <c r="ETR1350" s="559"/>
      <c r="ETS1350" s="559"/>
      <c r="ETT1350" s="559"/>
      <c r="ETU1350" s="559"/>
      <c r="ETV1350" s="559"/>
      <c r="ETW1350" s="559"/>
      <c r="ETX1350" s="559"/>
      <c r="ETY1350" s="559"/>
      <c r="ETZ1350" s="559"/>
      <c r="EUA1350" s="559"/>
      <c r="EUB1350" s="559"/>
      <c r="EUC1350" s="559"/>
      <c r="EUD1350" s="559"/>
      <c r="EUE1350" s="559"/>
      <c r="EUF1350" s="559"/>
      <c r="EUG1350" s="559"/>
      <c r="EUH1350" s="559"/>
      <c r="EUI1350" s="559"/>
      <c r="EUJ1350" s="559"/>
      <c r="EUK1350" s="559"/>
      <c r="EUL1350" s="559"/>
      <c r="EUM1350" s="559"/>
      <c r="EUN1350" s="559"/>
      <c r="EUO1350" s="559"/>
      <c r="EUP1350" s="559"/>
      <c r="EUQ1350" s="559"/>
      <c r="EUR1350" s="559"/>
      <c r="EUS1350" s="559"/>
      <c r="EUT1350" s="559"/>
      <c r="EUU1350" s="559"/>
      <c r="EUV1350" s="559"/>
      <c r="EUW1350" s="559"/>
      <c r="EUX1350" s="559"/>
      <c r="EUY1350" s="559"/>
      <c r="EUZ1350" s="559"/>
      <c r="EVA1350" s="559"/>
      <c r="EVB1350" s="559"/>
      <c r="EVC1350" s="559"/>
      <c r="EVD1350" s="559"/>
      <c r="EVE1350" s="559"/>
      <c r="EVF1350" s="559"/>
      <c r="EVG1350" s="559"/>
      <c r="EVH1350" s="559"/>
      <c r="EVI1350" s="559"/>
      <c r="EVJ1350" s="559"/>
      <c r="EVK1350" s="559"/>
      <c r="EVL1350" s="559"/>
      <c r="EVM1350" s="559"/>
      <c r="EVN1350" s="559"/>
      <c r="EVO1350" s="559"/>
      <c r="EVP1350" s="559"/>
      <c r="EVQ1350" s="559"/>
      <c r="EVR1350" s="559"/>
      <c r="EVS1350" s="559"/>
      <c r="EVT1350" s="559"/>
      <c r="EVU1350" s="559"/>
      <c r="EVV1350" s="559"/>
      <c r="EVW1350" s="559"/>
      <c r="EVX1350" s="559"/>
      <c r="EVY1350" s="559"/>
      <c r="EVZ1350" s="559"/>
      <c r="EWA1350" s="559"/>
      <c r="EWB1350" s="559"/>
      <c r="EWC1350" s="559"/>
      <c r="EWD1350" s="559"/>
      <c r="EWE1350" s="559"/>
      <c r="EWF1350" s="559"/>
      <c r="EWG1350" s="559"/>
      <c r="EWH1350" s="559"/>
      <c r="EWI1350" s="559"/>
      <c r="EWJ1350" s="559"/>
      <c r="EWK1350" s="559"/>
      <c r="EWL1350" s="559"/>
      <c r="EWM1350" s="559"/>
      <c r="EWN1350" s="559"/>
      <c r="EWO1350" s="559"/>
      <c r="EWP1350" s="559"/>
      <c r="EWQ1350" s="559"/>
      <c r="EWR1350" s="559"/>
      <c r="EWS1350" s="559"/>
      <c r="EWT1350" s="559"/>
      <c r="EWU1350" s="559"/>
      <c r="EWV1350" s="559"/>
      <c r="EWW1350" s="559"/>
      <c r="EWX1350" s="559"/>
      <c r="EWY1350" s="559"/>
      <c r="EWZ1350" s="559"/>
      <c r="EXA1350" s="559"/>
      <c r="EXB1350" s="559"/>
      <c r="EXC1350" s="559"/>
      <c r="EXD1350" s="559"/>
      <c r="EXE1350" s="559"/>
      <c r="EXF1350" s="559"/>
      <c r="EXG1350" s="559"/>
      <c r="EXH1350" s="559"/>
      <c r="EXI1350" s="559"/>
      <c r="EXJ1350" s="559"/>
      <c r="EXK1350" s="559"/>
      <c r="EXL1350" s="559"/>
      <c r="EXM1350" s="559"/>
      <c r="EXN1350" s="559"/>
      <c r="EXO1350" s="559"/>
      <c r="EXP1350" s="559"/>
      <c r="EXQ1350" s="559"/>
      <c r="EXR1350" s="559"/>
      <c r="EXS1350" s="559"/>
      <c r="EXT1350" s="559"/>
      <c r="EXU1350" s="559"/>
      <c r="EXV1350" s="559"/>
      <c r="EXW1350" s="559"/>
      <c r="EXX1350" s="559"/>
      <c r="EXY1350" s="559"/>
      <c r="EXZ1350" s="559"/>
      <c r="EYA1350" s="559"/>
      <c r="EYB1350" s="559"/>
      <c r="EYC1350" s="559"/>
      <c r="EYD1350" s="559"/>
      <c r="EYE1350" s="559"/>
      <c r="EYF1350" s="559"/>
      <c r="EYG1350" s="559"/>
      <c r="EYH1350" s="559"/>
      <c r="EYI1350" s="559"/>
      <c r="EYJ1350" s="559"/>
      <c r="EYK1350" s="559"/>
      <c r="EYL1350" s="559"/>
      <c r="EYM1350" s="559"/>
      <c r="EYN1350" s="559"/>
      <c r="EYO1350" s="559"/>
      <c r="EYP1350" s="559"/>
      <c r="EYQ1350" s="559"/>
      <c r="EYR1350" s="559"/>
      <c r="EYS1350" s="559"/>
      <c r="EYT1350" s="559"/>
      <c r="EYU1350" s="559"/>
      <c r="EYV1350" s="559"/>
      <c r="EYW1350" s="559"/>
      <c r="EYX1350" s="559"/>
      <c r="EYY1350" s="559"/>
      <c r="EYZ1350" s="559"/>
      <c r="EZA1350" s="559"/>
      <c r="EZB1350" s="559"/>
      <c r="EZC1350" s="559"/>
      <c r="EZD1350" s="559"/>
      <c r="EZE1350" s="559"/>
      <c r="EZF1350" s="559"/>
      <c r="EZG1350" s="559"/>
      <c r="EZH1350" s="559"/>
      <c r="EZI1350" s="559"/>
      <c r="EZJ1350" s="559"/>
      <c r="EZK1350" s="559"/>
      <c r="EZL1350" s="559"/>
      <c r="EZM1350" s="559"/>
      <c r="EZN1350" s="559"/>
      <c r="EZO1350" s="559"/>
      <c r="EZP1350" s="559"/>
      <c r="EZQ1350" s="559"/>
      <c r="EZR1350" s="559"/>
      <c r="EZS1350" s="559"/>
      <c r="EZT1350" s="559"/>
      <c r="EZU1350" s="559"/>
      <c r="EZV1350" s="559"/>
      <c r="EZW1350" s="559"/>
      <c r="EZX1350" s="559"/>
      <c r="EZY1350" s="559"/>
      <c r="EZZ1350" s="559"/>
      <c r="FAA1350" s="559"/>
      <c r="FAB1350" s="559"/>
      <c r="FAC1350" s="559"/>
      <c r="FAD1350" s="559"/>
      <c r="FAE1350" s="559"/>
      <c r="FAF1350" s="559"/>
      <c r="FAG1350" s="559"/>
      <c r="FAH1350" s="559"/>
      <c r="FAI1350" s="559"/>
      <c r="FAJ1350" s="559"/>
      <c r="FAK1350" s="559"/>
      <c r="FAL1350" s="559"/>
      <c r="FAM1350" s="559"/>
      <c r="FAN1350" s="559"/>
      <c r="FAO1350" s="559"/>
      <c r="FAP1350" s="559"/>
      <c r="FAQ1350" s="559"/>
      <c r="FAR1350" s="559"/>
      <c r="FAS1350" s="559"/>
      <c r="FAT1350" s="559"/>
      <c r="FAU1350" s="559"/>
      <c r="FAV1350" s="559"/>
      <c r="FAW1350" s="559"/>
      <c r="FAX1350" s="559"/>
      <c r="FAY1350" s="559"/>
      <c r="FAZ1350" s="559"/>
      <c r="FBA1350" s="559"/>
      <c r="FBB1350" s="559"/>
      <c r="FBC1350" s="559"/>
      <c r="FBD1350" s="559"/>
      <c r="FBE1350" s="559"/>
      <c r="FBF1350" s="559"/>
      <c r="FBG1350" s="559"/>
      <c r="FBH1350" s="559"/>
      <c r="FBI1350" s="559"/>
      <c r="FBJ1350" s="559"/>
      <c r="FBK1350" s="559"/>
      <c r="FBL1350" s="559"/>
      <c r="FBM1350" s="559"/>
      <c r="FBN1350" s="559"/>
      <c r="FBO1350" s="559"/>
      <c r="FBP1350" s="559"/>
      <c r="FBQ1350" s="559"/>
      <c r="FBR1350" s="559"/>
      <c r="FBS1350" s="559"/>
      <c r="FBT1350" s="559"/>
      <c r="FBU1350" s="559"/>
      <c r="FBV1350" s="559"/>
      <c r="FBW1350" s="559"/>
      <c r="FBX1350" s="559"/>
      <c r="FBY1350" s="559"/>
      <c r="FBZ1350" s="559"/>
      <c r="FCA1350" s="559"/>
      <c r="FCB1350" s="559"/>
      <c r="FCC1350" s="559"/>
      <c r="FCD1350" s="559"/>
      <c r="FCE1350" s="559"/>
      <c r="FCF1350" s="559"/>
      <c r="FCG1350" s="559"/>
      <c r="FCH1350" s="559"/>
      <c r="FCI1350" s="559"/>
      <c r="FCJ1350" s="559"/>
      <c r="FCK1350" s="559"/>
      <c r="FCL1350" s="559"/>
      <c r="FCM1350" s="559"/>
      <c r="FCN1350" s="559"/>
      <c r="FCO1350" s="559"/>
      <c r="FCP1350" s="559"/>
      <c r="FCQ1350" s="559"/>
      <c r="FCR1350" s="559"/>
      <c r="FCS1350" s="559"/>
      <c r="FCT1350" s="559"/>
      <c r="FCU1350" s="559"/>
      <c r="FCV1350" s="559"/>
      <c r="FCW1350" s="559"/>
      <c r="FCX1350" s="559"/>
      <c r="FCY1350" s="559"/>
      <c r="FCZ1350" s="559"/>
      <c r="FDA1350" s="559"/>
      <c r="FDB1350" s="559"/>
      <c r="FDC1350" s="559"/>
      <c r="FDD1350" s="559"/>
      <c r="FDE1350" s="559"/>
      <c r="FDF1350" s="559"/>
      <c r="FDG1350" s="559"/>
      <c r="FDH1350" s="559"/>
      <c r="FDI1350" s="559"/>
      <c r="FDJ1350" s="559"/>
      <c r="FDK1350" s="559"/>
      <c r="FDL1350" s="559"/>
      <c r="FDM1350" s="559"/>
      <c r="FDN1350" s="559"/>
      <c r="FDO1350" s="559"/>
      <c r="FDP1350" s="559"/>
      <c r="FDQ1350" s="559"/>
      <c r="FDR1350" s="559"/>
      <c r="FDS1350" s="559"/>
      <c r="FDT1350" s="559"/>
      <c r="FDU1350" s="559"/>
      <c r="FDV1350" s="559"/>
      <c r="FDW1350" s="559"/>
      <c r="FDX1350" s="559"/>
      <c r="FDY1350" s="559"/>
      <c r="FDZ1350" s="559"/>
      <c r="FEA1350" s="559"/>
      <c r="FEB1350" s="559"/>
      <c r="FEC1350" s="559"/>
      <c r="FED1350" s="559"/>
      <c r="FEE1350" s="559"/>
      <c r="FEF1350" s="559"/>
      <c r="FEG1350" s="559"/>
      <c r="FEH1350" s="559"/>
      <c r="FEI1350" s="559"/>
      <c r="FEJ1350" s="559"/>
      <c r="FEK1350" s="559"/>
      <c r="FEL1350" s="559"/>
      <c r="FEM1350" s="559"/>
      <c r="FEN1350" s="559"/>
      <c r="FEO1350" s="559"/>
      <c r="FEP1350" s="559"/>
      <c r="FEQ1350" s="559"/>
      <c r="FER1350" s="559"/>
      <c r="FES1350" s="559"/>
      <c r="FET1350" s="559"/>
      <c r="FEU1350" s="559"/>
      <c r="FEV1350" s="559"/>
      <c r="FEW1350" s="559"/>
      <c r="FEX1350" s="559"/>
      <c r="FEY1350" s="559"/>
      <c r="FEZ1350" s="559"/>
      <c r="FFA1350" s="559"/>
      <c r="FFB1350" s="559"/>
      <c r="FFC1350" s="559"/>
      <c r="FFD1350" s="559"/>
      <c r="FFE1350" s="559"/>
      <c r="FFF1350" s="559"/>
      <c r="FFG1350" s="559"/>
      <c r="FFH1350" s="559"/>
      <c r="FFI1350" s="559"/>
      <c r="FFJ1350" s="559"/>
      <c r="FFK1350" s="559"/>
      <c r="FFL1350" s="559"/>
      <c r="FFM1350" s="559"/>
      <c r="FFN1350" s="559"/>
      <c r="FFO1350" s="559"/>
      <c r="FFP1350" s="559"/>
      <c r="FFQ1350" s="559"/>
      <c r="FFR1350" s="559"/>
      <c r="FFS1350" s="559"/>
      <c r="FFT1350" s="559"/>
      <c r="FFU1350" s="559"/>
      <c r="FFV1350" s="559"/>
      <c r="FFW1350" s="559"/>
      <c r="FFX1350" s="559"/>
      <c r="FFY1350" s="559"/>
      <c r="FFZ1350" s="559"/>
      <c r="FGA1350" s="559"/>
      <c r="FGB1350" s="559"/>
      <c r="FGC1350" s="559"/>
      <c r="FGD1350" s="559"/>
      <c r="FGE1350" s="559"/>
      <c r="FGF1350" s="559"/>
      <c r="FGG1350" s="559"/>
      <c r="FGH1350" s="559"/>
      <c r="FGI1350" s="559"/>
      <c r="FGJ1350" s="559"/>
      <c r="FGK1350" s="559"/>
      <c r="FGL1350" s="559"/>
      <c r="FGM1350" s="559"/>
      <c r="FGN1350" s="559"/>
      <c r="FGO1350" s="559"/>
      <c r="FGP1350" s="559"/>
      <c r="FGQ1350" s="559"/>
      <c r="FGR1350" s="559"/>
      <c r="FGS1350" s="559"/>
      <c r="FGT1350" s="559"/>
      <c r="FGU1350" s="559"/>
      <c r="FGV1350" s="559"/>
      <c r="FGW1350" s="559"/>
      <c r="FGX1350" s="559"/>
      <c r="FGY1350" s="559"/>
      <c r="FGZ1350" s="559"/>
      <c r="FHA1350" s="559"/>
      <c r="FHB1350" s="559"/>
      <c r="FHC1350" s="559"/>
      <c r="FHD1350" s="559"/>
      <c r="FHE1350" s="559"/>
      <c r="FHF1350" s="559"/>
      <c r="FHG1350" s="559"/>
      <c r="FHH1350" s="559"/>
      <c r="FHI1350" s="559"/>
      <c r="FHJ1350" s="559"/>
      <c r="FHK1350" s="559"/>
      <c r="FHL1350" s="559"/>
      <c r="FHM1350" s="559"/>
      <c r="FHN1350" s="559"/>
      <c r="FHO1350" s="559"/>
      <c r="FHP1350" s="559"/>
      <c r="FHQ1350" s="559"/>
      <c r="FHR1350" s="559"/>
      <c r="FHS1350" s="559"/>
      <c r="FHT1350" s="559"/>
      <c r="FHU1350" s="559"/>
      <c r="FHV1350" s="559"/>
      <c r="FHW1350" s="559"/>
      <c r="FHX1350" s="559"/>
      <c r="FHY1350" s="559"/>
      <c r="FHZ1350" s="559"/>
      <c r="FIA1350" s="559"/>
      <c r="FIB1350" s="559"/>
      <c r="FIC1350" s="559"/>
      <c r="FID1350" s="559"/>
      <c r="FIE1350" s="559"/>
      <c r="FIF1350" s="559"/>
      <c r="FIG1350" s="559"/>
      <c r="FIH1350" s="559"/>
      <c r="FII1350" s="559"/>
      <c r="FIJ1350" s="559"/>
      <c r="FIK1350" s="559"/>
      <c r="FIL1350" s="559"/>
      <c r="FIM1350" s="559"/>
      <c r="FIN1350" s="559"/>
      <c r="FIO1350" s="559"/>
      <c r="FIP1350" s="559"/>
      <c r="FIQ1350" s="559"/>
      <c r="FIR1350" s="559"/>
      <c r="FIS1350" s="559"/>
      <c r="FIT1350" s="559"/>
      <c r="FIU1350" s="559"/>
      <c r="FIV1350" s="559"/>
      <c r="FIW1350" s="559"/>
      <c r="FIX1350" s="559"/>
      <c r="FIY1350" s="559"/>
      <c r="FIZ1350" s="559"/>
      <c r="FJA1350" s="559"/>
      <c r="FJB1350" s="559"/>
      <c r="FJC1350" s="559"/>
      <c r="FJD1350" s="559"/>
      <c r="FJE1350" s="559"/>
      <c r="FJF1350" s="559"/>
      <c r="FJG1350" s="559"/>
      <c r="FJH1350" s="559"/>
      <c r="FJI1350" s="559"/>
      <c r="FJJ1350" s="559"/>
      <c r="FJK1350" s="559"/>
      <c r="FJL1350" s="559"/>
      <c r="FJM1350" s="559"/>
      <c r="FJN1350" s="559"/>
      <c r="FJO1350" s="559"/>
      <c r="FJP1350" s="559"/>
      <c r="FJQ1350" s="559"/>
      <c r="FJR1350" s="559"/>
      <c r="FJS1350" s="559"/>
      <c r="FJT1350" s="559"/>
      <c r="FJU1350" s="559"/>
      <c r="FJV1350" s="559"/>
      <c r="FJW1350" s="559"/>
      <c r="FJX1350" s="559"/>
      <c r="FJY1350" s="559"/>
      <c r="FJZ1350" s="559"/>
      <c r="FKA1350" s="559"/>
      <c r="FKB1350" s="559"/>
      <c r="FKC1350" s="559"/>
      <c r="FKD1350" s="559"/>
      <c r="FKE1350" s="559"/>
      <c r="FKF1350" s="559"/>
      <c r="FKG1350" s="559"/>
      <c r="FKH1350" s="559"/>
      <c r="FKI1350" s="559"/>
      <c r="FKJ1350" s="559"/>
      <c r="FKK1350" s="559"/>
      <c r="FKL1350" s="559"/>
      <c r="FKM1350" s="559"/>
      <c r="FKN1350" s="559"/>
      <c r="FKO1350" s="559"/>
      <c r="FKP1350" s="559"/>
      <c r="FKQ1350" s="559"/>
      <c r="FKR1350" s="559"/>
      <c r="FKS1350" s="559"/>
      <c r="FKT1350" s="559"/>
      <c r="FKU1350" s="559"/>
      <c r="FKV1350" s="559"/>
      <c r="FKW1350" s="559"/>
      <c r="FKX1350" s="559"/>
      <c r="FKY1350" s="559"/>
      <c r="FKZ1350" s="559"/>
      <c r="FLA1350" s="559"/>
      <c r="FLB1350" s="559"/>
      <c r="FLC1350" s="559"/>
      <c r="FLD1350" s="559"/>
      <c r="FLE1350" s="559"/>
      <c r="FLF1350" s="559"/>
      <c r="FLG1350" s="559"/>
      <c r="FLH1350" s="559"/>
      <c r="FLI1350" s="559"/>
      <c r="FLJ1350" s="559"/>
      <c r="FLK1350" s="559"/>
      <c r="FLL1350" s="559"/>
      <c r="FLM1350" s="559"/>
      <c r="FLN1350" s="559"/>
      <c r="FLO1350" s="559"/>
      <c r="FLP1350" s="559"/>
      <c r="FLQ1350" s="559"/>
      <c r="FLR1350" s="559"/>
      <c r="FLS1350" s="559"/>
      <c r="FLT1350" s="559"/>
      <c r="FLU1350" s="559"/>
      <c r="FLV1350" s="559"/>
      <c r="FLW1350" s="559"/>
      <c r="FLX1350" s="559"/>
      <c r="FLY1350" s="559"/>
      <c r="FLZ1350" s="559"/>
      <c r="FMA1350" s="559"/>
      <c r="FMB1350" s="559"/>
      <c r="FMC1350" s="559"/>
      <c r="FMD1350" s="559"/>
      <c r="FME1350" s="559"/>
      <c r="FMF1350" s="559"/>
      <c r="FMG1350" s="559"/>
      <c r="FMH1350" s="559"/>
      <c r="FMI1350" s="559"/>
      <c r="FMJ1350" s="559"/>
      <c r="FMK1350" s="559"/>
      <c r="FML1350" s="559"/>
      <c r="FMM1350" s="559"/>
      <c r="FMN1350" s="559"/>
      <c r="FMO1350" s="559"/>
      <c r="FMP1350" s="559"/>
      <c r="FMQ1350" s="559"/>
      <c r="FMR1350" s="559"/>
      <c r="FMS1350" s="559"/>
      <c r="FMT1350" s="559"/>
      <c r="FMU1350" s="559"/>
      <c r="FMV1350" s="559"/>
      <c r="FMW1350" s="559"/>
      <c r="FMX1350" s="559"/>
      <c r="FMY1350" s="559"/>
      <c r="FMZ1350" s="559"/>
      <c r="FNA1350" s="559"/>
      <c r="FNB1350" s="559"/>
      <c r="FNC1350" s="559"/>
      <c r="FND1350" s="559"/>
      <c r="FNE1350" s="559"/>
      <c r="FNF1350" s="559"/>
      <c r="FNG1350" s="559"/>
      <c r="FNH1350" s="559"/>
      <c r="FNI1350" s="559"/>
      <c r="FNJ1350" s="559"/>
      <c r="FNK1350" s="559"/>
      <c r="FNL1350" s="559"/>
      <c r="FNM1350" s="559"/>
      <c r="FNN1350" s="559"/>
      <c r="FNO1350" s="559"/>
      <c r="FNP1350" s="559"/>
      <c r="FNQ1350" s="559"/>
      <c r="FNR1350" s="559"/>
      <c r="FNS1350" s="559"/>
      <c r="FNT1350" s="559"/>
      <c r="FNU1350" s="559"/>
      <c r="FNV1350" s="559"/>
      <c r="FNW1350" s="559"/>
      <c r="FNX1350" s="559"/>
      <c r="FNY1350" s="559"/>
      <c r="FNZ1350" s="559"/>
      <c r="FOA1350" s="559"/>
      <c r="FOB1350" s="559"/>
      <c r="FOC1350" s="559"/>
      <c r="FOD1350" s="559"/>
      <c r="FOE1350" s="559"/>
      <c r="FOF1350" s="559"/>
      <c r="FOG1350" s="559"/>
      <c r="FOH1350" s="559"/>
      <c r="FOI1350" s="559"/>
      <c r="FOJ1350" s="559"/>
      <c r="FOK1350" s="559"/>
      <c r="FOL1350" s="559"/>
      <c r="FOM1350" s="559"/>
      <c r="FON1350" s="559"/>
      <c r="FOO1350" s="559"/>
      <c r="FOP1350" s="559"/>
      <c r="FOQ1350" s="559"/>
      <c r="FOR1350" s="559"/>
      <c r="FOS1350" s="559"/>
      <c r="FOT1350" s="559"/>
      <c r="FOU1350" s="559"/>
      <c r="FOV1350" s="559"/>
      <c r="FOW1350" s="559"/>
      <c r="FOX1350" s="559"/>
      <c r="FOY1350" s="559"/>
      <c r="FOZ1350" s="559"/>
      <c r="FPA1350" s="559"/>
      <c r="FPB1350" s="559"/>
      <c r="FPC1350" s="559"/>
      <c r="FPD1350" s="559"/>
      <c r="FPE1350" s="559"/>
      <c r="FPF1350" s="559"/>
      <c r="FPG1350" s="559"/>
      <c r="FPH1350" s="559"/>
      <c r="FPI1350" s="559"/>
      <c r="FPJ1350" s="559"/>
      <c r="FPK1350" s="559"/>
      <c r="FPL1350" s="559"/>
      <c r="FPM1350" s="559"/>
      <c r="FPN1350" s="559"/>
      <c r="FPO1350" s="559"/>
      <c r="FPP1350" s="559"/>
      <c r="FPQ1350" s="559"/>
      <c r="FPR1350" s="559"/>
      <c r="FPS1350" s="559"/>
      <c r="FPT1350" s="559"/>
      <c r="FPU1350" s="559"/>
      <c r="FPV1350" s="559"/>
      <c r="FPW1350" s="559"/>
      <c r="FPX1350" s="559"/>
      <c r="FPY1350" s="559"/>
      <c r="FPZ1350" s="559"/>
      <c r="FQA1350" s="559"/>
      <c r="FQB1350" s="559"/>
      <c r="FQC1350" s="559"/>
      <c r="FQD1350" s="559"/>
      <c r="FQE1350" s="559"/>
      <c r="FQF1350" s="559"/>
      <c r="FQG1350" s="559"/>
      <c r="FQH1350" s="559"/>
      <c r="FQI1350" s="559"/>
      <c r="FQJ1350" s="559"/>
      <c r="FQK1350" s="559"/>
      <c r="FQL1350" s="559"/>
      <c r="FQM1350" s="559"/>
      <c r="FQN1350" s="559"/>
      <c r="FQO1350" s="559"/>
      <c r="FQP1350" s="559"/>
      <c r="FQQ1350" s="559"/>
      <c r="FQR1350" s="559"/>
      <c r="FQS1350" s="559"/>
      <c r="FQT1350" s="559"/>
      <c r="FQU1350" s="559"/>
      <c r="FQV1350" s="559"/>
      <c r="FQW1350" s="559"/>
      <c r="FQX1350" s="559"/>
      <c r="FQY1350" s="559"/>
      <c r="FQZ1350" s="559"/>
      <c r="FRA1350" s="559"/>
      <c r="FRB1350" s="559"/>
      <c r="FRC1350" s="559"/>
      <c r="FRD1350" s="559"/>
      <c r="FRE1350" s="559"/>
      <c r="FRF1350" s="559"/>
      <c r="FRG1350" s="559"/>
      <c r="FRH1350" s="559"/>
      <c r="FRI1350" s="559"/>
      <c r="FRJ1350" s="559"/>
      <c r="FRK1350" s="559"/>
      <c r="FRL1350" s="559"/>
      <c r="FRM1350" s="559"/>
      <c r="FRN1350" s="559"/>
      <c r="FRO1350" s="559"/>
      <c r="FRP1350" s="559"/>
      <c r="FRQ1350" s="559"/>
      <c r="FRR1350" s="559"/>
      <c r="FRS1350" s="559"/>
      <c r="FRT1350" s="559"/>
      <c r="FRU1350" s="559"/>
      <c r="FRV1350" s="559"/>
      <c r="FRW1350" s="559"/>
      <c r="FRX1350" s="559"/>
      <c r="FRY1350" s="559"/>
      <c r="FRZ1350" s="559"/>
      <c r="FSA1350" s="559"/>
      <c r="FSB1350" s="559"/>
      <c r="FSC1350" s="559"/>
      <c r="FSD1350" s="559"/>
      <c r="FSE1350" s="559"/>
      <c r="FSF1350" s="559"/>
      <c r="FSG1350" s="559"/>
      <c r="FSH1350" s="559"/>
      <c r="FSI1350" s="559"/>
      <c r="FSJ1350" s="559"/>
      <c r="FSK1350" s="559"/>
      <c r="FSL1350" s="559"/>
      <c r="FSM1350" s="559"/>
      <c r="FSN1350" s="559"/>
      <c r="FSO1350" s="559"/>
      <c r="FSP1350" s="559"/>
      <c r="FSQ1350" s="559"/>
      <c r="FSR1350" s="559"/>
      <c r="FSS1350" s="559"/>
      <c r="FST1350" s="559"/>
      <c r="FSU1350" s="559"/>
      <c r="FSV1350" s="559"/>
      <c r="FSW1350" s="559"/>
      <c r="FSX1350" s="559"/>
      <c r="FSY1350" s="559"/>
      <c r="FSZ1350" s="559"/>
      <c r="FTA1350" s="559"/>
      <c r="FTB1350" s="559"/>
      <c r="FTC1350" s="559"/>
      <c r="FTD1350" s="559"/>
      <c r="FTE1350" s="559"/>
      <c r="FTF1350" s="559"/>
      <c r="FTG1350" s="559"/>
      <c r="FTH1350" s="559"/>
      <c r="FTI1350" s="559"/>
      <c r="FTJ1350" s="559"/>
      <c r="FTK1350" s="559"/>
      <c r="FTL1350" s="559"/>
      <c r="FTM1350" s="559"/>
      <c r="FTN1350" s="559"/>
      <c r="FTO1350" s="559"/>
      <c r="FTP1350" s="559"/>
      <c r="FTQ1350" s="559"/>
      <c r="FTR1350" s="559"/>
      <c r="FTS1350" s="559"/>
      <c r="FTT1350" s="559"/>
      <c r="FTU1350" s="559"/>
      <c r="FTV1350" s="559"/>
      <c r="FTW1350" s="559"/>
      <c r="FTX1350" s="559"/>
      <c r="FTY1350" s="559"/>
      <c r="FTZ1350" s="559"/>
      <c r="FUA1350" s="559"/>
      <c r="FUB1350" s="559"/>
      <c r="FUC1350" s="559"/>
      <c r="FUD1350" s="559"/>
      <c r="FUE1350" s="559"/>
      <c r="FUF1350" s="559"/>
      <c r="FUG1350" s="559"/>
      <c r="FUH1350" s="559"/>
      <c r="FUI1350" s="559"/>
      <c r="FUJ1350" s="559"/>
      <c r="FUK1350" s="559"/>
      <c r="FUL1350" s="559"/>
      <c r="FUM1350" s="559"/>
      <c r="FUN1350" s="559"/>
      <c r="FUO1350" s="559"/>
      <c r="FUP1350" s="559"/>
      <c r="FUQ1350" s="559"/>
      <c r="FUR1350" s="559"/>
      <c r="FUS1350" s="559"/>
      <c r="FUT1350" s="559"/>
      <c r="FUU1350" s="559"/>
      <c r="FUV1350" s="559"/>
      <c r="FUW1350" s="559"/>
      <c r="FUX1350" s="559"/>
      <c r="FUY1350" s="559"/>
      <c r="FUZ1350" s="559"/>
      <c r="FVA1350" s="559"/>
      <c r="FVB1350" s="559"/>
      <c r="FVC1350" s="559"/>
      <c r="FVD1350" s="559"/>
      <c r="FVE1350" s="559"/>
      <c r="FVF1350" s="559"/>
      <c r="FVG1350" s="559"/>
      <c r="FVH1350" s="559"/>
      <c r="FVI1350" s="559"/>
      <c r="FVJ1350" s="559"/>
      <c r="FVK1350" s="559"/>
      <c r="FVL1350" s="559"/>
      <c r="FVM1350" s="559"/>
      <c r="FVN1350" s="559"/>
      <c r="FVO1350" s="559"/>
      <c r="FVP1350" s="559"/>
      <c r="FVQ1350" s="559"/>
      <c r="FVR1350" s="559"/>
      <c r="FVS1350" s="559"/>
      <c r="FVT1350" s="559"/>
      <c r="FVU1350" s="559"/>
      <c r="FVV1350" s="559"/>
      <c r="FVW1350" s="559"/>
      <c r="FVX1350" s="559"/>
      <c r="FVY1350" s="559"/>
      <c r="FVZ1350" s="559"/>
      <c r="FWA1350" s="559"/>
      <c r="FWB1350" s="559"/>
      <c r="FWC1350" s="559"/>
      <c r="FWD1350" s="559"/>
      <c r="FWE1350" s="559"/>
      <c r="FWF1350" s="559"/>
      <c r="FWG1350" s="559"/>
      <c r="FWH1350" s="559"/>
      <c r="FWI1350" s="559"/>
      <c r="FWJ1350" s="559"/>
      <c r="FWK1350" s="559"/>
      <c r="FWL1350" s="559"/>
      <c r="FWM1350" s="559"/>
      <c r="FWN1350" s="559"/>
      <c r="FWO1350" s="559"/>
      <c r="FWP1350" s="559"/>
      <c r="FWQ1350" s="559"/>
      <c r="FWR1350" s="559"/>
      <c r="FWS1350" s="559"/>
      <c r="FWT1350" s="559"/>
      <c r="FWU1350" s="559"/>
      <c r="FWV1350" s="559"/>
      <c r="FWW1350" s="559"/>
      <c r="FWX1350" s="559"/>
      <c r="FWY1350" s="559"/>
      <c r="FWZ1350" s="559"/>
      <c r="FXA1350" s="559"/>
      <c r="FXB1350" s="559"/>
      <c r="FXC1350" s="559"/>
      <c r="FXD1350" s="559"/>
      <c r="FXE1350" s="559"/>
      <c r="FXF1350" s="559"/>
      <c r="FXG1350" s="559"/>
      <c r="FXH1350" s="559"/>
      <c r="FXI1350" s="559"/>
      <c r="FXJ1350" s="559"/>
      <c r="FXK1350" s="559"/>
      <c r="FXL1350" s="559"/>
      <c r="FXM1350" s="559"/>
      <c r="FXN1350" s="559"/>
      <c r="FXO1350" s="559"/>
      <c r="FXP1350" s="559"/>
      <c r="FXQ1350" s="559"/>
      <c r="FXR1350" s="559"/>
      <c r="FXS1350" s="559"/>
      <c r="FXT1350" s="559"/>
      <c r="FXU1350" s="559"/>
      <c r="FXV1350" s="559"/>
      <c r="FXW1350" s="559"/>
      <c r="FXX1350" s="559"/>
      <c r="FXY1350" s="559"/>
      <c r="FXZ1350" s="559"/>
      <c r="FYA1350" s="559"/>
      <c r="FYB1350" s="559"/>
      <c r="FYC1350" s="559"/>
      <c r="FYD1350" s="559"/>
      <c r="FYE1350" s="559"/>
      <c r="FYF1350" s="559"/>
      <c r="FYG1350" s="559"/>
      <c r="FYH1350" s="559"/>
      <c r="FYI1350" s="559"/>
      <c r="FYJ1350" s="559"/>
      <c r="FYK1350" s="559"/>
      <c r="FYL1350" s="559"/>
      <c r="FYM1350" s="559"/>
      <c r="FYN1350" s="559"/>
      <c r="FYO1350" s="559"/>
      <c r="FYP1350" s="559"/>
      <c r="FYQ1350" s="559"/>
      <c r="FYR1350" s="559"/>
      <c r="FYS1350" s="559"/>
      <c r="FYT1350" s="559"/>
      <c r="FYU1350" s="559"/>
      <c r="FYV1350" s="559"/>
      <c r="FYW1350" s="559"/>
      <c r="FYX1350" s="559"/>
      <c r="FYY1350" s="559"/>
      <c r="FYZ1350" s="559"/>
      <c r="FZA1350" s="559"/>
      <c r="FZB1350" s="559"/>
      <c r="FZC1350" s="559"/>
      <c r="FZD1350" s="559"/>
      <c r="FZE1350" s="559"/>
      <c r="FZF1350" s="559"/>
      <c r="FZG1350" s="559"/>
      <c r="FZH1350" s="559"/>
      <c r="FZI1350" s="559"/>
      <c r="FZJ1350" s="559"/>
      <c r="FZK1350" s="559"/>
      <c r="FZL1350" s="559"/>
      <c r="FZM1350" s="559"/>
      <c r="FZN1350" s="559"/>
      <c r="FZO1350" s="559"/>
      <c r="FZP1350" s="559"/>
      <c r="FZQ1350" s="559"/>
      <c r="FZR1350" s="559"/>
      <c r="FZS1350" s="559"/>
      <c r="FZT1350" s="559"/>
      <c r="FZU1350" s="559"/>
      <c r="FZV1350" s="559"/>
      <c r="FZW1350" s="559"/>
      <c r="FZX1350" s="559"/>
      <c r="FZY1350" s="559"/>
      <c r="FZZ1350" s="559"/>
      <c r="GAA1350" s="559"/>
      <c r="GAB1350" s="559"/>
      <c r="GAC1350" s="559"/>
      <c r="GAD1350" s="559"/>
      <c r="GAE1350" s="559"/>
      <c r="GAF1350" s="559"/>
      <c r="GAG1350" s="559"/>
      <c r="GAH1350" s="559"/>
      <c r="GAI1350" s="559"/>
      <c r="GAJ1350" s="559"/>
      <c r="GAK1350" s="559"/>
      <c r="GAL1350" s="559"/>
      <c r="GAM1350" s="559"/>
      <c r="GAN1350" s="559"/>
      <c r="GAO1350" s="559"/>
      <c r="GAP1350" s="559"/>
      <c r="GAQ1350" s="559"/>
      <c r="GAR1350" s="559"/>
      <c r="GAS1350" s="559"/>
      <c r="GAT1350" s="559"/>
      <c r="GAU1350" s="559"/>
      <c r="GAV1350" s="559"/>
      <c r="GAW1350" s="559"/>
      <c r="GAX1350" s="559"/>
      <c r="GAY1350" s="559"/>
      <c r="GAZ1350" s="559"/>
      <c r="GBA1350" s="559"/>
      <c r="GBB1350" s="559"/>
      <c r="GBC1350" s="559"/>
      <c r="GBD1350" s="559"/>
      <c r="GBE1350" s="559"/>
      <c r="GBF1350" s="559"/>
      <c r="GBG1350" s="559"/>
      <c r="GBH1350" s="559"/>
      <c r="GBI1350" s="559"/>
      <c r="GBJ1350" s="559"/>
      <c r="GBK1350" s="559"/>
      <c r="GBL1350" s="559"/>
      <c r="GBM1350" s="559"/>
      <c r="GBN1350" s="559"/>
      <c r="GBO1350" s="559"/>
      <c r="GBP1350" s="559"/>
      <c r="GBQ1350" s="559"/>
      <c r="GBR1350" s="559"/>
      <c r="GBS1350" s="559"/>
      <c r="GBT1350" s="559"/>
      <c r="GBU1350" s="559"/>
      <c r="GBV1350" s="559"/>
      <c r="GBW1350" s="559"/>
      <c r="GBX1350" s="559"/>
      <c r="GBY1350" s="559"/>
      <c r="GBZ1350" s="559"/>
      <c r="GCA1350" s="559"/>
      <c r="GCB1350" s="559"/>
      <c r="GCC1350" s="559"/>
      <c r="GCD1350" s="559"/>
      <c r="GCE1350" s="559"/>
      <c r="GCF1350" s="559"/>
      <c r="GCG1350" s="559"/>
      <c r="GCH1350" s="559"/>
      <c r="GCI1350" s="559"/>
      <c r="GCJ1350" s="559"/>
      <c r="GCK1350" s="559"/>
      <c r="GCL1350" s="559"/>
      <c r="GCM1350" s="559"/>
      <c r="GCN1350" s="559"/>
      <c r="GCO1350" s="559"/>
      <c r="GCP1350" s="559"/>
      <c r="GCQ1350" s="559"/>
      <c r="GCR1350" s="559"/>
      <c r="GCS1350" s="559"/>
      <c r="GCT1350" s="559"/>
      <c r="GCU1350" s="559"/>
      <c r="GCV1350" s="559"/>
      <c r="GCW1350" s="559"/>
      <c r="GCX1350" s="559"/>
      <c r="GCY1350" s="559"/>
      <c r="GCZ1350" s="559"/>
      <c r="GDA1350" s="559"/>
      <c r="GDB1350" s="559"/>
      <c r="GDC1350" s="559"/>
      <c r="GDD1350" s="559"/>
      <c r="GDE1350" s="559"/>
      <c r="GDF1350" s="559"/>
      <c r="GDG1350" s="559"/>
      <c r="GDH1350" s="559"/>
      <c r="GDI1350" s="559"/>
      <c r="GDJ1350" s="559"/>
      <c r="GDK1350" s="559"/>
      <c r="GDL1350" s="559"/>
      <c r="GDM1350" s="559"/>
      <c r="GDN1350" s="559"/>
      <c r="GDO1350" s="559"/>
      <c r="GDP1350" s="559"/>
      <c r="GDQ1350" s="559"/>
      <c r="GDR1350" s="559"/>
      <c r="GDS1350" s="559"/>
      <c r="GDT1350" s="559"/>
      <c r="GDU1350" s="559"/>
      <c r="GDV1350" s="559"/>
      <c r="GDW1350" s="559"/>
      <c r="GDX1350" s="559"/>
      <c r="GDY1350" s="559"/>
      <c r="GDZ1350" s="559"/>
      <c r="GEA1350" s="559"/>
      <c r="GEB1350" s="559"/>
      <c r="GEC1350" s="559"/>
      <c r="GED1350" s="559"/>
      <c r="GEE1350" s="559"/>
      <c r="GEF1350" s="559"/>
      <c r="GEG1350" s="559"/>
      <c r="GEH1350" s="559"/>
      <c r="GEI1350" s="559"/>
      <c r="GEJ1350" s="559"/>
      <c r="GEK1350" s="559"/>
      <c r="GEL1350" s="559"/>
      <c r="GEM1350" s="559"/>
      <c r="GEN1350" s="559"/>
      <c r="GEO1350" s="559"/>
      <c r="GEP1350" s="559"/>
      <c r="GEQ1350" s="559"/>
      <c r="GER1350" s="559"/>
      <c r="GES1350" s="559"/>
      <c r="GET1350" s="559"/>
      <c r="GEU1350" s="559"/>
      <c r="GEV1350" s="559"/>
      <c r="GEW1350" s="559"/>
      <c r="GEX1350" s="559"/>
      <c r="GEY1350" s="559"/>
      <c r="GEZ1350" s="559"/>
      <c r="GFA1350" s="559"/>
      <c r="GFB1350" s="559"/>
      <c r="GFC1350" s="559"/>
      <c r="GFD1350" s="559"/>
      <c r="GFE1350" s="559"/>
      <c r="GFF1350" s="559"/>
      <c r="GFG1350" s="559"/>
      <c r="GFH1350" s="559"/>
      <c r="GFI1350" s="559"/>
      <c r="GFJ1350" s="559"/>
      <c r="GFK1350" s="559"/>
      <c r="GFL1350" s="559"/>
      <c r="GFM1350" s="559"/>
      <c r="GFN1350" s="559"/>
      <c r="GFO1350" s="559"/>
      <c r="GFP1350" s="559"/>
      <c r="GFQ1350" s="559"/>
      <c r="GFR1350" s="559"/>
      <c r="GFS1350" s="559"/>
      <c r="GFT1350" s="559"/>
      <c r="GFU1350" s="559"/>
      <c r="GFV1350" s="559"/>
      <c r="GFW1350" s="559"/>
      <c r="GFX1350" s="559"/>
      <c r="GFY1350" s="559"/>
      <c r="GFZ1350" s="559"/>
      <c r="GGA1350" s="559"/>
      <c r="GGB1350" s="559"/>
      <c r="GGC1350" s="559"/>
      <c r="GGD1350" s="559"/>
      <c r="GGE1350" s="559"/>
      <c r="GGF1350" s="559"/>
      <c r="GGG1350" s="559"/>
      <c r="GGH1350" s="559"/>
      <c r="GGI1350" s="559"/>
      <c r="GGJ1350" s="559"/>
      <c r="GGK1350" s="559"/>
      <c r="GGL1350" s="559"/>
      <c r="GGM1350" s="559"/>
      <c r="GGN1350" s="559"/>
      <c r="GGO1350" s="559"/>
      <c r="GGP1350" s="559"/>
      <c r="GGQ1350" s="559"/>
      <c r="GGR1350" s="559"/>
      <c r="GGS1350" s="559"/>
      <c r="GGT1350" s="559"/>
      <c r="GGU1350" s="559"/>
      <c r="GGV1350" s="559"/>
      <c r="GGW1350" s="559"/>
      <c r="GGX1350" s="559"/>
      <c r="GGY1350" s="559"/>
      <c r="GGZ1350" s="559"/>
      <c r="GHA1350" s="559"/>
      <c r="GHB1350" s="559"/>
      <c r="GHC1350" s="559"/>
      <c r="GHD1350" s="559"/>
      <c r="GHE1350" s="559"/>
      <c r="GHF1350" s="559"/>
      <c r="GHG1350" s="559"/>
      <c r="GHH1350" s="559"/>
      <c r="GHI1350" s="559"/>
      <c r="GHJ1350" s="559"/>
      <c r="GHK1350" s="559"/>
      <c r="GHL1350" s="559"/>
      <c r="GHM1350" s="559"/>
      <c r="GHN1350" s="559"/>
      <c r="GHO1350" s="559"/>
      <c r="GHP1350" s="559"/>
      <c r="GHQ1350" s="559"/>
      <c r="GHR1350" s="559"/>
      <c r="GHS1350" s="559"/>
      <c r="GHT1350" s="559"/>
      <c r="GHU1350" s="559"/>
      <c r="GHV1350" s="559"/>
      <c r="GHW1350" s="559"/>
      <c r="GHX1350" s="559"/>
      <c r="GHY1350" s="559"/>
      <c r="GHZ1350" s="559"/>
      <c r="GIA1350" s="559"/>
      <c r="GIB1350" s="559"/>
      <c r="GIC1350" s="559"/>
      <c r="GID1350" s="559"/>
      <c r="GIE1350" s="559"/>
      <c r="GIF1350" s="559"/>
      <c r="GIG1350" s="559"/>
      <c r="GIH1350" s="559"/>
      <c r="GII1350" s="559"/>
      <c r="GIJ1350" s="559"/>
      <c r="GIK1350" s="559"/>
      <c r="GIL1350" s="559"/>
      <c r="GIM1350" s="559"/>
      <c r="GIN1350" s="559"/>
      <c r="GIO1350" s="559"/>
      <c r="GIP1350" s="559"/>
      <c r="GIQ1350" s="559"/>
      <c r="GIR1350" s="559"/>
      <c r="GIS1350" s="559"/>
      <c r="GIT1350" s="559"/>
      <c r="GIU1350" s="559"/>
      <c r="GIV1350" s="559"/>
      <c r="GIW1350" s="559"/>
      <c r="GIX1350" s="559"/>
      <c r="GIY1350" s="559"/>
      <c r="GIZ1350" s="559"/>
      <c r="GJA1350" s="559"/>
      <c r="GJB1350" s="559"/>
      <c r="GJC1350" s="559"/>
      <c r="GJD1350" s="559"/>
      <c r="GJE1350" s="559"/>
      <c r="GJF1350" s="559"/>
      <c r="GJG1350" s="559"/>
      <c r="GJH1350" s="559"/>
      <c r="GJI1350" s="559"/>
      <c r="GJJ1350" s="559"/>
      <c r="GJK1350" s="559"/>
      <c r="GJL1350" s="559"/>
      <c r="GJM1350" s="559"/>
      <c r="GJN1350" s="559"/>
      <c r="GJO1350" s="559"/>
      <c r="GJP1350" s="559"/>
      <c r="GJQ1350" s="559"/>
      <c r="GJR1350" s="559"/>
      <c r="GJS1350" s="559"/>
      <c r="GJT1350" s="559"/>
      <c r="GJU1350" s="559"/>
      <c r="GJV1350" s="559"/>
      <c r="GJW1350" s="559"/>
      <c r="GJX1350" s="559"/>
      <c r="GJY1350" s="559"/>
      <c r="GJZ1350" s="559"/>
      <c r="GKA1350" s="559"/>
      <c r="GKB1350" s="559"/>
      <c r="GKC1350" s="559"/>
      <c r="GKD1350" s="559"/>
      <c r="GKE1350" s="559"/>
      <c r="GKF1350" s="559"/>
      <c r="GKG1350" s="559"/>
      <c r="GKH1350" s="559"/>
      <c r="GKI1350" s="559"/>
      <c r="GKJ1350" s="559"/>
      <c r="GKK1350" s="559"/>
      <c r="GKL1350" s="559"/>
      <c r="GKM1350" s="559"/>
      <c r="GKN1350" s="559"/>
      <c r="GKO1350" s="559"/>
      <c r="GKP1350" s="559"/>
      <c r="GKQ1350" s="559"/>
      <c r="GKR1350" s="559"/>
      <c r="GKS1350" s="559"/>
      <c r="GKT1350" s="559"/>
      <c r="GKU1350" s="559"/>
      <c r="GKV1350" s="559"/>
      <c r="GKW1350" s="559"/>
      <c r="GKX1350" s="559"/>
      <c r="GKY1350" s="559"/>
      <c r="GKZ1350" s="559"/>
      <c r="GLA1350" s="559"/>
      <c r="GLB1350" s="559"/>
      <c r="GLC1350" s="559"/>
      <c r="GLD1350" s="559"/>
      <c r="GLE1350" s="559"/>
      <c r="GLF1350" s="559"/>
      <c r="GLG1350" s="559"/>
      <c r="GLH1350" s="559"/>
      <c r="GLI1350" s="559"/>
      <c r="GLJ1350" s="559"/>
      <c r="GLK1350" s="559"/>
      <c r="GLL1350" s="559"/>
      <c r="GLM1350" s="559"/>
      <c r="GLN1350" s="559"/>
      <c r="GLO1350" s="559"/>
      <c r="GLP1350" s="559"/>
      <c r="GLQ1350" s="559"/>
      <c r="GLR1350" s="559"/>
      <c r="GLS1350" s="559"/>
      <c r="GLT1350" s="559"/>
      <c r="GLU1350" s="559"/>
      <c r="GLV1350" s="559"/>
      <c r="GLW1350" s="559"/>
      <c r="GLX1350" s="559"/>
      <c r="GLY1350" s="559"/>
      <c r="GLZ1350" s="559"/>
      <c r="GMA1350" s="559"/>
      <c r="GMB1350" s="559"/>
      <c r="GMC1350" s="559"/>
      <c r="GMD1350" s="559"/>
      <c r="GME1350" s="559"/>
      <c r="GMF1350" s="559"/>
      <c r="GMG1350" s="559"/>
      <c r="GMH1350" s="559"/>
      <c r="GMI1350" s="559"/>
      <c r="GMJ1350" s="559"/>
      <c r="GMK1350" s="559"/>
      <c r="GML1350" s="559"/>
      <c r="GMM1350" s="559"/>
      <c r="GMN1350" s="559"/>
      <c r="GMO1350" s="559"/>
      <c r="GMP1350" s="559"/>
      <c r="GMQ1350" s="559"/>
      <c r="GMR1350" s="559"/>
      <c r="GMS1350" s="559"/>
      <c r="GMT1350" s="559"/>
      <c r="GMU1350" s="559"/>
      <c r="GMV1350" s="559"/>
      <c r="GMW1350" s="559"/>
      <c r="GMX1350" s="559"/>
      <c r="GMY1350" s="559"/>
      <c r="GMZ1350" s="559"/>
      <c r="GNA1350" s="559"/>
      <c r="GNB1350" s="559"/>
      <c r="GNC1350" s="559"/>
      <c r="GND1350" s="559"/>
      <c r="GNE1350" s="559"/>
      <c r="GNF1350" s="559"/>
      <c r="GNG1350" s="559"/>
      <c r="GNH1350" s="559"/>
      <c r="GNI1350" s="559"/>
      <c r="GNJ1350" s="559"/>
      <c r="GNK1350" s="559"/>
      <c r="GNL1350" s="559"/>
      <c r="GNM1350" s="559"/>
      <c r="GNN1350" s="559"/>
      <c r="GNO1350" s="559"/>
      <c r="GNP1350" s="559"/>
      <c r="GNQ1350" s="559"/>
      <c r="GNR1350" s="559"/>
      <c r="GNS1350" s="559"/>
      <c r="GNT1350" s="559"/>
      <c r="GNU1350" s="559"/>
      <c r="GNV1350" s="559"/>
      <c r="GNW1350" s="559"/>
      <c r="GNX1350" s="559"/>
      <c r="GNY1350" s="559"/>
      <c r="GNZ1350" s="559"/>
      <c r="GOA1350" s="559"/>
      <c r="GOB1350" s="559"/>
      <c r="GOC1350" s="559"/>
      <c r="GOD1350" s="559"/>
      <c r="GOE1350" s="559"/>
      <c r="GOF1350" s="559"/>
      <c r="GOG1350" s="559"/>
      <c r="GOH1350" s="559"/>
      <c r="GOI1350" s="559"/>
      <c r="GOJ1350" s="559"/>
      <c r="GOK1350" s="559"/>
      <c r="GOL1350" s="559"/>
      <c r="GOM1350" s="559"/>
      <c r="GON1350" s="559"/>
      <c r="GOO1350" s="559"/>
      <c r="GOP1350" s="559"/>
      <c r="GOQ1350" s="559"/>
      <c r="GOR1350" s="559"/>
      <c r="GOS1350" s="559"/>
      <c r="GOT1350" s="559"/>
      <c r="GOU1350" s="559"/>
      <c r="GOV1350" s="559"/>
      <c r="GOW1350" s="559"/>
      <c r="GOX1350" s="559"/>
      <c r="GOY1350" s="559"/>
      <c r="GOZ1350" s="559"/>
      <c r="GPA1350" s="559"/>
      <c r="GPB1350" s="559"/>
      <c r="GPC1350" s="559"/>
      <c r="GPD1350" s="559"/>
      <c r="GPE1350" s="559"/>
      <c r="GPF1350" s="559"/>
      <c r="GPG1350" s="559"/>
      <c r="GPH1350" s="559"/>
      <c r="GPI1350" s="559"/>
      <c r="GPJ1350" s="559"/>
      <c r="GPK1350" s="559"/>
      <c r="GPL1350" s="559"/>
      <c r="GPM1350" s="559"/>
      <c r="GPN1350" s="559"/>
      <c r="GPO1350" s="559"/>
      <c r="GPP1350" s="559"/>
      <c r="GPQ1350" s="559"/>
      <c r="GPR1350" s="559"/>
      <c r="GPS1350" s="559"/>
      <c r="GPT1350" s="559"/>
      <c r="GPU1350" s="559"/>
      <c r="GPV1350" s="559"/>
      <c r="GPW1350" s="559"/>
      <c r="GPX1350" s="559"/>
      <c r="GPY1350" s="559"/>
      <c r="GPZ1350" s="559"/>
      <c r="GQA1350" s="559"/>
      <c r="GQB1350" s="559"/>
      <c r="GQC1350" s="559"/>
      <c r="GQD1350" s="559"/>
      <c r="GQE1350" s="559"/>
      <c r="GQF1350" s="559"/>
      <c r="GQG1350" s="559"/>
      <c r="GQH1350" s="559"/>
      <c r="GQI1350" s="559"/>
      <c r="GQJ1350" s="559"/>
      <c r="GQK1350" s="559"/>
      <c r="GQL1350" s="559"/>
      <c r="GQM1350" s="559"/>
      <c r="GQN1350" s="559"/>
      <c r="GQO1350" s="559"/>
      <c r="GQP1350" s="559"/>
      <c r="GQQ1350" s="559"/>
      <c r="GQR1350" s="559"/>
      <c r="GQS1350" s="559"/>
      <c r="GQT1350" s="559"/>
      <c r="GQU1350" s="559"/>
      <c r="GQV1350" s="559"/>
      <c r="GQW1350" s="559"/>
      <c r="GQX1350" s="559"/>
      <c r="GQY1350" s="559"/>
      <c r="GQZ1350" s="559"/>
      <c r="GRA1350" s="559"/>
      <c r="GRB1350" s="559"/>
      <c r="GRC1350" s="559"/>
      <c r="GRD1350" s="559"/>
      <c r="GRE1350" s="559"/>
      <c r="GRF1350" s="559"/>
      <c r="GRG1350" s="559"/>
      <c r="GRH1350" s="559"/>
      <c r="GRI1350" s="559"/>
      <c r="GRJ1350" s="559"/>
      <c r="GRK1350" s="559"/>
      <c r="GRL1350" s="559"/>
      <c r="GRM1350" s="559"/>
      <c r="GRN1350" s="559"/>
      <c r="GRO1350" s="559"/>
      <c r="GRP1350" s="559"/>
      <c r="GRQ1350" s="559"/>
      <c r="GRR1350" s="559"/>
      <c r="GRS1350" s="559"/>
      <c r="GRT1350" s="559"/>
      <c r="GRU1350" s="559"/>
      <c r="GRV1350" s="559"/>
      <c r="GRW1350" s="559"/>
      <c r="GRX1350" s="559"/>
      <c r="GRY1350" s="559"/>
      <c r="GRZ1350" s="559"/>
      <c r="GSA1350" s="559"/>
      <c r="GSB1350" s="559"/>
      <c r="GSC1350" s="559"/>
      <c r="GSD1350" s="559"/>
      <c r="GSE1350" s="559"/>
      <c r="GSF1350" s="559"/>
      <c r="GSG1350" s="559"/>
      <c r="GSH1350" s="559"/>
      <c r="GSI1350" s="559"/>
      <c r="GSJ1350" s="559"/>
      <c r="GSK1350" s="559"/>
      <c r="GSL1350" s="559"/>
      <c r="GSM1350" s="559"/>
      <c r="GSN1350" s="559"/>
      <c r="GSO1350" s="559"/>
      <c r="GSP1350" s="559"/>
      <c r="GSQ1350" s="559"/>
      <c r="GSR1350" s="559"/>
      <c r="GSS1350" s="559"/>
      <c r="GST1350" s="559"/>
      <c r="GSU1350" s="559"/>
      <c r="GSV1350" s="559"/>
      <c r="GSW1350" s="559"/>
      <c r="GSX1350" s="559"/>
      <c r="GSY1350" s="559"/>
      <c r="GSZ1350" s="559"/>
      <c r="GTA1350" s="559"/>
      <c r="GTB1350" s="559"/>
      <c r="GTC1350" s="559"/>
      <c r="GTD1350" s="559"/>
      <c r="GTE1350" s="559"/>
      <c r="GTF1350" s="559"/>
      <c r="GTG1350" s="559"/>
      <c r="GTH1350" s="559"/>
      <c r="GTI1350" s="559"/>
      <c r="GTJ1350" s="559"/>
      <c r="GTK1350" s="559"/>
      <c r="GTL1350" s="559"/>
      <c r="GTM1350" s="559"/>
      <c r="GTN1350" s="559"/>
      <c r="GTO1350" s="559"/>
      <c r="GTP1350" s="559"/>
      <c r="GTQ1350" s="559"/>
      <c r="GTR1350" s="559"/>
      <c r="GTS1350" s="559"/>
      <c r="GTT1350" s="559"/>
      <c r="GTU1350" s="559"/>
      <c r="GTV1350" s="559"/>
      <c r="GTW1350" s="559"/>
      <c r="GTX1350" s="559"/>
      <c r="GTY1350" s="559"/>
      <c r="GTZ1350" s="559"/>
      <c r="GUA1350" s="559"/>
      <c r="GUB1350" s="559"/>
      <c r="GUC1350" s="559"/>
      <c r="GUD1350" s="559"/>
      <c r="GUE1350" s="559"/>
      <c r="GUF1350" s="559"/>
      <c r="GUG1350" s="559"/>
      <c r="GUH1350" s="559"/>
      <c r="GUI1350" s="559"/>
      <c r="GUJ1350" s="559"/>
      <c r="GUK1350" s="559"/>
      <c r="GUL1350" s="559"/>
      <c r="GUM1350" s="559"/>
      <c r="GUN1350" s="559"/>
      <c r="GUO1350" s="559"/>
      <c r="GUP1350" s="559"/>
      <c r="GUQ1350" s="559"/>
      <c r="GUR1350" s="559"/>
      <c r="GUS1350" s="559"/>
      <c r="GUT1350" s="559"/>
      <c r="GUU1350" s="559"/>
      <c r="GUV1350" s="559"/>
      <c r="GUW1350" s="559"/>
      <c r="GUX1350" s="559"/>
      <c r="GUY1350" s="559"/>
      <c r="GUZ1350" s="559"/>
      <c r="GVA1350" s="559"/>
      <c r="GVB1350" s="559"/>
      <c r="GVC1350" s="559"/>
      <c r="GVD1350" s="559"/>
      <c r="GVE1350" s="559"/>
      <c r="GVF1350" s="559"/>
      <c r="GVG1350" s="559"/>
      <c r="GVH1350" s="559"/>
      <c r="GVI1350" s="559"/>
      <c r="GVJ1350" s="559"/>
      <c r="GVK1350" s="559"/>
      <c r="GVL1350" s="559"/>
      <c r="GVM1350" s="559"/>
      <c r="GVN1350" s="559"/>
      <c r="GVO1350" s="559"/>
      <c r="GVP1350" s="559"/>
      <c r="GVQ1350" s="559"/>
      <c r="GVR1350" s="559"/>
      <c r="GVS1350" s="559"/>
      <c r="GVT1350" s="559"/>
      <c r="GVU1350" s="559"/>
      <c r="GVV1350" s="559"/>
      <c r="GVW1350" s="559"/>
      <c r="GVX1350" s="559"/>
      <c r="GVY1350" s="559"/>
      <c r="GVZ1350" s="559"/>
      <c r="GWA1350" s="559"/>
      <c r="GWB1350" s="559"/>
      <c r="GWC1350" s="559"/>
      <c r="GWD1350" s="559"/>
      <c r="GWE1350" s="559"/>
      <c r="GWF1350" s="559"/>
      <c r="GWG1350" s="559"/>
      <c r="GWH1350" s="559"/>
      <c r="GWI1350" s="559"/>
      <c r="GWJ1350" s="559"/>
      <c r="GWK1350" s="559"/>
      <c r="GWL1350" s="559"/>
      <c r="GWM1350" s="559"/>
      <c r="GWN1350" s="559"/>
      <c r="GWO1350" s="559"/>
      <c r="GWP1350" s="559"/>
      <c r="GWQ1350" s="559"/>
      <c r="GWR1350" s="559"/>
      <c r="GWS1350" s="559"/>
      <c r="GWT1350" s="559"/>
      <c r="GWU1350" s="559"/>
      <c r="GWV1350" s="559"/>
      <c r="GWW1350" s="559"/>
      <c r="GWX1350" s="559"/>
      <c r="GWY1350" s="559"/>
      <c r="GWZ1350" s="559"/>
      <c r="GXA1350" s="559"/>
      <c r="GXB1350" s="559"/>
      <c r="GXC1350" s="559"/>
      <c r="GXD1350" s="559"/>
      <c r="GXE1350" s="559"/>
      <c r="GXF1350" s="559"/>
      <c r="GXG1350" s="559"/>
      <c r="GXH1350" s="559"/>
      <c r="GXI1350" s="559"/>
      <c r="GXJ1350" s="559"/>
      <c r="GXK1350" s="559"/>
      <c r="GXL1350" s="559"/>
      <c r="GXM1350" s="559"/>
      <c r="GXN1350" s="559"/>
      <c r="GXO1350" s="559"/>
      <c r="GXP1350" s="559"/>
      <c r="GXQ1350" s="559"/>
      <c r="GXR1350" s="559"/>
      <c r="GXS1350" s="559"/>
      <c r="GXT1350" s="559"/>
      <c r="GXU1350" s="559"/>
      <c r="GXV1350" s="559"/>
      <c r="GXW1350" s="559"/>
      <c r="GXX1350" s="559"/>
      <c r="GXY1350" s="559"/>
      <c r="GXZ1350" s="559"/>
      <c r="GYA1350" s="559"/>
      <c r="GYB1350" s="559"/>
      <c r="GYC1350" s="559"/>
      <c r="GYD1350" s="559"/>
      <c r="GYE1350" s="559"/>
      <c r="GYF1350" s="559"/>
      <c r="GYG1350" s="559"/>
      <c r="GYH1350" s="559"/>
      <c r="GYI1350" s="559"/>
      <c r="GYJ1350" s="559"/>
      <c r="GYK1350" s="559"/>
      <c r="GYL1350" s="559"/>
      <c r="GYM1350" s="559"/>
      <c r="GYN1350" s="559"/>
      <c r="GYO1350" s="559"/>
      <c r="GYP1350" s="559"/>
      <c r="GYQ1350" s="559"/>
      <c r="GYR1350" s="559"/>
      <c r="GYS1350" s="559"/>
      <c r="GYT1350" s="559"/>
      <c r="GYU1350" s="559"/>
      <c r="GYV1350" s="559"/>
      <c r="GYW1350" s="559"/>
      <c r="GYX1350" s="559"/>
      <c r="GYY1350" s="559"/>
      <c r="GYZ1350" s="559"/>
      <c r="GZA1350" s="559"/>
      <c r="GZB1350" s="559"/>
      <c r="GZC1350" s="559"/>
      <c r="GZD1350" s="559"/>
      <c r="GZE1350" s="559"/>
      <c r="GZF1350" s="559"/>
      <c r="GZG1350" s="559"/>
      <c r="GZH1350" s="559"/>
      <c r="GZI1350" s="559"/>
      <c r="GZJ1350" s="559"/>
      <c r="GZK1350" s="559"/>
      <c r="GZL1350" s="559"/>
      <c r="GZM1350" s="559"/>
      <c r="GZN1350" s="559"/>
      <c r="GZO1350" s="559"/>
      <c r="GZP1350" s="559"/>
      <c r="GZQ1350" s="559"/>
      <c r="GZR1350" s="559"/>
      <c r="GZS1350" s="559"/>
      <c r="GZT1350" s="559"/>
      <c r="GZU1350" s="559"/>
      <c r="GZV1350" s="559"/>
      <c r="GZW1350" s="559"/>
      <c r="GZX1350" s="559"/>
      <c r="GZY1350" s="559"/>
      <c r="GZZ1350" s="559"/>
      <c r="HAA1350" s="559"/>
      <c r="HAB1350" s="559"/>
      <c r="HAC1350" s="559"/>
      <c r="HAD1350" s="559"/>
      <c r="HAE1350" s="559"/>
      <c r="HAF1350" s="559"/>
      <c r="HAG1350" s="559"/>
      <c r="HAH1350" s="559"/>
      <c r="HAI1350" s="559"/>
      <c r="HAJ1350" s="559"/>
      <c r="HAK1350" s="559"/>
      <c r="HAL1350" s="559"/>
      <c r="HAM1350" s="559"/>
      <c r="HAN1350" s="559"/>
      <c r="HAO1350" s="559"/>
      <c r="HAP1350" s="559"/>
      <c r="HAQ1350" s="559"/>
      <c r="HAR1350" s="559"/>
      <c r="HAS1350" s="559"/>
      <c r="HAT1350" s="559"/>
      <c r="HAU1350" s="559"/>
      <c r="HAV1350" s="559"/>
      <c r="HAW1350" s="559"/>
      <c r="HAX1350" s="559"/>
      <c r="HAY1350" s="559"/>
      <c r="HAZ1350" s="559"/>
      <c r="HBA1350" s="559"/>
      <c r="HBB1350" s="559"/>
      <c r="HBC1350" s="559"/>
      <c r="HBD1350" s="559"/>
      <c r="HBE1350" s="559"/>
      <c r="HBF1350" s="559"/>
      <c r="HBG1350" s="559"/>
      <c r="HBH1350" s="559"/>
      <c r="HBI1350" s="559"/>
      <c r="HBJ1350" s="559"/>
      <c r="HBK1350" s="559"/>
      <c r="HBL1350" s="559"/>
      <c r="HBM1350" s="559"/>
      <c r="HBN1350" s="559"/>
      <c r="HBO1350" s="559"/>
      <c r="HBP1350" s="559"/>
      <c r="HBQ1350" s="559"/>
      <c r="HBR1350" s="559"/>
      <c r="HBS1350" s="559"/>
      <c r="HBT1350" s="559"/>
      <c r="HBU1350" s="559"/>
      <c r="HBV1350" s="559"/>
      <c r="HBW1350" s="559"/>
      <c r="HBX1350" s="559"/>
      <c r="HBY1350" s="559"/>
      <c r="HBZ1350" s="559"/>
      <c r="HCA1350" s="559"/>
      <c r="HCB1350" s="559"/>
      <c r="HCC1350" s="559"/>
      <c r="HCD1350" s="559"/>
      <c r="HCE1350" s="559"/>
      <c r="HCF1350" s="559"/>
      <c r="HCG1350" s="559"/>
      <c r="HCH1350" s="559"/>
      <c r="HCI1350" s="559"/>
      <c r="HCJ1350" s="559"/>
      <c r="HCK1350" s="559"/>
      <c r="HCL1350" s="559"/>
      <c r="HCM1350" s="559"/>
      <c r="HCN1350" s="559"/>
      <c r="HCO1350" s="559"/>
      <c r="HCP1350" s="559"/>
      <c r="HCQ1350" s="559"/>
      <c r="HCR1350" s="559"/>
      <c r="HCS1350" s="559"/>
      <c r="HCT1350" s="559"/>
      <c r="HCU1350" s="559"/>
      <c r="HCV1350" s="559"/>
      <c r="HCW1350" s="559"/>
      <c r="HCX1350" s="559"/>
      <c r="HCY1350" s="559"/>
      <c r="HCZ1350" s="559"/>
      <c r="HDA1350" s="559"/>
      <c r="HDB1350" s="559"/>
      <c r="HDC1350" s="559"/>
      <c r="HDD1350" s="559"/>
      <c r="HDE1350" s="559"/>
      <c r="HDF1350" s="559"/>
      <c r="HDG1350" s="559"/>
      <c r="HDH1350" s="559"/>
      <c r="HDI1350" s="559"/>
      <c r="HDJ1350" s="559"/>
      <c r="HDK1350" s="559"/>
      <c r="HDL1350" s="559"/>
      <c r="HDM1350" s="559"/>
      <c r="HDN1350" s="559"/>
      <c r="HDO1350" s="559"/>
      <c r="HDP1350" s="559"/>
      <c r="HDQ1350" s="559"/>
      <c r="HDR1350" s="559"/>
      <c r="HDS1350" s="559"/>
      <c r="HDT1350" s="559"/>
      <c r="HDU1350" s="559"/>
      <c r="HDV1350" s="559"/>
      <c r="HDW1350" s="559"/>
      <c r="HDX1350" s="559"/>
      <c r="HDY1350" s="559"/>
      <c r="HDZ1350" s="559"/>
      <c r="HEA1350" s="559"/>
      <c r="HEB1350" s="559"/>
      <c r="HEC1350" s="559"/>
      <c r="HED1350" s="559"/>
      <c r="HEE1350" s="559"/>
      <c r="HEF1350" s="559"/>
      <c r="HEG1350" s="559"/>
      <c r="HEH1350" s="559"/>
      <c r="HEI1350" s="559"/>
      <c r="HEJ1350" s="559"/>
      <c r="HEK1350" s="559"/>
      <c r="HEL1350" s="559"/>
      <c r="HEM1350" s="559"/>
      <c r="HEN1350" s="559"/>
      <c r="HEO1350" s="559"/>
      <c r="HEP1350" s="559"/>
      <c r="HEQ1350" s="559"/>
      <c r="HER1350" s="559"/>
      <c r="HES1350" s="559"/>
      <c r="HET1350" s="559"/>
      <c r="HEU1350" s="559"/>
      <c r="HEV1350" s="559"/>
      <c r="HEW1350" s="559"/>
      <c r="HEX1350" s="559"/>
      <c r="HEY1350" s="559"/>
      <c r="HEZ1350" s="559"/>
      <c r="HFA1350" s="559"/>
      <c r="HFB1350" s="559"/>
      <c r="HFC1350" s="559"/>
      <c r="HFD1350" s="559"/>
      <c r="HFE1350" s="559"/>
      <c r="HFF1350" s="559"/>
      <c r="HFG1350" s="559"/>
      <c r="HFH1350" s="559"/>
      <c r="HFI1350" s="559"/>
      <c r="HFJ1350" s="559"/>
      <c r="HFK1350" s="559"/>
      <c r="HFL1350" s="559"/>
      <c r="HFM1350" s="559"/>
      <c r="HFN1350" s="559"/>
      <c r="HFO1350" s="559"/>
      <c r="HFP1350" s="559"/>
      <c r="HFQ1350" s="559"/>
      <c r="HFR1350" s="559"/>
      <c r="HFS1350" s="559"/>
      <c r="HFT1350" s="559"/>
      <c r="HFU1350" s="559"/>
      <c r="HFV1350" s="559"/>
      <c r="HFW1350" s="559"/>
      <c r="HFX1350" s="559"/>
      <c r="HFY1350" s="559"/>
      <c r="HFZ1350" s="559"/>
      <c r="HGA1350" s="559"/>
      <c r="HGB1350" s="559"/>
      <c r="HGC1350" s="559"/>
      <c r="HGD1350" s="559"/>
      <c r="HGE1350" s="559"/>
      <c r="HGF1350" s="559"/>
      <c r="HGG1350" s="559"/>
      <c r="HGH1350" s="559"/>
      <c r="HGI1350" s="559"/>
      <c r="HGJ1350" s="559"/>
      <c r="HGK1350" s="559"/>
      <c r="HGL1350" s="559"/>
      <c r="HGM1350" s="559"/>
      <c r="HGN1350" s="559"/>
      <c r="HGO1350" s="559"/>
      <c r="HGP1350" s="559"/>
      <c r="HGQ1350" s="559"/>
      <c r="HGR1350" s="559"/>
      <c r="HGS1350" s="559"/>
      <c r="HGT1350" s="559"/>
      <c r="HGU1350" s="559"/>
      <c r="HGV1350" s="559"/>
      <c r="HGW1350" s="559"/>
      <c r="HGX1350" s="559"/>
      <c r="HGY1350" s="559"/>
      <c r="HGZ1350" s="559"/>
      <c r="HHA1350" s="559"/>
      <c r="HHB1350" s="559"/>
      <c r="HHC1350" s="559"/>
      <c r="HHD1350" s="559"/>
      <c r="HHE1350" s="559"/>
      <c r="HHF1350" s="559"/>
      <c r="HHG1350" s="559"/>
      <c r="HHH1350" s="559"/>
      <c r="HHI1350" s="559"/>
      <c r="HHJ1350" s="559"/>
      <c r="HHK1350" s="559"/>
      <c r="HHL1350" s="559"/>
      <c r="HHM1350" s="559"/>
      <c r="HHN1350" s="559"/>
      <c r="HHO1350" s="559"/>
      <c r="HHP1350" s="559"/>
      <c r="HHQ1350" s="559"/>
      <c r="HHR1350" s="559"/>
      <c r="HHS1350" s="559"/>
      <c r="HHT1350" s="559"/>
      <c r="HHU1350" s="559"/>
      <c r="HHV1350" s="559"/>
      <c r="HHW1350" s="559"/>
      <c r="HHX1350" s="559"/>
      <c r="HHY1350" s="559"/>
      <c r="HHZ1350" s="559"/>
      <c r="HIA1350" s="559"/>
      <c r="HIB1350" s="559"/>
      <c r="HIC1350" s="559"/>
      <c r="HID1350" s="559"/>
      <c r="HIE1350" s="559"/>
      <c r="HIF1350" s="559"/>
      <c r="HIG1350" s="559"/>
      <c r="HIH1350" s="559"/>
      <c r="HII1350" s="559"/>
      <c r="HIJ1350" s="559"/>
      <c r="HIK1350" s="559"/>
      <c r="HIL1350" s="559"/>
      <c r="HIM1350" s="559"/>
      <c r="HIN1350" s="559"/>
      <c r="HIO1350" s="559"/>
      <c r="HIP1350" s="559"/>
      <c r="HIQ1350" s="559"/>
      <c r="HIR1350" s="559"/>
      <c r="HIS1350" s="559"/>
      <c r="HIT1350" s="559"/>
      <c r="HIU1350" s="559"/>
      <c r="HIV1350" s="559"/>
      <c r="HIW1350" s="559"/>
      <c r="HIX1350" s="559"/>
      <c r="HIY1350" s="559"/>
      <c r="HIZ1350" s="559"/>
      <c r="HJA1350" s="559"/>
      <c r="HJB1350" s="559"/>
      <c r="HJC1350" s="559"/>
      <c r="HJD1350" s="559"/>
      <c r="HJE1350" s="559"/>
      <c r="HJF1350" s="559"/>
      <c r="HJG1350" s="559"/>
      <c r="HJH1350" s="559"/>
      <c r="HJI1350" s="559"/>
      <c r="HJJ1350" s="559"/>
      <c r="HJK1350" s="559"/>
      <c r="HJL1350" s="559"/>
      <c r="HJM1350" s="559"/>
      <c r="HJN1350" s="559"/>
      <c r="HJO1350" s="559"/>
      <c r="HJP1350" s="559"/>
      <c r="HJQ1350" s="559"/>
      <c r="HJR1350" s="559"/>
      <c r="HJS1350" s="559"/>
      <c r="HJT1350" s="559"/>
      <c r="HJU1350" s="559"/>
      <c r="HJV1350" s="559"/>
      <c r="HJW1350" s="559"/>
      <c r="HJX1350" s="559"/>
      <c r="HJY1350" s="559"/>
      <c r="HJZ1350" s="559"/>
      <c r="HKA1350" s="559"/>
      <c r="HKB1350" s="559"/>
      <c r="HKC1350" s="559"/>
      <c r="HKD1350" s="559"/>
      <c r="HKE1350" s="559"/>
      <c r="HKF1350" s="559"/>
      <c r="HKG1350" s="559"/>
      <c r="HKH1350" s="559"/>
      <c r="HKI1350" s="559"/>
      <c r="HKJ1350" s="559"/>
      <c r="HKK1350" s="559"/>
      <c r="HKL1350" s="559"/>
      <c r="HKM1350" s="559"/>
      <c r="HKN1350" s="559"/>
      <c r="HKO1350" s="559"/>
      <c r="HKP1350" s="559"/>
      <c r="HKQ1350" s="559"/>
      <c r="HKR1350" s="559"/>
      <c r="HKS1350" s="559"/>
      <c r="HKT1350" s="559"/>
      <c r="HKU1350" s="559"/>
      <c r="HKV1350" s="559"/>
      <c r="HKW1350" s="559"/>
      <c r="HKX1350" s="559"/>
      <c r="HKY1350" s="559"/>
      <c r="HKZ1350" s="559"/>
      <c r="HLA1350" s="559"/>
      <c r="HLB1350" s="559"/>
      <c r="HLC1350" s="559"/>
      <c r="HLD1350" s="559"/>
      <c r="HLE1350" s="559"/>
      <c r="HLF1350" s="559"/>
      <c r="HLG1350" s="559"/>
      <c r="HLH1350" s="559"/>
      <c r="HLI1350" s="559"/>
      <c r="HLJ1350" s="559"/>
      <c r="HLK1350" s="559"/>
      <c r="HLL1350" s="559"/>
      <c r="HLM1350" s="559"/>
      <c r="HLN1350" s="559"/>
      <c r="HLO1350" s="559"/>
      <c r="HLP1350" s="559"/>
      <c r="HLQ1350" s="559"/>
      <c r="HLR1350" s="559"/>
      <c r="HLS1350" s="559"/>
      <c r="HLT1350" s="559"/>
      <c r="HLU1350" s="559"/>
      <c r="HLV1350" s="559"/>
      <c r="HLW1350" s="559"/>
      <c r="HLX1350" s="559"/>
      <c r="HLY1350" s="559"/>
      <c r="HLZ1350" s="559"/>
      <c r="HMA1350" s="559"/>
      <c r="HMB1350" s="559"/>
      <c r="HMC1350" s="559"/>
      <c r="HMD1350" s="559"/>
      <c r="HME1350" s="559"/>
      <c r="HMF1350" s="559"/>
      <c r="HMG1350" s="559"/>
      <c r="HMH1350" s="559"/>
      <c r="HMI1350" s="559"/>
      <c r="HMJ1350" s="559"/>
      <c r="HMK1350" s="559"/>
      <c r="HML1350" s="559"/>
      <c r="HMM1350" s="559"/>
      <c r="HMN1350" s="559"/>
      <c r="HMO1350" s="559"/>
      <c r="HMP1350" s="559"/>
      <c r="HMQ1350" s="559"/>
      <c r="HMR1350" s="559"/>
      <c r="HMS1350" s="559"/>
      <c r="HMT1350" s="559"/>
      <c r="HMU1350" s="559"/>
      <c r="HMV1350" s="559"/>
      <c r="HMW1350" s="559"/>
      <c r="HMX1350" s="559"/>
      <c r="HMY1350" s="559"/>
      <c r="HMZ1350" s="559"/>
      <c r="HNA1350" s="559"/>
      <c r="HNB1350" s="559"/>
      <c r="HNC1350" s="559"/>
      <c r="HND1350" s="559"/>
      <c r="HNE1350" s="559"/>
      <c r="HNF1350" s="559"/>
      <c r="HNG1350" s="559"/>
      <c r="HNH1350" s="559"/>
      <c r="HNI1350" s="559"/>
      <c r="HNJ1350" s="559"/>
      <c r="HNK1350" s="559"/>
      <c r="HNL1350" s="559"/>
      <c r="HNM1350" s="559"/>
      <c r="HNN1350" s="559"/>
      <c r="HNO1350" s="559"/>
      <c r="HNP1350" s="559"/>
      <c r="HNQ1350" s="559"/>
      <c r="HNR1350" s="559"/>
      <c r="HNS1350" s="559"/>
      <c r="HNT1350" s="559"/>
      <c r="HNU1350" s="559"/>
      <c r="HNV1350" s="559"/>
      <c r="HNW1350" s="559"/>
      <c r="HNX1350" s="559"/>
      <c r="HNY1350" s="559"/>
      <c r="HNZ1350" s="559"/>
      <c r="HOA1350" s="559"/>
      <c r="HOB1350" s="559"/>
      <c r="HOC1350" s="559"/>
      <c r="HOD1350" s="559"/>
      <c r="HOE1350" s="559"/>
      <c r="HOF1350" s="559"/>
      <c r="HOG1350" s="559"/>
      <c r="HOH1350" s="559"/>
      <c r="HOI1350" s="559"/>
      <c r="HOJ1350" s="559"/>
      <c r="HOK1350" s="559"/>
      <c r="HOL1350" s="559"/>
      <c r="HOM1350" s="559"/>
      <c r="HON1350" s="559"/>
      <c r="HOO1350" s="559"/>
      <c r="HOP1350" s="559"/>
      <c r="HOQ1350" s="559"/>
      <c r="HOR1350" s="559"/>
      <c r="HOS1350" s="559"/>
      <c r="HOT1350" s="559"/>
      <c r="HOU1350" s="559"/>
      <c r="HOV1350" s="559"/>
      <c r="HOW1350" s="559"/>
      <c r="HOX1350" s="559"/>
      <c r="HOY1350" s="559"/>
      <c r="HOZ1350" s="559"/>
      <c r="HPA1350" s="559"/>
      <c r="HPB1350" s="559"/>
      <c r="HPC1350" s="559"/>
      <c r="HPD1350" s="559"/>
      <c r="HPE1350" s="559"/>
      <c r="HPF1350" s="559"/>
      <c r="HPG1350" s="559"/>
      <c r="HPH1350" s="559"/>
      <c r="HPI1350" s="559"/>
      <c r="HPJ1350" s="559"/>
      <c r="HPK1350" s="559"/>
      <c r="HPL1350" s="559"/>
      <c r="HPM1350" s="559"/>
      <c r="HPN1350" s="559"/>
      <c r="HPO1350" s="559"/>
      <c r="HPP1350" s="559"/>
      <c r="HPQ1350" s="559"/>
      <c r="HPR1350" s="559"/>
      <c r="HPS1350" s="559"/>
      <c r="HPT1350" s="559"/>
      <c r="HPU1350" s="559"/>
      <c r="HPV1350" s="559"/>
      <c r="HPW1350" s="559"/>
      <c r="HPX1350" s="559"/>
      <c r="HPY1350" s="559"/>
      <c r="HPZ1350" s="559"/>
      <c r="HQA1350" s="559"/>
      <c r="HQB1350" s="559"/>
      <c r="HQC1350" s="559"/>
      <c r="HQD1350" s="559"/>
      <c r="HQE1350" s="559"/>
      <c r="HQF1350" s="559"/>
      <c r="HQG1350" s="559"/>
      <c r="HQH1350" s="559"/>
      <c r="HQI1350" s="559"/>
      <c r="HQJ1350" s="559"/>
      <c r="HQK1350" s="559"/>
      <c r="HQL1350" s="559"/>
      <c r="HQM1350" s="559"/>
      <c r="HQN1350" s="559"/>
      <c r="HQO1350" s="559"/>
      <c r="HQP1350" s="559"/>
      <c r="HQQ1350" s="559"/>
      <c r="HQR1350" s="559"/>
      <c r="HQS1350" s="559"/>
      <c r="HQT1350" s="559"/>
      <c r="HQU1350" s="559"/>
      <c r="HQV1350" s="559"/>
      <c r="HQW1350" s="559"/>
      <c r="HQX1350" s="559"/>
      <c r="HQY1350" s="559"/>
      <c r="HQZ1350" s="559"/>
      <c r="HRA1350" s="559"/>
      <c r="HRB1350" s="559"/>
      <c r="HRC1350" s="559"/>
      <c r="HRD1350" s="559"/>
      <c r="HRE1350" s="559"/>
      <c r="HRF1350" s="559"/>
      <c r="HRG1350" s="559"/>
      <c r="HRH1350" s="559"/>
      <c r="HRI1350" s="559"/>
      <c r="HRJ1350" s="559"/>
      <c r="HRK1350" s="559"/>
      <c r="HRL1350" s="559"/>
      <c r="HRM1350" s="559"/>
      <c r="HRN1350" s="559"/>
      <c r="HRO1350" s="559"/>
      <c r="HRP1350" s="559"/>
      <c r="HRQ1350" s="559"/>
      <c r="HRR1350" s="559"/>
      <c r="HRS1350" s="559"/>
      <c r="HRT1350" s="559"/>
      <c r="HRU1350" s="559"/>
      <c r="HRV1350" s="559"/>
      <c r="HRW1350" s="559"/>
      <c r="HRX1350" s="559"/>
      <c r="HRY1350" s="559"/>
      <c r="HRZ1350" s="559"/>
      <c r="HSA1350" s="559"/>
      <c r="HSB1350" s="559"/>
      <c r="HSC1350" s="559"/>
      <c r="HSD1350" s="559"/>
      <c r="HSE1350" s="559"/>
      <c r="HSF1350" s="559"/>
      <c r="HSG1350" s="559"/>
      <c r="HSH1350" s="559"/>
      <c r="HSI1350" s="559"/>
      <c r="HSJ1350" s="559"/>
      <c r="HSK1350" s="559"/>
      <c r="HSL1350" s="559"/>
      <c r="HSM1350" s="559"/>
      <c r="HSN1350" s="559"/>
      <c r="HSO1350" s="559"/>
      <c r="HSP1350" s="559"/>
      <c r="HSQ1350" s="559"/>
      <c r="HSR1350" s="559"/>
      <c r="HSS1350" s="559"/>
      <c r="HST1350" s="559"/>
      <c r="HSU1350" s="559"/>
      <c r="HSV1350" s="559"/>
      <c r="HSW1350" s="559"/>
      <c r="HSX1350" s="559"/>
      <c r="HSY1350" s="559"/>
      <c r="HSZ1350" s="559"/>
      <c r="HTA1350" s="559"/>
      <c r="HTB1350" s="559"/>
      <c r="HTC1350" s="559"/>
      <c r="HTD1350" s="559"/>
      <c r="HTE1350" s="559"/>
      <c r="HTF1350" s="559"/>
      <c r="HTG1350" s="559"/>
      <c r="HTH1350" s="559"/>
      <c r="HTI1350" s="559"/>
      <c r="HTJ1350" s="559"/>
      <c r="HTK1350" s="559"/>
      <c r="HTL1350" s="559"/>
      <c r="HTM1350" s="559"/>
      <c r="HTN1350" s="559"/>
      <c r="HTO1350" s="559"/>
      <c r="HTP1350" s="559"/>
      <c r="HTQ1350" s="559"/>
      <c r="HTR1350" s="559"/>
      <c r="HTS1350" s="559"/>
      <c r="HTT1350" s="559"/>
      <c r="HTU1350" s="559"/>
      <c r="HTV1350" s="559"/>
      <c r="HTW1350" s="559"/>
      <c r="HTX1350" s="559"/>
      <c r="HTY1350" s="559"/>
      <c r="HTZ1350" s="559"/>
      <c r="HUA1350" s="559"/>
      <c r="HUB1350" s="559"/>
      <c r="HUC1350" s="559"/>
      <c r="HUD1350" s="559"/>
      <c r="HUE1350" s="559"/>
      <c r="HUF1350" s="559"/>
      <c r="HUG1350" s="559"/>
      <c r="HUH1350" s="559"/>
      <c r="HUI1350" s="559"/>
      <c r="HUJ1350" s="559"/>
      <c r="HUK1350" s="559"/>
      <c r="HUL1350" s="559"/>
      <c r="HUM1350" s="559"/>
      <c r="HUN1350" s="559"/>
      <c r="HUO1350" s="559"/>
      <c r="HUP1350" s="559"/>
      <c r="HUQ1350" s="559"/>
      <c r="HUR1350" s="559"/>
      <c r="HUS1350" s="559"/>
      <c r="HUT1350" s="559"/>
      <c r="HUU1350" s="559"/>
      <c r="HUV1350" s="559"/>
      <c r="HUW1350" s="559"/>
      <c r="HUX1350" s="559"/>
      <c r="HUY1350" s="559"/>
      <c r="HUZ1350" s="559"/>
      <c r="HVA1350" s="559"/>
      <c r="HVB1350" s="559"/>
      <c r="HVC1350" s="559"/>
      <c r="HVD1350" s="559"/>
      <c r="HVE1350" s="559"/>
      <c r="HVF1350" s="559"/>
      <c r="HVG1350" s="559"/>
      <c r="HVH1350" s="559"/>
      <c r="HVI1350" s="559"/>
      <c r="HVJ1350" s="559"/>
      <c r="HVK1350" s="559"/>
      <c r="HVL1350" s="559"/>
      <c r="HVM1350" s="559"/>
      <c r="HVN1350" s="559"/>
      <c r="HVO1350" s="559"/>
      <c r="HVP1350" s="559"/>
      <c r="HVQ1350" s="559"/>
      <c r="HVR1350" s="559"/>
      <c r="HVS1350" s="559"/>
      <c r="HVT1350" s="559"/>
      <c r="HVU1350" s="559"/>
      <c r="HVV1350" s="559"/>
      <c r="HVW1350" s="559"/>
      <c r="HVX1350" s="559"/>
      <c r="HVY1350" s="559"/>
      <c r="HVZ1350" s="559"/>
      <c r="HWA1350" s="559"/>
      <c r="HWB1350" s="559"/>
      <c r="HWC1350" s="559"/>
      <c r="HWD1350" s="559"/>
      <c r="HWE1350" s="559"/>
      <c r="HWF1350" s="559"/>
      <c r="HWG1350" s="559"/>
      <c r="HWH1350" s="559"/>
      <c r="HWI1350" s="559"/>
      <c r="HWJ1350" s="559"/>
      <c r="HWK1350" s="559"/>
      <c r="HWL1350" s="559"/>
      <c r="HWM1350" s="559"/>
      <c r="HWN1350" s="559"/>
      <c r="HWO1350" s="559"/>
      <c r="HWP1350" s="559"/>
      <c r="HWQ1350" s="559"/>
      <c r="HWR1350" s="559"/>
      <c r="HWS1350" s="559"/>
      <c r="HWT1350" s="559"/>
      <c r="HWU1350" s="559"/>
      <c r="HWV1350" s="559"/>
      <c r="HWW1350" s="559"/>
      <c r="HWX1350" s="559"/>
      <c r="HWY1350" s="559"/>
      <c r="HWZ1350" s="559"/>
      <c r="HXA1350" s="559"/>
      <c r="HXB1350" s="559"/>
      <c r="HXC1350" s="559"/>
      <c r="HXD1350" s="559"/>
      <c r="HXE1350" s="559"/>
      <c r="HXF1350" s="559"/>
      <c r="HXG1350" s="559"/>
      <c r="HXH1350" s="559"/>
      <c r="HXI1350" s="559"/>
      <c r="HXJ1350" s="559"/>
      <c r="HXK1350" s="559"/>
      <c r="HXL1350" s="559"/>
      <c r="HXM1350" s="559"/>
      <c r="HXN1350" s="559"/>
      <c r="HXO1350" s="559"/>
      <c r="HXP1350" s="559"/>
      <c r="HXQ1350" s="559"/>
      <c r="HXR1350" s="559"/>
      <c r="HXS1350" s="559"/>
      <c r="HXT1350" s="559"/>
      <c r="HXU1350" s="559"/>
      <c r="HXV1350" s="559"/>
      <c r="HXW1350" s="559"/>
      <c r="HXX1350" s="559"/>
      <c r="HXY1350" s="559"/>
      <c r="HXZ1350" s="559"/>
      <c r="HYA1350" s="559"/>
      <c r="HYB1350" s="559"/>
      <c r="HYC1350" s="559"/>
      <c r="HYD1350" s="559"/>
      <c r="HYE1350" s="559"/>
      <c r="HYF1350" s="559"/>
      <c r="HYG1350" s="559"/>
      <c r="HYH1350" s="559"/>
      <c r="HYI1350" s="559"/>
      <c r="HYJ1350" s="559"/>
      <c r="HYK1350" s="559"/>
      <c r="HYL1350" s="559"/>
      <c r="HYM1350" s="559"/>
      <c r="HYN1350" s="559"/>
      <c r="HYO1350" s="559"/>
      <c r="HYP1350" s="559"/>
      <c r="HYQ1350" s="559"/>
      <c r="HYR1350" s="559"/>
      <c r="HYS1350" s="559"/>
      <c r="HYT1350" s="559"/>
      <c r="HYU1350" s="559"/>
      <c r="HYV1350" s="559"/>
      <c r="HYW1350" s="559"/>
      <c r="HYX1350" s="559"/>
      <c r="HYY1350" s="559"/>
      <c r="HYZ1350" s="559"/>
      <c r="HZA1350" s="559"/>
      <c r="HZB1350" s="559"/>
      <c r="HZC1350" s="559"/>
      <c r="HZD1350" s="559"/>
      <c r="HZE1350" s="559"/>
      <c r="HZF1350" s="559"/>
      <c r="HZG1350" s="559"/>
      <c r="HZH1350" s="559"/>
      <c r="HZI1350" s="559"/>
      <c r="HZJ1350" s="559"/>
      <c r="HZK1350" s="559"/>
      <c r="HZL1350" s="559"/>
      <c r="HZM1350" s="559"/>
      <c r="HZN1350" s="559"/>
      <c r="HZO1350" s="559"/>
      <c r="HZP1350" s="559"/>
      <c r="HZQ1350" s="559"/>
      <c r="HZR1350" s="559"/>
      <c r="HZS1350" s="559"/>
      <c r="HZT1350" s="559"/>
      <c r="HZU1350" s="559"/>
      <c r="HZV1350" s="559"/>
      <c r="HZW1350" s="559"/>
      <c r="HZX1350" s="559"/>
      <c r="HZY1350" s="559"/>
      <c r="HZZ1350" s="559"/>
      <c r="IAA1350" s="559"/>
      <c r="IAB1350" s="559"/>
      <c r="IAC1350" s="559"/>
      <c r="IAD1350" s="559"/>
      <c r="IAE1350" s="559"/>
      <c r="IAF1350" s="559"/>
      <c r="IAG1350" s="559"/>
      <c r="IAH1350" s="559"/>
      <c r="IAI1350" s="559"/>
      <c r="IAJ1350" s="559"/>
      <c r="IAK1350" s="559"/>
      <c r="IAL1350" s="559"/>
      <c r="IAM1350" s="559"/>
      <c r="IAN1350" s="559"/>
      <c r="IAO1350" s="559"/>
      <c r="IAP1350" s="559"/>
      <c r="IAQ1350" s="559"/>
      <c r="IAR1350" s="559"/>
      <c r="IAS1350" s="559"/>
      <c r="IAT1350" s="559"/>
      <c r="IAU1350" s="559"/>
      <c r="IAV1350" s="559"/>
      <c r="IAW1350" s="559"/>
      <c r="IAX1350" s="559"/>
      <c r="IAY1350" s="559"/>
      <c r="IAZ1350" s="559"/>
      <c r="IBA1350" s="559"/>
      <c r="IBB1350" s="559"/>
      <c r="IBC1350" s="559"/>
      <c r="IBD1350" s="559"/>
      <c r="IBE1350" s="559"/>
      <c r="IBF1350" s="559"/>
      <c r="IBG1350" s="559"/>
      <c r="IBH1350" s="559"/>
      <c r="IBI1350" s="559"/>
      <c r="IBJ1350" s="559"/>
      <c r="IBK1350" s="559"/>
      <c r="IBL1350" s="559"/>
      <c r="IBM1350" s="559"/>
      <c r="IBN1350" s="559"/>
      <c r="IBO1350" s="559"/>
      <c r="IBP1350" s="559"/>
      <c r="IBQ1350" s="559"/>
      <c r="IBR1350" s="559"/>
      <c r="IBS1350" s="559"/>
      <c r="IBT1350" s="559"/>
      <c r="IBU1350" s="559"/>
      <c r="IBV1350" s="559"/>
      <c r="IBW1350" s="559"/>
      <c r="IBX1350" s="559"/>
      <c r="IBY1350" s="559"/>
      <c r="IBZ1350" s="559"/>
      <c r="ICA1350" s="559"/>
      <c r="ICB1350" s="559"/>
      <c r="ICC1350" s="559"/>
      <c r="ICD1350" s="559"/>
      <c r="ICE1350" s="559"/>
      <c r="ICF1350" s="559"/>
      <c r="ICG1350" s="559"/>
      <c r="ICH1350" s="559"/>
      <c r="ICI1350" s="559"/>
      <c r="ICJ1350" s="559"/>
      <c r="ICK1350" s="559"/>
      <c r="ICL1350" s="559"/>
      <c r="ICM1350" s="559"/>
      <c r="ICN1350" s="559"/>
      <c r="ICO1350" s="559"/>
      <c r="ICP1350" s="559"/>
      <c r="ICQ1350" s="559"/>
      <c r="ICR1350" s="559"/>
      <c r="ICS1350" s="559"/>
      <c r="ICT1350" s="559"/>
      <c r="ICU1350" s="559"/>
      <c r="ICV1350" s="559"/>
      <c r="ICW1350" s="559"/>
      <c r="ICX1350" s="559"/>
      <c r="ICY1350" s="559"/>
      <c r="ICZ1350" s="559"/>
      <c r="IDA1350" s="559"/>
      <c r="IDB1350" s="559"/>
      <c r="IDC1350" s="559"/>
      <c r="IDD1350" s="559"/>
      <c r="IDE1350" s="559"/>
      <c r="IDF1350" s="559"/>
      <c r="IDG1350" s="559"/>
      <c r="IDH1350" s="559"/>
      <c r="IDI1350" s="559"/>
      <c r="IDJ1350" s="559"/>
      <c r="IDK1350" s="559"/>
      <c r="IDL1350" s="559"/>
      <c r="IDM1350" s="559"/>
      <c r="IDN1350" s="559"/>
      <c r="IDO1350" s="559"/>
      <c r="IDP1350" s="559"/>
      <c r="IDQ1350" s="559"/>
      <c r="IDR1350" s="559"/>
      <c r="IDS1350" s="559"/>
      <c r="IDT1350" s="559"/>
      <c r="IDU1350" s="559"/>
      <c r="IDV1350" s="559"/>
      <c r="IDW1350" s="559"/>
      <c r="IDX1350" s="559"/>
      <c r="IDY1350" s="559"/>
      <c r="IDZ1350" s="559"/>
      <c r="IEA1350" s="559"/>
      <c r="IEB1350" s="559"/>
      <c r="IEC1350" s="559"/>
      <c r="IED1350" s="559"/>
      <c r="IEE1350" s="559"/>
      <c r="IEF1350" s="559"/>
      <c r="IEG1350" s="559"/>
      <c r="IEH1350" s="559"/>
      <c r="IEI1350" s="559"/>
      <c r="IEJ1350" s="559"/>
      <c r="IEK1350" s="559"/>
      <c r="IEL1350" s="559"/>
      <c r="IEM1350" s="559"/>
      <c r="IEN1350" s="559"/>
      <c r="IEO1350" s="559"/>
      <c r="IEP1350" s="559"/>
      <c r="IEQ1350" s="559"/>
      <c r="IER1350" s="559"/>
      <c r="IES1350" s="559"/>
      <c r="IET1350" s="559"/>
      <c r="IEU1350" s="559"/>
      <c r="IEV1350" s="559"/>
      <c r="IEW1350" s="559"/>
      <c r="IEX1350" s="559"/>
      <c r="IEY1350" s="559"/>
      <c r="IEZ1350" s="559"/>
      <c r="IFA1350" s="559"/>
      <c r="IFB1350" s="559"/>
      <c r="IFC1350" s="559"/>
      <c r="IFD1350" s="559"/>
      <c r="IFE1350" s="559"/>
      <c r="IFF1350" s="559"/>
      <c r="IFG1350" s="559"/>
      <c r="IFH1350" s="559"/>
      <c r="IFI1350" s="559"/>
      <c r="IFJ1350" s="559"/>
      <c r="IFK1350" s="559"/>
      <c r="IFL1350" s="559"/>
      <c r="IFM1350" s="559"/>
      <c r="IFN1350" s="559"/>
      <c r="IFO1350" s="559"/>
      <c r="IFP1350" s="559"/>
      <c r="IFQ1350" s="559"/>
      <c r="IFR1350" s="559"/>
      <c r="IFS1350" s="559"/>
      <c r="IFT1350" s="559"/>
      <c r="IFU1350" s="559"/>
      <c r="IFV1350" s="559"/>
      <c r="IFW1350" s="559"/>
      <c r="IFX1350" s="559"/>
      <c r="IFY1350" s="559"/>
      <c r="IFZ1350" s="559"/>
      <c r="IGA1350" s="559"/>
      <c r="IGB1350" s="559"/>
      <c r="IGC1350" s="559"/>
      <c r="IGD1350" s="559"/>
      <c r="IGE1350" s="559"/>
      <c r="IGF1350" s="559"/>
      <c r="IGG1350" s="559"/>
      <c r="IGH1350" s="559"/>
      <c r="IGI1350" s="559"/>
      <c r="IGJ1350" s="559"/>
      <c r="IGK1350" s="559"/>
      <c r="IGL1350" s="559"/>
      <c r="IGM1350" s="559"/>
      <c r="IGN1350" s="559"/>
      <c r="IGO1350" s="559"/>
      <c r="IGP1350" s="559"/>
      <c r="IGQ1350" s="559"/>
      <c r="IGR1350" s="559"/>
      <c r="IGS1350" s="559"/>
      <c r="IGT1350" s="559"/>
      <c r="IGU1350" s="559"/>
      <c r="IGV1350" s="559"/>
      <c r="IGW1350" s="559"/>
      <c r="IGX1350" s="559"/>
      <c r="IGY1350" s="559"/>
      <c r="IGZ1350" s="559"/>
      <c r="IHA1350" s="559"/>
      <c r="IHB1350" s="559"/>
      <c r="IHC1350" s="559"/>
      <c r="IHD1350" s="559"/>
      <c r="IHE1350" s="559"/>
      <c r="IHF1350" s="559"/>
      <c r="IHG1350" s="559"/>
      <c r="IHH1350" s="559"/>
      <c r="IHI1350" s="559"/>
      <c r="IHJ1350" s="559"/>
      <c r="IHK1350" s="559"/>
      <c r="IHL1350" s="559"/>
      <c r="IHM1350" s="559"/>
      <c r="IHN1350" s="559"/>
      <c r="IHO1350" s="559"/>
      <c r="IHP1350" s="559"/>
      <c r="IHQ1350" s="559"/>
      <c r="IHR1350" s="559"/>
      <c r="IHS1350" s="559"/>
      <c r="IHT1350" s="559"/>
      <c r="IHU1350" s="559"/>
      <c r="IHV1350" s="559"/>
      <c r="IHW1350" s="559"/>
      <c r="IHX1350" s="559"/>
      <c r="IHY1350" s="559"/>
      <c r="IHZ1350" s="559"/>
      <c r="IIA1350" s="559"/>
      <c r="IIB1350" s="559"/>
      <c r="IIC1350" s="559"/>
      <c r="IID1350" s="559"/>
      <c r="IIE1350" s="559"/>
      <c r="IIF1350" s="559"/>
      <c r="IIG1350" s="559"/>
      <c r="IIH1350" s="559"/>
      <c r="III1350" s="559"/>
      <c r="IIJ1350" s="559"/>
      <c r="IIK1350" s="559"/>
      <c r="IIL1350" s="559"/>
      <c r="IIM1350" s="559"/>
      <c r="IIN1350" s="559"/>
      <c r="IIO1350" s="559"/>
      <c r="IIP1350" s="559"/>
      <c r="IIQ1350" s="559"/>
      <c r="IIR1350" s="559"/>
      <c r="IIS1350" s="559"/>
      <c r="IIT1350" s="559"/>
      <c r="IIU1350" s="559"/>
      <c r="IIV1350" s="559"/>
      <c r="IIW1350" s="559"/>
      <c r="IIX1350" s="559"/>
      <c r="IIY1350" s="559"/>
      <c r="IIZ1350" s="559"/>
      <c r="IJA1350" s="559"/>
      <c r="IJB1350" s="559"/>
      <c r="IJC1350" s="559"/>
      <c r="IJD1350" s="559"/>
      <c r="IJE1350" s="559"/>
      <c r="IJF1350" s="559"/>
      <c r="IJG1350" s="559"/>
      <c r="IJH1350" s="559"/>
      <c r="IJI1350" s="559"/>
      <c r="IJJ1350" s="559"/>
      <c r="IJK1350" s="559"/>
      <c r="IJL1350" s="559"/>
      <c r="IJM1350" s="559"/>
      <c r="IJN1350" s="559"/>
      <c r="IJO1350" s="559"/>
      <c r="IJP1350" s="559"/>
      <c r="IJQ1350" s="559"/>
      <c r="IJR1350" s="559"/>
      <c r="IJS1350" s="559"/>
      <c r="IJT1350" s="559"/>
      <c r="IJU1350" s="559"/>
      <c r="IJV1350" s="559"/>
      <c r="IJW1350" s="559"/>
      <c r="IJX1350" s="559"/>
      <c r="IJY1350" s="559"/>
      <c r="IJZ1350" s="559"/>
      <c r="IKA1350" s="559"/>
      <c r="IKB1350" s="559"/>
      <c r="IKC1350" s="559"/>
      <c r="IKD1350" s="559"/>
      <c r="IKE1350" s="559"/>
      <c r="IKF1350" s="559"/>
      <c r="IKG1350" s="559"/>
      <c r="IKH1350" s="559"/>
      <c r="IKI1350" s="559"/>
      <c r="IKJ1350" s="559"/>
      <c r="IKK1350" s="559"/>
      <c r="IKL1350" s="559"/>
      <c r="IKM1350" s="559"/>
      <c r="IKN1350" s="559"/>
      <c r="IKO1350" s="559"/>
      <c r="IKP1350" s="559"/>
      <c r="IKQ1350" s="559"/>
      <c r="IKR1350" s="559"/>
      <c r="IKS1350" s="559"/>
      <c r="IKT1350" s="559"/>
      <c r="IKU1350" s="559"/>
      <c r="IKV1350" s="559"/>
      <c r="IKW1350" s="559"/>
      <c r="IKX1350" s="559"/>
      <c r="IKY1350" s="559"/>
      <c r="IKZ1350" s="559"/>
      <c r="ILA1350" s="559"/>
      <c r="ILB1350" s="559"/>
      <c r="ILC1350" s="559"/>
      <c r="ILD1350" s="559"/>
      <c r="ILE1350" s="559"/>
      <c r="ILF1350" s="559"/>
      <c r="ILG1350" s="559"/>
      <c r="ILH1350" s="559"/>
      <c r="ILI1350" s="559"/>
      <c r="ILJ1350" s="559"/>
      <c r="ILK1350" s="559"/>
      <c r="ILL1350" s="559"/>
      <c r="ILM1350" s="559"/>
      <c r="ILN1350" s="559"/>
      <c r="ILO1350" s="559"/>
      <c r="ILP1350" s="559"/>
      <c r="ILQ1350" s="559"/>
      <c r="ILR1350" s="559"/>
      <c r="ILS1350" s="559"/>
      <c r="ILT1350" s="559"/>
      <c r="ILU1350" s="559"/>
      <c r="ILV1350" s="559"/>
      <c r="ILW1350" s="559"/>
      <c r="ILX1350" s="559"/>
      <c r="ILY1350" s="559"/>
      <c r="ILZ1350" s="559"/>
      <c r="IMA1350" s="559"/>
      <c r="IMB1350" s="559"/>
      <c r="IMC1350" s="559"/>
      <c r="IMD1350" s="559"/>
      <c r="IME1350" s="559"/>
      <c r="IMF1350" s="559"/>
      <c r="IMG1350" s="559"/>
      <c r="IMH1350" s="559"/>
      <c r="IMI1350" s="559"/>
      <c r="IMJ1350" s="559"/>
      <c r="IMK1350" s="559"/>
      <c r="IML1350" s="559"/>
      <c r="IMM1350" s="559"/>
      <c r="IMN1350" s="559"/>
      <c r="IMO1350" s="559"/>
      <c r="IMP1350" s="559"/>
      <c r="IMQ1350" s="559"/>
      <c r="IMR1350" s="559"/>
      <c r="IMS1350" s="559"/>
      <c r="IMT1350" s="559"/>
      <c r="IMU1350" s="559"/>
      <c r="IMV1350" s="559"/>
      <c r="IMW1350" s="559"/>
      <c r="IMX1350" s="559"/>
      <c r="IMY1350" s="559"/>
      <c r="IMZ1350" s="559"/>
      <c r="INA1350" s="559"/>
      <c r="INB1350" s="559"/>
      <c r="INC1350" s="559"/>
      <c r="IND1350" s="559"/>
      <c r="INE1350" s="559"/>
      <c r="INF1350" s="559"/>
      <c r="ING1350" s="559"/>
      <c r="INH1350" s="559"/>
      <c r="INI1350" s="559"/>
      <c r="INJ1350" s="559"/>
      <c r="INK1350" s="559"/>
      <c r="INL1350" s="559"/>
      <c r="INM1350" s="559"/>
      <c r="INN1350" s="559"/>
      <c r="INO1350" s="559"/>
      <c r="INP1350" s="559"/>
      <c r="INQ1350" s="559"/>
      <c r="INR1350" s="559"/>
      <c r="INS1350" s="559"/>
      <c r="INT1350" s="559"/>
      <c r="INU1350" s="559"/>
      <c r="INV1350" s="559"/>
      <c r="INW1350" s="559"/>
      <c r="INX1350" s="559"/>
      <c r="INY1350" s="559"/>
      <c r="INZ1350" s="559"/>
      <c r="IOA1350" s="559"/>
      <c r="IOB1350" s="559"/>
      <c r="IOC1350" s="559"/>
      <c r="IOD1350" s="559"/>
      <c r="IOE1350" s="559"/>
      <c r="IOF1350" s="559"/>
      <c r="IOG1350" s="559"/>
      <c r="IOH1350" s="559"/>
      <c r="IOI1350" s="559"/>
      <c r="IOJ1350" s="559"/>
      <c r="IOK1350" s="559"/>
      <c r="IOL1350" s="559"/>
      <c r="IOM1350" s="559"/>
      <c r="ION1350" s="559"/>
      <c r="IOO1350" s="559"/>
      <c r="IOP1350" s="559"/>
      <c r="IOQ1350" s="559"/>
      <c r="IOR1350" s="559"/>
      <c r="IOS1350" s="559"/>
      <c r="IOT1350" s="559"/>
      <c r="IOU1350" s="559"/>
      <c r="IOV1350" s="559"/>
      <c r="IOW1350" s="559"/>
      <c r="IOX1350" s="559"/>
      <c r="IOY1350" s="559"/>
      <c r="IOZ1350" s="559"/>
      <c r="IPA1350" s="559"/>
      <c r="IPB1350" s="559"/>
      <c r="IPC1350" s="559"/>
      <c r="IPD1350" s="559"/>
      <c r="IPE1350" s="559"/>
      <c r="IPF1350" s="559"/>
      <c r="IPG1350" s="559"/>
      <c r="IPH1350" s="559"/>
      <c r="IPI1350" s="559"/>
      <c r="IPJ1350" s="559"/>
      <c r="IPK1350" s="559"/>
      <c r="IPL1350" s="559"/>
      <c r="IPM1350" s="559"/>
      <c r="IPN1350" s="559"/>
      <c r="IPO1350" s="559"/>
      <c r="IPP1350" s="559"/>
      <c r="IPQ1350" s="559"/>
      <c r="IPR1350" s="559"/>
      <c r="IPS1350" s="559"/>
      <c r="IPT1350" s="559"/>
      <c r="IPU1350" s="559"/>
      <c r="IPV1350" s="559"/>
      <c r="IPW1350" s="559"/>
      <c r="IPX1350" s="559"/>
      <c r="IPY1350" s="559"/>
      <c r="IPZ1350" s="559"/>
      <c r="IQA1350" s="559"/>
      <c r="IQB1350" s="559"/>
      <c r="IQC1350" s="559"/>
      <c r="IQD1350" s="559"/>
      <c r="IQE1350" s="559"/>
      <c r="IQF1350" s="559"/>
      <c r="IQG1350" s="559"/>
      <c r="IQH1350" s="559"/>
      <c r="IQI1350" s="559"/>
      <c r="IQJ1350" s="559"/>
      <c r="IQK1350" s="559"/>
      <c r="IQL1350" s="559"/>
      <c r="IQM1350" s="559"/>
      <c r="IQN1350" s="559"/>
      <c r="IQO1350" s="559"/>
      <c r="IQP1350" s="559"/>
      <c r="IQQ1350" s="559"/>
      <c r="IQR1350" s="559"/>
      <c r="IQS1350" s="559"/>
      <c r="IQT1350" s="559"/>
      <c r="IQU1350" s="559"/>
      <c r="IQV1350" s="559"/>
      <c r="IQW1350" s="559"/>
      <c r="IQX1350" s="559"/>
      <c r="IQY1350" s="559"/>
      <c r="IQZ1350" s="559"/>
      <c r="IRA1350" s="559"/>
      <c r="IRB1350" s="559"/>
      <c r="IRC1350" s="559"/>
      <c r="IRD1350" s="559"/>
      <c r="IRE1350" s="559"/>
      <c r="IRF1350" s="559"/>
      <c r="IRG1350" s="559"/>
      <c r="IRH1350" s="559"/>
      <c r="IRI1350" s="559"/>
      <c r="IRJ1350" s="559"/>
      <c r="IRK1350" s="559"/>
      <c r="IRL1350" s="559"/>
      <c r="IRM1350" s="559"/>
      <c r="IRN1350" s="559"/>
      <c r="IRO1350" s="559"/>
      <c r="IRP1350" s="559"/>
      <c r="IRQ1350" s="559"/>
      <c r="IRR1350" s="559"/>
      <c r="IRS1350" s="559"/>
      <c r="IRT1350" s="559"/>
      <c r="IRU1350" s="559"/>
      <c r="IRV1350" s="559"/>
      <c r="IRW1350" s="559"/>
      <c r="IRX1350" s="559"/>
      <c r="IRY1350" s="559"/>
      <c r="IRZ1350" s="559"/>
      <c r="ISA1350" s="559"/>
      <c r="ISB1350" s="559"/>
      <c r="ISC1350" s="559"/>
      <c r="ISD1350" s="559"/>
      <c r="ISE1350" s="559"/>
      <c r="ISF1350" s="559"/>
      <c r="ISG1350" s="559"/>
      <c r="ISH1350" s="559"/>
      <c r="ISI1350" s="559"/>
      <c r="ISJ1350" s="559"/>
      <c r="ISK1350" s="559"/>
      <c r="ISL1350" s="559"/>
      <c r="ISM1350" s="559"/>
      <c r="ISN1350" s="559"/>
      <c r="ISO1350" s="559"/>
      <c r="ISP1350" s="559"/>
      <c r="ISQ1350" s="559"/>
      <c r="ISR1350" s="559"/>
      <c r="ISS1350" s="559"/>
      <c r="IST1350" s="559"/>
      <c r="ISU1350" s="559"/>
      <c r="ISV1350" s="559"/>
      <c r="ISW1350" s="559"/>
      <c r="ISX1350" s="559"/>
      <c r="ISY1350" s="559"/>
      <c r="ISZ1350" s="559"/>
      <c r="ITA1350" s="559"/>
      <c r="ITB1350" s="559"/>
      <c r="ITC1350" s="559"/>
      <c r="ITD1350" s="559"/>
      <c r="ITE1350" s="559"/>
      <c r="ITF1350" s="559"/>
      <c r="ITG1350" s="559"/>
      <c r="ITH1350" s="559"/>
      <c r="ITI1350" s="559"/>
      <c r="ITJ1350" s="559"/>
      <c r="ITK1350" s="559"/>
      <c r="ITL1350" s="559"/>
      <c r="ITM1350" s="559"/>
      <c r="ITN1350" s="559"/>
      <c r="ITO1350" s="559"/>
      <c r="ITP1350" s="559"/>
      <c r="ITQ1350" s="559"/>
      <c r="ITR1350" s="559"/>
      <c r="ITS1350" s="559"/>
      <c r="ITT1350" s="559"/>
      <c r="ITU1350" s="559"/>
      <c r="ITV1350" s="559"/>
      <c r="ITW1350" s="559"/>
      <c r="ITX1350" s="559"/>
      <c r="ITY1350" s="559"/>
      <c r="ITZ1350" s="559"/>
      <c r="IUA1350" s="559"/>
      <c r="IUB1350" s="559"/>
      <c r="IUC1350" s="559"/>
      <c r="IUD1350" s="559"/>
      <c r="IUE1350" s="559"/>
      <c r="IUF1350" s="559"/>
      <c r="IUG1350" s="559"/>
      <c r="IUH1350" s="559"/>
      <c r="IUI1350" s="559"/>
      <c r="IUJ1350" s="559"/>
      <c r="IUK1350" s="559"/>
      <c r="IUL1350" s="559"/>
      <c r="IUM1350" s="559"/>
      <c r="IUN1350" s="559"/>
      <c r="IUO1350" s="559"/>
      <c r="IUP1350" s="559"/>
      <c r="IUQ1350" s="559"/>
      <c r="IUR1350" s="559"/>
      <c r="IUS1350" s="559"/>
      <c r="IUT1350" s="559"/>
      <c r="IUU1350" s="559"/>
      <c r="IUV1350" s="559"/>
      <c r="IUW1350" s="559"/>
      <c r="IUX1350" s="559"/>
      <c r="IUY1350" s="559"/>
      <c r="IUZ1350" s="559"/>
      <c r="IVA1350" s="559"/>
      <c r="IVB1350" s="559"/>
      <c r="IVC1350" s="559"/>
      <c r="IVD1350" s="559"/>
      <c r="IVE1350" s="559"/>
      <c r="IVF1350" s="559"/>
      <c r="IVG1350" s="559"/>
      <c r="IVH1350" s="559"/>
      <c r="IVI1350" s="559"/>
      <c r="IVJ1350" s="559"/>
      <c r="IVK1350" s="559"/>
      <c r="IVL1350" s="559"/>
      <c r="IVM1350" s="559"/>
      <c r="IVN1350" s="559"/>
      <c r="IVO1350" s="559"/>
      <c r="IVP1350" s="559"/>
      <c r="IVQ1350" s="559"/>
      <c r="IVR1350" s="559"/>
      <c r="IVS1350" s="559"/>
      <c r="IVT1350" s="559"/>
      <c r="IVU1350" s="559"/>
      <c r="IVV1350" s="559"/>
      <c r="IVW1350" s="559"/>
      <c r="IVX1350" s="559"/>
      <c r="IVY1350" s="559"/>
      <c r="IVZ1350" s="559"/>
      <c r="IWA1350" s="559"/>
      <c r="IWB1350" s="559"/>
      <c r="IWC1350" s="559"/>
      <c r="IWD1350" s="559"/>
      <c r="IWE1350" s="559"/>
      <c r="IWF1350" s="559"/>
      <c r="IWG1350" s="559"/>
      <c r="IWH1350" s="559"/>
      <c r="IWI1350" s="559"/>
      <c r="IWJ1350" s="559"/>
      <c r="IWK1350" s="559"/>
      <c r="IWL1350" s="559"/>
      <c r="IWM1350" s="559"/>
      <c r="IWN1350" s="559"/>
      <c r="IWO1350" s="559"/>
      <c r="IWP1350" s="559"/>
      <c r="IWQ1350" s="559"/>
      <c r="IWR1350" s="559"/>
      <c r="IWS1350" s="559"/>
      <c r="IWT1350" s="559"/>
      <c r="IWU1350" s="559"/>
      <c r="IWV1350" s="559"/>
      <c r="IWW1350" s="559"/>
      <c r="IWX1350" s="559"/>
      <c r="IWY1350" s="559"/>
      <c r="IWZ1350" s="559"/>
      <c r="IXA1350" s="559"/>
      <c r="IXB1350" s="559"/>
      <c r="IXC1350" s="559"/>
      <c r="IXD1350" s="559"/>
      <c r="IXE1350" s="559"/>
      <c r="IXF1350" s="559"/>
      <c r="IXG1350" s="559"/>
      <c r="IXH1350" s="559"/>
      <c r="IXI1350" s="559"/>
      <c r="IXJ1350" s="559"/>
      <c r="IXK1350" s="559"/>
      <c r="IXL1350" s="559"/>
      <c r="IXM1350" s="559"/>
      <c r="IXN1350" s="559"/>
      <c r="IXO1350" s="559"/>
      <c r="IXP1350" s="559"/>
      <c r="IXQ1350" s="559"/>
      <c r="IXR1350" s="559"/>
      <c r="IXS1350" s="559"/>
      <c r="IXT1350" s="559"/>
      <c r="IXU1350" s="559"/>
      <c r="IXV1350" s="559"/>
      <c r="IXW1350" s="559"/>
      <c r="IXX1350" s="559"/>
      <c r="IXY1350" s="559"/>
      <c r="IXZ1350" s="559"/>
      <c r="IYA1350" s="559"/>
      <c r="IYB1350" s="559"/>
      <c r="IYC1350" s="559"/>
      <c r="IYD1350" s="559"/>
      <c r="IYE1350" s="559"/>
      <c r="IYF1350" s="559"/>
      <c r="IYG1350" s="559"/>
      <c r="IYH1350" s="559"/>
      <c r="IYI1350" s="559"/>
      <c r="IYJ1350" s="559"/>
      <c r="IYK1350" s="559"/>
      <c r="IYL1350" s="559"/>
      <c r="IYM1350" s="559"/>
      <c r="IYN1350" s="559"/>
      <c r="IYO1350" s="559"/>
      <c r="IYP1350" s="559"/>
      <c r="IYQ1350" s="559"/>
      <c r="IYR1350" s="559"/>
      <c r="IYS1350" s="559"/>
      <c r="IYT1350" s="559"/>
      <c r="IYU1350" s="559"/>
      <c r="IYV1350" s="559"/>
      <c r="IYW1350" s="559"/>
      <c r="IYX1350" s="559"/>
      <c r="IYY1350" s="559"/>
      <c r="IYZ1350" s="559"/>
      <c r="IZA1350" s="559"/>
      <c r="IZB1350" s="559"/>
      <c r="IZC1350" s="559"/>
      <c r="IZD1350" s="559"/>
      <c r="IZE1350" s="559"/>
      <c r="IZF1350" s="559"/>
      <c r="IZG1350" s="559"/>
      <c r="IZH1350" s="559"/>
      <c r="IZI1350" s="559"/>
      <c r="IZJ1350" s="559"/>
      <c r="IZK1350" s="559"/>
      <c r="IZL1350" s="559"/>
      <c r="IZM1350" s="559"/>
      <c r="IZN1350" s="559"/>
      <c r="IZO1350" s="559"/>
      <c r="IZP1350" s="559"/>
      <c r="IZQ1350" s="559"/>
      <c r="IZR1350" s="559"/>
      <c r="IZS1350" s="559"/>
      <c r="IZT1350" s="559"/>
      <c r="IZU1350" s="559"/>
      <c r="IZV1350" s="559"/>
      <c r="IZW1350" s="559"/>
      <c r="IZX1350" s="559"/>
      <c r="IZY1350" s="559"/>
      <c r="IZZ1350" s="559"/>
      <c r="JAA1350" s="559"/>
      <c r="JAB1350" s="559"/>
      <c r="JAC1350" s="559"/>
      <c r="JAD1350" s="559"/>
      <c r="JAE1350" s="559"/>
      <c r="JAF1350" s="559"/>
      <c r="JAG1350" s="559"/>
      <c r="JAH1350" s="559"/>
      <c r="JAI1350" s="559"/>
      <c r="JAJ1350" s="559"/>
      <c r="JAK1350" s="559"/>
      <c r="JAL1350" s="559"/>
      <c r="JAM1350" s="559"/>
      <c r="JAN1350" s="559"/>
      <c r="JAO1350" s="559"/>
      <c r="JAP1350" s="559"/>
      <c r="JAQ1350" s="559"/>
      <c r="JAR1350" s="559"/>
      <c r="JAS1350" s="559"/>
      <c r="JAT1350" s="559"/>
      <c r="JAU1350" s="559"/>
      <c r="JAV1350" s="559"/>
      <c r="JAW1350" s="559"/>
      <c r="JAX1350" s="559"/>
      <c r="JAY1350" s="559"/>
      <c r="JAZ1350" s="559"/>
      <c r="JBA1350" s="559"/>
      <c r="JBB1350" s="559"/>
      <c r="JBC1350" s="559"/>
      <c r="JBD1350" s="559"/>
      <c r="JBE1350" s="559"/>
      <c r="JBF1350" s="559"/>
      <c r="JBG1350" s="559"/>
      <c r="JBH1350" s="559"/>
      <c r="JBI1350" s="559"/>
      <c r="JBJ1350" s="559"/>
      <c r="JBK1350" s="559"/>
      <c r="JBL1350" s="559"/>
      <c r="JBM1350" s="559"/>
      <c r="JBN1350" s="559"/>
      <c r="JBO1350" s="559"/>
      <c r="JBP1350" s="559"/>
      <c r="JBQ1350" s="559"/>
      <c r="JBR1350" s="559"/>
      <c r="JBS1350" s="559"/>
      <c r="JBT1350" s="559"/>
      <c r="JBU1350" s="559"/>
      <c r="JBV1350" s="559"/>
      <c r="JBW1350" s="559"/>
      <c r="JBX1350" s="559"/>
      <c r="JBY1350" s="559"/>
      <c r="JBZ1350" s="559"/>
      <c r="JCA1350" s="559"/>
      <c r="JCB1350" s="559"/>
      <c r="JCC1350" s="559"/>
      <c r="JCD1350" s="559"/>
      <c r="JCE1350" s="559"/>
      <c r="JCF1350" s="559"/>
      <c r="JCG1350" s="559"/>
      <c r="JCH1350" s="559"/>
      <c r="JCI1350" s="559"/>
      <c r="JCJ1350" s="559"/>
      <c r="JCK1350" s="559"/>
      <c r="JCL1350" s="559"/>
      <c r="JCM1350" s="559"/>
      <c r="JCN1350" s="559"/>
      <c r="JCO1350" s="559"/>
      <c r="JCP1350" s="559"/>
      <c r="JCQ1350" s="559"/>
      <c r="JCR1350" s="559"/>
      <c r="JCS1350" s="559"/>
      <c r="JCT1350" s="559"/>
      <c r="JCU1350" s="559"/>
      <c r="JCV1350" s="559"/>
      <c r="JCW1350" s="559"/>
      <c r="JCX1350" s="559"/>
      <c r="JCY1350" s="559"/>
      <c r="JCZ1350" s="559"/>
      <c r="JDA1350" s="559"/>
      <c r="JDB1350" s="559"/>
      <c r="JDC1350" s="559"/>
      <c r="JDD1350" s="559"/>
      <c r="JDE1350" s="559"/>
      <c r="JDF1350" s="559"/>
      <c r="JDG1350" s="559"/>
      <c r="JDH1350" s="559"/>
      <c r="JDI1350" s="559"/>
      <c r="JDJ1350" s="559"/>
      <c r="JDK1350" s="559"/>
      <c r="JDL1350" s="559"/>
      <c r="JDM1350" s="559"/>
      <c r="JDN1350" s="559"/>
      <c r="JDO1350" s="559"/>
      <c r="JDP1350" s="559"/>
      <c r="JDQ1350" s="559"/>
      <c r="JDR1350" s="559"/>
      <c r="JDS1350" s="559"/>
      <c r="JDT1350" s="559"/>
      <c r="JDU1350" s="559"/>
      <c r="JDV1350" s="559"/>
      <c r="JDW1350" s="559"/>
      <c r="JDX1350" s="559"/>
      <c r="JDY1350" s="559"/>
      <c r="JDZ1350" s="559"/>
      <c r="JEA1350" s="559"/>
      <c r="JEB1350" s="559"/>
      <c r="JEC1350" s="559"/>
      <c r="JED1350" s="559"/>
      <c r="JEE1350" s="559"/>
      <c r="JEF1350" s="559"/>
      <c r="JEG1350" s="559"/>
      <c r="JEH1350" s="559"/>
      <c r="JEI1350" s="559"/>
      <c r="JEJ1350" s="559"/>
      <c r="JEK1350" s="559"/>
      <c r="JEL1350" s="559"/>
      <c r="JEM1350" s="559"/>
      <c r="JEN1350" s="559"/>
      <c r="JEO1350" s="559"/>
      <c r="JEP1350" s="559"/>
      <c r="JEQ1350" s="559"/>
      <c r="JER1350" s="559"/>
      <c r="JES1350" s="559"/>
      <c r="JET1350" s="559"/>
      <c r="JEU1350" s="559"/>
      <c r="JEV1350" s="559"/>
      <c r="JEW1350" s="559"/>
      <c r="JEX1350" s="559"/>
      <c r="JEY1350" s="559"/>
      <c r="JEZ1350" s="559"/>
      <c r="JFA1350" s="559"/>
      <c r="JFB1350" s="559"/>
      <c r="JFC1350" s="559"/>
      <c r="JFD1350" s="559"/>
      <c r="JFE1350" s="559"/>
      <c r="JFF1350" s="559"/>
      <c r="JFG1350" s="559"/>
      <c r="JFH1350" s="559"/>
      <c r="JFI1350" s="559"/>
      <c r="JFJ1350" s="559"/>
      <c r="JFK1350" s="559"/>
      <c r="JFL1350" s="559"/>
      <c r="JFM1350" s="559"/>
      <c r="JFN1350" s="559"/>
      <c r="JFO1350" s="559"/>
      <c r="JFP1350" s="559"/>
      <c r="JFQ1350" s="559"/>
      <c r="JFR1350" s="559"/>
      <c r="JFS1350" s="559"/>
      <c r="JFT1350" s="559"/>
      <c r="JFU1350" s="559"/>
      <c r="JFV1350" s="559"/>
      <c r="JFW1350" s="559"/>
      <c r="JFX1350" s="559"/>
      <c r="JFY1350" s="559"/>
      <c r="JFZ1350" s="559"/>
      <c r="JGA1350" s="559"/>
      <c r="JGB1350" s="559"/>
      <c r="JGC1350" s="559"/>
      <c r="JGD1350" s="559"/>
      <c r="JGE1350" s="559"/>
      <c r="JGF1350" s="559"/>
      <c r="JGG1350" s="559"/>
      <c r="JGH1350" s="559"/>
      <c r="JGI1350" s="559"/>
      <c r="JGJ1350" s="559"/>
      <c r="JGK1350" s="559"/>
      <c r="JGL1350" s="559"/>
      <c r="JGM1350" s="559"/>
      <c r="JGN1350" s="559"/>
      <c r="JGO1350" s="559"/>
      <c r="JGP1350" s="559"/>
      <c r="JGQ1350" s="559"/>
      <c r="JGR1350" s="559"/>
      <c r="JGS1350" s="559"/>
      <c r="JGT1350" s="559"/>
      <c r="JGU1350" s="559"/>
      <c r="JGV1350" s="559"/>
      <c r="JGW1350" s="559"/>
      <c r="JGX1350" s="559"/>
      <c r="JGY1350" s="559"/>
      <c r="JGZ1350" s="559"/>
      <c r="JHA1350" s="559"/>
      <c r="JHB1350" s="559"/>
      <c r="JHC1350" s="559"/>
      <c r="JHD1350" s="559"/>
      <c r="JHE1350" s="559"/>
      <c r="JHF1350" s="559"/>
      <c r="JHG1350" s="559"/>
      <c r="JHH1350" s="559"/>
      <c r="JHI1350" s="559"/>
      <c r="JHJ1350" s="559"/>
      <c r="JHK1350" s="559"/>
      <c r="JHL1350" s="559"/>
      <c r="JHM1350" s="559"/>
      <c r="JHN1350" s="559"/>
      <c r="JHO1350" s="559"/>
      <c r="JHP1350" s="559"/>
      <c r="JHQ1350" s="559"/>
      <c r="JHR1350" s="559"/>
      <c r="JHS1350" s="559"/>
      <c r="JHT1350" s="559"/>
      <c r="JHU1350" s="559"/>
      <c r="JHV1350" s="559"/>
      <c r="JHW1350" s="559"/>
      <c r="JHX1350" s="559"/>
      <c r="JHY1350" s="559"/>
      <c r="JHZ1350" s="559"/>
      <c r="JIA1350" s="559"/>
      <c r="JIB1350" s="559"/>
      <c r="JIC1350" s="559"/>
      <c r="JID1350" s="559"/>
      <c r="JIE1350" s="559"/>
      <c r="JIF1350" s="559"/>
      <c r="JIG1350" s="559"/>
      <c r="JIH1350" s="559"/>
      <c r="JII1350" s="559"/>
      <c r="JIJ1350" s="559"/>
      <c r="JIK1350" s="559"/>
      <c r="JIL1350" s="559"/>
      <c r="JIM1350" s="559"/>
      <c r="JIN1350" s="559"/>
      <c r="JIO1350" s="559"/>
      <c r="JIP1350" s="559"/>
      <c r="JIQ1350" s="559"/>
      <c r="JIR1350" s="559"/>
      <c r="JIS1350" s="559"/>
      <c r="JIT1350" s="559"/>
      <c r="JIU1350" s="559"/>
      <c r="JIV1350" s="559"/>
      <c r="JIW1350" s="559"/>
      <c r="JIX1350" s="559"/>
      <c r="JIY1350" s="559"/>
      <c r="JIZ1350" s="559"/>
      <c r="JJA1350" s="559"/>
      <c r="JJB1350" s="559"/>
      <c r="JJC1350" s="559"/>
      <c r="JJD1350" s="559"/>
      <c r="JJE1350" s="559"/>
      <c r="JJF1350" s="559"/>
      <c r="JJG1350" s="559"/>
      <c r="JJH1350" s="559"/>
      <c r="JJI1350" s="559"/>
      <c r="JJJ1350" s="559"/>
      <c r="JJK1350" s="559"/>
      <c r="JJL1350" s="559"/>
      <c r="JJM1350" s="559"/>
      <c r="JJN1350" s="559"/>
      <c r="JJO1350" s="559"/>
      <c r="JJP1350" s="559"/>
      <c r="JJQ1350" s="559"/>
      <c r="JJR1350" s="559"/>
      <c r="JJS1350" s="559"/>
      <c r="JJT1350" s="559"/>
      <c r="JJU1350" s="559"/>
      <c r="JJV1350" s="559"/>
      <c r="JJW1350" s="559"/>
      <c r="JJX1350" s="559"/>
      <c r="JJY1350" s="559"/>
      <c r="JJZ1350" s="559"/>
      <c r="JKA1350" s="559"/>
      <c r="JKB1350" s="559"/>
      <c r="JKC1350" s="559"/>
      <c r="JKD1350" s="559"/>
      <c r="JKE1350" s="559"/>
      <c r="JKF1350" s="559"/>
      <c r="JKG1350" s="559"/>
      <c r="JKH1350" s="559"/>
      <c r="JKI1350" s="559"/>
      <c r="JKJ1350" s="559"/>
      <c r="JKK1350" s="559"/>
      <c r="JKL1350" s="559"/>
      <c r="JKM1350" s="559"/>
      <c r="JKN1350" s="559"/>
      <c r="JKO1350" s="559"/>
      <c r="JKP1350" s="559"/>
      <c r="JKQ1350" s="559"/>
      <c r="JKR1350" s="559"/>
      <c r="JKS1350" s="559"/>
      <c r="JKT1350" s="559"/>
      <c r="JKU1350" s="559"/>
      <c r="JKV1350" s="559"/>
      <c r="JKW1350" s="559"/>
      <c r="JKX1350" s="559"/>
      <c r="JKY1350" s="559"/>
      <c r="JKZ1350" s="559"/>
      <c r="JLA1350" s="559"/>
      <c r="JLB1350" s="559"/>
      <c r="JLC1350" s="559"/>
      <c r="JLD1350" s="559"/>
      <c r="JLE1350" s="559"/>
      <c r="JLF1350" s="559"/>
      <c r="JLG1350" s="559"/>
      <c r="JLH1350" s="559"/>
      <c r="JLI1350" s="559"/>
      <c r="JLJ1350" s="559"/>
      <c r="JLK1350" s="559"/>
      <c r="JLL1350" s="559"/>
      <c r="JLM1350" s="559"/>
      <c r="JLN1350" s="559"/>
      <c r="JLO1350" s="559"/>
      <c r="JLP1350" s="559"/>
      <c r="JLQ1350" s="559"/>
      <c r="JLR1350" s="559"/>
      <c r="JLS1350" s="559"/>
      <c r="JLT1350" s="559"/>
      <c r="JLU1350" s="559"/>
      <c r="JLV1350" s="559"/>
      <c r="JLW1350" s="559"/>
      <c r="JLX1350" s="559"/>
      <c r="JLY1350" s="559"/>
      <c r="JLZ1350" s="559"/>
      <c r="JMA1350" s="559"/>
      <c r="JMB1350" s="559"/>
      <c r="JMC1350" s="559"/>
      <c r="JMD1350" s="559"/>
      <c r="JME1350" s="559"/>
      <c r="JMF1350" s="559"/>
      <c r="JMG1350" s="559"/>
      <c r="JMH1350" s="559"/>
      <c r="JMI1350" s="559"/>
      <c r="JMJ1350" s="559"/>
      <c r="JMK1350" s="559"/>
      <c r="JML1350" s="559"/>
      <c r="JMM1350" s="559"/>
      <c r="JMN1350" s="559"/>
      <c r="JMO1350" s="559"/>
      <c r="JMP1350" s="559"/>
      <c r="JMQ1350" s="559"/>
      <c r="JMR1350" s="559"/>
      <c r="JMS1350" s="559"/>
      <c r="JMT1350" s="559"/>
      <c r="JMU1350" s="559"/>
      <c r="JMV1350" s="559"/>
      <c r="JMW1350" s="559"/>
      <c r="JMX1350" s="559"/>
      <c r="JMY1350" s="559"/>
      <c r="JMZ1350" s="559"/>
      <c r="JNA1350" s="559"/>
      <c r="JNB1350" s="559"/>
      <c r="JNC1350" s="559"/>
      <c r="JND1350" s="559"/>
      <c r="JNE1350" s="559"/>
      <c r="JNF1350" s="559"/>
      <c r="JNG1350" s="559"/>
      <c r="JNH1350" s="559"/>
      <c r="JNI1350" s="559"/>
      <c r="JNJ1350" s="559"/>
      <c r="JNK1350" s="559"/>
      <c r="JNL1350" s="559"/>
      <c r="JNM1350" s="559"/>
      <c r="JNN1350" s="559"/>
      <c r="JNO1350" s="559"/>
      <c r="JNP1350" s="559"/>
      <c r="JNQ1350" s="559"/>
      <c r="JNR1350" s="559"/>
      <c r="JNS1350" s="559"/>
      <c r="JNT1350" s="559"/>
      <c r="JNU1350" s="559"/>
      <c r="JNV1350" s="559"/>
      <c r="JNW1350" s="559"/>
      <c r="JNX1350" s="559"/>
      <c r="JNY1350" s="559"/>
      <c r="JNZ1350" s="559"/>
      <c r="JOA1350" s="559"/>
      <c r="JOB1350" s="559"/>
      <c r="JOC1350" s="559"/>
      <c r="JOD1350" s="559"/>
      <c r="JOE1350" s="559"/>
      <c r="JOF1350" s="559"/>
      <c r="JOG1350" s="559"/>
      <c r="JOH1350" s="559"/>
      <c r="JOI1350" s="559"/>
      <c r="JOJ1350" s="559"/>
      <c r="JOK1350" s="559"/>
      <c r="JOL1350" s="559"/>
      <c r="JOM1350" s="559"/>
      <c r="JON1350" s="559"/>
      <c r="JOO1350" s="559"/>
      <c r="JOP1350" s="559"/>
      <c r="JOQ1350" s="559"/>
      <c r="JOR1350" s="559"/>
      <c r="JOS1350" s="559"/>
      <c r="JOT1350" s="559"/>
      <c r="JOU1350" s="559"/>
      <c r="JOV1350" s="559"/>
      <c r="JOW1350" s="559"/>
      <c r="JOX1350" s="559"/>
      <c r="JOY1350" s="559"/>
      <c r="JOZ1350" s="559"/>
      <c r="JPA1350" s="559"/>
      <c r="JPB1350" s="559"/>
      <c r="JPC1350" s="559"/>
      <c r="JPD1350" s="559"/>
      <c r="JPE1350" s="559"/>
      <c r="JPF1350" s="559"/>
      <c r="JPG1350" s="559"/>
      <c r="JPH1350" s="559"/>
      <c r="JPI1350" s="559"/>
      <c r="JPJ1350" s="559"/>
      <c r="JPK1350" s="559"/>
      <c r="JPL1350" s="559"/>
      <c r="JPM1350" s="559"/>
      <c r="JPN1350" s="559"/>
      <c r="JPO1350" s="559"/>
      <c r="JPP1350" s="559"/>
      <c r="JPQ1350" s="559"/>
      <c r="JPR1350" s="559"/>
      <c r="JPS1350" s="559"/>
      <c r="JPT1350" s="559"/>
      <c r="JPU1350" s="559"/>
      <c r="JPV1350" s="559"/>
      <c r="JPW1350" s="559"/>
      <c r="JPX1350" s="559"/>
      <c r="JPY1350" s="559"/>
      <c r="JPZ1350" s="559"/>
      <c r="JQA1350" s="559"/>
      <c r="JQB1350" s="559"/>
      <c r="JQC1350" s="559"/>
      <c r="JQD1350" s="559"/>
      <c r="JQE1350" s="559"/>
      <c r="JQF1350" s="559"/>
      <c r="JQG1350" s="559"/>
      <c r="JQH1350" s="559"/>
      <c r="JQI1350" s="559"/>
      <c r="JQJ1350" s="559"/>
      <c r="JQK1350" s="559"/>
      <c r="JQL1350" s="559"/>
      <c r="JQM1350" s="559"/>
      <c r="JQN1350" s="559"/>
      <c r="JQO1350" s="559"/>
      <c r="JQP1350" s="559"/>
      <c r="JQQ1350" s="559"/>
      <c r="JQR1350" s="559"/>
      <c r="JQS1350" s="559"/>
      <c r="JQT1350" s="559"/>
      <c r="JQU1350" s="559"/>
      <c r="JQV1350" s="559"/>
      <c r="JQW1350" s="559"/>
      <c r="JQX1350" s="559"/>
      <c r="JQY1350" s="559"/>
      <c r="JQZ1350" s="559"/>
      <c r="JRA1350" s="559"/>
      <c r="JRB1350" s="559"/>
      <c r="JRC1350" s="559"/>
      <c r="JRD1350" s="559"/>
      <c r="JRE1350" s="559"/>
      <c r="JRF1350" s="559"/>
      <c r="JRG1350" s="559"/>
      <c r="JRH1350" s="559"/>
      <c r="JRI1350" s="559"/>
      <c r="JRJ1350" s="559"/>
      <c r="JRK1350" s="559"/>
      <c r="JRL1350" s="559"/>
      <c r="JRM1350" s="559"/>
      <c r="JRN1350" s="559"/>
      <c r="JRO1350" s="559"/>
      <c r="JRP1350" s="559"/>
      <c r="JRQ1350" s="559"/>
      <c r="JRR1350" s="559"/>
      <c r="JRS1350" s="559"/>
      <c r="JRT1350" s="559"/>
      <c r="JRU1350" s="559"/>
      <c r="JRV1350" s="559"/>
      <c r="JRW1350" s="559"/>
      <c r="JRX1350" s="559"/>
      <c r="JRY1350" s="559"/>
      <c r="JRZ1350" s="559"/>
      <c r="JSA1350" s="559"/>
      <c r="JSB1350" s="559"/>
      <c r="JSC1350" s="559"/>
      <c r="JSD1350" s="559"/>
      <c r="JSE1350" s="559"/>
      <c r="JSF1350" s="559"/>
      <c r="JSG1350" s="559"/>
      <c r="JSH1350" s="559"/>
      <c r="JSI1350" s="559"/>
      <c r="JSJ1350" s="559"/>
      <c r="JSK1350" s="559"/>
      <c r="JSL1350" s="559"/>
      <c r="JSM1350" s="559"/>
      <c r="JSN1350" s="559"/>
      <c r="JSO1350" s="559"/>
      <c r="JSP1350" s="559"/>
      <c r="JSQ1350" s="559"/>
      <c r="JSR1350" s="559"/>
      <c r="JSS1350" s="559"/>
      <c r="JST1350" s="559"/>
      <c r="JSU1350" s="559"/>
      <c r="JSV1350" s="559"/>
      <c r="JSW1350" s="559"/>
      <c r="JSX1350" s="559"/>
      <c r="JSY1350" s="559"/>
      <c r="JSZ1350" s="559"/>
      <c r="JTA1350" s="559"/>
      <c r="JTB1350" s="559"/>
      <c r="JTC1350" s="559"/>
      <c r="JTD1350" s="559"/>
      <c r="JTE1350" s="559"/>
      <c r="JTF1350" s="559"/>
      <c r="JTG1350" s="559"/>
      <c r="JTH1350" s="559"/>
      <c r="JTI1350" s="559"/>
      <c r="JTJ1350" s="559"/>
      <c r="JTK1350" s="559"/>
      <c r="JTL1350" s="559"/>
      <c r="JTM1350" s="559"/>
      <c r="JTN1350" s="559"/>
      <c r="JTO1350" s="559"/>
      <c r="JTP1350" s="559"/>
      <c r="JTQ1350" s="559"/>
      <c r="JTR1350" s="559"/>
      <c r="JTS1350" s="559"/>
      <c r="JTT1350" s="559"/>
      <c r="JTU1350" s="559"/>
      <c r="JTV1350" s="559"/>
      <c r="JTW1350" s="559"/>
      <c r="JTX1350" s="559"/>
      <c r="JTY1350" s="559"/>
      <c r="JTZ1350" s="559"/>
      <c r="JUA1350" s="559"/>
      <c r="JUB1350" s="559"/>
      <c r="JUC1350" s="559"/>
      <c r="JUD1350" s="559"/>
      <c r="JUE1350" s="559"/>
      <c r="JUF1350" s="559"/>
      <c r="JUG1350" s="559"/>
      <c r="JUH1350" s="559"/>
      <c r="JUI1350" s="559"/>
      <c r="JUJ1350" s="559"/>
      <c r="JUK1350" s="559"/>
      <c r="JUL1350" s="559"/>
      <c r="JUM1350" s="559"/>
      <c r="JUN1350" s="559"/>
      <c r="JUO1350" s="559"/>
      <c r="JUP1350" s="559"/>
      <c r="JUQ1350" s="559"/>
      <c r="JUR1350" s="559"/>
      <c r="JUS1350" s="559"/>
      <c r="JUT1350" s="559"/>
      <c r="JUU1350" s="559"/>
      <c r="JUV1350" s="559"/>
      <c r="JUW1350" s="559"/>
      <c r="JUX1350" s="559"/>
      <c r="JUY1350" s="559"/>
      <c r="JUZ1350" s="559"/>
      <c r="JVA1350" s="559"/>
      <c r="JVB1350" s="559"/>
      <c r="JVC1350" s="559"/>
      <c r="JVD1350" s="559"/>
      <c r="JVE1350" s="559"/>
      <c r="JVF1350" s="559"/>
      <c r="JVG1350" s="559"/>
      <c r="JVH1350" s="559"/>
      <c r="JVI1350" s="559"/>
      <c r="JVJ1350" s="559"/>
      <c r="JVK1350" s="559"/>
      <c r="JVL1350" s="559"/>
      <c r="JVM1350" s="559"/>
      <c r="JVN1350" s="559"/>
      <c r="JVO1350" s="559"/>
      <c r="JVP1350" s="559"/>
      <c r="JVQ1350" s="559"/>
      <c r="JVR1350" s="559"/>
      <c r="JVS1350" s="559"/>
      <c r="JVT1350" s="559"/>
      <c r="JVU1350" s="559"/>
      <c r="JVV1350" s="559"/>
      <c r="JVW1350" s="559"/>
      <c r="JVX1350" s="559"/>
      <c r="JVY1350" s="559"/>
      <c r="JVZ1350" s="559"/>
      <c r="JWA1350" s="559"/>
      <c r="JWB1350" s="559"/>
      <c r="JWC1350" s="559"/>
      <c r="JWD1350" s="559"/>
      <c r="JWE1350" s="559"/>
      <c r="JWF1350" s="559"/>
      <c r="JWG1350" s="559"/>
      <c r="JWH1350" s="559"/>
      <c r="JWI1350" s="559"/>
      <c r="JWJ1350" s="559"/>
      <c r="JWK1350" s="559"/>
      <c r="JWL1350" s="559"/>
      <c r="JWM1350" s="559"/>
      <c r="JWN1350" s="559"/>
      <c r="JWO1350" s="559"/>
      <c r="JWP1350" s="559"/>
      <c r="JWQ1350" s="559"/>
      <c r="JWR1350" s="559"/>
      <c r="JWS1350" s="559"/>
      <c r="JWT1350" s="559"/>
      <c r="JWU1350" s="559"/>
      <c r="JWV1350" s="559"/>
      <c r="JWW1350" s="559"/>
      <c r="JWX1350" s="559"/>
      <c r="JWY1350" s="559"/>
      <c r="JWZ1350" s="559"/>
      <c r="JXA1350" s="559"/>
      <c r="JXB1350" s="559"/>
      <c r="JXC1350" s="559"/>
      <c r="JXD1350" s="559"/>
      <c r="JXE1350" s="559"/>
      <c r="JXF1350" s="559"/>
      <c r="JXG1350" s="559"/>
      <c r="JXH1350" s="559"/>
      <c r="JXI1350" s="559"/>
      <c r="JXJ1350" s="559"/>
      <c r="JXK1350" s="559"/>
      <c r="JXL1350" s="559"/>
      <c r="JXM1350" s="559"/>
      <c r="JXN1350" s="559"/>
      <c r="JXO1350" s="559"/>
      <c r="JXP1350" s="559"/>
      <c r="JXQ1350" s="559"/>
      <c r="JXR1350" s="559"/>
      <c r="JXS1350" s="559"/>
      <c r="JXT1350" s="559"/>
      <c r="JXU1350" s="559"/>
      <c r="JXV1350" s="559"/>
      <c r="JXW1350" s="559"/>
      <c r="JXX1350" s="559"/>
      <c r="JXY1350" s="559"/>
      <c r="JXZ1350" s="559"/>
      <c r="JYA1350" s="559"/>
      <c r="JYB1350" s="559"/>
      <c r="JYC1350" s="559"/>
      <c r="JYD1350" s="559"/>
      <c r="JYE1350" s="559"/>
      <c r="JYF1350" s="559"/>
      <c r="JYG1350" s="559"/>
      <c r="JYH1350" s="559"/>
      <c r="JYI1350" s="559"/>
      <c r="JYJ1350" s="559"/>
      <c r="JYK1350" s="559"/>
      <c r="JYL1350" s="559"/>
      <c r="JYM1350" s="559"/>
      <c r="JYN1350" s="559"/>
      <c r="JYO1350" s="559"/>
      <c r="JYP1350" s="559"/>
      <c r="JYQ1350" s="559"/>
      <c r="JYR1350" s="559"/>
      <c r="JYS1350" s="559"/>
      <c r="JYT1350" s="559"/>
      <c r="JYU1350" s="559"/>
      <c r="JYV1350" s="559"/>
      <c r="JYW1350" s="559"/>
      <c r="JYX1350" s="559"/>
      <c r="JYY1350" s="559"/>
      <c r="JYZ1350" s="559"/>
      <c r="JZA1350" s="559"/>
      <c r="JZB1350" s="559"/>
      <c r="JZC1350" s="559"/>
      <c r="JZD1350" s="559"/>
      <c r="JZE1350" s="559"/>
      <c r="JZF1350" s="559"/>
      <c r="JZG1350" s="559"/>
      <c r="JZH1350" s="559"/>
      <c r="JZI1350" s="559"/>
      <c r="JZJ1350" s="559"/>
      <c r="JZK1350" s="559"/>
      <c r="JZL1350" s="559"/>
      <c r="JZM1350" s="559"/>
      <c r="JZN1350" s="559"/>
      <c r="JZO1350" s="559"/>
      <c r="JZP1350" s="559"/>
      <c r="JZQ1350" s="559"/>
      <c r="JZR1350" s="559"/>
      <c r="JZS1350" s="559"/>
      <c r="JZT1350" s="559"/>
      <c r="JZU1350" s="559"/>
      <c r="JZV1350" s="559"/>
      <c r="JZW1350" s="559"/>
      <c r="JZX1350" s="559"/>
      <c r="JZY1350" s="559"/>
      <c r="JZZ1350" s="559"/>
      <c r="KAA1350" s="559"/>
      <c r="KAB1350" s="559"/>
      <c r="KAC1350" s="559"/>
      <c r="KAD1350" s="559"/>
      <c r="KAE1350" s="559"/>
      <c r="KAF1350" s="559"/>
      <c r="KAG1350" s="559"/>
      <c r="KAH1350" s="559"/>
      <c r="KAI1350" s="559"/>
      <c r="KAJ1350" s="559"/>
      <c r="KAK1350" s="559"/>
      <c r="KAL1350" s="559"/>
      <c r="KAM1350" s="559"/>
      <c r="KAN1350" s="559"/>
      <c r="KAO1350" s="559"/>
      <c r="KAP1350" s="559"/>
      <c r="KAQ1350" s="559"/>
      <c r="KAR1350" s="559"/>
      <c r="KAS1350" s="559"/>
      <c r="KAT1350" s="559"/>
      <c r="KAU1350" s="559"/>
      <c r="KAV1350" s="559"/>
      <c r="KAW1350" s="559"/>
      <c r="KAX1350" s="559"/>
      <c r="KAY1350" s="559"/>
      <c r="KAZ1350" s="559"/>
      <c r="KBA1350" s="559"/>
      <c r="KBB1350" s="559"/>
      <c r="KBC1350" s="559"/>
      <c r="KBD1350" s="559"/>
      <c r="KBE1350" s="559"/>
      <c r="KBF1350" s="559"/>
      <c r="KBG1350" s="559"/>
      <c r="KBH1350" s="559"/>
      <c r="KBI1350" s="559"/>
      <c r="KBJ1350" s="559"/>
      <c r="KBK1350" s="559"/>
      <c r="KBL1350" s="559"/>
      <c r="KBM1350" s="559"/>
      <c r="KBN1350" s="559"/>
      <c r="KBO1350" s="559"/>
      <c r="KBP1350" s="559"/>
      <c r="KBQ1350" s="559"/>
      <c r="KBR1350" s="559"/>
      <c r="KBS1350" s="559"/>
      <c r="KBT1350" s="559"/>
      <c r="KBU1350" s="559"/>
      <c r="KBV1350" s="559"/>
      <c r="KBW1350" s="559"/>
      <c r="KBX1350" s="559"/>
      <c r="KBY1350" s="559"/>
      <c r="KBZ1350" s="559"/>
      <c r="KCA1350" s="559"/>
      <c r="KCB1350" s="559"/>
      <c r="KCC1350" s="559"/>
      <c r="KCD1350" s="559"/>
      <c r="KCE1350" s="559"/>
      <c r="KCF1350" s="559"/>
      <c r="KCG1350" s="559"/>
      <c r="KCH1350" s="559"/>
      <c r="KCI1350" s="559"/>
      <c r="KCJ1350" s="559"/>
      <c r="KCK1350" s="559"/>
      <c r="KCL1350" s="559"/>
      <c r="KCM1350" s="559"/>
      <c r="KCN1350" s="559"/>
      <c r="KCO1350" s="559"/>
      <c r="KCP1350" s="559"/>
      <c r="KCQ1350" s="559"/>
      <c r="KCR1350" s="559"/>
      <c r="KCS1350" s="559"/>
      <c r="KCT1350" s="559"/>
      <c r="KCU1350" s="559"/>
      <c r="KCV1350" s="559"/>
      <c r="KCW1350" s="559"/>
      <c r="KCX1350" s="559"/>
      <c r="KCY1350" s="559"/>
      <c r="KCZ1350" s="559"/>
      <c r="KDA1350" s="559"/>
      <c r="KDB1350" s="559"/>
      <c r="KDC1350" s="559"/>
      <c r="KDD1350" s="559"/>
      <c r="KDE1350" s="559"/>
      <c r="KDF1350" s="559"/>
      <c r="KDG1350" s="559"/>
      <c r="KDH1350" s="559"/>
      <c r="KDI1350" s="559"/>
      <c r="KDJ1350" s="559"/>
      <c r="KDK1350" s="559"/>
      <c r="KDL1350" s="559"/>
      <c r="KDM1350" s="559"/>
      <c r="KDN1350" s="559"/>
      <c r="KDO1350" s="559"/>
      <c r="KDP1350" s="559"/>
      <c r="KDQ1350" s="559"/>
      <c r="KDR1350" s="559"/>
      <c r="KDS1350" s="559"/>
      <c r="KDT1350" s="559"/>
      <c r="KDU1350" s="559"/>
      <c r="KDV1350" s="559"/>
      <c r="KDW1350" s="559"/>
      <c r="KDX1350" s="559"/>
      <c r="KDY1350" s="559"/>
      <c r="KDZ1350" s="559"/>
      <c r="KEA1350" s="559"/>
      <c r="KEB1350" s="559"/>
      <c r="KEC1350" s="559"/>
      <c r="KED1350" s="559"/>
      <c r="KEE1350" s="559"/>
      <c r="KEF1350" s="559"/>
      <c r="KEG1350" s="559"/>
      <c r="KEH1350" s="559"/>
      <c r="KEI1350" s="559"/>
      <c r="KEJ1350" s="559"/>
      <c r="KEK1350" s="559"/>
      <c r="KEL1350" s="559"/>
      <c r="KEM1350" s="559"/>
      <c r="KEN1350" s="559"/>
      <c r="KEO1350" s="559"/>
      <c r="KEP1350" s="559"/>
      <c r="KEQ1350" s="559"/>
      <c r="KER1350" s="559"/>
      <c r="KES1350" s="559"/>
      <c r="KET1350" s="559"/>
      <c r="KEU1350" s="559"/>
      <c r="KEV1350" s="559"/>
      <c r="KEW1350" s="559"/>
      <c r="KEX1350" s="559"/>
      <c r="KEY1350" s="559"/>
      <c r="KEZ1350" s="559"/>
      <c r="KFA1350" s="559"/>
      <c r="KFB1350" s="559"/>
      <c r="KFC1350" s="559"/>
      <c r="KFD1350" s="559"/>
      <c r="KFE1350" s="559"/>
      <c r="KFF1350" s="559"/>
      <c r="KFG1350" s="559"/>
      <c r="KFH1350" s="559"/>
      <c r="KFI1350" s="559"/>
      <c r="KFJ1350" s="559"/>
      <c r="KFK1350" s="559"/>
      <c r="KFL1350" s="559"/>
      <c r="KFM1350" s="559"/>
      <c r="KFN1350" s="559"/>
      <c r="KFO1350" s="559"/>
      <c r="KFP1350" s="559"/>
      <c r="KFQ1350" s="559"/>
      <c r="KFR1350" s="559"/>
      <c r="KFS1350" s="559"/>
      <c r="KFT1350" s="559"/>
      <c r="KFU1350" s="559"/>
      <c r="KFV1350" s="559"/>
      <c r="KFW1350" s="559"/>
      <c r="KFX1350" s="559"/>
      <c r="KFY1350" s="559"/>
      <c r="KFZ1350" s="559"/>
      <c r="KGA1350" s="559"/>
      <c r="KGB1350" s="559"/>
      <c r="KGC1350" s="559"/>
      <c r="KGD1350" s="559"/>
      <c r="KGE1350" s="559"/>
      <c r="KGF1350" s="559"/>
      <c r="KGG1350" s="559"/>
      <c r="KGH1350" s="559"/>
      <c r="KGI1350" s="559"/>
      <c r="KGJ1350" s="559"/>
      <c r="KGK1350" s="559"/>
      <c r="KGL1350" s="559"/>
      <c r="KGM1350" s="559"/>
      <c r="KGN1350" s="559"/>
      <c r="KGO1350" s="559"/>
      <c r="KGP1350" s="559"/>
      <c r="KGQ1350" s="559"/>
      <c r="KGR1350" s="559"/>
      <c r="KGS1350" s="559"/>
      <c r="KGT1350" s="559"/>
      <c r="KGU1350" s="559"/>
      <c r="KGV1350" s="559"/>
      <c r="KGW1350" s="559"/>
      <c r="KGX1350" s="559"/>
      <c r="KGY1350" s="559"/>
      <c r="KGZ1350" s="559"/>
      <c r="KHA1350" s="559"/>
      <c r="KHB1350" s="559"/>
      <c r="KHC1350" s="559"/>
      <c r="KHD1350" s="559"/>
      <c r="KHE1350" s="559"/>
      <c r="KHF1350" s="559"/>
      <c r="KHG1350" s="559"/>
      <c r="KHH1350" s="559"/>
      <c r="KHI1350" s="559"/>
      <c r="KHJ1350" s="559"/>
      <c r="KHK1350" s="559"/>
      <c r="KHL1350" s="559"/>
      <c r="KHM1350" s="559"/>
      <c r="KHN1350" s="559"/>
      <c r="KHO1350" s="559"/>
      <c r="KHP1350" s="559"/>
      <c r="KHQ1350" s="559"/>
      <c r="KHR1350" s="559"/>
      <c r="KHS1350" s="559"/>
      <c r="KHT1350" s="559"/>
      <c r="KHU1350" s="559"/>
      <c r="KHV1350" s="559"/>
      <c r="KHW1350" s="559"/>
      <c r="KHX1350" s="559"/>
      <c r="KHY1350" s="559"/>
      <c r="KHZ1350" s="559"/>
      <c r="KIA1350" s="559"/>
      <c r="KIB1350" s="559"/>
      <c r="KIC1350" s="559"/>
      <c r="KID1350" s="559"/>
      <c r="KIE1350" s="559"/>
      <c r="KIF1350" s="559"/>
      <c r="KIG1350" s="559"/>
      <c r="KIH1350" s="559"/>
      <c r="KII1350" s="559"/>
      <c r="KIJ1350" s="559"/>
      <c r="KIK1350" s="559"/>
      <c r="KIL1350" s="559"/>
      <c r="KIM1350" s="559"/>
      <c r="KIN1350" s="559"/>
      <c r="KIO1350" s="559"/>
      <c r="KIP1350" s="559"/>
      <c r="KIQ1350" s="559"/>
      <c r="KIR1350" s="559"/>
      <c r="KIS1350" s="559"/>
      <c r="KIT1350" s="559"/>
      <c r="KIU1350" s="559"/>
      <c r="KIV1350" s="559"/>
      <c r="KIW1350" s="559"/>
      <c r="KIX1350" s="559"/>
      <c r="KIY1350" s="559"/>
      <c r="KIZ1350" s="559"/>
      <c r="KJA1350" s="559"/>
      <c r="KJB1350" s="559"/>
      <c r="KJC1350" s="559"/>
      <c r="KJD1350" s="559"/>
      <c r="KJE1350" s="559"/>
      <c r="KJF1350" s="559"/>
      <c r="KJG1350" s="559"/>
      <c r="KJH1350" s="559"/>
      <c r="KJI1350" s="559"/>
      <c r="KJJ1350" s="559"/>
      <c r="KJK1350" s="559"/>
      <c r="KJL1350" s="559"/>
      <c r="KJM1350" s="559"/>
      <c r="KJN1350" s="559"/>
      <c r="KJO1350" s="559"/>
      <c r="KJP1350" s="559"/>
      <c r="KJQ1350" s="559"/>
      <c r="KJR1350" s="559"/>
      <c r="KJS1350" s="559"/>
      <c r="KJT1350" s="559"/>
      <c r="KJU1350" s="559"/>
      <c r="KJV1350" s="559"/>
      <c r="KJW1350" s="559"/>
      <c r="KJX1350" s="559"/>
      <c r="KJY1350" s="559"/>
      <c r="KJZ1350" s="559"/>
      <c r="KKA1350" s="559"/>
      <c r="KKB1350" s="559"/>
      <c r="KKC1350" s="559"/>
      <c r="KKD1350" s="559"/>
      <c r="KKE1350" s="559"/>
      <c r="KKF1350" s="559"/>
      <c r="KKG1350" s="559"/>
      <c r="KKH1350" s="559"/>
      <c r="KKI1350" s="559"/>
      <c r="KKJ1350" s="559"/>
      <c r="KKK1350" s="559"/>
      <c r="KKL1350" s="559"/>
      <c r="KKM1350" s="559"/>
      <c r="KKN1350" s="559"/>
      <c r="KKO1350" s="559"/>
      <c r="KKP1350" s="559"/>
      <c r="KKQ1350" s="559"/>
      <c r="KKR1350" s="559"/>
      <c r="KKS1350" s="559"/>
      <c r="KKT1350" s="559"/>
      <c r="KKU1350" s="559"/>
      <c r="KKV1350" s="559"/>
      <c r="KKW1350" s="559"/>
      <c r="KKX1350" s="559"/>
      <c r="KKY1350" s="559"/>
      <c r="KKZ1350" s="559"/>
      <c r="KLA1350" s="559"/>
      <c r="KLB1350" s="559"/>
      <c r="KLC1350" s="559"/>
      <c r="KLD1350" s="559"/>
      <c r="KLE1350" s="559"/>
      <c r="KLF1350" s="559"/>
      <c r="KLG1350" s="559"/>
      <c r="KLH1350" s="559"/>
      <c r="KLI1350" s="559"/>
      <c r="KLJ1350" s="559"/>
      <c r="KLK1350" s="559"/>
      <c r="KLL1350" s="559"/>
      <c r="KLM1350" s="559"/>
      <c r="KLN1350" s="559"/>
      <c r="KLO1350" s="559"/>
      <c r="KLP1350" s="559"/>
      <c r="KLQ1350" s="559"/>
      <c r="KLR1350" s="559"/>
      <c r="KLS1350" s="559"/>
      <c r="KLT1350" s="559"/>
      <c r="KLU1350" s="559"/>
      <c r="KLV1350" s="559"/>
      <c r="KLW1350" s="559"/>
      <c r="KLX1350" s="559"/>
      <c r="KLY1350" s="559"/>
      <c r="KLZ1350" s="559"/>
      <c r="KMA1350" s="559"/>
      <c r="KMB1350" s="559"/>
      <c r="KMC1350" s="559"/>
      <c r="KMD1350" s="559"/>
      <c r="KME1350" s="559"/>
      <c r="KMF1350" s="559"/>
      <c r="KMG1350" s="559"/>
      <c r="KMH1350" s="559"/>
      <c r="KMI1350" s="559"/>
      <c r="KMJ1350" s="559"/>
      <c r="KMK1350" s="559"/>
      <c r="KML1350" s="559"/>
      <c r="KMM1350" s="559"/>
      <c r="KMN1350" s="559"/>
      <c r="KMO1350" s="559"/>
      <c r="KMP1350" s="559"/>
      <c r="KMQ1350" s="559"/>
      <c r="KMR1350" s="559"/>
      <c r="KMS1350" s="559"/>
      <c r="KMT1350" s="559"/>
      <c r="KMU1350" s="559"/>
      <c r="KMV1350" s="559"/>
      <c r="KMW1350" s="559"/>
      <c r="KMX1350" s="559"/>
      <c r="KMY1350" s="559"/>
      <c r="KMZ1350" s="559"/>
      <c r="KNA1350" s="559"/>
      <c r="KNB1350" s="559"/>
      <c r="KNC1350" s="559"/>
      <c r="KND1350" s="559"/>
      <c r="KNE1350" s="559"/>
      <c r="KNF1350" s="559"/>
      <c r="KNG1350" s="559"/>
      <c r="KNH1350" s="559"/>
      <c r="KNI1350" s="559"/>
      <c r="KNJ1350" s="559"/>
      <c r="KNK1350" s="559"/>
      <c r="KNL1350" s="559"/>
      <c r="KNM1350" s="559"/>
      <c r="KNN1350" s="559"/>
      <c r="KNO1350" s="559"/>
      <c r="KNP1350" s="559"/>
      <c r="KNQ1350" s="559"/>
      <c r="KNR1350" s="559"/>
      <c r="KNS1350" s="559"/>
      <c r="KNT1350" s="559"/>
      <c r="KNU1350" s="559"/>
      <c r="KNV1350" s="559"/>
      <c r="KNW1350" s="559"/>
      <c r="KNX1350" s="559"/>
      <c r="KNY1350" s="559"/>
      <c r="KNZ1350" s="559"/>
      <c r="KOA1350" s="559"/>
      <c r="KOB1350" s="559"/>
      <c r="KOC1350" s="559"/>
      <c r="KOD1350" s="559"/>
      <c r="KOE1350" s="559"/>
      <c r="KOF1350" s="559"/>
      <c r="KOG1350" s="559"/>
      <c r="KOH1350" s="559"/>
      <c r="KOI1350" s="559"/>
      <c r="KOJ1350" s="559"/>
      <c r="KOK1350" s="559"/>
      <c r="KOL1350" s="559"/>
      <c r="KOM1350" s="559"/>
      <c r="KON1350" s="559"/>
      <c r="KOO1350" s="559"/>
      <c r="KOP1350" s="559"/>
      <c r="KOQ1350" s="559"/>
      <c r="KOR1350" s="559"/>
      <c r="KOS1350" s="559"/>
      <c r="KOT1350" s="559"/>
      <c r="KOU1350" s="559"/>
      <c r="KOV1350" s="559"/>
      <c r="KOW1350" s="559"/>
      <c r="KOX1350" s="559"/>
      <c r="KOY1350" s="559"/>
      <c r="KOZ1350" s="559"/>
      <c r="KPA1350" s="559"/>
      <c r="KPB1350" s="559"/>
      <c r="KPC1350" s="559"/>
      <c r="KPD1350" s="559"/>
      <c r="KPE1350" s="559"/>
      <c r="KPF1350" s="559"/>
      <c r="KPG1350" s="559"/>
      <c r="KPH1350" s="559"/>
      <c r="KPI1350" s="559"/>
      <c r="KPJ1350" s="559"/>
      <c r="KPK1350" s="559"/>
      <c r="KPL1350" s="559"/>
      <c r="KPM1350" s="559"/>
      <c r="KPN1350" s="559"/>
      <c r="KPO1350" s="559"/>
      <c r="KPP1350" s="559"/>
      <c r="KPQ1350" s="559"/>
      <c r="KPR1350" s="559"/>
      <c r="KPS1350" s="559"/>
      <c r="KPT1350" s="559"/>
      <c r="KPU1350" s="559"/>
      <c r="KPV1350" s="559"/>
      <c r="KPW1350" s="559"/>
      <c r="KPX1350" s="559"/>
      <c r="KPY1350" s="559"/>
      <c r="KPZ1350" s="559"/>
      <c r="KQA1350" s="559"/>
      <c r="KQB1350" s="559"/>
      <c r="KQC1350" s="559"/>
      <c r="KQD1350" s="559"/>
      <c r="KQE1350" s="559"/>
      <c r="KQF1350" s="559"/>
      <c r="KQG1350" s="559"/>
      <c r="KQH1350" s="559"/>
      <c r="KQI1350" s="559"/>
      <c r="KQJ1350" s="559"/>
      <c r="KQK1350" s="559"/>
      <c r="KQL1350" s="559"/>
      <c r="KQM1350" s="559"/>
      <c r="KQN1350" s="559"/>
      <c r="KQO1350" s="559"/>
      <c r="KQP1350" s="559"/>
      <c r="KQQ1350" s="559"/>
      <c r="KQR1350" s="559"/>
      <c r="KQS1350" s="559"/>
      <c r="KQT1350" s="559"/>
      <c r="KQU1350" s="559"/>
      <c r="KQV1350" s="559"/>
      <c r="KQW1350" s="559"/>
      <c r="KQX1350" s="559"/>
      <c r="KQY1350" s="559"/>
      <c r="KQZ1350" s="559"/>
      <c r="KRA1350" s="559"/>
      <c r="KRB1350" s="559"/>
      <c r="KRC1350" s="559"/>
      <c r="KRD1350" s="559"/>
      <c r="KRE1350" s="559"/>
      <c r="KRF1350" s="559"/>
      <c r="KRG1350" s="559"/>
      <c r="KRH1350" s="559"/>
      <c r="KRI1350" s="559"/>
      <c r="KRJ1350" s="559"/>
      <c r="KRK1350" s="559"/>
      <c r="KRL1350" s="559"/>
      <c r="KRM1350" s="559"/>
      <c r="KRN1350" s="559"/>
      <c r="KRO1350" s="559"/>
      <c r="KRP1350" s="559"/>
      <c r="KRQ1350" s="559"/>
      <c r="KRR1350" s="559"/>
      <c r="KRS1350" s="559"/>
      <c r="KRT1350" s="559"/>
      <c r="KRU1350" s="559"/>
      <c r="KRV1350" s="559"/>
      <c r="KRW1350" s="559"/>
      <c r="KRX1350" s="559"/>
      <c r="KRY1350" s="559"/>
      <c r="KRZ1350" s="559"/>
      <c r="KSA1350" s="559"/>
      <c r="KSB1350" s="559"/>
      <c r="KSC1350" s="559"/>
      <c r="KSD1350" s="559"/>
      <c r="KSE1350" s="559"/>
      <c r="KSF1350" s="559"/>
      <c r="KSG1350" s="559"/>
      <c r="KSH1350" s="559"/>
      <c r="KSI1350" s="559"/>
      <c r="KSJ1350" s="559"/>
      <c r="KSK1350" s="559"/>
      <c r="KSL1350" s="559"/>
      <c r="KSM1350" s="559"/>
      <c r="KSN1350" s="559"/>
      <c r="KSO1350" s="559"/>
      <c r="KSP1350" s="559"/>
      <c r="KSQ1350" s="559"/>
      <c r="KSR1350" s="559"/>
      <c r="KSS1350" s="559"/>
      <c r="KST1350" s="559"/>
      <c r="KSU1350" s="559"/>
      <c r="KSV1350" s="559"/>
      <c r="KSW1350" s="559"/>
      <c r="KSX1350" s="559"/>
      <c r="KSY1350" s="559"/>
      <c r="KSZ1350" s="559"/>
      <c r="KTA1350" s="559"/>
      <c r="KTB1350" s="559"/>
      <c r="KTC1350" s="559"/>
      <c r="KTD1350" s="559"/>
      <c r="KTE1350" s="559"/>
      <c r="KTF1350" s="559"/>
      <c r="KTG1350" s="559"/>
      <c r="KTH1350" s="559"/>
      <c r="KTI1350" s="559"/>
      <c r="KTJ1350" s="559"/>
      <c r="KTK1350" s="559"/>
      <c r="KTL1350" s="559"/>
      <c r="KTM1350" s="559"/>
      <c r="KTN1350" s="559"/>
      <c r="KTO1350" s="559"/>
      <c r="KTP1350" s="559"/>
      <c r="KTQ1350" s="559"/>
      <c r="KTR1350" s="559"/>
      <c r="KTS1350" s="559"/>
      <c r="KTT1350" s="559"/>
      <c r="KTU1350" s="559"/>
      <c r="KTV1350" s="559"/>
      <c r="KTW1350" s="559"/>
      <c r="KTX1350" s="559"/>
      <c r="KTY1350" s="559"/>
      <c r="KTZ1350" s="559"/>
      <c r="KUA1350" s="559"/>
      <c r="KUB1350" s="559"/>
      <c r="KUC1350" s="559"/>
      <c r="KUD1350" s="559"/>
      <c r="KUE1350" s="559"/>
      <c r="KUF1350" s="559"/>
      <c r="KUG1350" s="559"/>
      <c r="KUH1350" s="559"/>
      <c r="KUI1350" s="559"/>
      <c r="KUJ1350" s="559"/>
      <c r="KUK1350" s="559"/>
      <c r="KUL1350" s="559"/>
      <c r="KUM1350" s="559"/>
      <c r="KUN1350" s="559"/>
      <c r="KUO1350" s="559"/>
      <c r="KUP1350" s="559"/>
      <c r="KUQ1350" s="559"/>
      <c r="KUR1350" s="559"/>
      <c r="KUS1350" s="559"/>
      <c r="KUT1350" s="559"/>
      <c r="KUU1350" s="559"/>
      <c r="KUV1350" s="559"/>
      <c r="KUW1350" s="559"/>
      <c r="KUX1350" s="559"/>
      <c r="KUY1350" s="559"/>
      <c r="KUZ1350" s="559"/>
      <c r="KVA1350" s="559"/>
      <c r="KVB1350" s="559"/>
      <c r="KVC1350" s="559"/>
      <c r="KVD1350" s="559"/>
      <c r="KVE1350" s="559"/>
      <c r="KVF1350" s="559"/>
      <c r="KVG1350" s="559"/>
      <c r="KVH1350" s="559"/>
      <c r="KVI1350" s="559"/>
      <c r="KVJ1350" s="559"/>
      <c r="KVK1350" s="559"/>
      <c r="KVL1350" s="559"/>
      <c r="KVM1350" s="559"/>
      <c r="KVN1350" s="559"/>
      <c r="KVO1350" s="559"/>
      <c r="KVP1350" s="559"/>
      <c r="KVQ1350" s="559"/>
      <c r="KVR1350" s="559"/>
      <c r="KVS1350" s="559"/>
      <c r="KVT1350" s="559"/>
      <c r="KVU1350" s="559"/>
      <c r="KVV1350" s="559"/>
      <c r="KVW1350" s="559"/>
      <c r="KVX1350" s="559"/>
      <c r="KVY1350" s="559"/>
      <c r="KVZ1350" s="559"/>
      <c r="KWA1350" s="559"/>
      <c r="KWB1350" s="559"/>
      <c r="KWC1350" s="559"/>
      <c r="KWD1350" s="559"/>
      <c r="KWE1350" s="559"/>
      <c r="KWF1350" s="559"/>
      <c r="KWG1350" s="559"/>
      <c r="KWH1350" s="559"/>
      <c r="KWI1350" s="559"/>
      <c r="KWJ1350" s="559"/>
      <c r="KWK1350" s="559"/>
      <c r="KWL1350" s="559"/>
      <c r="KWM1350" s="559"/>
      <c r="KWN1350" s="559"/>
      <c r="KWO1350" s="559"/>
      <c r="KWP1350" s="559"/>
      <c r="KWQ1350" s="559"/>
      <c r="KWR1350" s="559"/>
      <c r="KWS1350" s="559"/>
      <c r="KWT1350" s="559"/>
      <c r="KWU1350" s="559"/>
      <c r="KWV1350" s="559"/>
      <c r="KWW1350" s="559"/>
      <c r="KWX1350" s="559"/>
      <c r="KWY1350" s="559"/>
      <c r="KWZ1350" s="559"/>
      <c r="KXA1350" s="559"/>
      <c r="KXB1350" s="559"/>
      <c r="KXC1350" s="559"/>
      <c r="KXD1350" s="559"/>
      <c r="KXE1350" s="559"/>
      <c r="KXF1350" s="559"/>
      <c r="KXG1350" s="559"/>
      <c r="KXH1350" s="559"/>
      <c r="KXI1350" s="559"/>
      <c r="KXJ1350" s="559"/>
      <c r="KXK1350" s="559"/>
      <c r="KXL1350" s="559"/>
      <c r="KXM1350" s="559"/>
      <c r="KXN1350" s="559"/>
      <c r="KXO1350" s="559"/>
      <c r="KXP1350" s="559"/>
      <c r="KXQ1350" s="559"/>
      <c r="KXR1350" s="559"/>
      <c r="KXS1350" s="559"/>
      <c r="KXT1350" s="559"/>
      <c r="KXU1350" s="559"/>
      <c r="KXV1350" s="559"/>
      <c r="KXW1350" s="559"/>
      <c r="KXX1350" s="559"/>
      <c r="KXY1350" s="559"/>
      <c r="KXZ1350" s="559"/>
      <c r="KYA1350" s="559"/>
      <c r="KYB1350" s="559"/>
      <c r="KYC1350" s="559"/>
      <c r="KYD1350" s="559"/>
      <c r="KYE1350" s="559"/>
      <c r="KYF1350" s="559"/>
      <c r="KYG1350" s="559"/>
      <c r="KYH1350" s="559"/>
      <c r="KYI1350" s="559"/>
      <c r="KYJ1350" s="559"/>
      <c r="KYK1350" s="559"/>
      <c r="KYL1350" s="559"/>
      <c r="KYM1350" s="559"/>
      <c r="KYN1350" s="559"/>
      <c r="KYO1350" s="559"/>
      <c r="KYP1350" s="559"/>
      <c r="KYQ1350" s="559"/>
      <c r="KYR1350" s="559"/>
      <c r="KYS1350" s="559"/>
      <c r="KYT1350" s="559"/>
      <c r="KYU1350" s="559"/>
      <c r="KYV1350" s="559"/>
      <c r="KYW1350" s="559"/>
      <c r="KYX1350" s="559"/>
      <c r="KYY1350" s="559"/>
      <c r="KYZ1350" s="559"/>
      <c r="KZA1350" s="559"/>
      <c r="KZB1350" s="559"/>
      <c r="KZC1350" s="559"/>
      <c r="KZD1350" s="559"/>
      <c r="KZE1350" s="559"/>
      <c r="KZF1350" s="559"/>
      <c r="KZG1350" s="559"/>
      <c r="KZH1350" s="559"/>
      <c r="KZI1350" s="559"/>
      <c r="KZJ1350" s="559"/>
      <c r="KZK1350" s="559"/>
      <c r="KZL1350" s="559"/>
      <c r="KZM1350" s="559"/>
      <c r="KZN1350" s="559"/>
      <c r="KZO1350" s="559"/>
      <c r="KZP1350" s="559"/>
      <c r="KZQ1350" s="559"/>
      <c r="KZR1350" s="559"/>
      <c r="KZS1350" s="559"/>
      <c r="KZT1350" s="559"/>
      <c r="KZU1350" s="559"/>
      <c r="KZV1350" s="559"/>
      <c r="KZW1350" s="559"/>
      <c r="KZX1350" s="559"/>
      <c r="KZY1350" s="559"/>
      <c r="KZZ1350" s="559"/>
      <c r="LAA1350" s="559"/>
      <c r="LAB1350" s="559"/>
      <c r="LAC1350" s="559"/>
      <c r="LAD1350" s="559"/>
      <c r="LAE1350" s="559"/>
      <c r="LAF1350" s="559"/>
      <c r="LAG1350" s="559"/>
      <c r="LAH1350" s="559"/>
      <c r="LAI1350" s="559"/>
      <c r="LAJ1350" s="559"/>
      <c r="LAK1350" s="559"/>
      <c r="LAL1350" s="559"/>
      <c r="LAM1350" s="559"/>
      <c r="LAN1350" s="559"/>
      <c r="LAO1350" s="559"/>
      <c r="LAP1350" s="559"/>
      <c r="LAQ1350" s="559"/>
      <c r="LAR1350" s="559"/>
      <c r="LAS1350" s="559"/>
      <c r="LAT1350" s="559"/>
      <c r="LAU1350" s="559"/>
      <c r="LAV1350" s="559"/>
      <c r="LAW1350" s="559"/>
      <c r="LAX1350" s="559"/>
      <c r="LAY1350" s="559"/>
      <c r="LAZ1350" s="559"/>
      <c r="LBA1350" s="559"/>
      <c r="LBB1350" s="559"/>
      <c r="LBC1350" s="559"/>
      <c r="LBD1350" s="559"/>
      <c r="LBE1350" s="559"/>
      <c r="LBF1350" s="559"/>
      <c r="LBG1350" s="559"/>
      <c r="LBH1350" s="559"/>
      <c r="LBI1350" s="559"/>
      <c r="LBJ1350" s="559"/>
      <c r="LBK1350" s="559"/>
      <c r="LBL1350" s="559"/>
      <c r="LBM1350" s="559"/>
      <c r="LBN1350" s="559"/>
      <c r="LBO1350" s="559"/>
      <c r="LBP1350" s="559"/>
      <c r="LBQ1350" s="559"/>
      <c r="LBR1350" s="559"/>
      <c r="LBS1350" s="559"/>
      <c r="LBT1350" s="559"/>
      <c r="LBU1350" s="559"/>
      <c r="LBV1350" s="559"/>
      <c r="LBW1350" s="559"/>
      <c r="LBX1350" s="559"/>
      <c r="LBY1350" s="559"/>
      <c r="LBZ1350" s="559"/>
      <c r="LCA1350" s="559"/>
      <c r="LCB1350" s="559"/>
      <c r="LCC1350" s="559"/>
      <c r="LCD1350" s="559"/>
      <c r="LCE1350" s="559"/>
      <c r="LCF1350" s="559"/>
      <c r="LCG1350" s="559"/>
      <c r="LCH1350" s="559"/>
      <c r="LCI1350" s="559"/>
      <c r="LCJ1350" s="559"/>
      <c r="LCK1350" s="559"/>
      <c r="LCL1350" s="559"/>
      <c r="LCM1350" s="559"/>
      <c r="LCN1350" s="559"/>
      <c r="LCO1350" s="559"/>
      <c r="LCP1350" s="559"/>
      <c r="LCQ1350" s="559"/>
      <c r="LCR1350" s="559"/>
      <c r="LCS1350" s="559"/>
      <c r="LCT1350" s="559"/>
      <c r="LCU1350" s="559"/>
      <c r="LCV1350" s="559"/>
      <c r="LCW1350" s="559"/>
      <c r="LCX1350" s="559"/>
      <c r="LCY1350" s="559"/>
      <c r="LCZ1350" s="559"/>
      <c r="LDA1350" s="559"/>
      <c r="LDB1350" s="559"/>
      <c r="LDC1350" s="559"/>
      <c r="LDD1350" s="559"/>
      <c r="LDE1350" s="559"/>
      <c r="LDF1350" s="559"/>
      <c r="LDG1350" s="559"/>
      <c r="LDH1350" s="559"/>
      <c r="LDI1350" s="559"/>
      <c r="LDJ1350" s="559"/>
      <c r="LDK1350" s="559"/>
      <c r="LDL1350" s="559"/>
      <c r="LDM1350" s="559"/>
      <c r="LDN1350" s="559"/>
      <c r="LDO1350" s="559"/>
      <c r="LDP1350" s="559"/>
      <c r="LDQ1350" s="559"/>
      <c r="LDR1350" s="559"/>
      <c r="LDS1350" s="559"/>
      <c r="LDT1350" s="559"/>
      <c r="LDU1350" s="559"/>
      <c r="LDV1350" s="559"/>
      <c r="LDW1350" s="559"/>
      <c r="LDX1350" s="559"/>
      <c r="LDY1350" s="559"/>
      <c r="LDZ1350" s="559"/>
      <c r="LEA1350" s="559"/>
      <c r="LEB1350" s="559"/>
      <c r="LEC1350" s="559"/>
      <c r="LED1350" s="559"/>
      <c r="LEE1350" s="559"/>
      <c r="LEF1350" s="559"/>
      <c r="LEG1350" s="559"/>
      <c r="LEH1350" s="559"/>
      <c r="LEI1350" s="559"/>
      <c r="LEJ1350" s="559"/>
      <c r="LEK1350" s="559"/>
      <c r="LEL1350" s="559"/>
      <c r="LEM1350" s="559"/>
      <c r="LEN1350" s="559"/>
      <c r="LEO1350" s="559"/>
      <c r="LEP1350" s="559"/>
      <c r="LEQ1350" s="559"/>
      <c r="LER1350" s="559"/>
      <c r="LES1350" s="559"/>
      <c r="LET1350" s="559"/>
      <c r="LEU1350" s="559"/>
      <c r="LEV1350" s="559"/>
      <c r="LEW1350" s="559"/>
      <c r="LEX1350" s="559"/>
      <c r="LEY1350" s="559"/>
      <c r="LEZ1350" s="559"/>
      <c r="LFA1350" s="559"/>
      <c r="LFB1350" s="559"/>
      <c r="LFC1350" s="559"/>
      <c r="LFD1350" s="559"/>
      <c r="LFE1350" s="559"/>
      <c r="LFF1350" s="559"/>
      <c r="LFG1350" s="559"/>
      <c r="LFH1350" s="559"/>
      <c r="LFI1350" s="559"/>
      <c r="LFJ1350" s="559"/>
      <c r="LFK1350" s="559"/>
      <c r="LFL1350" s="559"/>
      <c r="LFM1350" s="559"/>
      <c r="LFN1350" s="559"/>
      <c r="LFO1350" s="559"/>
      <c r="LFP1350" s="559"/>
      <c r="LFQ1350" s="559"/>
      <c r="LFR1350" s="559"/>
      <c r="LFS1350" s="559"/>
      <c r="LFT1350" s="559"/>
      <c r="LFU1350" s="559"/>
      <c r="LFV1350" s="559"/>
      <c r="LFW1350" s="559"/>
      <c r="LFX1350" s="559"/>
      <c r="LFY1350" s="559"/>
      <c r="LFZ1350" s="559"/>
      <c r="LGA1350" s="559"/>
      <c r="LGB1350" s="559"/>
      <c r="LGC1350" s="559"/>
      <c r="LGD1350" s="559"/>
      <c r="LGE1350" s="559"/>
      <c r="LGF1350" s="559"/>
      <c r="LGG1350" s="559"/>
      <c r="LGH1350" s="559"/>
      <c r="LGI1350" s="559"/>
      <c r="LGJ1350" s="559"/>
      <c r="LGK1350" s="559"/>
      <c r="LGL1350" s="559"/>
      <c r="LGM1350" s="559"/>
      <c r="LGN1350" s="559"/>
      <c r="LGO1350" s="559"/>
      <c r="LGP1350" s="559"/>
      <c r="LGQ1350" s="559"/>
      <c r="LGR1350" s="559"/>
      <c r="LGS1350" s="559"/>
      <c r="LGT1350" s="559"/>
      <c r="LGU1350" s="559"/>
      <c r="LGV1350" s="559"/>
      <c r="LGW1350" s="559"/>
      <c r="LGX1350" s="559"/>
      <c r="LGY1350" s="559"/>
      <c r="LGZ1350" s="559"/>
      <c r="LHA1350" s="559"/>
      <c r="LHB1350" s="559"/>
      <c r="LHC1350" s="559"/>
      <c r="LHD1350" s="559"/>
      <c r="LHE1350" s="559"/>
      <c r="LHF1350" s="559"/>
      <c r="LHG1350" s="559"/>
      <c r="LHH1350" s="559"/>
      <c r="LHI1350" s="559"/>
      <c r="LHJ1350" s="559"/>
      <c r="LHK1350" s="559"/>
      <c r="LHL1350" s="559"/>
      <c r="LHM1350" s="559"/>
      <c r="LHN1350" s="559"/>
      <c r="LHO1350" s="559"/>
      <c r="LHP1350" s="559"/>
      <c r="LHQ1350" s="559"/>
      <c r="LHR1350" s="559"/>
      <c r="LHS1350" s="559"/>
      <c r="LHT1350" s="559"/>
      <c r="LHU1350" s="559"/>
      <c r="LHV1350" s="559"/>
      <c r="LHW1350" s="559"/>
      <c r="LHX1350" s="559"/>
      <c r="LHY1350" s="559"/>
      <c r="LHZ1350" s="559"/>
      <c r="LIA1350" s="559"/>
      <c r="LIB1350" s="559"/>
      <c r="LIC1350" s="559"/>
      <c r="LID1350" s="559"/>
      <c r="LIE1350" s="559"/>
      <c r="LIF1350" s="559"/>
      <c r="LIG1350" s="559"/>
      <c r="LIH1350" s="559"/>
      <c r="LII1350" s="559"/>
      <c r="LIJ1350" s="559"/>
      <c r="LIK1350" s="559"/>
      <c r="LIL1350" s="559"/>
      <c r="LIM1350" s="559"/>
      <c r="LIN1350" s="559"/>
      <c r="LIO1350" s="559"/>
      <c r="LIP1350" s="559"/>
      <c r="LIQ1350" s="559"/>
      <c r="LIR1350" s="559"/>
      <c r="LIS1350" s="559"/>
      <c r="LIT1350" s="559"/>
      <c r="LIU1350" s="559"/>
      <c r="LIV1350" s="559"/>
      <c r="LIW1350" s="559"/>
      <c r="LIX1350" s="559"/>
      <c r="LIY1350" s="559"/>
      <c r="LIZ1350" s="559"/>
      <c r="LJA1350" s="559"/>
      <c r="LJB1350" s="559"/>
      <c r="LJC1350" s="559"/>
      <c r="LJD1350" s="559"/>
      <c r="LJE1350" s="559"/>
      <c r="LJF1350" s="559"/>
      <c r="LJG1350" s="559"/>
      <c r="LJH1350" s="559"/>
      <c r="LJI1350" s="559"/>
      <c r="LJJ1350" s="559"/>
      <c r="LJK1350" s="559"/>
      <c r="LJL1350" s="559"/>
      <c r="LJM1350" s="559"/>
      <c r="LJN1350" s="559"/>
      <c r="LJO1350" s="559"/>
      <c r="LJP1350" s="559"/>
      <c r="LJQ1350" s="559"/>
      <c r="LJR1350" s="559"/>
      <c r="LJS1350" s="559"/>
      <c r="LJT1350" s="559"/>
      <c r="LJU1350" s="559"/>
      <c r="LJV1350" s="559"/>
      <c r="LJW1350" s="559"/>
      <c r="LJX1350" s="559"/>
      <c r="LJY1350" s="559"/>
      <c r="LJZ1350" s="559"/>
      <c r="LKA1350" s="559"/>
      <c r="LKB1350" s="559"/>
      <c r="LKC1350" s="559"/>
      <c r="LKD1350" s="559"/>
      <c r="LKE1350" s="559"/>
      <c r="LKF1350" s="559"/>
      <c r="LKG1350" s="559"/>
      <c r="LKH1350" s="559"/>
      <c r="LKI1350" s="559"/>
      <c r="LKJ1350" s="559"/>
      <c r="LKK1350" s="559"/>
      <c r="LKL1350" s="559"/>
      <c r="LKM1350" s="559"/>
      <c r="LKN1350" s="559"/>
      <c r="LKO1350" s="559"/>
      <c r="LKP1350" s="559"/>
      <c r="LKQ1350" s="559"/>
      <c r="LKR1350" s="559"/>
      <c r="LKS1350" s="559"/>
      <c r="LKT1350" s="559"/>
      <c r="LKU1350" s="559"/>
      <c r="LKV1350" s="559"/>
      <c r="LKW1350" s="559"/>
      <c r="LKX1350" s="559"/>
      <c r="LKY1350" s="559"/>
      <c r="LKZ1350" s="559"/>
      <c r="LLA1350" s="559"/>
      <c r="LLB1350" s="559"/>
      <c r="LLC1350" s="559"/>
      <c r="LLD1350" s="559"/>
      <c r="LLE1350" s="559"/>
      <c r="LLF1350" s="559"/>
      <c r="LLG1350" s="559"/>
      <c r="LLH1350" s="559"/>
      <c r="LLI1350" s="559"/>
      <c r="LLJ1350" s="559"/>
      <c r="LLK1350" s="559"/>
      <c r="LLL1350" s="559"/>
      <c r="LLM1350" s="559"/>
      <c r="LLN1350" s="559"/>
      <c r="LLO1350" s="559"/>
      <c r="LLP1350" s="559"/>
      <c r="LLQ1350" s="559"/>
      <c r="LLR1350" s="559"/>
      <c r="LLS1350" s="559"/>
      <c r="LLT1350" s="559"/>
      <c r="LLU1350" s="559"/>
      <c r="LLV1350" s="559"/>
      <c r="LLW1350" s="559"/>
      <c r="LLX1350" s="559"/>
      <c r="LLY1350" s="559"/>
      <c r="LLZ1350" s="559"/>
      <c r="LMA1350" s="559"/>
      <c r="LMB1350" s="559"/>
      <c r="LMC1350" s="559"/>
      <c r="LMD1350" s="559"/>
      <c r="LME1350" s="559"/>
      <c r="LMF1350" s="559"/>
      <c r="LMG1350" s="559"/>
      <c r="LMH1350" s="559"/>
      <c r="LMI1350" s="559"/>
      <c r="LMJ1350" s="559"/>
      <c r="LMK1350" s="559"/>
      <c r="LML1350" s="559"/>
      <c r="LMM1350" s="559"/>
      <c r="LMN1350" s="559"/>
      <c r="LMO1350" s="559"/>
      <c r="LMP1350" s="559"/>
      <c r="LMQ1350" s="559"/>
      <c r="LMR1350" s="559"/>
      <c r="LMS1350" s="559"/>
      <c r="LMT1350" s="559"/>
      <c r="LMU1350" s="559"/>
      <c r="LMV1350" s="559"/>
      <c r="LMW1350" s="559"/>
      <c r="LMX1350" s="559"/>
      <c r="LMY1350" s="559"/>
      <c r="LMZ1350" s="559"/>
      <c r="LNA1350" s="559"/>
      <c r="LNB1350" s="559"/>
      <c r="LNC1350" s="559"/>
      <c r="LND1350" s="559"/>
      <c r="LNE1350" s="559"/>
      <c r="LNF1350" s="559"/>
      <c r="LNG1350" s="559"/>
      <c r="LNH1350" s="559"/>
      <c r="LNI1350" s="559"/>
      <c r="LNJ1350" s="559"/>
      <c r="LNK1350" s="559"/>
      <c r="LNL1350" s="559"/>
      <c r="LNM1350" s="559"/>
      <c r="LNN1350" s="559"/>
      <c r="LNO1350" s="559"/>
      <c r="LNP1350" s="559"/>
      <c r="LNQ1350" s="559"/>
      <c r="LNR1350" s="559"/>
      <c r="LNS1350" s="559"/>
      <c r="LNT1350" s="559"/>
      <c r="LNU1350" s="559"/>
      <c r="LNV1350" s="559"/>
      <c r="LNW1350" s="559"/>
      <c r="LNX1350" s="559"/>
      <c r="LNY1350" s="559"/>
      <c r="LNZ1350" s="559"/>
      <c r="LOA1350" s="559"/>
      <c r="LOB1350" s="559"/>
      <c r="LOC1350" s="559"/>
      <c r="LOD1350" s="559"/>
      <c r="LOE1350" s="559"/>
      <c r="LOF1350" s="559"/>
      <c r="LOG1350" s="559"/>
      <c r="LOH1350" s="559"/>
      <c r="LOI1350" s="559"/>
      <c r="LOJ1350" s="559"/>
      <c r="LOK1350" s="559"/>
      <c r="LOL1350" s="559"/>
      <c r="LOM1350" s="559"/>
      <c r="LON1350" s="559"/>
      <c r="LOO1350" s="559"/>
      <c r="LOP1350" s="559"/>
      <c r="LOQ1350" s="559"/>
      <c r="LOR1350" s="559"/>
      <c r="LOS1350" s="559"/>
      <c r="LOT1350" s="559"/>
      <c r="LOU1350" s="559"/>
      <c r="LOV1350" s="559"/>
      <c r="LOW1350" s="559"/>
      <c r="LOX1350" s="559"/>
      <c r="LOY1350" s="559"/>
      <c r="LOZ1350" s="559"/>
      <c r="LPA1350" s="559"/>
      <c r="LPB1350" s="559"/>
      <c r="LPC1350" s="559"/>
      <c r="LPD1350" s="559"/>
      <c r="LPE1350" s="559"/>
      <c r="LPF1350" s="559"/>
      <c r="LPG1350" s="559"/>
      <c r="LPH1350" s="559"/>
      <c r="LPI1350" s="559"/>
      <c r="LPJ1350" s="559"/>
      <c r="LPK1350" s="559"/>
      <c r="LPL1350" s="559"/>
      <c r="LPM1350" s="559"/>
      <c r="LPN1350" s="559"/>
      <c r="LPO1350" s="559"/>
      <c r="LPP1350" s="559"/>
      <c r="LPQ1350" s="559"/>
      <c r="LPR1350" s="559"/>
      <c r="LPS1350" s="559"/>
      <c r="LPT1350" s="559"/>
      <c r="LPU1350" s="559"/>
      <c r="LPV1350" s="559"/>
      <c r="LPW1350" s="559"/>
      <c r="LPX1350" s="559"/>
      <c r="LPY1350" s="559"/>
      <c r="LPZ1350" s="559"/>
      <c r="LQA1350" s="559"/>
      <c r="LQB1350" s="559"/>
      <c r="LQC1350" s="559"/>
      <c r="LQD1350" s="559"/>
      <c r="LQE1350" s="559"/>
      <c r="LQF1350" s="559"/>
      <c r="LQG1350" s="559"/>
      <c r="LQH1350" s="559"/>
      <c r="LQI1350" s="559"/>
      <c r="LQJ1350" s="559"/>
      <c r="LQK1350" s="559"/>
      <c r="LQL1350" s="559"/>
      <c r="LQM1350" s="559"/>
      <c r="LQN1350" s="559"/>
      <c r="LQO1350" s="559"/>
      <c r="LQP1350" s="559"/>
      <c r="LQQ1350" s="559"/>
      <c r="LQR1350" s="559"/>
      <c r="LQS1350" s="559"/>
      <c r="LQT1350" s="559"/>
      <c r="LQU1350" s="559"/>
      <c r="LQV1350" s="559"/>
      <c r="LQW1350" s="559"/>
      <c r="LQX1350" s="559"/>
      <c r="LQY1350" s="559"/>
      <c r="LQZ1350" s="559"/>
      <c r="LRA1350" s="559"/>
      <c r="LRB1350" s="559"/>
      <c r="LRC1350" s="559"/>
      <c r="LRD1350" s="559"/>
      <c r="LRE1350" s="559"/>
      <c r="LRF1350" s="559"/>
      <c r="LRG1350" s="559"/>
      <c r="LRH1350" s="559"/>
      <c r="LRI1350" s="559"/>
      <c r="LRJ1350" s="559"/>
      <c r="LRK1350" s="559"/>
      <c r="LRL1350" s="559"/>
      <c r="LRM1350" s="559"/>
      <c r="LRN1350" s="559"/>
      <c r="LRO1350" s="559"/>
      <c r="LRP1350" s="559"/>
      <c r="LRQ1350" s="559"/>
      <c r="LRR1350" s="559"/>
      <c r="LRS1350" s="559"/>
      <c r="LRT1350" s="559"/>
      <c r="LRU1350" s="559"/>
      <c r="LRV1350" s="559"/>
      <c r="LRW1350" s="559"/>
      <c r="LRX1350" s="559"/>
      <c r="LRY1350" s="559"/>
      <c r="LRZ1350" s="559"/>
      <c r="LSA1350" s="559"/>
      <c r="LSB1350" s="559"/>
      <c r="LSC1350" s="559"/>
      <c r="LSD1350" s="559"/>
      <c r="LSE1350" s="559"/>
      <c r="LSF1350" s="559"/>
      <c r="LSG1350" s="559"/>
      <c r="LSH1350" s="559"/>
      <c r="LSI1350" s="559"/>
      <c r="LSJ1350" s="559"/>
      <c r="LSK1350" s="559"/>
      <c r="LSL1350" s="559"/>
      <c r="LSM1350" s="559"/>
      <c r="LSN1350" s="559"/>
      <c r="LSO1350" s="559"/>
      <c r="LSP1350" s="559"/>
      <c r="LSQ1350" s="559"/>
      <c r="LSR1350" s="559"/>
      <c r="LSS1350" s="559"/>
      <c r="LST1350" s="559"/>
      <c r="LSU1350" s="559"/>
      <c r="LSV1350" s="559"/>
      <c r="LSW1350" s="559"/>
      <c r="LSX1350" s="559"/>
      <c r="LSY1350" s="559"/>
      <c r="LSZ1350" s="559"/>
      <c r="LTA1350" s="559"/>
      <c r="LTB1350" s="559"/>
      <c r="LTC1350" s="559"/>
      <c r="LTD1350" s="559"/>
      <c r="LTE1350" s="559"/>
      <c r="LTF1350" s="559"/>
      <c r="LTG1350" s="559"/>
      <c r="LTH1350" s="559"/>
      <c r="LTI1350" s="559"/>
      <c r="LTJ1350" s="559"/>
      <c r="LTK1350" s="559"/>
      <c r="LTL1350" s="559"/>
      <c r="LTM1350" s="559"/>
      <c r="LTN1350" s="559"/>
      <c r="LTO1350" s="559"/>
      <c r="LTP1350" s="559"/>
      <c r="LTQ1350" s="559"/>
      <c r="LTR1350" s="559"/>
      <c r="LTS1350" s="559"/>
      <c r="LTT1350" s="559"/>
      <c r="LTU1350" s="559"/>
      <c r="LTV1350" s="559"/>
      <c r="LTW1350" s="559"/>
      <c r="LTX1350" s="559"/>
      <c r="LTY1350" s="559"/>
      <c r="LTZ1350" s="559"/>
      <c r="LUA1350" s="559"/>
      <c r="LUB1350" s="559"/>
      <c r="LUC1350" s="559"/>
      <c r="LUD1350" s="559"/>
      <c r="LUE1350" s="559"/>
      <c r="LUF1350" s="559"/>
      <c r="LUG1350" s="559"/>
      <c r="LUH1350" s="559"/>
      <c r="LUI1350" s="559"/>
      <c r="LUJ1350" s="559"/>
      <c r="LUK1350" s="559"/>
      <c r="LUL1350" s="559"/>
      <c r="LUM1350" s="559"/>
      <c r="LUN1350" s="559"/>
      <c r="LUO1350" s="559"/>
      <c r="LUP1350" s="559"/>
      <c r="LUQ1350" s="559"/>
      <c r="LUR1350" s="559"/>
      <c r="LUS1350" s="559"/>
      <c r="LUT1350" s="559"/>
      <c r="LUU1350" s="559"/>
      <c r="LUV1350" s="559"/>
      <c r="LUW1350" s="559"/>
      <c r="LUX1350" s="559"/>
      <c r="LUY1350" s="559"/>
      <c r="LUZ1350" s="559"/>
      <c r="LVA1350" s="559"/>
      <c r="LVB1350" s="559"/>
      <c r="LVC1350" s="559"/>
      <c r="LVD1350" s="559"/>
      <c r="LVE1350" s="559"/>
      <c r="LVF1350" s="559"/>
      <c r="LVG1350" s="559"/>
      <c r="LVH1350" s="559"/>
      <c r="LVI1350" s="559"/>
      <c r="LVJ1350" s="559"/>
      <c r="LVK1350" s="559"/>
      <c r="LVL1350" s="559"/>
      <c r="LVM1350" s="559"/>
      <c r="LVN1350" s="559"/>
      <c r="LVO1350" s="559"/>
      <c r="LVP1350" s="559"/>
      <c r="LVQ1350" s="559"/>
      <c r="LVR1350" s="559"/>
      <c r="LVS1350" s="559"/>
      <c r="LVT1350" s="559"/>
      <c r="LVU1350" s="559"/>
      <c r="LVV1350" s="559"/>
      <c r="LVW1350" s="559"/>
      <c r="LVX1350" s="559"/>
      <c r="LVY1350" s="559"/>
      <c r="LVZ1350" s="559"/>
      <c r="LWA1350" s="559"/>
      <c r="LWB1350" s="559"/>
      <c r="LWC1350" s="559"/>
      <c r="LWD1350" s="559"/>
      <c r="LWE1350" s="559"/>
      <c r="LWF1350" s="559"/>
      <c r="LWG1350" s="559"/>
      <c r="LWH1350" s="559"/>
      <c r="LWI1350" s="559"/>
      <c r="LWJ1350" s="559"/>
      <c r="LWK1350" s="559"/>
      <c r="LWL1350" s="559"/>
      <c r="LWM1350" s="559"/>
      <c r="LWN1350" s="559"/>
      <c r="LWO1350" s="559"/>
      <c r="LWP1350" s="559"/>
      <c r="LWQ1350" s="559"/>
      <c r="LWR1350" s="559"/>
      <c r="LWS1350" s="559"/>
      <c r="LWT1350" s="559"/>
      <c r="LWU1350" s="559"/>
      <c r="LWV1350" s="559"/>
      <c r="LWW1350" s="559"/>
      <c r="LWX1350" s="559"/>
      <c r="LWY1350" s="559"/>
      <c r="LWZ1350" s="559"/>
      <c r="LXA1350" s="559"/>
      <c r="LXB1350" s="559"/>
      <c r="LXC1350" s="559"/>
      <c r="LXD1350" s="559"/>
      <c r="LXE1350" s="559"/>
      <c r="LXF1350" s="559"/>
      <c r="LXG1350" s="559"/>
      <c r="LXH1350" s="559"/>
      <c r="LXI1350" s="559"/>
      <c r="LXJ1350" s="559"/>
      <c r="LXK1350" s="559"/>
      <c r="LXL1350" s="559"/>
      <c r="LXM1350" s="559"/>
      <c r="LXN1350" s="559"/>
      <c r="LXO1350" s="559"/>
      <c r="LXP1350" s="559"/>
      <c r="LXQ1350" s="559"/>
      <c r="LXR1350" s="559"/>
      <c r="LXS1350" s="559"/>
      <c r="LXT1350" s="559"/>
      <c r="LXU1350" s="559"/>
      <c r="LXV1350" s="559"/>
      <c r="LXW1350" s="559"/>
      <c r="LXX1350" s="559"/>
      <c r="LXY1350" s="559"/>
      <c r="LXZ1350" s="559"/>
      <c r="LYA1350" s="559"/>
      <c r="LYB1350" s="559"/>
      <c r="LYC1350" s="559"/>
      <c r="LYD1350" s="559"/>
      <c r="LYE1350" s="559"/>
      <c r="LYF1350" s="559"/>
      <c r="LYG1350" s="559"/>
      <c r="LYH1350" s="559"/>
      <c r="LYI1350" s="559"/>
      <c r="LYJ1350" s="559"/>
      <c r="LYK1350" s="559"/>
      <c r="LYL1350" s="559"/>
      <c r="LYM1350" s="559"/>
      <c r="LYN1350" s="559"/>
      <c r="LYO1350" s="559"/>
      <c r="LYP1350" s="559"/>
      <c r="LYQ1350" s="559"/>
      <c r="LYR1350" s="559"/>
      <c r="LYS1350" s="559"/>
      <c r="LYT1350" s="559"/>
      <c r="LYU1350" s="559"/>
      <c r="LYV1350" s="559"/>
      <c r="LYW1350" s="559"/>
      <c r="LYX1350" s="559"/>
      <c r="LYY1350" s="559"/>
      <c r="LYZ1350" s="559"/>
      <c r="LZA1350" s="559"/>
      <c r="LZB1350" s="559"/>
      <c r="LZC1350" s="559"/>
      <c r="LZD1350" s="559"/>
      <c r="LZE1350" s="559"/>
      <c r="LZF1350" s="559"/>
      <c r="LZG1350" s="559"/>
      <c r="LZH1350" s="559"/>
      <c r="LZI1350" s="559"/>
      <c r="LZJ1350" s="559"/>
      <c r="LZK1350" s="559"/>
      <c r="LZL1350" s="559"/>
      <c r="LZM1350" s="559"/>
      <c r="LZN1350" s="559"/>
      <c r="LZO1350" s="559"/>
      <c r="LZP1350" s="559"/>
      <c r="LZQ1350" s="559"/>
      <c r="LZR1350" s="559"/>
      <c r="LZS1350" s="559"/>
      <c r="LZT1350" s="559"/>
      <c r="LZU1350" s="559"/>
      <c r="LZV1350" s="559"/>
      <c r="LZW1350" s="559"/>
      <c r="LZX1350" s="559"/>
      <c r="LZY1350" s="559"/>
      <c r="LZZ1350" s="559"/>
      <c r="MAA1350" s="559"/>
      <c r="MAB1350" s="559"/>
      <c r="MAC1350" s="559"/>
      <c r="MAD1350" s="559"/>
      <c r="MAE1350" s="559"/>
      <c r="MAF1350" s="559"/>
      <c r="MAG1350" s="559"/>
      <c r="MAH1350" s="559"/>
      <c r="MAI1350" s="559"/>
      <c r="MAJ1350" s="559"/>
      <c r="MAK1350" s="559"/>
      <c r="MAL1350" s="559"/>
      <c r="MAM1350" s="559"/>
      <c r="MAN1350" s="559"/>
      <c r="MAO1350" s="559"/>
      <c r="MAP1350" s="559"/>
      <c r="MAQ1350" s="559"/>
      <c r="MAR1350" s="559"/>
      <c r="MAS1350" s="559"/>
      <c r="MAT1350" s="559"/>
      <c r="MAU1350" s="559"/>
      <c r="MAV1350" s="559"/>
      <c r="MAW1350" s="559"/>
      <c r="MAX1350" s="559"/>
      <c r="MAY1350" s="559"/>
      <c r="MAZ1350" s="559"/>
      <c r="MBA1350" s="559"/>
      <c r="MBB1350" s="559"/>
      <c r="MBC1350" s="559"/>
      <c r="MBD1350" s="559"/>
      <c r="MBE1350" s="559"/>
      <c r="MBF1350" s="559"/>
      <c r="MBG1350" s="559"/>
      <c r="MBH1350" s="559"/>
      <c r="MBI1350" s="559"/>
      <c r="MBJ1350" s="559"/>
      <c r="MBK1350" s="559"/>
      <c r="MBL1350" s="559"/>
      <c r="MBM1350" s="559"/>
      <c r="MBN1350" s="559"/>
      <c r="MBO1350" s="559"/>
      <c r="MBP1350" s="559"/>
      <c r="MBQ1350" s="559"/>
      <c r="MBR1350" s="559"/>
      <c r="MBS1350" s="559"/>
      <c r="MBT1350" s="559"/>
      <c r="MBU1350" s="559"/>
      <c r="MBV1350" s="559"/>
      <c r="MBW1350" s="559"/>
      <c r="MBX1350" s="559"/>
      <c r="MBY1350" s="559"/>
      <c r="MBZ1350" s="559"/>
      <c r="MCA1350" s="559"/>
      <c r="MCB1350" s="559"/>
      <c r="MCC1350" s="559"/>
      <c r="MCD1350" s="559"/>
      <c r="MCE1350" s="559"/>
      <c r="MCF1350" s="559"/>
      <c r="MCG1350" s="559"/>
      <c r="MCH1350" s="559"/>
      <c r="MCI1350" s="559"/>
      <c r="MCJ1350" s="559"/>
      <c r="MCK1350" s="559"/>
      <c r="MCL1350" s="559"/>
      <c r="MCM1350" s="559"/>
      <c r="MCN1350" s="559"/>
      <c r="MCO1350" s="559"/>
      <c r="MCP1350" s="559"/>
      <c r="MCQ1350" s="559"/>
      <c r="MCR1350" s="559"/>
      <c r="MCS1350" s="559"/>
      <c r="MCT1350" s="559"/>
      <c r="MCU1350" s="559"/>
      <c r="MCV1350" s="559"/>
      <c r="MCW1350" s="559"/>
      <c r="MCX1350" s="559"/>
      <c r="MCY1350" s="559"/>
      <c r="MCZ1350" s="559"/>
      <c r="MDA1350" s="559"/>
      <c r="MDB1350" s="559"/>
      <c r="MDC1350" s="559"/>
      <c r="MDD1350" s="559"/>
      <c r="MDE1350" s="559"/>
      <c r="MDF1350" s="559"/>
      <c r="MDG1350" s="559"/>
      <c r="MDH1350" s="559"/>
      <c r="MDI1350" s="559"/>
      <c r="MDJ1350" s="559"/>
      <c r="MDK1350" s="559"/>
      <c r="MDL1350" s="559"/>
      <c r="MDM1350" s="559"/>
      <c r="MDN1350" s="559"/>
      <c r="MDO1350" s="559"/>
      <c r="MDP1350" s="559"/>
      <c r="MDQ1350" s="559"/>
      <c r="MDR1350" s="559"/>
      <c r="MDS1350" s="559"/>
      <c r="MDT1350" s="559"/>
      <c r="MDU1350" s="559"/>
      <c r="MDV1350" s="559"/>
      <c r="MDW1350" s="559"/>
      <c r="MDX1350" s="559"/>
      <c r="MDY1350" s="559"/>
      <c r="MDZ1350" s="559"/>
      <c r="MEA1350" s="559"/>
      <c r="MEB1350" s="559"/>
      <c r="MEC1350" s="559"/>
      <c r="MED1350" s="559"/>
      <c r="MEE1350" s="559"/>
      <c r="MEF1350" s="559"/>
      <c r="MEG1350" s="559"/>
      <c r="MEH1350" s="559"/>
      <c r="MEI1350" s="559"/>
      <c r="MEJ1350" s="559"/>
      <c r="MEK1350" s="559"/>
      <c r="MEL1350" s="559"/>
      <c r="MEM1350" s="559"/>
      <c r="MEN1350" s="559"/>
      <c r="MEO1350" s="559"/>
      <c r="MEP1350" s="559"/>
      <c r="MEQ1350" s="559"/>
      <c r="MER1350" s="559"/>
      <c r="MES1350" s="559"/>
      <c r="MET1350" s="559"/>
      <c r="MEU1350" s="559"/>
      <c r="MEV1350" s="559"/>
      <c r="MEW1350" s="559"/>
      <c r="MEX1350" s="559"/>
      <c r="MEY1350" s="559"/>
      <c r="MEZ1350" s="559"/>
      <c r="MFA1350" s="559"/>
      <c r="MFB1350" s="559"/>
      <c r="MFC1350" s="559"/>
      <c r="MFD1350" s="559"/>
      <c r="MFE1350" s="559"/>
      <c r="MFF1350" s="559"/>
      <c r="MFG1350" s="559"/>
      <c r="MFH1350" s="559"/>
      <c r="MFI1350" s="559"/>
      <c r="MFJ1350" s="559"/>
      <c r="MFK1350" s="559"/>
      <c r="MFL1350" s="559"/>
      <c r="MFM1350" s="559"/>
      <c r="MFN1350" s="559"/>
      <c r="MFO1350" s="559"/>
      <c r="MFP1350" s="559"/>
      <c r="MFQ1350" s="559"/>
      <c r="MFR1350" s="559"/>
      <c r="MFS1350" s="559"/>
      <c r="MFT1350" s="559"/>
      <c r="MFU1350" s="559"/>
      <c r="MFV1350" s="559"/>
      <c r="MFW1350" s="559"/>
      <c r="MFX1350" s="559"/>
      <c r="MFY1350" s="559"/>
      <c r="MFZ1350" s="559"/>
      <c r="MGA1350" s="559"/>
      <c r="MGB1350" s="559"/>
      <c r="MGC1350" s="559"/>
      <c r="MGD1350" s="559"/>
      <c r="MGE1350" s="559"/>
      <c r="MGF1350" s="559"/>
      <c r="MGG1350" s="559"/>
      <c r="MGH1350" s="559"/>
      <c r="MGI1350" s="559"/>
      <c r="MGJ1350" s="559"/>
      <c r="MGK1350" s="559"/>
      <c r="MGL1350" s="559"/>
      <c r="MGM1350" s="559"/>
      <c r="MGN1350" s="559"/>
      <c r="MGO1350" s="559"/>
      <c r="MGP1350" s="559"/>
      <c r="MGQ1350" s="559"/>
      <c r="MGR1350" s="559"/>
      <c r="MGS1350" s="559"/>
      <c r="MGT1350" s="559"/>
      <c r="MGU1350" s="559"/>
      <c r="MGV1350" s="559"/>
      <c r="MGW1350" s="559"/>
      <c r="MGX1350" s="559"/>
      <c r="MGY1350" s="559"/>
      <c r="MGZ1350" s="559"/>
      <c r="MHA1350" s="559"/>
      <c r="MHB1350" s="559"/>
      <c r="MHC1350" s="559"/>
      <c r="MHD1350" s="559"/>
      <c r="MHE1350" s="559"/>
      <c r="MHF1350" s="559"/>
      <c r="MHG1350" s="559"/>
      <c r="MHH1350" s="559"/>
      <c r="MHI1350" s="559"/>
      <c r="MHJ1350" s="559"/>
      <c r="MHK1350" s="559"/>
      <c r="MHL1350" s="559"/>
      <c r="MHM1350" s="559"/>
      <c r="MHN1350" s="559"/>
      <c r="MHO1350" s="559"/>
      <c r="MHP1350" s="559"/>
      <c r="MHQ1350" s="559"/>
      <c r="MHR1350" s="559"/>
      <c r="MHS1350" s="559"/>
      <c r="MHT1350" s="559"/>
      <c r="MHU1350" s="559"/>
      <c r="MHV1350" s="559"/>
      <c r="MHW1350" s="559"/>
      <c r="MHX1350" s="559"/>
      <c r="MHY1350" s="559"/>
      <c r="MHZ1350" s="559"/>
      <c r="MIA1350" s="559"/>
      <c r="MIB1350" s="559"/>
      <c r="MIC1350" s="559"/>
      <c r="MID1350" s="559"/>
      <c r="MIE1350" s="559"/>
      <c r="MIF1350" s="559"/>
      <c r="MIG1350" s="559"/>
      <c r="MIH1350" s="559"/>
      <c r="MII1350" s="559"/>
      <c r="MIJ1350" s="559"/>
      <c r="MIK1350" s="559"/>
      <c r="MIL1350" s="559"/>
      <c r="MIM1350" s="559"/>
      <c r="MIN1350" s="559"/>
      <c r="MIO1350" s="559"/>
      <c r="MIP1350" s="559"/>
      <c r="MIQ1350" s="559"/>
      <c r="MIR1350" s="559"/>
      <c r="MIS1350" s="559"/>
      <c r="MIT1350" s="559"/>
      <c r="MIU1350" s="559"/>
      <c r="MIV1350" s="559"/>
      <c r="MIW1350" s="559"/>
      <c r="MIX1350" s="559"/>
      <c r="MIY1350" s="559"/>
      <c r="MIZ1350" s="559"/>
      <c r="MJA1350" s="559"/>
      <c r="MJB1350" s="559"/>
      <c r="MJC1350" s="559"/>
      <c r="MJD1350" s="559"/>
      <c r="MJE1350" s="559"/>
      <c r="MJF1350" s="559"/>
      <c r="MJG1350" s="559"/>
      <c r="MJH1350" s="559"/>
      <c r="MJI1350" s="559"/>
      <c r="MJJ1350" s="559"/>
      <c r="MJK1350" s="559"/>
      <c r="MJL1350" s="559"/>
      <c r="MJM1350" s="559"/>
      <c r="MJN1350" s="559"/>
      <c r="MJO1350" s="559"/>
      <c r="MJP1350" s="559"/>
      <c r="MJQ1350" s="559"/>
      <c r="MJR1350" s="559"/>
      <c r="MJS1350" s="559"/>
      <c r="MJT1350" s="559"/>
      <c r="MJU1350" s="559"/>
      <c r="MJV1350" s="559"/>
      <c r="MJW1350" s="559"/>
      <c r="MJX1350" s="559"/>
      <c r="MJY1350" s="559"/>
      <c r="MJZ1350" s="559"/>
      <c r="MKA1350" s="559"/>
      <c r="MKB1350" s="559"/>
      <c r="MKC1350" s="559"/>
      <c r="MKD1350" s="559"/>
      <c r="MKE1350" s="559"/>
      <c r="MKF1350" s="559"/>
      <c r="MKG1350" s="559"/>
      <c r="MKH1350" s="559"/>
      <c r="MKI1350" s="559"/>
      <c r="MKJ1350" s="559"/>
      <c r="MKK1350" s="559"/>
      <c r="MKL1350" s="559"/>
      <c r="MKM1350" s="559"/>
      <c r="MKN1350" s="559"/>
      <c r="MKO1350" s="559"/>
      <c r="MKP1350" s="559"/>
      <c r="MKQ1350" s="559"/>
      <c r="MKR1350" s="559"/>
      <c r="MKS1350" s="559"/>
      <c r="MKT1350" s="559"/>
      <c r="MKU1350" s="559"/>
      <c r="MKV1350" s="559"/>
      <c r="MKW1350" s="559"/>
      <c r="MKX1350" s="559"/>
      <c r="MKY1350" s="559"/>
      <c r="MKZ1350" s="559"/>
      <c r="MLA1350" s="559"/>
      <c r="MLB1350" s="559"/>
      <c r="MLC1350" s="559"/>
      <c r="MLD1350" s="559"/>
      <c r="MLE1350" s="559"/>
      <c r="MLF1350" s="559"/>
      <c r="MLG1350" s="559"/>
      <c r="MLH1350" s="559"/>
      <c r="MLI1350" s="559"/>
      <c r="MLJ1350" s="559"/>
      <c r="MLK1350" s="559"/>
      <c r="MLL1350" s="559"/>
      <c r="MLM1350" s="559"/>
      <c r="MLN1350" s="559"/>
      <c r="MLO1350" s="559"/>
      <c r="MLP1350" s="559"/>
      <c r="MLQ1350" s="559"/>
      <c r="MLR1350" s="559"/>
      <c r="MLS1350" s="559"/>
      <c r="MLT1350" s="559"/>
      <c r="MLU1350" s="559"/>
      <c r="MLV1350" s="559"/>
      <c r="MLW1350" s="559"/>
      <c r="MLX1350" s="559"/>
      <c r="MLY1350" s="559"/>
      <c r="MLZ1350" s="559"/>
      <c r="MMA1350" s="559"/>
      <c r="MMB1350" s="559"/>
      <c r="MMC1350" s="559"/>
      <c r="MMD1350" s="559"/>
      <c r="MME1350" s="559"/>
      <c r="MMF1350" s="559"/>
      <c r="MMG1350" s="559"/>
      <c r="MMH1350" s="559"/>
      <c r="MMI1350" s="559"/>
      <c r="MMJ1350" s="559"/>
      <c r="MMK1350" s="559"/>
      <c r="MML1350" s="559"/>
      <c r="MMM1350" s="559"/>
      <c r="MMN1350" s="559"/>
      <c r="MMO1350" s="559"/>
      <c r="MMP1350" s="559"/>
      <c r="MMQ1350" s="559"/>
      <c r="MMR1350" s="559"/>
      <c r="MMS1350" s="559"/>
      <c r="MMT1350" s="559"/>
      <c r="MMU1350" s="559"/>
      <c r="MMV1350" s="559"/>
      <c r="MMW1350" s="559"/>
      <c r="MMX1350" s="559"/>
      <c r="MMY1350" s="559"/>
      <c r="MMZ1350" s="559"/>
      <c r="MNA1350" s="559"/>
      <c r="MNB1350" s="559"/>
      <c r="MNC1350" s="559"/>
      <c r="MND1350" s="559"/>
      <c r="MNE1350" s="559"/>
      <c r="MNF1350" s="559"/>
      <c r="MNG1350" s="559"/>
      <c r="MNH1350" s="559"/>
      <c r="MNI1350" s="559"/>
      <c r="MNJ1350" s="559"/>
      <c r="MNK1350" s="559"/>
      <c r="MNL1350" s="559"/>
      <c r="MNM1350" s="559"/>
      <c r="MNN1350" s="559"/>
      <c r="MNO1350" s="559"/>
      <c r="MNP1350" s="559"/>
      <c r="MNQ1350" s="559"/>
      <c r="MNR1350" s="559"/>
      <c r="MNS1350" s="559"/>
      <c r="MNT1350" s="559"/>
      <c r="MNU1350" s="559"/>
      <c r="MNV1350" s="559"/>
      <c r="MNW1350" s="559"/>
      <c r="MNX1350" s="559"/>
      <c r="MNY1350" s="559"/>
      <c r="MNZ1350" s="559"/>
      <c r="MOA1350" s="559"/>
      <c r="MOB1350" s="559"/>
      <c r="MOC1350" s="559"/>
      <c r="MOD1350" s="559"/>
      <c r="MOE1350" s="559"/>
      <c r="MOF1350" s="559"/>
      <c r="MOG1350" s="559"/>
      <c r="MOH1350" s="559"/>
      <c r="MOI1350" s="559"/>
      <c r="MOJ1350" s="559"/>
      <c r="MOK1350" s="559"/>
      <c r="MOL1350" s="559"/>
      <c r="MOM1350" s="559"/>
      <c r="MON1350" s="559"/>
      <c r="MOO1350" s="559"/>
      <c r="MOP1350" s="559"/>
      <c r="MOQ1350" s="559"/>
      <c r="MOR1350" s="559"/>
      <c r="MOS1350" s="559"/>
      <c r="MOT1350" s="559"/>
      <c r="MOU1350" s="559"/>
      <c r="MOV1350" s="559"/>
      <c r="MOW1350" s="559"/>
      <c r="MOX1350" s="559"/>
      <c r="MOY1350" s="559"/>
      <c r="MOZ1350" s="559"/>
      <c r="MPA1350" s="559"/>
      <c r="MPB1350" s="559"/>
      <c r="MPC1350" s="559"/>
      <c r="MPD1350" s="559"/>
      <c r="MPE1350" s="559"/>
      <c r="MPF1350" s="559"/>
      <c r="MPG1350" s="559"/>
      <c r="MPH1350" s="559"/>
      <c r="MPI1350" s="559"/>
      <c r="MPJ1350" s="559"/>
      <c r="MPK1350" s="559"/>
      <c r="MPL1350" s="559"/>
      <c r="MPM1350" s="559"/>
      <c r="MPN1350" s="559"/>
      <c r="MPO1350" s="559"/>
      <c r="MPP1350" s="559"/>
      <c r="MPQ1350" s="559"/>
      <c r="MPR1350" s="559"/>
      <c r="MPS1350" s="559"/>
      <c r="MPT1350" s="559"/>
      <c r="MPU1350" s="559"/>
      <c r="MPV1350" s="559"/>
      <c r="MPW1350" s="559"/>
      <c r="MPX1350" s="559"/>
      <c r="MPY1350" s="559"/>
      <c r="MPZ1350" s="559"/>
      <c r="MQA1350" s="559"/>
      <c r="MQB1350" s="559"/>
      <c r="MQC1350" s="559"/>
      <c r="MQD1350" s="559"/>
      <c r="MQE1350" s="559"/>
      <c r="MQF1350" s="559"/>
      <c r="MQG1350" s="559"/>
      <c r="MQH1350" s="559"/>
      <c r="MQI1350" s="559"/>
      <c r="MQJ1350" s="559"/>
      <c r="MQK1350" s="559"/>
      <c r="MQL1350" s="559"/>
      <c r="MQM1350" s="559"/>
      <c r="MQN1350" s="559"/>
      <c r="MQO1350" s="559"/>
      <c r="MQP1350" s="559"/>
      <c r="MQQ1350" s="559"/>
      <c r="MQR1350" s="559"/>
      <c r="MQS1350" s="559"/>
      <c r="MQT1350" s="559"/>
      <c r="MQU1350" s="559"/>
      <c r="MQV1350" s="559"/>
      <c r="MQW1350" s="559"/>
      <c r="MQX1350" s="559"/>
      <c r="MQY1350" s="559"/>
      <c r="MQZ1350" s="559"/>
      <c r="MRA1350" s="559"/>
      <c r="MRB1350" s="559"/>
      <c r="MRC1350" s="559"/>
      <c r="MRD1350" s="559"/>
      <c r="MRE1350" s="559"/>
      <c r="MRF1350" s="559"/>
      <c r="MRG1350" s="559"/>
      <c r="MRH1350" s="559"/>
      <c r="MRI1350" s="559"/>
      <c r="MRJ1350" s="559"/>
      <c r="MRK1350" s="559"/>
      <c r="MRL1350" s="559"/>
      <c r="MRM1350" s="559"/>
      <c r="MRN1350" s="559"/>
      <c r="MRO1350" s="559"/>
      <c r="MRP1350" s="559"/>
      <c r="MRQ1350" s="559"/>
      <c r="MRR1350" s="559"/>
      <c r="MRS1350" s="559"/>
      <c r="MRT1350" s="559"/>
      <c r="MRU1350" s="559"/>
      <c r="MRV1350" s="559"/>
      <c r="MRW1350" s="559"/>
      <c r="MRX1350" s="559"/>
      <c r="MRY1350" s="559"/>
      <c r="MRZ1350" s="559"/>
      <c r="MSA1350" s="559"/>
      <c r="MSB1350" s="559"/>
      <c r="MSC1350" s="559"/>
      <c r="MSD1350" s="559"/>
      <c r="MSE1350" s="559"/>
      <c r="MSF1350" s="559"/>
      <c r="MSG1350" s="559"/>
      <c r="MSH1350" s="559"/>
      <c r="MSI1350" s="559"/>
      <c r="MSJ1350" s="559"/>
      <c r="MSK1350" s="559"/>
      <c r="MSL1350" s="559"/>
      <c r="MSM1350" s="559"/>
      <c r="MSN1350" s="559"/>
      <c r="MSO1350" s="559"/>
      <c r="MSP1350" s="559"/>
      <c r="MSQ1350" s="559"/>
      <c r="MSR1350" s="559"/>
      <c r="MSS1350" s="559"/>
      <c r="MST1350" s="559"/>
      <c r="MSU1350" s="559"/>
      <c r="MSV1350" s="559"/>
      <c r="MSW1350" s="559"/>
      <c r="MSX1350" s="559"/>
      <c r="MSY1350" s="559"/>
      <c r="MSZ1350" s="559"/>
      <c r="MTA1350" s="559"/>
      <c r="MTB1350" s="559"/>
      <c r="MTC1350" s="559"/>
      <c r="MTD1350" s="559"/>
      <c r="MTE1350" s="559"/>
      <c r="MTF1350" s="559"/>
      <c r="MTG1350" s="559"/>
      <c r="MTH1350" s="559"/>
      <c r="MTI1350" s="559"/>
      <c r="MTJ1350" s="559"/>
      <c r="MTK1350" s="559"/>
      <c r="MTL1350" s="559"/>
      <c r="MTM1350" s="559"/>
      <c r="MTN1350" s="559"/>
      <c r="MTO1350" s="559"/>
      <c r="MTP1350" s="559"/>
      <c r="MTQ1350" s="559"/>
      <c r="MTR1350" s="559"/>
      <c r="MTS1350" s="559"/>
      <c r="MTT1350" s="559"/>
      <c r="MTU1350" s="559"/>
      <c r="MTV1350" s="559"/>
      <c r="MTW1350" s="559"/>
      <c r="MTX1350" s="559"/>
      <c r="MTY1350" s="559"/>
      <c r="MTZ1350" s="559"/>
      <c r="MUA1350" s="559"/>
      <c r="MUB1350" s="559"/>
      <c r="MUC1350" s="559"/>
      <c r="MUD1350" s="559"/>
      <c r="MUE1350" s="559"/>
      <c r="MUF1350" s="559"/>
      <c r="MUG1350" s="559"/>
      <c r="MUH1350" s="559"/>
      <c r="MUI1350" s="559"/>
      <c r="MUJ1350" s="559"/>
      <c r="MUK1350" s="559"/>
      <c r="MUL1350" s="559"/>
      <c r="MUM1350" s="559"/>
      <c r="MUN1350" s="559"/>
      <c r="MUO1350" s="559"/>
      <c r="MUP1350" s="559"/>
      <c r="MUQ1350" s="559"/>
      <c r="MUR1350" s="559"/>
      <c r="MUS1350" s="559"/>
      <c r="MUT1350" s="559"/>
      <c r="MUU1350" s="559"/>
      <c r="MUV1350" s="559"/>
      <c r="MUW1350" s="559"/>
      <c r="MUX1350" s="559"/>
      <c r="MUY1350" s="559"/>
      <c r="MUZ1350" s="559"/>
      <c r="MVA1350" s="559"/>
      <c r="MVB1350" s="559"/>
      <c r="MVC1350" s="559"/>
      <c r="MVD1350" s="559"/>
      <c r="MVE1350" s="559"/>
      <c r="MVF1350" s="559"/>
      <c r="MVG1350" s="559"/>
      <c r="MVH1350" s="559"/>
      <c r="MVI1350" s="559"/>
      <c r="MVJ1350" s="559"/>
      <c r="MVK1350" s="559"/>
      <c r="MVL1350" s="559"/>
      <c r="MVM1350" s="559"/>
      <c r="MVN1350" s="559"/>
      <c r="MVO1350" s="559"/>
      <c r="MVP1350" s="559"/>
      <c r="MVQ1350" s="559"/>
      <c r="MVR1350" s="559"/>
      <c r="MVS1350" s="559"/>
      <c r="MVT1350" s="559"/>
      <c r="MVU1350" s="559"/>
      <c r="MVV1350" s="559"/>
      <c r="MVW1350" s="559"/>
      <c r="MVX1350" s="559"/>
      <c r="MVY1350" s="559"/>
      <c r="MVZ1350" s="559"/>
      <c r="MWA1350" s="559"/>
      <c r="MWB1350" s="559"/>
      <c r="MWC1350" s="559"/>
      <c r="MWD1350" s="559"/>
      <c r="MWE1350" s="559"/>
      <c r="MWF1350" s="559"/>
      <c r="MWG1350" s="559"/>
      <c r="MWH1350" s="559"/>
      <c r="MWI1350" s="559"/>
      <c r="MWJ1350" s="559"/>
      <c r="MWK1350" s="559"/>
      <c r="MWL1350" s="559"/>
      <c r="MWM1350" s="559"/>
      <c r="MWN1350" s="559"/>
      <c r="MWO1350" s="559"/>
      <c r="MWP1350" s="559"/>
      <c r="MWQ1350" s="559"/>
      <c r="MWR1350" s="559"/>
      <c r="MWS1350" s="559"/>
      <c r="MWT1350" s="559"/>
      <c r="MWU1350" s="559"/>
      <c r="MWV1350" s="559"/>
      <c r="MWW1350" s="559"/>
      <c r="MWX1350" s="559"/>
      <c r="MWY1350" s="559"/>
      <c r="MWZ1350" s="559"/>
      <c r="MXA1350" s="559"/>
      <c r="MXB1350" s="559"/>
      <c r="MXC1350" s="559"/>
      <c r="MXD1350" s="559"/>
      <c r="MXE1350" s="559"/>
      <c r="MXF1350" s="559"/>
      <c r="MXG1350" s="559"/>
      <c r="MXH1350" s="559"/>
      <c r="MXI1350" s="559"/>
      <c r="MXJ1350" s="559"/>
      <c r="MXK1350" s="559"/>
      <c r="MXL1350" s="559"/>
      <c r="MXM1350" s="559"/>
      <c r="MXN1350" s="559"/>
      <c r="MXO1350" s="559"/>
      <c r="MXP1350" s="559"/>
      <c r="MXQ1350" s="559"/>
      <c r="MXR1350" s="559"/>
      <c r="MXS1350" s="559"/>
      <c r="MXT1350" s="559"/>
      <c r="MXU1350" s="559"/>
      <c r="MXV1350" s="559"/>
      <c r="MXW1350" s="559"/>
      <c r="MXX1350" s="559"/>
      <c r="MXY1350" s="559"/>
      <c r="MXZ1350" s="559"/>
      <c r="MYA1350" s="559"/>
      <c r="MYB1350" s="559"/>
      <c r="MYC1350" s="559"/>
      <c r="MYD1350" s="559"/>
      <c r="MYE1350" s="559"/>
      <c r="MYF1350" s="559"/>
      <c r="MYG1350" s="559"/>
      <c r="MYH1350" s="559"/>
      <c r="MYI1350" s="559"/>
      <c r="MYJ1350" s="559"/>
      <c r="MYK1350" s="559"/>
      <c r="MYL1350" s="559"/>
      <c r="MYM1350" s="559"/>
      <c r="MYN1350" s="559"/>
      <c r="MYO1350" s="559"/>
      <c r="MYP1350" s="559"/>
      <c r="MYQ1350" s="559"/>
      <c r="MYR1350" s="559"/>
      <c r="MYS1350" s="559"/>
      <c r="MYT1350" s="559"/>
      <c r="MYU1350" s="559"/>
      <c r="MYV1350" s="559"/>
      <c r="MYW1350" s="559"/>
      <c r="MYX1350" s="559"/>
      <c r="MYY1350" s="559"/>
      <c r="MYZ1350" s="559"/>
      <c r="MZA1350" s="559"/>
      <c r="MZB1350" s="559"/>
      <c r="MZC1350" s="559"/>
      <c r="MZD1350" s="559"/>
      <c r="MZE1350" s="559"/>
      <c r="MZF1350" s="559"/>
      <c r="MZG1350" s="559"/>
      <c r="MZH1350" s="559"/>
      <c r="MZI1350" s="559"/>
      <c r="MZJ1350" s="559"/>
      <c r="MZK1350" s="559"/>
      <c r="MZL1350" s="559"/>
      <c r="MZM1350" s="559"/>
      <c r="MZN1350" s="559"/>
      <c r="MZO1350" s="559"/>
      <c r="MZP1350" s="559"/>
      <c r="MZQ1350" s="559"/>
      <c r="MZR1350" s="559"/>
      <c r="MZS1350" s="559"/>
      <c r="MZT1350" s="559"/>
      <c r="MZU1350" s="559"/>
      <c r="MZV1350" s="559"/>
      <c r="MZW1350" s="559"/>
      <c r="MZX1350" s="559"/>
      <c r="MZY1350" s="559"/>
      <c r="MZZ1350" s="559"/>
      <c r="NAA1350" s="559"/>
      <c r="NAB1350" s="559"/>
      <c r="NAC1350" s="559"/>
      <c r="NAD1350" s="559"/>
      <c r="NAE1350" s="559"/>
      <c r="NAF1350" s="559"/>
      <c r="NAG1350" s="559"/>
      <c r="NAH1350" s="559"/>
      <c r="NAI1350" s="559"/>
      <c r="NAJ1350" s="559"/>
      <c r="NAK1350" s="559"/>
      <c r="NAL1350" s="559"/>
      <c r="NAM1350" s="559"/>
      <c r="NAN1350" s="559"/>
      <c r="NAO1350" s="559"/>
      <c r="NAP1350" s="559"/>
      <c r="NAQ1350" s="559"/>
      <c r="NAR1350" s="559"/>
      <c r="NAS1350" s="559"/>
      <c r="NAT1350" s="559"/>
      <c r="NAU1350" s="559"/>
      <c r="NAV1350" s="559"/>
      <c r="NAW1350" s="559"/>
      <c r="NAX1350" s="559"/>
      <c r="NAY1350" s="559"/>
      <c r="NAZ1350" s="559"/>
      <c r="NBA1350" s="559"/>
      <c r="NBB1350" s="559"/>
      <c r="NBC1350" s="559"/>
      <c r="NBD1350" s="559"/>
      <c r="NBE1350" s="559"/>
      <c r="NBF1350" s="559"/>
      <c r="NBG1350" s="559"/>
      <c r="NBH1350" s="559"/>
      <c r="NBI1350" s="559"/>
      <c r="NBJ1350" s="559"/>
      <c r="NBK1350" s="559"/>
      <c r="NBL1350" s="559"/>
      <c r="NBM1350" s="559"/>
      <c r="NBN1350" s="559"/>
      <c r="NBO1350" s="559"/>
      <c r="NBP1350" s="559"/>
      <c r="NBQ1350" s="559"/>
      <c r="NBR1350" s="559"/>
      <c r="NBS1350" s="559"/>
      <c r="NBT1350" s="559"/>
      <c r="NBU1350" s="559"/>
      <c r="NBV1350" s="559"/>
      <c r="NBW1350" s="559"/>
      <c r="NBX1350" s="559"/>
      <c r="NBY1350" s="559"/>
      <c r="NBZ1350" s="559"/>
      <c r="NCA1350" s="559"/>
      <c r="NCB1350" s="559"/>
      <c r="NCC1350" s="559"/>
      <c r="NCD1350" s="559"/>
      <c r="NCE1350" s="559"/>
      <c r="NCF1350" s="559"/>
      <c r="NCG1350" s="559"/>
      <c r="NCH1350" s="559"/>
      <c r="NCI1350" s="559"/>
      <c r="NCJ1350" s="559"/>
      <c r="NCK1350" s="559"/>
      <c r="NCL1350" s="559"/>
      <c r="NCM1350" s="559"/>
      <c r="NCN1350" s="559"/>
      <c r="NCO1350" s="559"/>
      <c r="NCP1350" s="559"/>
      <c r="NCQ1350" s="559"/>
      <c r="NCR1350" s="559"/>
      <c r="NCS1350" s="559"/>
      <c r="NCT1350" s="559"/>
      <c r="NCU1350" s="559"/>
      <c r="NCV1350" s="559"/>
      <c r="NCW1350" s="559"/>
      <c r="NCX1350" s="559"/>
      <c r="NCY1350" s="559"/>
      <c r="NCZ1350" s="559"/>
      <c r="NDA1350" s="559"/>
      <c r="NDB1350" s="559"/>
      <c r="NDC1350" s="559"/>
      <c r="NDD1350" s="559"/>
      <c r="NDE1350" s="559"/>
      <c r="NDF1350" s="559"/>
      <c r="NDG1350" s="559"/>
      <c r="NDH1350" s="559"/>
      <c r="NDI1350" s="559"/>
      <c r="NDJ1350" s="559"/>
      <c r="NDK1350" s="559"/>
      <c r="NDL1350" s="559"/>
      <c r="NDM1350" s="559"/>
      <c r="NDN1350" s="559"/>
      <c r="NDO1350" s="559"/>
      <c r="NDP1350" s="559"/>
      <c r="NDQ1350" s="559"/>
      <c r="NDR1350" s="559"/>
      <c r="NDS1350" s="559"/>
      <c r="NDT1350" s="559"/>
      <c r="NDU1350" s="559"/>
      <c r="NDV1350" s="559"/>
      <c r="NDW1350" s="559"/>
      <c r="NDX1350" s="559"/>
      <c r="NDY1350" s="559"/>
      <c r="NDZ1350" s="559"/>
      <c r="NEA1350" s="559"/>
      <c r="NEB1350" s="559"/>
      <c r="NEC1350" s="559"/>
      <c r="NED1350" s="559"/>
      <c r="NEE1350" s="559"/>
      <c r="NEF1350" s="559"/>
      <c r="NEG1350" s="559"/>
      <c r="NEH1350" s="559"/>
      <c r="NEI1350" s="559"/>
      <c r="NEJ1350" s="559"/>
      <c r="NEK1350" s="559"/>
      <c r="NEL1350" s="559"/>
      <c r="NEM1350" s="559"/>
      <c r="NEN1350" s="559"/>
      <c r="NEO1350" s="559"/>
      <c r="NEP1350" s="559"/>
      <c r="NEQ1350" s="559"/>
      <c r="NER1350" s="559"/>
      <c r="NES1350" s="559"/>
      <c r="NET1350" s="559"/>
      <c r="NEU1350" s="559"/>
      <c r="NEV1350" s="559"/>
      <c r="NEW1350" s="559"/>
      <c r="NEX1350" s="559"/>
      <c r="NEY1350" s="559"/>
      <c r="NEZ1350" s="559"/>
      <c r="NFA1350" s="559"/>
      <c r="NFB1350" s="559"/>
      <c r="NFC1350" s="559"/>
      <c r="NFD1350" s="559"/>
      <c r="NFE1350" s="559"/>
      <c r="NFF1350" s="559"/>
      <c r="NFG1350" s="559"/>
      <c r="NFH1350" s="559"/>
      <c r="NFI1350" s="559"/>
      <c r="NFJ1350" s="559"/>
      <c r="NFK1350" s="559"/>
      <c r="NFL1350" s="559"/>
      <c r="NFM1350" s="559"/>
      <c r="NFN1350" s="559"/>
      <c r="NFO1350" s="559"/>
      <c r="NFP1350" s="559"/>
      <c r="NFQ1350" s="559"/>
      <c r="NFR1350" s="559"/>
      <c r="NFS1350" s="559"/>
      <c r="NFT1350" s="559"/>
      <c r="NFU1350" s="559"/>
      <c r="NFV1350" s="559"/>
      <c r="NFW1350" s="559"/>
      <c r="NFX1350" s="559"/>
      <c r="NFY1350" s="559"/>
      <c r="NFZ1350" s="559"/>
      <c r="NGA1350" s="559"/>
      <c r="NGB1350" s="559"/>
      <c r="NGC1350" s="559"/>
      <c r="NGD1350" s="559"/>
      <c r="NGE1350" s="559"/>
      <c r="NGF1350" s="559"/>
      <c r="NGG1350" s="559"/>
      <c r="NGH1350" s="559"/>
      <c r="NGI1350" s="559"/>
      <c r="NGJ1350" s="559"/>
      <c r="NGK1350" s="559"/>
      <c r="NGL1350" s="559"/>
      <c r="NGM1350" s="559"/>
      <c r="NGN1350" s="559"/>
      <c r="NGO1350" s="559"/>
      <c r="NGP1350" s="559"/>
      <c r="NGQ1350" s="559"/>
      <c r="NGR1350" s="559"/>
      <c r="NGS1350" s="559"/>
      <c r="NGT1350" s="559"/>
      <c r="NGU1350" s="559"/>
      <c r="NGV1350" s="559"/>
      <c r="NGW1350" s="559"/>
      <c r="NGX1350" s="559"/>
      <c r="NGY1350" s="559"/>
      <c r="NGZ1350" s="559"/>
      <c r="NHA1350" s="559"/>
      <c r="NHB1350" s="559"/>
      <c r="NHC1350" s="559"/>
      <c r="NHD1350" s="559"/>
      <c r="NHE1350" s="559"/>
      <c r="NHF1350" s="559"/>
      <c r="NHG1350" s="559"/>
      <c r="NHH1350" s="559"/>
      <c r="NHI1350" s="559"/>
      <c r="NHJ1350" s="559"/>
      <c r="NHK1350" s="559"/>
      <c r="NHL1350" s="559"/>
      <c r="NHM1350" s="559"/>
      <c r="NHN1350" s="559"/>
      <c r="NHO1350" s="559"/>
      <c r="NHP1350" s="559"/>
      <c r="NHQ1350" s="559"/>
      <c r="NHR1350" s="559"/>
      <c r="NHS1350" s="559"/>
      <c r="NHT1350" s="559"/>
      <c r="NHU1350" s="559"/>
      <c r="NHV1350" s="559"/>
      <c r="NHW1350" s="559"/>
      <c r="NHX1350" s="559"/>
      <c r="NHY1350" s="559"/>
      <c r="NHZ1350" s="559"/>
      <c r="NIA1350" s="559"/>
      <c r="NIB1350" s="559"/>
      <c r="NIC1350" s="559"/>
      <c r="NID1350" s="559"/>
      <c r="NIE1350" s="559"/>
      <c r="NIF1350" s="559"/>
      <c r="NIG1350" s="559"/>
      <c r="NIH1350" s="559"/>
      <c r="NII1350" s="559"/>
      <c r="NIJ1350" s="559"/>
      <c r="NIK1350" s="559"/>
      <c r="NIL1350" s="559"/>
      <c r="NIM1350" s="559"/>
      <c r="NIN1350" s="559"/>
      <c r="NIO1350" s="559"/>
      <c r="NIP1350" s="559"/>
      <c r="NIQ1350" s="559"/>
      <c r="NIR1350" s="559"/>
      <c r="NIS1350" s="559"/>
      <c r="NIT1350" s="559"/>
      <c r="NIU1350" s="559"/>
      <c r="NIV1350" s="559"/>
      <c r="NIW1350" s="559"/>
      <c r="NIX1350" s="559"/>
      <c r="NIY1350" s="559"/>
      <c r="NIZ1350" s="559"/>
      <c r="NJA1350" s="559"/>
      <c r="NJB1350" s="559"/>
      <c r="NJC1350" s="559"/>
      <c r="NJD1350" s="559"/>
      <c r="NJE1350" s="559"/>
      <c r="NJF1350" s="559"/>
      <c r="NJG1350" s="559"/>
      <c r="NJH1350" s="559"/>
      <c r="NJI1350" s="559"/>
      <c r="NJJ1350" s="559"/>
      <c r="NJK1350" s="559"/>
      <c r="NJL1350" s="559"/>
      <c r="NJM1350" s="559"/>
      <c r="NJN1350" s="559"/>
      <c r="NJO1350" s="559"/>
      <c r="NJP1350" s="559"/>
      <c r="NJQ1350" s="559"/>
      <c r="NJR1350" s="559"/>
      <c r="NJS1350" s="559"/>
      <c r="NJT1350" s="559"/>
      <c r="NJU1350" s="559"/>
      <c r="NJV1350" s="559"/>
      <c r="NJW1350" s="559"/>
      <c r="NJX1350" s="559"/>
      <c r="NJY1350" s="559"/>
      <c r="NJZ1350" s="559"/>
      <c r="NKA1350" s="559"/>
      <c r="NKB1350" s="559"/>
      <c r="NKC1350" s="559"/>
      <c r="NKD1350" s="559"/>
      <c r="NKE1350" s="559"/>
      <c r="NKF1350" s="559"/>
      <c r="NKG1350" s="559"/>
      <c r="NKH1350" s="559"/>
      <c r="NKI1350" s="559"/>
      <c r="NKJ1350" s="559"/>
      <c r="NKK1350" s="559"/>
      <c r="NKL1350" s="559"/>
      <c r="NKM1350" s="559"/>
      <c r="NKN1350" s="559"/>
      <c r="NKO1350" s="559"/>
      <c r="NKP1350" s="559"/>
      <c r="NKQ1350" s="559"/>
      <c r="NKR1350" s="559"/>
      <c r="NKS1350" s="559"/>
      <c r="NKT1350" s="559"/>
      <c r="NKU1350" s="559"/>
      <c r="NKV1350" s="559"/>
      <c r="NKW1350" s="559"/>
      <c r="NKX1350" s="559"/>
      <c r="NKY1350" s="559"/>
      <c r="NKZ1350" s="559"/>
      <c r="NLA1350" s="559"/>
      <c r="NLB1350" s="559"/>
      <c r="NLC1350" s="559"/>
      <c r="NLD1350" s="559"/>
      <c r="NLE1350" s="559"/>
      <c r="NLF1350" s="559"/>
      <c r="NLG1350" s="559"/>
      <c r="NLH1350" s="559"/>
      <c r="NLI1350" s="559"/>
      <c r="NLJ1350" s="559"/>
      <c r="NLK1350" s="559"/>
      <c r="NLL1350" s="559"/>
      <c r="NLM1350" s="559"/>
      <c r="NLN1350" s="559"/>
      <c r="NLO1350" s="559"/>
      <c r="NLP1350" s="559"/>
      <c r="NLQ1350" s="559"/>
      <c r="NLR1350" s="559"/>
      <c r="NLS1350" s="559"/>
      <c r="NLT1350" s="559"/>
      <c r="NLU1350" s="559"/>
      <c r="NLV1350" s="559"/>
      <c r="NLW1350" s="559"/>
      <c r="NLX1350" s="559"/>
      <c r="NLY1350" s="559"/>
      <c r="NLZ1350" s="559"/>
      <c r="NMA1350" s="559"/>
      <c r="NMB1350" s="559"/>
      <c r="NMC1350" s="559"/>
      <c r="NMD1350" s="559"/>
      <c r="NME1350" s="559"/>
      <c r="NMF1350" s="559"/>
      <c r="NMG1350" s="559"/>
      <c r="NMH1350" s="559"/>
      <c r="NMI1350" s="559"/>
      <c r="NMJ1350" s="559"/>
      <c r="NMK1350" s="559"/>
      <c r="NML1350" s="559"/>
      <c r="NMM1350" s="559"/>
      <c r="NMN1350" s="559"/>
      <c r="NMO1350" s="559"/>
      <c r="NMP1350" s="559"/>
      <c r="NMQ1350" s="559"/>
      <c r="NMR1350" s="559"/>
      <c r="NMS1350" s="559"/>
      <c r="NMT1350" s="559"/>
      <c r="NMU1350" s="559"/>
      <c r="NMV1350" s="559"/>
      <c r="NMW1350" s="559"/>
      <c r="NMX1350" s="559"/>
      <c r="NMY1350" s="559"/>
      <c r="NMZ1350" s="559"/>
      <c r="NNA1350" s="559"/>
      <c r="NNB1350" s="559"/>
      <c r="NNC1350" s="559"/>
      <c r="NND1350" s="559"/>
      <c r="NNE1350" s="559"/>
      <c r="NNF1350" s="559"/>
      <c r="NNG1350" s="559"/>
      <c r="NNH1350" s="559"/>
      <c r="NNI1350" s="559"/>
      <c r="NNJ1350" s="559"/>
      <c r="NNK1350" s="559"/>
      <c r="NNL1350" s="559"/>
      <c r="NNM1350" s="559"/>
      <c r="NNN1350" s="559"/>
      <c r="NNO1350" s="559"/>
      <c r="NNP1350" s="559"/>
      <c r="NNQ1350" s="559"/>
      <c r="NNR1350" s="559"/>
      <c r="NNS1350" s="559"/>
      <c r="NNT1350" s="559"/>
      <c r="NNU1350" s="559"/>
      <c r="NNV1350" s="559"/>
      <c r="NNW1350" s="559"/>
      <c r="NNX1350" s="559"/>
      <c r="NNY1350" s="559"/>
      <c r="NNZ1350" s="559"/>
      <c r="NOA1350" s="559"/>
      <c r="NOB1350" s="559"/>
      <c r="NOC1350" s="559"/>
      <c r="NOD1350" s="559"/>
      <c r="NOE1350" s="559"/>
      <c r="NOF1350" s="559"/>
      <c r="NOG1350" s="559"/>
      <c r="NOH1350" s="559"/>
      <c r="NOI1350" s="559"/>
      <c r="NOJ1350" s="559"/>
      <c r="NOK1350" s="559"/>
      <c r="NOL1350" s="559"/>
      <c r="NOM1350" s="559"/>
      <c r="NON1350" s="559"/>
      <c r="NOO1350" s="559"/>
      <c r="NOP1350" s="559"/>
      <c r="NOQ1350" s="559"/>
      <c r="NOR1350" s="559"/>
      <c r="NOS1350" s="559"/>
      <c r="NOT1350" s="559"/>
      <c r="NOU1350" s="559"/>
      <c r="NOV1350" s="559"/>
      <c r="NOW1350" s="559"/>
      <c r="NOX1350" s="559"/>
      <c r="NOY1350" s="559"/>
      <c r="NOZ1350" s="559"/>
      <c r="NPA1350" s="559"/>
      <c r="NPB1350" s="559"/>
      <c r="NPC1350" s="559"/>
      <c r="NPD1350" s="559"/>
      <c r="NPE1350" s="559"/>
      <c r="NPF1350" s="559"/>
      <c r="NPG1350" s="559"/>
      <c r="NPH1350" s="559"/>
      <c r="NPI1350" s="559"/>
      <c r="NPJ1350" s="559"/>
      <c r="NPK1350" s="559"/>
      <c r="NPL1350" s="559"/>
      <c r="NPM1350" s="559"/>
      <c r="NPN1350" s="559"/>
      <c r="NPO1350" s="559"/>
      <c r="NPP1350" s="559"/>
      <c r="NPQ1350" s="559"/>
      <c r="NPR1350" s="559"/>
      <c r="NPS1350" s="559"/>
      <c r="NPT1350" s="559"/>
      <c r="NPU1350" s="559"/>
      <c r="NPV1350" s="559"/>
      <c r="NPW1350" s="559"/>
      <c r="NPX1350" s="559"/>
      <c r="NPY1350" s="559"/>
      <c r="NPZ1350" s="559"/>
      <c r="NQA1350" s="559"/>
      <c r="NQB1350" s="559"/>
      <c r="NQC1350" s="559"/>
      <c r="NQD1350" s="559"/>
      <c r="NQE1350" s="559"/>
      <c r="NQF1350" s="559"/>
      <c r="NQG1350" s="559"/>
      <c r="NQH1350" s="559"/>
      <c r="NQI1350" s="559"/>
      <c r="NQJ1350" s="559"/>
      <c r="NQK1350" s="559"/>
      <c r="NQL1350" s="559"/>
      <c r="NQM1350" s="559"/>
      <c r="NQN1350" s="559"/>
      <c r="NQO1350" s="559"/>
      <c r="NQP1350" s="559"/>
      <c r="NQQ1350" s="559"/>
      <c r="NQR1350" s="559"/>
      <c r="NQS1350" s="559"/>
      <c r="NQT1350" s="559"/>
      <c r="NQU1350" s="559"/>
      <c r="NQV1350" s="559"/>
      <c r="NQW1350" s="559"/>
      <c r="NQX1350" s="559"/>
      <c r="NQY1350" s="559"/>
      <c r="NQZ1350" s="559"/>
      <c r="NRA1350" s="559"/>
      <c r="NRB1350" s="559"/>
      <c r="NRC1350" s="559"/>
      <c r="NRD1350" s="559"/>
      <c r="NRE1350" s="559"/>
      <c r="NRF1350" s="559"/>
      <c r="NRG1350" s="559"/>
      <c r="NRH1350" s="559"/>
      <c r="NRI1350" s="559"/>
      <c r="NRJ1350" s="559"/>
      <c r="NRK1350" s="559"/>
      <c r="NRL1350" s="559"/>
      <c r="NRM1350" s="559"/>
      <c r="NRN1350" s="559"/>
      <c r="NRO1350" s="559"/>
      <c r="NRP1350" s="559"/>
      <c r="NRQ1350" s="559"/>
      <c r="NRR1350" s="559"/>
      <c r="NRS1350" s="559"/>
      <c r="NRT1350" s="559"/>
      <c r="NRU1350" s="559"/>
      <c r="NRV1350" s="559"/>
      <c r="NRW1350" s="559"/>
      <c r="NRX1350" s="559"/>
      <c r="NRY1350" s="559"/>
      <c r="NRZ1350" s="559"/>
      <c r="NSA1350" s="559"/>
      <c r="NSB1350" s="559"/>
      <c r="NSC1350" s="559"/>
      <c r="NSD1350" s="559"/>
      <c r="NSE1350" s="559"/>
      <c r="NSF1350" s="559"/>
      <c r="NSG1350" s="559"/>
      <c r="NSH1350" s="559"/>
      <c r="NSI1350" s="559"/>
      <c r="NSJ1350" s="559"/>
      <c r="NSK1350" s="559"/>
      <c r="NSL1350" s="559"/>
      <c r="NSM1350" s="559"/>
      <c r="NSN1350" s="559"/>
      <c r="NSO1350" s="559"/>
      <c r="NSP1350" s="559"/>
      <c r="NSQ1350" s="559"/>
      <c r="NSR1350" s="559"/>
      <c r="NSS1350" s="559"/>
      <c r="NST1350" s="559"/>
      <c r="NSU1350" s="559"/>
      <c r="NSV1350" s="559"/>
      <c r="NSW1350" s="559"/>
      <c r="NSX1350" s="559"/>
      <c r="NSY1350" s="559"/>
      <c r="NSZ1350" s="559"/>
      <c r="NTA1350" s="559"/>
      <c r="NTB1350" s="559"/>
      <c r="NTC1350" s="559"/>
      <c r="NTD1350" s="559"/>
      <c r="NTE1350" s="559"/>
      <c r="NTF1350" s="559"/>
      <c r="NTG1350" s="559"/>
      <c r="NTH1350" s="559"/>
      <c r="NTI1350" s="559"/>
      <c r="NTJ1350" s="559"/>
      <c r="NTK1350" s="559"/>
      <c r="NTL1350" s="559"/>
      <c r="NTM1350" s="559"/>
      <c r="NTN1350" s="559"/>
      <c r="NTO1350" s="559"/>
      <c r="NTP1350" s="559"/>
      <c r="NTQ1350" s="559"/>
      <c r="NTR1350" s="559"/>
      <c r="NTS1350" s="559"/>
      <c r="NTT1350" s="559"/>
      <c r="NTU1350" s="559"/>
      <c r="NTV1350" s="559"/>
      <c r="NTW1350" s="559"/>
      <c r="NTX1350" s="559"/>
      <c r="NTY1350" s="559"/>
      <c r="NTZ1350" s="559"/>
      <c r="NUA1350" s="559"/>
      <c r="NUB1350" s="559"/>
      <c r="NUC1350" s="559"/>
      <c r="NUD1350" s="559"/>
      <c r="NUE1350" s="559"/>
      <c r="NUF1350" s="559"/>
      <c r="NUG1350" s="559"/>
      <c r="NUH1350" s="559"/>
      <c r="NUI1350" s="559"/>
      <c r="NUJ1350" s="559"/>
      <c r="NUK1350" s="559"/>
      <c r="NUL1350" s="559"/>
      <c r="NUM1350" s="559"/>
      <c r="NUN1350" s="559"/>
      <c r="NUO1350" s="559"/>
      <c r="NUP1350" s="559"/>
      <c r="NUQ1350" s="559"/>
      <c r="NUR1350" s="559"/>
      <c r="NUS1350" s="559"/>
      <c r="NUT1350" s="559"/>
      <c r="NUU1350" s="559"/>
      <c r="NUV1350" s="559"/>
      <c r="NUW1350" s="559"/>
      <c r="NUX1350" s="559"/>
      <c r="NUY1350" s="559"/>
      <c r="NUZ1350" s="559"/>
      <c r="NVA1350" s="559"/>
      <c r="NVB1350" s="559"/>
      <c r="NVC1350" s="559"/>
      <c r="NVD1350" s="559"/>
      <c r="NVE1350" s="559"/>
      <c r="NVF1350" s="559"/>
      <c r="NVG1350" s="559"/>
      <c r="NVH1350" s="559"/>
      <c r="NVI1350" s="559"/>
      <c r="NVJ1350" s="559"/>
      <c r="NVK1350" s="559"/>
      <c r="NVL1350" s="559"/>
      <c r="NVM1350" s="559"/>
      <c r="NVN1350" s="559"/>
      <c r="NVO1350" s="559"/>
      <c r="NVP1350" s="559"/>
      <c r="NVQ1350" s="559"/>
      <c r="NVR1350" s="559"/>
      <c r="NVS1350" s="559"/>
      <c r="NVT1350" s="559"/>
      <c r="NVU1350" s="559"/>
      <c r="NVV1350" s="559"/>
      <c r="NVW1350" s="559"/>
      <c r="NVX1350" s="559"/>
      <c r="NVY1350" s="559"/>
      <c r="NVZ1350" s="559"/>
      <c r="NWA1350" s="559"/>
      <c r="NWB1350" s="559"/>
      <c r="NWC1350" s="559"/>
      <c r="NWD1350" s="559"/>
      <c r="NWE1350" s="559"/>
      <c r="NWF1350" s="559"/>
      <c r="NWG1350" s="559"/>
      <c r="NWH1350" s="559"/>
      <c r="NWI1350" s="559"/>
      <c r="NWJ1350" s="559"/>
      <c r="NWK1350" s="559"/>
      <c r="NWL1350" s="559"/>
      <c r="NWM1350" s="559"/>
      <c r="NWN1350" s="559"/>
      <c r="NWO1350" s="559"/>
      <c r="NWP1350" s="559"/>
      <c r="NWQ1350" s="559"/>
      <c r="NWR1350" s="559"/>
      <c r="NWS1350" s="559"/>
      <c r="NWT1350" s="559"/>
      <c r="NWU1350" s="559"/>
      <c r="NWV1350" s="559"/>
      <c r="NWW1350" s="559"/>
      <c r="NWX1350" s="559"/>
      <c r="NWY1350" s="559"/>
      <c r="NWZ1350" s="559"/>
      <c r="NXA1350" s="559"/>
      <c r="NXB1350" s="559"/>
      <c r="NXC1350" s="559"/>
      <c r="NXD1350" s="559"/>
      <c r="NXE1350" s="559"/>
      <c r="NXF1350" s="559"/>
      <c r="NXG1350" s="559"/>
      <c r="NXH1350" s="559"/>
      <c r="NXI1350" s="559"/>
      <c r="NXJ1350" s="559"/>
      <c r="NXK1350" s="559"/>
      <c r="NXL1350" s="559"/>
      <c r="NXM1350" s="559"/>
      <c r="NXN1350" s="559"/>
      <c r="NXO1350" s="559"/>
      <c r="NXP1350" s="559"/>
      <c r="NXQ1350" s="559"/>
      <c r="NXR1350" s="559"/>
      <c r="NXS1350" s="559"/>
      <c r="NXT1350" s="559"/>
      <c r="NXU1350" s="559"/>
      <c r="NXV1350" s="559"/>
      <c r="NXW1350" s="559"/>
      <c r="NXX1350" s="559"/>
      <c r="NXY1350" s="559"/>
      <c r="NXZ1350" s="559"/>
      <c r="NYA1350" s="559"/>
      <c r="NYB1350" s="559"/>
      <c r="NYC1350" s="559"/>
      <c r="NYD1350" s="559"/>
      <c r="NYE1350" s="559"/>
      <c r="NYF1350" s="559"/>
      <c r="NYG1350" s="559"/>
      <c r="NYH1350" s="559"/>
      <c r="NYI1350" s="559"/>
      <c r="NYJ1350" s="559"/>
      <c r="NYK1350" s="559"/>
      <c r="NYL1350" s="559"/>
      <c r="NYM1350" s="559"/>
      <c r="NYN1350" s="559"/>
      <c r="NYO1350" s="559"/>
      <c r="NYP1350" s="559"/>
      <c r="NYQ1350" s="559"/>
      <c r="NYR1350" s="559"/>
      <c r="NYS1350" s="559"/>
      <c r="NYT1350" s="559"/>
      <c r="NYU1350" s="559"/>
      <c r="NYV1350" s="559"/>
      <c r="NYW1350" s="559"/>
      <c r="NYX1350" s="559"/>
      <c r="NYY1350" s="559"/>
      <c r="NYZ1350" s="559"/>
      <c r="NZA1350" s="559"/>
      <c r="NZB1350" s="559"/>
      <c r="NZC1350" s="559"/>
      <c r="NZD1350" s="559"/>
      <c r="NZE1350" s="559"/>
      <c r="NZF1350" s="559"/>
      <c r="NZG1350" s="559"/>
      <c r="NZH1350" s="559"/>
      <c r="NZI1350" s="559"/>
      <c r="NZJ1350" s="559"/>
      <c r="NZK1350" s="559"/>
      <c r="NZL1350" s="559"/>
      <c r="NZM1350" s="559"/>
      <c r="NZN1350" s="559"/>
      <c r="NZO1350" s="559"/>
      <c r="NZP1350" s="559"/>
      <c r="NZQ1350" s="559"/>
      <c r="NZR1350" s="559"/>
      <c r="NZS1350" s="559"/>
      <c r="NZT1350" s="559"/>
      <c r="NZU1350" s="559"/>
      <c r="NZV1350" s="559"/>
      <c r="NZW1350" s="559"/>
      <c r="NZX1350" s="559"/>
      <c r="NZY1350" s="559"/>
      <c r="NZZ1350" s="559"/>
      <c r="OAA1350" s="559"/>
      <c r="OAB1350" s="559"/>
      <c r="OAC1350" s="559"/>
      <c r="OAD1350" s="559"/>
      <c r="OAE1350" s="559"/>
      <c r="OAF1350" s="559"/>
      <c r="OAG1350" s="559"/>
      <c r="OAH1350" s="559"/>
      <c r="OAI1350" s="559"/>
      <c r="OAJ1350" s="559"/>
      <c r="OAK1350" s="559"/>
      <c r="OAL1350" s="559"/>
      <c r="OAM1350" s="559"/>
      <c r="OAN1350" s="559"/>
      <c r="OAO1350" s="559"/>
      <c r="OAP1350" s="559"/>
      <c r="OAQ1350" s="559"/>
      <c r="OAR1350" s="559"/>
      <c r="OAS1350" s="559"/>
      <c r="OAT1350" s="559"/>
      <c r="OAU1350" s="559"/>
      <c r="OAV1350" s="559"/>
      <c r="OAW1350" s="559"/>
      <c r="OAX1350" s="559"/>
      <c r="OAY1350" s="559"/>
      <c r="OAZ1350" s="559"/>
      <c r="OBA1350" s="559"/>
      <c r="OBB1350" s="559"/>
      <c r="OBC1350" s="559"/>
      <c r="OBD1350" s="559"/>
      <c r="OBE1350" s="559"/>
      <c r="OBF1350" s="559"/>
      <c r="OBG1350" s="559"/>
      <c r="OBH1350" s="559"/>
      <c r="OBI1350" s="559"/>
      <c r="OBJ1350" s="559"/>
      <c r="OBK1350" s="559"/>
      <c r="OBL1350" s="559"/>
      <c r="OBM1350" s="559"/>
      <c r="OBN1350" s="559"/>
      <c r="OBO1350" s="559"/>
      <c r="OBP1350" s="559"/>
      <c r="OBQ1350" s="559"/>
      <c r="OBR1350" s="559"/>
      <c r="OBS1350" s="559"/>
      <c r="OBT1350" s="559"/>
      <c r="OBU1350" s="559"/>
      <c r="OBV1350" s="559"/>
      <c r="OBW1350" s="559"/>
      <c r="OBX1350" s="559"/>
      <c r="OBY1350" s="559"/>
      <c r="OBZ1350" s="559"/>
      <c r="OCA1350" s="559"/>
      <c r="OCB1350" s="559"/>
      <c r="OCC1350" s="559"/>
      <c r="OCD1350" s="559"/>
      <c r="OCE1350" s="559"/>
      <c r="OCF1350" s="559"/>
      <c r="OCG1350" s="559"/>
      <c r="OCH1350" s="559"/>
      <c r="OCI1350" s="559"/>
      <c r="OCJ1350" s="559"/>
      <c r="OCK1350" s="559"/>
      <c r="OCL1350" s="559"/>
      <c r="OCM1350" s="559"/>
      <c r="OCN1350" s="559"/>
      <c r="OCO1350" s="559"/>
      <c r="OCP1350" s="559"/>
      <c r="OCQ1350" s="559"/>
      <c r="OCR1350" s="559"/>
      <c r="OCS1350" s="559"/>
      <c r="OCT1350" s="559"/>
      <c r="OCU1350" s="559"/>
      <c r="OCV1350" s="559"/>
      <c r="OCW1350" s="559"/>
      <c r="OCX1350" s="559"/>
      <c r="OCY1350" s="559"/>
      <c r="OCZ1350" s="559"/>
      <c r="ODA1350" s="559"/>
      <c r="ODB1350" s="559"/>
      <c r="ODC1350" s="559"/>
      <c r="ODD1350" s="559"/>
      <c r="ODE1350" s="559"/>
      <c r="ODF1350" s="559"/>
      <c r="ODG1350" s="559"/>
      <c r="ODH1350" s="559"/>
      <c r="ODI1350" s="559"/>
      <c r="ODJ1350" s="559"/>
      <c r="ODK1350" s="559"/>
      <c r="ODL1350" s="559"/>
      <c r="ODM1350" s="559"/>
      <c r="ODN1350" s="559"/>
      <c r="ODO1350" s="559"/>
      <c r="ODP1350" s="559"/>
      <c r="ODQ1350" s="559"/>
      <c r="ODR1350" s="559"/>
      <c r="ODS1350" s="559"/>
      <c r="ODT1350" s="559"/>
      <c r="ODU1350" s="559"/>
      <c r="ODV1350" s="559"/>
      <c r="ODW1350" s="559"/>
      <c r="ODX1350" s="559"/>
      <c r="ODY1350" s="559"/>
      <c r="ODZ1350" s="559"/>
      <c r="OEA1350" s="559"/>
      <c r="OEB1350" s="559"/>
      <c r="OEC1350" s="559"/>
      <c r="OED1350" s="559"/>
      <c r="OEE1350" s="559"/>
      <c r="OEF1350" s="559"/>
      <c r="OEG1350" s="559"/>
      <c r="OEH1350" s="559"/>
      <c r="OEI1350" s="559"/>
      <c r="OEJ1350" s="559"/>
      <c r="OEK1350" s="559"/>
      <c r="OEL1350" s="559"/>
      <c r="OEM1350" s="559"/>
      <c r="OEN1350" s="559"/>
      <c r="OEO1350" s="559"/>
      <c r="OEP1350" s="559"/>
      <c r="OEQ1350" s="559"/>
      <c r="OER1350" s="559"/>
      <c r="OES1350" s="559"/>
      <c r="OET1350" s="559"/>
      <c r="OEU1350" s="559"/>
      <c r="OEV1350" s="559"/>
      <c r="OEW1350" s="559"/>
      <c r="OEX1350" s="559"/>
      <c r="OEY1350" s="559"/>
      <c r="OEZ1350" s="559"/>
      <c r="OFA1350" s="559"/>
      <c r="OFB1350" s="559"/>
      <c r="OFC1350" s="559"/>
      <c r="OFD1350" s="559"/>
      <c r="OFE1350" s="559"/>
      <c r="OFF1350" s="559"/>
      <c r="OFG1350" s="559"/>
      <c r="OFH1350" s="559"/>
      <c r="OFI1350" s="559"/>
      <c r="OFJ1350" s="559"/>
      <c r="OFK1350" s="559"/>
      <c r="OFL1350" s="559"/>
      <c r="OFM1350" s="559"/>
      <c r="OFN1350" s="559"/>
      <c r="OFO1350" s="559"/>
      <c r="OFP1350" s="559"/>
      <c r="OFQ1350" s="559"/>
      <c r="OFR1350" s="559"/>
      <c r="OFS1350" s="559"/>
      <c r="OFT1350" s="559"/>
      <c r="OFU1350" s="559"/>
      <c r="OFV1350" s="559"/>
      <c r="OFW1350" s="559"/>
      <c r="OFX1350" s="559"/>
      <c r="OFY1350" s="559"/>
      <c r="OFZ1350" s="559"/>
      <c r="OGA1350" s="559"/>
      <c r="OGB1350" s="559"/>
      <c r="OGC1350" s="559"/>
      <c r="OGD1350" s="559"/>
      <c r="OGE1350" s="559"/>
      <c r="OGF1350" s="559"/>
      <c r="OGG1350" s="559"/>
      <c r="OGH1350" s="559"/>
      <c r="OGI1350" s="559"/>
      <c r="OGJ1350" s="559"/>
      <c r="OGK1350" s="559"/>
      <c r="OGL1350" s="559"/>
      <c r="OGM1350" s="559"/>
      <c r="OGN1350" s="559"/>
      <c r="OGO1350" s="559"/>
      <c r="OGP1350" s="559"/>
      <c r="OGQ1350" s="559"/>
      <c r="OGR1350" s="559"/>
      <c r="OGS1350" s="559"/>
      <c r="OGT1350" s="559"/>
      <c r="OGU1350" s="559"/>
      <c r="OGV1350" s="559"/>
      <c r="OGW1350" s="559"/>
      <c r="OGX1350" s="559"/>
      <c r="OGY1350" s="559"/>
      <c r="OGZ1350" s="559"/>
      <c r="OHA1350" s="559"/>
      <c r="OHB1350" s="559"/>
      <c r="OHC1350" s="559"/>
      <c r="OHD1350" s="559"/>
      <c r="OHE1350" s="559"/>
      <c r="OHF1350" s="559"/>
      <c r="OHG1350" s="559"/>
      <c r="OHH1350" s="559"/>
      <c r="OHI1350" s="559"/>
      <c r="OHJ1350" s="559"/>
      <c r="OHK1350" s="559"/>
      <c r="OHL1350" s="559"/>
      <c r="OHM1350" s="559"/>
      <c r="OHN1350" s="559"/>
      <c r="OHO1350" s="559"/>
      <c r="OHP1350" s="559"/>
      <c r="OHQ1350" s="559"/>
      <c r="OHR1350" s="559"/>
      <c r="OHS1350" s="559"/>
      <c r="OHT1350" s="559"/>
      <c r="OHU1350" s="559"/>
      <c r="OHV1350" s="559"/>
      <c r="OHW1350" s="559"/>
      <c r="OHX1350" s="559"/>
      <c r="OHY1350" s="559"/>
      <c r="OHZ1350" s="559"/>
      <c r="OIA1350" s="559"/>
      <c r="OIB1350" s="559"/>
      <c r="OIC1350" s="559"/>
      <c r="OID1350" s="559"/>
      <c r="OIE1350" s="559"/>
      <c r="OIF1350" s="559"/>
      <c r="OIG1350" s="559"/>
      <c r="OIH1350" s="559"/>
      <c r="OII1350" s="559"/>
      <c r="OIJ1350" s="559"/>
      <c r="OIK1350" s="559"/>
      <c r="OIL1350" s="559"/>
      <c r="OIM1350" s="559"/>
      <c r="OIN1350" s="559"/>
      <c r="OIO1350" s="559"/>
      <c r="OIP1350" s="559"/>
      <c r="OIQ1350" s="559"/>
      <c r="OIR1350" s="559"/>
      <c r="OIS1350" s="559"/>
      <c r="OIT1350" s="559"/>
      <c r="OIU1350" s="559"/>
      <c r="OIV1350" s="559"/>
      <c r="OIW1350" s="559"/>
      <c r="OIX1350" s="559"/>
      <c r="OIY1350" s="559"/>
      <c r="OIZ1350" s="559"/>
      <c r="OJA1350" s="559"/>
      <c r="OJB1350" s="559"/>
      <c r="OJC1350" s="559"/>
      <c r="OJD1350" s="559"/>
      <c r="OJE1350" s="559"/>
      <c r="OJF1350" s="559"/>
      <c r="OJG1350" s="559"/>
      <c r="OJH1350" s="559"/>
      <c r="OJI1350" s="559"/>
      <c r="OJJ1350" s="559"/>
      <c r="OJK1350" s="559"/>
      <c r="OJL1350" s="559"/>
      <c r="OJM1350" s="559"/>
      <c r="OJN1350" s="559"/>
      <c r="OJO1350" s="559"/>
      <c r="OJP1350" s="559"/>
      <c r="OJQ1350" s="559"/>
      <c r="OJR1350" s="559"/>
      <c r="OJS1350" s="559"/>
      <c r="OJT1350" s="559"/>
      <c r="OJU1350" s="559"/>
      <c r="OJV1350" s="559"/>
      <c r="OJW1350" s="559"/>
      <c r="OJX1350" s="559"/>
      <c r="OJY1350" s="559"/>
      <c r="OJZ1350" s="559"/>
      <c r="OKA1350" s="559"/>
      <c r="OKB1350" s="559"/>
      <c r="OKC1350" s="559"/>
      <c r="OKD1350" s="559"/>
      <c r="OKE1350" s="559"/>
      <c r="OKF1350" s="559"/>
      <c r="OKG1350" s="559"/>
      <c r="OKH1350" s="559"/>
      <c r="OKI1350" s="559"/>
      <c r="OKJ1350" s="559"/>
      <c r="OKK1350" s="559"/>
      <c r="OKL1350" s="559"/>
      <c r="OKM1350" s="559"/>
      <c r="OKN1350" s="559"/>
      <c r="OKO1350" s="559"/>
      <c r="OKP1350" s="559"/>
      <c r="OKQ1350" s="559"/>
      <c r="OKR1350" s="559"/>
      <c r="OKS1350" s="559"/>
      <c r="OKT1350" s="559"/>
      <c r="OKU1350" s="559"/>
      <c r="OKV1350" s="559"/>
      <c r="OKW1350" s="559"/>
      <c r="OKX1350" s="559"/>
      <c r="OKY1350" s="559"/>
      <c r="OKZ1350" s="559"/>
      <c r="OLA1350" s="559"/>
      <c r="OLB1350" s="559"/>
      <c r="OLC1350" s="559"/>
      <c r="OLD1350" s="559"/>
      <c r="OLE1350" s="559"/>
      <c r="OLF1350" s="559"/>
      <c r="OLG1350" s="559"/>
      <c r="OLH1350" s="559"/>
      <c r="OLI1350" s="559"/>
      <c r="OLJ1350" s="559"/>
      <c r="OLK1350" s="559"/>
      <c r="OLL1350" s="559"/>
      <c r="OLM1350" s="559"/>
      <c r="OLN1350" s="559"/>
      <c r="OLO1350" s="559"/>
      <c r="OLP1350" s="559"/>
      <c r="OLQ1350" s="559"/>
      <c r="OLR1350" s="559"/>
      <c r="OLS1350" s="559"/>
      <c r="OLT1350" s="559"/>
      <c r="OLU1350" s="559"/>
      <c r="OLV1350" s="559"/>
      <c r="OLW1350" s="559"/>
      <c r="OLX1350" s="559"/>
      <c r="OLY1350" s="559"/>
      <c r="OLZ1350" s="559"/>
      <c r="OMA1350" s="559"/>
      <c r="OMB1350" s="559"/>
      <c r="OMC1350" s="559"/>
      <c r="OMD1350" s="559"/>
      <c r="OME1350" s="559"/>
      <c r="OMF1350" s="559"/>
      <c r="OMG1350" s="559"/>
      <c r="OMH1350" s="559"/>
      <c r="OMI1350" s="559"/>
      <c r="OMJ1350" s="559"/>
      <c r="OMK1350" s="559"/>
      <c r="OML1350" s="559"/>
      <c r="OMM1350" s="559"/>
      <c r="OMN1350" s="559"/>
      <c r="OMO1350" s="559"/>
      <c r="OMP1350" s="559"/>
      <c r="OMQ1350" s="559"/>
      <c r="OMR1350" s="559"/>
      <c r="OMS1350" s="559"/>
      <c r="OMT1350" s="559"/>
      <c r="OMU1350" s="559"/>
      <c r="OMV1350" s="559"/>
      <c r="OMW1350" s="559"/>
      <c r="OMX1350" s="559"/>
      <c r="OMY1350" s="559"/>
      <c r="OMZ1350" s="559"/>
      <c r="ONA1350" s="559"/>
      <c r="ONB1350" s="559"/>
      <c r="ONC1350" s="559"/>
      <c r="OND1350" s="559"/>
      <c r="ONE1350" s="559"/>
      <c r="ONF1350" s="559"/>
      <c r="ONG1350" s="559"/>
      <c r="ONH1350" s="559"/>
      <c r="ONI1350" s="559"/>
      <c r="ONJ1350" s="559"/>
      <c r="ONK1350" s="559"/>
      <c r="ONL1350" s="559"/>
      <c r="ONM1350" s="559"/>
      <c r="ONN1350" s="559"/>
      <c r="ONO1350" s="559"/>
      <c r="ONP1350" s="559"/>
      <c r="ONQ1350" s="559"/>
      <c r="ONR1350" s="559"/>
      <c r="ONS1350" s="559"/>
      <c r="ONT1350" s="559"/>
      <c r="ONU1350" s="559"/>
      <c r="ONV1350" s="559"/>
      <c r="ONW1350" s="559"/>
      <c r="ONX1350" s="559"/>
      <c r="ONY1350" s="559"/>
      <c r="ONZ1350" s="559"/>
      <c r="OOA1350" s="559"/>
      <c r="OOB1350" s="559"/>
      <c r="OOC1350" s="559"/>
      <c r="OOD1350" s="559"/>
      <c r="OOE1350" s="559"/>
      <c r="OOF1350" s="559"/>
      <c r="OOG1350" s="559"/>
      <c r="OOH1350" s="559"/>
      <c r="OOI1350" s="559"/>
      <c r="OOJ1350" s="559"/>
      <c r="OOK1350" s="559"/>
      <c r="OOL1350" s="559"/>
      <c r="OOM1350" s="559"/>
      <c r="OON1350" s="559"/>
      <c r="OOO1350" s="559"/>
      <c r="OOP1350" s="559"/>
      <c r="OOQ1350" s="559"/>
      <c r="OOR1350" s="559"/>
      <c r="OOS1350" s="559"/>
      <c r="OOT1350" s="559"/>
      <c r="OOU1350" s="559"/>
      <c r="OOV1350" s="559"/>
      <c r="OOW1350" s="559"/>
      <c r="OOX1350" s="559"/>
      <c r="OOY1350" s="559"/>
      <c r="OOZ1350" s="559"/>
      <c r="OPA1350" s="559"/>
      <c r="OPB1350" s="559"/>
      <c r="OPC1350" s="559"/>
      <c r="OPD1350" s="559"/>
      <c r="OPE1350" s="559"/>
      <c r="OPF1350" s="559"/>
      <c r="OPG1350" s="559"/>
      <c r="OPH1350" s="559"/>
      <c r="OPI1350" s="559"/>
      <c r="OPJ1350" s="559"/>
      <c r="OPK1350" s="559"/>
      <c r="OPL1350" s="559"/>
      <c r="OPM1350" s="559"/>
      <c r="OPN1350" s="559"/>
      <c r="OPO1350" s="559"/>
      <c r="OPP1350" s="559"/>
      <c r="OPQ1350" s="559"/>
      <c r="OPR1350" s="559"/>
      <c r="OPS1350" s="559"/>
      <c r="OPT1350" s="559"/>
      <c r="OPU1350" s="559"/>
      <c r="OPV1350" s="559"/>
      <c r="OPW1350" s="559"/>
      <c r="OPX1350" s="559"/>
      <c r="OPY1350" s="559"/>
      <c r="OPZ1350" s="559"/>
      <c r="OQA1350" s="559"/>
      <c r="OQB1350" s="559"/>
      <c r="OQC1350" s="559"/>
      <c r="OQD1350" s="559"/>
      <c r="OQE1350" s="559"/>
      <c r="OQF1350" s="559"/>
      <c r="OQG1350" s="559"/>
      <c r="OQH1350" s="559"/>
      <c r="OQI1350" s="559"/>
      <c r="OQJ1350" s="559"/>
      <c r="OQK1350" s="559"/>
      <c r="OQL1350" s="559"/>
      <c r="OQM1350" s="559"/>
      <c r="OQN1350" s="559"/>
      <c r="OQO1350" s="559"/>
      <c r="OQP1350" s="559"/>
      <c r="OQQ1350" s="559"/>
      <c r="OQR1350" s="559"/>
      <c r="OQS1350" s="559"/>
      <c r="OQT1350" s="559"/>
      <c r="OQU1350" s="559"/>
      <c r="OQV1350" s="559"/>
      <c r="OQW1350" s="559"/>
      <c r="OQX1350" s="559"/>
      <c r="OQY1350" s="559"/>
      <c r="OQZ1350" s="559"/>
      <c r="ORA1350" s="559"/>
      <c r="ORB1350" s="559"/>
      <c r="ORC1350" s="559"/>
      <c r="ORD1350" s="559"/>
      <c r="ORE1350" s="559"/>
      <c r="ORF1350" s="559"/>
      <c r="ORG1350" s="559"/>
      <c r="ORH1350" s="559"/>
      <c r="ORI1350" s="559"/>
      <c r="ORJ1350" s="559"/>
      <c r="ORK1350" s="559"/>
      <c r="ORL1350" s="559"/>
      <c r="ORM1350" s="559"/>
      <c r="ORN1350" s="559"/>
      <c r="ORO1350" s="559"/>
      <c r="ORP1350" s="559"/>
      <c r="ORQ1350" s="559"/>
      <c r="ORR1350" s="559"/>
      <c r="ORS1350" s="559"/>
      <c r="ORT1350" s="559"/>
      <c r="ORU1350" s="559"/>
      <c r="ORV1350" s="559"/>
      <c r="ORW1350" s="559"/>
      <c r="ORX1350" s="559"/>
      <c r="ORY1350" s="559"/>
      <c r="ORZ1350" s="559"/>
      <c r="OSA1350" s="559"/>
      <c r="OSB1350" s="559"/>
      <c r="OSC1350" s="559"/>
      <c r="OSD1350" s="559"/>
      <c r="OSE1350" s="559"/>
      <c r="OSF1350" s="559"/>
      <c r="OSG1350" s="559"/>
      <c r="OSH1350" s="559"/>
      <c r="OSI1350" s="559"/>
      <c r="OSJ1350" s="559"/>
      <c r="OSK1350" s="559"/>
      <c r="OSL1350" s="559"/>
      <c r="OSM1350" s="559"/>
      <c r="OSN1350" s="559"/>
      <c r="OSO1350" s="559"/>
      <c r="OSP1350" s="559"/>
      <c r="OSQ1350" s="559"/>
      <c r="OSR1350" s="559"/>
      <c r="OSS1350" s="559"/>
      <c r="OST1350" s="559"/>
      <c r="OSU1350" s="559"/>
      <c r="OSV1350" s="559"/>
      <c r="OSW1350" s="559"/>
      <c r="OSX1350" s="559"/>
      <c r="OSY1350" s="559"/>
      <c r="OSZ1350" s="559"/>
      <c r="OTA1350" s="559"/>
      <c r="OTB1350" s="559"/>
      <c r="OTC1350" s="559"/>
      <c r="OTD1350" s="559"/>
      <c r="OTE1350" s="559"/>
      <c r="OTF1350" s="559"/>
      <c r="OTG1350" s="559"/>
      <c r="OTH1350" s="559"/>
      <c r="OTI1350" s="559"/>
      <c r="OTJ1350" s="559"/>
      <c r="OTK1350" s="559"/>
      <c r="OTL1350" s="559"/>
      <c r="OTM1350" s="559"/>
      <c r="OTN1350" s="559"/>
      <c r="OTO1350" s="559"/>
      <c r="OTP1350" s="559"/>
      <c r="OTQ1350" s="559"/>
      <c r="OTR1350" s="559"/>
      <c r="OTS1350" s="559"/>
      <c r="OTT1350" s="559"/>
      <c r="OTU1350" s="559"/>
      <c r="OTV1350" s="559"/>
      <c r="OTW1350" s="559"/>
      <c r="OTX1350" s="559"/>
      <c r="OTY1350" s="559"/>
      <c r="OTZ1350" s="559"/>
      <c r="OUA1350" s="559"/>
      <c r="OUB1350" s="559"/>
      <c r="OUC1350" s="559"/>
      <c r="OUD1350" s="559"/>
      <c r="OUE1350" s="559"/>
      <c r="OUF1350" s="559"/>
      <c r="OUG1350" s="559"/>
      <c r="OUH1350" s="559"/>
      <c r="OUI1350" s="559"/>
      <c r="OUJ1350" s="559"/>
      <c r="OUK1350" s="559"/>
      <c r="OUL1350" s="559"/>
      <c r="OUM1350" s="559"/>
      <c r="OUN1350" s="559"/>
      <c r="OUO1350" s="559"/>
      <c r="OUP1350" s="559"/>
      <c r="OUQ1350" s="559"/>
      <c r="OUR1350" s="559"/>
      <c r="OUS1350" s="559"/>
      <c r="OUT1350" s="559"/>
      <c r="OUU1350" s="559"/>
      <c r="OUV1350" s="559"/>
      <c r="OUW1350" s="559"/>
      <c r="OUX1350" s="559"/>
      <c r="OUY1350" s="559"/>
      <c r="OUZ1350" s="559"/>
      <c r="OVA1350" s="559"/>
      <c r="OVB1350" s="559"/>
      <c r="OVC1350" s="559"/>
      <c r="OVD1350" s="559"/>
      <c r="OVE1350" s="559"/>
      <c r="OVF1350" s="559"/>
      <c r="OVG1350" s="559"/>
      <c r="OVH1350" s="559"/>
      <c r="OVI1350" s="559"/>
      <c r="OVJ1350" s="559"/>
      <c r="OVK1350" s="559"/>
      <c r="OVL1350" s="559"/>
      <c r="OVM1350" s="559"/>
      <c r="OVN1350" s="559"/>
      <c r="OVO1350" s="559"/>
      <c r="OVP1350" s="559"/>
      <c r="OVQ1350" s="559"/>
      <c r="OVR1350" s="559"/>
      <c r="OVS1350" s="559"/>
      <c r="OVT1350" s="559"/>
      <c r="OVU1350" s="559"/>
      <c r="OVV1350" s="559"/>
      <c r="OVW1350" s="559"/>
      <c r="OVX1350" s="559"/>
      <c r="OVY1350" s="559"/>
      <c r="OVZ1350" s="559"/>
      <c r="OWA1350" s="559"/>
      <c r="OWB1350" s="559"/>
      <c r="OWC1350" s="559"/>
      <c r="OWD1350" s="559"/>
      <c r="OWE1350" s="559"/>
      <c r="OWF1350" s="559"/>
      <c r="OWG1350" s="559"/>
      <c r="OWH1350" s="559"/>
      <c r="OWI1350" s="559"/>
      <c r="OWJ1350" s="559"/>
      <c r="OWK1350" s="559"/>
      <c r="OWL1350" s="559"/>
      <c r="OWM1350" s="559"/>
      <c r="OWN1350" s="559"/>
      <c r="OWO1350" s="559"/>
      <c r="OWP1350" s="559"/>
      <c r="OWQ1350" s="559"/>
      <c r="OWR1350" s="559"/>
      <c r="OWS1350" s="559"/>
      <c r="OWT1350" s="559"/>
      <c r="OWU1350" s="559"/>
      <c r="OWV1350" s="559"/>
      <c r="OWW1350" s="559"/>
      <c r="OWX1350" s="559"/>
      <c r="OWY1350" s="559"/>
      <c r="OWZ1350" s="559"/>
      <c r="OXA1350" s="559"/>
      <c r="OXB1350" s="559"/>
      <c r="OXC1350" s="559"/>
      <c r="OXD1350" s="559"/>
      <c r="OXE1350" s="559"/>
      <c r="OXF1350" s="559"/>
      <c r="OXG1350" s="559"/>
      <c r="OXH1350" s="559"/>
      <c r="OXI1350" s="559"/>
      <c r="OXJ1350" s="559"/>
      <c r="OXK1350" s="559"/>
      <c r="OXL1350" s="559"/>
      <c r="OXM1350" s="559"/>
      <c r="OXN1350" s="559"/>
      <c r="OXO1350" s="559"/>
      <c r="OXP1350" s="559"/>
      <c r="OXQ1350" s="559"/>
      <c r="OXR1350" s="559"/>
      <c r="OXS1350" s="559"/>
      <c r="OXT1350" s="559"/>
      <c r="OXU1350" s="559"/>
      <c r="OXV1350" s="559"/>
      <c r="OXW1350" s="559"/>
      <c r="OXX1350" s="559"/>
      <c r="OXY1350" s="559"/>
      <c r="OXZ1350" s="559"/>
      <c r="OYA1350" s="559"/>
      <c r="OYB1350" s="559"/>
      <c r="OYC1350" s="559"/>
      <c r="OYD1350" s="559"/>
      <c r="OYE1350" s="559"/>
      <c r="OYF1350" s="559"/>
      <c r="OYG1350" s="559"/>
      <c r="OYH1350" s="559"/>
      <c r="OYI1350" s="559"/>
      <c r="OYJ1350" s="559"/>
      <c r="OYK1350" s="559"/>
      <c r="OYL1350" s="559"/>
      <c r="OYM1350" s="559"/>
      <c r="OYN1350" s="559"/>
      <c r="OYO1350" s="559"/>
      <c r="OYP1350" s="559"/>
      <c r="OYQ1350" s="559"/>
      <c r="OYR1350" s="559"/>
      <c r="OYS1350" s="559"/>
      <c r="OYT1350" s="559"/>
      <c r="OYU1350" s="559"/>
      <c r="OYV1350" s="559"/>
      <c r="OYW1350" s="559"/>
      <c r="OYX1350" s="559"/>
      <c r="OYY1350" s="559"/>
      <c r="OYZ1350" s="559"/>
      <c r="OZA1350" s="559"/>
      <c r="OZB1350" s="559"/>
      <c r="OZC1350" s="559"/>
      <c r="OZD1350" s="559"/>
      <c r="OZE1350" s="559"/>
      <c r="OZF1350" s="559"/>
      <c r="OZG1350" s="559"/>
      <c r="OZH1350" s="559"/>
      <c r="OZI1350" s="559"/>
      <c r="OZJ1350" s="559"/>
      <c r="OZK1350" s="559"/>
      <c r="OZL1350" s="559"/>
      <c r="OZM1350" s="559"/>
      <c r="OZN1350" s="559"/>
      <c r="OZO1350" s="559"/>
      <c r="OZP1350" s="559"/>
      <c r="OZQ1350" s="559"/>
      <c r="OZR1350" s="559"/>
      <c r="OZS1350" s="559"/>
      <c r="OZT1350" s="559"/>
      <c r="OZU1350" s="559"/>
      <c r="OZV1350" s="559"/>
      <c r="OZW1350" s="559"/>
      <c r="OZX1350" s="559"/>
      <c r="OZY1350" s="559"/>
      <c r="OZZ1350" s="559"/>
      <c r="PAA1350" s="559"/>
      <c r="PAB1350" s="559"/>
      <c r="PAC1350" s="559"/>
      <c r="PAD1350" s="559"/>
      <c r="PAE1350" s="559"/>
      <c r="PAF1350" s="559"/>
      <c r="PAG1350" s="559"/>
      <c r="PAH1350" s="559"/>
      <c r="PAI1350" s="559"/>
      <c r="PAJ1350" s="559"/>
      <c r="PAK1350" s="559"/>
      <c r="PAL1350" s="559"/>
      <c r="PAM1350" s="559"/>
      <c r="PAN1350" s="559"/>
      <c r="PAO1350" s="559"/>
      <c r="PAP1350" s="559"/>
      <c r="PAQ1350" s="559"/>
      <c r="PAR1350" s="559"/>
      <c r="PAS1350" s="559"/>
      <c r="PAT1350" s="559"/>
      <c r="PAU1350" s="559"/>
      <c r="PAV1350" s="559"/>
      <c r="PAW1350" s="559"/>
      <c r="PAX1350" s="559"/>
      <c r="PAY1350" s="559"/>
      <c r="PAZ1350" s="559"/>
      <c r="PBA1350" s="559"/>
      <c r="PBB1350" s="559"/>
      <c r="PBC1350" s="559"/>
      <c r="PBD1350" s="559"/>
      <c r="PBE1350" s="559"/>
      <c r="PBF1350" s="559"/>
      <c r="PBG1350" s="559"/>
      <c r="PBH1350" s="559"/>
      <c r="PBI1350" s="559"/>
      <c r="PBJ1350" s="559"/>
      <c r="PBK1350" s="559"/>
      <c r="PBL1350" s="559"/>
      <c r="PBM1350" s="559"/>
      <c r="PBN1350" s="559"/>
      <c r="PBO1350" s="559"/>
      <c r="PBP1350" s="559"/>
      <c r="PBQ1350" s="559"/>
      <c r="PBR1350" s="559"/>
      <c r="PBS1350" s="559"/>
      <c r="PBT1350" s="559"/>
      <c r="PBU1350" s="559"/>
      <c r="PBV1350" s="559"/>
      <c r="PBW1350" s="559"/>
      <c r="PBX1350" s="559"/>
      <c r="PBY1350" s="559"/>
      <c r="PBZ1350" s="559"/>
      <c r="PCA1350" s="559"/>
      <c r="PCB1350" s="559"/>
      <c r="PCC1350" s="559"/>
      <c r="PCD1350" s="559"/>
      <c r="PCE1350" s="559"/>
      <c r="PCF1350" s="559"/>
      <c r="PCG1350" s="559"/>
      <c r="PCH1350" s="559"/>
      <c r="PCI1350" s="559"/>
      <c r="PCJ1350" s="559"/>
      <c r="PCK1350" s="559"/>
      <c r="PCL1350" s="559"/>
      <c r="PCM1350" s="559"/>
      <c r="PCN1350" s="559"/>
      <c r="PCO1350" s="559"/>
      <c r="PCP1350" s="559"/>
      <c r="PCQ1350" s="559"/>
      <c r="PCR1350" s="559"/>
      <c r="PCS1350" s="559"/>
      <c r="PCT1350" s="559"/>
      <c r="PCU1350" s="559"/>
      <c r="PCV1350" s="559"/>
      <c r="PCW1350" s="559"/>
      <c r="PCX1350" s="559"/>
      <c r="PCY1350" s="559"/>
      <c r="PCZ1350" s="559"/>
      <c r="PDA1350" s="559"/>
      <c r="PDB1350" s="559"/>
      <c r="PDC1350" s="559"/>
      <c r="PDD1350" s="559"/>
      <c r="PDE1350" s="559"/>
      <c r="PDF1350" s="559"/>
      <c r="PDG1350" s="559"/>
      <c r="PDH1350" s="559"/>
      <c r="PDI1350" s="559"/>
      <c r="PDJ1350" s="559"/>
      <c r="PDK1350" s="559"/>
      <c r="PDL1350" s="559"/>
      <c r="PDM1350" s="559"/>
      <c r="PDN1350" s="559"/>
      <c r="PDO1350" s="559"/>
      <c r="PDP1350" s="559"/>
      <c r="PDQ1350" s="559"/>
      <c r="PDR1350" s="559"/>
      <c r="PDS1350" s="559"/>
      <c r="PDT1350" s="559"/>
      <c r="PDU1350" s="559"/>
      <c r="PDV1350" s="559"/>
      <c r="PDW1350" s="559"/>
      <c r="PDX1350" s="559"/>
      <c r="PDY1350" s="559"/>
      <c r="PDZ1350" s="559"/>
      <c r="PEA1350" s="559"/>
      <c r="PEB1350" s="559"/>
      <c r="PEC1350" s="559"/>
      <c r="PED1350" s="559"/>
      <c r="PEE1350" s="559"/>
      <c r="PEF1350" s="559"/>
      <c r="PEG1350" s="559"/>
      <c r="PEH1350" s="559"/>
      <c r="PEI1350" s="559"/>
      <c r="PEJ1350" s="559"/>
      <c r="PEK1350" s="559"/>
      <c r="PEL1350" s="559"/>
      <c r="PEM1350" s="559"/>
      <c r="PEN1350" s="559"/>
      <c r="PEO1350" s="559"/>
      <c r="PEP1350" s="559"/>
      <c r="PEQ1350" s="559"/>
      <c r="PER1350" s="559"/>
      <c r="PES1350" s="559"/>
      <c r="PET1350" s="559"/>
      <c r="PEU1350" s="559"/>
      <c r="PEV1350" s="559"/>
      <c r="PEW1350" s="559"/>
      <c r="PEX1350" s="559"/>
      <c r="PEY1350" s="559"/>
      <c r="PEZ1350" s="559"/>
      <c r="PFA1350" s="559"/>
      <c r="PFB1350" s="559"/>
      <c r="PFC1350" s="559"/>
      <c r="PFD1350" s="559"/>
      <c r="PFE1350" s="559"/>
      <c r="PFF1350" s="559"/>
      <c r="PFG1350" s="559"/>
      <c r="PFH1350" s="559"/>
      <c r="PFI1350" s="559"/>
      <c r="PFJ1350" s="559"/>
      <c r="PFK1350" s="559"/>
      <c r="PFL1350" s="559"/>
      <c r="PFM1350" s="559"/>
      <c r="PFN1350" s="559"/>
      <c r="PFO1350" s="559"/>
      <c r="PFP1350" s="559"/>
      <c r="PFQ1350" s="559"/>
      <c r="PFR1350" s="559"/>
      <c r="PFS1350" s="559"/>
      <c r="PFT1350" s="559"/>
      <c r="PFU1350" s="559"/>
      <c r="PFV1350" s="559"/>
      <c r="PFW1350" s="559"/>
      <c r="PFX1350" s="559"/>
      <c r="PFY1350" s="559"/>
      <c r="PFZ1350" s="559"/>
      <c r="PGA1350" s="559"/>
      <c r="PGB1350" s="559"/>
      <c r="PGC1350" s="559"/>
      <c r="PGD1350" s="559"/>
      <c r="PGE1350" s="559"/>
      <c r="PGF1350" s="559"/>
      <c r="PGG1350" s="559"/>
      <c r="PGH1350" s="559"/>
      <c r="PGI1350" s="559"/>
      <c r="PGJ1350" s="559"/>
      <c r="PGK1350" s="559"/>
      <c r="PGL1350" s="559"/>
      <c r="PGM1350" s="559"/>
      <c r="PGN1350" s="559"/>
      <c r="PGO1350" s="559"/>
      <c r="PGP1350" s="559"/>
      <c r="PGQ1350" s="559"/>
      <c r="PGR1350" s="559"/>
      <c r="PGS1350" s="559"/>
      <c r="PGT1350" s="559"/>
      <c r="PGU1350" s="559"/>
      <c r="PGV1350" s="559"/>
      <c r="PGW1350" s="559"/>
      <c r="PGX1350" s="559"/>
      <c r="PGY1350" s="559"/>
      <c r="PGZ1350" s="559"/>
      <c r="PHA1350" s="559"/>
      <c r="PHB1350" s="559"/>
      <c r="PHC1350" s="559"/>
      <c r="PHD1350" s="559"/>
      <c r="PHE1350" s="559"/>
      <c r="PHF1350" s="559"/>
      <c r="PHG1350" s="559"/>
      <c r="PHH1350" s="559"/>
      <c r="PHI1350" s="559"/>
      <c r="PHJ1350" s="559"/>
      <c r="PHK1350" s="559"/>
      <c r="PHL1350" s="559"/>
      <c r="PHM1350" s="559"/>
      <c r="PHN1350" s="559"/>
      <c r="PHO1350" s="559"/>
      <c r="PHP1350" s="559"/>
      <c r="PHQ1350" s="559"/>
      <c r="PHR1350" s="559"/>
      <c r="PHS1350" s="559"/>
      <c r="PHT1350" s="559"/>
      <c r="PHU1350" s="559"/>
      <c r="PHV1350" s="559"/>
      <c r="PHW1350" s="559"/>
      <c r="PHX1350" s="559"/>
      <c r="PHY1350" s="559"/>
      <c r="PHZ1350" s="559"/>
      <c r="PIA1350" s="559"/>
      <c r="PIB1350" s="559"/>
      <c r="PIC1350" s="559"/>
      <c r="PID1350" s="559"/>
      <c r="PIE1350" s="559"/>
      <c r="PIF1350" s="559"/>
      <c r="PIG1350" s="559"/>
      <c r="PIH1350" s="559"/>
      <c r="PII1350" s="559"/>
      <c r="PIJ1350" s="559"/>
      <c r="PIK1350" s="559"/>
      <c r="PIL1350" s="559"/>
      <c r="PIM1350" s="559"/>
      <c r="PIN1350" s="559"/>
      <c r="PIO1350" s="559"/>
      <c r="PIP1350" s="559"/>
      <c r="PIQ1350" s="559"/>
      <c r="PIR1350" s="559"/>
      <c r="PIS1350" s="559"/>
      <c r="PIT1350" s="559"/>
      <c r="PIU1350" s="559"/>
      <c r="PIV1350" s="559"/>
      <c r="PIW1350" s="559"/>
      <c r="PIX1350" s="559"/>
      <c r="PIY1350" s="559"/>
      <c r="PIZ1350" s="559"/>
      <c r="PJA1350" s="559"/>
      <c r="PJB1350" s="559"/>
      <c r="PJC1350" s="559"/>
      <c r="PJD1350" s="559"/>
      <c r="PJE1350" s="559"/>
      <c r="PJF1350" s="559"/>
      <c r="PJG1350" s="559"/>
      <c r="PJH1350" s="559"/>
      <c r="PJI1350" s="559"/>
      <c r="PJJ1350" s="559"/>
      <c r="PJK1350" s="559"/>
      <c r="PJL1350" s="559"/>
      <c r="PJM1350" s="559"/>
      <c r="PJN1350" s="559"/>
      <c r="PJO1350" s="559"/>
      <c r="PJP1350" s="559"/>
      <c r="PJQ1350" s="559"/>
      <c r="PJR1350" s="559"/>
      <c r="PJS1350" s="559"/>
      <c r="PJT1350" s="559"/>
      <c r="PJU1350" s="559"/>
      <c r="PJV1350" s="559"/>
      <c r="PJW1350" s="559"/>
      <c r="PJX1350" s="559"/>
      <c r="PJY1350" s="559"/>
      <c r="PJZ1350" s="559"/>
      <c r="PKA1350" s="559"/>
      <c r="PKB1350" s="559"/>
      <c r="PKC1350" s="559"/>
      <c r="PKD1350" s="559"/>
      <c r="PKE1350" s="559"/>
      <c r="PKF1350" s="559"/>
      <c r="PKG1350" s="559"/>
      <c r="PKH1350" s="559"/>
      <c r="PKI1350" s="559"/>
      <c r="PKJ1350" s="559"/>
      <c r="PKK1350" s="559"/>
      <c r="PKL1350" s="559"/>
      <c r="PKM1350" s="559"/>
      <c r="PKN1350" s="559"/>
      <c r="PKO1350" s="559"/>
      <c r="PKP1350" s="559"/>
      <c r="PKQ1350" s="559"/>
      <c r="PKR1350" s="559"/>
      <c r="PKS1350" s="559"/>
      <c r="PKT1350" s="559"/>
      <c r="PKU1350" s="559"/>
      <c r="PKV1350" s="559"/>
      <c r="PKW1350" s="559"/>
      <c r="PKX1350" s="559"/>
      <c r="PKY1350" s="559"/>
      <c r="PKZ1350" s="559"/>
      <c r="PLA1350" s="559"/>
      <c r="PLB1350" s="559"/>
      <c r="PLC1350" s="559"/>
      <c r="PLD1350" s="559"/>
      <c r="PLE1350" s="559"/>
      <c r="PLF1350" s="559"/>
      <c r="PLG1350" s="559"/>
      <c r="PLH1350" s="559"/>
      <c r="PLI1350" s="559"/>
      <c r="PLJ1350" s="559"/>
      <c r="PLK1350" s="559"/>
      <c r="PLL1350" s="559"/>
      <c r="PLM1350" s="559"/>
      <c r="PLN1350" s="559"/>
      <c r="PLO1350" s="559"/>
      <c r="PLP1350" s="559"/>
      <c r="PLQ1350" s="559"/>
      <c r="PLR1350" s="559"/>
      <c r="PLS1350" s="559"/>
      <c r="PLT1350" s="559"/>
      <c r="PLU1350" s="559"/>
      <c r="PLV1350" s="559"/>
      <c r="PLW1350" s="559"/>
      <c r="PLX1350" s="559"/>
      <c r="PLY1350" s="559"/>
      <c r="PLZ1350" s="559"/>
      <c r="PMA1350" s="559"/>
      <c r="PMB1350" s="559"/>
      <c r="PMC1350" s="559"/>
      <c r="PMD1350" s="559"/>
      <c r="PME1350" s="559"/>
      <c r="PMF1350" s="559"/>
      <c r="PMG1350" s="559"/>
      <c r="PMH1350" s="559"/>
      <c r="PMI1350" s="559"/>
      <c r="PMJ1350" s="559"/>
      <c r="PMK1350" s="559"/>
      <c r="PML1350" s="559"/>
      <c r="PMM1350" s="559"/>
      <c r="PMN1350" s="559"/>
      <c r="PMO1350" s="559"/>
      <c r="PMP1350" s="559"/>
      <c r="PMQ1350" s="559"/>
      <c r="PMR1350" s="559"/>
      <c r="PMS1350" s="559"/>
      <c r="PMT1350" s="559"/>
      <c r="PMU1350" s="559"/>
      <c r="PMV1350" s="559"/>
      <c r="PMW1350" s="559"/>
      <c r="PMX1350" s="559"/>
      <c r="PMY1350" s="559"/>
      <c r="PMZ1350" s="559"/>
      <c r="PNA1350" s="559"/>
      <c r="PNB1350" s="559"/>
      <c r="PNC1350" s="559"/>
      <c r="PND1350" s="559"/>
      <c r="PNE1350" s="559"/>
      <c r="PNF1350" s="559"/>
      <c r="PNG1350" s="559"/>
      <c r="PNH1350" s="559"/>
      <c r="PNI1350" s="559"/>
      <c r="PNJ1350" s="559"/>
      <c r="PNK1350" s="559"/>
      <c r="PNL1350" s="559"/>
      <c r="PNM1350" s="559"/>
      <c r="PNN1350" s="559"/>
      <c r="PNO1350" s="559"/>
      <c r="PNP1350" s="559"/>
      <c r="PNQ1350" s="559"/>
      <c r="PNR1350" s="559"/>
      <c r="PNS1350" s="559"/>
      <c r="PNT1350" s="559"/>
      <c r="PNU1350" s="559"/>
      <c r="PNV1350" s="559"/>
      <c r="PNW1350" s="559"/>
      <c r="PNX1350" s="559"/>
      <c r="PNY1350" s="559"/>
      <c r="PNZ1350" s="559"/>
      <c r="POA1350" s="559"/>
      <c r="POB1350" s="559"/>
      <c r="POC1350" s="559"/>
      <c r="POD1350" s="559"/>
      <c r="POE1350" s="559"/>
      <c r="POF1350" s="559"/>
      <c r="POG1350" s="559"/>
      <c r="POH1350" s="559"/>
      <c r="POI1350" s="559"/>
      <c r="POJ1350" s="559"/>
      <c r="POK1350" s="559"/>
      <c r="POL1350" s="559"/>
      <c r="POM1350" s="559"/>
      <c r="PON1350" s="559"/>
      <c r="POO1350" s="559"/>
      <c r="POP1350" s="559"/>
      <c r="POQ1350" s="559"/>
      <c r="POR1350" s="559"/>
      <c r="POS1350" s="559"/>
      <c r="POT1350" s="559"/>
      <c r="POU1350" s="559"/>
      <c r="POV1350" s="559"/>
      <c r="POW1350" s="559"/>
      <c r="POX1350" s="559"/>
      <c r="POY1350" s="559"/>
      <c r="POZ1350" s="559"/>
      <c r="PPA1350" s="559"/>
      <c r="PPB1350" s="559"/>
      <c r="PPC1350" s="559"/>
      <c r="PPD1350" s="559"/>
      <c r="PPE1350" s="559"/>
      <c r="PPF1350" s="559"/>
      <c r="PPG1350" s="559"/>
      <c r="PPH1350" s="559"/>
      <c r="PPI1350" s="559"/>
      <c r="PPJ1350" s="559"/>
      <c r="PPK1350" s="559"/>
      <c r="PPL1350" s="559"/>
      <c r="PPM1350" s="559"/>
      <c r="PPN1350" s="559"/>
      <c r="PPO1350" s="559"/>
      <c r="PPP1350" s="559"/>
      <c r="PPQ1350" s="559"/>
      <c r="PPR1350" s="559"/>
      <c r="PPS1350" s="559"/>
      <c r="PPT1350" s="559"/>
      <c r="PPU1350" s="559"/>
      <c r="PPV1350" s="559"/>
      <c r="PPW1350" s="559"/>
      <c r="PPX1350" s="559"/>
      <c r="PPY1350" s="559"/>
      <c r="PPZ1350" s="559"/>
      <c r="PQA1350" s="559"/>
      <c r="PQB1350" s="559"/>
      <c r="PQC1350" s="559"/>
      <c r="PQD1350" s="559"/>
      <c r="PQE1350" s="559"/>
      <c r="PQF1350" s="559"/>
      <c r="PQG1350" s="559"/>
      <c r="PQH1350" s="559"/>
      <c r="PQI1350" s="559"/>
      <c r="PQJ1350" s="559"/>
      <c r="PQK1350" s="559"/>
      <c r="PQL1350" s="559"/>
      <c r="PQM1350" s="559"/>
      <c r="PQN1350" s="559"/>
      <c r="PQO1350" s="559"/>
      <c r="PQP1350" s="559"/>
      <c r="PQQ1350" s="559"/>
      <c r="PQR1350" s="559"/>
      <c r="PQS1350" s="559"/>
      <c r="PQT1350" s="559"/>
      <c r="PQU1350" s="559"/>
      <c r="PQV1350" s="559"/>
      <c r="PQW1350" s="559"/>
      <c r="PQX1350" s="559"/>
      <c r="PQY1350" s="559"/>
      <c r="PQZ1350" s="559"/>
      <c r="PRA1350" s="559"/>
      <c r="PRB1350" s="559"/>
      <c r="PRC1350" s="559"/>
      <c r="PRD1350" s="559"/>
      <c r="PRE1350" s="559"/>
      <c r="PRF1350" s="559"/>
      <c r="PRG1350" s="559"/>
      <c r="PRH1350" s="559"/>
      <c r="PRI1350" s="559"/>
      <c r="PRJ1350" s="559"/>
      <c r="PRK1350" s="559"/>
      <c r="PRL1350" s="559"/>
      <c r="PRM1350" s="559"/>
      <c r="PRN1350" s="559"/>
      <c r="PRO1350" s="559"/>
      <c r="PRP1350" s="559"/>
      <c r="PRQ1350" s="559"/>
      <c r="PRR1350" s="559"/>
      <c r="PRS1350" s="559"/>
      <c r="PRT1350" s="559"/>
      <c r="PRU1350" s="559"/>
      <c r="PRV1350" s="559"/>
      <c r="PRW1350" s="559"/>
      <c r="PRX1350" s="559"/>
      <c r="PRY1350" s="559"/>
      <c r="PRZ1350" s="559"/>
      <c r="PSA1350" s="559"/>
      <c r="PSB1350" s="559"/>
      <c r="PSC1350" s="559"/>
      <c r="PSD1350" s="559"/>
      <c r="PSE1350" s="559"/>
      <c r="PSF1350" s="559"/>
      <c r="PSG1350" s="559"/>
      <c r="PSH1350" s="559"/>
      <c r="PSI1350" s="559"/>
      <c r="PSJ1350" s="559"/>
      <c r="PSK1350" s="559"/>
      <c r="PSL1350" s="559"/>
      <c r="PSM1350" s="559"/>
      <c r="PSN1350" s="559"/>
      <c r="PSO1350" s="559"/>
      <c r="PSP1350" s="559"/>
      <c r="PSQ1350" s="559"/>
      <c r="PSR1350" s="559"/>
      <c r="PSS1350" s="559"/>
      <c r="PST1350" s="559"/>
      <c r="PSU1350" s="559"/>
      <c r="PSV1350" s="559"/>
      <c r="PSW1350" s="559"/>
      <c r="PSX1350" s="559"/>
      <c r="PSY1350" s="559"/>
      <c r="PSZ1350" s="559"/>
      <c r="PTA1350" s="559"/>
      <c r="PTB1350" s="559"/>
      <c r="PTC1350" s="559"/>
      <c r="PTD1350" s="559"/>
      <c r="PTE1350" s="559"/>
      <c r="PTF1350" s="559"/>
      <c r="PTG1350" s="559"/>
      <c r="PTH1350" s="559"/>
      <c r="PTI1350" s="559"/>
      <c r="PTJ1350" s="559"/>
      <c r="PTK1350" s="559"/>
      <c r="PTL1350" s="559"/>
      <c r="PTM1350" s="559"/>
      <c r="PTN1350" s="559"/>
      <c r="PTO1350" s="559"/>
      <c r="PTP1350" s="559"/>
      <c r="PTQ1350" s="559"/>
      <c r="PTR1350" s="559"/>
      <c r="PTS1350" s="559"/>
      <c r="PTT1350" s="559"/>
      <c r="PTU1350" s="559"/>
      <c r="PTV1350" s="559"/>
      <c r="PTW1350" s="559"/>
      <c r="PTX1350" s="559"/>
      <c r="PTY1350" s="559"/>
      <c r="PTZ1350" s="559"/>
      <c r="PUA1350" s="559"/>
      <c r="PUB1350" s="559"/>
      <c r="PUC1350" s="559"/>
      <c r="PUD1350" s="559"/>
      <c r="PUE1350" s="559"/>
      <c r="PUF1350" s="559"/>
      <c r="PUG1350" s="559"/>
      <c r="PUH1350" s="559"/>
      <c r="PUI1350" s="559"/>
      <c r="PUJ1350" s="559"/>
      <c r="PUK1350" s="559"/>
      <c r="PUL1350" s="559"/>
      <c r="PUM1350" s="559"/>
      <c r="PUN1350" s="559"/>
      <c r="PUO1350" s="559"/>
      <c r="PUP1350" s="559"/>
      <c r="PUQ1350" s="559"/>
      <c r="PUR1350" s="559"/>
      <c r="PUS1350" s="559"/>
      <c r="PUT1350" s="559"/>
      <c r="PUU1350" s="559"/>
      <c r="PUV1350" s="559"/>
      <c r="PUW1350" s="559"/>
      <c r="PUX1350" s="559"/>
      <c r="PUY1350" s="559"/>
      <c r="PUZ1350" s="559"/>
      <c r="PVA1350" s="559"/>
      <c r="PVB1350" s="559"/>
      <c r="PVC1350" s="559"/>
      <c r="PVD1350" s="559"/>
      <c r="PVE1350" s="559"/>
      <c r="PVF1350" s="559"/>
      <c r="PVG1350" s="559"/>
      <c r="PVH1350" s="559"/>
      <c r="PVI1350" s="559"/>
      <c r="PVJ1350" s="559"/>
      <c r="PVK1350" s="559"/>
      <c r="PVL1350" s="559"/>
      <c r="PVM1350" s="559"/>
      <c r="PVN1350" s="559"/>
      <c r="PVO1350" s="559"/>
      <c r="PVP1350" s="559"/>
      <c r="PVQ1350" s="559"/>
      <c r="PVR1350" s="559"/>
      <c r="PVS1350" s="559"/>
      <c r="PVT1350" s="559"/>
      <c r="PVU1350" s="559"/>
      <c r="PVV1350" s="559"/>
      <c r="PVW1350" s="559"/>
      <c r="PVX1350" s="559"/>
      <c r="PVY1350" s="559"/>
      <c r="PVZ1350" s="559"/>
      <c r="PWA1350" s="559"/>
      <c r="PWB1350" s="559"/>
      <c r="PWC1350" s="559"/>
      <c r="PWD1350" s="559"/>
      <c r="PWE1350" s="559"/>
      <c r="PWF1350" s="559"/>
      <c r="PWG1350" s="559"/>
      <c r="PWH1350" s="559"/>
      <c r="PWI1350" s="559"/>
      <c r="PWJ1350" s="559"/>
      <c r="PWK1350" s="559"/>
      <c r="PWL1350" s="559"/>
      <c r="PWM1350" s="559"/>
      <c r="PWN1350" s="559"/>
      <c r="PWO1350" s="559"/>
      <c r="PWP1350" s="559"/>
      <c r="PWQ1350" s="559"/>
      <c r="PWR1350" s="559"/>
      <c r="PWS1350" s="559"/>
      <c r="PWT1350" s="559"/>
      <c r="PWU1350" s="559"/>
      <c r="PWV1350" s="559"/>
      <c r="PWW1350" s="559"/>
      <c r="PWX1350" s="559"/>
      <c r="PWY1350" s="559"/>
      <c r="PWZ1350" s="559"/>
      <c r="PXA1350" s="559"/>
      <c r="PXB1350" s="559"/>
      <c r="PXC1350" s="559"/>
      <c r="PXD1350" s="559"/>
      <c r="PXE1350" s="559"/>
      <c r="PXF1350" s="559"/>
      <c r="PXG1350" s="559"/>
      <c r="PXH1350" s="559"/>
      <c r="PXI1350" s="559"/>
      <c r="PXJ1350" s="559"/>
      <c r="PXK1350" s="559"/>
      <c r="PXL1350" s="559"/>
      <c r="PXM1350" s="559"/>
      <c r="PXN1350" s="559"/>
      <c r="PXO1350" s="559"/>
      <c r="PXP1350" s="559"/>
      <c r="PXQ1350" s="559"/>
      <c r="PXR1350" s="559"/>
      <c r="PXS1350" s="559"/>
      <c r="PXT1350" s="559"/>
      <c r="PXU1350" s="559"/>
      <c r="PXV1350" s="559"/>
      <c r="PXW1350" s="559"/>
      <c r="PXX1350" s="559"/>
      <c r="PXY1350" s="559"/>
      <c r="PXZ1350" s="559"/>
      <c r="PYA1350" s="559"/>
      <c r="PYB1350" s="559"/>
      <c r="PYC1350" s="559"/>
      <c r="PYD1350" s="559"/>
      <c r="PYE1350" s="559"/>
      <c r="PYF1350" s="559"/>
      <c r="PYG1350" s="559"/>
      <c r="PYH1350" s="559"/>
      <c r="PYI1350" s="559"/>
      <c r="PYJ1350" s="559"/>
      <c r="PYK1350" s="559"/>
      <c r="PYL1350" s="559"/>
      <c r="PYM1350" s="559"/>
      <c r="PYN1350" s="559"/>
      <c r="PYO1350" s="559"/>
      <c r="PYP1350" s="559"/>
      <c r="PYQ1350" s="559"/>
      <c r="PYR1350" s="559"/>
      <c r="PYS1350" s="559"/>
      <c r="PYT1350" s="559"/>
      <c r="PYU1350" s="559"/>
      <c r="PYV1350" s="559"/>
      <c r="PYW1350" s="559"/>
      <c r="PYX1350" s="559"/>
      <c r="PYY1350" s="559"/>
      <c r="PYZ1350" s="559"/>
      <c r="PZA1350" s="559"/>
      <c r="PZB1350" s="559"/>
      <c r="PZC1350" s="559"/>
      <c r="PZD1350" s="559"/>
      <c r="PZE1350" s="559"/>
      <c r="PZF1350" s="559"/>
      <c r="PZG1350" s="559"/>
      <c r="PZH1350" s="559"/>
      <c r="PZI1350" s="559"/>
      <c r="PZJ1350" s="559"/>
      <c r="PZK1350" s="559"/>
      <c r="PZL1350" s="559"/>
      <c r="PZM1350" s="559"/>
      <c r="PZN1350" s="559"/>
      <c r="PZO1350" s="559"/>
      <c r="PZP1350" s="559"/>
      <c r="PZQ1350" s="559"/>
      <c r="PZR1350" s="559"/>
      <c r="PZS1350" s="559"/>
      <c r="PZT1350" s="559"/>
      <c r="PZU1350" s="559"/>
      <c r="PZV1350" s="559"/>
      <c r="PZW1350" s="559"/>
      <c r="PZX1350" s="559"/>
      <c r="PZY1350" s="559"/>
      <c r="PZZ1350" s="559"/>
      <c r="QAA1350" s="559"/>
      <c r="QAB1350" s="559"/>
      <c r="QAC1350" s="559"/>
      <c r="QAD1350" s="559"/>
      <c r="QAE1350" s="559"/>
      <c r="QAF1350" s="559"/>
      <c r="QAG1350" s="559"/>
      <c r="QAH1350" s="559"/>
      <c r="QAI1350" s="559"/>
      <c r="QAJ1350" s="559"/>
      <c r="QAK1350" s="559"/>
      <c r="QAL1350" s="559"/>
      <c r="QAM1350" s="559"/>
      <c r="QAN1350" s="559"/>
      <c r="QAO1350" s="559"/>
      <c r="QAP1350" s="559"/>
      <c r="QAQ1350" s="559"/>
      <c r="QAR1350" s="559"/>
      <c r="QAS1350" s="559"/>
      <c r="QAT1350" s="559"/>
      <c r="QAU1350" s="559"/>
      <c r="QAV1350" s="559"/>
      <c r="QAW1350" s="559"/>
      <c r="QAX1350" s="559"/>
      <c r="QAY1350" s="559"/>
      <c r="QAZ1350" s="559"/>
      <c r="QBA1350" s="559"/>
      <c r="QBB1350" s="559"/>
      <c r="QBC1350" s="559"/>
      <c r="QBD1350" s="559"/>
      <c r="QBE1350" s="559"/>
      <c r="QBF1350" s="559"/>
      <c r="QBG1350" s="559"/>
      <c r="QBH1350" s="559"/>
      <c r="QBI1350" s="559"/>
      <c r="QBJ1350" s="559"/>
      <c r="QBK1350" s="559"/>
      <c r="QBL1350" s="559"/>
      <c r="QBM1350" s="559"/>
      <c r="QBN1350" s="559"/>
      <c r="QBO1350" s="559"/>
      <c r="QBP1350" s="559"/>
      <c r="QBQ1350" s="559"/>
      <c r="QBR1350" s="559"/>
      <c r="QBS1350" s="559"/>
      <c r="QBT1350" s="559"/>
      <c r="QBU1350" s="559"/>
      <c r="QBV1350" s="559"/>
      <c r="QBW1350" s="559"/>
      <c r="QBX1350" s="559"/>
      <c r="QBY1350" s="559"/>
      <c r="QBZ1350" s="559"/>
      <c r="QCA1350" s="559"/>
      <c r="QCB1350" s="559"/>
      <c r="QCC1350" s="559"/>
      <c r="QCD1350" s="559"/>
      <c r="QCE1350" s="559"/>
      <c r="QCF1350" s="559"/>
      <c r="QCG1350" s="559"/>
      <c r="QCH1350" s="559"/>
      <c r="QCI1350" s="559"/>
      <c r="QCJ1350" s="559"/>
      <c r="QCK1350" s="559"/>
      <c r="QCL1350" s="559"/>
      <c r="QCM1350" s="559"/>
      <c r="QCN1350" s="559"/>
      <c r="QCO1350" s="559"/>
      <c r="QCP1350" s="559"/>
      <c r="QCQ1350" s="559"/>
      <c r="QCR1350" s="559"/>
      <c r="QCS1350" s="559"/>
      <c r="QCT1350" s="559"/>
      <c r="QCU1350" s="559"/>
      <c r="QCV1350" s="559"/>
      <c r="QCW1350" s="559"/>
      <c r="QCX1350" s="559"/>
      <c r="QCY1350" s="559"/>
      <c r="QCZ1350" s="559"/>
      <c r="QDA1350" s="559"/>
      <c r="QDB1350" s="559"/>
      <c r="QDC1350" s="559"/>
      <c r="QDD1350" s="559"/>
      <c r="QDE1350" s="559"/>
      <c r="QDF1350" s="559"/>
      <c r="QDG1350" s="559"/>
      <c r="QDH1350" s="559"/>
      <c r="QDI1350" s="559"/>
      <c r="QDJ1350" s="559"/>
      <c r="QDK1350" s="559"/>
      <c r="QDL1350" s="559"/>
      <c r="QDM1350" s="559"/>
      <c r="QDN1350" s="559"/>
      <c r="QDO1350" s="559"/>
      <c r="QDP1350" s="559"/>
      <c r="QDQ1350" s="559"/>
      <c r="QDR1350" s="559"/>
      <c r="QDS1350" s="559"/>
      <c r="QDT1350" s="559"/>
      <c r="QDU1350" s="559"/>
      <c r="QDV1350" s="559"/>
      <c r="QDW1350" s="559"/>
      <c r="QDX1350" s="559"/>
      <c r="QDY1350" s="559"/>
      <c r="QDZ1350" s="559"/>
      <c r="QEA1350" s="559"/>
      <c r="QEB1350" s="559"/>
      <c r="QEC1350" s="559"/>
      <c r="QED1350" s="559"/>
      <c r="QEE1350" s="559"/>
      <c r="QEF1350" s="559"/>
      <c r="QEG1350" s="559"/>
      <c r="QEH1350" s="559"/>
      <c r="QEI1350" s="559"/>
      <c r="QEJ1350" s="559"/>
      <c r="QEK1350" s="559"/>
      <c r="QEL1350" s="559"/>
      <c r="QEM1350" s="559"/>
      <c r="QEN1350" s="559"/>
      <c r="QEO1350" s="559"/>
      <c r="QEP1350" s="559"/>
      <c r="QEQ1350" s="559"/>
      <c r="QER1350" s="559"/>
      <c r="QES1350" s="559"/>
      <c r="QET1350" s="559"/>
      <c r="QEU1350" s="559"/>
      <c r="QEV1350" s="559"/>
      <c r="QEW1350" s="559"/>
      <c r="QEX1350" s="559"/>
      <c r="QEY1350" s="559"/>
      <c r="QEZ1350" s="559"/>
      <c r="QFA1350" s="559"/>
      <c r="QFB1350" s="559"/>
      <c r="QFC1350" s="559"/>
      <c r="QFD1350" s="559"/>
      <c r="QFE1350" s="559"/>
      <c r="QFF1350" s="559"/>
      <c r="QFG1350" s="559"/>
      <c r="QFH1350" s="559"/>
      <c r="QFI1350" s="559"/>
      <c r="QFJ1350" s="559"/>
      <c r="QFK1350" s="559"/>
      <c r="QFL1350" s="559"/>
      <c r="QFM1350" s="559"/>
      <c r="QFN1350" s="559"/>
      <c r="QFO1350" s="559"/>
      <c r="QFP1350" s="559"/>
      <c r="QFQ1350" s="559"/>
      <c r="QFR1350" s="559"/>
      <c r="QFS1350" s="559"/>
      <c r="QFT1350" s="559"/>
      <c r="QFU1350" s="559"/>
      <c r="QFV1350" s="559"/>
      <c r="QFW1350" s="559"/>
      <c r="QFX1350" s="559"/>
      <c r="QFY1350" s="559"/>
      <c r="QFZ1350" s="559"/>
      <c r="QGA1350" s="559"/>
      <c r="QGB1350" s="559"/>
      <c r="QGC1350" s="559"/>
      <c r="QGD1350" s="559"/>
      <c r="QGE1350" s="559"/>
      <c r="QGF1350" s="559"/>
      <c r="QGG1350" s="559"/>
      <c r="QGH1350" s="559"/>
      <c r="QGI1350" s="559"/>
      <c r="QGJ1350" s="559"/>
      <c r="QGK1350" s="559"/>
      <c r="QGL1350" s="559"/>
      <c r="QGM1350" s="559"/>
      <c r="QGN1350" s="559"/>
      <c r="QGO1350" s="559"/>
      <c r="QGP1350" s="559"/>
      <c r="QGQ1350" s="559"/>
      <c r="QGR1350" s="559"/>
      <c r="QGS1350" s="559"/>
      <c r="QGT1350" s="559"/>
      <c r="QGU1350" s="559"/>
      <c r="QGV1350" s="559"/>
      <c r="QGW1350" s="559"/>
      <c r="QGX1350" s="559"/>
      <c r="QGY1350" s="559"/>
      <c r="QGZ1350" s="559"/>
      <c r="QHA1350" s="559"/>
      <c r="QHB1350" s="559"/>
      <c r="QHC1350" s="559"/>
      <c r="QHD1350" s="559"/>
      <c r="QHE1350" s="559"/>
      <c r="QHF1350" s="559"/>
      <c r="QHG1350" s="559"/>
      <c r="QHH1350" s="559"/>
      <c r="QHI1350" s="559"/>
      <c r="QHJ1350" s="559"/>
      <c r="QHK1350" s="559"/>
      <c r="QHL1350" s="559"/>
      <c r="QHM1350" s="559"/>
      <c r="QHN1350" s="559"/>
      <c r="QHO1350" s="559"/>
      <c r="QHP1350" s="559"/>
      <c r="QHQ1350" s="559"/>
      <c r="QHR1350" s="559"/>
      <c r="QHS1350" s="559"/>
      <c r="QHT1350" s="559"/>
      <c r="QHU1350" s="559"/>
      <c r="QHV1350" s="559"/>
      <c r="QHW1350" s="559"/>
      <c r="QHX1350" s="559"/>
      <c r="QHY1350" s="559"/>
      <c r="QHZ1350" s="559"/>
      <c r="QIA1350" s="559"/>
      <c r="QIB1350" s="559"/>
      <c r="QIC1350" s="559"/>
      <c r="QID1350" s="559"/>
      <c r="QIE1350" s="559"/>
      <c r="QIF1350" s="559"/>
      <c r="QIG1350" s="559"/>
      <c r="QIH1350" s="559"/>
      <c r="QII1350" s="559"/>
      <c r="QIJ1350" s="559"/>
      <c r="QIK1350" s="559"/>
      <c r="QIL1350" s="559"/>
      <c r="QIM1350" s="559"/>
      <c r="QIN1350" s="559"/>
      <c r="QIO1350" s="559"/>
      <c r="QIP1350" s="559"/>
      <c r="QIQ1350" s="559"/>
      <c r="QIR1350" s="559"/>
      <c r="QIS1350" s="559"/>
      <c r="QIT1350" s="559"/>
      <c r="QIU1350" s="559"/>
      <c r="QIV1350" s="559"/>
      <c r="QIW1350" s="559"/>
      <c r="QIX1350" s="559"/>
      <c r="QIY1350" s="559"/>
      <c r="QIZ1350" s="559"/>
      <c r="QJA1350" s="559"/>
      <c r="QJB1350" s="559"/>
      <c r="QJC1350" s="559"/>
      <c r="QJD1350" s="559"/>
      <c r="QJE1350" s="559"/>
      <c r="QJF1350" s="559"/>
      <c r="QJG1350" s="559"/>
      <c r="QJH1350" s="559"/>
      <c r="QJI1350" s="559"/>
      <c r="QJJ1350" s="559"/>
      <c r="QJK1350" s="559"/>
      <c r="QJL1350" s="559"/>
      <c r="QJM1350" s="559"/>
      <c r="QJN1350" s="559"/>
      <c r="QJO1350" s="559"/>
      <c r="QJP1350" s="559"/>
      <c r="QJQ1350" s="559"/>
      <c r="QJR1350" s="559"/>
      <c r="QJS1350" s="559"/>
      <c r="QJT1350" s="559"/>
      <c r="QJU1350" s="559"/>
      <c r="QJV1350" s="559"/>
      <c r="QJW1350" s="559"/>
      <c r="QJX1350" s="559"/>
      <c r="QJY1350" s="559"/>
      <c r="QJZ1350" s="559"/>
      <c r="QKA1350" s="559"/>
      <c r="QKB1350" s="559"/>
      <c r="QKC1350" s="559"/>
      <c r="QKD1350" s="559"/>
      <c r="QKE1350" s="559"/>
      <c r="QKF1350" s="559"/>
      <c r="QKG1350" s="559"/>
      <c r="QKH1350" s="559"/>
      <c r="QKI1350" s="559"/>
      <c r="QKJ1350" s="559"/>
      <c r="QKK1350" s="559"/>
      <c r="QKL1350" s="559"/>
      <c r="QKM1350" s="559"/>
      <c r="QKN1350" s="559"/>
      <c r="QKO1350" s="559"/>
      <c r="QKP1350" s="559"/>
      <c r="QKQ1350" s="559"/>
      <c r="QKR1350" s="559"/>
      <c r="QKS1350" s="559"/>
      <c r="QKT1350" s="559"/>
      <c r="QKU1350" s="559"/>
      <c r="QKV1350" s="559"/>
      <c r="QKW1350" s="559"/>
      <c r="QKX1350" s="559"/>
      <c r="QKY1350" s="559"/>
      <c r="QKZ1350" s="559"/>
      <c r="QLA1350" s="559"/>
      <c r="QLB1350" s="559"/>
      <c r="QLC1350" s="559"/>
      <c r="QLD1350" s="559"/>
      <c r="QLE1350" s="559"/>
      <c r="QLF1350" s="559"/>
      <c r="QLG1350" s="559"/>
      <c r="QLH1350" s="559"/>
      <c r="QLI1350" s="559"/>
      <c r="QLJ1350" s="559"/>
      <c r="QLK1350" s="559"/>
      <c r="QLL1350" s="559"/>
      <c r="QLM1350" s="559"/>
      <c r="QLN1350" s="559"/>
      <c r="QLO1350" s="559"/>
      <c r="QLP1350" s="559"/>
      <c r="QLQ1350" s="559"/>
      <c r="QLR1350" s="559"/>
      <c r="QLS1350" s="559"/>
      <c r="QLT1350" s="559"/>
      <c r="QLU1350" s="559"/>
      <c r="QLV1350" s="559"/>
      <c r="QLW1350" s="559"/>
      <c r="QLX1350" s="559"/>
      <c r="QLY1350" s="559"/>
      <c r="QLZ1350" s="559"/>
      <c r="QMA1350" s="559"/>
      <c r="QMB1350" s="559"/>
      <c r="QMC1350" s="559"/>
      <c r="QMD1350" s="559"/>
      <c r="QME1350" s="559"/>
      <c r="QMF1350" s="559"/>
      <c r="QMG1350" s="559"/>
      <c r="QMH1350" s="559"/>
      <c r="QMI1350" s="559"/>
      <c r="QMJ1350" s="559"/>
      <c r="QMK1350" s="559"/>
      <c r="QML1350" s="559"/>
      <c r="QMM1350" s="559"/>
      <c r="QMN1350" s="559"/>
      <c r="QMO1350" s="559"/>
      <c r="QMP1350" s="559"/>
      <c r="QMQ1350" s="559"/>
      <c r="QMR1350" s="559"/>
      <c r="QMS1350" s="559"/>
      <c r="QMT1350" s="559"/>
      <c r="QMU1350" s="559"/>
      <c r="QMV1350" s="559"/>
      <c r="QMW1350" s="559"/>
      <c r="QMX1350" s="559"/>
      <c r="QMY1350" s="559"/>
      <c r="QMZ1350" s="559"/>
      <c r="QNA1350" s="559"/>
      <c r="QNB1350" s="559"/>
      <c r="QNC1350" s="559"/>
      <c r="QND1350" s="559"/>
      <c r="QNE1350" s="559"/>
      <c r="QNF1350" s="559"/>
      <c r="QNG1350" s="559"/>
      <c r="QNH1350" s="559"/>
      <c r="QNI1350" s="559"/>
      <c r="QNJ1350" s="559"/>
      <c r="QNK1350" s="559"/>
      <c r="QNL1350" s="559"/>
      <c r="QNM1350" s="559"/>
      <c r="QNN1350" s="559"/>
      <c r="QNO1350" s="559"/>
      <c r="QNP1350" s="559"/>
      <c r="QNQ1350" s="559"/>
      <c r="QNR1350" s="559"/>
      <c r="QNS1350" s="559"/>
      <c r="QNT1350" s="559"/>
      <c r="QNU1350" s="559"/>
      <c r="QNV1350" s="559"/>
      <c r="QNW1350" s="559"/>
      <c r="QNX1350" s="559"/>
      <c r="QNY1350" s="559"/>
      <c r="QNZ1350" s="559"/>
      <c r="QOA1350" s="559"/>
      <c r="QOB1350" s="559"/>
      <c r="QOC1350" s="559"/>
      <c r="QOD1350" s="559"/>
      <c r="QOE1350" s="559"/>
      <c r="QOF1350" s="559"/>
      <c r="QOG1350" s="559"/>
      <c r="QOH1350" s="559"/>
      <c r="QOI1350" s="559"/>
      <c r="QOJ1350" s="559"/>
      <c r="QOK1350" s="559"/>
      <c r="QOL1350" s="559"/>
      <c r="QOM1350" s="559"/>
      <c r="QON1350" s="559"/>
      <c r="QOO1350" s="559"/>
      <c r="QOP1350" s="559"/>
      <c r="QOQ1350" s="559"/>
      <c r="QOR1350" s="559"/>
      <c r="QOS1350" s="559"/>
      <c r="QOT1350" s="559"/>
      <c r="QOU1350" s="559"/>
      <c r="QOV1350" s="559"/>
      <c r="QOW1350" s="559"/>
      <c r="QOX1350" s="559"/>
      <c r="QOY1350" s="559"/>
      <c r="QOZ1350" s="559"/>
      <c r="QPA1350" s="559"/>
      <c r="QPB1350" s="559"/>
      <c r="QPC1350" s="559"/>
      <c r="QPD1350" s="559"/>
      <c r="QPE1350" s="559"/>
      <c r="QPF1350" s="559"/>
      <c r="QPG1350" s="559"/>
      <c r="QPH1350" s="559"/>
      <c r="QPI1350" s="559"/>
      <c r="QPJ1350" s="559"/>
      <c r="QPK1350" s="559"/>
      <c r="QPL1350" s="559"/>
      <c r="QPM1350" s="559"/>
      <c r="QPN1350" s="559"/>
      <c r="QPO1350" s="559"/>
      <c r="QPP1350" s="559"/>
      <c r="QPQ1350" s="559"/>
      <c r="QPR1350" s="559"/>
      <c r="QPS1350" s="559"/>
      <c r="QPT1350" s="559"/>
      <c r="QPU1350" s="559"/>
      <c r="QPV1350" s="559"/>
      <c r="QPW1350" s="559"/>
      <c r="QPX1350" s="559"/>
      <c r="QPY1350" s="559"/>
      <c r="QPZ1350" s="559"/>
      <c r="QQA1350" s="559"/>
      <c r="QQB1350" s="559"/>
      <c r="QQC1350" s="559"/>
      <c r="QQD1350" s="559"/>
      <c r="QQE1350" s="559"/>
      <c r="QQF1350" s="559"/>
      <c r="QQG1350" s="559"/>
      <c r="QQH1350" s="559"/>
      <c r="QQI1350" s="559"/>
      <c r="QQJ1350" s="559"/>
      <c r="QQK1350" s="559"/>
      <c r="QQL1350" s="559"/>
      <c r="QQM1350" s="559"/>
      <c r="QQN1350" s="559"/>
      <c r="QQO1350" s="559"/>
      <c r="QQP1350" s="559"/>
      <c r="QQQ1350" s="559"/>
      <c r="QQR1350" s="559"/>
      <c r="QQS1350" s="559"/>
      <c r="QQT1350" s="559"/>
      <c r="QQU1350" s="559"/>
      <c r="QQV1350" s="559"/>
      <c r="QQW1350" s="559"/>
      <c r="QQX1350" s="559"/>
      <c r="QQY1350" s="559"/>
      <c r="QQZ1350" s="559"/>
      <c r="QRA1350" s="559"/>
      <c r="QRB1350" s="559"/>
      <c r="QRC1350" s="559"/>
      <c r="QRD1350" s="559"/>
      <c r="QRE1350" s="559"/>
      <c r="QRF1350" s="559"/>
      <c r="QRG1350" s="559"/>
      <c r="QRH1350" s="559"/>
      <c r="QRI1350" s="559"/>
      <c r="QRJ1350" s="559"/>
      <c r="QRK1350" s="559"/>
      <c r="QRL1350" s="559"/>
      <c r="QRM1350" s="559"/>
      <c r="QRN1350" s="559"/>
      <c r="QRO1350" s="559"/>
      <c r="QRP1350" s="559"/>
      <c r="QRQ1350" s="559"/>
      <c r="QRR1350" s="559"/>
      <c r="QRS1350" s="559"/>
      <c r="QRT1350" s="559"/>
      <c r="QRU1350" s="559"/>
      <c r="QRV1350" s="559"/>
      <c r="QRW1350" s="559"/>
      <c r="QRX1350" s="559"/>
      <c r="QRY1350" s="559"/>
      <c r="QRZ1350" s="559"/>
      <c r="QSA1350" s="559"/>
      <c r="QSB1350" s="559"/>
      <c r="QSC1350" s="559"/>
      <c r="QSD1350" s="559"/>
      <c r="QSE1350" s="559"/>
      <c r="QSF1350" s="559"/>
      <c r="QSG1350" s="559"/>
      <c r="QSH1350" s="559"/>
      <c r="QSI1350" s="559"/>
      <c r="QSJ1350" s="559"/>
      <c r="QSK1350" s="559"/>
      <c r="QSL1350" s="559"/>
      <c r="QSM1350" s="559"/>
      <c r="QSN1350" s="559"/>
      <c r="QSO1350" s="559"/>
      <c r="QSP1350" s="559"/>
      <c r="QSQ1350" s="559"/>
      <c r="QSR1350" s="559"/>
      <c r="QSS1350" s="559"/>
      <c r="QST1350" s="559"/>
      <c r="QSU1350" s="559"/>
      <c r="QSV1350" s="559"/>
      <c r="QSW1350" s="559"/>
      <c r="QSX1350" s="559"/>
      <c r="QSY1350" s="559"/>
      <c r="QSZ1350" s="559"/>
      <c r="QTA1350" s="559"/>
      <c r="QTB1350" s="559"/>
      <c r="QTC1350" s="559"/>
      <c r="QTD1350" s="559"/>
      <c r="QTE1350" s="559"/>
      <c r="QTF1350" s="559"/>
      <c r="QTG1350" s="559"/>
      <c r="QTH1350" s="559"/>
      <c r="QTI1350" s="559"/>
      <c r="QTJ1350" s="559"/>
      <c r="QTK1350" s="559"/>
      <c r="QTL1350" s="559"/>
      <c r="QTM1350" s="559"/>
      <c r="QTN1350" s="559"/>
      <c r="QTO1350" s="559"/>
      <c r="QTP1350" s="559"/>
      <c r="QTQ1350" s="559"/>
      <c r="QTR1350" s="559"/>
      <c r="QTS1350" s="559"/>
      <c r="QTT1350" s="559"/>
      <c r="QTU1350" s="559"/>
      <c r="QTV1350" s="559"/>
      <c r="QTW1350" s="559"/>
      <c r="QTX1350" s="559"/>
      <c r="QTY1350" s="559"/>
      <c r="QTZ1350" s="559"/>
      <c r="QUA1350" s="559"/>
      <c r="QUB1350" s="559"/>
      <c r="QUC1350" s="559"/>
      <c r="QUD1350" s="559"/>
      <c r="QUE1350" s="559"/>
      <c r="QUF1350" s="559"/>
      <c r="QUG1350" s="559"/>
      <c r="QUH1350" s="559"/>
      <c r="QUI1350" s="559"/>
      <c r="QUJ1350" s="559"/>
      <c r="QUK1350" s="559"/>
      <c r="QUL1350" s="559"/>
      <c r="QUM1350" s="559"/>
      <c r="QUN1350" s="559"/>
      <c r="QUO1350" s="559"/>
      <c r="QUP1350" s="559"/>
      <c r="QUQ1350" s="559"/>
      <c r="QUR1350" s="559"/>
      <c r="QUS1350" s="559"/>
      <c r="QUT1350" s="559"/>
      <c r="QUU1350" s="559"/>
      <c r="QUV1350" s="559"/>
      <c r="QUW1350" s="559"/>
      <c r="QUX1350" s="559"/>
      <c r="QUY1350" s="559"/>
      <c r="QUZ1350" s="559"/>
      <c r="QVA1350" s="559"/>
      <c r="QVB1350" s="559"/>
      <c r="QVC1350" s="559"/>
      <c r="QVD1350" s="559"/>
      <c r="QVE1350" s="559"/>
      <c r="QVF1350" s="559"/>
      <c r="QVG1350" s="559"/>
      <c r="QVH1350" s="559"/>
      <c r="QVI1350" s="559"/>
      <c r="QVJ1350" s="559"/>
      <c r="QVK1350" s="559"/>
      <c r="QVL1350" s="559"/>
      <c r="QVM1350" s="559"/>
      <c r="QVN1350" s="559"/>
      <c r="QVO1350" s="559"/>
      <c r="QVP1350" s="559"/>
      <c r="QVQ1350" s="559"/>
      <c r="QVR1350" s="559"/>
      <c r="QVS1350" s="559"/>
      <c r="QVT1350" s="559"/>
      <c r="QVU1350" s="559"/>
      <c r="QVV1350" s="559"/>
      <c r="QVW1350" s="559"/>
      <c r="QVX1350" s="559"/>
      <c r="QVY1350" s="559"/>
      <c r="QVZ1350" s="559"/>
      <c r="QWA1350" s="559"/>
      <c r="QWB1350" s="559"/>
      <c r="QWC1350" s="559"/>
      <c r="QWD1350" s="559"/>
      <c r="QWE1350" s="559"/>
      <c r="QWF1350" s="559"/>
      <c r="QWG1350" s="559"/>
      <c r="QWH1350" s="559"/>
      <c r="QWI1350" s="559"/>
      <c r="QWJ1350" s="559"/>
      <c r="QWK1350" s="559"/>
      <c r="QWL1350" s="559"/>
      <c r="QWM1350" s="559"/>
      <c r="QWN1350" s="559"/>
      <c r="QWO1350" s="559"/>
      <c r="QWP1350" s="559"/>
      <c r="QWQ1350" s="559"/>
      <c r="QWR1350" s="559"/>
      <c r="QWS1350" s="559"/>
      <c r="QWT1350" s="559"/>
      <c r="QWU1350" s="559"/>
      <c r="QWV1350" s="559"/>
      <c r="QWW1350" s="559"/>
      <c r="QWX1350" s="559"/>
      <c r="QWY1350" s="559"/>
      <c r="QWZ1350" s="559"/>
      <c r="QXA1350" s="559"/>
      <c r="QXB1350" s="559"/>
      <c r="QXC1350" s="559"/>
      <c r="QXD1350" s="559"/>
      <c r="QXE1350" s="559"/>
      <c r="QXF1350" s="559"/>
      <c r="QXG1350" s="559"/>
      <c r="QXH1350" s="559"/>
      <c r="QXI1350" s="559"/>
      <c r="QXJ1350" s="559"/>
      <c r="QXK1350" s="559"/>
      <c r="QXL1350" s="559"/>
      <c r="QXM1350" s="559"/>
      <c r="QXN1350" s="559"/>
      <c r="QXO1350" s="559"/>
      <c r="QXP1350" s="559"/>
      <c r="QXQ1350" s="559"/>
      <c r="QXR1350" s="559"/>
      <c r="QXS1350" s="559"/>
      <c r="QXT1350" s="559"/>
      <c r="QXU1350" s="559"/>
      <c r="QXV1350" s="559"/>
      <c r="QXW1350" s="559"/>
      <c r="QXX1350" s="559"/>
      <c r="QXY1350" s="559"/>
      <c r="QXZ1350" s="559"/>
      <c r="QYA1350" s="559"/>
      <c r="QYB1350" s="559"/>
      <c r="QYC1350" s="559"/>
      <c r="QYD1350" s="559"/>
      <c r="QYE1350" s="559"/>
      <c r="QYF1350" s="559"/>
      <c r="QYG1350" s="559"/>
      <c r="QYH1350" s="559"/>
      <c r="QYI1350" s="559"/>
      <c r="QYJ1350" s="559"/>
      <c r="QYK1350" s="559"/>
      <c r="QYL1350" s="559"/>
      <c r="QYM1350" s="559"/>
      <c r="QYN1350" s="559"/>
      <c r="QYO1350" s="559"/>
      <c r="QYP1350" s="559"/>
      <c r="QYQ1350" s="559"/>
      <c r="QYR1350" s="559"/>
      <c r="QYS1350" s="559"/>
      <c r="QYT1350" s="559"/>
      <c r="QYU1350" s="559"/>
      <c r="QYV1350" s="559"/>
      <c r="QYW1350" s="559"/>
      <c r="QYX1350" s="559"/>
      <c r="QYY1350" s="559"/>
      <c r="QYZ1350" s="559"/>
      <c r="QZA1350" s="559"/>
      <c r="QZB1350" s="559"/>
      <c r="QZC1350" s="559"/>
      <c r="QZD1350" s="559"/>
      <c r="QZE1350" s="559"/>
      <c r="QZF1350" s="559"/>
      <c r="QZG1350" s="559"/>
      <c r="QZH1350" s="559"/>
      <c r="QZI1350" s="559"/>
      <c r="QZJ1350" s="559"/>
      <c r="QZK1350" s="559"/>
      <c r="QZL1350" s="559"/>
      <c r="QZM1350" s="559"/>
      <c r="QZN1350" s="559"/>
      <c r="QZO1350" s="559"/>
      <c r="QZP1350" s="559"/>
      <c r="QZQ1350" s="559"/>
      <c r="QZR1350" s="559"/>
      <c r="QZS1350" s="559"/>
      <c r="QZT1350" s="559"/>
      <c r="QZU1350" s="559"/>
      <c r="QZV1350" s="559"/>
      <c r="QZW1350" s="559"/>
      <c r="QZX1350" s="559"/>
      <c r="QZY1350" s="559"/>
      <c r="QZZ1350" s="559"/>
      <c r="RAA1350" s="559"/>
      <c r="RAB1350" s="559"/>
      <c r="RAC1350" s="559"/>
      <c r="RAD1350" s="559"/>
      <c r="RAE1350" s="559"/>
      <c r="RAF1350" s="559"/>
      <c r="RAG1350" s="559"/>
      <c r="RAH1350" s="559"/>
      <c r="RAI1350" s="559"/>
      <c r="RAJ1350" s="559"/>
      <c r="RAK1350" s="559"/>
      <c r="RAL1350" s="559"/>
      <c r="RAM1350" s="559"/>
      <c r="RAN1350" s="559"/>
      <c r="RAO1350" s="559"/>
      <c r="RAP1350" s="559"/>
      <c r="RAQ1350" s="559"/>
      <c r="RAR1350" s="559"/>
      <c r="RAS1350" s="559"/>
      <c r="RAT1350" s="559"/>
      <c r="RAU1350" s="559"/>
      <c r="RAV1350" s="559"/>
      <c r="RAW1350" s="559"/>
      <c r="RAX1350" s="559"/>
      <c r="RAY1350" s="559"/>
      <c r="RAZ1350" s="559"/>
      <c r="RBA1350" s="559"/>
      <c r="RBB1350" s="559"/>
      <c r="RBC1350" s="559"/>
      <c r="RBD1350" s="559"/>
      <c r="RBE1350" s="559"/>
      <c r="RBF1350" s="559"/>
      <c r="RBG1350" s="559"/>
      <c r="RBH1350" s="559"/>
      <c r="RBI1350" s="559"/>
      <c r="RBJ1350" s="559"/>
      <c r="RBK1350" s="559"/>
      <c r="RBL1350" s="559"/>
      <c r="RBM1350" s="559"/>
      <c r="RBN1350" s="559"/>
      <c r="RBO1350" s="559"/>
      <c r="RBP1350" s="559"/>
      <c r="RBQ1350" s="559"/>
      <c r="RBR1350" s="559"/>
      <c r="RBS1350" s="559"/>
      <c r="RBT1350" s="559"/>
      <c r="RBU1350" s="559"/>
      <c r="RBV1350" s="559"/>
      <c r="RBW1350" s="559"/>
      <c r="RBX1350" s="559"/>
      <c r="RBY1350" s="559"/>
      <c r="RBZ1350" s="559"/>
      <c r="RCA1350" s="559"/>
      <c r="RCB1350" s="559"/>
      <c r="RCC1350" s="559"/>
      <c r="RCD1350" s="559"/>
      <c r="RCE1350" s="559"/>
      <c r="RCF1350" s="559"/>
      <c r="RCG1350" s="559"/>
      <c r="RCH1350" s="559"/>
      <c r="RCI1350" s="559"/>
      <c r="RCJ1350" s="559"/>
      <c r="RCK1350" s="559"/>
      <c r="RCL1350" s="559"/>
      <c r="RCM1350" s="559"/>
      <c r="RCN1350" s="559"/>
      <c r="RCO1350" s="559"/>
      <c r="RCP1350" s="559"/>
      <c r="RCQ1350" s="559"/>
      <c r="RCR1350" s="559"/>
      <c r="RCS1350" s="559"/>
      <c r="RCT1350" s="559"/>
      <c r="RCU1350" s="559"/>
      <c r="RCV1350" s="559"/>
      <c r="RCW1350" s="559"/>
      <c r="RCX1350" s="559"/>
      <c r="RCY1350" s="559"/>
      <c r="RCZ1350" s="559"/>
      <c r="RDA1350" s="559"/>
      <c r="RDB1350" s="559"/>
      <c r="RDC1350" s="559"/>
      <c r="RDD1350" s="559"/>
      <c r="RDE1350" s="559"/>
      <c r="RDF1350" s="559"/>
      <c r="RDG1350" s="559"/>
      <c r="RDH1350" s="559"/>
      <c r="RDI1350" s="559"/>
      <c r="RDJ1350" s="559"/>
      <c r="RDK1350" s="559"/>
      <c r="RDL1350" s="559"/>
      <c r="RDM1350" s="559"/>
      <c r="RDN1350" s="559"/>
      <c r="RDO1350" s="559"/>
      <c r="RDP1350" s="559"/>
      <c r="RDQ1350" s="559"/>
      <c r="RDR1350" s="559"/>
      <c r="RDS1350" s="559"/>
      <c r="RDT1350" s="559"/>
      <c r="RDU1350" s="559"/>
      <c r="RDV1350" s="559"/>
      <c r="RDW1350" s="559"/>
      <c r="RDX1350" s="559"/>
      <c r="RDY1350" s="559"/>
      <c r="RDZ1350" s="559"/>
      <c r="REA1350" s="559"/>
      <c r="REB1350" s="559"/>
      <c r="REC1350" s="559"/>
      <c r="RED1350" s="559"/>
      <c r="REE1350" s="559"/>
      <c r="REF1350" s="559"/>
      <c r="REG1350" s="559"/>
      <c r="REH1350" s="559"/>
      <c r="REI1350" s="559"/>
      <c r="REJ1350" s="559"/>
      <c r="REK1350" s="559"/>
      <c r="REL1350" s="559"/>
      <c r="REM1350" s="559"/>
      <c r="REN1350" s="559"/>
      <c r="REO1350" s="559"/>
      <c r="REP1350" s="559"/>
      <c r="REQ1350" s="559"/>
      <c r="RER1350" s="559"/>
      <c r="RES1350" s="559"/>
      <c r="RET1350" s="559"/>
      <c r="REU1350" s="559"/>
      <c r="REV1350" s="559"/>
      <c r="REW1350" s="559"/>
      <c r="REX1350" s="559"/>
      <c r="REY1350" s="559"/>
      <c r="REZ1350" s="559"/>
      <c r="RFA1350" s="559"/>
      <c r="RFB1350" s="559"/>
      <c r="RFC1350" s="559"/>
      <c r="RFD1350" s="559"/>
      <c r="RFE1350" s="559"/>
      <c r="RFF1350" s="559"/>
      <c r="RFG1350" s="559"/>
      <c r="RFH1350" s="559"/>
      <c r="RFI1350" s="559"/>
      <c r="RFJ1350" s="559"/>
      <c r="RFK1350" s="559"/>
      <c r="RFL1350" s="559"/>
      <c r="RFM1350" s="559"/>
      <c r="RFN1350" s="559"/>
      <c r="RFO1350" s="559"/>
      <c r="RFP1350" s="559"/>
      <c r="RFQ1350" s="559"/>
      <c r="RFR1350" s="559"/>
      <c r="RFS1350" s="559"/>
      <c r="RFT1350" s="559"/>
      <c r="RFU1350" s="559"/>
      <c r="RFV1350" s="559"/>
      <c r="RFW1350" s="559"/>
      <c r="RFX1350" s="559"/>
      <c r="RFY1350" s="559"/>
      <c r="RFZ1350" s="559"/>
      <c r="RGA1350" s="559"/>
      <c r="RGB1350" s="559"/>
      <c r="RGC1350" s="559"/>
      <c r="RGD1350" s="559"/>
      <c r="RGE1350" s="559"/>
      <c r="RGF1350" s="559"/>
      <c r="RGG1350" s="559"/>
      <c r="RGH1350" s="559"/>
      <c r="RGI1350" s="559"/>
      <c r="RGJ1350" s="559"/>
      <c r="RGK1350" s="559"/>
      <c r="RGL1350" s="559"/>
      <c r="RGM1350" s="559"/>
      <c r="RGN1350" s="559"/>
      <c r="RGO1350" s="559"/>
      <c r="RGP1350" s="559"/>
      <c r="RGQ1350" s="559"/>
      <c r="RGR1350" s="559"/>
      <c r="RGS1350" s="559"/>
      <c r="RGT1350" s="559"/>
      <c r="RGU1350" s="559"/>
      <c r="RGV1350" s="559"/>
      <c r="RGW1350" s="559"/>
      <c r="RGX1350" s="559"/>
      <c r="RGY1350" s="559"/>
      <c r="RGZ1350" s="559"/>
      <c r="RHA1350" s="559"/>
      <c r="RHB1350" s="559"/>
      <c r="RHC1350" s="559"/>
      <c r="RHD1350" s="559"/>
      <c r="RHE1350" s="559"/>
      <c r="RHF1350" s="559"/>
      <c r="RHG1350" s="559"/>
      <c r="RHH1350" s="559"/>
      <c r="RHI1350" s="559"/>
      <c r="RHJ1350" s="559"/>
      <c r="RHK1350" s="559"/>
      <c r="RHL1350" s="559"/>
      <c r="RHM1350" s="559"/>
      <c r="RHN1350" s="559"/>
      <c r="RHO1350" s="559"/>
      <c r="RHP1350" s="559"/>
      <c r="RHQ1350" s="559"/>
      <c r="RHR1350" s="559"/>
      <c r="RHS1350" s="559"/>
      <c r="RHT1350" s="559"/>
      <c r="RHU1350" s="559"/>
      <c r="RHV1350" s="559"/>
      <c r="RHW1350" s="559"/>
      <c r="RHX1350" s="559"/>
      <c r="RHY1350" s="559"/>
      <c r="RHZ1350" s="559"/>
      <c r="RIA1350" s="559"/>
      <c r="RIB1350" s="559"/>
      <c r="RIC1350" s="559"/>
      <c r="RID1350" s="559"/>
      <c r="RIE1350" s="559"/>
      <c r="RIF1350" s="559"/>
      <c r="RIG1350" s="559"/>
      <c r="RIH1350" s="559"/>
      <c r="RII1350" s="559"/>
      <c r="RIJ1350" s="559"/>
      <c r="RIK1350" s="559"/>
      <c r="RIL1350" s="559"/>
      <c r="RIM1350" s="559"/>
      <c r="RIN1350" s="559"/>
      <c r="RIO1350" s="559"/>
      <c r="RIP1350" s="559"/>
      <c r="RIQ1350" s="559"/>
      <c r="RIR1350" s="559"/>
      <c r="RIS1350" s="559"/>
      <c r="RIT1350" s="559"/>
      <c r="RIU1350" s="559"/>
      <c r="RIV1350" s="559"/>
      <c r="RIW1350" s="559"/>
      <c r="RIX1350" s="559"/>
      <c r="RIY1350" s="559"/>
      <c r="RIZ1350" s="559"/>
      <c r="RJA1350" s="559"/>
      <c r="RJB1350" s="559"/>
      <c r="RJC1350" s="559"/>
      <c r="RJD1350" s="559"/>
      <c r="RJE1350" s="559"/>
      <c r="RJF1350" s="559"/>
      <c r="RJG1350" s="559"/>
      <c r="RJH1350" s="559"/>
      <c r="RJI1350" s="559"/>
      <c r="RJJ1350" s="559"/>
      <c r="RJK1350" s="559"/>
      <c r="RJL1350" s="559"/>
      <c r="RJM1350" s="559"/>
      <c r="RJN1350" s="559"/>
      <c r="RJO1350" s="559"/>
      <c r="RJP1350" s="559"/>
      <c r="RJQ1350" s="559"/>
      <c r="RJR1350" s="559"/>
      <c r="RJS1350" s="559"/>
      <c r="RJT1350" s="559"/>
      <c r="RJU1350" s="559"/>
      <c r="RJV1350" s="559"/>
      <c r="RJW1350" s="559"/>
      <c r="RJX1350" s="559"/>
      <c r="RJY1350" s="559"/>
      <c r="RJZ1350" s="559"/>
      <c r="RKA1350" s="559"/>
      <c r="RKB1350" s="559"/>
      <c r="RKC1350" s="559"/>
      <c r="RKD1350" s="559"/>
      <c r="RKE1350" s="559"/>
      <c r="RKF1350" s="559"/>
      <c r="RKG1350" s="559"/>
      <c r="RKH1350" s="559"/>
      <c r="RKI1350" s="559"/>
      <c r="RKJ1350" s="559"/>
      <c r="RKK1350" s="559"/>
      <c r="RKL1350" s="559"/>
      <c r="RKM1350" s="559"/>
      <c r="RKN1350" s="559"/>
      <c r="RKO1350" s="559"/>
      <c r="RKP1350" s="559"/>
      <c r="RKQ1350" s="559"/>
      <c r="RKR1350" s="559"/>
      <c r="RKS1350" s="559"/>
      <c r="RKT1350" s="559"/>
      <c r="RKU1350" s="559"/>
      <c r="RKV1350" s="559"/>
      <c r="RKW1350" s="559"/>
      <c r="RKX1350" s="559"/>
      <c r="RKY1350" s="559"/>
      <c r="RKZ1350" s="559"/>
      <c r="RLA1350" s="559"/>
      <c r="RLB1350" s="559"/>
      <c r="RLC1350" s="559"/>
      <c r="RLD1350" s="559"/>
      <c r="RLE1350" s="559"/>
      <c r="RLF1350" s="559"/>
      <c r="RLG1350" s="559"/>
      <c r="RLH1350" s="559"/>
      <c r="RLI1350" s="559"/>
      <c r="RLJ1350" s="559"/>
      <c r="RLK1350" s="559"/>
      <c r="RLL1350" s="559"/>
      <c r="RLM1350" s="559"/>
      <c r="RLN1350" s="559"/>
      <c r="RLO1350" s="559"/>
      <c r="RLP1350" s="559"/>
      <c r="RLQ1350" s="559"/>
      <c r="RLR1350" s="559"/>
      <c r="RLS1350" s="559"/>
      <c r="RLT1350" s="559"/>
      <c r="RLU1350" s="559"/>
      <c r="RLV1350" s="559"/>
      <c r="RLW1350" s="559"/>
      <c r="RLX1350" s="559"/>
      <c r="RLY1350" s="559"/>
      <c r="RLZ1350" s="559"/>
      <c r="RMA1350" s="559"/>
      <c r="RMB1350" s="559"/>
      <c r="RMC1350" s="559"/>
      <c r="RMD1350" s="559"/>
      <c r="RME1350" s="559"/>
      <c r="RMF1350" s="559"/>
      <c r="RMG1350" s="559"/>
      <c r="RMH1350" s="559"/>
      <c r="RMI1350" s="559"/>
      <c r="RMJ1350" s="559"/>
      <c r="RMK1350" s="559"/>
      <c r="RML1350" s="559"/>
      <c r="RMM1350" s="559"/>
      <c r="RMN1350" s="559"/>
      <c r="RMO1350" s="559"/>
      <c r="RMP1350" s="559"/>
      <c r="RMQ1350" s="559"/>
      <c r="RMR1350" s="559"/>
      <c r="RMS1350" s="559"/>
      <c r="RMT1350" s="559"/>
      <c r="RMU1350" s="559"/>
      <c r="RMV1350" s="559"/>
      <c r="RMW1350" s="559"/>
      <c r="RMX1350" s="559"/>
      <c r="RMY1350" s="559"/>
      <c r="RMZ1350" s="559"/>
      <c r="RNA1350" s="559"/>
      <c r="RNB1350" s="559"/>
      <c r="RNC1350" s="559"/>
      <c r="RND1350" s="559"/>
      <c r="RNE1350" s="559"/>
      <c r="RNF1350" s="559"/>
      <c r="RNG1350" s="559"/>
      <c r="RNH1350" s="559"/>
      <c r="RNI1350" s="559"/>
      <c r="RNJ1350" s="559"/>
      <c r="RNK1350" s="559"/>
      <c r="RNL1350" s="559"/>
      <c r="RNM1350" s="559"/>
      <c r="RNN1350" s="559"/>
      <c r="RNO1350" s="559"/>
      <c r="RNP1350" s="559"/>
      <c r="RNQ1350" s="559"/>
      <c r="RNR1350" s="559"/>
      <c r="RNS1350" s="559"/>
      <c r="RNT1350" s="559"/>
      <c r="RNU1350" s="559"/>
      <c r="RNV1350" s="559"/>
      <c r="RNW1350" s="559"/>
      <c r="RNX1350" s="559"/>
      <c r="RNY1350" s="559"/>
      <c r="RNZ1350" s="559"/>
      <c r="ROA1350" s="559"/>
      <c r="ROB1350" s="559"/>
      <c r="ROC1350" s="559"/>
      <c r="ROD1350" s="559"/>
      <c r="ROE1350" s="559"/>
      <c r="ROF1350" s="559"/>
      <c r="ROG1350" s="559"/>
      <c r="ROH1350" s="559"/>
      <c r="ROI1350" s="559"/>
      <c r="ROJ1350" s="559"/>
      <c r="ROK1350" s="559"/>
      <c r="ROL1350" s="559"/>
      <c r="ROM1350" s="559"/>
      <c r="RON1350" s="559"/>
      <c r="ROO1350" s="559"/>
      <c r="ROP1350" s="559"/>
      <c r="ROQ1350" s="559"/>
      <c r="ROR1350" s="559"/>
      <c r="ROS1350" s="559"/>
      <c r="ROT1350" s="559"/>
      <c r="ROU1350" s="559"/>
      <c r="ROV1350" s="559"/>
      <c r="ROW1350" s="559"/>
      <c r="ROX1350" s="559"/>
      <c r="ROY1350" s="559"/>
      <c r="ROZ1350" s="559"/>
      <c r="RPA1350" s="559"/>
      <c r="RPB1350" s="559"/>
      <c r="RPC1350" s="559"/>
      <c r="RPD1350" s="559"/>
      <c r="RPE1350" s="559"/>
      <c r="RPF1350" s="559"/>
      <c r="RPG1350" s="559"/>
      <c r="RPH1350" s="559"/>
      <c r="RPI1350" s="559"/>
      <c r="RPJ1350" s="559"/>
      <c r="RPK1350" s="559"/>
      <c r="RPL1350" s="559"/>
      <c r="RPM1350" s="559"/>
      <c r="RPN1350" s="559"/>
      <c r="RPO1350" s="559"/>
      <c r="RPP1350" s="559"/>
      <c r="RPQ1350" s="559"/>
      <c r="RPR1350" s="559"/>
      <c r="RPS1350" s="559"/>
      <c r="RPT1350" s="559"/>
      <c r="RPU1350" s="559"/>
      <c r="RPV1350" s="559"/>
      <c r="RPW1350" s="559"/>
      <c r="RPX1350" s="559"/>
      <c r="RPY1350" s="559"/>
      <c r="RPZ1350" s="559"/>
      <c r="RQA1350" s="559"/>
      <c r="RQB1350" s="559"/>
      <c r="RQC1350" s="559"/>
      <c r="RQD1350" s="559"/>
      <c r="RQE1350" s="559"/>
      <c r="RQF1350" s="559"/>
      <c r="RQG1350" s="559"/>
      <c r="RQH1350" s="559"/>
      <c r="RQI1350" s="559"/>
      <c r="RQJ1350" s="559"/>
      <c r="RQK1350" s="559"/>
      <c r="RQL1350" s="559"/>
      <c r="RQM1350" s="559"/>
      <c r="RQN1350" s="559"/>
      <c r="RQO1350" s="559"/>
      <c r="RQP1350" s="559"/>
      <c r="RQQ1350" s="559"/>
      <c r="RQR1350" s="559"/>
      <c r="RQS1350" s="559"/>
      <c r="RQT1350" s="559"/>
      <c r="RQU1350" s="559"/>
      <c r="RQV1350" s="559"/>
      <c r="RQW1350" s="559"/>
      <c r="RQX1350" s="559"/>
      <c r="RQY1350" s="559"/>
      <c r="RQZ1350" s="559"/>
      <c r="RRA1350" s="559"/>
      <c r="RRB1350" s="559"/>
      <c r="RRC1350" s="559"/>
      <c r="RRD1350" s="559"/>
      <c r="RRE1350" s="559"/>
      <c r="RRF1350" s="559"/>
      <c r="RRG1350" s="559"/>
      <c r="RRH1350" s="559"/>
      <c r="RRI1350" s="559"/>
      <c r="RRJ1350" s="559"/>
      <c r="RRK1350" s="559"/>
      <c r="RRL1350" s="559"/>
      <c r="RRM1350" s="559"/>
      <c r="RRN1350" s="559"/>
      <c r="RRO1350" s="559"/>
      <c r="RRP1350" s="559"/>
      <c r="RRQ1350" s="559"/>
      <c r="RRR1350" s="559"/>
      <c r="RRS1350" s="559"/>
      <c r="RRT1350" s="559"/>
      <c r="RRU1350" s="559"/>
      <c r="RRV1350" s="559"/>
      <c r="RRW1350" s="559"/>
      <c r="RRX1350" s="559"/>
      <c r="RRY1350" s="559"/>
      <c r="RRZ1350" s="559"/>
      <c r="RSA1350" s="559"/>
      <c r="RSB1350" s="559"/>
      <c r="RSC1350" s="559"/>
      <c r="RSD1350" s="559"/>
      <c r="RSE1350" s="559"/>
      <c r="RSF1350" s="559"/>
      <c r="RSG1350" s="559"/>
      <c r="RSH1350" s="559"/>
      <c r="RSI1350" s="559"/>
      <c r="RSJ1350" s="559"/>
      <c r="RSK1350" s="559"/>
      <c r="RSL1350" s="559"/>
      <c r="RSM1350" s="559"/>
      <c r="RSN1350" s="559"/>
      <c r="RSO1350" s="559"/>
      <c r="RSP1350" s="559"/>
      <c r="RSQ1350" s="559"/>
      <c r="RSR1350" s="559"/>
      <c r="RSS1350" s="559"/>
      <c r="RST1350" s="559"/>
      <c r="RSU1350" s="559"/>
      <c r="RSV1350" s="559"/>
      <c r="RSW1350" s="559"/>
      <c r="RSX1350" s="559"/>
      <c r="RSY1350" s="559"/>
      <c r="RSZ1350" s="559"/>
      <c r="RTA1350" s="559"/>
      <c r="RTB1350" s="559"/>
      <c r="RTC1350" s="559"/>
      <c r="RTD1350" s="559"/>
      <c r="RTE1350" s="559"/>
      <c r="RTF1350" s="559"/>
      <c r="RTG1350" s="559"/>
      <c r="RTH1350" s="559"/>
      <c r="RTI1350" s="559"/>
      <c r="RTJ1350" s="559"/>
      <c r="RTK1350" s="559"/>
      <c r="RTL1350" s="559"/>
      <c r="RTM1350" s="559"/>
      <c r="RTN1350" s="559"/>
      <c r="RTO1350" s="559"/>
      <c r="RTP1350" s="559"/>
      <c r="RTQ1350" s="559"/>
      <c r="RTR1350" s="559"/>
      <c r="RTS1350" s="559"/>
      <c r="RTT1350" s="559"/>
      <c r="RTU1350" s="559"/>
      <c r="RTV1350" s="559"/>
      <c r="RTW1350" s="559"/>
      <c r="RTX1350" s="559"/>
      <c r="RTY1350" s="559"/>
      <c r="RTZ1350" s="559"/>
      <c r="RUA1350" s="559"/>
      <c r="RUB1350" s="559"/>
      <c r="RUC1350" s="559"/>
      <c r="RUD1350" s="559"/>
      <c r="RUE1350" s="559"/>
      <c r="RUF1350" s="559"/>
      <c r="RUG1350" s="559"/>
      <c r="RUH1350" s="559"/>
      <c r="RUI1350" s="559"/>
      <c r="RUJ1350" s="559"/>
      <c r="RUK1350" s="559"/>
      <c r="RUL1350" s="559"/>
      <c r="RUM1350" s="559"/>
      <c r="RUN1350" s="559"/>
      <c r="RUO1350" s="559"/>
      <c r="RUP1350" s="559"/>
      <c r="RUQ1350" s="559"/>
      <c r="RUR1350" s="559"/>
      <c r="RUS1350" s="559"/>
      <c r="RUT1350" s="559"/>
      <c r="RUU1350" s="559"/>
      <c r="RUV1350" s="559"/>
      <c r="RUW1350" s="559"/>
      <c r="RUX1350" s="559"/>
      <c r="RUY1350" s="559"/>
      <c r="RUZ1350" s="559"/>
      <c r="RVA1350" s="559"/>
      <c r="RVB1350" s="559"/>
      <c r="RVC1350" s="559"/>
      <c r="RVD1350" s="559"/>
      <c r="RVE1350" s="559"/>
      <c r="RVF1350" s="559"/>
      <c r="RVG1350" s="559"/>
      <c r="RVH1350" s="559"/>
      <c r="RVI1350" s="559"/>
      <c r="RVJ1350" s="559"/>
      <c r="RVK1350" s="559"/>
      <c r="RVL1350" s="559"/>
      <c r="RVM1350" s="559"/>
      <c r="RVN1350" s="559"/>
      <c r="RVO1350" s="559"/>
      <c r="RVP1350" s="559"/>
      <c r="RVQ1350" s="559"/>
      <c r="RVR1350" s="559"/>
      <c r="RVS1350" s="559"/>
      <c r="RVT1350" s="559"/>
      <c r="RVU1350" s="559"/>
      <c r="RVV1350" s="559"/>
      <c r="RVW1350" s="559"/>
      <c r="RVX1350" s="559"/>
      <c r="RVY1350" s="559"/>
      <c r="RVZ1350" s="559"/>
      <c r="RWA1350" s="559"/>
      <c r="RWB1350" s="559"/>
      <c r="RWC1350" s="559"/>
      <c r="RWD1350" s="559"/>
      <c r="RWE1350" s="559"/>
      <c r="RWF1350" s="559"/>
      <c r="RWG1350" s="559"/>
      <c r="RWH1350" s="559"/>
      <c r="RWI1350" s="559"/>
      <c r="RWJ1350" s="559"/>
      <c r="RWK1350" s="559"/>
      <c r="RWL1350" s="559"/>
      <c r="RWM1350" s="559"/>
      <c r="RWN1350" s="559"/>
      <c r="RWO1350" s="559"/>
      <c r="RWP1350" s="559"/>
      <c r="RWQ1350" s="559"/>
      <c r="RWR1350" s="559"/>
      <c r="RWS1350" s="559"/>
      <c r="RWT1350" s="559"/>
      <c r="RWU1350" s="559"/>
      <c r="RWV1350" s="559"/>
      <c r="RWW1350" s="559"/>
      <c r="RWX1350" s="559"/>
      <c r="RWY1350" s="559"/>
      <c r="RWZ1350" s="559"/>
      <c r="RXA1350" s="559"/>
      <c r="RXB1350" s="559"/>
      <c r="RXC1350" s="559"/>
      <c r="RXD1350" s="559"/>
      <c r="RXE1350" s="559"/>
      <c r="RXF1350" s="559"/>
      <c r="RXG1350" s="559"/>
      <c r="RXH1350" s="559"/>
      <c r="RXI1350" s="559"/>
      <c r="RXJ1350" s="559"/>
      <c r="RXK1350" s="559"/>
      <c r="RXL1350" s="559"/>
      <c r="RXM1350" s="559"/>
      <c r="RXN1350" s="559"/>
      <c r="RXO1350" s="559"/>
      <c r="RXP1350" s="559"/>
      <c r="RXQ1350" s="559"/>
      <c r="RXR1350" s="559"/>
      <c r="RXS1350" s="559"/>
      <c r="RXT1350" s="559"/>
      <c r="RXU1350" s="559"/>
      <c r="RXV1350" s="559"/>
      <c r="RXW1350" s="559"/>
      <c r="RXX1350" s="559"/>
      <c r="RXY1350" s="559"/>
      <c r="RXZ1350" s="559"/>
      <c r="RYA1350" s="559"/>
      <c r="RYB1350" s="559"/>
      <c r="RYC1350" s="559"/>
      <c r="RYD1350" s="559"/>
      <c r="RYE1350" s="559"/>
      <c r="RYF1350" s="559"/>
      <c r="RYG1350" s="559"/>
      <c r="RYH1350" s="559"/>
      <c r="RYI1350" s="559"/>
      <c r="RYJ1350" s="559"/>
      <c r="RYK1350" s="559"/>
      <c r="RYL1350" s="559"/>
      <c r="RYM1350" s="559"/>
      <c r="RYN1350" s="559"/>
      <c r="RYO1350" s="559"/>
      <c r="RYP1350" s="559"/>
      <c r="RYQ1350" s="559"/>
      <c r="RYR1350" s="559"/>
      <c r="RYS1350" s="559"/>
      <c r="RYT1350" s="559"/>
      <c r="RYU1350" s="559"/>
      <c r="RYV1350" s="559"/>
      <c r="RYW1350" s="559"/>
      <c r="RYX1350" s="559"/>
      <c r="RYY1350" s="559"/>
      <c r="RYZ1350" s="559"/>
      <c r="RZA1350" s="559"/>
      <c r="RZB1350" s="559"/>
      <c r="RZC1350" s="559"/>
      <c r="RZD1350" s="559"/>
      <c r="RZE1350" s="559"/>
      <c r="RZF1350" s="559"/>
      <c r="RZG1350" s="559"/>
      <c r="RZH1350" s="559"/>
      <c r="RZI1350" s="559"/>
      <c r="RZJ1350" s="559"/>
      <c r="RZK1350" s="559"/>
      <c r="RZL1350" s="559"/>
      <c r="RZM1350" s="559"/>
      <c r="RZN1350" s="559"/>
      <c r="RZO1350" s="559"/>
      <c r="RZP1350" s="559"/>
      <c r="RZQ1350" s="559"/>
      <c r="RZR1350" s="559"/>
      <c r="RZS1350" s="559"/>
      <c r="RZT1350" s="559"/>
      <c r="RZU1350" s="559"/>
      <c r="RZV1350" s="559"/>
      <c r="RZW1350" s="559"/>
      <c r="RZX1350" s="559"/>
      <c r="RZY1350" s="559"/>
      <c r="RZZ1350" s="559"/>
      <c r="SAA1350" s="559"/>
      <c r="SAB1350" s="559"/>
      <c r="SAC1350" s="559"/>
      <c r="SAD1350" s="559"/>
      <c r="SAE1350" s="559"/>
      <c r="SAF1350" s="559"/>
      <c r="SAG1350" s="559"/>
      <c r="SAH1350" s="559"/>
      <c r="SAI1350" s="559"/>
      <c r="SAJ1350" s="559"/>
      <c r="SAK1350" s="559"/>
      <c r="SAL1350" s="559"/>
      <c r="SAM1350" s="559"/>
      <c r="SAN1350" s="559"/>
      <c r="SAO1350" s="559"/>
      <c r="SAP1350" s="559"/>
      <c r="SAQ1350" s="559"/>
      <c r="SAR1350" s="559"/>
      <c r="SAS1350" s="559"/>
      <c r="SAT1350" s="559"/>
      <c r="SAU1350" s="559"/>
      <c r="SAV1350" s="559"/>
      <c r="SAW1350" s="559"/>
      <c r="SAX1350" s="559"/>
      <c r="SAY1350" s="559"/>
      <c r="SAZ1350" s="559"/>
      <c r="SBA1350" s="559"/>
      <c r="SBB1350" s="559"/>
      <c r="SBC1350" s="559"/>
      <c r="SBD1350" s="559"/>
      <c r="SBE1350" s="559"/>
      <c r="SBF1350" s="559"/>
      <c r="SBG1350" s="559"/>
      <c r="SBH1350" s="559"/>
      <c r="SBI1350" s="559"/>
      <c r="SBJ1350" s="559"/>
      <c r="SBK1350" s="559"/>
      <c r="SBL1350" s="559"/>
      <c r="SBM1350" s="559"/>
      <c r="SBN1350" s="559"/>
      <c r="SBO1350" s="559"/>
      <c r="SBP1350" s="559"/>
      <c r="SBQ1350" s="559"/>
      <c r="SBR1350" s="559"/>
      <c r="SBS1350" s="559"/>
      <c r="SBT1350" s="559"/>
      <c r="SBU1350" s="559"/>
      <c r="SBV1350" s="559"/>
      <c r="SBW1350" s="559"/>
      <c r="SBX1350" s="559"/>
      <c r="SBY1350" s="559"/>
      <c r="SBZ1350" s="559"/>
      <c r="SCA1350" s="559"/>
      <c r="SCB1350" s="559"/>
      <c r="SCC1350" s="559"/>
      <c r="SCD1350" s="559"/>
      <c r="SCE1350" s="559"/>
      <c r="SCF1350" s="559"/>
      <c r="SCG1350" s="559"/>
      <c r="SCH1350" s="559"/>
      <c r="SCI1350" s="559"/>
      <c r="SCJ1350" s="559"/>
      <c r="SCK1350" s="559"/>
      <c r="SCL1350" s="559"/>
      <c r="SCM1350" s="559"/>
      <c r="SCN1350" s="559"/>
      <c r="SCO1350" s="559"/>
      <c r="SCP1350" s="559"/>
      <c r="SCQ1350" s="559"/>
      <c r="SCR1350" s="559"/>
      <c r="SCS1350" s="559"/>
      <c r="SCT1350" s="559"/>
      <c r="SCU1350" s="559"/>
      <c r="SCV1350" s="559"/>
      <c r="SCW1350" s="559"/>
      <c r="SCX1350" s="559"/>
      <c r="SCY1350" s="559"/>
      <c r="SCZ1350" s="559"/>
      <c r="SDA1350" s="559"/>
      <c r="SDB1350" s="559"/>
      <c r="SDC1350" s="559"/>
      <c r="SDD1350" s="559"/>
      <c r="SDE1350" s="559"/>
      <c r="SDF1350" s="559"/>
      <c r="SDG1350" s="559"/>
      <c r="SDH1350" s="559"/>
      <c r="SDI1350" s="559"/>
      <c r="SDJ1350" s="559"/>
      <c r="SDK1350" s="559"/>
      <c r="SDL1350" s="559"/>
      <c r="SDM1350" s="559"/>
      <c r="SDN1350" s="559"/>
      <c r="SDO1350" s="559"/>
      <c r="SDP1350" s="559"/>
      <c r="SDQ1350" s="559"/>
      <c r="SDR1350" s="559"/>
      <c r="SDS1350" s="559"/>
      <c r="SDT1350" s="559"/>
      <c r="SDU1350" s="559"/>
      <c r="SDV1350" s="559"/>
      <c r="SDW1350" s="559"/>
      <c r="SDX1350" s="559"/>
      <c r="SDY1350" s="559"/>
      <c r="SDZ1350" s="559"/>
      <c r="SEA1350" s="559"/>
      <c r="SEB1350" s="559"/>
      <c r="SEC1350" s="559"/>
      <c r="SED1350" s="559"/>
      <c r="SEE1350" s="559"/>
      <c r="SEF1350" s="559"/>
      <c r="SEG1350" s="559"/>
      <c r="SEH1350" s="559"/>
      <c r="SEI1350" s="559"/>
      <c r="SEJ1350" s="559"/>
      <c r="SEK1350" s="559"/>
      <c r="SEL1350" s="559"/>
      <c r="SEM1350" s="559"/>
      <c r="SEN1350" s="559"/>
      <c r="SEO1350" s="559"/>
      <c r="SEP1350" s="559"/>
      <c r="SEQ1350" s="559"/>
      <c r="SER1350" s="559"/>
      <c r="SES1350" s="559"/>
      <c r="SET1350" s="559"/>
      <c r="SEU1350" s="559"/>
      <c r="SEV1350" s="559"/>
      <c r="SEW1350" s="559"/>
      <c r="SEX1350" s="559"/>
      <c r="SEY1350" s="559"/>
      <c r="SEZ1350" s="559"/>
      <c r="SFA1350" s="559"/>
      <c r="SFB1350" s="559"/>
      <c r="SFC1350" s="559"/>
      <c r="SFD1350" s="559"/>
      <c r="SFE1350" s="559"/>
      <c r="SFF1350" s="559"/>
      <c r="SFG1350" s="559"/>
      <c r="SFH1350" s="559"/>
      <c r="SFI1350" s="559"/>
      <c r="SFJ1350" s="559"/>
      <c r="SFK1350" s="559"/>
      <c r="SFL1350" s="559"/>
      <c r="SFM1350" s="559"/>
      <c r="SFN1350" s="559"/>
      <c r="SFO1350" s="559"/>
      <c r="SFP1350" s="559"/>
      <c r="SFQ1350" s="559"/>
      <c r="SFR1350" s="559"/>
      <c r="SFS1350" s="559"/>
      <c r="SFT1350" s="559"/>
      <c r="SFU1350" s="559"/>
      <c r="SFV1350" s="559"/>
      <c r="SFW1350" s="559"/>
      <c r="SFX1350" s="559"/>
      <c r="SFY1350" s="559"/>
      <c r="SFZ1350" s="559"/>
      <c r="SGA1350" s="559"/>
      <c r="SGB1350" s="559"/>
      <c r="SGC1350" s="559"/>
      <c r="SGD1350" s="559"/>
      <c r="SGE1350" s="559"/>
      <c r="SGF1350" s="559"/>
      <c r="SGG1350" s="559"/>
      <c r="SGH1350" s="559"/>
      <c r="SGI1350" s="559"/>
      <c r="SGJ1350" s="559"/>
      <c r="SGK1350" s="559"/>
      <c r="SGL1350" s="559"/>
      <c r="SGM1350" s="559"/>
      <c r="SGN1350" s="559"/>
      <c r="SGO1350" s="559"/>
      <c r="SGP1350" s="559"/>
      <c r="SGQ1350" s="559"/>
      <c r="SGR1350" s="559"/>
      <c r="SGS1350" s="559"/>
      <c r="SGT1350" s="559"/>
      <c r="SGU1350" s="559"/>
      <c r="SGV1350" s="559"/>
      <c r="SGW1350" s="559"/>
      <c r="SGX1350" s="559"/>
      <c r="SGY1350" s="559"/>
      <c r="SGZ1350" s="559"/>
      <c r="SHA1350" s="559"/>
      <c r="SHB1350" s="559"/>
      <c r="SHC1350" s="559"/>
      <c r="SHD1350" s="559"/>
      <c r="SHE1350" s="559"/>
      <c r="SHF1350" s="559"/>
      <c r="SHG1350" s="559"/>
      <c r="SHH1350" s="559"/>
      <c r="SHI1350" s="559"/>
      <c r="SHJ1350" s="559"/>
      <c r="SHK1350" s="559"/>
      <c r="SHL1350" s="559"/>
      <c r="SHM1350" s="559"/>
      <c r="SHN1350" s="559"/>
      <c r="SHO1350" s="559"/>
      <c r="SHP1350" s="559"/>
      <c r="SHQ1350" s="559"/>
      <c r="SHR1350" s="559"/>
      <c r="SHS1350" s="559"/>
      <c r="SHT1350" s="559"/>
      <c r="SHU1350" s="559"/>
      <c r="SHV1350" s="559"/>
      <c r="SHW1350" s="559"/>
      <c r="SHX1350" s="559"/>
      <c r="SHY1350" s="559"/>
      <c r="SHZ1350" s="559"/>
      <c r="SIA1350" s="559"/>
      <c r="SIB1350" s="559"/>
      <c r="SIC1350" s="559"/>
      <c r="SID1350" s="559"/>
      <c r="SIE1350" s="559"/>
      <c r="SIF1350" s="559"/>
      <c r="SIG1350" s="559"/>
      <c r="SIH1350" s="559"/>
      <c r="SII1350" s="559"/>
      <c r="SIJ1350" s="559"/>
      <c r="SIK1350" s="559"/>
      <c r="SIL1350" s="559"/>
      <c r="SIM1350" s="559"/>
      <c r="SIN1350" s="559"/>
      <c r="SIO1350" s="559"/>
      <c r="SIP1350" s="559"/>
      <c r="SIQ1350" s="559"/>
      <c r="SIR1350" s="559"/>
      <c r="SIS1350" s="559"/>
      <c r="SIT1350" s="559"/>
      <c r="SIU1350" s="559"/>
      <c r="SIV1350" s="559"/>
      <c r="SIW1350" s="559"/>
      <c r="SIX1350" s="559"/>
      <c r="SIY1350" s="559"/>
      <c r="SIZ1350" s="559"/>
      <c r="SJA1350" s="559"/>
      <c r="SJB1350" s="559"/>
      <c r="SJC1350" s="559"/>
      <c r="SJD1350" s="559"/>
      <c r="SJE1350" s="559"/>
      <c r="SJF1350" s="559"/>
      <c r="SJG1350" s="559"/>
      <c r="SJH1350" s="559"/>
      <c r="SJI1350" s="559"/>
      <c r="SJJ1350" s="559"/>
      <c r="SJK1350" s="559"/>
      <c r="SJL1350" s="559"/>
      <c r="SJM1350" s="559"/>
      <c r="SJN1350" s="559"/>
      <c r="SJO1350" s="559"/>
      <c r="SJP1350" s="559"/>
      <c r="SJQ1350" s="559"/>
      <c r="SJR1350" s="559"/>
      <c r="SJS1350" s="559"/>
      <c r="SJT1350" s="559"/>
      <c r="SJU1350" s="559"/>
      <c r="SJV1350" s="559"/>
      <c r="SJW1350" s="559"/>
      <c r="SJX1350" s="559"/>
      <c r="SJY1350" s="559"/>
      <c r="SJZ1350" s="559"/>
      <c r="SKA1350" s="559"/>
      <c r="SKB1350" s="559"/>
      <c r="SKC1350" s="559"/>
      <c r="SKD1350" s="559"/>
      <c r="SKE1350" s="559"/>
      <c r="SKF1350" s="559"/>
      <c r="SKG1350" s="559"/>
      <c r="SKH1350" s="559"/>
      <c r="SKI1350" s="559"/>
      <c r="SKJ1350" s="559"/>
      <c r="SKK1350" s="559"/>
      <c r="SKL1350" s="559"/>
      <c r="SKM1350" s="559"/>
      <c r="SKN1350" s="559"/>
      <c r="SKO1350" s="559"/>
      <c r="SKP1350" s="559"/>
      <c r="SKQ1350" s="559"/>
      <c r="SKR1350" s="559"/>
      <c r="SKS1350" s="559"/>
      <c r="SKT1350" s="559"/>
      <c r="SKU1350" s="559"/>
      <c r="SKV1350" s="559"/>
      <c r="SKW1350" s="559"/>
      <c r="SKX1350" s="559"/>
      <c r="SKY1350" s="559"/>
      <c r="SKZ1350" s="559"/>
      <c r="SLA1350" s="559"/>
      <c r="SLB1350" s="559"/>
      <c r="SLC1350" s="559"/>
      <c r="SLD1350" s="559"/>
      <c r="SLE1350" s="559"/>
      <c r="SLF1350" s="559"/>
      <c r="SLG1350" s="559"/>
      <c r="SLH1350" s="559"/>
      <c r="SLI1350" s="559"/>
      <c r="SLJ1350" s="559"/>
      <c r="SLK1350" s="559"/>
      <c r="SLL1350" s="559"/>
      <c r="SLM1350" s="559"/>
      <c r="SLN1350" s="559"/>
      <c r="SLO1350" s="559"/>
      <c r="SLP1350" s="559"/>
      <c r="SLQ1350" s="559"/>
      <c r="SLR1350" s="559"/>
      <c r="SLS1350" s="559"/>
      <c r="SLT1350" s="559"/>
      <c r="SLU1350" s="559"/>
      <c r="SLV1350" s="559"/>
      <c r="SLW1350" s="559"/>
      <c r="SLX1350" s="559"/>
      <c r="SLY1350" s="559"/>
      <c r="SLZ1350" s="559"/>
      <c r="SMA1350" s="559"/>
      <c r="SMB1350" s="559"/>
      <c r="SMC1350" s="559"/>
      <c r="SMD1350" s="559"/>
      <c r="SME1350" s="559"/>
      <c r="SMF1350" s="559"/>
      <c r="SMG1350" s="559"/>
      <c r="SMH1350" s="559"/>
      <c r="SMI1350" s="559"/>
      <c r="SMJ1350" s="559"/>
      <c r="SMK1350" s="559"/>
      <c r="SML1350" s="559"/>
      <c r="SMM1350" s="559"/>
      <c r="SMN1350" s="559"/>
      <c r="SMO1350" s="559"/>
      <c r="SMP1350" s="559"/>
      <c r="SMQ1350" s="559"/>
      <c r="SMR1350" s="559"/>
      <c r="SMS1350" s="559"/>
      <c r="SMT1350" s="559"/>
      <c r="SMU1350" s="559"/>
      <c r="SMV1350" s="559"/>
      <c r="SMW1350" s="559"/>
      <c r="SMX1350" s="559"/>
      <c r="SMY1350" s="559"/>
      <c r="SMZ1350" s="559"/>
      <c r="SNA1350" s="559"/>
      <c r="SNB1350" s="559"/>
      <c r="SNC1350" s="559"/>
      <c r="SND1350" s="559"/>
      <c r="SNE1350" s="559"/>
      <c r="SNF1350" s="559"/>
      <c r="SNG1350" s="559"/>
      <c r="SNH1350" s="559"/>
      <c r="SNI1350" s="559"/>
      <c r="SNJ1350" s="559"/>
      <c r="SNK1350" s="559"/>
      <c r="SNL1350" s="559"/>
      <c r="SNM1350" s="559"/>
      <c r="SNN1350" s="559"/>
      <c r="SNO1350" s="559"/>
      <c r="SNP1350" s="559"/>
      <c r="SNQ1350" s="559"/>
      <c r="SNR1350" s="559"/>
      <c r="SNS1350" s="559"/>
      <c r="SNT1350" s="559"/>
      <c r="SNU1350" s="559"/>
      <c r="SNV1350" s="559"/>
      <c r="SNW1350" s="559"/>
      <c r="SNX1350" s="559"/>
      <c r="SNY1350" s="559"/>
      <c r="SNZ1350" s="559"/>
      <c r="SOA1350" s="559"/>
      <c r="SOB1350" s="559"/>
      <c r="SOC1350" s="559"/>
      <c r="SOD1350" s="559"/>
      <c r="SOE1350" s="559"/>
      <c r="SOF1350" s="559"/>
      <c r="SOG1350" s="559"/>
      <c r="SOH1350" s="559"/>
      <c r="SOI1350" s="559"/>
      <c r="SOJ1350" s="559"/>
      <c r="SOK1350" s="559"/>
      <c r="SOL1350" s="559"/>
      <c r="SOM1350" s="559"/>
      <c r="SON1350" s="559"/>
      <c r="SOO1350" s="559"/>
      <c r="SOP1350" s="559"/>
      <c r="SOQ1350" s="559"/>
      <c r="SOR1350" s="559"/>
      <c r="SOS1350" s="559"/>
      <c r="SOT1350" s="559"/>
      <c r="SOU1350" s="559"/>
      <c r="SOV1350" s="559"/>
      <c r="SOW1350" s="559"/>
      <c r="SOX1350" s="559"/>
      <c r="SOY1350" s="559"/>
      <c r="SOZ1350" s="559"/>
      <c r="SPA1350" s="559"/>
      <c r="SPB1350" s="559"/>
      <c r="SPC1350" s="559"/>
      <c r="SPD1350" s="559"/>
      <c r="SPE1350" s="559"/>
      <c r="SPF1350" s="559"/>
      <c r="SPG1350" s="559"/>
      <c r="SPH1350" s="559"/>
      <c r="SPI1350" s="559"/>
      <c r="SPJ1350" s="559"/>
      <c r="SPK1350" s="559"/>
      <c r="SPL1350" s="559"/>
      <c r="SPM1350" s="559"/>
      <c r="SPN1350" s="559"/>
      <c r="SPO1350" s="559"/>
      <c r="SPP1350" s="559"/>
      <c r="SPQ1350" s="559"/>
      <c r="SPR1350" s="559"/>
      <c r="SPS1350" s="559"/>
      <c r="SPT1350" s="559"/>
      <c r="SPU1350" s="559"/>
      <c r="SPV1350" s="559"/>
      <c r="SPW1350" s="559"/>
      <c r="SPX1350" s="559"/>
      <c r="SPY1350" s="559"/>
      <c r="SPZ1350" s="559"/>
      <c r="SQA1350" s="559"/>
      <c r="SQB1350" s="559"/>
      <c r="SQC1350" s="559"/>
      <c r="SQD1350" s="559"/>
      <c r="SQE1350" s="559"/>
      <c r="SQF1350" s="559"/>
      <c r="SQG1350" s="559"/>
      <c r="SQH1350" s="559"/>
      <c r="SQI1350" s="559"/>
      <c r="SQJ1350" s="559"/>
      <c r="SQK1350" s="559"/>
      <c r="SQL1350" s="559"/>
      <c r="SQM1350" s="559"/>
      <c r="SQN1350" s="559"/>
      <c r="SQO1350" s="559"/>
      <c r="SQP1350" s="559"/>
      <c r="SQQ1350" s="559"/>
      <c r="SQR1350" s="559"/>
      <c r="SQS1350" s="559"/>
      <c r="SQT1350" s="559"/>
      <c r="SQU1350" s="559"/>
      <c r="SQV1350" s="559"/>
      <c r="SQW1350" s="559"/>
      <c r="SQX1350" s="559"/>
      <c r="SQY1350" s="559"/>
      <c r="SQZ1350" s="559"/>
      <c r="SRA1350" s="559"/>
      <c r="SRB1350" s="559"/>
      <c r="SRC1350" s="559"/>
      <c r="SRD1350" s="559"/>
      <c r="SRE1350" s="559"/>
      <c r="SRF1350" s="559"/>
      <c r="SRG1350" s="559"/>
      <c r="SRH1350" s="559"/>
      <c r="SRI1350" s="559"/>
      <c r="SRJ1350" s="559"/>
      <c r="SRK1350" s="559"/>
      <c r="SRL1350" s="559"/>
      <c r="SRM1350" s="559"/>
      <c r="SRN1350" s="559"/>
      <c r="SRO1350" s="559"/>
      <c r="SRP1350" s="559"/>
      <c r="SRQ1350" s="559"/>
      <c r="SRR1350" s="559"/>
      <c r="SRS1350" s="559"/>
      <c r="SRT1350" s="559"/>
      <c r="SRU1350" s="559"/>
      <c r="SRV1350" s="559"/>
      <c r="SRW1350" s="559"/>
      <c r="SRX1350" s="559"/>
      <c r="SRY1350" s="559"/>
      <c r="SRZ1350" s="559"/>
      <c r="SSA1350" s="559"/>
      <c r="SSB1350" s="559"/>
      <c r="SSC1350" s="559"/>
      <c r="SSD1350" s="559"/>
      <c r="SSE1350" s="559"/>
      <c r="SSF1350" s="559"/>
      <c r="SSG1350" s="559"/>
      <c r="SSH1350" s="559"/>
      <c r="SSI1350" s="559"/>
      <c r="SSJ1350" s="559"/>
      <c r="SSK1350" s="559"/>
      <c r="SSL1350" s="559"/>
      <c r="SSM1350" s="559"/>
      <c r="SSN1350" s="559"/>
      <c r="SSO1350" s="559"/>
      <c r="SSP1350" s="559"/>
      <c r="SSQ1350" s="559"/>
      <c r="SSR1350" s="559"/>
      <c r="SSS1350" s="559"/>
      <c r="SST1350" s="559"/>
      <c r="SSU1350" s="559"/>
      <c r="SSV1350" s="559"/>
      <c r="SSW1350" s="559"/>
      <c r="SSX1350" s="559"/>
      <c r="SSY1350" s="559"/>
      <c r="SSZ1350" s="559"/>
      <c r="STA1350" s="559"/>
      <c r="STB1350" s="559"/>
      <c r="STC1350" s="559"/>
      <c r="STD1350" s="559"/>
      <c r="STE1350" s="559"/>
      <c r="STF1350" s="559"/>
      <c r="STG1350" s="559"/>
      <c r="STH1350" s="559"/>
      <c r="STI1350" s="559"/>
      <c r="STJ1350" s="559"/>
      <c r="STK1350" s="559"/>
      <c r="STL1350" s="559"/>
      <c r="STM1350" s="559"/>
      <c r="STN1350" s="559"/>
      <c r="STO1350" s="559"/>
      <c r="STP1350" s="559"/>
      <c r="STQ1350" s="559"/>
      <c r="STR1350" s="559"/>
      <c r="STS1350" s="559"/>
      <c r="STT1350" s="559"/>
      <c r="STU1350" s="559"/>
      <c r="STV1350" s="559"/>
      <c r="STW1350" s="559"/>
      <c r="STX1350" s="559"/>
      <c r="STY1350" s="559"/>
      <c r="STZ1350" s="559"/>
      <c r="SUA1350" s="559"/>
      <c r="SUB1350" s="559"/>
      <c r="SUC1350" s="559"/>
      <c r="SUD1350" s="559"/>
      <c r="SUE1350" s="559"/>
      <c r="SUF1350" s="559"/>
      <c r="SUG1350" s="559"/>
      <c r="SUH1350" s="559"/>
      <c r="SUI1350" s="559"/>
      <c r="SUJ1350" s="559"/>
      <c r="SUK1350" s="559"/>
      <c r="SUL1350" s="559"/>
      <c r="SUM1350" s="559"/>
      <c r="SUN1350" s="559"/>
      <c r="SUO1350" s="559"/>
      <c r="SUP1350" s="559"/>
      <c r="SUQ1350" s="559"/>
      <c r="SUR1350" s="559"/>
      <c r="SUS1350" s="559"/>
      <c r="SUT1350" s="559"/>
      <c r="SUU1350" s="559"/>
      <c r="SUV1350" s="559"/>
      <c r="SUW1350" s="559"/>
      <c r="SUX1350" s="559"/>
      <c r="SUY1350" s="559"/>
      <c r="SUZ1350" s="559"/>
      <c r="SVA1350" s="559"/>
      <c r="SVB1350" s="559"/>
      <c r="SVC1350" s="559"/>
      <c r="SVD1350" s="559"/>
      <c r="SVE1350" s="559"/>
      <c r="SVF1350" s="559"/>
      <c r="SVG1350" s="559"/>
      <c r="SVH1350" s="559"/>
      <c r="SVI1350" s="559"/>
      <c r="SVJ1350" s="559"/>
      <c r="SVK1350" s="559"/>
      <c r="SVL1350" s="559"/>
      <c r="SVM1350" s="559"/>
      <c r="SVN1350" s="559"/>
      <c r="SVO1350" s="559"/>
      <c r="SVP1350" s="559"/>
      <c r="SVQ1350" s="559"/>
      <c r="SVR1350" s="559"/>
      <c r="SVS1350" s="559"/>
      <c r="SVT1350" s="559"/>
      <c r="SVU1350" s="559"/>
      <c r="SVV1350" s="559"/>
      <c r="SVW1350" s="559"/>
      <c r="SVX1350" s="559"/>
      <c r="SVY1350" s="559"/>
      <c r="SVZ1350" s="559"/>
      <c r="SWA1350" s="559"/>
      <c r="SWB1350" s="559"/>
      <c r="SWC1350" s="559"/>
      <c r="SWD1350" s="559"/>
      <c r="SWE1350" s="559"/>
      <c r="SWF1350" s="559"/>
      <c r="SWG1350" s="559"/>
      <c r="SWH1350" s="559"/>
      <c r="SWI1350" s="559"/>
      <c r="SWJ1350" s="559"/>
      <c r="SWK1350" s="559"/>
      <c r="SWL1350" s="559"/>
      <c r="SWM1350" s="559"/>
      <c r="SWN1350" s="559"/>
      <c r="SWO1350" s="559"/>
      <c r="SWP1350" s="559"/>
      <c r="SWQ1350" s="559"/>
      <c r="SWR1350" s="559"/>
      <c r="SWS1350" s="559"/>
      <c r="SWT1350" s="559"/>
      <c r="SWU1350" s="559"/>
      <c r="SWV1350" s="559"/>
      <c r="SWW1350" s="559"/>
      <c r="SWX1350" s="559"/>
      <c r="SWY1350" s="559"/>
      <c r="SWZ1350" s="559"/>
      <c r="SXA1350" s="559"/>
      <c r="SXB1350" s="559"/>
      <c r="SXC1350" s="559"/>
      <c r="SXD1350" s="559"/>
      <c r="SXE1350" s="559"/>
      <c r="SXF1350" s="559"/>
      <c r="SXG1350" s="559"/>
      <c r="SXH1350" s="559"/>
      <c r="SXI1350" s="559"/>
      <c r="SXJ1350" s="559"/>
      <c r="SXK1350" s="559"/>
      <c r="SXL1350" s="559"/>
      <c r="SXM1350" s="559"/>
      <c r="SXN1350" s="559"/>
      <c r="SXO1350" s="559"/>
      <c r="SXP1350" s="559"/>
      <c r="SXQ1350" s="559"/>
      <c r="SXR1350" s="559"/>
      <c r="SXS1350" s="559"/>
      <c r="SXT1350" s="559"/>
      <c r="SXU1350" s="559"/>
      <c r="SXV1350" s="559"/>
      <c r="SXW1350" s="559"/>
      <c r="SXX1350" s="559"/>
      <c r="SXY1350" s="559"/>
      <c r="SXZ1350" s="559"/>
      <c r="SYA1350" s="559"/>
      <c r="SYB1350" s="559"/>
      <c r="SYC1350" s="559"/>
      <c r="SYD1350" s="559"/>
      <c r="SYE1350" s="559"/>
      <c r="SYF1350" s="559"/>
      <c r="SYG1350" s="559"/>
      <c r="SYH1350" s="559"/>
      <c r="SYI1350" s="559"/>
      <c r="SYJ1350" s="559"/>
      <c r="SYK1350" s="559"/>
      <c r="SYL1350" s="559"/>
      <c r="SYM1350" s="559"/>
      <c r="SYN1350" s="559"/>
      <c r="SYO1350" s="559"/>
      <c r="SYP1350" s="559"/>
      <c r="SYQ1350" s="559"/>
      <c r="SYR1350" s="559"/>
      <c r="SYS1350" s="559"/>
      <c r="SYT1350" s="559"/>
      <c r="SYU1350" s="559"/>
      <c r="SYV1350" s="559"/>
      <c r="SYW1350" s="559"/>
      <c r="SYX1350" s="559"/>
      <c r="SYY1350" s="559"/>
      <c r="SYZ1350" s="559"/>
      <c r="SZA1350" s="559"/>
      <c r="SZB1350" s="559"/>
      <c r="SZC1350" s="559"/>
      <c r="SZD1350" s="559"/>
      <c r="SZE1350" s="559"/>
      <c r="SZF1350" s="559"/>
      <c r="SZG1350" s="559"/>
      <c r="SZH1350" s="559"/>
      <c r="SZI1350" s="559"/>
      <c r="SZJ1350" s="559"/>
      <c r="SZK1350" s="559"/>
      <c r="SZL1350" s="559"/>
      <c r="SZM1350" s="559"/>
      <c r="SZN1350" s="559"/>
      <c r="SZO1350" s="559"/>
      <c r="SZP1350" s="559"/>
      <c r="SZQ1350" s="559"/>
      <c r="SZR1350" s="559"/>
      <c r="SZS1350" s="559"/>
      <c r="SZT1350" s="559"/>
      <c r="SZU1350" s="559"/>
      <c r="SZV1350" s="559"/>
      <c r="SZW1350" s="559"/>
      <c r="SZX1350" s="559"/>
      <c r="SZY1350" s="559"/>
      <c r="SZZ1350" s="559"/>
      <c r="TAA1350" s="559"/>
      <c r="TAB1350" s="559"/>
      <c r="TAC1350" s="559"/>
      <c r="TAD1350" s="559"/>
      <c r="TAE1350" s="559"/>
      <c r="TAF1350" s="559"/>
      <c r="TAG1350" s="559"/>
      <c r="TAH1350" s="559"/>
      <c r="TAI1350" s="559"/>
      <c r="TAJ1350" s="559"/>
      <c r="TAK1350" s="559"/>
      <c r="TAL1350" s="559"/>
      <c r="TAM1350" s="559"/>
      <c r="TAN1350" s="559"/>
      <c r="TAO1350" s="559"/>
      <c r="TAP1350" s="559"/>
      <c r="TAQ1350" s="559"/>
      <c r="TAR1350" s="559"/>
      <c r="TAS1350" s="559"/>
      <c r="TAT1350" s="559"/>
      <c r="TAU1350" s="559"/>
      <c r="TAV1350" s="559"/>
      <c r="TAW1350" s="559"/>
      <c r="TAX1350" s="559"/>
      <c r="TAY1350" s="559"/>
      <c r="TAZ1350" s="559"/>
      <c r="TBA1350" s="559"/>
      <c r="TBB1350" s="559"/>
      <c r="TBC1350" s="559"/>
      <c r="TBD1350" s="559"/>
      <c r="TBE1350" s="559"/>
      <c r="TBF1350" s="559"/>
      <c r="TBG1350" s="559"/>
      <c r="TBH1350" s="559"/>
      <c r="TBI1350" s="559"/>
      <c r="TBJ1350" s="559"/>
      <c r="TBK1350" s="559"/>
      <c r="TBL1350" s="559"/>
      <c r="TBM1350" s="559"/>
      <c r="TBN1350" s="559"/>
      <c r="TBO1350" s="559"/>
      <c r="TBP1350" s="559"/>
      <c r="TBQ1350" s="559"/>
      <c r="TBR1350" s="559"/>
      <c r="TBS1350" s="559"/>
      <c r="TBT1350" s="559"/>
      <c r="TBU1350" s="559"/>
      <c r="TBV1350" s="559"/>
      <c r="TBW1350" s="559"/>
      <c r="TBX1350" s="559"/>
      <c r="TBY1350" s="559"/>
      <c r="TBZ1350" s="559"/>
      <c r="TCA1350" s="559"/>
      <c r="TCB1350" s="559"/>
      <c r="TCC1350" s="559"/>
      <c r="TCD1350" s="559"/>
      <c r="TCE1350" s="559"/>
      <c r="TCF1350" s="559"/>
      <c r="TCG1350" s="559"/>
      <c r="TCH1350" s="559"/>
      <c r="TCI1350" s="559"/>
      <c r="TCJ1350" s="559"/>
      <c r="TCK1350" s="559"/>
      <c r="TCL1350" s="559"/>
      <c r="TCM1350" s="559"/>
      <c r="TCN1350" s="559"/>
      <c r="TCO1350" s="559"/>
      <c r="TCP1350" s="559"/>
      <c r="TCQ1350" s="559"/>
      <c r="TCR1350" s="559"/>
      <c r="TCS1350" s="559"/>
      <c r="TCT1350" s="559"/>
      <c r="TCU1350" s="559"/>
      <c r="TCV1350" s="559"/>
      <c r="TCW1350" s="559"/>
      <c r="TCX1350" s="559"/>
      <c r="TCY1350" s="559"/>
      <c r="TCZ1350" s="559"/>
      <c r="TDA1350" s="559"/>
      <c r="TDB1350" s="559"/>
      <c r="TDC1350" s="559"/>
      <c r="TDD1350" s="559"/>
      <c r="TDE1350" s="559"/>
      <c r="TDF1350" s="559"/>
      <c r="TDG1350" s="559"/>
      <c r="TDH1350" s="559"/>
      <c r="TDI1350" s="559"/>
      <c r="TDJ1350" s="559"/>
      <c r="TDK1350" s="559"/>
      <c r="TDL1350" s="559"/>
      <c r="TDM1350" s="559"/>
      <c r="TDN1350" s="559"/>
      <c r="TDO1350" s="559"/>
      <c r="TDP1350" s="559"/>
      <c r="TDQ1350" s="559"/>
      <c r="TDR1350" s="559"/>
      <c r="TDS1350" s="559"/>
      <c r="TDT1350" s="559"/>
      <c r="TDU1350" s="559"/>
      <c r="TDV1350" s="559"/>
      <c r="TDW1350" s="559"/>
      <c r="TDX1350" s="559"/>
      <c r="TDY1350" s="559"/>
      <c r="TDZ1350" s="559"/>
      <c r="TEA1350" s="559"/>
      <c r="TEB1350" s="559"/>
      <c r="TEC1350" s="559"/>
      <c r="TED1350" s="559"/>
      <c r="TEE1350" s="559"/>
      <c r="TEF1350" s="559"/>
      <c r="TEG1350" s="559"/>
      <c r="TEH1350" s="559"/>
      <c r="TEI1350" s="559"/>
      <c r="TEJ1350" s="559"/>
      <c r="TEK1350" s="559"/>
      <c r="TEL1350" s="559"/>
      <c r="TEM1350" s="559"/>
      <c r="TEN1350" s="559"/>
      <c r="TEO1350" s="559"/>
      <c r="TEP1350" s="559"/>
      <c r="TEQ1350" s="559"/>
      <c r="TER1350" s="559"/>
      <c r="TES1350" s="559"/>
      <c r="TET1350" s="559"/>
      <c r="TEU1350" s="559"/>
      <c r="TEV1350" s="559"/>
      <c r="TEW1350" s="559"/>
      <c r="TEX1350" s="559"/>
      <c r="TEY1350" s="559"/>
      <c r="TEZ1350" s="559"/>
      <c r="TFA1350" s="559"/>
      <c r="TFB1350" s="559"/>
      <c r="TFC1350" s="559"/>
      <c r="TFD1350" s="559"/>
      <c r="TFE1350" s="559"/>
      <c r="TFF1350" s="559"/>
      <c r="TFG1350" s="559"/>
      <c r="TFH1350" s="559"/>
      <c r="TFI1350" s="559"/>
      <c r="TFJ1350" s="559"/>
      <c r="TFK1350" s="559"/>
      <c r="TFL1350" s="559"/>
      <c r="TFM1350" s="559"/>
      <c r="TFN1350" s="559"/>
      <c r="TFO1350" s="559"/>
      <c r="TFP1350" s="559"/>
      <c r="TFQ1350" s="559"/>
      <c r="TFR1350" s="559"/>
      <c r="TFS1350" s="559"/>
      <c r="TFT1350" s="559"/>
      <c r="TFU1350" s="559"/>
      <c r="TFV1350" s="559"/>
      <c r="TFW1350" s="559"/>
      <c r="TFX1350" s="559"/>
      <c r="TFY1350" s="559"/>
      <c r="TFZ1350" s="559"/>
      <c r="TGA1350" s="559"/>
      <c r="TGB1350" s="559"/>
      <c r="TGC1350" s="559"/>
      <c r="TGD1350" s="559"/>
      <c r="TGE1350" s="559"/>
      <c r="TGF1350" s="559"/>
      <c r="TGG1350" s="559"/>
      <c r="TGH1350" s="559"/>
      <c r="TGI1350" s="559"/>
      <c r="TGJ1350" s="559"/>
      <c r="TGK1350" s="559"/>
      <c r="TGL1350" s="559"/>
      <c r="TGM1350" s="559"/>
      <c r="TGN1350" s="559"/>
      <c r="TGO1350" s="559"/>
      <c r="TGP1350" s="559"/>
      <c r="TGQ1350" s="559"/>
      <c r="TGR1350" s="559"/>
      <c r="TGS1350" s="559"/>
      <c r="TGT1350" s="559"/>
      <c r="TGU1350" s="559"/>
      <c r="TGV1350" s="559"/>
      <c r="TGW1350" s="559"/>
      <c r="TGX1350" s="559"/>
      <c r="TGY1350" s="559"/>
      <c r="TGZ1350" s="559"/>
      <c r="THA1350" s="559"/>
      <c r="THB1350" s="559"/>
      <c r="THC1350" s="559"/>
      <c r="THD1350" s="559"/>
      <c r="THE1350" s="559"/>
      <c r="THF1350" s="559"/>
      <c r="THG1350" s="559"/>
      <c r="THH1350" s="559"/>
      <c r="THI1350" s="559"/>
      <c r="THJ1350" s="559"/>
      <c r="THK1350" s="559"/>
      <c r="THL1350" s="559"/>
      <c r="THM1350" s="559"/>
      <c r="THN1350" s="559"/>
      <c r="THO1350" s="559"/>
      <c r="THP1350" s="559"/>
      <c r="THQ1350" s="559"/>
      <c r="THR1350" s="559"/>
      <c r="THS1350" s="559"/>
      <c r="THT1350" s="559"/>
      <c r="THU1350" s="559"/>
      <c r="THV1350" s="559"/>
      <c r="THW1350" s="559"/>
      <c r="THX1350" s="559"/>
      <c r="THY1350" s="559"/>
      <c r="THZ1350" s="559"/>
      <c r="TIA1350" s="559"/>
      <c r="TIB1350" s="559"/>
      <c r="TIC1350" s="559"/>
      <c r="TID1350" s="559"/>
      <c r="TIE1350" s="559"/>
      <c r="TIF1350" s="559"/>
      <c r="TIG1350" s="559"/>
      <c r="TIH1350" s="559"/>
      <c r="TII1350" s="559"/>
      <c r="TIJ1350" s="559"/>
      <c r="TIK1350" s="559"/>
      <c r="TIL1350" s="559"/>
      <c r="TIM1350" s="559"/>
      <c r="TIN1350" s="559"/>
      <c r="TIO1350" s="559"/>
      <c r="TIP1350" s="559"/>
      <c r="TIQ1350" s="559"/>
      <c r="TIR1350" s="559"/>
      <c r="TIS1350" s="559"/>
      <c r="TIT1350" s="559"/>
      <c r="TIU1350" s="559"/>
      <c r="TIV1350" s="559"/>
      <c r="TIW1350" s="559"/>
      <c r="TIX1350" s="559"/>
      <c r="TIY1350" s="559"/>
      <c r="TIZ1350" s="559"/>
      <c r="TJA1350" s="559"/>
      <c r="TJB1350" s="559"/>
      <c r="TJC1350" s="559"/>
      <c r="TJD1350" s="559"/>
      <c r="TJE1350" s="559"/>
      <c r="TJF1350" s="559"/>
      <c r="TJG1350" s="559"/>
      <c r="TJH1350" s="559"/>
      <c r="TJI1350" s="559"/>
      <c r="TJJ1350" s="559"/>
      <c r="TJK1350" s="559"/>
      <c r="TJL1350" s="559"/>
      <c r="TJM1350" s="559"/>
      <c r="TJN1350" s="559"/>
      <c r="TJO1350" s="559"/>
      <c r="TJP1350" s="559"/>
      <c r="TJQ1350" s="559"/>
      <c r="TJR1350" s="559"/>
      <c r="TJS1350" s="559"/>
      <c r="TJT1350" s="559"/>
      <c r="TJU1350" s="559"/>
      <c r="TJV1350" s="559"/>
      <c r="TJW1350" s="559"/>
      <c r="TJX1350" s="559"/>
      <c r="TJY1350" s="559"/>
      <c r="TJZ1350" s="559"/>
      <c r="TKA1350" s="559"/>
      <c r="TKB1350" s="559"/>
      <c r="TKC1350" s="559"/>
      <c r="TKD1350" s="559"/>
      <c r="TKE1350" s="559"/>
      <c r="TKF1350" s="559"/>
      <c r="TKG1350" s="559"/>
      <c r="TKH1350" s="559"/>
      <c r="TKI1350" s="559"/>
      <c r="TKJ1350" s="559"/>
      <c r="TKK1350" s="559"/>
      <c r="TKL1350" s="559"/>
      <c r="TKM1350" s="559"/>
      <c r="TKN1350" s="559"/>
      <c r="TKO1350" s="559"/>
      <c r="TKP1350" s="559"/>
      <c r="TKQ1350" s="559"/>
      <c r="TKR1350" s="559"/>
      <c r="TKS1350" s="559"/>
      <c r="TKT1350" s="559"/>
      <c r="TKU1350" s="559"/>
      <c r="TKV1350" s="559"/>
      <c r="TKW1350" s="559"/>
      <c r="TKX1350" s="559"/>
      <c r="TKY1350" s="559"/>
      <c r="TKZ1350" s="559"/>
      <c r="TLA1350" s="559"/>
      <c r="TLB1350" s="559"/>
      <c r="TLC1350" s="559"/>
      <c r="TLD1350" s="559"/>
      <c r="TLE1350" s="559"/>
      <c r="TLF1350" s="559"/>
      <c r="TLG1350" s="559"/>
      <c r="TLH1350" s="559"/>
      <c r="TLI1350" s="559"/>
      <c r="TLJ1350" s="559"/>
      <c r="TLK1350" s="559"/>
      <c r="TLL1350" s="559"/>
      <c r="TLM1350" s="559"/>
      <c r="TLN1350" s="559"/>
      <c r="TLO1350" s="559"/>
      <c r="TLP1350" s="559"/>
      <c r="TLQ1350" s="559"/>
      <c r="TLR1350" s="559"/>
      <c r="TLS1350" s="559"/>
      <c r="TLT1350" s="559"/>
      <c r="TLU1350" s="559"/>
      <c r="TLV1350" s="559"/>
      <c r="TLW1350" s="559"/>
      <c r="TLX1350" s="559"/>
      <c r="TLY1350" s="559"/>
      <c r="TLZ1350" s="559"/>
      <c r="TMA1350" s="559"/>
      <c r="TMB1350" s="559"/>
      <c r="TMC1350" s="559"/>
      <c r="TMD1350" s="559"/>
      <c r="TME1350" s="559"/>
      <c r="TMF1350" s="559"/>
      <c r="TMG1350" s="559"/>
      <c r="TMH1350" s="559"/>
      <c r="TMI1350" s="559"/>
      <c r="TMJ1350" s="559"/>
      <c r="TMK1350" s="559"/>
      <c r="TML1350" s="559"/>
      <c r="TMM1350" s="559"/>
      <c r="TMN1350" s="559"/>
      <c r="TMO1350" s="559"/>
      <c r="TMP1350" s="559"/>
      <c r="TMQ1350" s="559"/>
      <c r="TMR1350" s="559"/>
      <c r="TMS1350" s="559"/>
      <c r="TMT1350" s="559"/>
      <c r="TMU1350" s="559"/>
      <c r="TMV1350" s="559"/>
      <c r="TMW1350" s="559"/>
      <c r="TMX1350" s="559"/>
      <c r="TMY1350" s="559"/>
      <c r="TMZ1350" s="559"/>
      <c r="TNA1350" s="559"/>
      <c r="TNB1350" s="559"/>
      <c r="TNC1350" s="559"/>
      <c r="TND1350" s="559"/>
      <c r="TNE1350" s="559"/>
      <c r="TNF1350" s="559"/>
      <c r="TNG1350" s="559"/>
      <c r="TNH1350" s="559"/>
      <c r="TNI1350" s="559"/>
      <c r="TNJ1350" s="559"/>
      <c r="TNK1350" s="559"/>
      <c r="TNL1350" s="559"/>
      <c r="TNM1350" s="559"/>
      <c r="TNN1350" s="559"/>
      <c r="TNO1350" s="559"/>
      <c r="TNP1350" s="559"/>
      <c r="TNQ1350" s="559"/>
      <c r="TNR1350" s="559"/>
      <c r="TNS1350" s="559"/>
      <c r="TNT1350" s="559"/>
      <c r="TNU1350" s="559"/>
      <c r="TNV1350" s="559"/>
      <c r="TNW1350" s="559"/>
      <c r="TNX1350" s="559"/>
      <c r="TNY1350" s="559"/>
      <c r="TNZ1350" s="559"/>
      <c r="TOA1350" s="559"/>
      <c r="TOB1350" s="559"/>
      <c r="TOC1350" s="559"/>
      <c r="TOD1350" s="559"/>
      <c r="TOE1350" s="559"/>
      <c r="TOF1350" s="559"/>
      <c r="TOG1350" s="559"/>
      <c r="TOH1350" s="559"/>
      <c r="TOI1350" s="559"/>
      <c r="TOJ1350" s="559"/>
      <c r="TOK1350" s="559"/>
      <c r="TOL1350" s="559"/>
      <c r="TOM1350" s="559"/>
      <c r="TON1350" s="559"/>
      <c r="TOO1350" s="559"/>
      <c r="TOP1350" s="559"/>
      <c r="TOQ1350" s="559"/>
      <c r="TOR1350" s="559"/>
      <c r="TOS1350" s="559"/>
      <c r="TOT1350" s="559"/>
      <c r="TOU1350" s="559"/>
      <c r="TOV1350" s="559"/>
      <c r="TOW1350" s="559"/>
      <c r="TOX1350" s="559"/>
      <c r="TOY1350" s="559"/>
      <c r="TOZ1350" s="559"/>
      <c r="TPA1350" s="559"/>
      <c r="TPB1350" s="559"/>
      <c r="TPC1350" s="559"/>
      <c r="TPD1350" s="559"/>
      <c r="TPE1350" s="559"/>
      <c r="TPF1350" s="559"/>
      <c r="TPG1350" s="559"/>
      <c r="TPH1350" s="559"/>
      <c r="TPI1350" s="559"/>
      <c r="TPJ1350" s="559"/>
      <c r="TPK1350" s="559"/>
      <c r="TPL1350" s="559"/>
      <c r="TPM1350" s="559"/>
      <c r="TPN1350" s="559"/>
      <c r="TPO1350" s="559"/>
      <c r="TPP1350" s="559"/>
      <c r="TPQ1350" s="559"/>
      <c r="TPR1350" s="559"/>
      <c r="TPS1350" s="559"/>
      <c r="TPT1350" s="559"/>
      <c r="TPU1350" s="559"/>
      <c r="TPV1350" s="559"/>
      <c r="TPW1350" s="559"/>
      <c r="TPX1350" s="559"/>
      <c r="TPY1350" s="559"/>
      <c r="TPZ1350" s="559"/>
      <c r="TQA1350" s="559"/>
      <c r="TQB1350" s="559"/>
      <c r="TQC1350" s="559"/>
      <c r="TQD1350" s="559"/>
      <c r="TQE1350" s="559"/>
      <c r="TQF1350" s="559"/>
      <c r="TQG1350" s="559"/>
      <c r="TQH1350" s="559"/>
      <c r="TQI1350" s="559"/>
      <c r="TQJ1350" s="559"/>
      <c r="TQK1350" s="559"/>
      <c r="TQL1350" s="559"/>
      <c r="TQM1350" s="559"/>
      <c r="TQN1350" s="559"/>
      <c r="TQO1350" s="559"/>
      <c r="TQP1350" s="559"/>
      <c r="TQQ1350" s="559"/>
      <c r="TQR1350" s="559"/>
      <c r="TQS1350" s="559"/>
      <c r="TQT1350" s="559"/>
      <c r="TQU1350" s="559"/>
      <c r="TQV1350" s="559"/>
      <c r="TQW1350" s="559"/>
      <c r="TQX1350" s="559"/>
      <c r="TQY1350" s="559"/>
      <c r="TQZ1350" s="559"/>
      <c r="TRA1350" s="559"/>
      <c r="TRB1350" s="559"/>
      <c r="TRC1350" s="559"/>
      <c r="TRD1350" s="559"/>
      <c r="TRE1350" s="559"/>
      <c r="TRF1350" s="559"/>
      <c r="TRG1350" s="559"/>
      <c r="TRH1350" s="559"/>
      <c r="TRI1350" s="559"/>
      <c r="TRJ1350" s="559"/>
      <c r="TRK1350" s="559"/>
      <c r="TRL1350" s="559"/>
      <c r="TRM1350" s="559"/>
      <c r="TRN1350" s="559"/>
      <c r="TRO1350" s="559"/>
      <c r="TRP1350" s="559"/>
      <c r="TRQ1350" s="559"/>
      <c r="TRR1350" s="559"/>
      <c r="TRS1350" s="559"/>
      <c r="TRT1350" s="559"/>
      <c r="TRU1350" s="559"/>
      <c r="TRV1350" s="559"/>
      <c r="TRW1350" s="559"/>
      <c r="TRX1350" s="559"/>
      <c r="TRY1350" s="559"/>
      <c r="TRZ1350" s="559"/>
      <c r="TSA1350" s="559"/>
      <c r="TSB1350" s="559"/>
      <c r="TSC1350" s="559"/>
      <c r="TSD1350" s="559"/>
      <c r="TSE1350" s="559"/>
      <c r="TSF1350" s="559"/>
      <c r="TSG1350" s="559"/>
      <c r="TSH1350" s="559"/>
      <c r="TSI1350" s="559"/>
      <c r="TSJ1350" s="559"/>
      <c r="TSK1350" s="559"/>
      <c r="TSL1350" s="559"/>
      <c r="TSM1350" s="559"/>
      <c r="TSN1350" s="559"/>
      <c r="TSO1350" s="559"/>
      <c r="TSP1350" s="559"/>
      <c r="TSQ1350" s="559"/>
      <c r="TSR1350" s="559"/>
      <c r="TSS1350" s="559"/>
      <c r="TST1350" s="559"/>
      <c r="TSU1350" s="559"/>
      <c r="TSV1350" s="559"/>
      <c r="TSW1350" s="559"/>
      <c r="TSX1350" s="559"/>
      <c r="TSY1350" s="559"/>
      <c r="TSZ1350" s="559"/>
      <c r="TTA1350" s="559"/>
      <c r="TTB1350" s="559"/>
      <c r="TTC1350" s="559"/>
      <c r="TTD1350" s="559"/>
      <c r="TTE1350" s="559"/>
      <c r="TTF1350" s="559"/>
      <c r="TTG1350" s="559"/>
      <c r="TTH1350" s="559"/>
      <c r="TTI1350" s="559"/>
      <c r="TTJ1350" s="559"/>
      <c r="TTK1350" s="559"/>
      <c r="TTL1350" s="559"/>
      <c r="TTM1350" s="559"/>
      <c r="TTN1350" s="559"/>
      <c r="TTO1350" s="559"/>
      <c r="TTP1350" s="559"/>
      <c r="TTQ1350" s="559"/>
      <c r="TTR1350" s="559"/>
      <c r="TTS1350" s="559"/>
      <c r="TTT1350" s="559"/>
      <c r="TTU1350" s="559"/>
      <c r="TTV1350" s="559"/>
      <c r="TTW1350" s="559"/>
      <c r="TTX1350" s="559"/>
      <c r="TTY1350" s="559"/>
      <c r="TTZ1350" s="559"/>
      <c r="TUA1350" s="559"/>
      <c r="TUB1350" s="559"/>
      <c r="TUC1350" s="559"/>
      <c r="TUD1350" s="559"/>
      <c r="TUE1350" s="559"/>
      <c r="TUF1350" s="559"/>
      <c r="TUG1350" s="559"/>
      <c r="TUH1350" s="559"/>
      <c r="TUI1350" s="559"/>
      <c r="TUJ1350" s="559"/>
      <c r="TUK1350" s="559"/>
      <c r="TUL1350" s="559"/>
      <c r="TUM1350" s="559"/>
      <c r="TUN1350" s="559"/>
      <c r="TUO1350" s="559"/>
      <c r="TUP1350" s="559"/>
      <c r="TUQ1350" s="559"/>
      <c r="TUR1350" s="559"/>
      <c r="TUS1350" s="559"/>
      <c r="TUT1350" s="559"/>
      <c r="TUU1350" s="559"/>
      <c r="TUV1350" s="559"/>
      <c r="TUW1350" s="559"/>
      <c r="TUX1350" s="559"/>
      <c r="TUY1350" s="559"/>
      <c r="TUZ1350" s="559"/>
      <c r="TVA1350" s="559"/>
      <c r="TVB1350" s="559"/>
      <c r="TVC1350" s="559"/>
      <c r="TVD1350" s="559"/>
      <c r="TVE1350" s="559"/>
      <c r="TVF1350" s="559"/>
      <c r="TVG1350" s="559"/>
      <c r="TVH1350" s="559"/>
      <c r="TVI1350" s="559"/>
      <c r="TVJ1350" s="559"/>
      <c r="TVK1350" s="559"/>
      <c r="TVL1350" s="559"/>
      <c r="TVM1350" s="559"/>
      <c r="TVN1350" s="559"/>
      <c r="TVO1350" s="559"/>
      <c r="TVP1350" s="559"/>
      <c r="TVQ1350" s="559"/>
      <c r="TVR1350" s="559"/>
      <c r="TVS1350" s="559"/>
      <c r="TVT1350" s="559"/>
      <c r="TVU1350" s="559"/>
      <c r="TVV1350" s="559"/>
      <c r="TVW1350" s="559"/>
      <c r="TVX1350" s="559"/>
      <c r="TVY1350" s="559"/>
      <c r="TVZ1350" s="559"/>
      <c r="TWA1350" s="559"/>
      <c r="TWB1350" s="559"/>
      <c r="TWC1350" s="559"/>
      <c r="TWD1350" s="559"/>
      <c r="TWE1350" s="559"/>
      <c r="TWF1350" s="559"/>
      <c r="TWG1350" s="559"/>
      <c r="TWH1350" s="559"/>
      <c r="TWI1350" s="559"/>
      <c r="TWJ1350" s="559"/>
      <c r="TWK1350" s="559"/>
      <c r="TWL1350" s="559"/>
      <c r="TWM1350" s="559"/>
      <c r="TWN1350" s="559"/>
      <c r="TWO1350" s="559"/>
      <c r="TWP1350" s="559"/>
      <c r="TWQ1350" s="559"/>
      <c r="TWR1350" s="559"/>
      <c r="TWS1350" s="559"/>
      <c r="TWT1350" s="559"/>
      <c r="TWU1350" s="559"/>
      <c r="TWV1350" s="559"/>
      <c r="TWW1350" s="559"/>
      <c r="TWX1350" s="559"/>
      <c r="TWY1350" s="559"/>
      <c r="TWZ1350" s="559"/>
      <c r="TXA1350" s="559"/>
      <c r="TXB1350" s="559"/>
      <c r="TXC1350" s="559"/>
      <c r="TXD1350" s="559"/>
      <c r="TXE1350" s="559"/>
      <c r="TXF1350" s="559"/>
      <c r="TXG1350" s="559"/>
      <c r="TXH1350" s="559"/>
      <c r="TXI1350" s="559"/>
      <c r="TXJ1350" s="559"/>
      <c r="TXK1350" s="559"/>
      <c r="TXL1350" s="559"/>
      <c r="TXM1350" s="559"/>
      <c r="TXN1350" s="559"/>
      <c r="TXO1350" s="559"/>
      <c r="TXP1350" s="559"/>
      <c r="TXQ1350" s="559"/>
      <c r="TXR1350" s="559"/>
      <c r="TXS1350" s="559"/>
      <c r="TXT1350" s="559"/>
      <c r="TXU1350" s="559"/>
      <c r="TXV1350" s="559"/>
      <c r="TXW1350" s="559"/>
      <c r="TXX1350" s="559"/>
      <c r="TXY1350" s="559"/>
      <c r="TXZ1350" s="559"/>
      <c r="TYA1350" s="559"/>
      <c r="TYB1350" s="559"/>
      <c r="TYC1350" s="559"/>
      <c r="TYD1350" s="559"/>
      <c r="TYE1350" s="559"/>
      <c r="TYF1350" s="559"/>
      <c r="TYG1350" s="559"/>
      <c r="TYH1350" s="559"/>
      <c r="TYI1350" s="559"/>
      <c r="TYJ1350" s="559"/>
      <c r="TYK1350" s="559"/>
      <c r="TYL1350" s="559"/>
      <c r="TYM1350" s="559"/>
      <c r="TYN1350" s="559"/>
      <c r="TYO1350" s="559"/>
      <c r="TYP1350" s="559"/>
      <c r="TYQ1350" s="559"/>
      <c r="TYR1350" s="559"/>
      <c r="TYS1350" s="559"/>
      <c r="TYT1350" s="559"/>
      <c r="TYU1350" s="559"/>
      <c r="TYV1350" s="559"/>
      <c r="TYW1350" s="559"/>
      <c r="TYX1350" s="559"/>
      <c r="TYY1350" s="559"/>
      <c r="TYZ1350" s="559"/>
      <c r="TZA1350" s="559"/>
      <c r="TZB1350" s="559"/>
      <c r="TZC1350" s="559"/>
      <c r="TZD1350" s="559"/>
      <c r="TZE1350" s="559"/>
      <c r="TZF1350" s="559"/>
      <c r="TZG1350" s="559"/>
      <c r="TZH1350" s="559"/>
      <c r="TZI1350" s="559"/>
      <c r="TZJ1350" s="559"/>
      <c r="TZK1350" s="559"/>
      <c r="TZL1350" s="559"/>
      <c r="TZM1350" s="559"/>
      <c r="TZN1350" s="559"/>
      <c r="TZO1350" s="559"/>
      <c r="TZP1350" s="559"/>
      <c r="TZQ1350" s="559"/>
      <c r="TZR1350" s="559"/>
      <c r="TZS1350" s="559"/>
      <c r="TZT1350" s="559"/>
      <c r="TZU1350" s="559"/>
      <c r="TZV1350" s="559"/>
      <c r="TZW1350" s="559"/>
      <c r="TZX1350" s="559"/>
      <c r="TZY1350" s="559"/>
      <c r="TZZ1350" s="559"/>
      <c r="UAA1350" s="559"/>
      <c r="UAB1350" s="559"/>
      <c r="UAC1350" s="559"/>
      <c r="UAD1350" s="559"/>
      <c r="UAE1350" s="559"/>
      <c r="UAF1350" s="559"/>
      <c r="UAG1350" s="559"/>
      <c r="UAH1350" s="559"/>
      <c r="UAI1350" s="559"/>
      <c r="UAJ1350" s="559"/>
      <c r="UAK1350" s="559"/>
      <c r="UAL1350" s="559"/>
      <c r="UAM1350" s="559"/>
      <c r="UAN1350" s="559"/>
      <c r="UAO1350" s="559"/>
      <c r="UAP1350" s="559"/>
      <c r="UAQ1350" s="559"/>
      <c r="UAR1350" s="559"/>
      <c r="UAS1350" s="559"/>
      <c r="UAT1350" s="559"/>
      <c r="UAU1350" s="559"/>
      <c r="UAV1350" s="559"/>
      <c r="UAW1350" s="559"/>
      <c r="UAX1350" s="559"/>
      <c r="UAY1350" s="559"/>
      <c r="UAZ1350" s="559"/>
      <c r="UBA1350" s="559"/>
      <c r="UBB1350" s="559"/>
      <c r="UBC1350" s="559"/>
      <c r="UBD1350" s="559"/>
      <c r="UBE1350" s="559"/>
      <c r="UBF1350" s="559"/>
      <c r="UBG1350" s="559"/>
      <c r="UBH1350" s="559"/>
      <c r="UBI1350" s="559"/>
      <c r="UBJ1350" s="559"/>
      <c r="UBK1350" s="559"/>
      <c r="UBL1350" s="559"/>
      <c r="UBM1350" s="559"/>
      <c r="UBN1350" s="559"/>
      <c r="UBO1350" s="559"/>
      <c r="UBP1350" s="559"/>
      <c r="UBQ1350" s="559"/>
      <c r="UBR1350" s="559"/>
      <c r="UBS1350" s="559"/>
      <c r="UBT1350" s="559"/>
      <c r="UBU1350" s="559"/>
      <c r="UBV1350" s="559"/>
      <c r="UBW1350" s="559"/>
      <c r="UBX1350" s="559"/>
      <c r="UBY1350" s="559"/>
      <c r="UBZ1350" s="559"/>
      <c r="UCA1350" s="559"/>
      <c r="UCB1350" s="559"/>
      <c r="UCC1350" s="559"/>
      <c r="UCD1350" s="559"/>
      <c r="UCE1350" s="559"/>
      <c r="UCF1350" s="559"/>
      <c r="UCG1350" s="559"/>
      <c r="UCH1350" s="559"/>
      <c r="UCI1350" s="559"/>
      <c r="UCJ1350" s="559"/>
      <c r="UCK1350" s="559"/>
      <c r="UCL1350" s="559"/>
      <c r="UCM1350" s="559"/>
      <c r="UCN1350" s="559"/>
      <c r="UCO1350" s="559"/>
      <c r="UCP1350" s="559"/>
      <c r="UCQ1350" s="559"/>
      <c r="UCR1350" s="559"/>
      <c r="UCS1350" s="559"/>
      <c r="UCT1350" s="559"/>
      <c r="UCU1350" s="559"/>
      <c r="UCV1350" s="559"/>
      <c r="UCW1350" s="559"/>
      <c r="UCX1350" s="559"/>
      <c r="UCY1350" s="559"/>
      <c r="UCZ1350" s="559"/>
      <c r="UDA1350" s="559"/>
      <c r="UDB1350" s="559"/>
      <c r="UDC1350" s="559"/>
      <c r="UDD1350" s="559"/>
      <c r="UDE1350" s="559"/>
      <c r="UDF1350" s="559"/>
      <c r="UDG1350" s="559"/>
      <c r="UDH1350" s="559"/>
      <c r="UDI1350" s="559"/>
      <c r="UDJ1350" s="559"/>
      <c r="UDK1350" s="559"/>
      <c r="UDL1350" s="559"/>
      <c r="UDM1350" s="559"/>
      <c r="UDN1350" s="559"/>
      <c r="UDO1350" s="559"/>
      <c r="UDP1350" s="559"/>
      <c r="UDQ1350" s="559"/>
      <c r="UDR1350" s="559"/>
      <c r="UDS1350" s="559"/>
      <c r="UDT1350" s="559"/>
      <c r="UDU1350" s="559"/>
      <c r="UDV1350" s="559"/>
      <c r="UDW1350" s="559"/>
      <c r="UDX1350" s="559"/>
      <c r="UDY1350" s="559"/>
      <c r="UDZ1350" s="559"/>
      <c r="UEA1350" s="559"/>
      <c r="UEB1350" s="559"/>
      <c r="UEC1350" s="559"/>
      <c r="UED1350" s="559"/>
      <c r="UEE1350" s="559"/>
      <c r="UEF1350" s="559"/>
      <c r="UEG1350" s="559"/>
      <c r="UEH1350" s="559"/>
      <c r="UEI1350" s="559"/>
      <c r="UEJ1350" s="559"/>
      <c r="UEK1350" s="559"/>
      <c r="UEL1350" s="559"/>
      <c r="UEM1350" s="559"/>
      <c r="UEN1350" s="559"/>
      <c r="UEO1350" s="559"/>
      <c r="UEP1350" s="559"/>
      <c r="UEQ1350" s="559"/>
      <c r="UER1350" s="559"/>
      <c r="UES1350" s="559"/>
      <c r="UET1350" s="559"/>
      <c r="UEU1350" s="559"/>
      <c r="UEV1350" s="559"/>
      <c r="UEW1350" s="559"/>
      <c r="UEX1350" s="559"/>
      <c r="UEY1350" s="559"/>
      <c r="UEZ1350" s="559"/>
      <c r="UFA1350" s="559"/>
      <c r="UFB1350" s="559"/>
      <c r="UFC1350" s="559"/>
      <c r="UFD1350" s="559"/>
      <c r="UFE1350" s="559"/>
      <c r="UFF1350" s="559"/>
      <c r="UFG1350" s="559"/>
      <c r="UFH1350" s="559"/>
      <c r="UFI1350" s="559"/>
      <c r="UFJ1350" s="559"/>
      <c r="UFK1350" s="559"/>
      <c r="UFL1350" s="559"/>
      <c r="UFM1350" s="559"/>
      <c r="UFN1350" s="559"/>
      <c r="UFO1350" s="559"/>
      <c r="UFP1350" s="559"/>
      <c r="UFQ1350" s="559"/>
      <c r="UFR1350" s="559"/>
      <c r="UFS1350" s="559"/>
      <c r="UFT1350" s="559"/>
      <c r="UFU1350" s="559"/>
      <c r="UFV1350" s="559"/>
      <c r="UFW1350" s="559"/>
      <c r="UFX1350" s="559"/>
      <c r="UFY1350" s="559"/>
      <c r="UFZ1350" s="559"/>
      <c r="UGA1350" s="559"/>
      <c r="UGB1350" s="559"/>
      <c r="UGC1350" s="559"/>
      <c r="UGD1350" s="559"/>
      <c r="UGE1350" s="559"/>
      <c r="UGF1350" s="559"/>
      <c r="UGG1350" s="559"/>
      <c r="UGH1350" s="559"/>
      <c r="UGI1350" s="559"/>
      <c r="UGJ1350" s="559"/>
      <c r="UGK1350" s="559"/>
      <c r="UGL1350" s="559"/>
      <c r="UGM1350" s="559"/>
      <c r="UGN1350" s="559"/>
      <c r="UGO1350" s="559"/>
      <c r="UGP1350" s="559"/>
      <c r="UGQ1350" s="559"/>
      <c r="UGR1350" s="559"/>
      <c r="UGS1350" s="559"/>
      <c r="UGT1350" s="559"/>
      <c r="UGU1350" s="559"/>
      <c r="UGV1350" s="559"/>
      <c r="UGW1350" s="559"/>
      <c r="UGX1350" s="559"/>
      <c r="UGY1350" s="559"/>
      <c r="UGZ1350" s="559"/>
      <c r="UHA1350" s="559"/>
      <c r="UHB1350" s="559"/>
      <c r="UHC1350" s="559"/>
      <c r="UHD1350" s="559"/>
      <c r="UHE1350" s="559"/>
      <c r="UHF1350" s="559"/>
      <c r="UHG1350" s="559"/>
      <c r="UHH1350" s="559"/>
      <c r="UHI1350" s="559"/>
      <c r="UHJ1350" s="559"/>
      <c r="UHK1350" s="559"/>
      <c r="UHL1350" s="559"/>
      <c r="UHM1350" s="559"/>
      <c r="UHN1350" s="559"/>
      <c r="UHO1350" s="559"/>
      <c r="UHP1350" s="559"/>
      <c r="UHQ1350" s="559"/>
      <c r="UHR1350" s="559"/>
      <c r="UHS1350" s="559"/>
      <c r="UHT1350" s="559"/>
      <c r="UHU1350" s="559"/>
      <c r="UHV1350" s="559"/>
      <c r="UHW1350" s="559"/>
      <c r="UHX1350" s="559"/>
      <c r="UHY1350" s="559"/>
      <c r="UHZ1350" s="559"/>
      <c r="UIA1350" s="559"/>
      <c r="UIB1350" s="559"/>
      <c r="UIC1350" s="559"/>
      <c r="UID1350" s="559"/>
      <c r="UIE1350" s="559"/>
      <c r="UIF1350" s="559"/>
      <c r="UIG1350" s="559"/>
      <c r="UIH1350" s="559"/>
      <c r="UII1350" s="559"/>
      <c r="UIJ1350" s="559"/>
      <c r="UIK1350" s="559"/>
      <c r="UIL1350" s="559"/>
      <c r="UIM1350" s="559"/>
      <c r="UIN1350" s="559"/>
      <c r="UIO1350" s="559"/>
      <c r="UIP1350" s="559"/>
      <c r="UIQ1350" s="559"/>
      <c r="UIR1350" s="559"/>
      <c r="UIS1350" s="559"/>
      <c r="UIT1350" s="559"/>
      <c r="UIU1350" s="559"/>
      <c r="UIV1350" s="559"/>
      <c r="UIW1350" s="559"/>
      <c r="UIX1350" s="559"/>
      <c r="UIY1350" s="559"/>
      <c r="UIZ1350" s="559"/>
      <c r="UJA1350" s="559"/>
      <c r="UJB1350" s="559"/>
      <c r="UJC1350" s="559"/>
      <c r="UJD1350" s="559"/>
      <c r="UJE1350" s="559"/>
      <c r="UJF1350" s="559"/>
      <c r="UJG1350" s="559"/>
      <c r="UJH1350" s="559"/>
      <c r="UJI1350" s="559"/>
      <c r="UJJ1350" s="559"/>
      <c r="UJK1350" s="559"/>
      <c r="UJL1350" s="559"/>
      <c r="UJM1350" s="559"/>
      <c r="UJN1350" s="559"/>
      <c r="UJO1350" s="559"/>
      <c r="UJP1350" s="559"/>
      <c r="UJQ1350" s="559"/>
      <c r="UJR1350" s="559"/>
      <c r="UJS1350" s="559"/>
      <c r="UJT1350" s="559"/>
      <c r="UJU1350" s="559"/>
      <c r="UJV1350" s="559"/>
      <c r="UJW1350" s="559"/>
      <c r="UJX1350" s="559"/>
      <c r="UJY1350" s="559"/>
      <c r="UJZ1350" s="559"/>
      <c r="UKA1350" s="559"/>
      <c r="UKB1350" s="559"/>
      <c r="UKC1350" s="559"/>
      <c r="UKD1350" s="559"/>
      <c r="UKE1350" s="559"/>
      <c r="UKF1350" s="559"/>
      <c r="UKG1350" s="559"/>
      <c r="UKH1350" s="559"/>
      <c r="UKI1350" s="559"/>
      <c r="UKJ1350" s="559"/>
      <c r="UKK1350" s="559"/>
      <c r="UKL1350" s="559"/>
      <c r="UKM1350" s="559"/>
      <c r="UKN1350" s="559"/>
      <c r="UKO1350" s="559"/>
      <c r="UKP1350" s="559"/>
      <c r="UKQ1350" s="559"/>
      <c r="UKR1350" s="559"/>
      <c r="UKS1350" s="559"/>
      <c r="UKT1350" s="559"/>
      <c r="UKU1350" s="559"/>
      <c r="UKV1350" s="559"/>
      <c r="UKW1350" s="559"/>
      <c r="UKX1350" s="559"/>
      <c r="UKY1350" s="559"/>
      <c r="UKZ1350" s="559"/>
      <c r="ULA1350" s="559"/>
      <c r="ULB1350" s="559"/>
      <c r="ULC1350" s="559"/>
      <c r="ULD1350" s="559"/>
      <c r="ULE1350" s="559"/>
      <c r="ULF1350" s="559"/>
      <c r="ULG1350" s="559"/>
      <c r="ULH1350" s="559"/>
      <c r="ULI1350" s="559"/>
      <c r="ULJ1350" s="559"/>
      <c r="ULK1350" s="559"/>
      <c r="ULL1350" s="559"/>
      <c r="ULM1350" s="559"/>
      <c r="ULN1350" s="559"/>
      <c r="ULO1350" s="559"/>
      <c r="ULP1350" s="559"/>
      <c r="ULQ1350" s="559"/>
      <c r="ULR1350" s="559"/>
      <c r="ULS1350" s="559"/>
      <c r="ULT1350" s="559"/>
      <c r="ULU1350" s="559"/>
      <c r="ULV1350" s="559"/>
      <c r="ULW1350" s="559"/>
      <c r="ULX1350" s="559"/>
      <c r="ULY1350" s="559"/>
      <c r="ULZ1350" s="559"/>
      <c r="UMA1350" s="559"/>
      <c r="UMB1350" s="559"/>
      <c r="UMC1350" s="559"/>
      <c r="UMD1350" s="559"/>
      <c r="UME1350" s="559"/>
      <c r="UMF1350" s="559"/>
      <c r="UMG1350" s="559"/>
      <c r="UMH1350" s="559"/>
      <c r="UMI1350" s="559"/>
      <c r="UMJ1350" s="559"/>
      <c r="UMK1350" s="559"/>
      <c r="UML1350" s="559"/>
      <c r="UMM1350" s="559"/>
      <c r="UMN1350" s="559"/>
      <c r="UMO1350" s="559"/>
      <c r="UMP1350" s="559"/>
      <c r="UMQ1350" s="559"/>
      <c r="UMR1350" s="559"/>
      <c r="UMS1350" s="559"/>
      <c r="UMT1350" s="559"/>
      <c r="UMU1350" s="559"/>
      <c r="UMV1350" s="559"/>
      <c r="UMW1350" s="559"/>
      <c r="UMX1350" s="559"/>
      <c r="UMY1350" s="559"/>
      <c r="UMZ1350" s="559"/>
      <c r="UNA1350" s="559"/>
      <c r="UNB1350" s="559"/>
      <c r="UNC1350" s="559"/>
      <c r="UND1350" s="559"/>
      <c r="UNE1350" s="559"/>
      <c r="UNF1350" s="559"/>
      <c r="UNG1350" s="559"/>
      <c r="UNH1350" s="559"/>
      <c r="UNI1350" s="559"/>
      <c r="UNJ1350" s="559"/>
      <c r="UNK1350" s="559"/>
      <c r="UNL1350" s="559"/>
      <c r="UNM1350" s="559"/>
      <c r="UNN1350" s="559"/>
      <c r="UNO1350" s="559"/>
      <c r="UNP1350" s="559"/>
      <c r="UNQ1350" s="559"/>
      <c r="UNR1350" s="559"/>
      <c r="UNS1350" s="559"/>
      <c r="UNT1350" s="559"/>
      <c r="UNU1350" s="559"/>
      <c r="UNV1350" s="559"/>
      <c r="UNW1350" s="559"/>
      <c r="UNX1350" s="559"/>
      <c r="UNY1350" s="559"/>
      <c r="UNZ1350" s="559"/>
      <c r="UOA1350" s="559"/>
      <c r="UOB1350" s="559"/>
      <c r="UOC1350" s="559"/>
      <c r="UOD1350" s="559"/>
      <c r="UOE1350" s="559"/>
      <c r="UOF1350" s="559"/>
      <c r="UOG1350" s="559"/>
      <c r="UOH1350" s="559"/>
      <c r="UOI1350" s="559"/>
      <c r="UOJ1350" s="559"/>
      <c r="UOK1350" s="559"/>
      <c r="UOL1350" s="559"/>
      <c r="UOM1350" s="559"/>
      <c r="UON1350" s="559"/>
      <c r="UOO1350" s="559"/>
      <c r="UOP1350" s="559"/>
      <c r="UOQ1350" s="559"/>
      <c r="UOR1350" s="559"/>
      <c r="UOS1350" s="559"/>
      <c r="UOT1350" s="559"/>
      <c r="UOU1350" s="559"/>
      <c r="UOV1350" s="559"/>
      <c r="UOW1350" s="559"/>
      <c r="UOX1350" s="559"/>
      <c r="UOY1350" s="559"/>
      <c r="UOZ1350" s="559"/>
      <c r="UPA1350" s="559"/>
      <c r="UPB1350" s="559"/>
      <c r="UPC1350" s="559"/>
      <c r="UPD1350" s="559"/>
      <c r="UPE1350" s="559"/>
      <c r="UPF1350" s="559"/>
      <c r="UPG1350" s="559"/>
      <c r="UPH1350" s="559"/>
      <c r="UPI1350" s="559"/>
      <c r="UPJ1350" s="559"/>
      <c r="UPK1350" s="559"/>
      <c r="UPL1350" s="559"/>
      <c r="UPM1350" s="559"/>
      <c r="UPN1350" s="559"/>
      <c r="UPO1350" s="559"/>
      <c r="UPP1350" s="559"/>
      <c r="UPQ1350" s="559"/>
      <c r="UPR1350" s="559"/>
      <c r="UPS1350" s="559"/>
      <c r="UPT1350" s="559"/>
      <c r="UPU1350" s="559"/>
      <c r="UPV1350" s="559"/>
      <c r="UPW1350" s="559"/>
      <c r="UPX1350" s="559"/>
      <c r="UPY1350" s="559"/>
      <c r="UPZ1350" s="559"/>
      <c r="UQA1350" s="559"/>
      <c r="UQB1350" s="559"/>
      <c r="UQC1350" s="559"/>
      <c r="UQD1350" s="559"/>
      <c r="UQE1350" s="559"/>
      <c r="UQF1350" s="559"/>
      <c r="UQG1350" s="559"/>
      <c r="UQH1350" s="559"/>
      <c r="UQI1350" s="559"/>
      <c r="UQJ1350" s="559"/>
      <c r="UQK1350" s="559"/>
      <c r="UQL1350" s="559"/>
      <c r="UQM1350" s="559"/>
      <c r="UQN1350" s="559"/>
      <c r="UQO1350" s="559"/>
      <c r="UQP1350" s="559"/>
      <c r="UQQ1350" s="559"/>
      <c r="UQR1350" s="559"/>
      <c r="UQS1350" s="559"/>
      <c r="UQT1350" s="559"/>
      <c r="UQU1350" s="559"/>
      <c r="UQV1350" s="559"/>
      <c r="UQW1350" s="559"/>
      <c r="UQX1350" s="559"/>
      <c r="UQY1350" s="559"/>
      <c r="UQZ1350" s="559"/>
      <c r="URA1350" s="559"/>
      <c r="URB1350" s="559"/>
      <c r="URC1350" s="559"/>
      <c r="URD1350" s="559"/>
      <c r="URE1350" s="559"/>
      <c r="URF1350" s="559"/>
      <c r="URG1350" s="559"/>
      <c r="URH1350" s="559"/>
      <c r="URI1350" s="559"/>
      <c r="URJ1350" s="559"/>
      <c r="URK1350" s="559"/>
      <c r="URL1350" s="559"/>
      <c r="URM1350" s="559"/>
      <c r="URN1350" s="559"/>
      <c r="URO1350" s="559"/>
      <c r="URP1350" s="559"/>
      <c r="URQ1350" s="559"/>
      <c r="URR1350" s="559"/>
      <c r="URS1350" s="559"/>
      <c r="URT1350" s="559"/>
      <c r="URU1350" s="559"/>
      <c r="URV1350" s="559"/>
      <c r="URW1350" s="559"/>
      <c r="URX1350" s="559"/>
      <c r="URY1350" s="559"/>
      <c r="URZ1350" s="559"/>
      <c r="USA1350" s="559"/>
      <c r="USB1350" s="559"/>
      <c r="USC1350" s="559"/>
      <c r="USD1350" s="559"/>
      <c r="USE1350" s="559"/>
      <c r="USF1350" s="559"/>
      <c r="USG1350" s="559"/>
      <c r="USH1350" s="559"/>
      <c r="USI1350" s="559"/>
      <c r="USJ1350" s="559"/>
      <c r="USK1350" s="559"/>
      <c r="USL1350" s="559"/>
      <c r="USM1350" s="559"/>
      <c r="USN1350" s="559"/>
      <c r="USO1350" s="559"/>
      <c r="USP1350" s="559"/>
      <c r="USQ1350" s="559"/>
      <c r="USR1350" s="559"/>
      <c r="USS1350" s="559"/>
      <c r="UST1350" s="559"/>
      <c r="USU1350" s="559"/>
      <c r="USV1350" s="559"/>
      <c r="USW1350" s="559"/>
      <c r="USX1350" s="559"/>
      <c r="USY1350" s="559"/>
      <c r="USZ1350" s="559"/>
      <c r="UTA1350" s="559"/>
      <c r="UTB1350" s="559"/>
      <c r="UTC1350" s="559"/>
      <c r="UTD1350" s="559"/>
      <c r="UTE1350" s="559"/>
      <c r="UTF1350" s="559"/>
      <c r="UTG1350" s="559"/>
      <c r="UTH1350" s="559"/>
      <c r="UTI1350" s="559"/>
      <c r="UTJ1350" s="559"/>
      <c r="UTK1350" s="559"/>
      <c r="UTL1350" s="559"/>
      <c r="UTM1350" s="559"/>
      <c r="UTN1350" s="559"/>
      <c r="UTO1350" s="559"/>
      <c r="UTP1350" s="559"/>
      <c r="UTQ1350" s="559"/>
      <c r="UTR1350" s="559"/>
      <c r="UTS1350" s="559"/>
      <c r="UTT1350" s="559"/>
      <c r="UTU1350" s="559"/>
      <c r="UTV1350" s="559"/>
      <c r="UTW1350" s="559"/>
      <c r="UTX1350" s="559"/>
      <c r="UTY1350" s="559"/>
      <c r="UTZ1350" s="559"/>
      <c r="UUA1350" s="559"/>
      <c r="UUB1350" s="559"/>
      <c r="UUC1350" s="559"/>
      <c r="UUD1350" s="559"/>
      <c r="UUE1350" s="559"/>
      <c r="UUF1350" s="559"/>
      <c r="UUG1350" s="559"/>
      <c r="UUH1350" s="559"/>
      <c r="UUI1350" s="559"/>
      <c r="UUJ1350" s="559"/>
      <c r="UUK1350" s="559"/>
      <c r="UUL1350" s="559"/>
      <c r="UUM1350" s="559"/>
      <c r="UUN1350" s="559"/>
      <c r="UUO1350" s="559"/>
      <c r="UUP1350" s="559"/>
      <c r="UUQ1350" s="559"/>
      <c r="UUR1350" s="559"/>
      <c r="UUS1350" s="559"/>
      <c r="UUT1350" s="559"/>
      <c r="UUU1350" s="559"/>
      <c r="UUV1350" s="559"/>
      <c r="UUW1350" s="559"/>
      <c r="UUX1350" s="559"/>
      <c r="UUY1350" s="559"/>
      <c r="UUZ1350" s="559"/>
      <c r="UVA1350" s="559"/>
      <c r="UVB1350" s="559"/>
      <c r="UVC1350" s="559"/>
      <c r="UVD1350" s="559"/>
      <c r="UVE1350" s="559"/>
      <c r="UVF1350" s="559"/>
      <c r="UVG1350" s="559"/>
      <c r="UVH1350" s="559"/>
      <c r="UVI1350" s="559"/>
      <c r="UVJ1350" s="559"/>
      <c r="UVK1350" s="559"/>
      <c r="UVL1350" s="559"/>
      <c r="UVM1350" s="559"/>
      <c r="UVN1350" s="559"/>
      <c r="UVO1350" s="559"/>
      <c r="UVP1350" s="559"/>
      <c r="UVQ1350" s="559"/>
      <c r="UVR1350" s="559"/>
      <c r="UVS1350" s="559"/>
      <c r="UVT1350" s="559"/>
      <c r="UVU1350" s="559"/>
      <c r="UVV1350" s="559"/>
      <c r="UVW1350" s="559"/>
      <c r="UVX1350" s="559"/>
      <c r="UVY1350" s="559"/>
      <c r="UVZ1350" s="559"/>
      <c r="UWA1350" s="559"/>
      <c r="UWB1350" s="559"/>
      <c r="UWC1350" s="559"/>
      <c r="UWD1350" s="559"/>
      <c r="UWE1350" s="559"/>
      <c r="UWF1350" s="559"/>
      <c r="UWG1350" s="559"/>
      <c r="UWH1350" s="559"/>
      <c r="UWI1350" s="559"/>
      <c r="UWJ1350" s="559"/>
      <c r="UWK1350" s="559"/>
      <c r="UWL1350" s="559"/>
      <c r="UWM1350" s="559"/>
      <c r="UWN1350" s="559"/>
      <c r="UWO1350" s="559"/>
      <c r="UWP1350" s="559"/>
      <c r="UWQ1350" s="559"/>
      <c r="UWR1350" s="559"/>
      <c r="UWS1350" s="559"/>
      <c r="UWT1350" s="559"/>
      <c r="UWU1350" s="559"/>
      <c r="UWV1350" s="559"/>
      <c r="UWW1350" s="559"/>
      <c r="UWX1350" s="559"/>
      <c r="UWY1350" s="559"/>
      <c r="UWZ1350" s="559"/>
      <c r="UXA1350" s="559"/>
      <c r="UXB1350" s="559"/>
      <c r="UXC1350" s="559"/>
      <c r="UXD1350" s="559"/>
      <c r="UXE1350" s="559"/>
      <c r="UXF1350" s="559"/>
      <c r="UXG1350" s="559"/>
      <c r="UXH1350" s="559"/>
      <c r="UXI1350" s="559"/>
      <c r="UXJ1350" s="559"/>
      <c r="UXK1350" s="559"/>
      <c r="UXL1350" s="559"/>
      <c r="UXM1350" s="559"/>
      <c r="UXN1350" s="559"/>
      <c r="UXO1350" s="559"/>
      <c r="UXP1350" s="559"/>
      <c r="UXQ1350" s="559"/>
      <c r="UXR1350" s="559"/>
      <c r="UXS1350" s="559"/>
      <c r="UXT1350" s="559"/>
      <c r="UXU1350" s="559"/>
      <c r="UXV1350" s="559"/>
      <c r="UXW1350" s="559"/>
      <c r="UXX1350" s="559"/>
      <c r="UXY1350" s="559"/>
      <c r="UXZ1350" s="559"/>
      <c r="UYA1350" s="559"/>
      <c r="UYB1350" s="559"/>
      <c r="UYC1350" s="559"/>
      <c r="UYD1350" s="559"/>
      <c r="UYE1350" s="559"/>
      <c r="UYF1350" s="559"/>
      <c r="UYG1350" s="559"/>
      <c r="UYH1350" s="559"/>
      <c r="UYI1350" s="559"/>
      <c r="UYJ1350" s="559"/>
      <c r="UYK1350" s="559"/>
      <c r="UYL1350" s="559"/>
      <c r="UYM1350" s="559"/>
      <c r="UYN1350" s="559"/>
      <c r="UYO1350" s="559"/>
      <c r="UYP1350" s="559"/>
      <c r="UYQ1350" s="559"/>
      <c r="UYR1350" s="559"/>
      <c r="UYS1350" s="559"/>
      <c r="UYT1350" s="559"/>
      <c r="UYU1350" s="559"/>
      <c r="UYV1350" s="559"/>
      <c r="UYW1350" s="559"/>
      <c r="UYX1350" s="559"/>
      <c r="UYY1350" s="559"/>
      <c r="UYZ1350" s="559"/>
      <c r="UZA1350" s="559"/>
      <c r="UZB1350" s="559"/>
      <c r="UZC1350" s="559"/>
      <c r="UZD1350" s="559"/>
      <c r="UZE1350" s="559"/>
      <c r="UZF1350" s="559"/>
      <c r="UZG1350" s="559"/>
      <c r="UZH1350" s="559"/>
      <c r="UZI1350" s="559"/>
      <c r="UZJ1350" s="559"/>
      <c r="UZK1350" s="559"/>
      <c r="UZL1350" s="559"/>
      <c r="UZM1350" s="559"/>
      <c r="UZN1350" s="559"/>
      <c r="UZO1350" s="559"/>
      <c r="UZP1350" s="559"/>
      <c r="UZQ1350" s="559"/>
      <c r="UZR1350" s="559"/>
      <c r="UZS1350" s="559"/>
      <c r="UZT1350" s="559"/>
      <c r="UZU1350" s="559"/>
      <c r="UZV1350" s="559"/>
      <c r="UZW1350" s="559"/>
      <c r="UZX1350" s="559"/>
      <c r="UZY1350" s="559"/>
      <c r="UZZ1350" s="559"/>
      <c r="VAA1350" s="559"/>
      <c r="VAB1350" s="559"/>
      <c r="VAC1350" s="559"/>
      <c r="VAD1350" s="559"/>
      <c r="VAE1350" s="559"/>
      <c r="VAF1350" s="559"/>
      <c r="VAG1350" s="559"/>
      <c r="VAH1350" s="559"/>
      <c r="VAI1350" s="559"/>
      <c r="VAJ1350" s="559"/>
      <c r="VAK1350" s="559"/>
      <c r="VAL1350" s="559"/>
      <c r="VAM1350" s="559"/>
      <c r="VAN1350" s="559"/>
      <c r="VAO1350" s="559"/>
      <c r="VAP1350" s="559"/>
      <c r="VAQ1350" s="559"/>
      <c r="VAR1350" s="559"/>
      <c r="VAS1350" s="559"/>
      <c r="VAT1350" s="559"/>
      <c r="VAU1350" s="559"/>
      <c r="VAV1350" s="559"/>
      <c r="VAW1350" s="559"/>
      <c r="VAX1350" s="559"/>
      <c r="VAY1350" s="559"/>
      <c r="VAZ1350" s="559"/>
      <c r="VBA1350" s="559"/>
      <c r="VBB1350" s="559"/>
      <c r="VBC1350" s="559"/>
      <c r="VBD1350" s="559"/>
      <c r="VBE1350" s="559"/>
      <c r="VBF1350" s="559"/>
      <c r="VBG1350" s="559"/>
      <c r="VBH1350" s="559"/>
      <c r="VBI1350" s="559"/>
      <c r="VBJ1350" s="559"/>
      <c r="VBK1350" s="559"/>
      <c r="VBL1350" s="559"/>
      <c r="VBM1350" s="559"/>
      <c r="VBN1350" s="559"/>
      <c r="VBO1350" s="559"/>
      <c r="VBP1350" s="559"/>
      <c r="VBQ1350" s="559"/>
      <c r="VBR1350" s="559"/>
      <c r="VBS1350" s="559"/>
      <c r="VBT1350" s="559"/>
      <c r="VBU1350" s="559"/>
      <c r="VBV1350" s="559"/>
      <c r="VBW1350" s="559"/>
      <c r="VBX1350" s="559"/>
      <c r="VBY1350" s="559"/>
      <c r="VBZ1350" s="559"/>
      <c r="VCA1350" s="559"/>
      <c r="VCB1350" s="559"/>
      <c r="VCC1350" s="559"/>
      <c r="VCD1350" s="559"/>
      <c r="VCE1350" s="559"/>
      <c r="VCF1350" s="559"/>
      <c r="VCG1350" s="559"/>
      <c r="VCH1350" s="559"/>
      <c r="VCI1350" s="559"/>
      <c r="VCJ1350" s="559"/>
      <c r="VCK1350" s="559"/>
      <c r="VCL1350" s="559"/>
      <c r="VCM1350" s="559"/>
      <c r="VCN1350" s="559"/>
      <c r="VCO1350" s="559"/>
      <c r="VCP1350" s="559"/>
      <c r="VCQ1350" s="559"/>
      <c r="VCR1350" s="559"/>
      <c r="VCS1350" s="559"/>
      <c r="VCT1350" s="559"/>
      <c r="VCU1350" s="559"/>
      <c r="VCV1350" s="559"/>
      <c r="VCW1350" s="559"/>
      <c r="VCX1350" s="559"/>
      <c r="VCY1350" s="559"/>
      <c r="VCZ1350" s="559"/>
      <c r="VDA1350" s="559"/>
      <c r="VDB1350" s="559"/>
      <c r="VDC1350" s="559"/>
      <c r="VDD1350" s="559"/>
      <c r="VDE1350" s="559"/>
      <c r="VDF1350" s="559"/>
      <c r="VDG1350" s="559"/>
      <c r="VDH1350" s="559"/>
      <c r="VDI1350" s="559"/>
      <c r="VDJ1350" s="559"/>
      <c r="VDK1350" s="559"/>
      <c r="VDL1350" s="559"/>
      <c r="VDM1350" s="559"/>
      <c r="VDN1350" s="559"/>
      <c r="VDO1350" s="559"/>
      <c r="VDP1350" s="559"/>
      <c r="VDQ1350" s="559"/>
      <c r="VDR1350" s="559"/>
      <c r="VDS1350" s="559"/>
      <c r="VDT1350" s="559"/>
      <c r="VDU1350" s="559"/>
      <c r="VDV1350" s="559"/>
      <c r="VDW1350" s="559"/>
      <c r="VDX1350" s="559"/>
      <c r="VDY1350" s="559"/>
      <c r="VDZ1350" s="559"/>
      <c r="VEA1350" s="559"/>
      <c r="VEB1350" s="559"/>
      <c r="VEC1350" s="559"/>
      <c r="VED1350" s="559"/>
      <c r="VEE1350" s="559"/>
      <c r="VEF1350" s="559"/>
      <c r="VEG1350" s="559"/>
      <c r="VEH1350" s="559"/>
      <c r="VEI1350" s="559"/>
      <c r="VEJ1350" s="559"/>
      <c r="VEK1350" s="559"/>
      <c r="VEL1350" s="559"/>
      <c r="VEM1350" s="559"/>
      <c r="VEN1350" s="559"/>
      <c r="VEO1350" s="559"/>
      <c r="VEP1350" s="559"/>
      <c r="VEQ1350" s="559"/>
      <c r="VER1350" s="559"/>
      <c r="VES1350" s="559"/>
      <c r="VET1350" s="559"/>
      <c r="VEU1350" s="559"/>
      <c r="VEV1350" s="559"/>
      <c r="VEW1350" s="559"/>
      <c r="VEX1350" s="559"/>
      <c r="VEY1350" s="559"/>
      <c r="VEZ1350" s="559"/>
      <c r="VFA1350" s="559"/>
      <c r="VFB1350" s="559"/>
      <c r="VFC1350" s="559"/>
      <c r="VFD1350" s="559"/>
      <c r="VFE1350" s="559"/>
      <c r="VFF1350" s="559"/>
      <c r="VFG1350" s="559"/>
      <c r="VFH1350" s="559"/>
      <c r="VFI1350" s="559"/>
      <c r="VFJ1350" s="559"/>
      <c r="VFK1350" s="559"/>
      <c r="VFL1350" s="559"/>
      <c r="VFM1350" s="559"/>
      <c r="VFN1350" s="559"/>
      <c r="VFO1350" s="559"/>
      <c r="VFP1350" s="559"/>
      <c r="VFQ1350" s="559"/>
      <c r="VFR1350" s="559"/>
      <c r="VFS1350" s="559"/>
      <c r="VFT1350" s="559"/>
      <c r="VFU1350" s="559"/>
      <c r="VFV1350" s="559"/>
      <c r="VFW1350" s="559"/>
      <c r="VFX1350" s="559"/>
      <c r="VFY1350" s="559"/>
      <c r="VFZ1350" s="559"/>
      <c r="VGA1350" s="559"/>
      <c r="VGB1350" s="559"/>
      <c r="VGC1350" s="559"/>
      <c r="VGD1350" s="559"/>
      <c r="VGE1350" s="559"/>
      <c r="VGF1350" s="559"/>
      <c r="VGG1350" s="559"/>
      <c r="VGH1350" s="559"/>
      <c r="VGI1350" s="559"/>
      <c r="VGJ1350" s="559"/>
      <c r="VGK1350" s="559"/>
      <c r="VGL1350" s="559"/>
      <c r="VGM1350" s="559"/>
      <c r="VGN1350" s="559"/>
      <c r="VGO1350" s="559"/>
      <c r="VGP1350" s="559"/>
      <c r="VGQ1350" s="559"/>
      <c r="VGR1350" s="559"/>
      <c r="VGS1350" s="559"/>
      <c r="VGT1350" s="559"/>
      <c r="VGU1350" s="559"/>
      <c r="VGV1350" s="559"/>
      <c r="VGW1350" s="559"/>
      <c r="VGX1350" s="559"/>
      <c r="VGY1350" s="559"/>
      <c r="VGZ1350" s="559"/>
      <c r="VHA1350" s="559"/>
      <c r="VHB1350" s="559"/>
      <c r="VHC1350" s="559"/>
      <c r="VHD1350" s="559"/>
      <c r="VHE1350" s="559"/>
      <c r="VHF1350" s="559"/>
      <c r="VHG1350" s="559"/>
      <c r="VHH1350" s="559"/>
      <c r="VHI1350" s="559"/>
      <c r="VHJ1350" s="559"/>
      <c r="VHK1350" s="559"/>
      <c r="VHL1350" s="559"/>
      <c r="VHM1350" s="559"/>
      <c r="VHN1350" s="559"/>
      <c r="VHO1350" s="559"/>
      <c r="VHP1350" s="559"/>
      <c r="VHQ1350" s="559"/>
      <c r="VHR1350" s="559"/>
      <c r="VHS1350" s="559"/>
      <c r="VHT1350" s="559"/>
      <c r="VHU1350" s="559"/>
      <c r="VHV1350" s="559"/>
      <c r="VHW1350" s="559"/>
      <c r="VHX1350" s="559"/>
      <c r="VHY1350" s="559"/>
      <c r="VHZ1350" s="559"/>
      <c r="VIA1350" s="559"/>
      <c r="VIB1350" s="559"/>
      <c r="VIC1350" s="559"/>
      <c r="VID1350" s="559"/>
      <c r="VIE1350" s="559"/>
      <c r="VIF1350" s="559"/>
      <c r="VIG1350" s="559"/>
      <c r="VIH1350" s="559"/>
      <c r="VII1350" s="559"/>
      <c r="VIJ1350" s="559"/>
      <c r="VIK1350" s="559"/>
      <c r="VIL1350" s="559"/>
      <c r="VIM1350" s="559"/>
      <c r="VIN1350" s="559"/>
      <c r="VIO1350" s="559"/>
      <c r="VIP1350" s="559"/>
      <c r="VIQ1350" s="559"/>
      <c r="VIR1350" s="559"/>
      <c r="VIS1350" s="559"/>
      <c r="VIT1350" s="559"/>
      <c r="VIU1350" s="559"/>
      <c r="VIV1350" s="559"/>
      <c r="VIW1350" s="559"/>
      <c r="VIX1350" s="559"/>
      <c r="VIY1350" s="559"/>
      <c r="VIZ1350" s="559"/>
      <c r="VJA1350" s="559"/>
      <c r="VJB1350" s="559"/>
      <c r="VJC1350" s="559"/>
      <c r="VJD1350" s="559"/>
      <c r="VJE1350" s="559"/>
      <c r="VJF1350" s="559"/>
      <c r="VJG1350" s="559"/>
      <c r="VJH1350" s="559"/>
      <c r="VJI1350" s="559"/>
      <c r="VJJ1350" s="559"/>
      <c r="VJK1350" s="559"/>
      <c r="VJL1350" s="559"/>
      <c r="VJM1350" s="559"/>
      <c r="VJN1350" s="559"/>
      <c r="VJO1350" s="559"/>
      <c r="VJP1350" s="559"/>
      <c r="VJQ1350" s="559"/>
      <c r="VJR1350" s="559"/>
      <c r="VJS1350" s="559"/>
      <c r="VJT1350" s="559"/>
      <c r="VJU1350" s="559"/>
      <c r="VJV1350" s="559"/>
      <c r="VJW1350" s="559"/>
      <c r="VJX1350" s="559"/>
      <c r="VJY1350" s="559"/>
      <c r="VJZ1350" s="559"/>
      <c r="VKA1350" s="559"/>
      <c r="VKB1350" s="559"/>
      <c r="VKC1350" s="559"/>
      <c r="VKD1350" s="559"/>
      <c r="VKE1350" s="559"/>
      <c r="VKF1350" s="559"/>
      <c r="VKG1350" s="559"/>
      <c r="VKH1350" s="559"/>
      <c r="VKI1350" s="559"/>
      <c r="VKJ1350" s="559"/>
      <c r="VKK1350" s="559"/>
      <c r="VKL1350" s="559"/>
      <c r="VKM1350" s="559"/>
      <c r="VKN1350" s="559"/>
      <c r="VKO1350" s="559"/>
      <c r="VKP1350" s="559"/>
      <c r="VKQ1350" s="559"/>
      <c r="VKR1350" s="559"/>
      <c r="VKS1350" s="559"/>
      <c r="VKT1350" s="559"/>
      <c r="VKU1350" s="559"/>
      <c r="VKV1350" s="559"/>
      <c r="VKW1350" s="559"/>
      <c r="VKX1350" s="559"/>
      <c r="VKY1350" s="559"/>
      <c r="VKZ1350" s="559"/>
      <c r="VLA1350" s="559"/>
      <c r="VLB1350" s="559"/>
      <c r="VLC1350" s="559"/>
      <c r="VLD1350" s="559"/>
      <c r="VLE1350" s="559"/>
      <c r="VLF1350" s="559"/>
      <c r="VLG1350" s="559"/>
      <c r="VLH1350" s="559"/>
      <c r="VLI1350" s="559"/>
      <c r="VLJ1350" s="559"/>
      <c r="VLK1350" s="559"/>
      <c r="VLL1350" s="559"/>
      <c r="VLM1350" s="559"/>
      <c r="VLN1350" s="559"/>
      <c r="VLO1350" s="559"/>
      <c r="VLP1350" s="559"/>
      <c r="VLQ1350" s="559"/>
      <c r="VLR1350" s="559"/>
      <c r="VLS1350" s="559"/>
      <c r="VLT1350" s="559"/>
      <c r="VLU1350" s="559"/>
      <c r="VLV1350" s="559"/>
      <c r="VLW1350" s="559"/>
      <c r="VLX1350" s="559"/>
      <c r="VLY1350" s="559"/>
      <c r="VLZ1350" s="559"/>
      <c r="VMA1350" s="559"/>
      <c r="VMB1350" s="559"/>
      <c r="VMC1350" s="559"/>
      <c r="VMD1350" s="559"/>
      <c r="VME1350" s="559"/>
      <c r="VMF1350" s="559"/>
      <c r="VMG1350" s="559"/>
      <c r="VMH1350" s="559"/>
      <c r="VMI1350" s="559"/>
      <c r="VMJ1350" s="559"/>
      <c r="VMK1350" s="559"/>
      <c r="VML1350" s="559"/>
      <c r="VMM1350" s="559"/>
      <c r="VMN1350" s="559"/>
      <c r="VMO1350" s="559"/>
      <c r="VMP1350" s="559"/>
      <c r="VMQ1350" s="559"/>
      <c r="VMR1350" s="559"/>
      <c r="VMS1350" s="559"/>
      <c r="VMT1350" s="559"/>
      <c r="VMU1350" s="559"/>
      <c r="VMV1350" s="559"/>
      <c r="VMW1350" s="559"/>
      <c r="VMX1350" s="559"/>
      <c r="VMY1350" s="559"/>
      <c r="VMZ1350" s="559"/>
      <c r="VNA1350" s="559"/>
      <c r="VNB1350" s="559"/>
      <c r="VNC1350" s="559"/>
      <c r="VND1350" s="559"/>
      <c r="VNE1350" s="559"/>
      <c r="VNF1350" s="559"/>
      <c r="VNG1350" s="559"/>
      <c r="VNH1350" s="559"/>
      <c r="VNI1350" s="559"/>
      <c r="VNJ1350" s="559"/>
      <c r="VNK1350" s="559"/>
      <c r="VNL1350" s="559"/>
      <c r="VNM1350" s="559"/>
      <c r="VNN1350" s="559"/>
      <c r="VNO1350" s="559"/>
      <c r="VNP1350" s="559"/>
      <c r="VNQ1350" s="559"/>
      <c r="VNR1350" s="559"/>
      <c r="VNS1350" s="559"/>
      <c r="VNT1350" s="559"/>
      <c r="VNU1350" s="559"/>
      <c r="VNV1350" s="559"/>
      <c r="VNW1350" s="559"/>
      <c r="VNX1350" s="559"/>
      <c r="VNY1350" s="559"/>
      <c r="VNZ1350" s="559"/>
      <c r="VOA1350" s="559"/>
      <c r="VOB1350" s="559"/>
      <c r="VOC1350" s="559"/>
      <c r="VOD1350" s="559"/>
      <c r="VOE1350" s="559"/>
      <c r="VOF1350" s="559"/>
      <c r="VOG1350" s="559"/>
      <c r="VOH1350" s="559"/>
      <c r="VOI1350" s="559"/>
      <c r="VOJ1350" s="559"/>
      <c r="VOK1350" s="559"/>
      <c r="VOL1350" s="559"/>
      <c r="VOM1350" s="559"/>
      <c r="VON1350" s="559"/>
      <c r="VOO1350" s="559"/>
      <c r="VOP1350" s="559"/>
      <c r="VOQ1350" s="559"/>
      <c r="VOR1350" s="559"/>
      <c r="VOS1350" s="559"/>
      <c r="VOT1350" s="559"/>
      <c r="VOU1350" s="559"/>
      <c r="VOV1350" s="559"/>
      <c r="VOW1350" s="559"/>
      <c r="VOX1350" s="559"/>
      <c r="VOY1350" s="559"/>
      <c r="VOZ1350" s="559"/>
      <c r="VPA1350" s="559"/>
      <c r="VPB1350" s="559"/>
      <c r="VPC1350" s="559"/>
      <c r="VPD1350" s="559"/>
      <c r="VPE1350" s="559"/>
      <c r="VPF1350" s="559"/>
      <c r="VPG1350" s="559"/>
      <c r="VPH1350" s="559"/>
      <c r="VPI1350" s="559"/>
      <c r="VPJ1350" s="559"/>
      <c r="VPK1350" s="559"/>
      <c r="VPL1350" s="559"/>
      <c r="VPM1350" s="559"/>
      <c r="VPN1350" s="559"/>
      <c r="VPO1350" s="559"/>
      <c r="VPP1350" s="559"/>
      <c r="VPQ1350" s="559"/>
      <c r="VPR1350" s="559"/>
      <c r="VPS1350" s="559"/>
      <c r="VPT1350" s="559"/>
      <c r="VPU1350" s="559"/>
      <c r="VPV1350" s="559"/>
      <c r="VPW1350" s="559"/>
      <c r="VPX1350" s="559"/>
      <c r="VPY1350" s="559"/>
      <c r="VPZ1350" s="559"/>
      <c r="VQA1350" s="559"/>
      <c r="VQB1350" s="559"/>
      <c r="VQC1350" s="559"/>
      <c r="VQD1350" s="559"/>
      <c r="VQE1350" s="559"/>
      <c r="VQF1350" s="559"/>
      <c r="VQG1350" s="559"/>
      <c r="VQH1350" s="559"/>
      <c r="VQI1350" s="559"/>
      <c r="VQJ1350" s="559"/>
      <c r="VQK1350" s="559"/>
      <c r="VQL1350" s="559"/>
      <c r="VQM1350" s="559"/>
      <c r="VQN1350" s="559"/>
      <c r="VQO1350" s="559"/>
      <c r="VQP1350" s="559"/>
      <c r="VQQ1350" s="559"/>
      <c r="VQR1350" s="559"/>
      <c r="VQS1350" s="559"/>
      <c r="VQT1350" s="559"/>
      <c r="VQU1350" s="559"/>
      <c r="VQV1350" s="559"/>
      <c r="VQW1350" s="559"/>
      <c r="VQX1350" s="559"/>
      <c r="VQY1350" s="559"/>
      <c r="VQZ1350" s="559"/>
      <c r="VRA1350" s="559"/>
      <c r="VRB1350" s="559"/>
      <c r="VRC1350" s="559"/>
      <c r="VRD1350" s="559"/>
      <c r="VRE1350" s="559"/>
      <c r="VRF1350" s="559"/>
      <c r="VRG1350" s="559"/>
      <c r="VRH1350" s="559"/>
      <c r="VRI1350" s="559"/>
      <c r="VRJ1350" s="559"/>
      <c r="VRK1350" s="559"/>
      <c r="VRL1350" s="559"/>
      <c r="VRM1350" s="559"/>
      <c r="VRN1350" s="559"/>
      <c r="VRO1350" s="559"/>
      <c r="VRP1350" s="559"/>
      <c r="VRQ1350" s="559"/>
      <c r="VRR1350" s="559"/>
      <c r="VRS1350" s="559"/>
      <c r="VRT1350" s="559"/>
      <c r="VRU1350" s="559"/>
      <c r="VRV1350" s="559"/>
      <c r="VRW1350" s="559"/>
      <c r="VRX1350" s="559"/>
      <c r="VRY1350" s="559"/>
      <c r="VRZ1350" s="559"/>
      <c r="VSA1350" s="559"/>
      <c r="VSB1350" s="559"/>
      <c r="VSC1350" s="559"/>
      <c r="VSD1350" s="559"/>
      <c r="VSE1350" s="559"/>
      <c r="VSF1350" s="559"/>
      <c r="VSG1350" s="559"/>
      <c r="VSH1350" s="559"/>
      <c r="VSI1350" s="559"/>
      <c r="VSJ1350" s="559"/>
      <c r="VSK1350" s="559"/>
      <c r="VSL1350" s="559"/>
      <c r="VSM1350" s="559"/>
      <c r="VSN1350" s="559"/>
      <c r="VSO1350" s="559"/>
      <c r="VSP1350" s="559"/>
      <c r="VSQ1350" s="559"/>
      <c r="VSR1350" s="559"/>
      <c r="VSS1350" s="559"/>
      <c r="VST1350" s="559"/>
      <c r="VSU1350" s="559"/>
      <c r="VSV1350" s="559"/>
      <c r="VSW1350" s="559"/>
      <c r="VSX1350" s="559"/>
      <c r="VSY1350" s="559"/>
      <c r="VSZ1350" s="559"/>
      <c r="VTA1350" s="559"/>
      <c r="VTB1350" s="559"/>
      <c r="VTC1350" s="559"/>
      <c r="VTD1350" s="559"/>
      <c r="VTE1350" s="559"/>
      <c r="VTF1350" s="559"/>
      <c r="VTG1350" s="559"/>
      <c r="VTH1350" s="559"/>
      <c r="VTI1350" s="559"/>
      <c r="VTJ1350" s="559"/>
      <c r="VTK1350" s="559"/>
      <c r="VTL1350" s="559"/>
      <c r="VTM1350" s="559"/>
      <c r="VTN1350" s="559"/>
      <c r="VTO1350" s="559"/>
      <c r="VTP1350" s="559"/>
      <c r="VTQ1350" s="559"/>
      <c r="VTR1350" s="559"/>
      <c r="VTS1350" s="559"/>
      <c r="VTT1350" s="559"/>
      <c r="VTU1350" s="559"/>
      <c r="VTV1350" s="559"/>
      <c r="VTW1350" s="559"/>
      <c r="VTX1350" s="559"/>
      <c r="VTY1350" s="559"/>
      <c r="VTZ1350" s="559"/>
      <c r="VUA1350" s="559"/>
      <c r="VUB1350" s="559"/>
      <c r="VUC1350" s="559"/>
      <c r="VUD1350" s="559"/>
      <c r="VUE1350" s="559"/>
      <c r="VUF1350" s="559"/>
      <c r="VUG1350" s="559"/>
      <c r="VUH1350" s="559"/>
      <c r="VUI1350" s="559"/>
      <c r="VUJ1350" s="559"/>
      <c r="VUK1350" s="559"/>
      <c r="VUL1350" s="559"/>
      <c r="VUM1350" s="559"/>
      <c r="VUN1350" s="559"/>
      <c r="VUO1350" s="559"/>
      <c r="VUP1350" s="559"/>
      <c r="VUQ1350" s="559"/>
      <c r="VUR1350" s="559"/>
      <c r="VUS1350" s="559"/>
      <c r="VUT1350" s="559"/>
      <c r="VUU1350" s="559"/>
      <c r="VUV1350" s="559"/>
      <c r="VUW1350" s="559"/>
      <c r="VUX1350" s="559"/>
      <c r="VUY1350" s="559"/>
      <c r="VUZ1350" s="559"/>
      <c r="VVA1350" s="559"/>
      <c r="VVB1350" s="559"/>
      <c r="VVC1350" s="559"/>
      <c r="VVD1350" s="559"/>
      <c r="VVE1350" s="559"/>
      <c r="VVF1350" s="559"/>
      <c r="VVG1350" s="559"/>
      <c r="VVH1350" s="559"/>
      <c r="VVI1350" s="559"/>
      <c r="VVJ1350" s="559"/>
      <c r="VVK1350" s="559"/>
      <c r="VVL1350" s="559"/>
      <c r="VVM1350" s="559"/>
      <c r="VVN1350" s="559"/>
      <c r="VVO1350" s="559"/>
      <c r="VVP1350" s="559"/>
      <c r="VVQ1350" s="559"/>
      <c r="VVR1350" s="559"/>
      <c r="VVS1350" s="559"/>
      <c r="VVT1350" s="559"/>
      <c r="VVU1350" s="559"/>
      <c r="VVV1350" s="559"/>
      <c r="VVW1350" s="559"/>
      <c r="VVX1350" s="559"/>
      <c r="VVY1350" s="559"/>
      <c r="VVZ1350" s="559"/>
      <c r="VWA1350" s="559"/>
      <c r="VWB1350" s="559"/>
      <c r="VWC1350" s="559"/>
      <c r="VWD1350" s="559"/>
      <c r="VWE1350" s="559"/>
      <c r="VWF1350" s="559"/>
      <c r="VWG1350" s="559"/>
      <c r="VWH1350" s="559"/>
      <c r="VWI1350" s="559"/>
      <c r="VWJ1350" s="559"/>
      <c r="VWK1350" s="559"/>
      <c r="VWL1350" s="559"/>
      <c r="VWM1350" s="559"/>
      <c r="VWN1350" s="559"/>
      <c r="VWO1350" s="559"/>
      <c r="VWP1350" s="559"/>
      <c r="VWQ1350" s="559"/>
      <c r="VWR1350" s="559"/>
      <c r="VWS1350" s="559"/>
      <c r="VWT1350" s="559"/>
      <c r="VWU1350" s="559"/>
      <c r="VWV1350" s="559"/>
      <c r="VWW1350" s="559"/>
      <c r="VWX1350" s="559"/>
      <c r="VWY1350" s="559"/>
      <c r="VWZ1350" s="559"/>
      <c r="VXA1350" s="559"/>
      <c r="VXB1350" s="559"/>
      <c r="VXC1350" s="559"/>
      <c r="VXD1350" s="559"/>
      <c r="VXE1350" s="559"/>
      <c r="VXF1350" s="559"/>
      <c r="VXG1350" s="559"/>
      <c r="VXH1350" s="559"/>
      <c r="VXI1350" s="559"/>
      <c r="VXJ1350" s="559"/>
      <c r="VXK1350" s="559"/>
      <c r="VXL1350" s="559"/>
      <c r="VXM1350" s="559"/>
      <c r="VXN1350" s="559"/>
      <c r="VXO1350" s="559"/>
      <c r="VXP1350" s="559"/>
      <c r="VXQ1350" s="559"/>
      <c r="VXR1350" s="559"/>
      <c r="VXS1350" s="559"/>
      <c r="VXT1350" s="559"/>
      <c r="VXU1350" s="559"/>
      <c r="VXV1350" s="559"/>
      <c r="VXW1350" s="559"/>
      <c r="VXX1350" s="559"/>
      <c r="VXY1350" s="559"/>
      <c r="VXZ1350" s="559"/>
      <c r="VYA1350" s="559"/>
      <c r="VYB1350" s="559"/>
      <c r="VYC1350" s="559"/>
      <c r="VYD1350" s="559"/>
      <c r="VYE1350" s="559"/>
      <c r="VYF1350" s="559"/>
      <c r="VYG1350" s="559"/>
      <c r="VYH1350" s="559"/>
      <c r="VYI1350" s="559"/>
      <c r="VYJ1350" s="559"/>
      <c r="VYK1350" s="559"/>
      <c r="VYL1350" s="559"/>
      <c r="VYM1350" s="559"/>
      <c r="VYN1350" s="559"/>
      <c r="VYO1350" s="559"/>
      <c r="VYP1350" s="559"/>
      <c r="VYQ1350" s="559"/>
      <c r="VYR1350" s="559"/>
      <c r="VYS1350" s="559"/>
      <c r="VYT1350" s="559"/>
      <c r="VYU1350" s="559"/>
      <c r="VYV1350" s="559"/>
      <c r="VYW1350" s="559"/>
      <c r="VYX1350" s="559"/>
      <c r="VYY1350" s="559"/>
      <c r="VYZ1350" s="559"/>
      <c r="VZA1350" s="559"/>
      <c r="VZB1350" s="559"/>
      <c r="VZC1350" s="559"/>
      <c r="VZD1350" s="559"/>
      <c r="VZE1350" s="559"/>
      <c r="VZF1350" s="559"/>
      <c r="VZG1350" s="559"/>
      <c r="VZH1350" s="559"/>
      <c r="VZI1350" s="559"/>
      <c r="VZJ1350" s="559"/>
      <c r="VZK1350" s="559"/>
      <c r="VZL1350" s="559"/>
      <c r="VZM1350" s="559"/>
      <c r="VZN1350" s="559"/>
      <c r="VZO1350" s="559"/>
      <c r="VZP1350" s="559"/>
      <c r="VZQ1350" s="559"/>
      <c r="VZR1350" s="559"/>
      <c r="VZS1350" s="559"/>
      <c r="VZT1350" s="559"/>
      <c r="VZU1350" s="559"/>
      <c r="VZV1350" s="559"/>
      <c r="VZW1350" s="559"/>
      <c r="VZX1350" s="559"/>
      <c r="VZY1350" s="559"/>
      <c r="VZZ1350" s="559"/>
      <c r="WAA1350" s="559"/>
      <c r="WAB1350" s="559"/>
      <c r="WAC1350" s="559"/>
      <c r="WAD1350" s="559"/>
      <c r="WAE1350" s="559"/>
      <c r="WAF1350" s="559"/>
      <c r="WAG1350" s="559"/>
      <c r="WAH1350" s="559"/>
      <c r="WAI1350" s="559"/>
      <c r="WAJ1350" s="559"/>
      <c r="WAK1350" s="559"/>
      <c r="WAL1350" s="559"/>
      <c r="WAM1350" s="559"/>
      <c r="WAN1350" s="559"/>
      <c r="WAO1350" s="559"/>
      <c r="WAP1350" s="559"/>
      <c r="WAQ1350" s="559"/>
      <c r="WAR1350" s="559"/>
      <c r="WAS1350" s="559"/>
      <c r="WAT1350" s="559"/>
      <c r="WAU1350" s="559"/>
      <c r="WAV1350" s="559"/>
      <c r="WAW1350" s="559"/>
      <c r="WAX1350" s="559"/>
      <c r="WAY1350" s="559"/>
      <c r="WAZ1350" s="559"/>
      <c r="WBA1350" s="559"/>
      <c r="WBB1350" s="559"/>
      <c r="WBC1350" s="559"/>
      <c r="WBD1350" s="559"/>
      <c r="WBE1350" s="559"/>
      <c r="WBF1350" s="559"/>
      <c r="WBG1350" s="559"/>
      <c r="WBH1350" s="559"/>
      <c r="WBI1350" s="559"/>
      <c r="WBJ1350" s="559"/>
      <c r="WBK1350" s="559"/>
      <c r="WBL1350" s="559"/>
      <c r="WBM1350" s="559"/>
      <c r="WBN1350" s="559"/>
      <c r="WBO1350" s="559"/>
      <c r="WBP1350" s="559"/>
      <c r="WBQ1350" s="559"/>
      <c r="WBR1350" s="559"/>
      <c r="WBS1350" s="559"/>
      <c r="WBT1350" s="559"/>
      <c r="WBU1350" s="559"/>
      <c r="WBV1350" s="559"/>
      <c r="WBW1350" s="559"/>
      <c r="WBX1350" s="559"/>
      <c r="WBY1350" s="559"/>
      <c r="WBZ1350" s="559"/>
      <c r="WCA1350" s="559"/>
      <c r="WCB1350" s="559"/>
      <c r="WCC1350" s="559"/>
      <c r="WCD1350" s="559"/>
      <c r="WCE1350" s="559"/>
      <c r="WCF1350" s="559"/>
      <c r="WCG1350" s="559"/>
      <c r="WCH1350" s="559"/>
      <c r="WCI1350" s="559"/>
      <c r="WCJ1350" s="559"/>
      <c r="WCK1350" s="559"/>
      <c r="WCL1350" s="559"/>
      <c r="WCM1350" s="559"/>
      <c r="WCN1350" s="559"/>
      <c r="WCO1350" s="559"/>
      <c r="WCP1350" s="559"/>
      <c r="WCQ1350" s="559"/>
      <c r="WCR1350" s="559"/>
      <c r="WCS1350" s="559"/>
      <c r="WCT1350" s="559"/>
      <c r="WCU1350" s="559"/>
      <c r="WCV1350" s="559"/>
      <c r="WCW1350" s="559"/>
      <c r="WCX1350" s="559"/>
      <c r="WCY1350" s="559"/>
      <c r="WCZ1350" s="559"/>
      <c r="WDA1350" s="559"/>
      <c r="WDB1350" s="559"/>
      <c r="WDC1350" s="559"/>
      <c r="WDD1350" s="559"/>
      <c r="WDE1350" s="559"/>
      <c r="WDF1350" s="559"/>
      <c r="WDG1350" s="559"/>
      <c r="WDH1350" s="559"/>
      <c r="WDI1350" s="559"/>
      <c r="WDJ1350" s="559"/>
      <c r="WDK1350" s="559"/>
      <c r="WDL1350" s="559"/>
      <c r="WDM1350" s="559"/>
      <c r="WDN1350" s="559"/>
      <c r="WDO1350" s="559"/>
      <c r="WDP1350" s="559"/>
      <c r="WDQ1350" s="559"/>
      <c r="WDR1350" s="559"/>
      <c r="WDS1350" s="559"/>
      <c r="WDT1350" s="559"/>
      <c r="WDU1350" s="559"/>
      <c r="WDV1350" s="559"/>
      <c r="WDW1350" s="559"/>
      <c r="WDX1350" s="559"/>
      <c r="WDY1350" s="559"/>
      <c r="WDZ1350" s="559"/>
      <c r="WEA1350" s="559"/>
      <c r="WEB1350" s="559"/>
      <c r="WEC1350" s="559"/>
      <c r="WED1350" s="559"/>
      <c r="WEE1350" s="559"/>
      <c r="WEF1350" s="559"/>
      <c r="WEG1350" s="559"/>
      <c r="WEH1350" s="559"/>
      <c r="WEI1350" s="559"/>
      <c r="WEJ1350" s="559"/>
      <c r="WEK1350" s="559"/>
      <c r="WEL1350" s="559"/>
      <c r="WEM1350" s="559"/>
      <c r="WEN1350" s="559"/>
      <c r="WEO1350" s="559"/>
      <c r="WEP1350" s="559"/>
      <c r="WEQ1350" s="559"/>
      <c r="WER1350" s="559"/>
      <c r="WES1350" s="559"/>
      <c r="WET1350" s="559"/>
      <c r="WEU1350" s="559"/>
      <c r="WEV1350" s="559"/>
      <c r="WEW1350" s="559"/>
      <c r="WEX1350" s="559"/>
      <c r="WEY1350" s="559"/>
      <c r="WEZ1350" s="559"/>
      <c r="WFA1350" s="559"/>
      <c r="WFB1350" s="559"/>
      <c r="WFC1350" s="559"/>
      <c r="WFD1350" s="559"/>
      <c r="WFE1350" s="559"/>
      <c r="WFF1350" s="559"/>
      <c r="WFG1350" s="559"/>
      <c r="WFH1350" s="559"/>
      <c r="WFI1350" s="559"/>
      <c r="WFJ1350" s="559"/>
      <c r="WFK1350" s="559"/>
      <c r="WFL1350" s="559"/>
      <c r="WFM1350" s="559"/>
      <c r="WFN1350" s="559"/>
      <c r="WFO1350" s="559"/>
      <c r="WFP1350" s="559"/>
      <c r="WFQ1350" s="559"/>
      <c r="WFR1350" s="559"/>
      <c r="WFS1350" s="559"/>
      <c r="WFT1350" s="559"/>
      <c r="WFU1350" s="559"/>
      <c r="WFV1350" s="559"/>
      <c r="WFW1350" s="559"/>
      <c r="WFX1350" s="559"/>
      <c r="WFY1350" s="559"/>
      <c r="WFZ1350" s="559"/>
      <c r="WGA1350" s="559"/>
      <c r="WGB1350" s="559"/>
      <c r="WGC1350" s="559"/>
      <c r="WGD1350" s="559"/>
      <c r="WGE1350" s="559"/>
      <c r="WGF1350" s="559"/>
      <c r="WGG1350" s="559"/>
      <c r="WGH1350" s="559"/>
      <c r="WGI1350" s="559"/>
      <c r="WGJ1350" s="559"/>
      <c r="WGK1350" s="559"/>
      <c r="WGL1350" s="559"/>
      <c r="WGM1350" s="559"/>
      <c r="WGN1350" s="559"/>
      <c r="WGO1350" s="559"/>
      <c r="WGP1350" s="559"/>
      <c r="WGQ1350" s="559"/>
      <c r="WGR1350" s="559"/>
      <c r="WGS1350" s="559"/>
      <c r="WGT1350" s="559"/>
      <c r="WGU1350" s="559"/>
      <c r="WGV1350" s="559"/>
      <c r="WGW1350" s="559"/>
      <c r="WGX1350" s="559"/>
      <c r="WGY1350" s="559"/>
      <c r="WGZ1350" s="559"/>
      <c r="WHA1350" s="559"/>
      <c r="WHB1350" s="559"/>
      <c r="WHC1350" s="559"/>
      <c r="WHD1350" s="559"/>
      <c r="WHE1350" s="559"/>
      <c r="WHF1350" s="559"/>
      <c r="WHG1350" s="559"/>
      <c r="WHH1350" s="559"/>
      <c r="WHI1350" s="559"/>
      <c r="WHJ1350" s="559"/>
      <c r="WHK1350" s="559"/>
      <c r="WHL1350" s="559"/>
      <c r="WHM1350" s="559"/>
      <c r="WHN1350" s="559"/>
      <c r="WHO1350" s="559"/>
      <c r="WHP1350" s="559"/>
      <c r="WHQ1350" s="559"/>
      <c r="WHR1350" s="559"/>
      <c r="WHS1350" s="559"/>
      <c r="WHT1350" s="559"/>
      <c r="WHU1350" s="559"/>
      <c r="WHV1350" s="559"/>
      <c r="WHW1350" s="559"/>
      <c r="WHX1350" s="559"/>
      <c r="WHY1350" s="559"/>
      <c r="WHZ1350" s="559"/>
      <c r="WIA1350" s="559"/>
      <c r="WIB1350" s="559"/>
      <c r="WIC1350" s="559"/>
      <c r="WID1350" s="559"/>
      <c r="WIE1350" s="559"/>
      <c r="WIF1350" s="559"/>
      <c r="WIG1350" s="559"/>
      <c r="WIH1350" s="559"/>
      <c r="WII1350" s="559"/>
      <c r="WIJ1350" s="559"/>
      <c r="WIK1350" s="559"/>
      <c r="WIL1350" s="559"/>
      <c r="WIM1350" s="559"/>
      <c r="WIN1350" s="559"/>
      <c r="WIO1350" s="559"/>
      <c r="WIP1350" s="559"/>
      <c r="WIQ1350" s="559"/>
      <c r="WIR1350" s="559"/>
      <c r="WIS1350" s="559"/>
      <c r="WIT1350" s="559"/>
      <c r="WIU1350" s="559"/>
      <c r="WIV1350" s="559"/>
      <c r="WIW1350" s="559"/>
      <c r="WIX1350" s="559"/>
      <c r="WIY1350" s="559"/>
      <c r="WIZ1350" s="559"/>
      <c r="WJA1350" s="559"/>
      <c r="WJB1350" s="559"/>
      <c r="WJC1350" s="559"/>
      <c r="WJD1350" s="559"/>
      <c r="WJE1350" s="559"/>
      <c r="WJF1350" s="559"/>
      <c r="WJG1350" s="559"/>
      <c r="WJH1350" s="559"/>
      <c r="WJI1350" s="559"/>
      <c r="WJJ1350" s="559"/>
      <c r="WJK1350" s="559"/>
      <c r="WJL1350" s="559"/>
      <c r="WJM1350" s="559"/>
      <c r="WJN1350" s="559"/>
      <c r="WJO1350" s="559"/>
      <c r="WJP1350" s="559"/>
      <c r="WJQ1350" s="559"/>
      <c r="WJR1350" s="559"/>
      <c r="WJS1350" s="559"/>
      <c r="WJT1350" s="559"/>
      <c r="WJU1350" s="559"/>
      <c r="WJV1350" s="559"/>
      <c r="WJW1350" s="559"/>
      <c r="WJX1350" s="559"/>
      <c r="WJY1350" s="559"/>
      <c r="WJZ1350" s="559"/>
      <c r="WKA1350" s="559"/>
      <c r="WKB1350" s="559"/>
      <c r="WKC1350" s="559"/>
      <c r="WKD1350" s="559"/>
      <c r="WKE1350" s="559"/>
      <c r="WKF1350" s="559"/>
      <c r="WKG1350" s="559"/>
      <c r="WKH1350" s="559"/>
      <c r="WKI1350" s="559"/>
      <c r="WKJ1350" s="559"/>
      <c r="WKK1350" s="559"/>
      <c r="WKL1350" s="559"/>
      <c r="WKM1350" s="559"/>
      <c r="WKN1350" s="559"/>
      <c r="WKO1350" s="559"/>
      <c r="WKP1350" s="559"/>
      <c r="WKQ1350" s="559"/>
      <c r="WKR1350" s="559"/>
      <c r="WKS1350" s="559"/>
      <c r="WKT1350" s="559"/>
      <c r="WKU1350" s="559"/>
      <c r="WKV1350" s="559"/>
      <c r="WKW1350" s="559"/>
      <c r="WKX1350" s="559"/>
      <c r="WKY1350" s="559"/>
      <c r="WKZ1350" s="559"/>
      <c r="WLA1350" s="559"/>
      <c r="WLB1350" s="559"/>
      <c r="WLC1350" s="559"/>
      <c r="WLD1350" s="559"/>
      <c r="WLE1350" s="559"/>
      <c r="WLF1350" s="559"/>
      <c r="WLG1350" s="559"/>
      <c r="WLH1350" s="559"/>
      <c r="WLI1350" s="559"/>
      <c r="WLJ1350" s="559"/>
      <c r="WLK1350" s="559"/>
      <c r="WLL1350" s="559"/>
      <c r="WLM1350" s="559"/>
      <c r="WLN1350" s="559"/>
      <c r="WLO1350" s="559"/>
      <c r="WLP1350" s="559"/>
      <c r="WLQ1350" s="559"/>
      <c r="WLR1350" s="559"/>
      <c r="WLS1350" s="559"/>
      <c r="WLT1350" s="559"/>
      <c r="WLU1350" s="559"/>
      <c r="WLV1350" s="559"/>
      <c r="WLW1350" s="559"/>
      <c r="WLX1350" s="559"/>
      <c r="WLY1350" s="559"/>
      <c r="WLZ1350" s="559"/>
      <c r="WMA1350" s="559"/>
      <c r="WMB1350" s="559"/>
      <c r="WMC1350" s="559"/>
      <c r="WMD1350" s="559"/>
      <c r="WME1350" s="559"/>
      <c r="WMF1350" s="559"/>
      <c r="WMG1350" s="559"/>
      <c r="WMH1350" s="559"/>
      <c r="WMI1350" s="559"/>
      <c r="WMJ1350" s="559"/>
      <c r="WMK1350" s="559"/>
      <c r="WML1350" s="559"/>
      <c r="WMM1350" s="559"/>
      <c r="WMN1350" s="559"/>
      <c r="WMO1350" s="559"/>
      <c r="WMP1350" s="559"/>
      <c r="WMQ1350" s="559"/>
      <c r="WMR1350" s="559"/>
      <c r="WMS1350" s="559"/>
      <c r="WMT1350" s="559"/>
      <c r="WMU1350" s="559"/>
      <c r="WMV1350" s="559"/>
      <c r="WMW1350" s="559"/>
      <c r="WMX1350" s="559"/>
      <c r="WMY1350" s="559"/>
      <c r="WMZ1350" s="559"/>
      <c r="WNA1350" s="559"/>
      <c r="WNB1350" s="559"/>
      <c r="WNC1350" s="559"/>
      <c r="WND1350" s="559"/>
      <c r="WNE1350" s="559"/>
      <c r="WNF1350" s="559"/>
      <c r="WNG1350" s="559"/>
      <c r="WNH1350" s="559"/>
      <c r="WNI1350" s="559"/>
      <c r="WNJ1350" s="559"/>
      <c r="WNK1350" s="559"/>
      <c r="WNL1350" s="559"/>
      <c r="WNM1350" s="559"/>
      <c r="WNN1350" s="559"/>
      <c r="WNO1350" s="559"/>
      <c r="WNP1350" s="559"/>
      <c r="WNQ1350" s="559"/>
      <c r="WNR1350" s="559"/>
      <c r="WNS1350" s="559"/>
      <c r="WNT1350" s="559"/>
      <c r="WNU1350" s="559"/>
      <c r="WNV1350" s="559"/>
      <c r="WNW1350" s="559"/>
      <c r="WNX1350" s="559"/>
      <c r="WNY1350" s="559"/>
      <c r="WNZ1350" s="559"/>
      <c r="WOA1350" s="559"/>
      <c r="WOB1350" s="559"/>
      <c r="WOC1350" s="559"/>
      <c r="WOD1350" s="559"/>
      <c r="WOE1350" s="559"/>
      <c r="WOF1350" s="559"/>
      <c r="WOG1350" s="559"/>
      <c r="WOH1350" s="559"/>
      <c r="WOI1350" s="559"/>
      <c r="WOJ1350" s="559"/>
      <c r="WOK1350" s="559"/>
      <c r="WOL1350" s="559"/>
      <c r="WOM1350" s="559"/>
      <c r="WON1350" s="559"/>
      <c r="WOO1350" s="559"/>
      <c r="WOP1350" s="559"/>
      <c r="WOQ1350" s="559"/>
      <c r="WOR1350" s="559"/>
      <c r="WOS1350" s="559"/>
      <c r="WOT1350" s="559"/>
      <c r="WOU1350" s="559"/>
      <c r="WOV1350" s="559"/>
      <c r="WOW1350" s="559"/>
      <c r="WOX1350" s="559"/>
      <c r="WOY1350" s="559"/>
      <c r="WOZ1350" s="559"/>
      <c r="WPA1350" s="559"/>
      <c r="WPB1350" s="559"/>
      <c r="WPC1350" s="559"/>
      <c r="WPD1350" s="559"/>
      <c r="WPE1350" s="559"/>
      <c r="WPF1350" s="559"/>
      <c r="WPG1350" s="559"/>
      <c r="WPH1350" s="559"/>
      <c r="WPI1350" s="559"/>
      <c r="WPJ1350" s="559"/>
      <c r="WPK1350" s="559"/>
      <c r="WPL1350" s="559"/>
      <c r="WPM1350" s="559"/>
      <c r="WPN1350" s="559"/>
      <c r="WPO1350" s="559"/>
      <c r="WPP1350" s="559"/>
      <c r="WPQ1350" s="559"/>
      <c r="WPR1350" s="559"/>
      <c r="WPS1350" s="559"/>
      <c r="WPT1350" s="559"/>
      <c r="WPU1350" s="559"/>
      <c r="WPV1350" s="559"/>
      <c r="WPW1350" s="559"/>
      <c r="WPX1350" s="559"/>
      <c r="WPY1350" s="559"/>
      <c r="WPZ1350" s="559"/>
      <c r="WQA1350" s="559"/>
      <c r="WQB1350" s="559"/>
      <c r="WQC1350" s="559"/>
      <c r="WQD1350" s="559"/>
      <c r="WQE1350" s="559"/>
      <c r="WQF1350" s="559"/>
      <c r="WQG1350" s="559"/>
      <c r="WQH1350" s="559"/>
      <c r="WQI1350" s="559"/>
      <c r="WQJ1350" s="559"/>
      <c r="WQK1350" s="559"/>
      <c r="WQL1350" s="559"/>
      <c r="WQM1350" s="559"/>
      <c r="WQN1350" s="559"/>
      <c r="WQO1350" s="559"/>
      <c r="WQP1350" s="559"/>
      <c r="WQQ1350" s="559"/>
      <c r="WQR1350" s="559"/>
      <c r="WQS1350" s="559"/>
      <c r="WQT1350" s="559"/>
      <c r="WQU1350" s="559"/>
      <c r="WQV1350" s="559"/>
      <c r="WQW1350" s="559"/>
      <c r="WQX1350" s="559"/>
      <c r="WQY1350" s="559"/>
      <c r="WQZ1350" s="559"/>
      <c r="WRA1350" s="559"/>
      <c r="WRB1350" s="559"/>
      <c r="WRC1350" s="559"/>
      <c r="WRD1350" s="559"/>
      <c r="WRE1350" s="559"/>
      <c r="WRF1350" s="559"/>
      <c r="WRG1350" s="559"/>
      <c r="WRH1350" s="559"/>
      <c r="WRI1350" s="559"/>
      <c r="WRJ1350" s="559"/>
      <c r="WRK1350" s="559"/>
      <c r="WRL1350" s="559"/>
      <c r="WRM1350" s="559"/>
      <c r="WRN1350" s="559"/>
      <c r="WRO1350" s="559"/>
      <c r="WRP1350" s="559"/>
      <c r="WRQ1350" s="559"/>
      <c r="WRR1350" s="559"/>
      <c r="WRS1350" s="559"/>
      <c r="WRT1350" s="559"/>
      <c r="WRU1350" s="559"/>
      <c r="WRV1350" s="559"/>
      <c r="WRW1350" s="559"/>
      <c r="WRX1350" s="559"/>
      <c r="WRY1350" s="559"/>
      <c r="WRZ1350" s="559"/>
      <c r="WSA1350" s="559"/>
      <c r="WSB1350" s="559"/>
      <c r="WSC1350" s="559"/>
      <c r="WSD1350" s="559"/>
      <c r="WSE1350" s="559"/>
      <c r="WSF1350" s="559"/>
      <c r="WSG1350" s="559"/>
      <c r="WSH1350" s="559"/>
      <c r="WSI1350" s="559"/>
      <c r="WSJ1350" s="559"/>
      <c r="WSK1350" s="559"/>
      <c r="WSL1350" s="559"/>
      <c r="WSM1350" s="559"/>
      <c r="WSN1350" s="559"/>
      <c r="WSO1350" s="559"/>
      <c r="WSP1350" s="559"/>
      <c r="WSQ1350" s="559"/>
      <c r="WSR1350" s="559"/>
      <c r="WSS1350" s="559"/>
      <c r="WST1350" s="559"/>
      <c r="WSU1350" s="559"/>
      <c r="WSV1350" s="559"/>
      <c r="WSW1350" s="559"/>
      <c r="WSX1350" s="559"/>
      <c r="WSY1350" s="559"/>
      <c r="WSZ1350" s="559"/>
      <c r="WTA1350" s="559"/>
      <c r="WTB1350" s="559"/>
      <c r="WTC1350" s="559"/>
      <c r="WTD1350" s="559"/>
      <c r="WTE1350" s="559"/>
      <c r="WTF1350" s="559"/>
      <c r="WTG1350" s="559"/>
      <c r="WTH1350" s="559"/>
      <c r="WTI1350" s="559"/>
      <c r="WTJ1350" s="559"/>
      <c r="WTK1350" s="559"/>
      <c r="WTL1350" s="559"/>
      <c r="WTM1350" s="559"/>
      <c r="WTN1350" s="559"/>
      <c r="WTO1350" s="559"/>
      <c r="WTP1350" s="559"/>
      <c r="WTQ1350" s="559"/>
      <c r="WTR1350" s="559"/>
      <c r="WTS1350" s="559"/>
      <c r="WTT1350" s="559"/>
      <c r="WTU1350" s="559"/>
      <c r="WTV1350" s="559"/>
      <c r="WTW1350" s="559"/>
      <c r="WTX1350" s="559"/>
      <c r="WTY1350" s="559"/>
      <c r="WTZ1350" s="559"/>
      <c r="WUA1350" s="559"/>
      <c r="WUB1350" s="559"/>
      <c r="WUC1350" s="559"/>
      <c r="WUD1350" s="559"/>
      <c r="WUE1350" s="559"/>
      <c r="WUF1350" s="559"/>
      <c r="WUG1350" s="559"/>
      <c r="WUH1350" s="559"/>
      <c r="WUI1350" s="559"/>
      <c r="WUJ1350" s="559"/>
      <c r="WUK1350" s="559"/>
      <c r="WUL1350" s="559"/>
      <c r="WUM1350" s="559"/>
      <c r="WUN1350" s="559"/>
      <c r="WUO1350" s="559"/>
      <c r="WUP1350" s="559"/>
      <c r="WUQ1350" s="559"/>
      <c r="WUR1350" s="559"/>
      <c r="WUS1350" s="559"/>
      <c r="WUT1350" s="559"/>
      <c r="WUU1350" s="559"/>
      <c r="WUV1350" s="559"/>
      <c r="WUW1350" s="559"/>
      <c r="WUX1350" s="559"/>
      <c r="WUY1350" s="559"/>
      <c r="WUZ1350" s="559"/>
      <c r="WVA1350" s="559"/>
      <c r="WVB1350" s="559"/>
      <c r="WVC1350" s="559"/>
      <c r="WVD1350" s="559"/>
      <c r="WVE1350" s="559"/>
      <c r="WVF1350" s="559"/>
      <c r="WVG1350" s="559"/>
      <c r="WVH1350" s="559"/>
      <c r="WVI1350" s="559"/>
      <c r="WVJ1350" s="559"/>
      <c r="WVK1350" s="559"/>
      <c r="WVL1350" s="559"/>
      <c r="WVM1350" s="559"/>
      <c r="WVN1350" s="559"/>
      <c r="WVO1350" s="559"/>
      <c r="WVP1350" s="559"/>
      <c r="WVQ1350" s="559"/>
      <c r="WVR1350" s="559"/>
      <c r="WVS1350" s="559"/>
      <c r="WVT1350" s="559"/>
      <c r="WVU1350" s="559"/>
      <c r="WVV1350" s="559"/>
      <c r="WVW1350" s="559"/>
      <c r="WVX1350" s="559"/>
      <c r="WVY1350" s="559"/>
      <c r="WVZ1350" s="559"/>
      <c r="WWA1350" s="559"/>
      <c r="WWB1350" s="559"/>
      <c r="WWC1350" s="559"/>
      <c r="WWD1350" s="559"/>
      <c r="WWE1350" s="559"/>
      <c r="WWF1350" s="559"/>
      <c r="WWG1350" s="559"/>
      <c r="WWH1350" s="559"/>
      <c r="WWI1350" s="559"/>
      <c r="WWJ1350" s="559"/>
      <c r="WWK1350" s="559"/>
      <c r="WWL1350" s="559"/>
      <c r="WWM1350" s="559"/>
      <c r="WWN1350" s="559"/>
      <c r="WWO1350" s="559"/>
      <c r="WWP1350" s="559"/>
      <c r="WWQ1350" s="559"/>
      <c r="WWR1350" s="559"/>
      <c r="WWS1350" s="559"/>
      <c r="WWT1350" s="559"/>
      <c r="WWU1350" s="559"/>
      <c r="WWV1350" s="559"/>
      <c r="WWW1350" s="559"/>
      <c r="WWX1350" s="559"/>
      <c r="WWY1350" s="559"/>
      <c r="WWZ1350" s="559"/>
      <c r="WXA1350" s="559"/>
      <c r="WXB1350" s="559"/>
      <c r="WXC1350" s="559"/>
      <c r="WXD1350" s="559"/>
      <c r="WXE1350" s="559"/>
      <c r="WXF1350" s="559"/>
      <c r="WXG1350" s="559"/>
      <c r="WXH1350" s="559"/>
      <c r="WXI1350" s="559"/>
      <c r="WXJ1350" s="559"/>
      <c r="WXK1350" s="559"/>
      <c r="WXL1350" s="559"/>
      <c r="WXM1350" s="559"/>
      <c r="WXN1350" s="559"/>
      <c r="WXO1350" s="559"/>
      <c r="WXP1350" s="559"/>
      <c r="WXQ1350" s="559"/>
      <c r="WXR1350" s="559"/>
      <c r="WXS1350" s="559"/>
      <c r="WXT1350" s="559"/>
      <c r="WXU1350" s="559"/>
      <c r="WXV1350" s="559"/>
      <c r="WXW1350" s="559"/>
      <c r="WXX1350" s="559"/>
      <c r="WXY1350" s="559"/>
      <c r="WXZ1350" s="559"/>
      <c r="WYA1350" s="559"/>
      <c r="WYB1350" s="559"/>
      <c r="WYC1350" s="559"/>
      <c r="WYD1350" s="559"/>
      <c r="WYE1350" s="559"/>
      <c r="WYF1350" s="559"/>
      <c r="WYG1350" s="559"/>
      <c r="WYH1350" s="559"/>
      <c r="WYI1350" s="559"/>
      <c r="WYJ1350" s="559"/>
      <c r="WYK1350" s="559"/>
      <c r="WYL1350" s="559"/>
      <c r="WYM1350" s="559"/>
      <c r="WYN1350" s="559"/>
      <c r="WYO1350" s="559"/>
      <c r="WYP1350" s="559"/>
      <c r="WYQ1350" s="559"/>
      <c r="WYR1350" s="559"/>
      <c r="WYS1350" s="559"/>
      <c r="WYT1350" s="559"/>
      <c r="WYU1350" s="559"/>
      <c r="WYV1350" s="559"/>
      <c r="WYW1350" s="559"/>
      <c r="WYX1350" s="559"/>
      <c r="WYY1350" s="559"/>
      <c r="WYZ1350" s="559"/>
      <c r="WZA1350" s="559"/>
      <c r="WZB1350" s="559"/>
      <c r="WZC1350" s="559"/>
      <c r="WZD1350" s="559"/>
      <c r="WZE1350" s="559"/>
      <c r="WZF1350" s="559"/>
      <c r="WZG1350" s="559"/>
      <c r="WZH1350" s="559"/>
      <c r="WZI1350" s="559"/>
      <c r="WZJ1350" s="559"/>
      <c r="WZK1350" s="559"/>
      <c r="WZL1350" s="559"/>
      <c r="WZM1350" s="559"/>
      <c r="WZN1350" s="559"/>
      <c r="WZO1350" s="559"/>
      <c r="WZP1350" s="559"/>
      <c r="WZQ1350" s="559"/>
      <c r="WZR1350" s="559"/>
      <c r="WZS1350" s="559"/>
      <c r="WZT1350" s="559"/>
      <c r="WZU1350" s="559"/>
      <c r="WZV1350" s="559"/>
      <c r="WZW1350" s="559"/>
      <c r="WZX1350" s="559"/>
      <c r="WZY1350" s="559"/>
      <c r="WZZ1350" s="559"/>
      <c r="XAA1350" s="559"/>
      <c r="XAB1350" s="559"/>
      <c r="XAC1350" s="559"/>
      <c r="XAD1350" s="559"/>
      <c r="XAE1350" s="559"/>
      <c r="XAF1350" s="559"/>
      <c r="XAG1350" s="559"/>
      <c r="XAH1350" s="559"/>
      <c r="XAI1350" s="559"/>
      <c r="XAJ1350" s="559"/>
      <c r="XAK1350" s="559"/>
      <c r="XAL1350" s="559"/>
      <c r="XAM1350" s="559"/>
      <c r="XAN1350" s="559"/>
      <c r="XAO1350" s="559"/>
      <c r="XAP1350" s="559"/>
      <c r="XAQ1350" s="559"/>
      <c r="XAR1350" s="559"/>
      <c r="XAS1350" s="559"/>
      <c r="XAT1350" s="559"/>
      <c r="XAU1350" s="559"/>
      <c r="XAV1350" s="559"/>
      <c r="XAW1350" s="559"/>
      <c r="XAX1350" s="559"/>
      <c r="XAY1350" s="559"/>
      <c r="XAZ1350" s="559"/>
      <c r="XBA1350" s="559"/>
      <c r="XBB1350" s="559"/>
      <c r="XBC1350" s="559"/>
      <c r="XBD1350" s="559"/>
      <c r="XBE1350" s="559"/>
      <c r="XBF1350" s="559"/>
      <c r="XBG1350" s="559"/>
      <c r="XBH1350" s="559"/>
      <c r="XBI1350" s="559"/>
      <c r="XBJ1350" s="559"/>
      <c r="XBK1350" s="559"/>
      <c r="XBL1350" s="559"/>
      <c r="XBM1350" s="559"/>
      <c r="XBN1350" s="559"/>
      <c r="XBO1350" s="559"/>
      <c r="XBP1350" s="559"/>
      <c r="XBQ1350" s="559"/>
      <c r="XBR1350" s="559"/>
      <c r="XBS1350" s="559"/>
      <c r="XBT1350" s="559"/>
      <c r="XBU1350" s="559"/>
      <c r="XBV1350" s="559"/>
      <c r="XBW1350" s="559"/>
      <c r="XBX1350" s="559"/>
      <c r="XBY1350" s="559"/>
      <c r="XBZ1350" s="559"/>
      <c r="XCA1350" s="559"/>
      <c r="XCB1350" s="559"/>
      <c r="XCC1350" s="559"/>
      <c r="XCD1350" s="559"/>
      <c r="XCE1350" s="559"/>
      <c r="XCF1350" s="559"/>
      <c r="XCG1350" s="559"/>
      <c r="XCH1350" s="559"/>
      <c r="XCI1350" s="559"/>
      <c r="XCJ1350" s="559"/>
      <c r="XCK1350" s="559"/>
      <c r="XCL1350" s="559"/>
      <c r="XCM1350" s="559"/>
      <c r="XCN1350" s="559"/>
      <c r="XCO1350" s="559"/>
      <c r="XCP1350" s="559"/>
      <c r="XCQ1350" s="559"/>
      <c r="XCR1350" s="559"/>
      <c r="XCS1350" s="559"/>
      <c r="XCT1350" s="559"/>
      <c r="XCU1350" s="559"/>
      <c r="XCV1350" s="559"/>
      <c r="XCW1350" s="559"/>
      <c r="XCX1350" s="559"/>
      <c r="XCY1350" s="559"/>
      <c r="XCZ1350" s="559"/>
      <c r="XDA1350" s="559"/>
      <c r="XDB1350" s="559"/>
      <c r="XDC1350" s="559"/>
      <c r="XDD1350" s="559"/>
      <c r="XDE1350" s="559"/>
      <c r="XDF1350" s="559"/>
      <c r="XDG1350" s="559"/>
      <c r="XDH1350" s="559"/>
      <c r="XDI1350" s="559"/>
      <c r="XDJ1350" s="559"/>
      <c r="XDK1350" s="559"/>
      <c r="XDL1350" s="559"/>
      <c r="XDM1350" s="559"/>
      <c r="XDN1350" s="559"/>
      <c r="XDO1350" s="559"/>
      <c r="XDP1350" s="559"/>
      <c r="XDQ1350" s="559"/>
      <c r="XDR1350" s="559"/>
      <c r="XDS1350" s="559"/>
      <c r="XDT1350" s="559"/>
      <c r="XDU1350" s="559"/>
      <c r="XDV1350" s="559"/>
      <c r="XDW1350" s="559"/>
      <c r="XDX1350" s="559"/>
      <c r="XDY1350" s="559"/>
      <c r="XDZ1350" s="559"/>
      <c r="XEA1350" s="559"/>
      <c r="XEB1350" s="559"/>
      <c r="XEC1350" s="559"/>
      <c r="XED1350" s="559"/>
      <c r="XEE1350" s="559"/>
      <c r="XEF1350" s="559"/>
      <c r="XEG1350" s="559"/>
      <c r="XEH1350" s="559"/>
      <c r="XEI1350" s="559"/>
      <c r="XEJ1350" s="559"/>
      <c r="XEK1350" s="559"/>
      <c r="XEL1350" s="559"/>
      <c r="XEM1350" s="559"/>
      <c r="XEN1350" s="559"/>
      <c r="XEO1350" s="559"/>
      <c r="XEP1350" s="559"/>
      <c r="XEQ1350" s="559"/>
      <c r="XER1350" s="559"/>
      <c r="XES1350" s="559"/>
      <c r="XET1350" s="559"/>
      <c r="XEU1350" s="559"/>
      <c r="XEV1350" s="559"/>
      <c r="XEW1350" s="559"/>
      <c r="XEX1350" s="559"/>
      <c r="XEY1350" s="559"/>
    </row>
    <row r="1351" spans="1:16379" s="610" customFormat="1" ht="25.5" customHeight="1" x14ac:dyDescent="0.25">
      <c r="A1351" s="486" t="s">
        <v>4510</v>
      </c>
      <c r="B1351" s="487"/>
      <c r="C1351" s="486" t="s">
        <v>553</v>
      </c>
      <c r="D1351" s="596" t="s">
        <v>3846</v>
      </c>
      <c r="E1351" s="489" t="s">
        <v>18</v>
      </c>
      <c r="F1351" s="497">
        <v>45</v>
      </c>
      <c r="G1351" s="497"/>
      <c r="H1351" s="497"/>
      <c r="I1351" s="497"/>
      <c r="J1351" s="497"/>
      <c r="K1351" s="497"/>
      <c r="L1351" s="494">
        <f t="shared" ref="L1351:L1352" si="704">F1351</f>
        <v>45</v>
      </c>
      <c r="M1351" s="490">
        <v>1</v>
      </c>
      <c r="N1351" s="491">
        <f t="shared" ref="N1351:N1352" si="705">ROUND(M1351*L1351,2)</f>
        <v>45</v>
      </c>
      <c r="O1351" s="576"/>
      <c r="P1351" s="576"/>
      <c r="Q1351" s="492">
        <f t="shared" ref="Q1351:Q1352" si="706">ROUND(N1351*O1351,2)</f>
        <v>0</v>
      </c>
      <c r="R1351" s="492"/>
      <c r="S1351" s="715">
        <f t="shared" ref="S1351:S1352" si="707">ROUND(Q1351+R1351,2)</f>
        <v>0</v>
      </c>
      <c r="T1351" s="584"/>
    </row>
    <row r="1352" spans="1:16379" s="610" customFormat="1" ht="25.5" customHeight="1" x14ac:dyDescent="0.25">
      <c r="A1352" s="486" t="s">
        <v>4511</v>
      </c>
      <c r="B1352" s="487"/>
      <c r="C1352" s="486" t="s">
        <v>553</v>
      </c>
      <c r="D1352" s="597" t="s">
        <v>3847</v>
      </c>
      <c r="E1352" s="489" t="s">
        <v>18</v>
      </c>
      <c r="F1352" s="497">
        <v>5</v>
      </c>
      <c r="G1352" s="497"/>
      <c r="H1352" s="497"/>
      <c r="I1352" s="497"/>
      <c r="J1352" s="497"/>
      <c r="K1352" s="497"/>
      <c r="L1352" s="494">
        <f t="shared" si="704"/>
        <v>5</v>
      </c>
      <c r="M1352" s="490">
        <v>1</v>
      </c>
      <c r="N1352" s="491">
        <f t="shared" si="705"/>
        <v>5</v>
      </c>
      <c r="O1352" s="576"/>
      <c r="P1352" s="576"/>
      <c r="Q1352" s="492">
        <f t="shared" si="706"/>
        <v>0</v>
      </c>
      <c r="R1352" s="492"/>
      <c r="S1352" s="715">
        <f t="shared" si="707"/>
        <v>0</v>
      </c>
      <c r="T1352" s="584"/>
    </row>
    <row r="1353" spans="1:16379" s="559" customFormat="1" ht="22.5" customHeight="1" x14ac:dyDescent="0.3">
      <c r="A1353" s="477" t="s">
        <v>4512</v>
      </c>
      <c r="B1353" s="501" t="s">
        <v>2977</v>
      </c>
      <c r="C1353" s="504" t="s">
        <v>552</v>
      </c>
      <c r="D1353" s="508" t="s">
        <v>3722</v>
      </c>
      <c r="E1353" s="479" t="s">
        <v>1685</v>
      </c>
      <c r="F1353" s="500">
        <f>F1354</f>
        <v>1</v>
      </c>
      <c r="G1353" s="500"/>
      <c r="H1353" s="500"/>
      <c r="I1353" s="500"/>
      <c r="J1353" s="500"/>
      <c r="K1353" s="500"/>
      <c r="L1353" s="506">
        <f t="shared" ref="L1353:L1354" si="708">F1353</f>
        <v>1</v>
      </c>
      <c r="M1353" s="507">
        <v>1</v>
      </c>
      <c r="N1353" s="483">
        <f>ROUND(M1353*L1353,2)</f>
        <v>1</v>
      </c>
      <c r="O1353" s="575"/>
      <c r="P1353" s="575"/>
      <c r="Q1353" s="485"/>
      <c r="R1353" s="485">
        <f>ROUND(N1353*P1353,2)</f>
        <v>0</v>
      </c>
      <c r="S1353" s="715">
        <f>ROUND(Q1353+R1353,2)</f>
        <v>0</v>
      </c>
      <c r="T1353" s="586"/>
      <c r="U1353" s="558"/>
      <c r="V1353" s="558"/>
      <c r="W1353" s="558"/>
      <c r="X1353" s="558"/>
      <c r="Y1353" s="558"/>
    </row>
    <row r="1354" spans="1:16379" s="629" customFormat="1" x14ac:dyDescent="0.25">
      <c r="A1354" s="551" t="s">
        <v>4513</v>
      </c>
      <c r="B1354" s="547"/>
      <c r="C1354" s="546" t="s">
        <v>553</v>
      </c>
      <c r="D1354" s="557" t="s">
        <v>3844</v>
      </c>
      <c r="E1354" s="548" t="s">
        <v>3121</v>
      </c>
      <c r="F1354" s="713">
        <v>1</v>
      </c>
      <c r="G1354" s="548"/>
      <c r="H1354" s="548"/>
      <c r="I1354" s="548"/>
      <c r="J1354" s="548"/>
      <c r="K1354" s="553"/>
      <c r="L1354" s="553">
        <f t="shared" si="708"/>
        <v>1</v>
      </c>
      <c r="M1354" s="550">
        <v>1</v>
      </c>
      <c r="N1354" s="491">
        <f t="shared" ref="N1354" si="709">ROUND(M1354*L1354,2)</f>
        <v>1</v>
      </c>
      <c r="O1354" s="581"/>
      <c r="P1354" s="581"/>
      <c r="Q1354" s="492">
        <f>ROUND(N1354*O1354,2)</f>
        <v>0</v>
      </c>
      <c r="R1354" s="492"/>
      <c r="S1354" s="715">
        <f>ROUND(Q1354+R1354,2)</f>
        <v>0</v>
      </c>
      <c r="T1354" s="701" t="s">
        <v>3121</v>
      </c>
      <c r="U1354" s="628"/>
    </row>
    <row r="1355" spans="1:16379" s="766" customFormat="1" ht="28.5" customHeight="1" x14ac:dyDescent="0.3">
      <c r="A1355" s="758"/>
      <c r="B1355" s="601"/>
      <c r="C1355" s="758"/>
      <c r="D1355" s="759" t="s">
        <v>4518</v>
      </c>
      <c r="E1355" s="760"/>
      <c r="F1355" s="760"/>
      <c r="G1355" s="760"/>
      <c r="H1355" s="760"/>
      <c r="I1355" s="760"/>
      <c r="J1355" s="760"/>
      <c r="K1355" s="760"/>
      <c r="L1355" s="761"/>
      <c r="M1355" s="761"/>
      <c r="N1355" s="762"/>
      <c r="O1355" s="763"/>
      <c r="P1355" s="763"/>
      <c r="Q1355" s="764"/>
      <c r="R1355" s="764"/>
      <c r="S1355" s="764"/>
      <c r="T1355" s="763"/>
      <c r="U1355" s="765"/>
      <c r="V1355" s="765"/>
      <c r="W1355" s="765"/>
      <c r="X1355" s="765"/>
      <c r="Y1355" s="765"/>
    </row>
    <row r="1356" spans="1:16379" s="617" customFormat="1" ht="22.5" customHeight="1" x14ac:dyDescent="0.3">
      <c r="A1356" s="510" t="s">
        <v>521</v>
      </c>
      <c r="B1356" s="511"/>
      <c r="C1356" s="510"/>
      <c r="D1356" s="465" t="s">
        <v>4521</v>
      </c>
      <c r="E1356" s="512"/>
      <c r="F1356" s="513"/>
      <c r="G1356" s="512"/>
      <c r="H1356" s="512"/>
      <c r="I1356" s="512"/>
      <c r="J1356" s="512"/>
      <c r="K1356" s="512"/>
      <c r="L1356" s="514"/>
      <c r="M1356" s="467"/>
      <c r="N1356" s="468"/>
      <c r="O1356" s="579"/>
      <c r="P1356" s="579"/>
      <c r="Q1356" s="469"/>
      <c r="R1356" s="469"/>
      <c r="S1356" s="715"/>
      <c r="T1356" s="579"/>
      <c r="U1356" s="616"/>
      <c r="V1356" s="616"/>
      <c r="W1356" s="616"/>
      <c r="X1356" s="616"/>
      <c r="Y1356" s="616"/>
    </row>
    <row r="1357" spans="1:16379" s="608" customFormat="1" ht="32.25" customHeight="1" x14ac:dyDescent="0.3">
      <c r="A1357" s="477" t="s">
        <v>2350</v>
      </c>
      <c r="B1357" s="501" t="s">
        <v>2086</v>
      </c>
      <c r="C1357" s="477" t="s">
        <v>552</v>
      </c>
      <c r="D1357" s="923" t="s">
        <v>3128</v>
      </c>
      <c r="E1357" s="479" t="s">
        <v>3</v>
      </c>
      <c r="F1357" s="500"/>
      <c r="G1357" s="479"/>
      <c r="H1357" s="479"/>
      <c r="I1357" s="479"/>
      <c r="J1357" s="480"/>
      <c r="K1357" s="480">
        <f>K1358</f>
        <v>0.24492000000000003</v>
      </c>
      <c r="L1357" s="480">
        <f>K1357</f>
        <v>0.24492000000000003</v>
      </c>
      <c r="M1357" s="482">
        <v>1</v>
      </c>
      <c r="N1357" s="483">
        <f>ROUND(M1357*L1357,2)</f>
        <v>0.24</v>
      </c>
      <c r="O1357" s="575"/>
      <c r="P1357" s="575"/>
      <c r="Q1357" s="485"/>
      <c r="R1357" s="485">
        <f>ROUND(N1357*P1357,2)</f>
        <v>0</v>
      </c>
      <c r="S1357" s="715">
        <f>ROUND(Q1357+R1357,2)</f>
        <v>0</v>
      </c>
      <c r="T1357" s="575" t="s">
        <v>555</v>
      </c>
      <c r="U1357" s="607"/>
      <c r="V1357" s="607"/>
      <c r="W1357" s="607"/>
      <c r="X1357" s="607"/>
      <c r="Y1357" s="607"/>
    </row>
    <row r="1358" spans="1:16379" s="613" customFormat="1" ht="15.75" customHeight="1" x14ac:dyDescent="0.25">
      <c r="A1358" s="486" t="s">
        <v>2351</v>
      </c>
      <c r="B1358" s="487"/>
      <c r="C1358" s="800" t="s">
        <v>553</v>
      </c>
      <c r="D1358" s="809" t="s">
        <v>4519</v>
      </c>
      <c r="E1358" s="488" t="s">
        <v>1210</v>
      </c>
      <c r="F1358" s="494"/>
      <c r="G1358" s="489"/>
      <c r="H1358" s="489"/>
      <c r="I1358" s="489"/>
      <c r="J1358" s="489">
        <f>0.06+0.06+0.66</f>
        <v>0.78</v>
      </c>
      <c r="K1358" s="515">
        <f>J1358*3.14*0.1</f>
        <v>0.24492000000000003</v>
      </c>
      <c r="L1358" s="515">
        <f>J1358</f>
        <v>0.78</v>
      </c>
      <c r="M1358" s="490">
        <v>1.1000000000000001</v>
      </c>
      <c r="N1358" s="491">
        <f t="shared" ref="N1358:N1359" si="710">ROUND(M1358*L1358,2)</f>
        <v>0.86</v>
      </c>
      <c r="O1358" s="576"/>
      <c r="P1358" s="576"/>
      <c r="Q1358" s="492">
        <f t="shared" ref="Q1358:Q1359" si="711">ROUND(N1358*O1358,2)</f>
        <v>0</v>
      </c>
      <c r="R1358" s="492"/>
      <c r="S1358" s="715">
        <f t="shared" ref="S1358:S1359" si="712">ROUND(Q1358+R1358,2)</f>
        <v>0</v>
      </c>
      <c r="T1358" s="584"/>
      <c r="U1358" s="615"/>
      <c r="V1358" s="615"/>
      <c r="W1358" s="615"/>
      <c r="X1358" s="615"/>
      <c r="Y1358" s="615"/>
    </row>
    <row r="1359" spans="1:16379" s="613" customFormat="1" ht="15.75" customHeight="1" x14ac:dyDescent="0.3">
      <c r="A1359" s="486" t="s">
        <v>2352</v>
      </c>
      <c r="B1359" s="487"/>
      <c r="C1359" s="486" t="s">
        <v>553</v>
      </c>
      <c r="D1359" s="805" t="s">
        <v>705</v>
      </c>
      <c r="E1359" s="488" t="s">
        <v>3</v>
      </c>
      <c r="F1359" s="497">
        <f>0.02+0.05+0.16</f>
        <v>0.23</v>
      </c>
      <c r="G1359" s="489"/>
      <c r="H1359" s="489"/>
      <c r="I1359" s="489"/>
      <c r="J1359" s="489"/>
      <c r="K1359" s="489"/>
      <c r="L1359" s="497">
        <f>F1359</f>
        <v>0.23</v>
      </c>
      <c r="M1359" s="490">
        <v>1</v>
      </c>
      <c r="N1359" s="491">
        <f t="shared" si="710"/>
        <v>0.23</v>
      </c>
      <c r="O1359" s="576"/>
      <c r="P1359" s="576"/>
      <c r="Q1359" s="492">
        <f t="shared" si="711"/>
        <v>0</v>
      </c>
      <c r="R1359" s="492"/>
      <c r="S1359" s="715">
        <f t="shared" si="712"/>
        <v>0</v>
      </c>
      <c r="T1359" s="584"/>
      <c r="U1359" s="615"/>
    </row>
    <row r="1360" spans="1:16379" s="559" customFormat="1" ht="27.75" customHeight="1" x14ac:dyDescent="0.3">
      <c r="A1360" s="477" t="s">
        <v>2361</v>
      </c>
      <c r="B1360" s="501" t="s">
        <v>4988</v>
      </c>
      <c r="C1360" s="477" t="s">
        <v>552</v>
      </c>
      <c r="D1360" s="508" t="s">
        <v>654</v>
      </c>
      <c r="E1360" s="479" t="s">
        <v>18</v>
      </c>
      <c r="F1360" s="500">
        <f>F1361</f>
        <v>10</v>
      </c>
      <c r="G1360" s="479"/>
      <c r="H1360" s="479"/>
      <c r="I1360" s="479"/>
      <c r="J1360" s="479"/>
      <c r="K1360" s="479"/>
      <c r="L1360" s="500">
        <f>F1360</f>
        <v>10</v>
      </c>
      <c r="M1360" s="507">
        <v>1</v>
      </c>
      <c r="N1360" s="483">
        <f>ROUND(M1360*L1360,2)</f>
        <v>10</v>
      </c>
      <c r="O1360" s="575"/>
      <c r="P1360" s="575"/>
      <c r="Q1360" s="485"/>
      <c r="R1360" s="485">
        <f>ROUND(N1360*P1360,2)</f>
        <v>0</v>
      </c>
      <c r="S1360" s="715">
        <f>ROUND(Q1360+R1360,2)</f>
        <v>0</v>
      </c>
      <c r="T1360" s="586"/>
      <c r="U1360" s="558"/>
      <c r="V1360" s="558"/>
      <c r="W1360" s="558"/>
      <c r="X1360" s="558"/>
      <c r="Y1360" s="558"/>
    </row>
    <row r="1361" spans="1:25" s="613" customFormat="1" ht="40.5" customHeight="1" x14ac:dyDescent="0.25">
      <c r="A1361" s="486" t="s">
        <v>2362</v>
      </c>
      <c r="B1361" s="487"/>
      <c r="C1361" s="486" t="s">
        <v>553</v>
      </c>
      <c r="D1361" s="811" t="s">
        <v>4520</v>
      </c>
      <c r="E1361" s="488" t="s">
        <v>18</v>
      </c>
      <c r="F1361" s="494">
        <f>1+1+5+3</f>
        <v>10</v>
      </c>
      <c r="G1361" s="492"/>
      <c r="H1361" s="492"/>
      <c r="I1361" s="492"/>
      <c r="J1361" s="492"/>
      <c r="K1361" s="492"/>
      <c r="L1361" s="494">
        <f>F1361</f>
        <v>10</v>
      </c>
      <c r="M1361" s="490">
        <v>1</v>
      </c>
      <c r="N1361" s="491">
        <f t="shared" ref="N1361" si="713">ROUND(M1361*L1361,2)</f>
        <v>10</v>
      </c>
      <c r="O1361" s="576"/>
      <c r="P1361" s="576"/>
      <c r="Q1361" s="492">
        <f>ROUND(N1361*O1361,2)</f>
        <v>0</v>
      </c>
      <c r="R1361" s="492"/>
      <c r="S1361" s="715">
        <f>ROUND(Q1361+R1361,2)</f>
        <v>0</v>
      </c>
      <c r="T1361" s="584"/>
    </row>
    <row r="1362" spans="1:25" s="559" customFormat="1" ht="15.75" customHeight="1" x14ac:dyDescent="0.3">
      <c r="A1362" s="477" t="s">
        <v>2364</v>
      </c>
      <c r="B1362" s="501" t="s">
        <v>2088</v>
      </c>
      <c r="C1362" s="477" t="s">
        <v>552</v>
      </c>
      <c r="D1362" s="478" t="s">
        <v>1338</v>
      </c>
      <c r="E1362" s="479" t="s">
        <v>3</v>
      </c>
      <c r="F1362" s="519">
        <v>0.2</v>
      </c>
      <c r="G1362" s="479"/>
      <c r="H1362" s="479"/>
      <c r="I1362" s="479"/>
      <c r="J1362" s="479"/>
      <c r="K1362" s="519"/>
      <c r="L1362" s="519">
        <v>0.2</v>
      </c>
      <c r="M1362" s="482">
        <v>1</v>
      </c>
      <c r="N1362" s="483">
        <f>ROUND(M1362*L1362,2)</f>
        <v>0.2</v>
      </c>
      <c r="O1362" s="575"/>
      <c r="P1362" s="575"/>
      <c r="Q1362" s="484"/>
      <c r="R1362" s="485">
        <f>ROUND(N1362*P1362,2)</f>
        <v>0</v>
      </c>
      <c r="S1362" s="715">
        <f>ROUND(Q1362+R1362,2)</f>
        <v>0</v>
      </c>
      <c r="T1362" s="587"/>
    </row>
    <row r="1363" spans="1:25" s="610" customFormat="1" ht="37.5" customHeight="1" x14ac:dyDescent="0.3">
      <c r="A1363" s="486" t="s">
        <v>2365</v>
      </c>
      <c r="B1363" s="487"/>
      <c r="C1363" s="486" t="s">
        <v>553</v>
      </c>
      <c r="D1363" s="493" t="s">
        <v>886</v>
      </c>
      <c r="E1363" s="489" t="s">
        <v>3</v>
      </c>
      <c r="F1363" s="497">
        <f>0.01+0.01</f>
        <v>0.02</v>
      </c>
      <c r="G1363" s="492"/>
      <c r="H1363" s="492"/>
      <c r="I1363" s="492"/>
      <c r="J1363" s="492"/>
      <c r="K1363" s="492"/>
      <c r="L1363" s="497">
        <f>F1363</f>
        <v>0.02</v>
      </c>
      <c r="M1363" s="490">
        <v>1.1000000000000001</v>
      </c>
      <c r="N1363" s="491">
        <f t="shared" ref="N1363:N1364" si="714">ROUND(M1363*L1363,2)</f>
        <v>0.02</v>
      </c>
      <c r="O1363" s="576"/>
      <c r="P1363" s="576"/>
      <c r="Q1363" s="492">
        <f t="shared" ref="Q1363:Q1364" si="715">ROUND(N1363*O1363,2)</f>
        <v>0</v>
      </c>
      <c r="R1363" s="492"/>
      <c r="S1363" s="715">
        <f t="shared" ref="S1363:S1364" si="716">ROUND(Q1363+R1363,2)</f>
        <v>0</v>
      </c>
      <c r="T1363" s="584"/>
    </row>
    <row r="1364" spans="1:25" s="610" customFormat="1" ht="25.5" customHeight="1" x14ac:dyDescent="0.3">
      <c r="A1364" s="486" t="s">
        <v>3023</v>
      </c>
      <c r="B1364" s="487"/>
      <c r="C1364" s="486" t="s">
        <v>553</v>
      </c>
      <c r="D1364" s="493" t="s">
        <v>2980</v>
      </c>
      <c r="E1364" s="489" t="s">
        <v>2</v>
      </c>
      <c r="F1364" s="497">
        <f>F1363</f>
        <v>0.02</v>
      </c>
      <c r="G1364" s="492"/>
      <c r="H1364" s="492"/>
      <c r="I1364" s="492"/>
      <c r="J1364" s="492"/>
      <c r="K1364" s="492"/>
      <c r="L1364" s="497">
        <f>F1364</f>
        <v>0.02</v>
      </c>
      <c r="M1364" s="490">
        <v>0.7</v>
      </c>
      <c r="N1364" s="491">
        <f t="shared" si="714"/>
        <v>0.01</v>
      </c>
      <c r="O1364" s="576"/>
      <c r="P1364" s="576"/>
      <c r="Q1364" s="492">
        <f t="shared" si="715"/>
        <v>0</v>
      </c>
      <c r="R1364" s="492"/>
      <c r="S1364" s="715">
        <f t="shared" si="716"/>
        <v>0</v>
      </c>
      <c r="T1364" s="584"/>
    </row>
    <row r="1365" spans="1:25" s="617" customFormat="1" ht="22.5" customHeight="1" x14ac:dyDescent="0.3">
      <c r="A1365" s="510" t="s">
        <v>522</v>
      </c>
      <c r="B1365" s="511"/>
      <c r="C1365" s="510"/>
      <c r="D1365" s="465" t="s">
        <v>4522</v>
      </c>
      <c r="E1365" s="512"/>
      <c r="F1365" s="513"/>
      <c r="G1365" s="512"/>
      <c r="H1365" s="512"/>
      <c r="I1365" s="512"/>
      <c r="J1365" s="512"/>
      <c r="K1365" s="512"/>
      <c r="L1365" s="514"/>
      <c r="M1365" s="467"/>
      <c r="N1365" s="468"/>
      <c r="O1365" s="579"/>
      <c r="P1365" s="579"/>
      <c r="Q1365" s="469"/>
      <c r="R1365" s="469"/>
      <c r="S1365" s="715"/>
      <c r="T1365" s="579"/>
      <c r="U1365" s="616"/>
      <c r="V1365" s="616"/>
      <c r="W1365" s="616"/>
      <c r="X1365" s="616"/>
      <c r="Y1365" s="616"/>
    </row>
    <row r="1366" spans="1:25" s="608" customFormat="1" ht="32.25" customHeight="1" x14ac:dyDescent="0.3">
      <c r="A1366" s="477" t="s">
        <v>2372</v>
      </c>
      <c r="B1366" s="501" t="s">
        <v>2086</v>
      </c>
      <c r="C1366" s="477" t="s">
        <v>552</v>
      </c>
      <c r="D1366" s="478" t="s">
        <v>3128</v>
      </c>
      <c r="E1366" s="479" t="s">
        <v>3</v>
      </c>
      <c r="F1366" s="500"/>
      <c r="G1366" s="479"/>
      <c r="H1366" s="479"/>
      <c r="I1366" s="479"/>
      <c r="J1366" s="480"/>
      <c r="K1366" s="664">
        <f>K1367</f>
        <v>3.9250000000000005E-3</v>
      </c>
      <c r="L1366" s="664">
        <f>K1366</f>
        <v>3.9250000000000005E-3</v>
      </c>
      <c r="M1366" s="482">
        <v>1</v>
      </c>
      <c r="N1366" s="483">
        <f>ROUND(M1366*L1366,2)</f>
        <v>0</v>
      </c>
      <c r="O1366" s="575"/>
      <c r="P1366" s="575"/>
      <c r="Q1366" s="485"/>
      <c r="R1366" s="485">
        <f>ROUND(N1366*P1366,2)</f>
        <v>0</v>
      </c>
      <c r="S1366" s="715">
        <f>ROUND(Q1366+R1366,2)</f>
        <v>0</v>
      </c>
      <c r="T1366" s="575" t="s">
        <v>555</v>
      </c>
      <c r="U1366" s="607"/>
      <c r="V1366" s="607"/>
      <c r="W1366" s="607"/>
      <c r="X1366" s="607"/>
      <c r="Y1366" s="607"/>
    </row>
    <row r="1367" spans="1:25" s="613" customFormat="1" ht="15.75" customHeight="1" x14ac:dyDescent="0.25">
      <c r="A1367" s="486" t="s">
        <v>2373</v>
      </c>
      <c r="B1367" s="487"/>
      <c r="C1367" s="486" t="s">
        <v>553</v>
      </c>
      <c r="D1367" s="799" t="s">
        <v>4523</v>
      </c>
      <c r="E1367" s="488" t="s">
        <v>1210</v>
      </c>
      <c r="F1367" s="494"/>
      <c r="G1367" s="489"/>
      <c r="H1367" s="489"/>
      <c r="I1367" s="489"/>
      <c r="J1367" s="489">
        <v>0.01</v>
      </c>
      <c r="K1367" s="515">
        <f>J1367*3.14*0.125</f>
        <v>3.9250000000000005E-3</v>
      </c>
      <c r="L1367" s="515">
        <f>J1367</f>
        <v>0.01</v>
      </c>
      <c r="M1367" s="490">
        <v>1.1000000000000001</v>
      </c>
      <c r="N1367" s="491">
        <f t="shared" ref="N1367:N1368" si="717">ROUND(M1367*L1367,2)</f>
        <v>0.01</v>
      </c>
      <c r="O1367" s="576"/>
      <c r="P1367" s="576"/>
      <c r="Q1367" s="492">
        <f t="shared" ref="Q1367:Q1368" si="718">ROUND(N1367*O1367,2)</f>
        <v>0</v>
      </c>
      <c r="R1367" s="492"/>
      <c r="S1367" s="715">
        <f t="shared" ref="S1367:S1368" si="719">ROUND(Q1367+R1367,2)</f>
        <v>0</v>
      </c>
      <c r="T1367" s="584"/>
      <c r="U1367" s="615"/>
      <c r="V1367" s="615"/>
      <c r="W1367" s="615"/>
      <c r="X1367" s="615"/>
      <c r="Y1367" s="615"/>
    </row>
    <row r="1368" spans="1:25" s="613" customFormat="1" ht="15.75" customHeight="1" x14ac:dyDescent="0.3">
      <c r="A1368" s="486" t="s">
        <v>2374</v>
      </c>
      <c r="B1368" s="487"/>
      <c r="C1368" s="486" t="s">
        <v>553</v>
      </c>
      <c r="D1368" s="502" t="s">
        <v>705</v>
      </c>
      <c r="E1368" s="488" t="s">
        <v>3</v>
      </c>
      <c r="F1368" s="497">
        <v>0.02</v>
      </c>
      <c r="G1368" s="489"/>
      <c r="H1368" s="489"/>
      <c r="I1368" s="489"/>
      <c r="J1368" s="489"/>
      <c r="K1368" s="489"/>
      <c r="L1368" s="497">
        <f>F1368</f>
        <v>0.02</v>
      </c>
      <c r="M1368" s="490">
        <v>1</v>
      </c>
      <c r="N1368" s="491">
        <f t="shared" si="717"/>
        <v>0.02</v>
      </c>
      <c r="O1368" s="576"/>
      <c r="P1368" s="576"/>
      <c r="Q1368" s="492">
        <f t="shared" si="718"/>
        <v>0</v>
      </c>
      <c r="R1368" s="492"/>
      <c r="S1368" s="715">
        <f t="shared" si="719"/>
        <v>0</v>
      </c>
      <c r="T1368" s="584"/>
      <c r="U1368" s="615"/>
    </row>
    <row r="1369" spans="1:25" s="559" customFormat="1" ht="27.75" customHeight="1" x14ac:dyDescent="0.3">
      <c r="A1369" s="477" t="s">
        <v>2378</v>
      </c>
      <c r="B1369" s="501" t="s">
        <v>4988</v>
      </c>
      <c r="C1369" s="477" t="s">
        <v>552</v>
      </c>
      <c r="D1369" s="508" t="s">
        <v>654</v>
      </c>
      <c r="E1369" s="479" t="s">
        <v>18</v>
      </c>
      <c r="F1369" s="500">
        <f>F1370</f>
        <v>1</v>
      </c>
      <c r="G1369" s="479"/>
      <c r="H1369" s="479"/>
      <c r="I1369" s="479"/>
      <c r="J1369" s="479"/>
      <c r="K1369" s="479"/>
      <c r="L1369" s="500">
        <f>F1369</f>
        <v>1</v>
      </c>
      <c r="M1369" s="507">
        <v>1</v>
      </c>
      <c r="N1369" s="483">
        <f>ROUND(M1369*L1369,2)</f>
        <v>1</v>
      </c>
      <c r="O1369" s="575"/>
      <c r="P1369" s="575"/>
      <c r="Q1369" s="485"/>
      <c r="R1369" s="485">
        <f>ROUND(N1369*P1369,2)</f>
        <v>0</v>
      </c>
      <c r="S1369" s="715">
        <f>ROUND(Q1369+R1369,2)</f>
        <v>0</v>
      </c>
      <c r="T1369" s="586"/>
      <c r="U1369" s="558"/>
      <c r="V1369" s="558"/>
      <c r="W1369" s="558"/>
      <c r="X1369" s="558"/>
      <c r="Y1369" s="558"/>
    </row>
    <row r="1370" spans="1:25" s="613" customFormat="1" ht="40.5" customHeight="1" x14ac:dyDescent="0.25">
      <c r="A1370" s="486" t="s">
        <v>2379</v>
      </c>
      <c r="B1370" s="487"/>
      <c r="C1370" s="486" t="s">
        <v>553</v>
      </c>
      <c r="D1370" s="811" t="s">
        <v>4520</v>
      </c>
      <c r="E1370" s="488" t="s">
        <v>18</v>
      </c>
      <c r="F1370" s="494">
        <v>1</v>
      </c>
      <c r="G1370" s="492"/>
      <c r="H1370" s="492"/>
      <c r="I1370" s="492"/>
      <c r="J1370" s="492"/>
      <c r="K1370" s="492"/>
      <c r="L1370" s="494">
        <f>F1370</f>
        <v>1</v>
      </c>
      <c r="M1370" s="490">
        <v>1</v>
      </c>
      <c r="N1370" s="491">
        <f t="shared" ref="N1370" si="720">ROUND(M1370*L1370,2)</f>
        <v>1</v>
      </c>
      <c r="O1370" s="576"/>
      <c r="P1370" s="576"/>
      <c r="Q1370" s="492">
        <f>ROUND(N1370*O1370,2)</f>
        <v>0</v>
      </c>
      <c r="R1370" s="492"/>
      <c r="S1370" s="715">
        <f>ROUND(Q1370+R1370,2)</f>
        <v>0</v>
      </c>
      <c r="T1370" s="584"/>
    </row>
    <row r="1371" spans="1:25" s="559" customFormat="1" ht="15.75" customHeight="1" x14ac:dyDescent="0.3">
      <c r="A1371" s="477" t="s">
        <v>4996</v>
      </c>
      <c r="B1371" s="501" t="s">
        <v>2088</v>
      </c>
      <c r="C1371" s="477" t="s">
        <v>552</v>
      </c>
      <c r="D1371" s="478" t="s">
        <v>1338</v>
      </c>
      <c r="E1371" s="479" t="s">
        <v>3</v>
      </c>
      <c r="F1371" s="519">
        <f>F1372</f>
        <v>0.01</v>
      </c>
      <c r="G1371" s="479"/>
      <c r="H1371" s="479"/>
      <c r="I1371" s="479"/>
      <c r="J1371" s="479"/>
      <c r="K1371" s="519"/>
      <c r="L1371" s="519">
        <f>F1371</f>
        <v>0.01</v>
      </c>
      <c r="M1371" s="482">
        <v>1</v>
      </c>
      <c r="N1371" s="483">
        <f>ROUND(M1371*L1371,2)</f>
        <v>0.01</v>
      </c>
      <c r="O1371" s="575"/>
      <c r="P1371" s="575"/>
      <c r="Q1371" s="484"/>
      <c r="R1371" s="485">
        <f>ROUND(N1371*P1371,2)</f>
        <v>0</v>
      </c>
      <c r="S1371" s="715">
        <f>ROUND(Q1371+R1371,2)</f>
        <v>0</v>
      </c>
      <c r="T1371" s="587"/>
    </row>
    <row r="1372" spans="1:25" s="610" customFormat="1" ht="37.5" customHeight="1" x14ac:dyDescent="0.3">
      <c r="A1372" s="486" t="s">
        <v>4997</v>
      </c>
      <c r="B1372" s="487"/>
      <c r="C1372" s="486" t="s">
        <v>553</v>
      </c>
      <c r="D1372" s="493" t="s">
        <v>886</v>
      </c>
      <c r="E1372" s="489" t="s">
        <v>3</v>
      </c>
      <c r="F1372" s="497">
        <v>0.01</v>
      </c>
      <c r="G1372" s="492"/>
      <c r="H1372" s="492"/>
      <c r="I1372" s="492"/>
      <c r="J1372" s="492"/>
      <c r="K1372" s="492"/>
      <c r="L1372" s="497">
        <f>F1372</f>
        <v>0.01</v>
      </c>
      <c r="M1372" s="490">
        <v>1.1000000000000001</v>
      </c>
      <c r="N1372" s="491">
        <f t="shared" ref="N1372:N1373" si="721">ROUND(M1372*L1372,2)</f>
        <v>0.01</v>
      </c>
      <c r="O1372" s="576"/>
      <c r="P1372" s="576"/>
      <c r="Q1372" s="492">
        <f t="shared" ref="Q1372:Q1373" si="722">ROUND(N1372*O1372,2)</f>
        <v>0</v>
      </c>
      <c r="R1372" s="492"/>
      <c r="S1372" s="715">
        <f t="shared" ref="S1372:S1373" si="723">ROUND(Q1372+R1372,2)</f>
        <v>0</v>
      </c>
      <c r="T1372" s="584"/>
    </row>
    <row r="1373" spans="1:25" s="610" customFormat="1" ht="25.5" customHeight="1" x14ac:dyDescent="0.3">
      <c r="A1373" s="486" t="s">
        <v>4998</v>
      </c>
      <c r="B1373" s="487"/>
      <c r="C1373" s="486" t="s">
        <v>553</v>
      </c>
      <c r="D1373" s="493" t="s">
        <v>2980</v>
      </c>
      <c r="E1373" s="489" t="s">
        <v>2</v>
      </c>
      <c r="F1373" s="497">
        <f>F1372</f>
        <v>0.01</v>
      </c>
      <c r="G1373" s="492"/>
      <c r="H1373" s="492"/>
      <c r="I1373" s="492"/>
      <c r="J1373" s="492"/>
      <c r="K1373" s="492"/>
      <c r="L1373" s="497">
        <f t="shared" ref="L1373" si="724">F1373</f>
        <v>0.01</v>
      </c>
      <c r="M1373" s="490">
        <v>0.7</v>
      </c>
      <c r="N1373" s="491">
        <f t="shared" si="721"/>
        <v>0.01</v>
      </c>
      <c r="O1373" s="576"/>
      <c r="P1373" s="576"/>
      <c r="Q1373" s="492">
        <f t="shared" si="722"/>
        <v>0</v>
      </c>
      <c r="R1373" s="492"/>
      <c r="S1373" s="715">
        <f t="shared" si="723"/>
        <v>0</v>
      </c>
      <c r="T1373" s="584"/>
    </row>
    <row r="1374" spans="1:25" s="617" customFormat="1" ht="22.5" customHeight="1" x14ac:dyDescent="0.3">
      <c r="A1374" s="510" t="s">
        <v>523</v>
      </c>
      <c r="B1374" s="511"/>
      <c r="C1374" s="510"/>
      <c r="D1374" s="465" t="s">
        <v>4524</v>
      </c>
      <c r="E1374" s="512"/>
      <c r="F1374" s="513"/>
      <c r="G1374" s="512"/>
      <c r="H1374" s="512"/>
      <c r="I1374" s="512"/>
      <c r="J1374" s="512"/>
      <c r="K1374" s="512"/>
      <c r="L1374" s="514"/>
      <c r="M1374" s="467"/>
      <c r="N1374" s="468"/>
      <c r="O1374" s="579"/>
      <c r="P1374" s="579"/>
      <c r="Q1374" s="469"/>
      <c r="R1374" s="469"/>
      <c r="S1374" s="715"/>
      <c r="T1374" s="579"/>
      <c r="U1374" s="616"/>
      <c r="V1374" s="616"/>
      <c r="W1374" s="616"/>
      <c r="X1374" s="616"/>
      <c r="Y1374" s="616"/>
    </row>
    <row r="1375" spans="1:25" s="608" customFormat="1" ht="32.25" customHeight="1" x14ac:dyDescent="0.3">
      <c r="A1375" s="477" t="s">
        <v>2380</v>
      </c>
      <c r="B1375" s="501" t="s">
        <v>2086</v>
      </c>
      <c r="C1375" s="477" t="s">
        <v>552</v>
      </c>
      <c r="D1375" s="923" t="s">
        <v>3128</v>
      </c>
      <c r="E1375" s="479" t="s">
        <v>3</v>
      </c>
      <c r="F1375" s="500"/>
      <c r="G1375" s="479"/>
      <c r="H1375" s="479"/>
      <c r="I1375" s="479"/>
      <c r="J1375" s="480"/>
      <c r="K1375" s="480">
        <f>K1376</f>
        <v>1.8840000000000003E-2</v>
      </c>
      <c r="L1375" s="480">
        <f>K1375</f>
        <v>1.8840000000000003E-2</v>
      </c>
      <c r="M1375" s="482">
        <v>1</v>
      </c>
      <c r="N1375" s="483">
        <f>ROUND(M1375*L1375,2)</f>
        <v>0.02</v>
      </c>
      <c r="O1375" s="575"/>
      <c r="P1375" s="575"/>
      <c r="Q1375" s="485"/>
      <c r="R1375" s="485">
        <f>ROUND(N1375*P1375,2)</f>
        <v>0</v>
      </c>
      <c r="S1375" s="715">
        <f>ROUND(Q1375+R1375,2)</f>
        <v>0</v>
      </c>
      <c r="T1375" s="575" t="s">
        <v>555</v>
      </c>
      <c r="U1375" s="607"/>
      <c r="V1375" s="607"/>
      <c r="W1375" s="607"/>
      <c r="X1375" s="607"/>
      <c r="Y1375" s="607"/>
    </row>
    <row r="1376" spans="1:25" s="613" customFormat="1" ht="15.75" customHeight="1" x14ac:dyDescent="0.25">
      <c r="A1376" s="486" t="s">
        <v>2381</v>
      </c>
      <c r="B1376" s="487"/>
      <c r="C1376" s="800" t="s">
        <v>553</v>
      </c>
      <c r="D1376" s="809" t="s">
        <v>4519</v>
      </c>
      <c r="E1376" s="488" t="s">
        <v>1210</v>
      </c>
      <c r="F1376" s="494"/>
      <c r="G1376" s="489"/>
      <c r="H1376" s="489"/>
      <c r="I1376" s="489"/>
      <c r="J1376" s="489">
        <v>0.06</v>
      </c>
      <c r="K1376" s="515">
        <f>J1376*3.14*0.1</f>
        <v>1.8840000000000003E-2</v>
      </c>
      <c r="L1376" s="515">
        <f>J1376</f>
        <v>0.06</v>
      </c>
      <c r="M1376" s="490">
        <v>1.1000000000000001</v>
      </c>
      <c r="N1376" s="491">
        <f t="shared" ref="N1376:N1377" si="725">ROUND(M1376*L1376,2)</f>
        <v>7.0000000000000007E-2</v>
      </c>
      <c r="O1376" s="576"/>
      <c r="P1376" s="576"/>
      <c r="Q1376" s="492">
        <f t="shared" ref="Q1376:Q1377" si="726">ROUND(N1376*O1376,2)</f>
        <v>0</v>
      </c>
      <c r="R1376" s="492"/>
      <c r="S1376" s="715">
        <f t="shared" ref="S1376:S1377" si="727">ROUND(Q1376+R1376,2)</f>
        <v>0</v>
      </c>
      <c r="T1376" s="584"/>
      <c r="U1376" s="615"/>
      <c r="V1376" s="615"/>
      <c r="W1376" s="615"/>
      <c r="X1376" s="615"/>
      <c r="Y1376" s="615"/>
    </row>
    <row r="1377" spans="1:25" s="613" customFormat="1" ht="15.75" customHeight="1" x14ac:dyDescent="0.3">
      <c r="A1377" s="486" t="s">
        <v>2382</v>
      </c>
      <c r="B1377" s="487"/>
      <c r="C1377" s="486" t="s">
        <v>553</v>
      </c>
      <c r="D1377" s="805" t="s">
        <v>705</v>
      </c>
      <c r="E1377" s="488" t="s">
        <v>3</v>
      </c>
      <c r="F1377" s="497">
        <v>0.02</v>
      </c>
      <c r="G1377" s="489"/>
      <c r="H1377" s="489"/>
      <c r="I1377" s="489"/>
      <c r="J1377" s="489"/>
      <c r="K1377" s="489"/>
      <c r="L1377" s="497">
        <f>F1377</f>
        <v>0.02</v>
      </c>
      <c r="M1377" s="490">
        <v>1</v>
      </c>
      <c r="N1377" s="491">
        <f t="shared" si="725"/>
        <v>0.02</v>
      </c>
      <c r="O1377" s="576"/>
      <c r="P1377" s="576"/>
      <c r="Q1377" s="492">
        <f t="shared" si="726"/>
        <v>0</v>
      </c>
      <c r="R1377" s="492"/>
      <c r="S1377" s="715">
        <f t="shared" si="727"/>
        <v>0</v>
      </c>
      <c r="T1377" s="584"/>
      <c r="U1377" s="615"/>
    </row>
    <row r="1378" spans="1:25" s="559" customFormat="1" ht="27.75" customHeight="1" x14ac:dyDescent="0.3">
      <c r="A1378" s="477" t="s">
        <v>2397</v>
      </c>
      <c r="B1378" s="501" t="s">
        <v>4988</v>
      </c>
      <c r="C1378" s="477" t="s">
        <v>552</v>
      </c>
      <c r="D1378" s="508" t="s">
        <v>654</v>
      </c>
      <c r="E1378" s="479" t="s">
        <v>18</v>
      </c>
      <c r="F1378" s="500">
        <f>F1379</f>
        <v>1</v>
      </c>
      <c r="G1378" s="479"/>
      <c r="H1378" s="479"/>
      <c r="I1378" s="479"/>
      <c r="J1378" s="479"/>
      <c r="K1378" s="479"/>
      <c r="L1378" s="500">
        <f>F1378</f>
        <v>1</v>
      </c>
      <c r="M1378" s="507">
        <v>1</v>
      </c>
      <c r="N1378" s="483">
        <f>ROUND(M1378*L1378,2)</f>
        <v>1</v>
      </c>
      <c r="O1378" s="575"/>
      <c r="P1378" s="575"/>
      <c r="Q1378" s="485"/>
      <c r="R1378" s="485">
        <f>ROUND(N1378*P1378,2)</f>
        <v>0</v>
      </c>
      <c r="S1378" s="715">
        <f>ROUND(Q1378+R1378,2)</f>
        <v>0</v>
      </c>
      <c r="T1378" s="586"/>
      <c r="U1378" s="558"/>
      <c r="V1378" s="558"/>
      <c r="W1378" s="558"/>
      <c r="X1378" s="558"/>
      <c r="Y1378" s="558"/>
    </row>
    <row r="1379" spans="1:25" s="613" customFormat="1" ht="40.5" customHeight="1" x14ac:dyDescent="0.25">
      <c r="A1379" s="486" t="s">
        <v>2398</v>
      </c>
      <c r="B1379" s="487"/>
      <c r="C1379" s="486" t="s">
        <v>553</v>
      </c>
      <c r="D1379" s="811" t="s">
        <v>4520</v>
      </c>
      <c r="E1379" s="488" t="s">
        <v>18</v>
      </c>
      <c r="F1379" s="494">
        <v>1</v>
      </c>
      <c r="G1379" s="492"/>
      <c r="H1379" s="492"/>
      <c r="I1379" s="492"/>
      <c r="J1379" s="492"/>
      <c r="K1379" s="492"/>
      <c r="L1379" s="494">
        <f>F1379</f>
        <v>1</v>
      </c>
      <c r="M1379" s="490">
        <v>1</v>
      </c>
      <c r="N1379" s="491">
        <f t="shared" ref="N1379" si="728">ROUND(M1379*L1379,2)</f>
        <v>1</v>
      </c>
      <c r="O1379" s="576"/>
      <c r="P1379" s="576"/>
      <c r="Q1379" s="492">
        <f>ROUND(N1379*O1379,2)</f>
        <v>0</v>
      </c>
      <c r="R1379" s="492"/>
      <c r="S1379" s="715">
        <f>ROUND(Q1379+R1379,2)</f>
        <v>0</v>
      </c>
      <c r="T1379" s="584"/>
    </row>
    <row r="1380" spans="1:25" s="559" customFormat="1" ht="15.75" customHeight="1" x14ac:dyDescent="0.3">
      <c r="A1380" s="477" t="s">
        <v>2400</v>
      </c>
      <c r="B1380" s="501" t="s">
        <v>2088</v>
      </c>
      <c r="C1380" s="477" t="s">
        <v>552</v>
      </c>
      <c r="D1380" s="478" t="s">
        <v>1338</v>
      </c>
      <c r="E1380" s="479" t="s">
        <v>3</v>
      </c>
      <c r="F1380" s="519">
        <v>0.2</v>
      </c>
      <c r="G1380" s="479"/>
      <c r="H1380" s="479"/>
      <c r="I1380" s="479"/>
      <c r="J1380" s="479"/>
      <c r="K1380" s="519"/>
      <c r="L1380" s="519">
        <v>0.2</v>
      </c>
      <c r="M1380" s="482">
        <v>1</v>
      </c>
      <c r="N1380" s="483">
        <f>ROUND(M1380*L1380,2)</f>
        <v>0.2</v>
      </c>
      <c r="O1380" s="575"/>
      <c r="P1380" s="575"/>
      <c r="Q1380" s="484"/>
      <c r="R1380" s="485">
        <f>ROUND(N1380*P1380,2)</f>
        <v>0</v>
      </c>
      <c r="S1380" s="715">
        <f>ROUND(Q1380+R1380,2)</f>
        <v>0</v>
      </c>
      <c r="T1380" s="587"/>
    </row>
    <row r="1381" spans="1:25" s="610" customFormat="1" ht="37.5" customHeight="1" x14ac:dyDescent="0.3">
      <c r="A1381" s="486" t="s">
        <v>2401</v>
      </c>
      <c r="B1381" s="487"/>
      <c r="C1381" s="486" t="s">
        <v>553</v>
      </c>
      <c r="D1381" s="493" t="s">
        <v>886</v>
      </c>
      <c r="E1381" s="489" t="s">
        <v>3</v>
      </c>
      <c r="F1381" s="497">
        <v>0.01</v>
      </c>
      <c r="G1381" s="492"/>
      <c r="H1381" s="492"/>
      <c r="I1381" s="492"/>
      <c r="J1381" s="492"/>
      <c r="K1381" s="492"/>
      <c r="L1381" s="497">
        <f>F1381</f>
        <v>0.01</v>
      </c>
      <c r="M1381" s="490">
        <v>1.1000000000000001</v>
      </c>
      <c r="N1381" s="491">
        <f t="shared" ref="N1381:N1382" si="729">ROUND(M1381*L1381,2)</f>
        <v>0.01</v>
      </c>
      <c r="O1381" s="576"/>
      <c r="P1381" s="576"/>
      <c r="Q1381" s="492">
        <f t="shared" ref="Q1381:Q1382" si="730">ROUND(N1381*O1381,2)</f>
        <v>0</v>
      </c>
      <c r="R1381" s="492"/>
      <c r="S1381" s="715">
        <f t="shared" ref="S1381:S1382" si="731">ROUND(Q1381+R1381,2)</f>
        <v>0</v>
      </c>
      <c r="T1381" s="584"/>
    </row>
    <row r="1382" spans="1:25" s="610" customFormat="1" ht="25.5" customHeight="1" x14ac:dyDescent="0.3">
      <c r="A1382" s="486" t="s">
        <v>3024</v>
      </c>
      <c r="B1382" s="487"/>
      <c r="C1382" s="486" t="s">
        <v>553</v>
      </c>
      <c r="D1382" s="493" t="s">
        <v>2980</v>
      </c>
      <c r="E1382" s="489" t="s">
        <v>2</v>
      </c>
      <c r="F1382" s="497">
        <f>F1381</f>
        <v>0.01</v>
      </c>
      <c r="G1382" s="492"/>
      <c r="H1382" s="492"/>
      <c r="I1382" s="492"/>
      <c r="J1382" s="492"/>
      <c r="K1382" s="492"/>
      <c r="L1382" s="497">
        <f>F1382</f>
        <v>0.01</v>
      </c>
      <c r="M1382" s="490">
        <v>0.7</v>
      </c>
      <c r="N1382" s="491">
        <f t="shared" si="729"/>
        <v>0.01</v>
      </c>
      <c r="O1382" s="576"/>
      <c r="P1382" s="576"/>
      <c r="Q1382" s="492">
        <f t="shared" si="730"/>
        <v>0</v>
      </c>
      <c r="R1382" s="492"/>
      <c r="S1382" s="715">
        <f t="shared" si="731"/>
        <v>0</v>
      </c>
      <c r="T1382" s="584"/>
    </row>
    <row r="1383" spans="1:25" s="617" customFormat="1" ht="22.5" customHeight="1" x14ac:dyDescent="0.3">
      <c r="A1383" s="510" t="s">
        <v>524</v>
      </c>
      <c r="B1383" s="511"/>
      <c r="C1383" s="510"/>
      <c r="D1383" s="465" t="s">
        <v>4526</v>
      </c>
      <c r="E1383" s="512"/>
      <c r="F1383" s="513"/>
      <c r="G1383" s="512"/>
      <c r="H1383" s="512"/>
      <c r="I1383" s="512"/>
      <c r="J1383" s="512"/>
      <c r="K1383" s="512"/>
      <c r="L1383" s="514"/>
      <c r="M1383" s="467"/>
      <c r="N1383" s="468"/>
      <c r="O1383" s="579"/>
      <c r="P1383" s="579"/>
      <c r="Q1383" s="469"/>
      <c r="R1383" s="469"/>
      <c r="S1383" s="715"/>
      <c r="T1383" s="579"/>
      <c r="U1383" s="616"/>
      <c r="V1383" s="616"/>
      <c r="W1383" s="616"/>
      <c r="X1383" s="616"/>
      <c r="Y1383" s="616"/>
    </row>
    <row r="1384" spans="1:25" s="608" customFormat="1" ht="32.25" customHeight="1" x14ac:dyDescent="0.3">
      <c r="A1384" s="477" t="s">
        <v>2408</v>
      </c>
      <c r="B1384" s="501" t="s">
        <v>2086</v>
      </c>
      <c r="C1384" s="477" t="s">
        <v>552</v>
      </c>
      <c r="D1384" s="478" t="s">
        <v>3128</v>
      </c>
      <c r="E1384" s="479" t="s">
        <v>3</v>
      </c>
      <c r="F1384" s="500"/>
      <c r="G1384" s="479"/>
      <c r="H1384" s="479"/>
      <c r="I1384" s="479"/>
      <c r="J1384" s="480"/>
      <c r="K1384" s="664">
        <f>K1385</f>
        <v>9.8125000000000018E-3</v>
      </c>
      <c r="L1384" s="664">
        <f>K1384</f>
        <v>9.8125000000000018E-3</v>
      </c>
      <c r="M1384" s="482">
        <v>1</v>
      </c>
      <c r="N1384" s="483">
        <f>ROUND(M1384*L1384,2)</f>
        <v>0.01</v>
      </c>
      <c r="O1384" s="575"/>
      <c r="P1384" s="575"/>
      <c r="Q1384" s="485"/>
      <c r="R1384" s="485">
        <f>ROUND(N1384*P1384,2)</f>
        <v>0</v>
      </c>
      <c r="S1384" s="715">
        <f>ROUND(Q1384+R1384,2)</f>
        <v>0</v>
      </c>
      <c r="T1384" s="575" t="s">
        <v>555</v>
      </c>
      <c r="U1384" s="607"/>
      <c r="V1384" s="607"/>
      <c r="W1384" s="607"/>
      <c r="X1384" s="607"/>
      <c r="Y1384" s="607"/>
    </row>
    <row r="1385" spans="1:25" s="613" customFormat="1" ht="15.75" customHeight="1" x14ac:dyDescent="0.25">
      <c r="A1385" s="486" t="s">
        <v>2409</v>
      </c>
      <c r="B1385" s="487"/>
      <c r="C1385" s="486" t="s">
        <v>553</v>
      </c>
      <c r="D1385" s="799" t="s">
        <v>4523</v>
      </c>
      <c r="E1385" s="488" t="s">
        <v>1210</v>
      </c>
      <c r="F1385" s="494"/>
      <c r="G1385" s="489"/>
      <c r="H1385" s="489"/>
      <c r="I1385" s="489"/>
      <c r="J1385" s="489">
        <v>2.5000000000000001E-2</v>
      </c>
      <c r="K1385" s="515">
        <f>J1385*3.14*0.125</f>
        <v>9.8125000000000018E-3</v>
      </c>
      <c r="L1385" s="515">
        <f>J1385</f>
        <v>2.5000000000000001E-2</v>
      </c>
      <c r="M1385" s="490">
        <v>1.1000000000000001</v>
      </c>
      <c r="N1385" s="491">
        <f t="shared" ref="N1385:N1386" si="732">ROUND(M1385*L1385,2)</f>
        <v>0.03</v>
      </c>
      <c r="O1385" s="576"/>
      <c r="P1385" s="576"/>
      <c r="Q1385" s="492">
        <f t="shared" ref="Q1385:Q1386" si="733">ROUND(N1385*O1385,2)</f>
        <v>0</v>
      </c>
      <c r="R1385" s="492"/>
      <c r="S1385" s="715">
        <f t="shared" ref="S1385:S1386" si="734">ROUND(Q1385+R1385,2)</f>
        <v>0</v>
      </c>
      <c r="T1385" s="584"/>
      <c r="U1385" s="615"/>
      <c r="V1385" s="615"/>
      <c r="W1385" s="615"/>
      <c r="X1385" s="615"/>
      <c r="Y1385" s="615"/>
    </row>
    <row r="1386" spans="1:25" s="613" customFormat="1" ht="15.75" customHeight="1" x14ac:dyDescent="0.3">
      <c r="A1386" s="486" t="s">
        <v>4999</v>
      </c>
      <c r="B1386" s="487"/>
      <c r="C1386" s="486" t="s">
        <v>553</v>
      </c>
      <c r="D1386" s="502" t="s">
        <v>705</v>
      </c>
      <c r="E1386" s="488" t="s">
        <v>3</v>
      </c>
      <c r="F1386" s="497">
        <v>0.04</v>
      </c>
      <c r="G1386" s="489"/>
      <c r="H1386" s="489"/>
      <c r="I1386" s="489"/>
      <c r="J1386" s="489"/>
      <c r="K1386" s="489"/>
      <c r="L1386" s="497">
        <f>F1386</f>
        <v>0.04</v>
      </c>
      <c r="M1386" s="490">
        <v>1</v>
      </c>
      <c r="N1386" s="491">
        <f t="shared" si="732"/>
        <v>0.04</v>
      </c>
      <c r="O1386" s="576"/>
      <c r="P1386" s="576"/>
      <c r="Q1386" s="492">
        <f t="shared" si="733"/>
        <v>0</v>
      </c>
      <c r="R1386" s="492"/>
      <c r="S1386" s="715">
        <f t="shared" si="734"/>
        <v>0</v>
      </c>
      <c r="T1386" s="584"/>
      <c r="U1386" s="615"/>
    </row>
    <row r="1387" spans="1:25" s="559" customFormat="1" ht="27.75" customHeight="1" x14ac:dyDescent="0.3">
      <c r="A1387" s="477" t="s">
        <v>2412</v>
      </c>
      <c r="B1387" s="501" t="s">
        <v>4988</v>
      </c>
      <c r="C1387" s="477" t="s">
        <v>552</v>
      </c>
      <c r="D1387" s="508" t="s">
        <v>654</v>
      </c>
      <c r="E1387" s="479" t="s">
        <v>18</v>
      </c>
      <c r="F1387" s="500">
        <f>F1388</f>
        <v>1</v>
      </c>
      <c r="G1387" s="479"/>
      <c r="H1387" s="479"/>
      <c r="I1387" s="479"/>
      <c r="J1387" s="479"/>
      <c r="K1387" s="479"/>
      <c r="L1387" s="500">
        <f>F1387</f>
        <v>1</v>
      </c>
      <c r="M1387" s="507">
        <v>1</v>
      </c>
      <c r="N1387" s="483">
        <f>ROUND(M1387*L1387,2)</f>
        <v>1</v>
      </c>
      <c r="O1387" s="575"/>
      <c r="P1387" s="575"/>
      <c r="Q1387" s="485"/>
      <c r="R1387" s="485">
        <f>ROUND(N1387*P1387,2)</f>
        <v>0</v>
      </c>
      <c r="S1387" s="715">
        <f>ROUND(Q1387+R1387,2)</f>
        <v>0</v>
      </c>
      <c r="T1387" s="586"/>
      <c r="U1387" s="558"/>
      <c r="V1387" s="558"/>
      <c r="W1387" s="558"/>
      <c r="X1387" s="558"/>
      <c r="Y1387" s="558"/>
    </row>
    <row r="1388" spans="1:25" s="613" customFormat="1" ht="40.5" customHeight="1" x14ac:dyDescent="0.25">
      <c r="A1388" s="486" t="s">
        <v>2413</v>
      </c>
      <c r="B1388" s="487"/>
      <c r="C1388" s="486" t="s">
        <v>553</v>
      </c>
      <c r="D1388" s="811" t="s">
        <v>4520</v>
      </c>
      <c r="E1388" s="488" t="s">
        <v>18</v>
      </c>
      <c r="F1388" s="494">
        <v>1</v>
      </c>
      <c r="G1388" s="492"/>
      <c r="H1388" s="492"/>
      <c r="I1388" s="492"/>
      <c r="J1388" s="492"/>
      <c r="K1388" s="492"/>
      <c r="L1388" s="494">
        <f>F1388</f>
        <v>1</v>
      </c>
      <c r="M1388" s="490">
        <v>1</v>
      </c>
      <c r="N1388" s="491">
        <f t="shared" ref="N1388" si="735">ROUND(M1388*L1388,2)</f>
        <v>1</v>
      </c>
      <c r="O1388" s="576"/>
      <c r="P1388" s="576"/>
      <c r="Q1388" s="492">
        <f>ROUND(N1388*O1388,2)</f>
        <v>0</v>
      </c>
      <c r="R1388" s="492"/>
      <c r="S1388" s="715">
        <f>ROUND(Q1388+R1388,2)</f>
        <v>0</v>
      </c>
      <c r="T1388" s="584"/>
    </row>
    <row r="1389" spans="1:25" s="559" customFormat="1" ht="15.75" customHeight="1" x14ac:dyDescent="0.3">
      <c r="A1389" s="477" t="s">
        <v>2414</v>
      </c>
      <c r="B1389" s="501" t="s">
        <v>2088</v>
      </c>
      <c r="C1389" s="477" t="s">
        <v>552</v>
      </c>
      <c r="D1389" s="478" t="s">
        <v>1338</v>
      </c>
      <c r="E1389" s="479" t="s">
        <v>3</v>
      </c>
      <c r="F1389" s="519">
        <f>F1390</f>
        <v>0.09</v>
      </c>
      <c r="G1389" s="479"/>
      <c r="H1389" s="479"/>
      <c r="I1389" s="479"/>
      <c r="J1389" s="479"/>
      <c r="K1389" s="519"/>
      <c r="L1389" s="519">
        <f>F1389</f>
        <v>0.09</v>
      </c>
      <c r="M1389" s="482">
        <v>1</v>
      </c>
      <c r="N1389" s="483">
        <f>ROUND(M1389*L1389,2)</f>
        <v>0.09</v>
      </c>
      <c r="O1389" s="575"/>
      <c r="P1389" s="575"/>
      <c r="Q1389" s="484"/>
      <c r="R1389" s="485">
        <f>ROUND(N1389*P1389,2)</f>
        <v>0</v>
      </c>
      <c r="S1389" s="715">
        <f>ROUND(Q1389+R1389,2)</f>
        <v>0</v>
      </c>
      <c r="T1389" s="587"/>
    </row>
    <row r="1390" spans="1:25" s="610" customFormat="1" ht="37.5" customHeight="1" x14ac:dyDescent="0.3">
      <c r="A1390" s="486" t="s">
        <v>2415</v>
      </c>
      <c r="B1390" s="487"/>
      <c r="C1390" s="486" t="s">
        <v>553</v>
      </c>
      <c r="D1390" s="493" t="s">
        <v>886</v>
      </c>
      <c r="E1390" s="489" t="s">
        <v>3</v>
      </c>
      <c r="F1390" s="497">
        <v>0.09</v>
      </c>
      <c r="G1390" s="492"/>
      <c r="H1390" s="492"/>
      <c r="I1390" s="492"/>
      <c r="J1390" s="492"/>
      <c r="K1390" s="492"/>
      <c r="L1390" s="497">
        <f>F1390</f>
        <v>0.09</v>
      </c>
      <c r="M1390" s="490">
        <v>1.1000000000000001</v>
      </c>
      <c r="N1390" s="491">
        <f t="shared" ref="N1390:N1391" si="736">ROUND(M1390*L1390,2)</f>
        <v>0.1</v>
      </c>
      <c r="O1390" s="576"/>
      <c r="P1390" s="576"/>
      <c r="Q1390" s="492">
        <f t="shared" ref="Q1390:Q1391" si="737">ROUND(N1390*O1390,2)</f>
        <v>0</v>
      </c>
      <c r="R1390" s="492"/>
      <c r="S1390" s="715">
        <f t="shared" ref="S1390:S1391" si="738">ROUND(Q1390+R1390,2)</f>
        <v>0</v>
      </c>
      <c r="T1390" s="584"/>
    </row>
    <row r="1391" spans="1:25" s="610" customFormat="1" ht="25.5" customHeight="1" x14ac:dyDescent="0.3">
      <c r="A1391" s="486" t="s">
        <v>5000</v>
      </c>
      <c r="B1391" s="487"/>
      <c r="C1391" s="486" t="s">
        <v>553</v>
      </c>
      <c r="D1391" s="493" t="s">
        <v>2980</v>
      </c>
      <c r="E1391" s="489" t="s">
        <v>2</v>
      </c>
      <c r="F1391" s="497">
        <f>F1390</f>
        <v>0.09</v>
      </c>
      <c r="G1391" s="492"/>
      <c r="H1391" s="492"/>
      <c r="I1391" s="492"/>
      <c r="J1391" s="492"/>
      <c r="K1391" s="492"/>
      <c r="L1391" s="497">
        <f t="shared" ref="L1391" si="739">F1391</f>
        <v>0.09</v>
      </c>
      <c r="M1391" s="490">
        <v>0.7</v>
      </c>
      <c r="N1391" s="491">
        <f t="shared" si="736"/>
        <v>0.06</v>
      </c>
      <c r="O1391" s="576"/>
      <c r="P1391" s="576"/>
      <c r="Q1391" s="492">
        <f t="shared" si="737"/>
        <v>0</v>
      </c>
      <c r="R1391" s="492"/>
      <c r="S1391" s="715">
        <f t="shared" si="738"/>
        <v>0</v>
      </c>
      <c r="T1391" s="584"/>
    </row>
    <row r="1392" spans="1:25" s="617" customFormat="1" ht="22.5" customHeight="1" x14ac:dyDescent="0.3">
      <c r="A1392" s="510" t="s">
        <v>525</v>
      </c>
      <c r="B1392" s="511"/>
      <c r="C1392" s="510"/>
      <c r="D1392" s="465" t="s">
        <v>4525</v>
      </c>
      <c r="E1392" s="512"/>
      <c r="F1392" s="513"/>
      <c r="G1392" s="512"/>
      <c r="H1392" s="512"/>
      <c r="I1392" s="512"/>
      <c r="J1392" s="512"/>
      <c r="K1392" s="512"/>
      <c r="L1392" s="514"/>
      <c r="M1392" s="467"/>
      <c r="N1392" s="468"/>
      <c r="O1392" s="579"/>
      <c r="P1392" s="579"/>
      <c r="Q1392" s="469"/>
      <c r="R1392" s="469"/>
      <c r="S1392" s="715"/>
      <c r="T1392" s="579"/>
      <c r="U1392" s="616"/>
      <c r="V1392" s="616"/>
      <c r="W1392" s="616"/>
      <c r="X1392" s="616"/>
      <c r="Y1392" s="616"/>
    </row>
    <row r="1393" spans="1:25" s="608" customFormat="1" ht="32.25" customHeight="1" x14ac:dyDescent="0.3">
      <c r="A1393" s="477" t="s">
        <v>2418</v>
      </c>
      <c r="B1393" s="501" t="s">
        <v>2086</v>
      </c>
      <c r="C1393" s="477" t="s">
        <v>552</v>
      </c>
      <c r="D1393" s="478" t="s">
        <v>3128</v>
      </c>
      <c r="E1393" s="479" t="s">
        <v>3</v>
      </c>
      <c r="F1393" s="500"/>
      <c r="G1393" s="479"/>
      <c r="H1393" s="479"/>
      <c r="I1393" s="479"/>
      <c r="J1393" s="480"/>
      <c r="K1393" s="664">
        <f>K1394</f>
        <v>0.23487200000000003</v>
      </c>
      <c r="L1393" s="664">
        <f>K1393</f>
        <v>0.23487200000000003</v>
      </c>
      <c r="M1393" s="482">
        <v>1</v>
      </c>
      <c r="N1393" s="483">
        <f>ROUND(M1393*L1393,2)</f>
        <v>0.23</v>
      </c>
      <c r="O1393" s="575"/>
      <c r="P1393" s="575"/>
      <c r="Q1393" s="485"/>
      <c r="R1393" s="485">
        <f>ROUND(N1393*P1393,2)</f>
        <v>0</v>
      </c>
      <c r="S1393" s="715">
        <f>ROUND(Q1393+R1393,2)</f>
        <v>0</v>
      </c>
      <c r="T1393" s="575" t="s">
        <v>555</v>
      </c>
      <c r="U1393" s="607"/>
      <c r="V1393" s="607"/>
      <c r="W1393" s="607"/>
      <c r="X1393" s="607"/>
      <c r="Y1393" s="607"/>
    </row>
    <row r="1394" spans="1:25" s="613" customFormat="1" ht="15.75" customHeight="1" x14ac:dyDescent="0.25">
      <c r="A1394" s="486" t="s">
        <v>2419</v>
      </c>
      <c r="B1394" s="487"/>
      <c r="C1394" s="486" t="s">
        <v>553</v>
      </c>
      <c r="D1394" s="799" t="s">
        <v>4527</v>
      </c>
      <c r="E1394" s="488" t="s">
        <v>1210</v>
      </c>
      <c r="F1394" s="494"/>
      <c r="G1394" s="489"/>
      <c r="H1394" s="489"/>
      <c r="I1394" s="489"/>
      <c r="J1394" s="489">
        <v>0.68</v>
      </c>
      <c r="K1394" s="515">
        <f>J1394*3.14*0.11</f>
        <v>0.23487200000000003</v>
      </c>
      <c r="L1394" s="515">
        <f>J1394</f>
        <v>0.68</v>
      </c>
      <c r="M1394" s="490">
        <v>1.1000000000000001</v>
      </c>
      <c r="N1394" s="491">
        <f t="shared" ref="N1394:N1395" si="740">ROUND(M1394*L1394,2)</f>
        <v>0.75</v>
      </c>
      <c r="O1394" s="576"/>
      <c r="P1394" s="576"/>
      <c r="Q1394" s="492">
        <f t="shared" ref="Q1394:Q1395" si="741">ROUND(N1394*O1394,2)</f>
        <v>0</v>
      </c>
      <c r="R1394" s="492"/>
      <c r="S1394" s="715">
        <f t="shared" ref="S1394:S1395" si="742">ROUND(Q1394+R1394,2)</f>
        <v>0</v>
      </c>
      <c r="T1394" s="584"/>
      <c r="U1394" s="615"/>
      <c r="V1394" s="615"/>
      <c r="W1394" s="615"/>
      <c r="X1394" s="615"/>
      <c r="Y1394" s="615"/>
    </row>
    <row r="1395" spans="1:25" s="613" customFormat="1" ht="15.75" customHeight="1" x14ac:dyDescent="0.3">
      <c r="A1395" s="486" t="s">
        <v>2420</v>
      </c>
      <c r="B1395" s="487"/>
      <c r="C1395" s="486" t="s">
        <v>553</v>
      </c>
      <c r="D1395" s="502" t="s">
        <v>705</v>
      </c>
      <c r="E1395" s="488" t="s">
        <v>3</v>
      </c>
      <c r="F1395" s="497">
        <v>0.02</v>
      </c>
      <c r="G1395" s="489"/>
      <c r="H1395" s="489"/>
      <c r="I1395" s="489"/>
      <c r="J1395" s="489"/>
      <c r="K1395" s="489"/>
      <c r="L1395" s="497">
        <f>F1395</f>
        <v>0.02</v>
      </c>
      <c r="M1395" s="490">
        <v>1</v>
      </c>
      <c r="N1395" s="491">
        <f t="shared" si="740"/>
        <v>0.02</v>
      </c>
      <c r="O1395" s="576"/>
      <c r="P1395" s="576"/>
      <c r="Q1395" s="492">
        <f t="shared" si="741"/>
        <v>0</v>
      </c>
      <c r="R1395" s="492"/>
      <c r="S1395" s="715">
        <f t="shared" si="742"/>
        <v>0</v>
      </c>
      <c r="T1395" s="584"/>
      <c r="U1395" s="615"/>
    </row>
    <row r="1396" spans="1:25" s="608" customFormat="1" ht="15.75" customHeight="1" x14ac:dyDescent="0.3">
      <c r="A1396" s="477" t="s">
        <v>2444</v>
      </c>
      <c r="B1396" s="501" t="s">
        <v>2975</v>
      </c>
      <c r="C1396" s="504" t="s">
        <v>552</v>
      </c>
      <c r="D1396" s="478" t="s">
        <v>3153</v>
      </c>
      <c r="E1396" s="479" t="s">
        <v>1685</v>
      </c>
      <c r="F1396" s="506">
        <f>F1397</f>
        <v>1</v>
      </c>
      <c r="G1396" s="505"/>
      <c r="H1396" s="505"/>
      <c r="I1396" s="505"/>
      <c r="J1396" s="505"/>
      <c r="K1396" s="479"/>
      <c r="L1396" s="500">
        <f t="shared" ref="L1396:L1397" si="743">F1396</f>
        <v>1</v>
      </c>
      <c r="M1396" s="482">
        <v>1</v>
      </c>
      <c r="N1396" s="483">
        <f>ROUND(M1396*L1396,2)</f>
        <v>1</v>
      </c>
      <c r="O1396" s="578"/>
      <c r="P1396" s="578"/>
      <c r="Q1396" s="485"/>
      <c r="R1396" s="485">
        <f>ROUND(N1396*P1396,2)</f>
        <v>0</v>
      </c>
      <c r="S1396" s="715">
        <f>ROUND(Q1396+R1396,2)</f>
        <v>0</v>
      </c>
      <c r="T1396" s="586"/>
      <c r="U1396" s="607"/>
      <c r="V1396" s="607"/>
      <c r="W1396" s="607"/>
      <c r="X1396" s="607"/>
      <c r="Y1396" s="607"/>
    </row>
    <row r="1397" spans="1:25" s="629" customFormat="1" ht="15.75" customHeight="1" x14ac:dyDescent="0.25">
      <c r="A1397" s="546" t="s">
        <v>2445</v>
      </c>
      <c r="B1397" s="547"/>
      <c r="C1397" s="546" t="s">
        <v>553</v>
      </c>
      <c r="D1397" s="900" t="s">
        <v>4528</v>
      </c>
      <c r="E1397" s="548" t="s">
        <v>1685</v>
      </c>
      <c r="F1397" s="553">
        <v>1</v>
      </c>
      <c r="G1397" s="548"/>
      <c r="H1397" s="548"/>
      <c r="I1397" s="548"/>
      <c r="J1397" s="548"/>
      <c r="K1397" s="548"/>
      <c r="L1397" s="553">
        <f t="shared" si="743"/>
        <v>1</v>
      </c>
      <c r="M1397" s="550">
        <v>1</v>
      </c>
      <c r="N1397" s="491">
        <f t="shared" ref="N1397" si="744">ROUND(M1397*L1397,2)</f>
        <v>1</v>
      </c>
      <c r="O1397" s="581"/>
      <c r="P1397" s="581"/>
      <c r="Q1397" s="492">
        <f>ROUND(N1397*O1397,2)</f>
        <v>0</v>
      </c>
      <c r="R1397" s="492"/>
      <c r="S1397" s="715">
        <f>ROUND(Q1397+R1397,2)</f>
        <v>0</v>
      </c>
      <c r="T1397" s="701" t="s">
        <v>3121</v>
      </c>
      <c r="U1397" s="628"/>
    </row>
    <row r="1398" spans="1:25" s="617" customFormat="1" ht="22.5" customHeight="1" x14ac:dyDescent="0.3">
      <c r="A1398" s="510" t="s">
        <v>526</v>
      </c>
      <c r="B1398" s="511"/>
      <c r="C1398" s="510"/>
      <c r="D1398" s="465" t="s">
        <v>4529</v>
      </c>
      <c r="E1398" s="512"/>
      <c r="F1398" s="513"/>
      <c r="G1398" s="512"/>
      <c r="H1398" s="512"/>
      <c r="I1398" s="512"/>
      <c r="J1398" s="512"/>
      <c r="K1398" s="512"/>
      <c r="L1398" s="514"/>
      <c r="M1398" s="467"/>
      <c r="N1398" s="468"/>
      <c r="O1398" s="579"/>
      <c r="P1398" s="579"/>
      <c r="Q1398" s="469"/>
      <c r="R1398" s="469"/>
      <c r="S1398" s="715"/>
      <c r="T1398" s="579"/>
      <c r="U1398" s="616"/>
      <c r="V1398" s="616"/>
      <c r="W1398" s="616"/>
      <c r="X1398" s="616"/>
      <c r="Y1398" s="616"/>
    </row>
    <row r="1399" spans="1:25" s="608" customFormat="1" ht="32.25" customHeight="1" x14ac:dyDescent="0.3">
      <c r="A1399" s="477" t="s">
        <v>2453</v>
      </c>
      <c r="B1399" s="501" t="s">
        <v>2086</v>
      </c>
      <c r="C1399" s="477" t="s">
        <v>552</v>
      </c>
      <c r="D1399" s="802" t="s">
        <v>3128</v>
      </c>
      <c r="E1399" s="803" t="s">
        <v>3</v>
      </c>
      <c r="F1399" s="804"/>
      <c r="G1399" s="803"/>
      <c r="H1399" s="479"/>
      <c r="I1399" s="480"/>
      <c r="J1399" s="480"/>
      <c r="K1399" s="480">
        <f>SUM(K1400:K1411)</f>
        <v>51.055819253772391</v>
      </c>
      <c r="L1399" s="480">
        <f>K1399</f>
        <v>51.055819253772391</v>
      </c>
      <c r="M1399" s="482">
        <v>1</v>
      </c>
      <c r="N1399" s="483">
        <f>ROUND(M1399*L1399,2)</f>
        <v>51.06</v>
      </c>
      <c r="O1399" s="575"/>
      <c r="P1399" s="575"/>
      <c r="Q1399" s="485"/>
      <c r="R1399" s="485">
        <f>ROUND(N1399*P1399,2)</f>
        <v>0</v>
      </c>
      <c r="S1399" s="715">
        <f>ROUND(Q1399+R1399,2)</f>
        <v>0</v>
      </c>
      <c r="T1399" s="575" t="s">
        <v>555</v>
      </c>
      <c r="U1399" s="607"/>
      <c r="V1399" s="607"/>
      <c r="W1399" s="607"/>
      <c r="X1399" s="607"/>
      <c r="Y1399" s="607"/>
    </row>
    <row r="1400" spans="1:25" s="610" customFormat="1" ht="22.5" customHeight="1" x14ac:dyDescent="0.25">
      <c r="A1400" s="486" t="s">
        <v>2454</v>
      </c>
      <c r="B1400" s="487"/>
      <c r="C1400" s="800" t="s">
        <v>553</v>
      </c>
      <c r="D1400" s="809" t="s">
        <v>4530</v>
      </c>
      <c r="E1400" s="496" t="s">
        <v>1210</v>
      </c>
      <c r="F1400" s="494"/>
      <c r="G1400" s="489">
        <v>0.25</v>
      </c>
      <c r="H1400" s="801">
        <v>0.15</v>
      </c>
      <c r="I1400" s="492">
        <f>(G1400+H1400)*2</f>
        <v>0.8</v>
      </c>
      <c r="J1400" s="524">
        <v>34.43</v>
      </c>
      <c r="K1400" s="492">
        <f>J1400*I1400</f>
        <v>27.544</v>
      </c>
      <c r="L1400" s="492">
        <f>J1400</f>
        <v>34.43</v>
      </c>
      <c r="M1400" s="490">
        <v>1.1000000000000001</v>
      </c>
      <c r="N1400" s="491">
        <f t="shared" ref="N1400:N1412" si="745">ROUND(M1400*L1400,2)</f>
        <v>37.869999999999997</v>
      </c>
      <c r="O1400" s="576"/>
      <c r="P1400" s="576"/>
      <c r="Q1400" s="492">
        <f t="shared" ref="Q1400:Q1412" si="746">ROUND(N1400*O1400,2)</f>
        <v>0</v>
      </c>
      <c r="R1400" s="492"/>
      <c r="S1400" s="715">
        <f t="shared" ref="S1400:S1412" si="747">ROUND(Q1400+R1400,2)</f>
        <v>0</v>
      </c>
      <c r="T1400" s="576"/>
      <c r="U1400" s="609"/>
      <c r="V1400" s="609"/>
      <c r="W1400" s="609"/>
      <c r="X1400" s="609"/>
      <c r="Y1400" s="609"/>
    </row>
    <row r="1401" spans="1:25" s="610" customFormat="1" ht="22.5" customHeight="1" x14ac:dyDescent="0.25">
      <c r="A1401" s="486" t="s">
        <v>5001</v>
      </c>
      <c r="B1401" s="487"/>
      <c r="C1401" s="800" t="s">
        <v>553</v>
      </c>
      <c r="D1401" s="809" t="s">
        <v>4531</v>
      </c>
      <c r="E1401" s="496" t="s">
        <v>1210</v>
      </c>
      <c r="F1401" s="494"/>
      <c r="G1401" s="489"/>
      <c r="H1401" s="801"/>
      <c r="I1401" s="492"/>
      <c r="J1401" s="524">
        <v>17.149999999999999</v>
      </c>
      <c r="K1401" s="492">
        <f>J1401*3.14*0.25</f>
        <v>13.46275</v>
      </c>
      <c r="L1401" s="492">
        <f t="shared" ref="L1401" si="748">J1401</f>
        <v>17.149999999999999</v>
      </c>
      <c r="M1401" s="490">
        <v>1.1000000000000001</v>
      </c>
      <c r="N1401" s="491">
        <f t="shared" si="745"/>
        <v>18.87</v>
      </c>
      <c r="O1401" s="576"/>
      <c r="P1401" s="576"/>
      <c r="Q1401" s="492">
        <f t="shared" si="746"/>
        <v>0</v>
      </c>
      <c r="R1401" s="492"/>
      <c r="S1401" s="715">
        <f t="shared" si="747"/>
        <v>0</v>
      </c>
      <c r="T1401" s="576"/>
      <c r="U1401" s="609"/>
      <c r="V1401" s="609"/>
      <c r="W1401" s="609"/>
      <c r="X1401" s="609"/>
      <c r="Y1401" s="609"/>
    </row>
    <row r="1402" spans="1:25" s="610" customFormat="1" ht="22.5" customHeight="1" x14ac:dyDescent="0.25">
      <c r="A1402" s="486" t="s">
        <v>5002</v>
      </c>
      <c r="B1402" s="487"/>
      <c r="C1402" s="800" t="s">
        <v>553</v>
      </c>
      <c r="D1402" s="901" t="s">
        <v>4532</v>
      </c>
      <c r="E1402" s="496" t="s">
        <v>18</v>
      </c>
      <c r="F1402" s="570">
        <v>2</v>
      </c>
      <c r="G1402" s="565"/>
      <c r="H1402" s="801"/>
      <c r="I1402" s="492"/>
      <c r="J1402" s="526"/>
      <c r="K1402" s="549">
        <v>0.55000000000000004</v>
      </c>
      <c r="L1402" s="492">
        <f>F1402</f>
        <v>2</v>
      </c>
      <c r="M1402" s="490">
        <v>1</v>
      </c>
      <c r="N1402" s="491">
        <f t="shared" si="745"/>
        <v>2</v>
      </c>
      <c r="O1402" s="576"/>
      <c r="P1402" s="576"/>
      <c r="Q1402" s="492">
        <f t="shared" si="746"/>
        <v>0</v>
      </c>
      <c r="R1402" s="492"/>
      <c r="S1402" s="715">
        <f t="shared" si="747"/>
        <v>0</v>
      </c>
      <c r="T1402" s="576"/>
      <c r="U1402" s="609"/>
      <c r="V1402" s="609"/>
      <c r="W1402" s="609"/>
      <c r="X1402" s="609"/>
      <c r="Y1402" s="609"/>
    </row>
    <row r="1403" spans="1:25" s="610" customFormat="1" ht="22.5" customHeight="1" x14ac:dyDescent="0.25">
      <c r="A1403" s="486" t="s">
        <v>5003</v>
      </c>
      <c r="B1403" s="487"/>
      <c r="C1403" s="800" t="s">
        <v>553</v>
      </c>
      <c r="D1403" s="901" t="s">
        <v>4533</v>
      </c>
      <c r="E1403" s="496" t="s">
        <v>18</v>
      </c>
      <c r="F1403" s="570">
        <v>2</v>
      </c>
      <c r="G1403" s="565"/>
      <c r="H1403" s="801"/>
      <c r="I1403" s="492"/>
      <c r="J1403" s="526"/>
      <c r="K1403" s="814">
        <v>0.39696585076152269</v>
      </c>
      <c r="L1403" s="492">
        <f t="shared" ref="L1403:L1411" si="749">F1403</f>
        <v>2</v>
      </c>
      <c r="M1403" s="490">
        <v>1</v>
      </c>
      <c r="N1403" s="491">
        <f t="shared" si="745"/>
        <v>2</v>
      </c>
      <c r="O1403" s="576"/>
      <c r="P1403" s="576"/>
      <c r="Q1403" s="492">
        <f t="shared" si="746"/>
        <v>0</v>
      </c>
      <c r="R1403" s="492"/>
      <c r="S1403" s="715">
        <f t="shared" si="747"/>
        <v>0</v>
      </c>
      <c r="T1403" s="576"/>
      <c r="U1403" s="609"/>
      <c r="V1403" s="609"/>
      <c r="W1403" s="609"/>
      <c r="X1403" s="609"/>
      <c r="Y1403" s="609"/>
    </row>
    <row r="1404" spans="1:25" s="610" customFormat="1" ht="22.5" customHeight="1" x14ac:dyDescent="0.25">
      <c r="A1404" s="486" t="s">
        <v>5004</v>
      </c>
      <c r="B1404" s="487"/>
      <c r="C1404" s="800" t="s">
        <v>553</v>
      </c>
      <c r="D1404" s="901" t="s">
        <v>4534</v>
      </c>
      <c r="E1404" s="496" t="s">
        <v>18</v>
      </c>
      <c r="F1404" s="570">
        <v>4</v>
      </c>
      <c r="G1404" s="565"/>
      <c r="H1404" s="801"/>
      <c r="I1404" s="492"/>
      <c r="J1404" s="526"/>
      <c r="K1404" s="549">
        <v>0.93100954042706408</v>
      </c>
      <c r="L1404" s="492">
        <f t="shared" si="749"/>
        <v>4</v>
      </c>
      <c r="M1404" s="490">
        <v>1</v>
      </c>
      <c r="N1404" s="491">
        <f t="shared" si="745"/>
        <v>4</v>
      </c>
      <c r="O1404" s="576"/>
      <c r="P1404" s="576"/>
      <c r="Q1404" s="492">
        <f t="shared" si="746"/>
        <v>0</v>
      </c>
      <c r="R1404" s="492"/>
      <c r="S1404" s="715">
        <f t="shared" si="747"/>
        <v>0</v>
      </c>
      <c r="T1404" s="576"/>
      <c r="U1404" s="609"/>
      <c r="V1404" s="609"/>
      <c r="W1404" s="609"/>
      <c r="X1404" s="609"/>
      <c r="Y1404" s="609"/>
    </row>
    <row r="1405" spans="1:25" s="610" customFormat="1" ht="22.5" customHeight="1" x14ac:dyDescent="0.25">
      <c r="A1405" s="486" t="s">
        <v>5005</v>
      </c>
      <c r="B1405" s="487"/>
      <c r="C1405" s="800" t="s">
        <v>553</v>
      </c>
      <c r="D1405" s="901" t="s">
        <v>4535</v>
      </c>
      <c r="E1405" s="496" t="s">
        <v>18</v>
      </c>
      <c r="F1405" s="570">
        <v>6</v>
      </c>
      <c r="G1405" s="565"/>
      <c r="H1405" s="801"/>
      <c r="I1405" s="492"/>
      <c r="J1405" s="526"/>
      <c r="K1405" s="549">
        <v>2.3217897232427234</v>
      </c>
      <c r="L1405" s="492">
        <f t="shared" si="749"/>
        <v>6</v>
      </c>
      <c r="M1405" s="490">
        <v>1</v>
      </c>
      <c r="N1405" s="491">
        <f t="shared" si="745"/>
        <v>6</v>
      </c>
      <c r="O1405" s="576"/>
      <c r="P1405" s="576"/>
      <c r="Q1405" s="492">
        <f t="shared" si="746"/>
        <v>0</v>
      </c>
      <c r="R1405" s="492"/>
      <c r="S1405" s="715">
        <f t="shared" si="747"/>
        <v>0</v>
      </c>
      <c r="T1405" s="576"/>
      <c r="U1405" s="609"/>
      <c r="V1405" s="609"/>
      <c r="W1405" s="609"/>
      <c r="X1405" s="609"/>
      <c r="Y1405" s="609"/>
    </row>
    <row r="1406" spans="1:25" s="610" customFormat="1" ht="22.5" customHeight="1" x14ac:dyDescent="0.25">
      <c r="A1406" s="486" t="s">
        <v>5006</v>
      </c>
      <c r="B1406" s="487"/>
      <c r="C1406" s="800" t="s">
        <v>553</v>
      </c>
      <c r="D1406" s="901" t="s">
        <v>4536</v>
      </c>
      <c r="E1406" s="496" t="s">
        <v>18</v>
      </c>
      <c r="F1406" s="570">
        <v>8</v>
      </c>
      <c r="G1406" s="565"/>
      <c r="H1406" s="801"/>
      <c r="I1406" s="492"/>
      <c r="J1406" s="526"/>
      <c r="K1406" s="549">
        <v>1.3939822368615504</v>
      </c>
      <c r="L1406" s="492">
        <f t="shared" si="749"/>
        <v>8</v>
      </c>
      <c r="M1406" s="490">
        <v>1</v>
      </c>
      <c r="N1406" s="491">
        <f t="shared" si="745"/>
        <v>8</v>
      </c>
      <c r="O1406" s="576"/>
      <c r="P1406" s="576"/>
      <c r="Q1406" s="492">
        <f t="shared" si="746"/>
        <v>0</v>
      </c>
      <c r="R1406" s="492"/>
      <c r="S1406" s="715">
        <f t="shared" si="747"/>
        <v>0</v>
      </c>
      <c r="T1406" s="576"/>
      <c r="U1406" s="609"/>
      <c r="V1406" s="609"/>
      <c r="W1406" s="609"/>
      <c r="X1406" s="609"/>
      <c r="Y1406" s="609"/>
    </row>
    <row r="1407" spans="1:25" s="610" customFormat="1" ht="22.5" customHeight="1" x14ac:dyDescent="0.25">
      <c r="A1407" s="486" t="s">
        <v>5007</v>
      </c>
      <c r="B1407" s="487"/>
      <c r="C1407" s="800" t="s">
        <v>553</v>
      </c>
      <c r="D1407" s="901" t="s">
        <v>4537</v>
      </c>
      <c r="E1407" s="496" t="s">
        <v>18</v>
      </c>
      <c r="F1407" s="570">
        <v>4</v>
      </c>
      <c r="G1407" s="565"/>
      <c r="H1407" s="801"/>
      <c r="I1407" s="492"/>
      <c r="J1407" s="526"/>
      <c r="K1407" s="549">
        <v>1.0739822368615504</v>
      </c>
      <c r="L1407" s="492">
        <f t="shared" si="749"/>
        <v>4</v>
      </c>
      <c r="M1407" s="490">
        <v>1</v>
      </c>
      <c r="N1407" s="491">
        <f t="shared" si="745"/>
        <v>4</v>
      </c>
      <c r="O1407" s="576"/>
      <c r="P1407" s="576"/>
      <c r="Q1407" s="492">
        <f t="shared" si="746"/>
        <v>0</v>
      </c>
      <c r="R1407" s="492"/>
      <c r="S1407" s="715">
        <f t="shared" si="747"/>
        <v>0</v>
      </c>
      <c r="T1407" s="576"/>
      <c r="U1407" s="609"/>
      <c r="V1407" s="609"/>
      <c r="W1407" s="609"/>
      <c r="X1407" s="609"/>
      <c r="Y1407" s="609"/>
    </row>
    <row r="1408" spans="1:25" s="610" customFormat="1" ht="22.5" customHeight="1" x14ac:dyDescent="0.25">
      <c r="A1408" s="486" t="s">
        <v>5008</v>
      </c>
      <c r="B1408" s="487"/>
      <c r="C1408" s="800" t="s">
        <v>553</v>
      </c>
      <c r="D1408" s="901" t="s">
        <v>4538</v>
      </c>
      <c r="E1408" s="496" t="s">
        <v>18</v>
      </c>
      <c r="F1408" s="570">
        <v>5</v>
      </c>
      <c r="G1408" s="565"/>
      <c r="H1408" s="801"/>
      <c r="I1408" s="492"/>
      <c r="J1408" s="526"/>
      <c r="K1408" s="549">
        <v>1.9707963267948967</v>
      </c>
      <c r="L1408" s="492">
        <f t="shared" si="749"/>
        <v>5</v>
      </c>
      <c r="M1408" s="490">
        <v>1</v>
      </c>
      <c r="N1408" s="491">
        <f t="shared" si="745"/>
        <v>5</v>
      </c>
      <c r="O1408" s="576"/>
      <c r="P1408" s="576"/>
      <c r="Q1408" s="492">
        <f t="shared" si="746"/>
        <v>0</v>
      </c>
      <c r="R1408" s="492"/>
      <c r="S1408" s="715">
        <f t="shared" si="747"/>
        <v>0</v>
      </c>
      <c r="T1408" s="576"/>
      <c r="U1408" s="609"/>
      <c r="V1408" s="609"/>
      <c r="W1408" s="609"/>
      <c r="X1408" s="609"/>
      <c r="Y1408" s="609"/>
    </row>
    <row r="1409" spans="1:25" s="610" customFormat="1" ht="22.5" customHeight="1" x14ac:dyDescent="0.25">
      <c r="A1409" s="486" t="s">
        <v>5009</v>
      </c>
      <c r="B1409" s="487"/>
      <c r="C1409" s="800" t="s">
        <v>553</v>
      </c>
      <c r="D1409" s="809" t="s">
        <v>4539</v>
      </c>
      <c r="E1409" s="496" t="s">
        <v>18</v>
      </c>
      <c r="F1409" s="570">
        <v>1</v>
      </c>
      <c r="G1409" s="565"/>
      <c r="H1409" s="801"/>
      <c r="I1409" s="492"/>
      <c r="J1409" s="526"/>
      <c r="K1409" s="549">
        <v>0.28000000000000003</v>
      </c>
      <c r="L1409" s="492">
        <f t="shared" si="749"/>
        <v>1</v>
      </c>
      <c r="M1409" s="490">
        <v>1</v>
      </c>
      <c r="N1409" s="491">
        <f t="shared" si="745"/>
        <v>1</v>
      </c>
      <c r="O1409" s="576"/>
      <c r="P1409" s="576"/>
      <c r="Q1409" s="492">
        <f t="shared" si="746"/>
        <v>0</v>
      </c>
      <c r="R1409" s="492"/>
      <c r="S1409" s="715">
        <f t="shared" si="747"/>
        <v>0</v>
      </c>
      <c r="T1409" s="576"/>
      <c r="U1409" s="609"/>
      <c r="V1409" s="609"/>
      <c r="W1409" s="609"/>
      <c r="X1409" s="609"/>
      <c r="Y1409" s="609"/>
    </row>
    <row r="1410" spans="1:25" s="610" customFormat="1" ht="22.5" customHeight="1" x14ac:dyDescent="0.25">
      <c r="A1410" s="486" t="s">
        <v>5010</v>
      </c>
      <c r="B1410" s="487"/>
      <c r="C1410" s="800" t="s">
        <v>553</v>
      </c>
      <c r="D1410" s="809" t="s">
        <v>4540</v>
      </c>
      <c r="E1410" s="496" t="s">
        <v>18</v>
      </c>
      <c r="F1410" s="570">
        <v>1</v>
      </c>
      <c r="G1410" s="565"/>
      <c r="H1410" s="801"/>
      <c r="I1410" s="492"/>
      <c r="J1410" s="526"/>
      <c r="K1410" s="549">
        <v>0.28263583470577036</v>
      </c>
      <c r="L1410" s="492">
        <f t="shared" si="749"/>
        <v>1</v>
      </c>
      <c r="M1410" s="490">
        <v>1</v>
      </c>
      <c r="N1410" s="491">
        <f t="shared" si="745"/>
        <v>1</v>
      </c>
      <c r="O1410" s="576"/>
      <c r="P1410" s="576"/>
      <c r="Q1410" s="492">
        <f t="shared" si="746"/>
        <v>0</v>
      </c>
      <c r="R1410" s="492"/>
      <c r="S1410" s="715">
        <f t="shared" si="747"/>
        <v>0</v>
      </c>
      <c r="T1410" s="576"/>
      <c r="U1410" s="609"/>
      <c r="V1410" s="609"/>
      <c r="W1410" s="609"/>
      <c r="X1410" s="609"/>
      <c r="Y1410" s="609"/>
    </row>
    <row r="1411" spans="1:25" s="610" customFormat="1" ht="22.5" customHeight="1" x14ac:dyDescent="0.25">
      <c r="A1411" s="486" t="s">
        <v>5011</v>
      </c>
      <c r="B1411" s="487"/>
      <c r="C1411" s="800" t="s">
        <v>553</v>
      </c>
      <c r="D1411" s="809" t="s">
        <v>4541</v>
      </c>
      <c r="E1411" s="496" t="s">
        <v>18</v>
      </c>
      <c r="F1411" s="570">
        <v>3</v>
      </c>
      <c r="G1411" s="565"/>
      <c r="H1411" s="801"/>
      <c r="I1411" s="492"/>
      <c r="J1411" s="526"/>
      <c r="K1411" s="549">
        <v>0.84790750411731108</v>
      </c>
      <c r="L1411" s="492">
        <f t="shared" si="749"/>
        <v>3</v>
      </c>
      <c r="M1411" s="490">
        <v>1</v>
      </c>
      <c r="N1411" s="491">
        <f t="shared" si="745"/>
        <v>3</v>
      </c>
      <c r="O1411" s="576"/>
      <c r="P1411" s="576"/>
      <c r="Q1411" s="492">
        <f t="shared" si="746"/>
        <v>0</v>
      </c>
      <c r="R1411" s="492"/>
      <c r="S1411" s="715">
        <f t="shared" si="747"/>
        <v>0</v>
      </c>
      <c r="T1411" s="576"/>
      <c r="U1411" s="609"/>
      <c r="V1411" s="609"/>
      <c r="W1411" s="609"/>
      <c r="X1411" s="609"/>
      <c r="Y1411" s="609"/>
    </row>
    <row r="1412" spans="1:25" s="610" customFormat="1" x14ac:dyDescent="0.25">
      <c r="A1412" s="486" t="s">
        <v>5012</v>
      </c>
      <c r="B1412" s="487"/>
      <c r="C1412" s="486" t="s">
        <v>553</v>
      </c>
      <c r="D1412" s="805" t="s">
        <v>705</v>
      </c>
      <c r="E1412" s="806" t="s">
        <v>3</v>
      </c>
      <c r="F1412" s="807">
        <v>0.09</v>
      </c>
      <c r="G1412" s="808"/>
      <c r="H1412" s="489"/>
      <c r="I1412" s="492"/>
      <c r="J1412" s="526"/>
      <c r="K1412" s="492"/>
      <c r="L1412" s="497">
        <f t="shared" ref="L1412" si="750">F1412</f>
        <v>0.09</v>
      </c>
      <c r="M1412" s="490">
        <v>1</v>
      </c>
      <c r="N1412" s="491">
        <f t="shared" si="745"/>
        <v>0.09</v>
      </c>
      <c r="O1412" s="576"/>
      <c r="P1412" s="576"/>
      <c r="Q1412" s="492">
        <f t="shared" si="746"/>
        <v>0</v>
      </c>
      <c r="R1412" s="492"/>
      <c r="S1412" s="715">
        <f t="shared" si="747"/>
        <v>0</v>
      </c>
      <c r="T1412" s="576"/>
      <c r="U1412" s="609"/>
      <c r="V1412" s="609"/>
      <c r="W1412" s="609"/>
      <c r="X1412" s="609"/>
      <c r="Y1412" s="609"/>
    </row>
    <row r="1413" spans="1:25" s="559" customFormat="1" x14ac:dyDescent="0.3">
      <c r="A1413" s="477" t="s">
        <v>2455</v>
      </c>
      <c r="B1413" s="501" t="s">
        <v>4988</v>
      </c>
      <c r="C1413" s="504" t="s">
        <v>552</v>
      </c>
      <c r="D1413" s="508" t="s">
        <v>654</v>
      </c>
      <c r="E1413" s="479" t="s">
        <v>18</v>
      </c>
      <c r="F1413" s="500">
        <f>F1414</f>
        <v>3</v>
      </c>
      <c r="G1413" s="500"/>
      <c r="H1413" s="500"/>
      <c r="I1413" s="500"/>
      <c r="J1413" s="500"/>
      <c r="K1413" s="500"/>
      <c r="L1413" s="506">
        <f t="shared" ref="L1413:L1414" si="751">F1413</f>
        <v>3</v>
      </c>
      <c r="M1413" s="507">
        <v>1</v>
      </c>
      <c r="N1413" s="483">
        <f>ROUND(M1413*L1413,2)</f>
        <v>3</v>
      </c>
      <c r="O1413" s="575"/>
      <c r="P1413" s="575"/>
      <c r="Q1413" s="485"/>
      <c r="R1413" s="485">
        <f>ROUND(N1413*P1413,2)</f>
        <v>0</v>
      </c>
      <c r="S1413" s="715">
        <f>ROUND(Q1413+R1413,2)</f>
        <v>0</v>
      </c>
      <c r="T1413" s="586"/>
      <c r="U1413" s="558"/>
      <c r="V1413" s="558"/>
      <c r="W1413" s="558"/>
      <c r="X1413" s="558"/>
      <c r="Y1413" s="558"/>
    </row>
    <row r="1414" spans="1:25" s="626" customFormat="1" x14ac:dyDescent="0.25">
      <c r="A1414" s="486" t="s">
        <v>2456</v>
      </c>
      <c r="B1414" s="543"/>
      <c r="C1414" s="486" t="s">
        <v>553</v>
      </c>
      <c r="D1414" s="799" t="s">
        <v>4543</v>
      </c>
      <c r="E1414" s="496" t="s">
        <v>18</v>
      </c>
      <c r="F1414" s="517">
        <v>3</v>
      </c>
      <c r="G1414" s="517"/>
      <c r="H1414" s="517"/>
      <c r="I1414" s="517"/>
      <c r="J1414" s="517"/>
      <c r="K1414" s="517"/>
      <c r="L1414" s="494">
        <f t="shared" si="751"/>
        <v>3</v>
      </c>
      <c r="M1414" s="490">
        <v>1</v>
      </c>
      <c r="N1414" s="491">
        <f t="shared" ref="N1414" si="752">ROUND(M1414*L1414,2)</f>
        <v>3</v>
      </c>
      <c r="O1414" s="577"/>
      <c r="P1414" s="577"/>
      <c r="Q1414" s="492">
        <f>ROUND(N1414*O1414,2)</f>
        <v>0</v>
      </c>
      <c r="R1414" s="492"/>
      <c r="S1414" s="715">
        <f>ROUND(Q1414+R1414,2)</f>
        <v>0</v>
      </c>
      <c r="T1414" s="584"/>
      <c r="U1414" s="625"/>
      <c r="V1414" s="625"/>
      <c r="W1414" s="625"/>
      <c r="X1414" s="625"/>
      <c r="Y1414" s="625"/>
    </row>
    <row r="1415" spans="1:25" s="608" customFormat="1" ht="18.75" customHeight="1" x14ac:dyDescent="0.3">
      <c r="A1415" s="477" t="s">
        <v>2457</v>
      </c>
      <c r="B1415" s="501" t="s">
        <v>2088</v>
      </c>
      <c r="C1415" s="477" t="s">
        <v>552</v>
      </c>
      <c r="D1415" s="812" t="s">
        <v>1338</v>
      </c>
      <c r="E1415" s="479" t="s">
        <v>3</v>
      </c>
      <c r="F1415" s="519">
        <f>F1416+F1418+F1420</f>
        <v>34.33</v>
      </c>
      <c r="G1415" s="479"/>
      <c r="H1415" s="479"/>
      <c r="I1415" s="479"/>
      <c r="J1415" s="479"/>
      <c r="K1415" s="500"/>
      <c r="L1415" s="519">
        <f>F1415</f>
        <v>34.33</v>
      </c>
      <c r="M1415" s="507">
        <v>1</v>
      </c>
      <c r="N1415" s="483">
        <f>ROUND(M1415*L1415,2)</f>
        <v>34.33</v>
      </c>
      <c r="O1415" s="575"/>
      <c r="P1415" s="575"/>
      <c r="Q1415" s="485"/>
      <c r="R1415" s="485">
        <f>ROUND(N1415*P1415,2)</f>
        <v>0</v>
      </c>
      <c r="S1415" s="715">
        <f>ROUND(Q1415+R1415,2)</f>
        <v>0</v>
      </c>
      <c r="T1415" s="587"/>
    </row>
    <row r="1416" spans="1:25" s="610" customFormat="1" ht="27.6" x14ac:dyDescent="0.25">
      <c r="A1416" s="486" t="s">
        <v>2458</v>
      </c>
      <c r="B1416" s="487"/>
      <c r="C1416" s="486" t="s">
        <v>553</v>
      </c>
      <c r="D1416" s="810" t="s">
        <v>4547</v>
      </c>
      <c r="E1416" s="489" t="s">
        <v>3</v>
      </c>
      <c r="F1416" s="497">
        <v>2.0699999999999998</v>
      </c>
      <c r="G1416" s="489"/>
      <c r="H1416" s="489"/>
      <c r="I1416" s="489"/>
      <c r="J1416" s="489"/>
      <c r="K1416" s="494"/>
      <c r="L1416" s="497">
        <f>F1416</f>
        <v>2.0699999999999998</v>
      </c>
      <c r="M1416" s="490">
        <v>1.1000000000000001</v>
      </c>
      <c r="N1416" s="491">
        <f t="shared" ref="N1416:N1421" si="753">ROUND(M1416*L1416,2)</f>
        <v>2.2799999999999998</v>
      </c>
      <c r="O1416" s="576"/>
      <c r="P1416" s="576"/>
      <c r="Q1416" s="492">
        <f t="shared" ref="Q1416:Q1421" si="754">ROUND(N1416*O1416,2)</f>
        <v>0</v>
      </c>
      <c r="R1416" s="492"/>
      <c r="S1416" s="715">
        <f t="shared" ref="S1416:S1421" si="755">ROUND(Q1416+R1416,2)</f>
        <v>0</v>
      </c>
      <c r="T1416" s="584"/>
      <c r="U1416" s="609"/>
    </row>
    <row r="1417" spans="1:25" s="610" customFormat="1" ht="25.5" customHeight="1" x14ac:dyDescent="0.3">
      <c r="A1417" s="486" t="s">
        <v>5013</v>
      </c>
      <c r="B1417" s="487"/>
      <c r="C1417" s="486" t="s">
        <v>553</v>
      </c>
      <c r="D1417" s="493" t="s">
        <v>3440</v>
      </c>
      <c r="E1417" s="489" t="s">
        <v>2</v>
      </c>
      <c r="F1417" s="497">
        <f>F1416</f>
        <v>2.0699999999999998</v>
      </c>
      <c r="G1417" s="497"/>
      <c r="H1417" s="497"/>
      <c r="I1417" s="497"/>
      <c r="J1417" s="497"/>
      <c r="K1417" s="497">
        <f>F1417</f>
        <v>2.0699999999999998</v>
      </c>
      <c r="L1417" s="497">
        <f t="shared" ref="L1417" si="756">F1417</f>
        <v>2.0699999999999998</v>
      </c>
      <c r="M1417" s="490">
        <v>0.7</v>
      </c>
      <c r="N1417" s="491">
        <f t="shared" si="753"/>
        <v>1.45</v>
      </c>
      <c r="O1417" s="576"/>
      <c r="P1417" s="576"/>
      <c r="Q1417" s="492">
        <f t="shared" si="754"/>
        <v>0</v>
      </c>
      <c r="R1417" s="492"/>
      <c r="S1417" s="715">
        <f t="shared" si="755"/>
        <v>0</v>
      </c>
      <c r="T1417" s="584"/>
    </row>
    <row r="1418" spans="1:25" s="610" customFormat="1" ht="43.5" customHeight="1" x14ac:dyDescent="0.25">
      <c r="A1418" s="486" t="s">
        <v>5014</v>
      </c>
      <c r="B1418" s="487"/>
      <c r="C1418" s="486" t="s">
        <v>553</v>
      </c>
      <c r="D1418" s="596" t="s">
        <v>3397</v>
      </c>
      <c r="E1418" s="489" t="s">
        <v>3</v>
      </c>
      <c r="F1418" s="497">
        <v>1.7</v>
      </c>
      <c r="G1418" s="497"/>
      <c r="H1418" s="497"/>
      <c r="I1418" s="497"/>
      <c r="J1418" s="497"/>
      <c r="K1418" s="497"/>
      <c r="L1418" s="497">
        <f>F1418</f>
        <v>1.7</v>
      </c>
      <c r="M1418" s="490">
        <v>1.1000000000000001</v>
      </c>
      <c r="N1418" s="491">
        <f t="shared" si="753"/>
        <v>1.87</v>
      </c>
      <c r="O1418" s="576"/>
      <c r="P1418" s="576"/>
      <c r="Q1418" s="492">
        <f t="shared" si="754"/>
        <v>0</v>
      </c>
      <c r="R1418" s="492"/>
      <c r="S1418" s="715">
        <f t="shared" si="755"/>
        <v>0</v>
      </c>
      <c r="T1418" s="584"/>
    </row>
    <row r="1419" spans="1:25" s="610" customFormat="1" ht="25.5" customHeight="1" x14ac:dyDescent="0.3">
      <c r="A1419" s="486" t="s">
        <v>5015</v>
      </c>
      <c r="B1419" s="487"/>
      <c r="C1419" s="486" t="s">
        <v>553</v>
      </c>
      <c r="D1419" s="493" t="s">
        <v>2983</v>
      </c>
      <c r="E1419" s="489" t="s">
        <v>2</v>
      </c>
      <c r="F1419" s="497">
        <f>F1418</f>
        <v>1.7</v>
      </c>
      <c r="G1419" s="497"/>
      <c r="H1419" s="497"/>
      <c r="I1419" s="497"/>
      <c r="J1419" s="497"/>
      <c r="K1419" s="497"/>
      <c r="L1419" s="497">
        <f t="shared" ref="L1419" si="757">F1419</f>
        <v>1.7</v>
      </c>
      <c r="M1419" s="490">
        <v>2</v>
      </c>
      <c r="N1419" s="491">
        <f t="shared" si="753"/>
        <v>3.4</v>
      </c>
      <c r="O1419" s="576"/>
      <c r="P1419" s="576"/>
      <c r="Q1419" s="492">
        <f t="shared" si="754"/>
        <v>0</v>
      </c>
      <c r="R1419" s="492"/>
      <c r="S1419" s="715">
        <f t="shared" si="755"/>
        <v>0</v>
      </c>
      <c r="T1419" s="584"/>
    </row>
    <row r="1420" spans="1:25" s="610" customFormat="1" ht="27.6" x14ac:dyDescent="0.25">
      <c r="A1420" s="486" t="s">
        <v>5016</v>
      </c>
      <c r="B1420" s="487"/>
      <c r="C1420" s="486" t="s">
        <v>553</v>
      </c>
      <c r="D1420" s="597" t="s">
        <v>4550</v>
      </c>
      <c r="E1420" s="489" t="s">
        <v>3</v>
      </c>
      <c r="F1420" s="497">
        <v>30.56</v>
      </c>
      <c r="G1420" s="489"/>
      <c r="H1420" s="489"/>
      <c r="I1420" s="489"/>
      <c r="J1420" s="489"/>
      <c r="K1420" s="494"/>
      <c r="L1420" s="497">
        <f t="shared" ref="L1420:L1423" si="758">F1420</f>
        <v>30.56</v>
      </c>
      <c r="M1420" s="490">
        <v>1.1000000000000001</v>
      </c>
      <c r="N1420" s="491">
        <f t="shared" si="753"/>
        <v>33.619999999999997</v>
      </c>
      <c r="O1420" s="576"/>
      <c r="P1420" s="576"/>
      <c r="Q1420" s="492">
        <f t="shared" si="754"/>
        <v>0</v>
      </c>
      <c r="R1420" s="492"/>
      <c r="S1420" s="715">
        <f t="shared" si="755"/>
        <v>0</v>
      </c>
      <c r="T1420" s="620"/>
      <c r="U1420" s="609"/>
    </row>
    <row r="1421" spans="1:25" s="610" customFormat="1" x14ac:dyDescent="0.25">
      <c r="A1421" s="486" t="s">
        <v>5017</v>
      </c>
      <c r="B1421" s="487"/>
      <c r="C1421" s="486" t="s">
        <v>553</v>
      </c>
      <c r="D1421" s="493" t="s">
        <v>2983</v>
      </c>
      <c r="E1421" s="489" t="s">
        <v>2</v>
      </c>
      <c r="F1421" s="497">
        <f>F1420</f>
        <v>30.56</v>
      </c>
      <c r="G1421" s="489"/>
      <c r="H1421" s="489"/>
      <c r="I1421" s="489"/>
      <c r="J1421" s="489"/>
      <c r="K1421" s="494"/>
      <c r="L1421" s="497">
        <f t="shared" si="758"/>
        <v>30.56</v>
      </c>
      <c r="M1421" s="490">
        <v>2</v>
      </c>
      <c r="N1421" s="491">
        <f t="shared" si="753"/>
        <v>61.12</v>
      </c>
      <c r="O1421" s="576"/>
      <c r="P1421" s="576"/>
      <c r="Q1421" s="492">
        <f t="shared" si="754"/>
        <v>0</v>
      </c>
      <c r="R1421" s="492"/>
      <c r="S1421" s="715">
        <f t="shared" si="755"/>
        <v>0</v>
      </c>
      <c r="T1421" s="620"/>
      <c r="U1421" s="609"/>
    </row>
    <row r="1422" spans="1:25" s="608" customFormat="1" ht="15.75" customHeight="1" x14ac:dyDescent="0.3">
      <c r="A1422" s="477" t="s">
        <v>2459</v>
      </c>
      <c r="B1422" s="501" t="s">
        <v>2975</v>
      </c>
      <c r="C1422" s="504" t="s">
        <v>552</v>
      </c>
      <c r="D1422" s="478" t="s">
        <v>3153</v>
      </c>
      <c r="E1422" s="479" t="s">
        <v>1685</v>
      </c>
      <c r="F1422" s="506">
        <f>F1423</f>
        <v>1</v>
      </c>
      <c r="G1422" s="505"/>
      <c r="H1422" s="505"/>
      <c r="I1422" s="505"/>
      <c r="J1422" s="505"/>
      <c r="K1422" s="479"/>
      <c r="L1422" s="500">
        <f>F1422</f>
        <v>1</v>
      </c>
      <c r="M1422" s="482">
        <v>1</v>
      </c>
      <c r="N1422" s="483">
        <f>ROUND(M1422*L1422,2)</f>
        <v>1</v>
      </c>
      <c r="O1422" s="578"/>
      <c r="P1422" s="578"/>
      <c r="Q1422" s="485"/>
      <c r="R1422" s="485">
        <f>ROUND(N1422*P1422,2)</f>
        <v>0</v>
      </c>
      <c r="S1422" s="715">
        <f>ROUND(Q1422+R1422,2)</f>
        <v>0</v>
      </c>
      <c r="T1422" s="586"/>
      <c r="U1422" s="607"/>
      <c r="V1422" s="607"/>
      <c r="W1422" s="607"/>
      <c r="X1422" s="607"/>
      <c r="Y1422" s="607"/>
    </row>
    <row r="1423" spans="1:25" s="703" customFormat="1" ht="15.75" customHeight="1" x14ac:dyDescent="0.25">
      <c r="A1423" s="546" t="s">
        <v>2460</v>
      </c>
      <c r="B1423" s="547"/>
      <c r="C1423" s="546" t="s">
        <v>553</v>
      </c>
      <c r="D1423" s="900" t="s">
        <v>4548</v>
      </c>
      <c r="E1423" s="548" t="s">
        <v>1685</v>
      </c>
      <c r="F1423" s="561">
        <v>1</v>
      </c>
      <c r="G1423" s="564"/>
      <c r="H1423" s="564"/>
      <c r="I1423" s="564"/>
      <c r="J1423" s="564"/>
      <c r="K1423" s="564"/>
      <c r="L1423" s="561">
        <f t="shared" si="758"/>
        <v>1</v>
      </c>
      <c r="M1423" s="699">
        <v>1</v>
      </c>
      <c r="N1423" s="491">
        <f t="shared" ref="N1423" si="759">ROUND(M1423*L1423,2)</f>
        <v>1</v>
      </c>
      <c r="O1423" s="700"/>
      <c r="P1423" s="700"/>
      <c r="Q1423" s="492">
        <f>ROUND(N1423*O1423,2)</f>
        <v>0</v>
      </c>
      <c r="R1423" s="492"/>
      <c r="S1423" s="715">
        <f>ROUND(Q1423+R1423,2)</f>
        <v>0</v>
      </c>
      <c r="T1423" s="701" t="s">
        <v>3121</v>
      </c>
      <c r="U1423" s="702"/>
    </row>
    <row r="1424" spans="1:25" s="608" customFormat="1" ht="15.75" customHeight="1" x14ac:dyDescent="0.3">
      <c r="A1424" s="477" t="s">
        <v>2461</v>
      </c>
      <c r="B1424" s="501" t="s">
        <v>2975</v>
      </c>
      <c r="C1424" s="504" t="s">
        <v>552</v>
      </c>
      <c r="D1424" s="478" t="s">
        <v>3086</v>
      </c>
      <c r="E1424" s="479" t="s">
        <v>18</v>
      </c>
      <c r="F1424" s="506">
        <f>F1425</f>
        <v>4</v>
      </c>
      <c r="G1424" s="505"/>
      <c r="H1424" s="505"/>
      <c r="I1424" s="505"/>
      <c r="J1424" s="505"/>
      <c r="K1424" s="479"/>
      <c r="L1424" s="500">
        <f>F1424</f>
        <v>4</v>
      </c>
      <c r="M1424" s="482">
        <v>1</v>
      </c>
      <c r="N1424" s="483">
        <f>ROUND(M1424*L1424,2)</f>
        <v>4</v>
      </c>
      <c r="O1424" s="578"/>
      <c r="P1424" s="578"/>
      <c r="Q1424" s="485"/>
      <c r="R1424" s="485">
        <f>ROUND(N1424*P1424,2)</f>
        <v>0</v>
      </c>
      <c r="S1424" s="715">
        <f>ROUND(Q1424+R1424,2)</f>
        <v>0</v>
      </c>
      <c r="T1424" s="586"/>
      <c r="U1424" s="607"/>
      <c r="V1424" s="607"/>
      <c r="W1424" s="607"/>
      <c r="X1424" s="607"/>
      <c r="Y1424" s="607"/>
    </row>
    <row r="1425" spans="1:25" s="703" customFormat="1" ht="15.75" customHeight="1" x14ac:dyDescent="0.25">
      <c r="A1425" s="697" t="s">
        <v>2462</v>
      </c>
      <c r="B1425" s="698"/>
      <c r="C1425" s="697" t="s">
        <v>553</v>
      </c>
      <c r="D1425" s="809" t="s">
        <v>4542</v>
      </c>
      <c r="E1425" s="564" t="s">
        <v>18</v>
      </c>
      <c r="F1425" s="561">
        <v>4</v>
      </c>
      <c r="G1425" s="564"/>
      <c r="H1425" s="564"/>
      <c r="I1425" s="564"/>
      <c r="J1425" s="564"/>
      <c r="K1425" s="564"/>
      <c r="L1425" s="561">
        <f t="shared" ref="L1425" si="760">F1425</f>
        <v>4</v>
      </c>
      <c r="M1425" s="699">
        <v>1</v>
      </c>
      <c r="N1425" s="491">
        <f t="shared" ref="N1425" si="761">ROUND(M1425*L1425,2)</f>
        <v>4</v>
      </c>
      <c r="O1425" s="700"/>
      <c r="P1425" s="700"/>
      <c r="Q1425" s="492">
        <f>ROUND(N1425*O1425,2)</f>
        <v>0</v>
      </c>
      <c r="R1425" s="492"/>
      <c r="S1425" s="715">
        <f>ROUND(Q1425+R1425,2)</f>
        <v>0</v>
      </c>
      <c r="T1425" s="701"/>
      <c r="U1425" s="702"/>
    </row>
    <row r="1426" spans="1:25" s="617" customFormat="1" ht="22.5" customHeight="1" x14ac:dyDescent="0.3">
      <c r="A1426" s="510" t="s">
        <v>527</v>
      </c>
      <c r="B1426" s="511"/>
      <c r="C1426" s="510"/>
      <c r="D1426" s="465" t="s">
        <v>4549</v>
      </c>
      <c r="E1426" s="512"/>
      <c r="F1426" s="513"/>
      <c r="G1426" s="512"/>
      <c r="H1426" s="512"/>
      <c r="I1426" s="512"/>
      <c r="J1426" s="512"/>
      <c r="K1426" s="512"/>
      <c r="L1426" s="514"/>
      <c r="M1426" s="467"/>
      <c r="N1426" s="468"/>
      <c r="O1426" s="579"/>
      <c r="P1426" s="579"/>
      <c r="Q1426" s="469"/>
      <c r="R1426" s="469"/>
      <c r="S1426" s="715"/>
      <c r="T1426" s="579"/>
      <c r="U1426" s="616"/>
      <c r="V1426" s="616"/>
      <c r="W1426" s="616"/>
      <c r="X1426" s="616"/>
      <c r="Y1426" s="616"/>
    </row>
    <row r="1427" spans="1:25" s="608" customFormat="1" ht="32.25" customHeight="1" x14ac:dyDescent="0.3">
      <c r="A1427" s="477" t="s">
        <v>2463</v>
      </c>
      <c r="B1427" s="501" t="s">
        <v>2086</v>
      </c>
      <c r="C1427" s="477" t="s">
        <v>552</v>
      </c>
      <c r="D1427" s="802" t="s">
        <v>3128</v>
      </c>
      <c r="E1427" s="803" t="s">
        <v>3</v>
      </c>
      <c r="F1427" s="804"/>
      <c r="G1427" s="803"/>
      <c r="H1427" s="479"/>
      <c r="I1427" s="480"/>
      <c r="J1427" s="480"/>
      <c r="K1427" s="480">
        <f>SUM(K1428:K1446)</f>
        <v>62.975229858533197</v>
      </c>
      <c r="L1427" s="480">
        <f>K1427</f>
        <v>62.975229858533197</v>
      </c>
      <c r="M1427" s="482">
        <v>1</v>
      </c>
      <c r="N1427" s="483">
        <f>ROUND(M1427*L1427,2)</f>
        <v>62.98</v>
      </c>
      <c r="O1427" s="575"/>
      <c r="P1427" s="575"/>
      <c r="Q1427" s="485"/>
      <c r="R1427" s="485">
        <f>ROUND(N1427*P1427,2)</f>
        <v>0</v>
      </c>
      <c r="S1427" s="715">
        <f>ROUND(Q1427+R1427,2)</f>
        <v>0</v>
      </c>
      <c r="T1427" s="575" t="s">
        <v>555</v>
      </c>
      <c r="U1427" s="607"/>
      <c r="V1427" s="607"/>
      <c r="W1427" s="607"/>
      <c r="X1427" s="607"/>
      <c r="Y1427" s="607"/>
    </row>
    <row r="1428" spans="1:25" s="610" customFormat="1" ht="22.5" customHeight="1" x14ac:dyDescent="0.3">
      <c r="A1428" s="486" t="s">
        <v>2464</v>
      </c>
      <c r="B1428" s="487"/>
      <c r="C1428" s="800" t="s">
        <v>553</v>
      </c>
      <c r="D1428" s="813" t="s">
        <v>4551</v>
      </c>
      <c r="E1428" s="496" t="s">
        <v>1210</v>
      </c>
      <c r="F1428" s="494"/>
      <c r="G1428" s="489">
        <v>0.3</v>
      </c>
      <c r="H1428" s="801">
        <v>0.2</v>
      </c>
      <c r="I1428" s="492">
        <f>(G1428+H1428)*2</f>
        <v>1</v>
      </c>
      <c r="J1428" s="524">
        <v>24.46</v>
      </c>
      <c r="K1428" s="492">
        <f>J1428*I1428</f>
        <v>24.46</v>
      </c>
      <c r="L1428" s="492">
        <f>J1428</f>
        <v>24.46</v>
      </c>
      <c r="M1428" s="490">
        <v>1.1000000000000001</v>
      </c>
      <c r="N1428" s="491">
        <f t="shared" ref="N1428:N1447" si="762">ROUND(M1428*L1428,2)</f>
        <v>26.91</v>
      </c>
      <c r="O1428" s="576"/>
      <c r="P1428" s="576"/>
      <c r="Q1428" s="492">
        <f t="shared" ref="Q1428:Q1447" si="763">ROUND(N1428*O1428,2)</f>
        <v>0</v>
      </c>
      <c r="R1428" s="492"/>
      <c r="S1428" s="715">
        <f t="shared" ref="S1428:S1447" si="764">ROUND(Q1428+R1428,2)</f>
        <v>0</v>
      </c>
      <c r="T1428" s="576"/>
      <c r="U1428" s="609"/>
      <c r="V1428" s="609"/>
      <c r="W1428" s="609"/>
      <c r="X1428" s="609"/>
      <c r="Y1428" s="609"/>
    </row>
    <row r="1429" spans="1:25" s="610" customFormat="1" ht="22.5" customHeight="1" x14ac:dyDescent="0.3">
      <c r="A1429" s="486" t="s">
        <v>2465</v>
      </c>
      <c r="B1429" s="487"/>
      <c r="C1429" s="800" t="s">
        <v>553</v>
      </c>
      <c r="D1429" s="813" t="s">
        <v>4552</v>
      </c>
      <c r="E1429" s="496" t="s">
        <v>1210</v>
      </c>
      <c r="F1429" s="494"/>
      <c r="G1429" s="489">
        <v>0.4</v>
      </c>
      <c r="H1429" s="801">
        <v>0.15</v>
      </c>
      <c r="I1429" s="492">
        <f>(G1429+H1429)*2</f>
        <v>1.1000000000000001</v>
      </c>
      <c r="J1429" s="524">
        <v>8.3800000000000008</v>
      </c>
      <c r="K1429" s="492">
        <f>J1429*I1429</f>
        <v>9.2180000000000017</v>
      </c>
      <c r="L1429" s="492">
        <f>J1429</f>
        <v>8.3800000000000008</v>
      </c>
      <c r="M1429" s="490">
        <v>1.1000000000000001</v>
      </c>
      <c r="N1429" s="491">
        <f t="shared" si="762"/>
        <v>9.2200000000000006</v>
      </c>
      <c r="O1429" s="576"/>
      <c r="P1429" s="576"/>
      <c r="Q1429" s="492">
        <f t="shared" si="763"/>
        <v>0</v>
      </c>
      <c r="R1429" s="492"/>
      <c r="S1429" s="715">
        <f t="shared" si="764"/>
        <v>0</v>
      </c>
      <c r="T1429" s="576"/>
      <c r="U1429" s="609"/>
      <c r="V1429" s="609"/>
      <c r="W1429" s="609"/>
      <c r="X1429" s="609"/>
      <c r="Y1429" s="609"/>
    </row>
    <row r="1430" spans="1:25" s="610" customFormat="1" ht="22.5" customHeight="1" x14ac:dyDescent="0.25">
      <c r="A1430" s="486" t="s">
        <v>2466</v>
      </c>
      <c r="B1430" s="487"/>
      <c r="C1430" s="800" t="s">
        <v>553</v>
      </c>
      <c r="D1430" s="813" t="s">
        <v>4531</v>
      </c>
      <c r="E1430" s="496" t="s">
        <v>1210</v>
      </c>
      <c r="F1430" s="570"/>
      <c r="G1430" s="565"/>
      <c r="H1430" s="801"/>
      <c r="I1430" s="492">
        <v>0.25</v>
      </c>
      <c r="J1430" s="634">
        <v>0.28999999999999998</v>
      </c>
      <c r="K1430" s="492">
        <f>J1430*0.25*3.14</f>
        <v>0.22764999999999999</v>
      </c>
      <c r="L1430" s="492">
        <f t="shared" ref="L1430" si="765">J1430</f>
        <v>0.28999999999999998</v>
      </c>
      <c r="M1430" s="490">
        <v>1.1000000000000001</v>
      </c>
      <c r="N1430" s="491">
        <f t="shared" si="762"/>
        <v>0.32</v>
      </c>
      <c r="O1430" s="576"/>
      <c r="P1430" s="576"/>
      <c r="Q1430" s="492">
        <f t="shared" si="763"/>
        <v>0</v>
      </c>
      <c r="R1430" s="492"/>
      <c r="S1430" s="715">
        <f t="shared" si="764"/>
        <v>0</v>
      </c>
      <c r="T1430" s="576"/>
      <c r="U1430" s="609"/>
      <c r="V1430" s="609"/>
      <c r="W1430" s="609"/>
      <c r="X1430" s="609"/>
      <c r="Y1430" s="609"/>
    </row>
    <row r="1431" spans="1:25" s="610" customFormat="1" ht="22.5" customHeight="1" x14ac:dyDescent="0.25">
      <c r="A1431" s="486" t="s">
        <v>2467</v>
      </c>
      <c r="B1431" s="487"/>
      <c r="C1431" s="800" t="s">
        <v>553</v>
      </c>
      <c r="D1431" s="819" t="s">
        <v>4553</v>
      </c>
      <c r="E1431" s="496" t="s">
        <v>1210</v>
      </c>
      <c r="F1431" s="570"/>
      <c r="G1431" s="565"/>
      <c r="H1431" s="801"/>
      <c r="I1431" s="492">
        <v>0.315</v>
      </c>
      <c r="J1431" s="634">
        <v>15.31</v>
      </c>
      <c r="K1431" s="492">
        <f>J1431*0.315*3.14</f>
        <v>15.143121000000002</v>
      </c>
      <c r="L1431" s="492">
        <f>J1431</f>
        <v>15.31</v>
      </c>
      <c r="M1431" s="490">
        <v>1.1000000000000001</v>
      </c>
      <c r="N1431" s="491">
        <f t="shared" si="762"/>
        <v>16.84</v>
      </c>
      <c r="O1431" s="576"/>
      <c r="P1431" s="576"/>
      <c r="Q1431" s="492">
        <f t="shared" si="763"/>
        <v>0</v>
      </c>
      <c r="R1431" s="492"/>
      <c r="S1431" s="715">
        <f t="shared" si="764"/>
        <v>0</v>
      </c>
      <c r="T1431" s="576"/>
      <c r="U1431" s="609"/>
      <c r="V1431" s="609"/>
      <c r="W1431" s="609"/>
      <c r="X1431" s="609"/>
      <c r="Y1431" s="609"/>
    </row>
    <row r="1432" spans="1:25" s="610" customFormat="1" ht="22.5" customHeight="1" x14ac:dyDescent="0.25">
      <c r="A1432" s="486" t="s">
        <v>2468</v>
      </c>
      <c r="B1432" s="487"/>
      <c r="C1432" s="800" t="s">
        <v>553</v>
      </c>
      <c r="D1432" s="819" t="s">
        <v>4554</v>
      </c>
      <c r="E1432" s="496" t="s">
        <v>18</v>
      </c>
      <c r="F1432" s="570">
        <v>2</v>
      </c>
      <c r="G1432" s="565"/>
      <c r="H1432" s="801"/>
      <c r="I1432" s="492"/>
      <c r="J1432" s="634"/>
      <c r="K1432" s="815">
        <v>0.69</v>
      </c>
      <c r="L1432" s="492">
        <f>F1432</f>
        <v>2</v>
      </c>
      <c r="M1432" s="490">
        <v>1</v>
      </c>
      <c r="N1432" s="491">
        <f t="shared" si="762"/>
        <v>2</v>
      </c>
      <c r="O1432" s="576"/>
      <c r="P1432" s="576"/>
      <c r="Q1432" s="492">
        <f t="shared" si="763"/>
        <v>0</v>
      </c>
      <c r="R1432" s="492"/>
      <c r="S1432" s="715">
        <f t="shared" si="764"/>
        <v>0</v>
      </c>
      <c r="T1432" s="576"/>
      <c r="U1432" s="609"/>
      <c r="V1432" s="609"/>
      <c r="W1432" s="609"/>
      <c r="X1432" s="609"/>
      <c r="Y1432" s="609"/>
    </row>
    <row r="1433" spans="1:25" s="610" customFormat="1" ht="22.5" customHeight="1" x14ac:dyDescent="0.25">
      <c r="A1433" s="486" t="s">
        <v>2469</v>
      </c>
      <c r="B1433" s="487"/>
      <c r="C1433" s="800" t="s">
        <v>553</v>
      </c>
      <c r="D1433" s="819" t="s">
        <v>4555</v>
      </c>
      <c r="E1433" s="496" t="s">
        <v>18</v>
      </c>
      <c r="F1433" s="570">
        <v>1</v>
      </c>
      <c r="G1433" s="565"/>
      <c r="H1433" s="801"/>
      <c r="I1433" s="492"/>
      <c r="J1433" s="634"/>
      <c r="K1433" s="815">
        <v>0.36</v>
      </c>
      <c r="L1433" s="492">
        <f t="shared" ref="L1433:L1440" si="766">F1433</f>
        <v>1</v>
      </c>
      <c r="M1433" s="490">
        <v>1</v>
      </c>
      <c r="N1433" s="491">
        <f t="shared" si="762"/>
        <v>1</v>
      </c>
      <c r="O1433" s="576"/>
      <c r="P1433" s="576"/>
      <c r="Q1433" s="492">
        <f t="shared" si="763"/>
        <v>0</v>
      </c>
      <c r="R1433" s="492"/>
      <c r="S1433" s="715">
        <f t="shared" si="764"/>
        <v>0</v>
      </c>
      <c r="T1433" s="576"/>
      <c r="U1433" s="609"/>
      <c r="V1433" s="609"/>
      <c r="W1433" s="609"/>
      <c r="X1433" s="609"/>
      <c r="Y1433" s="609"/>
    </row>
    <row r="1434" spans="1:25" s="610" customFormat="1" ht="22.5" customHeight="1" x14ac:dyDescent="0.25">
      <c r="A1434" s="486" t="s">
        <v>2470</v>
      </c>
      <c r="B1434" s="487"/>
      <c r="C1434" s="800" t="s">
        <v>553</v>
      </c>
      <c r="D1434" s="819" t="s">
        <v>4556</v>
      </c>
      <c r="E1434" s="496" t="s">
        <v>18</v>
      </c>
      <c r="F1434" s="570">
        <v>1</v>
      </c>
      <c r="G1434" s="565"/>
      <c r="H1434" s="801"/>
      <c r="I1434" s="492"/>
      <c r="J1434" s="634"/>
      <c r="K1434" s="815">
        <v>0.13</v>
      </c>
      <c r="L1434" s="492">
        <f t="shared" si="766"/>
        <v>1</v>
      </c>
      <c r="M1434" s="490">
        <v>1</v>
      </c>
      <c r="N1434" s="491">
        <f t="shared" si="762"/>
        <v>1</v>
      </c>
      <c r="O1434" s="576"/>
      <c r="P1434" s="576"/>
      <c r="Q1434" s="492">
        <f t="shared" si="763"/>
        <v>0</v>
      </c>
      <c r="R1434" s="492"/>
      <c r="S1434" s="715">
        <f t="shared" si="764"/>
        <v>0</v>
      </c>
      <c r="T1434" s="576"/>
      <c r="U1434" s="609"/>
      <c r="V1434" s="609"/>
      <c r="W1434" s="609"/>
      <c r="X1434" s="609"/>
      <c r="Y1434" s="609"/>
    </row>
    <row r="1435" spans="1:25" s="610" customFormat="1" ht="22.5" customHeight="1" x14ac:dyDescent="0.25">
      <c r="A1435" s="486" t="s">
        <v>2471</v>
      </c>
      <c r="B1435" s="487"/>
      <c r="C1435" s="800" t="s">
        <v>553</v>
      </c>
      <c r="D1435" s="819" t="s">
        <v>4557</v>
      </c>
      <c r="E1435" s="496" t="s">
        <v>18</v>
      </c>
      <c r="F1435" s="570">
        <v>4</v>
      </c>
      <c r="G1435" s="565"/>
      <c r="H1435" s="801"/>
      <c r="I1435" s="492"/>
      <c r="J1435" s="634"/>
      <c r="K1435" s="815">
        <v>1.3751521710504055</v>
      </c>
      <c r="L1435" s="492">
        <f t="shared" si="766"/>
        <v>4</v>
      </c>
      <c r="M1435" s="490">
        <v>1</v>
      </c>
      <c r="N1435" s="491">
        <f t="shared" si="762"/>
        <v>4</v>
      </c>
      <c r="O1435" s="576"/>
      <c r="P1435" s="576"/>
      <c r="Q1435" s="492">
        <f t="shared" si="763"/>
        <v>0</v>
      </c>
      <c r="R1435" s="492"/>
      <c r="S1435" s="715">
        <f t="shared" si="764"/>
        <v>0</v>
      </c>
      <c r="T1435" s="576"/>
      <c r="U1435" s="609"/>
      <c r="V1435" s="609"/>
      <c r="W1435" s="609"/>
      <c r="X1435" s="609"/>
      <c r="Y1435" s="609"/>
    </row>
    <row r="1436" spans="1:25" s="610" customFormat="1" ht="22.5" customHeight="1" x14ac:dyDescent="0.25">
      <c r="A1436" s="486" t="s">
        <v>5018</v>
      </c>
      <c r="B1436" s="487"/>
      <c r="C1436" s="800" t="s">
        <v>553</v>
      </c>
      <c r="D1436" s="819" t="s">
        <v>4558</v>
      </c>
      <c r="E1436" s="496" t="s">
        <v>18</v>
      </c>
      <c r="F1436" s="570">
        <v>6</v>
      </c>
      <c r="G1436" s="565"/>
      <c r="H1436" s="801"/>
      <c r="I1436" s="492"/>
      <c r="J1436" s="634"/>
      <c r="K1436" s="815">
        <v>3.5316955016227451</v>
      </c>
      <c r="L1436" s="492">
        <f t="shared" si="766"/>
        <v>6</v>
      </c>
      <c r="M1436" s="490">
        <v>1</v>
      </c>
      <c r="N1436" s="491">
        <f t="shared" si="762"/>
        <v>6</v>
      </c>
      <c r="O1436" s="576"/>
      <c r="P1436" s="576"/>
      <c r="Q1436" s="492">
        <f t="shared" si="763"/>
        <v>0</v>
      </c>
      <c r="R1436" s="492"/>
      <c r="S1436" s="715">
        <f t="shared" si="764"/>
        <v>0</v>
      </c>
      <c r="T1436" s="576"/>
      <c r="U1436" s="609"/>
      <c r="V1436" s="609"/>
      <c r="W1436" s="609"/>
      <c r="X1436" s="609"/>
      <c r="Y1436" s="609"/>
    </row>
    <row r="1437" spans="1:25" s="610" customFormat="1" ht="22.5" customHeight="1" x14ac:dyDescent="0.25">
      <c r="A1437" s="486" t="s">
        <v>5019</v>
      </c>
      <c r="B1437" s="487"/>
      <c r="C1437" s="800" t="s">
        <v>553</v>
      </c>
      <c r="D1437" s="819" t="s">
        <v>4559</v>
      </c>
      <c r="E1437" s="496" t="s">
        <v>18</v>
      </c>
      <c r="F1437" s="570">
        <v>2</v>
      </c>
      <c r="G1437" s="565"/>
      <c r="H1437" s="801"/>
      <c r="I1437" s="492"/>
      <c r="J1437" s="634"/>
      <c r="K1437" s="815">
        <v>0.3396263401595464</v>
      </c>
      <c r="L1437" s="492">
        <f t="shared" si="766"/>
        <v>2</v>
      </c>
      <c r="M1437" s="490">
        <v>1</v>
      </c>
      <c r="N1437" s="491">
        <f t="shared" si="762"/>
        <v>2</v>
      </c>
      <c r="O1437" s="576"/>
      <c r="P1437" s="576"/>
      <c r="Q1437" s="492">
        <f t="shared" si="763"/>
        <v>0</v>
      </c>
      <c r="R1437" s="492"/>
      <c r="S1437" s="715">
        <f t="shared" si="764"/>
        <v>0</v>
      </c>
      <c r="T1437" s="576"/>
      <c r="U1437" s="609"/>
      <c r="V1437" s="609"/>
      <c r="W1437" s="609"/>
      <c r="X1437" s="609"/>
      <c r="Y1437" s="609"/>
    </row>
    <row r="1438" spans="1:25" s="610" customFormat="1" ht="22.5" customHeight="1" x14ac:dyDescent="0.25">
      <c r="A1438" s="486" t="s">
        <v>5020</v>
      </c>
      <c r="B1438" s="487"/>
      <c r="C1438" s="800" t="s">
        <v>553</v>
      </c>
      <c r="D1438" s="819" t="s">
        <v>4560</v>
      </c>
      <c r="E1438" s="496" t="s">
        <v>18</v>
      </c>
      <c r="F1438" s="570">
        <v>2</v>
      </c>
      <c r="G1438" s="565"/>
      <c r="H1438" s="801"/>
      <c r="I1438" s="492"/>
      <c r="J1438" s="526"/>
      <c r="K1438" s="816">
        <v>0.61887902047863896</v>
      </c>
      <c r="L1438" s="492">
        <f t="shared" si="766"/>
        <v>2</v>
      </c>
      <c r="M1438" s="490">
        <v>1</v>
      </c>
      <c r="N1438" s="491">
        <f t="shared" si="762"/>
        <v>2</v>
      </c>
      <c r="O1438" s="576"/>
      <c r="P1438" s="576"/>
      <c r="Q1438" s="492">
        <f t="shared" si="763"/>
        <v>0</v>
      </c>
      <c r="R1438" s="492"/>
      <c r="S1438" s="715">
        <f t="shared" si="764"/>
        <v>0</v>
      </c>
      <c r="T1438" s="576"/>
      <c r="U1438" s="609"/>
      <c r="V1438" s="609"/>
      <c r="W1438" s="609"/>
      <c r="X1438" s="609"/>
      <c r="Y1438" s="609"/>
    </row>
    <row r="1439" spans="1:25" s="610" customFormat="1" ht="22.5" customHeight="1" x14ac:dyDescent="0.25">
      <c r="A1439" s="486" t="s">
        <v>5021</v>
      </c>
      <c r="B1439" s="487"/>
      <c r="C1439" s="800" t="s">
        <v>553</v>
      </c>
      <c r="D1439" s="819" t="s">
        <v>4561</v>
      </c>
      <c r="E1439" s="496" t="s">
        <v>18</v>
      </c>
      <c r="F1439" s="570">
        <v>4</v>
      </c>
      <c r="G1439" s="565"/>
      <c r="H1439" s="801"/>
      <c r="I1439" s="492"/>
      <c r="J1439" s="526"/>
      <c r="K1439" s="815">
        <v>0.95836278784231588</v>
      </c>
      <c r="L1439" s="492">
        <f t="shared" si="766"/>
        <v>4</v>
      </c>
      <c r="M1439" s="490">
        <v>1</v>
      </c>
      <c r="N1439" s="491">
        <f t="shared" si="762"/>
        <v>4</v>
      </c>
      <c r="O1439" s="576"/>
      <c r="P1439" s="576"/>
      <c r="Q1439" s="492">
        <f t="shared" si="763"/>
        <v>0</v>
      </c>
      <c r="R1439" s="492"/>
      <c r="S1439" s="715">
        <f t="shared" si="764"/>
        <v>0</v>
      </c>
      <c r="T1439" s="576"/>
      <c r="U1439" s="609"/>
      <c r="V1439" s="609"/>
      <c r="W1439" s="609"/>
      <c r="X1439" s="609"/>
      <c r="Y1439" s="609"/>
    </row>
    <row r="1440" spans="1:25" s="610" customFormat="1" ht="22.5" customHeight="1" x14ac:dyDescent="0.25">
      <c r="A1440" s="486" t="s">
        <v>5022</v>
      </c>
      <c r="B1440" s="487"/>
      <c r="C1440" s="800" t="s">
        <v>553</v>
      </c>
      <c r="D1440" s="819" t="s">
        <v>4562</v>
      </c>
      <c r="E1440" s="496" t="s">
        <v>18</v>
      </c>
      <c r="F1440" s="570">
        <v>2</v>
      </c>
      <c r="G1440" s="565"/>
      <c r="H1440" s="801"/>
      <c r="I1440" s="492"/>
      <c r="J1440" s="526"/>
      <c r="K1440" s="815">
        <v>0.51415926535897927</v>
      </c>
      <c r="L1440" s="492">
        <f t="shared" si="766"/>
        <v>2</v>
      </c>
      <c r="M1440" s="490">
        <v>1</v>
      </c>
      <c r="N1440" s="491">
        <f t="shared" si="762"/>
        <v>2</v>
      </c>
      <c r="O1440" s="576"/>
      <c r="P1440" s="576"/>
      <c r="Q1440" s="492">
        <f t="shared" si="763"/>
        <v>0</v>
      </c>
      <c r="R1440" s="492"/>
      <c r="S1440" s="715">
        <f t="shared" si="764"/>
        <v>0</v>
      </c>
      <c r="T1440" s="576"/>
      <c r="U1440" s="609"/>
      <c r="V1440" s="609"/>
      <c r="W1440" s="609"/>
      <c r="X1440" s="609"/>
      <c r="Y1440" s="609"/>
    </row>
    <row r="1441" spans="1:25" s="610" customFormat="1" ht="22.5" customHeight="1" x14ac:dyDescent="0.25">
      <c r="A1441" s="486" t="s">
        <v>5023</v>
      </c>
      <c r="B1441" s="487"/>
      <c r="C1441" s="800" t="s">
        <v>553</v>
      </c>
      <c r="D1441" s="819" t="s">
        <v>4563</v>
      </c>
      <c r="E1441" s="496" t="s">
        <v>18</v>
      </c>
      <c r="F1441" s="570">
        <v>4</v>
      </c>
      <c r="G1441" s="565"/>
      <c r="H1441" s="801"/>
      <c r="I1441" s="492"/>
      <c r="J1441" s="526"/>
      <c r="K1441" s="815">
        <v>1.3424777960769378</v>
      </c>
      <c r="L1441" s="494">
        <f>F1441</f>
        <v>4</v>
      </c>
      <c r="M1441" s="490">
        <v>1</v>
      </c>
      <c r="N1441" s="491">
        <f t="shared" si="762"/>
        <v>4</v>
      </c>
      <c r="O1441" s="576"/>
      <c r="P1441" s="576"/>
      <c r="Q1441" s="492">
        <f t="shared" si="763"/>
        <v>0</v>
      </c>
      <c r="R1441" s="492"/>
      <c r="S1441" s="715">
        <f t="shared" si="764"/>
        <v>0</v>
      </c>
      <c r="T1441" s="576"/>
      <c r="U1441" s="609"/>
      <c r="V1441" s="609"/>
      <c r="W1441" s="609"/>
      <c r="X1441" s="609"/>
      <c r="Y1441" s="609"/>
    </row>
    <row r="1442" spans="1:25" s="610" customFormat="1" ht="22.5" customHeight="1" x14ac:dyDescent="0.25">
      <c r="A1442" s="486" t="s">
        <v>5024</v>
      </c>
      <c r="B1442" s="487"/>
      <c r="C1442" s="800" t="s">
        <v>553</v>
      </c>
      <c r="D1442" s="819" t="s">
        <v>4564</v>
      </c>
      <c r="E1442" s="496" t="s">
        <v>18</v>
      </c>
      <c r="F1442" s="570">
        <v>4</v>
      </c>
      <c r="G1442" s="565"/>
      <c r="H1442" s="801"/>
      <c r="I1442" s="492"/>
      <c r="J1442" s="526"/>
      <c r="K1442" s="815">
        <v>2.2849555921538753</v>
      </c>
      <c r="L1442" s="494">
        <f t="shared" ref="L1442:L1449" si="767">F1442</f>
        <v>4</v>
      </c>
      <c r="M1442" s="490">
        <v>1</v>
      </c>
      <c r="N1442" s="491">
        <f t="shared" si="762"/>
        <v>4</v>
      </c>
      <c r="O1442" s="576"/>
      <c r="P1442" s="576"/>
      <c r="Q1442" s="492">
        <f t="shared" si="763"/>
        <v>0</v>
      </c>
      <c r="R1442" s="492"/>
      <c r="S1442" s="715">
        <f t="shared" si="764"/>
        <v>0</v>
      </c>
      <c r="T1442" s="576"/>
      <c r="U1442" s="609"/>
      <c r="V1442" s="609"/>
      <c r="W1442" s="609"/>
      <c r="X1442" s="609"/>
      <c r="Y1442" s="609"/>
    </row>
    <row r="1443" spans="1:25" s="610" customFormat="1" ht="22.5" customHeight="1" x14ac:dyDescent="0.25">
      <c r="A1443" s="486" t="s">
        <v>5025</v>
      </c>
      <c r="B1443" s="487"/>
      <c r="C1443" s="800" t="s">
        <v>553</v>
      </c>
      <c r="D1443" s="819" t="s">
        <v>4565</v>
      </c>
      <c r="E1443" s="496" t="s">
        <v>18</v>
      </c>
      <c r="F1443" s="570">
        <v>1</v>
      </c>
      <c r="G1443" s="565"/>
      <c r="H1443" s="801"/>
      <c r="I1443" s="492"/>
      <c r="J1443" s="526"/>
      <c r="K1443" s="815">
        <v>0.80115038378975456</v>
      </c>
      <c r="L1443" s="494">
        <f t="shared" si="767"/>
        <v>1</v>
      </c>
      <c r="M1443" s="490">
        <v>1</v>
      </c>
      <c r="N1443" s="491">
        <f t="shared" si="762"/>
        <v>1</v>
      </c>
      <c r="O1443" s="576"/>
      <c r="P1443" s="576"/>
      <c r="Q1443" s="492">
        <f t="shared" si="763"/>
        <v>0</v>
      </c>
      <c r="R1443" s="492"/>
      <c r="S1443" s="715">
        <f t="shared" si="764"/>
        <v>0</v>
      </c>
      <c r="T1443" s="576"/>
      <c r="U1443" s="609"/>
      <c r="V1443" s="609"/>
      <c r="W1443" s="609"/>
      <c r="X1443" s="609"/>
      <c r="Y1443" s="609"/>
    </row>
    <row r="1444" spans="1:25" s="610" customFormat="1" ht="22.5" customHeight="1" x14ac:dyDescent="0.25">
      <c r="A1444" s="486" t="s">
        <v>5026</v>
      </c>
      <c r="B1444" s="487"/>
      <c r="C1444" s="800" t="s">
        <v>553</v>
      </c>
      <c r="D1444" s="820" t="s">
        <v>4566</v>
      </c>
      <c r="E1444" s="496" t="s">
        <v>18</v>
      </c>
      <c r="F1444" s="570">
        <v>1</v>
      </c>
      <c r="G1444" s="565"/>
      <c r="H1444" s="801"/>
      <c r="I1444" s="492"/>
      <c r="J1444" s="526"/>
      <c r="K1444" s="815">
        <v>0.31</v>
      </c>
      <c r="L1444" s="494">
        <f t="shared" si="767"/>
        <v>1</v>
      </c>
      <c r="M1444" s="490">
        <v>1</v>
      </c>
      <c r="N1444" s="491">
        <f t="shared" si="762"/>
        <v>1</v>
      </c>
      <c r="O1444" s="576"/>
      <c r="P1444" s="576"/>
      <c r="Q1444" s="492">
        <f t="shared" si="763"/>
        <v>0</v>
      </c>
      <c r="R1444" s="492"/>
      <c r="S1444" s="715">
        <f t="shared" si="764"/>
        <v>0</v>
      </c>
      <c r="T1444" s="576"/>
      <c r="U1444" s="609"/>
      <c r="V1444" s="609"/>
      <c r="W1444" s="609"/>
      <c r="X1444" s="609"/>
      <c r="Y1444" s="609"/>
    </row>
    <row r="1445" spans="1:25" s="610" customFormat="1" ht="22.5" customHeight="1" x14ac:dyDescent="0.25">
      <c r="A1445" s="486" t="s">
        <v>5027</v>
      </c>
      <c r="B1445" s="487"/>
      <c r="C1445" s="800" t="s">
        <v>553</v>
      </c>
      <c r="D1445" s="819" t="s">
        <v>4567</v>
      </c>
      <c r="E1445" s="496" t="s">
        <v>18</v>
      </c>
      <c r="F1445" s="570">
        <v>1</v>
      </c>
      <c r="G1445" s="565"/>
      <c r="H1445" s="801"/>
      <c r="I1445" s="492"/>
      <c r="J1445" s="526"/>
      <c r="K1445" s="815">
        <v>0.35</v>
      </c>
      <c r="L1445" s="494">
        <f t="shared" si="767"/>
        <v>1</v>
      </c>
      <c r="M1445" s="490">
        <v>1</v>
      </c>
      <c r="N1445" s="491">
        <f t="shared" si="762"/>
        <v>1</v>
      </c>
      <c r="O1445" s="576"/>
      <c r="P1445" s="576"/>
      <c r="Q1445" s="492">
        <f t="shared" si="763"/>
        <v>0</v>
      </c>
      <c r="R1445" s="492"/>
      <c r="S1445" s="715">
        <f t="shared" si="764"/>
        <v>0</v>
      </c>
      <c r="T1445" s="576"/>
      <c r="U1445" s="609"/>
      <c r="V1445" s="609"/>
      <c r="W1445" s="609"/>
      <c r="X1445" s="609"/>
      <c r="Y1445" s="609"/>
    </row>
    <row r="1446" spans="1:25" s="610" customFormat="1" ht="22.5" customHeight="1" x14ac:dyDescent="0.25">
      <c r="A1446" s="486" t="s">
        <v>5028</v>
      </c>
      <c r="B1446" s="487"/>
      <c r="C1446" s="800" t="s">
        <v>553</v>
      </c>
      <c r="D1446" s="813" t="s">
        <v>4568</v>
      </c>
      <c r="E1446" s="496" t="s">
        <v>18</v>
      </c>
      <c r="F1446" s="570">
        <v>1</v>
      </c>
      <c r="G1446" s="565"/>
      <c r="H1446" s="801"/>
      <c r="I1446" s="492"/>
      <c r="J1446" s="526"/>
      <c r="K1446" s="815">
        <v>0.32</v>
      </c>
      <c r="L1446" s="494">
        <f t="shared" si="767"/>
        <v>1</v>
      </c>
      <c r="M1446" s="490">
        <v>1</v>
      </c>
      <c r="N1446" s="491">
        <f t="shared" si="762"/>
        <v>1</v>
      </c>
      <c r="O1446" s="576"/>
      <c r="P1446" s="576"/>
      <c r="Q1446" s="492">
        <f t="shared" si="763"/>
        <v>0</v>
      </c>
      <c r="R1446" s="492"/>
      <c r="S1446" s="715">
        <f t="shared" si="764"/>
        <v>0</v>
      </c>
      <c r="T1446" s="576"/>
      <c r="U1446" s="609"/>
      <c r="V1446" s="609"/>
      <c r="W1446" s="609"/>
      <c r="X1446" s="609"/>
      <c r="Y1446" s="609"/>
    </row>
    <row r="1447" spans="1:25" s="610" customFormat="1" x14ac:dyDescent="0.25">
      <c r="A1447" s="486" t="s">
        <v>5029</v>
      </c>
      <c r="B1447" s="487"/>
      <c r="C1447" s="486" t="s">
        <v>553</v>
      </c>
      <c r="D1447" s="805" t="s">
        <v>705</v>
      </c>
      <c r="E1447" s="806" t="s">
        <v>3</v>
      </c>
      <c r="F1447" s="807">
        <v>0.12</v>
      </c>
      <c r="G1447" s="808"/>
      <c r="H1447" s="489"/>
      <c r="I1447" s="492"/>
      <c r="J1447" s="526"/>
      <c r="K1447" s="492"/>
      <c r="L1447" s="497">
        <f t="shared" si="767"/>
        <v>0.12</v>
      </c>
      <c r="M1447" s="490">
        <v>1</v>
      </c>
      <c r="N1447" s="491">
        <f t="shared" si="762"/>
        <v>0.12</v>
      </c>
      <c r="O1447" s="576"/>
      <c r="P1447" s="576"/>
      <c r="Q1447" s="492">
        <f t="shared" si="763"/>
        <v>0</v>
      </c>
      <c r="R1447" s="492"/>
      <c r="S1447" s="715">
        <f t="shared" si="764"/>
        <v>0</v>
      </c>
      <c r="T1447" s="576"/>
      <c r="U1447" s="609"/>
      <c r="V1447" s="609"/>
      <c r="W1447" s="609"/>
      <c r="X1447" s="609"/>
      <c r="Y1447" s="609"/>
    </row>
    <row r="1448" spans="1:25" s="559" customFormat="1" x14ac:dyDescent="0.3">
      <c r="A1448" s="477" t="s">
        <v>2474</v>
      </c>
      <c r="B1448" s="501" t="s">
        <v>4988</v>
      </c>
      <c r="C1448" s="504" t="s">
        <v>552</v>
      </c>
      <c r="D1448" s="508" t="s">
        <v>654</v>
      </c>
      <c r="E1448" s="479" t="s">
        <v>18</v>
      </c>
      <c r="F1448" s="500">
        <f>F1449</f>
        <v>3</v>
      </c>
      <c r="G1448" s="500"/>
      <c r="H1448" s="500"/>
      <c r="I1448" s="500"/>
      <c r="J1448" s="500"/>
      <c r="K1448" s="500"/>
      <c r="L1448" s="506">
        <f t="shared" si="767"/>
        <v>3</v>
      </c>
      <c r="M1448" s="507">
        <v>1</v>
      </c>
      <c r="N1448" s="483">
        <f>ROUND(M1448*L1448,2)</f>
        <v>3</v>
      </c>
      <c r="O1448" s="575"/>
      <c r="P1448" s="575"/>
      <c r="Q1448" s="485"/>
      <c r="R1448" s="485">
        <f>ROUND(N1448*P1448,2)</f>
        <v>0</v>
      </c>
      <c r="S1448" s="715">
        <f>ROUND(Q1448+R1448,2)</f>
        <v>0</v>
      </c>
      <c r="T1448" s="586"/>
      <c r="U1448" s="558"/>
      <c r="V1448" s="558"/>
      <c r="W1448" s="558"/>
      <c r="X1448" s="558"/>
      <c r="Y1448" s="558"/>
    </row>
    <row r="1449" spans="1:25" s="626" customFormat="1" x14ac:dyDescent="0.3">
      <c r="A1449" s="486" t="s">
        <v>2475</v>
      </c>
      <c r="B1449" s="543"/>
      <c r="C1449" s="486" t="s">
        <v>553</v>
      </c>
      <c r="D1449" s="813" t="s">
        <v>4589</v>
      </c>
      <c r="E1449" s="496" t="s">
        <v>18</v>
      </c>
      <c r="F1449" s="517">
        <v>3</v>
      </c>
      <c r="G1449" s="517"/>
      <c r="H1449" s="517"/>
      <c r="I1449" s="517"/>
      <c r="J1449" s="517"/>
      <c r="K1449" s="517"/>
      <c r="L1449" s="494">
        <f t="shared" si="767"/>
        <v>3</v>
      </c>
      <c r="M1449" s="490">
        <v>1</v>
      </c>
      <c r="N1449" s="491">
        <f t="shared" ref="N1449" si="768">ROUND(M1449*L1449,2)</f>
        <v>3</v>
      </c>
      <c r="O1449" s="577"/>
      <c r="P1449" s="577"/>
      <c r="Q1449" s="492">
        <f>ROUND(N1449*O1449,2)</f>
        <v>0</v>
      </c>
      <c r="R1449" s="492"/>
      <c r="S1449" s="715">
        <f>ROUND(Q1449+R1449,2)</f>
        <v>0</v>
      </c>
      <c r="T1449" s="584"/>
      <c r="U1449" s="625"/>
      <c r="V1449" s="625"/>
      <c r="W1449" s="625"/>
      <c r="X1449" s="625"/>
      <c r="Y1449" s="625"/>
    </row>
    <row r="1450" spans="1:25" s="608" customFormat="1" ht="18.75" customHeight="1" x14ac:dyDescent="0.3">
      <c r="A1450" s="477" t="s">
        <v>2476</v>
      </c>
      <c r="B1450" s="501" t="s">
        <v>2088</v>
      </c>
      <c r="C1450" s="477" t="s">
        <v>552</v>
      </c>
      <c r="D1450" s="812" t="s">
        <v>1338</v>
      </c>
      <c r="E1450" s="479" t="s">
        <v>3</v>
      </c>
      <c r="F1450" s="519">
        <f>F1451+F1453</f>
        <v>31.840000000000003</v>
      </c>
      <c r="G1450" s="479"/>
      <c r="H1450" s="479"/>
      <c r="I1450" s="479"/>
      <c r="J1450" s="479"/>
      <c r="K1450" s="500"/>
      <c r="L1450" s="519">
        <f>F1450</f>
        <v>31.840000000000003</v>
      </c>
      <c r="M1450" s="507">
        <v>1</v>
      </c>
      <c r="N1450" s="483">
        <f>ROUND(M1450*L1450,2)</f>
        <v>31.84</v>
      </c>
      <c r="O1450" s="575"/>
      <c r="P1450" s="575"/>
      <c r="Q1450" s="485"/>
      <c r="R1450" s="485">
        <f>ROUND(N1450*P1450,2)</f>
        <v>0</v>
      </c>
      <c r="S1450" s="715">
        <f>ROUND(Q1450+R1450,2)</f>
        <v>0</v>
      </c>
      <c r="T1450" s="587"/>
    </row>
    <row r="1451" spans="1:25" s="610" customFormat="1" ht="43.5" customHeight="1" x14ac:dyDescent="0.25">
      <c r="A1451" s="486" t="s">
        <v>2477</v>
      </c>
      <c r="B1451" s="487"/>
      <c r="C1451" s="486" t="s">
        <v>553</v>
      </c>
      <c r="D1451" s="932" t="s">
        <v>4546</v>
      </c>
      <c r="E1451" s="489" t="s">
        <v>3</v>
      </c>
      <c r="F1451" s="497">
        <v>16.37</v>
      </c>
      <c r="G1451" s="497"/>
      <c r="H1451" s="497"/>
      <c r="I1451" s="497"/>
      <c r="J1451" s="497"/>
      <c r="K1451" s="497"/>
      <c r="L1451" s="497">
        <f>F1451</f>
        <v>16.37</v>
      </c>
      <c r="M1451" s="490">
        <v>1.1000000000000001</v>
      </c>
      <c r="N1451" s="491">
        <f t="shared" ref="N1451:N1454" si="769">ROUND(M1451*L1451,2)</f>
        <v>18.010000000000002</v>
      </c>
      <c r="O1451" s="576"/>
      <c r="P1451" s="576"/>
      <c r="Q1451" s="492">
        <f t="shared" ref="Q1451:Q1454" si="770">ROUND(N1451*O1451,2)</f>
        <v>0</v>
      </c>
      <c r="R1451" s="492"/>
      <c r="S1451" s="715">
        <f t="shared" ref="S1451:S1454" si="771">ROUND(Q1451+R1451,2)</f>
        <v>0</v>
      </c>
      <c r="T1451" s="584"/>
    </row>
    <row r="1452" spans="1:25" s="610" customFormat="1" ht="25.5" customHeight="1" x14ac:dyDescent="0.3">
      <c r="A1452" s="486" t="s">
        <v>2478</v>
      </c>
      <c r="B1452" s="487"/>
      <c r="C1452" s="486" t="s">
        <v>553</v>
      </c>
      <c r="D1452" s="493" t="s">
        <v>3440</v>
      </c>
      <c r="E1452" s="489" t="s">
        <v>2</v>
      </c>
      <c r="F1452" s="497">
        <f>F1451</f>
        <v>16.37</v>
      </c>
      <c r="G1452" s="497"/>
      <c r="H1452" s="497"/>
      <c r="I1452" s="497"/>
      <c r="J1452" s="497"/>
      <c r="K1452" s="497"/>
      <c r="L1452" s="497">
        <f t="shared" ref="L1452:L1454" si="772">F1452</f>
        <v>16.37</v>
      </c>
      <c r="M1452" s="490">
        <v>1</v>
      </c>
      <c r="N1452" s="491">
        <f t="shared" si="769"/>
        <v>16.37</v>
      </c>
      <c r="O1452" s="576"/>
      <c r="P1452" s="576"/>
      <c r="Q1452" s="492">
        <f t="shared" si="770"/>
        <v>0</v>
      </c>
      <c r="R1452" s="492"/>
      <c r="S1452" s="715">
        <f t="shared" si="771"/>
        <v>0</v>
      </c>
      <c r="T1452" s="584"/>
    </row>
    <row r="1453" spans="1:25" s="610" customFormat="1" ht="27.6" x14ac:dyDescent="0.25">
      <c r="A1453" s="486" t="s">
        <v>5030</v>
      </c>
      <c r="B1453" s="487"/>
      <c r="C1453" s="486" t="s">
        <v>553</v>
      </c>
      <c r="D1453" s="597" t="s">
        <v>4550</v>
      </c>
      <c r="E1453" s="489" t="s">
        <v>3</v>
      </c>
      <c r="F1453" s="497">
        <v>15.47</v>
      </c>
      <c r="G1453" s="489"/>
      <c r="H1453" s="489"/>
      <c r="I1453" s="489"/>
      <c r="J1453" s="489"/>
      <c r="K1453" s="494"/>
      <c r="L1453" s="497">
        <f t="shared" si="772"/>
        <v>15.47</v>
      </c>
      <c r="M1453" s="490">
        <v>1.1000000000000001</v>
      </c>
      <c r="N1453" s="491">
        <f t="shared" si="769"/>
        <v>17.02</v>
      </c>
      <c r="O1453" s="576"/>
      <c r="P1453" s="576"/>
      <c r="Q1453" s="492">
        <f t="shared" si="770"/>
        <v>0</v>
      </c>
      <c r="R1453" s="492"/>
      <c r="S1453" s="715">
        <f t="shared" si="771"/>
        <v>0</v>
      </c>
      <c r="T1453" s="620"/>
      <c r="U1453" s="609"/>
    </row>
    <row r="1454" spans="1:25" s="610" customFormat="1" x14ac:dyDescent="0.25">
      <c r="A1454" s="486" t="s">
        <v>5031</v>
      </c>
      <c r="B1454" s="487"/>
      <c r="C1454" s="486" t="s">
        <v>553</v>
      </c>
      <c r="D1454" s="493" t="s">
        <v>3440</v>
      </c>
      <c r="E1454" s="489" t="s">
        <v>2</v>
      </c>
      <c r="F1454" s="497">
        <f>F1453</f>
        <v>15.47</v>
      </c>
      <c r="G1454" s="489"/>
      <c r="H1454" s="489"/>
      <c r="I1454" s="489"/>
      <c r="J1454" s="489"/>
      <c r="K1454" s="494"/>
      <c r="L1454" s="497">
        <f t="shared" si="772"/>
        <v>15.47</v>
      </c>
      <c r="M1454" s="490">
        <v>2</v>
      </c>
      <c r="N1454" s="491">
        <f t="shared" si="769"/>
        <v>30.94</v>
      </c>
      <c r="O1454" s="576"/>
      <c r="P1454" s="576"/>
      <c r="Q1454" s="492">
        <f t="shared" si="770"/>
        <v>0</v>
      </c>
      <c r="R1454" s="492"/>
      <c r="S1454" s="715">
        <f t="shared" si="771"/>
        <v>0</v>
      </c>
      <c r="T1454" s="620"/>
      <c r="U1454" s="609"/>
    </row>
    <row r="1455" spans="1:25" s="608" customFormat="1" ht="15.75" customHeight="1" x14ac:dyDescent="0.3">
      <c r="A1455" s="477" t="s">
        <v>2479</v>
      </c>
      <c r="B1455" s="501" t="s">
        <v>2975</v>
      </c>
      <c r="C1455" s="504" t="s">
        <v>552</v>
      </c>
      <c r="D1455" s="478" t="s">
        <v>3153</v>
      </c>
      <c r="E1455" s="479" t="s">
        <v>1685</v>
      </c>
      <c r="F1455" s="506">
        <f>F1456</f>
        <v>1</v>
      </c>
      <c r="G1455" s="505"/>
      <c r="H1455" s="505"/>
      <c r="I1455" s="505"/>
      <c r="J1455" s="505"/>
      <c r="K1455" s="479"/>
      <c r="L1455" s="500">
        <f>F1455</f>
        <v>1</v>
      </c>
      <c r="M1455" s="482">
        <v>1</v>
      </c>
      <c r="N1455" s="483">
        <f>ROUND(M1455*L1455,2)</f>
        <v>1</v>
      </c>
      <c r="O1455" s="578"/>
      <c r="P1455" s="578"/>
      <c r="Q1455" s="485"/>
      <c r="R1455" s="485">
        <f>ROUND(N1455*P1455,2)</f>
        <v>0</v>
      </c>
      <c r="S1455" s="715">
        <f>ROUND(Q1455+R1455,2)</f>
        <v>0</v>
      </c>
      <c r="T1455" s="586"/>
      <c r="U1455" s="607"/>
      <c r="V1455" s="607"/>
      <c r="W1455" s="607"/>
      <c r="X1455" s="607"/>
      <c r="Y1455" s="607"/>
    </row>
    <row r="1456" spans="1:25" s="703" customFormat="1" ht="15.75" customHeight="1" x14ac:dyDescent="0.25">
      <c r="A1456" s="546" t="s">
        <v>2480</v>
      </c>
      <c r="B1456" s="547"/>
      <c r="C1456" s="546" t="s">
        <v>553</v>
      </c>
      <c r="D1456" s="822" t="s">
        <v>4590</v>
      </c>
      <c r="E1456" s="548" t="s">
        <v>1685</v>
      </c>
      <c r="F1456" s="561">
        <v>1</v>
      </c>
      <c r="G1456" s="564"/>
      <c r="H1456" s="564"/>
      <c r="I1456" s="564"/>
      <c r="J1456" s="564"/>
      <c r="K1456" s="564"/>
      <c r="L1456" s="561">
        <f t="shared" ref="L1456" si="773">F1456</f>
        <v>1</v>
      </c>
      <c r="M1456" s="699">
        <v>1</v>
      </c>
      <c r="N1456" s="491">
        <f t="shared" ref="N1456:N1458" si="774">ROUND(M1456*L1456,2)</f>
        <v>1</v>
      </c>
      <c r="O1456" s="700"/>
      <c r="P1456" s="700"/>
      <c r="Q1456" s="492">
        <f>ROUND(N1456*O1456,2)</f>
        <v>0</v>
      </c>
      <c r="R1456" s="492"/>
      <c r="S1456" s="715">
        <f>ROUND(Q1456+R1456,2)</f>
        <v>0</v>
      </c>
      <c r="T1456" s="701" t="s">
        <v>3121</v>
      </c>
      <c r="U1456" s="702"/>
    </row>
    <row r="1457" spans="1:25" s="608" customFormat="1" ht="15.75" customHeight="1" x14ac:dyDescent="0.3">
      <c r="A1457" s="477" t="s">
        <v>2481</v>
      </c>
      <c r="B1457" s="501" t="s">
        <v>2975</v>
      </c>
      <c r="C1457" s="504" t="s">
        <v>552</v>
      </c>
      <c r="D1457" s="478" t="s">
        <v>3086</v>
      </c>
      <c r="E1457" s="479" t="s">
        <v>18</v>
      </c>
      <c r="F1457" s="506">
        <f>F1458</f>
        <v>4</v>
      </c>
      <c r="G1457" s="505"/>
      <c r="H1457" s="505"/>
      <c r="I1457" s="505"/>
      <c r="J1457" s="505"/>
      <c r="K1457" s="479"/>
      <c r="L1457" s="500">
        <f>F1457</f>
        <v>4</v>
      </c>
      <c r="M1457" s="482">
        <v>1</v>
      </c>
      <c r="N1457" s="483">
        <f>ROUND(M1457*L1457,2)</f>
        <v>4</v>
      </c>
      <c r="O1457" s="578"/>
      <c r="P1457" s="578"/>
      <c r="Q1457" s="485"/>
      <c r="R1457" s="485">
        <f>ROUND(N1457*P1457,2)</f>
        <v>0</v>
      </c>
      <c r="S1457" s="715">
        <f>ROUND(Q1457+R1457,2)</f>
        <v>0</v>
      </c>
      <c r="T1457" s="586"/>
      <c r="U1457" s="607"/>
      <c r="V1457" s="607"/>
      <c r="W1457" s="607"/>
      <c r="X1457" s="607"/>
      <c r="Y1457" s="607"/>
    </row>
    <row r="1458" spans="1:25" s="703" customFormat="1" ht="15.75" customHeight="1" x14ac:dyDescent="0.25">
      <c r="A1458" s="697" t="s">
        <v>2482</v>
      </c>
      <c r="B1458" s="698"/>
      <c r="C1458" s="697" t="s">
        <v>553</v>
      </c>
      <c r="D1458" s="813" t="s">
        <v>5579</v>
      </c>
      <c r="E1458" s="564" t="s">
        <v>18</v>
      </c>
      <c r="F1458" s="561">
        <v>4</v>
      </c>
      <c r="G1458" s="564"/>
      <c r="H1458" s="564"/>
      <c r="I1458" s="564"/>
      <c r="J1458" s="564"/>
      <c r="K1458" s="564"/>
      <c r="L1458" s="561">
        <f t="shared" ref="L1458" si="775">F1458</f>
        <v>4</v>
      </c>
      <c r="M1458" s="699">
        <v>1</v>
      </c>
      <c r="N1458" s="491">
        <f t="shared" si="774"/>
        <v>4</v>
      </c>
      <c r="O1458" s="700"/>
      <c r="P1458" s="700"/>
      <c r="Q1458" s="492">
        <f>ROUND(N1458*O1458,2)</f>
        <v>0</v>
      </c>
      <c r="R1458" s="492"/>
      <c r="S1458" s="715">
        <f>ROUND(Q1458+R1458,2)</f>
        <v>0</v>
      </c>
      <c r="T1458" s="701"/>
      <c r="U1458" s="702"/>
    </row>
    <row r="1459" spans="1:25" s="617" customFormat="1" ht="22.5" customHeight="1" x14ac:dyDescent="0.3">
      <c r="A1459" s="510" t="s">
        <v>528</v>
      </c>
      <c r="B1459" s="511"/>
      <c r="C1459" s="510"/>
      <c r="D1459" s="465" t="s">
        <v>4569</v>
      </c>
      <c r="E1459" s="512"/>
      <c r="F1459" s="513"/>
      <c r="G1459" s="512"/>
      <c r="H1459" s="512"/>
      <c r="I1459" s="512"/>
      <c r="J1459" s="512"/>
      <c r="K1459" s="512"/>
      <c r="L1459" s="514"/>
      <c r="M1459" s="467"/>
      <c r="N1459" s="468"/>
      <c r="O1459" s="579"/>
      <c r="P1459" s="579"/>
      <c r="Q1459" s="469"/>
      <c r="R1459" s="469"/>
      <c r="S1459" s="715"/>
      <c r="T1459" s="579"/>
      <c r="U1459" s="616"/>
      <c r="V1459" s="616"/>
      <c r="W1459" s="616"/>
      <c r="X1459" s="616"/>
      <c r="Y1459" s="616"/>
    </row>
    <row r="1460" spans="1:25" s="608" customFormat="1" ht="32.25" customHeight="1" x14ac:dyDescent="0.3">
      <c r="A1460" s="477" t="s">
        <v>2483</v>
      </c>
      <c r="B1460" s="501" t="s">
        <v>2086</v>
      </c>
      <c r="C1460" s="477" t="s">
        <v>552</v>
      </c>
      <c r="D1460" s="923" t="s">
        <v>3128</v>
      </c>
      <c r="E1460" s="803" t="s">
        <v>3</v>
      </c>
      <c r="F1460" s="804"/>
      <c r="G1460" s="803"/>
      <c r="H1460" s="479"/>
      <c r="I1460" s="480"/>
      <c r="J1460" s="480"/>
      <c r="K1460" s="480">
        <f>SUM(K1461:K1470)</f>
        <v>14.552196983495724</v>
      </c>
      <c r="L1460" s="480">
        <f>K1460</f>
        <v>14.552196983495724</v>
      </c>
      <c r="M1460" s="482">
        <v>1</v>
      </c>
      <c r="N1460" s="483">
        <f>ROUND(M1460*L1460,2)</f>
        <v>14.55</v>
      </c>
      <c r="O1460" s="575"/>
      <c r="P1460" s="575"/>
      <c r="Q1460" s="485"/>
      <c r="R1460" s="485">
        <f>ROUND(N1460*P1460,2)</f>
        <v>0</v>
      </c>
      <c r="S1460" s="715">
        <f>ROUND(Q1460+R1460,2)</f>
        <v>0</v>
      </c>
      <c r="T1460" s="575" t="s">
        <v>555</v>
      </c>
      <c r="U1460" s="607"/>
      <c r="V1460" s="607"/>
      <c r="W1460" s="607"/>
      <c r="X1460" s="607"/>
      <c r="Y1460" s="607"/>
    </row>
    <row r="1461" spans="1:25" s="610" customFormat="1" ht="22.5" customHeight="1" x14ac:dyDescent="0.25">
      <c r="A1461" s="486" t="s">
        <v>2484</v>
      </c>
      <c r="B1461" s="487"/>
      <c r="C1461" s="800" t="s">
        <v>553</v>
      </c>
      <c r="D1461" s="831" t="s">
        <v>4519</v>
      </c>
      <c r="E1461" s="496" t="s">
        <v>1210</v>
      </c>
      <c r="F1461" s="570"/>
      <c r="G1461" s="565"/>
      <c r="H1461" s="801"/>
      <c r="I1461" s="492">
        <v>0.1</v>
      </c>
      <c r="J1461" s="634">
        <v>35.56</v>
      </c>
      <c r="K1461" s="492">
        <f>J1461*0.1*3.14</f>
        <v>11.165840000000003</v>
      </c>
      <c r="L1461" s="492">
        <f t="shared" ref="L1461" si="776">J1461</f>
        <v>35.56</v>
      </c>
      <c r="M1461" s="490">
        <v>1.1000000000000001</v>
      </c>
      <c r="N1461" s="491">
        <f t="shared" ref="N1461:N1471" si="777">ROUND(M1461*L1461,2)</f>
        <v>39.119999999999997</v>
      </c>
      <c r="O1461" s="576"/>
      <c r="P1461" s="576"/>
      <c r="Q1461" s="492">
        <f t="shared" ref="Q1461:Q1471" si="778">ROUND(N1461*O1461,2)</f>
        <v>0</v>
      </c>
      <c r="R1461" s="492"/>
      <c r="S1461" s="715">
        <f t="shared" ref="S1461:S1471" si="779">ROUND(Q1461+R1461,2)</f>
        <v>0</v>
      </c>
      <c r="T1461" s="576"/>
      <c r="U1461" s="609"/>
      <c r="V1461" s="609"/>
      <c r="W1461" s="609"/>
      <c r="X1461" s="609"/>
      <c r="Y1461" s="609"/>
    </row>
    <row r="1462" spans="1:25" s="610" customFormat="1" ht="22.5" customHeight="1" x14ac:dyDescent="0.25">
      <c r="A1462" s="486" t="s">
        <v>5032</v>
      </c>
      <c r="B1462" s="487"/>
      <c r="C1462" s="800" t="s">
        <v>553</v>
      </c>
      <c r="D1462" s="924" t="s">
        <v>4523</v>
      </c>
      <c r="E1462" s="496" t="s">
        <v>1210</v>
      </c>
      <c r="F1462" s="570"/>
      <c r="G1462" s="565"/>
      <c r="H1462" s="801"/>
      <c r="I1462" s="492">
        <v>0.125</v>
      </c>
      <c r="J1462" s="634">
        <v>3.61</v>
      </c>
      <c r="K1462" s="492">
        <f>J1462*0.125*3.14</f>
        <v>1.416925</v>
      </c>
      <c r="L1462" s="492">
        <f>J1462</f>
        <v>3.61</v>
      </c>
      <c r="M1462" s="490">
        <v>1.1000000000000001</v>
      </c>
      <c r="N1462" s="491">
        <f t="shared" si="777"/>
        <v>3.97</v>
      </c>
      <c r="O1462" s="576"/>
      <c r="P1462" s="576"/>
      <c r="Q1462" s="492">
        <f t="shared" si="778"/>
        <v>0</v>
      </c>
      <c r="R1462" s="492"/>
      <c r="S1462" s="715">
        <f t="shared" si="779"/>
        <v>0</v>
      </c>
      <c r="T1462" s="576"/>
      <c r="U1462" s="609"/>
      <c r="V1462" s="609"/>
      <c r="W1462" s="609"/>
      <c r="X1462" s="609"/>
      <c r="Y1462" s="609"/>
    </row>
    <row r="1463" spans="1:25" s="610" customFormat="1" ht="22.5" customHeight="1" x14ac:dyDescent="0.25">
      <c r="A1463" s="486" t="s">
        <v>5033</v>
      </c>
      <c r="B1463" s="487"/>
      <c r="C1463" s="800" t="s">
        <v>553</v>
      </c>
      <c r="D1463" s="819" t="s">
        <v>4591</v>
      </c>
      <c r="E1463" s="496" t="s">
        <v>18</v>
      </c>
      <c r="F1463" s="570">
        <v>2</v>
      </c>
      <c r="G1463" s="565"/>
      <c r="H1463" s="801"/>
      <c r="I1463" s="492"/>
      <c r="J1463" s="634"/>
      <c r="K1463" s="815"/>
      <c r="L1463" s="492">
        <f>F1463</f>
        <v>2</v>
      </c>
      <c r="M1463" s="490">
        <v>1</v>
      </c>
      <c r="N1463" s="491">
        <f t="shared" si="777"/>
        <v>2</v>
      </c>
      <c r="O1463" s="576"/>
      <c r="P1463" s="576"/>
      <c r="Q1463" s="492">
        <f t="shared" si="778"/>
        <v>0</v>
      </c>
      <c r="R1463" s="492"/>
      <c r="S1463" s="715">
        <f t="shared" si="779"/>
        <v>0</v>
      </c>
      <c r="T1463" s="576"/>
      <c r="U1463" s="609"/>
      <c r="V1463" s="609"/>
      <c r="W1463" s="609"/>
      <c r="X1463" s="609"/>
      <c r="Y1463" s="609"/>
    </row>
    <row r="1464" spans="1:25" s="610" customFormat="1" ht="22.5" customHeight="1" x14ac:dyDescent="0.25">
      <c r="A1464" s="486" t="s">
        <v>5034</v>
      </c>
      <c r="B1464" s="487"/>
      <c r="C1464" s="800" t="s">
        <v>553</v>
      </c>
      <c r="D1464" s="819" t="s">
        <v>4592</v>
      </c>
      <c r="E1464" s="496" t="s">
        <v>18</v>
      </c>
      <c r="F1464" s="570">
        <v>2</v>
      </c>
      <c r="G1464" s="565"/>
      <c r="H1464" s="801"/>
      <c r="I1464" s="492"/>
      <c r="J1464" s="634"/>
      <c r="K1464" s="815">
        <v>0.11217987507724266</v>
      </c>
      <c r="L1464" s="492">
        <f>F1464</f>
        <v>2</v>
      </c>
      <c r="M1464" s="490">
        <v>1</v>
      </c>
      <c r="N1464" s="491">
        <f t="shared" si="777"/>
        <v>2</v>
      </c>
      <c r="O1464" s="576"/>
      <c r="P1464" s="576"/>
      <c r="Q1464" s="492">
        <f t="shared" si="778"/>
        <v>0</v>
      </c>
      <c r="R1464" s="492"/>
      <c r="S1464" s="715">
        <f t="shared" si="779"/>
        <v>0</v>
      </c>
      <c r="T1464" s="576"/>
      <c r="U1464" s="609"/>
      <c r="V1464" s="609"/>
      <c r="W1464" s="609"/>
      <c r="X1464" s="609"/>
      <c r="Y1464" s="609"/>
    </row>
    <row r="1465" spans="1:25" s="610" customFormat="1" ht="22.5" customHeight="1" x14ac:dyDescent="0.25">
      <c r="A1465" s="486" t="s">
        <v>5035</v>
      </c>
      <c r="B1465" s="487"/>
      <c r="C1465" s="800" t="s">
        <v>553</v>
      </c>
      <c r="D1465" s="819" t="s">
        <v>4593</v>
      </c>
      <c r="E1465" s="496" t="s">
        <v>18</v>
      </c>
      <c r="F1465" s="570">
        <v>6</v>
      </c>
      <c r="G1465" s="565"/>
      <c r="H1465" s="801"/>
      <c r="I1465" s="492"/>
      <c r="J1465" s="634"/>
      <c r="K1465" s="815">
        <v>0.33653962523172798</v>
      </c>
      <c r="L1465" s="492">
        <f t="shared" ref="L1465:L1470" si="780">F1465</f>
        <v>6</v>
      </c>
      <c r="M1465" s="490">
        <v>1</v>
      </c>
      <c r="N1465" s="491">
        <f t="shared" si="777"/>
        <v>6</v>
      </c>
      <c r="O1465" s="576"/>
      <c r="P1465" s="576"/>
      <c r="Q1465" s="492">
        <f t="shared" si="778"/>
        <v>0</v>
      </c>
      <c r="R1465" s="492"/>
      <c r="S1465" s="715">
        <f t="shared" si="779"/>
        <v>0</v>
      </c>
      <c r="T1465" s="576"/>
      <c r="U1465" s="609"/>
      <c r="V1465" s="609"/>
      <c r="W1465" s="609"/>
      <c r="X1465" s="609"/>
      <c r="Y1465" s="609"/>
    </row>
    <row r="1466" spans="1:25" s="610" customFormat="1" ht="22.5" customHeight="1" x14ac:dyDescent="0.25">
      <c r="A1466" s="486" t="s">
        <v>5036</v>
      </c>
      <c r="B1466" s="487"/>
      <c r="C1466" s="800" t="s">
        <v>553</v>
      </c>
      <c r="D1466" s="821" t="s">
        <v>4594</v>
      </c>
      <c r="E1466" s="496" t="s">
        <v>18</v>
      </c>
      <c r="F1466" s="570">
        <v>10</v>
      </c>
      <c r="G1466" s="565"/>
      <c r="H1466" s="801"/>
      <c r="I1466" s="492"/>
      <c r="J1466" s="634"/>
      <c r="K1466" s="815">
        <v>0.8076394854134471</v>
      </c>
      <c r="L1466" s="492">
        <f t="shared" si="780"/>
        <v>10</v>
      </c>
      <c r="M1466" s="490">
        <v>1</v>
      </c>
      <c r="N1466" s="491">
        <f t="shared" si="777"/>
        <v>10</v>
      </c>
      <c r="O1466" s="576"/>
      <c r="P1466" s="576"/>
      <c r="Q1466" s="492">
        <f t="shared" si="778"/>
        <v>0</v>
      </c>
      <c r="R1466" s="492"/>
      <c r="S1466" s="715">
        <f t="shared" si="779"/>
        <v>0</v>
      </c>
      <c r="T1466" s="576"/>
      <c r="U1466" s="609"/>
      <c r="V1466" s="609"/>
      <c r="W1466" s="609"/>
      <c r="X1466" s="609"/>
      <c r="Y1466" s="609"/>
    </row>
    <row r="1467" spans="1:25" s="610" customFormat="1" ht="22.5" customHeight="1" x14ac:dyDescent="0.25">
      <c r="A1467" s="486" t="s">
        <v>5037</v>
      </c>
      <c r="B1467" s="487"/>
      <c r="C1467" s="800" t="s">
        <v>553</v>
      </c>
      <c r="D1467" s="819" t="s">
        <v>4595</v>
      </c>
      <c r="E1467" s="496" t="s">
        <v>18</v>
      </c>
      <c r="F1467" s="570">
        <v>2</v>
      </c>
      <c r="G1467" s="565"/>
      <c r="H1467" s="801"/>
      <c r="I1467" s="492"/>
      <c r="J1467" s="634"/>
      <c r="K1467" s="815">
        <v>0.23275238510676602</v>
      </c>
      <c r="L1467" s="492">
        <f t="shared" si="780"/>
        <v>2</v>
      </c>
      <c r="M1467" s="490">
        <v>1</v>
      </c>
      <c r="N1467" s="491">
        <f t="shared" si="777"/>
        <v>2</v>
      </c>
      <c r="O1467" s="576"/>
      <c r="P1467" s="576"/>
      <c r="Q1467" s="492">
        <f t="shared" si="778"/>
        <v>0</v>
      </c>
      <c r="R1467" s="492"/>
      <c r="S1467" s="715">
        <f t="shared" si="779"/>
        <v>0</v>
      </c>
      <c r="T1467" s="576"/>
      <c r="U1467" s="609"/>
      <c r="V1467" s="609"/>
      <c r="W1467" s="609"/>
      <c r="X1467" s="609"/>
      <c r="Y1467" s="609"/>
    </row>
    <row r="1468" spans="1:25" s="610" customFormat="1" ht="22.5" customHeight="1" x14ac:dyDescent="0.25">
      <c r="A1468" s="486" t="s">
        <v>5038</v>
      </c>
      <c r="B1468" s="487"/>
      <c r="C1468" s="800" t="s">
        <v>553</v>
      </c>
      <c r="D1468" s="813" t="s">
        <v>4596</v>
      </c>
      <c r="E1468" s="496" t="s">
        <v>18</v>
      </c>
      <c r="F1468" s="570">
        <v>1</v>
      </c>
      <c r="G1468" s="565"/>
      <c r="H1468" s="801"/>
      <c r="I1468" s="492"/>
      <c r="J1468" s="634"/>
      <c r="K1468" s="815">
        <v>0.17900269531365454</v>
      </c>
      <c r="L1468" s="492">
        <f t="shared" si="780"/>
        <v>1</v>
      </c>
      <c r="M1468" s="490">
        <v>1</v>
      </c>
      <c r="N1468" s="491">
        <f t="shared" si="777"/>
        <v>1</v>
      </c>
      <c r="O1468" s="576"/>
      <c r="P1468" s="576"/>
      <c r="Q1468" s="492">
        <f t="shared" si="778"/>
        <v>0</v>
      </c>
      <c r="R1468" s="492"/>
      <c r="S1468" s="715">
        <f t="shared" si="779"/>
        <v>0</v>
      </c>
      <c r="T1468" s="576"/>
      <c r="U1468" s="609"/>
      <c r="V1468" s="609"/>
      <c r="W1468" s="609"/>
      <c r="X1468" s="609"/>
      <c r="Y1468" s="609"/>
    </row>
    <row r="1469" spans="1:25" s="610" customFormat="1" ht="22.5" customHeight="1" x14ac:dyDescent="0.25">
      <c r="A1469" s="486" t="s">
        <v>5039</v>
      </c>
      <c r="B1469" s="487"/>
      <c r="C1469" s="800" t="s">
        <v>553</v>
      </c>
      <c r="D1469" s="813" t="s">
        <v>4597</v>
      </c>
      <c r="E1469" s="496" t="s">
        <v>18</v>
      </c>
      <c r="F1469" s="570">
        <v>1</v>
      </c>
      <c r="G1469" s="565"/>
      <c r="H1469" s="801"/>
      <c r="I1469" s="492"/>
      <c r="J1469" s="526"/>
      <c r="K1469" s="816">
        <v>0.14131791735288518</v>
      </c>
      <c r="L1469" s="492">
        <f t="shared" si="780"/>
        <v>1</v>
      </c>
      <c r="M1469" s="490">
        <v>1</v>
      </c>
      <c r="N1469" s="491">
        <f t="shared" si="777"/>
        <v>1</v>
      </c>
      <c r="O1469" s="576"/>
      <c r="P1469" s="576"/>
      <c r="Q1469" s="492">
        <f t="shared" si="778"/>
        <v>0</v>
      </c>
      <c r="R1469" s="492"/>
      <c r="S1469" s="715">
        <f t="shared" si="779"/>
        <v>0</v>
      </c>
      <c r="T1469" s="576"/>
      <c r="U1469" s="609"/>
      <c r="V1469" s="609"/>
      <c r="W1469" s="609"/>
      <c r="X1469" s="609"/>
      <c r="Y1469" s="609"/>
    </row>
    <row r="1470" spans="1:25" s="622" customFormat="1" ht="22.5" customHeight="1" x14ac:dyDescent="0.25">
      <c r="A1470" s="942" t="s">
        <v>5040</v>
      </c>
      <c r="B1470" s="943"/>
      <c r="C1470" s="978" t="s">
        <v>553</v>
      </c>
      <c r="D1470" s="951" t="s">
        <v>4598</v>
      </c>
      <c r="E1470" s="947" t="s">
        <v>18</v>
      </c>
      <c r="F1470" s="958">
        <v>1</v>
      </c>
      <c r="G1470" s="971"/>
      <c r="H1470" s="979"/>
      <c r="I1470" s="953"/>
      <c r="J1470" s="957"/>
      <c r="K1470" s="953">
        <v>0.16</v>
      </c>
      <c r="L1470" s="953">
        <f t="shared" si="780"/>
        <v>1</v>
      </c>
      <c r="M1470" s="959">
        <v>1</v>
      </c>
      <c r="N1470" s="960">
        <f t="shared" si="777"/>
        <v>1</v>
      </c>
      <c r="O1470" s="967"/>
      <c r="P1470" s="967"/>
      <c r="Q1470" s="953">
        <f t="shared" si="778"/>
        <v>0</v>
      </c>
      <c r="R1470" s="953"/>
      <c r="S1470" s="962">
        <f t="shared" si="779"/>
        <v>0</v>
      </c>
      <c r="T1470" s="967"/>
      <c r="U1470" s="621"/>
      <c r="V1470" s="621"/>
      <c r="W1470" s="621"/>
      <c r="X1470" s="621"/>
      <c r="Y1470" s="621"/>
    </row>
    <row r="1471" spans="1:25" s="610" customFormat="1" x14ac:dyDescent="0.25">
      <c r="A1471" s="486" t="s">
        <v>5041</v>
      </c>
      <c r="B1471" s="487"/>
      <c r="C1471" s="486" t="s">
        <v>553</v>
      </c>
      <c r="D1471" s="805" t="s">
        <v>705</v>
      </c>
      <c r="E1471" s="806" t="s">
        <v>3</v>
      </c>
      <c r="F1471" s="807">
        <v>0.04</v>
      </c>
      <c r="G1471" s="808"/>
      <c r="H1471" s="489"/>
      <c r="I1471" s="492"/>
      <c r="J1471" s="526"/>
      <c r="K1471" s="492"/>
      <c r="L1471" s="497">
        <f t="shared" ref="L1471:L1473" si="781">F1471</f>
        <v>0.04</v>
      </c>
      <c r="M1471" s="490">
        <v>1</v>
      </c>
      <c r="N1471" s="491">
        <f t="shared" si="777"/>
        <v>0.04</v>
      </c>
      <c r="O1471" s="576"/>
      <c r="P1471" s="576"/>
      <c r="Q1471" s="492">
        <f t="shared" si="778"/>
        <v>0</v>
      </c>
      <c r="R1471" s="492"/>
      <c r="S1471" s="715">
        <f t="shared" si="779"/>
        <v>0</v>
      </c>
      <c r="T1471" s="576"/>
      <c r="U1471" s="609"/>
      <c r="V1471" s="609"/>
      <c r="W1471" s="609"/>
      <c r="X1471" s="609"/>
      <c r="Y1471" s="609"/>
    </row>
    <row r="1472" spans="1:25" s="559" customFormat="1" x14ac:dyDescent="0.3">
      <c r="A1472" s="477" t="s">
        <v>2485</v>
      </c>
      <c r="B1472" s="501" t="s">
        <v>4988</v>
      </c>
      <c r="C1472" s="504" t="s">
        <v>552</v>
      </c>
      <c r="D1472" s="508" t="s">
        <v>654</v>
      </c>
      <c r="E1472" s="479" t="s">
        <v>18</v>
      </c>
      <c r="F1472" s="500">
        <f>F1473</f>
        <v>3</v>
      </c>
      <c r="G1472" s="500"/>
      <c r="H1472" s="500"/>
      <c r="I1472" s="500"/>
      <c r="J1472" s="500"/>
      <c r="K1472" s="500"/>
      <c r="L1472" s="506">
        <f t="shared" si="781"/>
        <v>3</v>
      </c>
      <c r="M1472" s="507">
        <v>1</v>
      </c>
      <c r="N1472" s="483">
        <f>ROUND(M1472*L1472,2)</f>
        <v>3</v>
      </c>
      <c r="O1472" s="575"/>
      <c r="P1472" s="575"/>
      <c r="Q1472" s="485"/>
      <c r="R1472" s="485">
        <f>ROUND(N1472*P1472,2)</f>
        <v>0</v>
      </c>
      <c r="S1472" s="715">
        <f>ROUND(Q1472+R1472,2)</f>
        <v>0</v>
      </c>
      <c r="T1472" s="586"/>
      <c r="U1472" s="558"/>
      <c r="V1472" s="558"/>
      <c r="W1472" s="558"/>
      <c r="X1472" s="558"/>
      <c r="Y1472" s="558"/>
    </row>
    <row r="1473" spans="1:25" s="626" customFormat="1" ht="27.6" x14ac:dyDescent="0.3">
      <c r="A1473" s="486" t="s">
        <v>2486</v>
      </c>
      <c r="B1473" s="543"/>
      <c r="C1473" s="486" t="s">
        <v>553</v>
      </c>
      <c r="D1473" s="813" t="s">
        <v>4571</v>
      </c>
      <c r="E1473" s="496" t="s">
        <v>18</v>
      </c>
      <c r="F1473" s="517">
        <v>3</v>
      </c>
      <c r="G1473" s="517"/>
      <c r="H1473" s="517"/>
      <c r="I1473" s="517"/>
      <c r="J1473" s="517"/>
      <c r="K1473" s="517"/>
      <c r="L1473" s="494">
        <f t="shared" si="781"/>
        <v>3</v>
      </c>
      <c r="M1473" s="490">
        <v>1</v>
      </c>
      <c r="N1473" s="491">
        <f t="shared" ref="N1473" si="782">ROUND(M1473*L1473,2)</f>
        <v>3</v>
      </c>
      <c r="O1473" s="577"/>
      <c r="P1473" s="577"/>
      <c r="Q1473" s="492">
        <f>ROUND(N1473*O1473,2)</f>
        <v>0</v>
      </c>
      <c r="R1473" s="492"/>
      <c r="S1473" s="715">
        <f>ROUND(Q1473+R1473,2)</f>
        <v>0</v>
      </c>
      <c r="T1473" s="584"/>
      <c r="U1473" s="625"/>
      <c r="V1473" s="625"/>
      <c r="W1473" s="625"/>
      <c r="X1473" s="625"/>
      <c r="Y1473" s="625"/>
    </row>
    <row r="1474" spans="1:25" s="608" customFormat="1" ht="15.75" customHeight="1" x14ac:dyDescent="0.3">
      <c r="A1474" s="477" t="s">
        <v>2494</v>
      </c>
      <c r="B1474" s="501" t="s">
        <v>2975</v>
      </c>
      <c r="C1474" s="504" t="s">
        <v>552</v>
      </c>
      <c r="D1474" s="478" t="s">
        <v>3153</v>
      </c>
      <c r="E1474" s="479" t="s">
        <v>1685</v>
      </c>
      <c r="F1474" s="506">
        <f>F1475</f>
        <v>1</v>
      </c>
      <c r="G1474" s="505"/>
      <c r="H1474" s="505"/>
      <c r="I1474" s="505"/>
      <c r="J1474" s="505"/>
      <c r="K1474" s="479"/>
      <c r="L1474" s="500">
        <f>F1474</f>
        <v>1</v>
      </c>
      <c r="M1474" s="482">
        <v>1</v>
      </c>
      <c r="N1474" s="483">
        <f>ROUND(M1474*L1474,2)</f>
        <v>1</v>
      </c>
      <c r="O1474" s="578"/>
      <c r="P1474" s="578"/>
      <c r="Q1474" s="485"/>
      <c r="R1474" s="485">
        <f>ROUND(N1474*P1474,2)</f>
        <v>0</v>
      </c>
      <c r="S1474" s="715">
        <f>ROUND(Q1474+R1474,2)</f>
        <v>0</v>
      </c>
      <c r="T1474" s="586"/>
      <c r="U1474" s="607"/>
      <c r="V1474" s="607"/>
      <c r="W1474" s="607"/>
      <c r="X1474" s="607"/>
      <c r="Y1474" s="607"/>
    </row>
    <row r="1475" spans="1:25" s="629" customFormat="1" ht="15.75" customHeight="1" x14ac:dyDescent="0.25">
      <c r="A1475" s="546" t="s">
        <v>2495</v>
      </c>
      <c r="B1475" s="547"/>
      <c r="C1475" s="546" t="s">
        <v>553</v>
      </c>
      <c r="D1475" s="822" t="s">
        <v>4599</v>
      </c>
      <c r="E1475" s="548" t="s">
        <v>1685</v>
      </c>
      <c r="F1475" s="553">
        <v>1</v>
      </c>
      <c r="G1475" s="548"/>
      <c r="H1475" s="548"/>
      <c r="I1475" s="548"/>
      <c r="J1475" s="548"/>
      <c r="K1475" s="548"/>
      <c r="L1475" s="553">
        <f t="shared" ref="L1475" si="783">F1475</f>
        <v>1</v>
      </c>
      <c r="M1475" s="550">
        <v>1</v>
      </c>
      <c r="N1475" s="491">
        <f t="shared" ref="N1475" si="784">ROUND(M1475*L1475,2)</f>
        <v>1</v>
      </c>
      <c r="O1475" s="581"/>
      <c r="P1475" s="581"/>
      <c r="Q1475" s="492">
        <f>ROUND(N1475*O1475,2)</f>
        <v>0</v>
      </c>
      <c r="R1475" s="492"/>
      <c r="S1475" s="715">
        <f>ROUND(Q1475+R1475,2)</f>
        <v>0</v>
      </c>
      <c r="T1475" s="701" t="s">
        <v>3121</v>
      </c>
      <c r="U1475" s="628"/>
    </row>
    <row r="1476" spans="1:25" s="608" customFormat="1" ht="18.75" customHeight="1" x14ac:dyDescent="0.3">
      <c r="A1476" s="477" t="s">
        <v>2496</v>
      </c>
      <c r="B1476" s="501" t="s">
        <v>2088</v>
      </c>
      <c r="C1476" s="477" t="s">
        <v>552</v>
      </c>
      <c r="D1476" s="812" t="s">
        <v>1338</v>
      </c>
      <c r="E1476" s="479" t="s">
        <v>3</v>
      </c>
      <c r="F1476" s="519">
        <f>F1477+F1479</f>
        <v>20.41</v>
      </c>
      <c r="G1476" s="479"/>
      <c r="H1476" s="479"/>
      <c r="I1476" s="479"/>
      <c r="J1476" s="479"/>
      <c r="K1476" s="500"/>
      <c r="L1476" s="519">
        <f>F1476</f>
        <v>20.41</v>
      </c>
      <c r="M1476" s="507">
        <v>1</v>
      </c>
      <c r="N1476" s="483">
        <f>ROUND(M1476*L1476,2)</f>
        <v>20.41</v>
      </c>
      <c r="O1476" s="575"/>
      <c r="P1476" s="575"/>
      <c r="Q1476" s="485"/>
      <c r="R1476" s="485">
        <f>ROUND(N1476*P1476,2)</f>
        <v>0</v>
      </c>
      <c r="S1476" s="715">
        <f>ROUND(Q1476+R1476,2)</f>
        <v>0</v>
      </c>
      <c r="T1476" s="587"/>
    </row>
    <row r="1477" spans="1:25" s="610" customFormat="1" ht="43.5" customHeight="1" x14ac:dyDescent="0.25">
      <c r="A1477" s="486" t="s">
        <v>2498</v>
      </c>
      <c r="B1477" s="487"/>
      <c r="C1477" s="486" t="s">
        <v>553</v>
      </c>
      <c r="D1477" s="810" t="s">
        <v>4547</v>
      </c>
      <c r="E1477" s="489" t="s">
        <v>3</v>
      </c>
      <c r="F1477" s="497">
        <v>1.26</v>
      </c>
      <c r="G1477" s="497"/>
      <c r="H1477" s="497"/>
      <c r="I1477" s="497"/>
      <c r="J1477" s="497"/>
      <c r="K1477" s="497"/>
      <c r="L1477" s="497">
        <f>F1477</f>
        <v>1.26</v>
      </c>
      <c r="M1477" s="490">
        <v>1.1000000000000001</v>
      </c>
      <c r="N1477" s="491">
        <f t="shared" ref="N1477:N1480" si="785">ROUND(M1477*L1477,2)</f>
        <v>1.39</v>
      </c>
      <c r="O1477" s="576"/>
      <c r="P1477" s="576"/>
      <c r="Q1477" s="492">
        <f t="shared" ref="Q1477:Q1480" si="786">ROUND(N1477*O1477,2)</f>
        <v>0</v>
      </c>
      <c r="R1477" s="492"/>
      <c r="S1477" s="715">
        <f t="shared" ref="S1477:S1480" si="787">ROUND(Q1477+R1477,2)</f>
        <v>0</v>
      </c>
      <c r="T1477" s="584"/>
    </row>
    <row r="1478" spans="1:25" s="610" customFormat="1" ht="25.5" customHeight="1" x14ac:dyDescent="0.3">
      <c r="A1478" s="486" t="s">
        <v>5043</v>
      </c>
      <c r="B1478" s="487"/>
      <c r="C1478" s="486" t="s">
        <v>553</v>
      </c>
      <c r="D1478" s="493" t="s">
        <v>3440</v>
      </c>
      <c r="E1478" s="489" t="s">
        <v>2</v>
      </c>
      <c r="F1478" s="497">
        <f>F1477</f>
        <v>1.26</v>
      </c>
      <c r="G1478" s="497"/>
      <c r="H1478" s="497"/>
      <c r="I1478" s="497"/>
      <c r="J1478" s="497"/>
      <c r="K1478" s="497"/>
      <c r="L1478" s="497">
        <f t="shared" ref="L1478:L1480" si="788">F1478</f>
        <v>1.26</v>
      </c>
      <c r="M1478" s="490">
        <v>0.7</v>
      </c>
      <c r="N1478" s="491">
        <f t="shared" si="785"/>
        <v>0.88</v>
      </c>
      <c r="O1478" s="576"/>
      <c r="P1478" s="576"/>
      <c r="Q1478" s="492">
        <f t="shared" si="786"/>
        <v>0</v>
      </c>
      <c r="R1478" s="492"/>
      <c r="S1478" s="715">
        <f t="shared" si="787"/>
        <v>0</v>
      </c>
      <c r="T1478" s="584"/>
    </row>
    <row r="1479" spans="1:25" s="610" customFormat="1" ht="27.6" x14ac:dyDescent="0.25">
      <c r="A1479" s="486" t="s">
        <v>5044</v>
      </c>
      <c r="B1479" s="487"/>
      <c r="C1479" s="486" t="s">
        <v>553</v>
      </c>
      <c r="D1479" s="597" t="s">
        <v>4550</v>
      </c>
      <c r="E1479" s="489" t="s">
        <v>3</v>
      </c>
      <c r="F1479" s="497">
        <v>19.149999999999999</v>
      </c>
      <c r="G1479" s="489"/>
      <c r="H1479" s="489"/>
      <c r="I1479" s="489"/>
      <c r="J1479" s="489"/>
      <c r="K1479" s="494"/>
      <c r="L1479" s="497">
        <f t="shared" si="788"/>
        <v>19.149999999999999</v>
      </c>
      <c r="M1479" s="490">
        <v>1.1000000000000001</v>
      </c>
      <c r="N1479" s="491">
        <f t="shared" si="785"/>
        <v>21.07</v>
      </c>
      <c r="O1479" s="576"/>
      <c r="P1479" s="576"/>
      <c r="Q1479" s="492">
        <f t="shared" si="786"/>
        <v>0</v>
      </c>
      <c r="R1479" s="492"/>
      <c r="S1479" s="715">
        <f t="shared" si="787"/>
        <v>0</v>
      </c>
      <c r="T1479" s="620"/>
      <c r="U1479" s="609"/>
    </row>
    <row r="1480" spans="1:25" s="610" customFormat="1" x14ac:dyDescent="0.25">
      <c r="A1480" s="486" t="s">
        <v>5045</v>
      </c>
      <c r="B1480" s="487"/>
      <c r="C1480" s="486" t="s">
        <v>553</v>
      </c>
      <c r="D1480" s="493" t="s">
        <v>3440</v>
      </c>
      <c r="E1480" s="489" t="s">
        <v>2</v>
      </c>
      <c r="F1480" s="497">
        <f>F1479</f>
        <v>19.149999999999999</v>
      </c>
      <c r="G1480" s="489"/>
      <c r="H1480" s="489"/>
      <c r="I1480" s="489"/>
      <c r="J1480" s="489"/>
      <c r="K1480" s="494"/>
      <c r="L1480" s="497">
        <f t="shared" si="788"/>
        <v>19.149999999999999</v>
      </c>
      <c r="M1480" s="490">
        <v>2</v>
      </c>
      <c r="N1480" s="491">
        <f t="shared" si="785"/>
        <v>38.299999999999997</v>
      </c>
      <c r="O1480" s="576"/>
      <c r="P1480" s="576"/>
      <c r="Q1480" s="492">
        <f t="shared" si="786"/>
        <v>0</v>
      </c>
      <c r="R1480" s="492"/>
      <c r="S1480" s="715">
        <f t="shared" si="787"/>
        <v>0</v>
      </c>
      <c r="T1480" s="620"/>
      <c r="U1480" s="609"/>
    </row>
    <row r="1481" spans="1:25" s="617" customFormat="1" ht="22.5" customHeight="1" x14ac:dyDescent="0.3">
      <c r="A1481" s="510" t="s">
        <v>529</v>
      </c>
      <c r="B1481" s="511"/>
      <c r="C1481" s="510"/>
      <c r="D1481" s="465" t="s">
        <v>4572</v>
      </c>
      <c r="E1481" s="512"/>
      <c r="F1481" s="513"/>
      <c r="G1481" s="512"/>
      <c r="H1481" s="512"/>
      <c r="I1481" s="512"/>
      <c r="J1481" s="512"/>
      <c r="K1481" s="512"/>
      <c r="L1481" s="514"/>
      <c r="M1481" s="467"/>
      <c r="N1481" s="468"/>
      <c r="O1481" s="579"/>
      <c r="P1481" s="579"/>
      <c r="Q1481" s="469"/>
      <c r="R1481" s="469"/>
      <c r="S1481" s="715"/>
      <c r="T1481" s="579"/>
      <c r="U1481" s="616"/>
      <c r="V1481" s="616"/>
      <c r="W1481" s="616"/>
      <c r="X1481" s="616"/>
      <c r="Y1481" s="616"/>
    </row>
    <row r="1482" spans="1:25" s="608" customFormat="1" ht="32.25" customHeight="1" x14ac:dyDescent="0.3">
      <c r="A1482" s="477" t="s">
        <v>2502</v>
      </c>
      <c r="B1482" s="501" t="s">
        <v>2086</v>
      </c>
      <c r="C1482" s="477" t="s">
        <v>552</v>
      </c>
      <c r="D1482" s="923" t="s">
        <v>3128</v>
      </c>
      <c r="E1482" s="803" t="s">
        <v>3</v>
      </c>
      <c r="F1482" s="804"/>
      <c r="G1482" s="803"/>
      <c r="H1482" s="479"/>
      <c r="I1482" s="480"/>
      <c r="J1482" s="480"/>
      <c r="K1482" s="480">
        <f>SUM(K1483:K1490)</f>
        <v>14.08117083134645</v>
      </c>
      <c r="L1482" s="480">
        <f>K1482</f>
        <v>14.08117083134645</v>
      </c>
      <c r="M1482" s="482">
        <v>1</v>
      </c>
      <c r="N1482" s="483">
        <f>ROUND(M1482*L1482,2)</f>
        <v>14.08</v>
      </c>
      <c r="O1482" s="575"/>
      <c r="P1482" s="575"/>
      <c r="Q1482" s="485"/>
      <c r="R1482" s="485">
        <f>ROUND(N1482*P1482,2)</f>
        <v>0</v>
      </c>
      <c r="S1482" s="715">
        <f>ROUND(Q1482+R1482,2)</f>
        <v>0</v>
      </c>
      <c r="T1482" s="575" t="s">
        <v>555</v>
      </c>
      <c r="U1482" s="607"/>
      <c r="V1482" s="607"/>
      <c r="W1482" s="607"/>
      <c r="X1482" s="607"/>
      <c r="Y1482" s="607"/>
    </row>
    <row r="1483" spans="1:25" s="610" customFormat="1" ht="22.5" customHeight="1" x14ac:dyDescent="0.25">
      <c r="A1483" s="486" t="s">
        <v>2503</v>
      </c>
      <c r="B1483" s="487"/>
      <c r="C1483" s="800" t="s">
        <v>553</v>
      </c>
      <c r="D1483" s="831" t="s">
        <v>4519</v>
      </c>
      <c r="E1483" s="496" t="s">
        <v>1210</v>
      </c>
      <c r="F1483" s="570"/>
      <c r="G1483" s="565"/>
      <c r="H1483" s="801"/>
      <c r="I1483" s="492">
        <v>0.1</v>
      </c>
      <c r="J1483" s="634">
        <v>39.18</v>
      </c>
      <c r="K1483" s="492">
        <f>J1483*0.1*3.14</f>
        <v>12.302520000000001</v>
      </c>
      <c r="L1483" s="492">
        <f t="shared" ref="L1483" si="789">J1483</f>
        <v>39.18</v>
      </c>
      <c r="M1483" s="490">
        <v>1.1000000000000001</v>
      </c>
      <c r="N1483" s="491">
        <f t="shared" ref="N1483:N1491" si="790">ROUND(M1483*L1483,2)</f>
        <v>43.1</v>
      </c>
      <c r="O1483" s="576"/>
      <c r="P1483" s="576"/>
      <c r="Q1483" s="492">
        <f t="shared" ref="Q1483:Q1491" si="791">ROUND(N1483*O1483,2)</f>
        <v>0</v>
      </c>
      <c r="R1483" s="492"/>
      <c r="S1483" s="715">
        <f t="shared" ref="S1483:S1491" si="792">ROUND(Q1483+R1483,2)</f>
        <v>0</v>
      </c>
      <c r="T1483" s="576"/>
      <c r="U1483" s="609"/>
      <c r="V1483" s="609"/>
      <c r="W1483" s="609"/>
      <c r="X1483" s="609"/>
      <c r="Y1483" s="609"/>
    </row>
    <row r="1484" spans="1:25" s="610" customFormat="1" ht="22.5" customHeight="1" x14ac:dyDescent="0.25">
      <c r="A1484" s="486" t="s">
        <v>2504</v>
      </c>
      <c r="B1484" s="487"/>
      <c r="C1484" s="800" t="s">
        <v>553</v>
      </c>
      <c r="D1484" s="925" t="s">
        <v>4591</v>
      </c>
      <c r="E1484" s="496" t="s">
        <v>18</v>
      </c>
      <c r="F1484" s="570">
        <v>2</v>
      </c>
      <c r="G1484" s="565"/>
      <c r="H1484" s="801"/>
      <c r="I1484" s="492"/>
      <c r="J1484" s="634"/>
      <c r="K1484" s="815"/>
      <c r="L1484" s="492">
        <f>F1484</f>
        <v>2</v>
      </c>
      <c r="M1484" s="490">
        <v>1</v>
      </c>
      <c r="N1484" s="491">
        <f t="shared" si="790"/>
        <v>2</v>
      </c>
      <c r="O1484" s="576"/>
      <c r="P1484" s="576"/>
      <c r="Q1484" s="492">
        <f t="shared" si="791"/>
        <v>0</v>
      </c>
      <c r="R1484" s="492"/>
      <c r="S1484" s="715">
        <f t="shared" si="792"/>
        <v>0</v>
      </c>
      <c r="T1484" s="576"/>
      <c r="U1484" s="609"/>
      <c r="V1484" s="609"/>
      <c r="W1484" s="609"/>
      <c r="X1484" s="609"/>
      <c r="Y1484" s="609"/>
    </row>
    <row r="1485" spans="1:25" s="610" customFormat="1" ht="22.5" customHeight="1" x14ac:dyDescent="0.25">
      <c r="A1485" s="486" t="s">
        <v>2505</v>
      </c>
      <c r="B1485" s="487"/>
      <c r="C1485" s="800" t="s">
        <v>553</v>
      </c>
      <c r="D1485" s="813" t="s">
        <v>4592</v>
      </c>
      <c r="E1485" s="496" t="s">
        <v>18</v>
      </c>
      <c r="F1485" s="570">
        <v>2</v>
      </c>
      <c r="G1485" s="565"/>
      <c r="H1485" s="801"/>
      <c r="I1485" s="492"/>
      <c r="J1485" s="634"/>
      <c r="K1485" s="815">
        <v>0.11217987507724266</v>
      </c>
      <c r="L1485" s="492">
        <f>F1485</f>
        <v>2</v>
      </c>
      <c r="M1485" s="490">
        <v>1</v>
      </c>
      <c r="N1485" s="491">
        <f t="shared" si="790"/>
        <v>2</v>
      </c>
      <c r="O1485" s="576"/>
      <c r="P1485" s="576"/>
      <c r="Q1485" s="492">
        <f t="shared" si="791"/>
        <v>0</v>
      </c>
      <c r="R1485" s="492"/>
      <c r="S1485" s="715">
        <f t="shared" si="792"/>
        <v>0</v>
      </c>
      <c r="T1485" s="576"/>
      <c r="U1485" s="609"/>
      <c r="V1485" s="609"/>
      <c r="W1485" s="609"/>
      <c r="X1485" s="609"/>
      <c r="Y1485" s="609"/>
    </row>
    <row r="1486" spans="1:25" s="610" customFormat="1" ht="22.5" customHeight="1" x14ac:dyDescent="0.25">
      <c r="A1486" s="486" t="s">
        <v>2506</v>
      </c>
      <c r="B1486" s="487"/>
      <c r="C1486" s="800" t="s">
        <v>553</v>
      </c>
      <c r="D1486" s="813" t="s">
        <v>4593</v>
      </c>
      <c r="E1486" s="496" t="s">
        <v>18</v>
      </c>
      <c r="F1486" s="570">
        <v>6</v>
      </c>
      <c r="G1486" s="565"/>
      <c r="H1486" s="801"/>
      <c r="I1486" s="492"/>
      <c r="J1486" s="634"/>
      <c r="K1486" s="815">
        <v>0.33653962523172798</v>
      </c>
      <c r="L1486" s="492">
        <f t="shared" ref="L1486:L1493" si="793">F1486</f>
        <v>6</v>
      </c>
      <c r="M1486" s="490">
        <v>1</v>
      </c>
      <c r="N1486" s="491">
        <f t="shared" si="790"/>
        <v>6</v>
      </c>
      <c r="O1486" s="576"/>
      <c r="P1486" s="576"/>
      <c r="Q1486" s="492">
        <f t="shared" si="791"/>
        <v>0</v>
      </c>
      <c r="R1486" s="492"/>
      <c r="S1486" s="715">
        <f t="shared" si="792"/>
        <v>0</v>
      </c>
      <c r="T1486" s="576"/>
      <c r="U1486" s="609"/>
      <c r="V1486" s="609"/>
      <c r="W1486" s="609"/>
      <c r="X1486" s="609"/>
      <c r="Y1486" s="609"/>
    </row>
    <row r="1487" spans="1:25" s="610" customFormat="1" ht="22.5" customHeight="1" x14ac:dyDescent="0.25">
      <c r="A1487" s="486" t="s">
        <v>5046</v>
      </c>
      <c r="B1487" s="487"/>
      <c r="C1487" s="800" t="s">
        <v>553</v>
      </c>
      <c r="D1487" s="813" t="s">
        <v>4600</v>
      </c>
      <c r="E1487" s="496" t="s">
        <v>18</v>
      </c>
      <c r="F1487" s="570">
        <v>1</v>
      </c>
      <c r="G1487" s="565"/>
      <c r="H1487" s="801"/>
      <c r="I1487" s="492"/>
      <c r="J1487" s="634"/>
      <c r="K1487" s="815">
        <v>8.0763948541344707E-2</v>
      </c>
      <c r="L1487" s="492">
        <f t="shared" si="793"/>
        <v>1</v>
      </c>
      <c r="M1487" s="490">
        <v>1</v>
      </c>
      <c r="N1487" s="491">
        <f t="shared" si="790"/>
        <v>1</v>
      </c>
      <c r="O1487" s="576"/>
      <c r="P1487" s="576"/>
      <c r="Q1487" s="492">
        <f t="shared" si="791"/>
        <v>0</v>
      </c>
      <c r="R1487" s="492"/>
      <c r="S1487" s="715">
        <f t="shared" si="792"/>
        <v>0</v>
      </c>
      <c r="T1487" s="576"/>
      <c r="U1487" s="609"/>
      <c r="V1487" s="609"/>
      <c r="W1487" s="609"/>
      <c r="X1487" s="609"/>
      <c r="Y1487" s="609"/>
    </row>
    <row r="1488" spans="1:25" s="610" customFormat="1" ht="22.5" customHeight="1" x14ac:dyDescent="0.25">
      <c r="A1488" s="486" t="s">
        <v>2507</v>
      </c>
      <c r="B1488" s="487"/>
      <c r="C1488" s="800" t="s">
        <v>553</v>
      </c>
      <c r="D1488" s="813" t="s">
        <v>4601</v>
      </c>
      <c r="E1488" s="496" t="s">
        <v>18</v>
      </c>
      <c r="F1488" s="570">
        <v>2</v>
      </c>
      <c r="G1488" s="565"/>
      <c r="H1488" s="801"/>
      <c r="I1488" s="492"/>
      <c r="J1488" s="634"/>
      <c r="K1488" s="815">
        <v>0.16152789708268941</v>
      </c>
      <c r="L1488" s="492">
        <f t="shared" si="793"/>
        <v>2</v>
      </c>
      <c r="M1488" s="490">
        <v>1</v>
      </c>
      <c r="N1488" s="491">
        <f t="shared" si="790"/>
        <v>2</v>
      </c>
      <c r="O1488" s="576"/>
      <c r="P1488" s="576"/>
      <c r="Q1488" s="492">
        <f t="shared" si="791"/>
        <v>0</v>
      </c>
      <c r="R1488" s="492"/>
      <c r="S1488" s="715">
        <f t="shared" si="792"/>
        <v>0</v>
      </c>
      <c r="T1488" s="576"/>
      <c r="U1488" s="609"/>
      <c r="V1488" s="609"/>
      <c r="W1488" s="609"/>
      <c r="X1488" s="609"/>
      <c r="Y1488" s="609"/>
    </row>
    <row r="1489" spans="1:25" s="610" customFormat="1" ht="22.5" customHeight="1" x14ac:dyDescent="0.25">
      <c r="A1489" s="486" t="s">
        <v>2508</v>
      </c>
      <c r="B1489" s="487"/>
      <c r="C1489" s="800" t="s">
        <v>553</v>
      </c>
      <c r="D1489" s="813" t="s">
        <v>4594</v>
      </c>
      <c r="E1489" s="496" t="s">
        <v>18</v>
      </c>
      <c r="F1489" s="570">
        <v>10</v>
      </c>
      <c r="G1489" s="565"/>
      <c r="H1489" s="801"/>
      <c r="I1489" s="492"/>
      <c r="J1489" s="634"/>
      <c r="K1489" s="815">
        <v>0.8076394854134471</v>
      </c>
      <c r="L1489" s="492">
        <f t="shared" si="793"/>
        <v>10</v>
      </c>
      <c r="M1489" s="490">
        <v>1</v>
      </c>
      <c r="N1489" s="491">
        <f t="shared" si="790"/>
        <v>10</v>
      </c>
      <c r="O1489" s="576"/>
      <c r="P1489" s="576"/>
      <c r="Q1489" s="492">
        <f t="shared" si="791"/>
        <v>0</v>
      </c>
      <c r="R1489" s="492"/>
      <c r="S1489" s="715">
        <f t="shared" si="792"/>
        <v>0</v>
      </c>
      <c r="T1489" s="576"/>
      <c r="U1489" s="609"/>
      <c r="V1489" s="609"/>
      <c r="W1489" s="609"/>
      <c r="X1489" s="609"/>
      <c r="Y1489" s="609"/>
    </row>
    <row r="1490" spans="1:25" s="610" customFormat="1" ht="22.5" customHeight="1" x14ac:dyDescent="0.25">
      <c r="A1490" s="486" t="s">
        <v>2509</v>
      </c>
      <c r="B1490" s="487"/>
      <c r="C1490" s="800" t="s">
        <v>553</v>
      </c>
      <c r="D1490" s="813" t="s">
        <v>4597</v>
      </c>
      <c r="E1490" s="496" t="s">
        <v>18</v>
      </c>
      <c r="F1490" s="570">
        <v>2</v>
      </c>
      <c r="G1490" s="565"/>
      <c r="H1490" s="801"/>
      <c r="I1490" s="492"/>
      <c r="J1490" s="526"/>
      <c r="K1490" s="816">
        <v>0.28000000000000003</v>
      </c>
      <c r="L1490" s="492">
        <f t="shared" si="793"/>
        <v>2</v>
      </c>
      <c r="M1490" s="490">
        <v>1</v>
      </c>
      <c r="N1490" s="491">
        <f t="shared" si="790"/>
        <v>2</v>
      </c>
      <c r="O1490" s="576"/>
      <c r="P1490" s="576"/>
      <c r="Q1490" s="492">
        <f t="shared" si="791"/>
        <v>0</v>
      </c>
      <c r="R1490" s="492"/>
      <c r="S1490" s="715">
        <f t="shared" si="792"/>
        <v>0</v>
      </c>
      <c r="T1490" s="576"/>
      <c r="U1490" s="609"/>
      <c r="V1490" s="609"/>
      <c r="W1490" s="609"/>
      <c r="X1490" s="609"/>
      <c r="Y1490" s="609"/>
    </row>
    <row r="1491" spans="1:25" s="610" customFormat="1" x14ac:dyDescent="0.25">
      <c r="A1491" s="486" t="s">
        <v>2510</v>
      </c>
      <c r="B1491" s="487"/>
      <c r="C1491" s="486" t="s">
        <v>553</v>
      </c>
      <c r="D1491" s="805" t="s">
        <v>705</v>
      </c>
      <c r="E1491" s="806" t="s">
        <v>3</v>
      </c>
      <c r="F1491" s="807">
        <v>0.04</v>
      </c>
      <c r="G1491" s="808"/>
      <c r="H1491" s="489"/>
      <c r="I1491" s="492"/>
      <c r="J1491" s="526"/>
      <c r="K1491" s="492"/>
      <c r="L1491" s="497">
        <f t="shared" si="793"/>
        <v>0.04</v>
      </c>
      <c r="M1491" s="490">
        <v>1</v>
      </c>
      <c r="N1491" s="491">
        <f t="shared" si="790"/>
        <v>0.04</v>
      </c>
      <c r="O1491" s="576"/>
      <c r="P1491" s="576"/>
      <c r="Q1491" s="492">
        <f t="shared" si="791"/>
        <v>0</v>
      </c>
      <c r="R1491" s="492"/>
      <c r="S1491" s="715">
        <f t="shared" si="792"/>
        <v>0</v>
      </c>
      <c r="T1491" s="576"/>
      <c r="U1491" s="609"/>
      <c r="V1491" s="609"/>
      <c r="W1491" s="609"/>
      <c r="X1491" s="609"/>
      <c r="Y1491" s="609"/>
    </row>
    <row r="1492" spans="1:25" s="559" customFormat="1" x14ac:dyDescent="0.3">
      <c r="A1492" s="477" t="s">
        <v>2487</v>
      </c>
      <c r="B1492" s="501" t="s">
        <v>4988</v>
      </c>
      <c r="C1492" s="504" t="s">
        <v>552</v>
      </c>
      <c r="D1492" s="508" t="s">
        <v>654</v>
      </c>
      <c r="E1492" s="479" t="s">
        <v>18</v>
      </c>
      <c r="F1492" s="500">
        <f>F1493+F1494</f>
        <v>3</v>
      </c>
      <c r="G1492" s="500"/>
      <c r="H1492" s="500"/>
      <c r="I1492" s="500"/>
      <c r="J1492" s="500"/>
      <c r="K1492" s="500"/>
      <c r="L1492" s="506">
        <f t="shared" si="793"/>
        <v>3</v>
      </c>
      <c r="M1492" s="507">
        <v>1</v>
      </c>
      <c r="N1492" s="483">
        <f>ROUND(M1492*L1492,2)</f>
        <v>3</v>
      </c>
      <c r="O1492" s="575"/>
      <c r="P1492" s="575"/>
      <c r="Q1492" s="485"/>
      <c r="R1492" s="485">
        <f>ROUND(N1492*P1492,2)</f>
        <v>0</v>
      </c>
      <c r="S1492" s="715">
        <f>ROUND(Q1492+R1492,2)</f>
        <v>0</v>
      </c>
      <c r="T1492" s="586"/>
      <c r="U1492" s="558"/>
      <c r="V1492" s="558"/>
      <c r="W1492" s="558"/>
      <c r="X1492" s="558"/>
      <c r="Y1492" s="558"/>
    </row>
    <row r="1493" spans="1:25" s="626" customFormat="1" ht="27.6" x14ac:dyDescent="0.3">
      <c r="A1493" s="486" t="s">
        <v>2519</v>
      </c>
      <c r="B1493" s="543"/>
      <c r="C1493" s="486" t="s">
        <v>553</v>
      </c>
      <c r="D1493" s="813" t="s">
        <v>4571</v>
      </c>
      <c r="E1493" s="496" t="s">
        <v>18</v>
      </c>
      <c r="F1493" s="517">
        <v>1</v>
      </c>
      <c r="G1493" s="517"/>
      <c r="H1493" s="517"/>
      <c r="I1493" s="517"/>
      <c r="J1493" s="517"/>
      <c r="K1493" s="517"/>
      <c r="L1493" s="494">
        <f t="shared" si="793"/>
        <v>1</v>
      </c>
      <c r="M1493" s="490">
        <v>1</v>
      </c>
      <c r="N1493" s="491">
        <f t="shared" ref="N1493:N1494" si="794">ROUND(M1493*L1493,2)</f>
        <v>1</v>
      </c>
      <c r="O1493" s="577"/>
      <c r="P1493" s="577"/>
      <c r="Q1493" s="492">
        <f t="shared" ref="Q1493:Q1494" si="795">ROUND(N1493*O1493,2)</f>
        <v>0</v>
      </c>
      <c r="R1493" s="492"/>
      <c r="S1493" s="715">
        <f t="shared" ref="S1493:S1494" si="796">ROUND(Q1493+R1493,2)</f>
        <v>0</v>
      </c>
      <c r="T1493" s="584"/>
      <c r="U1493" s="625"/>
      <c r="V1493" s="625"/>
      <c r="W1493" s="625"/>
      <c r="X1493" s="625"/>
      <c r="Y1493" s="625"/>
    </row>
    <row r="1494" spans="1:25" s="626" customFormat="1" ht="27.6" x14ac:dyDescent="0.3">
      <c r="A1494" s="486" t="s">
        <v>5042</v>
      </c>
      <c r="B1494" s="543"/>
      <c r="C1494" s="486" t="s">
        <v>553</v>
      </c>
      <c r="D1494" s="813" t="s">
        <v>4602</v>
      </c>
      <c r="E1494" s="496" t="s">
        <v>18</v>
      </c>
      <c r="F1494" s="517">
        <v>2</v>
      </c>
      <c r="G1494" s="517"/>
      <c r="H1494" s="517"/>
      <c r="I1494" s="517"/>
      <c r="J1494" s="517"/>
      <c r="K1494" s="517"/>
      <c r="L1494" s="494">
        <f t="shared" ref="L1494" si="797">F1494</f>
        <v>2</v>
      </c>
      <c r="M1494" s="490">
        <v>1</v>
      </c>
      <c r="N1494" s="491">
        <f t="shared" si="794"/>
        <v>2</v>
      </c>
      <c r="O1494" s="577"/>
      <c r="P1494" s="577"/>
      <c r="Q1494" s="492">
        <f t="shared" si="795"/>
        <v>0</v>
      </c>
      <c r="R1494" s="492"/>
      <c r="S1494" s="715">
        <f t="shared" si="796"/>
        <v>0</v>
      </c>
      <c r="T1494" s="584"/>
      <c r="U1494" s="625"/>
      <c r="V1494" s="625"/>
      <c r="W1494" s="625"/>
      <c r="X1494" s="625"/>
      <c r="Y1494" s="625"/>
    </row>
    <row r="1495" spans="1:25" s="608" customFormat="1" ht="15.75" customHeight="1" x14ac:dyDescent="0.3">
      <c r="A1495" s="477" t="s">
        <v>5047</v>
      </c>
      <c r="B1495" s="501" t="s">
        <v>2975</v>
      </c>
      <c r="C1495" s="504" t="s">
        <v>552</v>
      </c>
      <c r="D1495" s="478" t="s">
        <v>3153</v>
      </c>
      <c r="E1495" s="479" t="s">
        <v>1685</v>
      </c>
      <c r="F1495" s="506">
        <f>F1496</f>
        <v>1</v>
      </c>
      <c r="G1495" s="505"/>
      <c r="H1495" s="505"/>
      <c r="I1495" s="505"/>
      <c r="J1495" s="505"/>
      <c r="K1495" s="479"/>
      <c r="L1495" s="500">
        <f>F1495</f>
        <v>1</v>
      </c>
      <c r="M1495" s="482">
        <v>1</v>
      </c>
      <c r="N1495" s="483">
        <f>ROUND(M1495*L1495,2)</f>
        <v>1</v>
      </c>
      <c r="O1495" s="578"/>
      <c r="P1495" s="578"/>
      <c r="Q1495" s="485"/>
      <c r="R1495" s="485">
        <f>ROUND(N1495*P1495,2)</f>
        <v>0</v>
      </c>
      <c r="S1495" s="715">
        <f>ROUND(Q1495+R1495,2)</f>
        <v>0</v>
      </c>
      <c r="T1495" s="586"/>
      <c r="U1495" s="607"/>
      <c r="V1495" s="607"/>
      <c r="W1495" s="607"/>
      <c r="X1495" s="607"/>
      <c r="Y1495" s="607"/>
    </row>
    <row r="1496" spans="1:25" s="703" customFormat="1" ht="15.75" customHeight="1" x14ac:dyDescent="0.25">
      <c r="A1496" s="546" t="s">
        <v>2520</v>
      </c>
      <c r="B1496" s="547"/>
      <c r="C1496" s="546" t="s">
        <v>553</v>
      </c>
      <c r="D1496" s="822" t="s">
        <v>4603</v>
      </c>
      <c r="E1496" s="548" t="s">
        <v>1685</v>
      </c>
      <c r="F1496" s="561">
        <v>1</v>
      </c>
      <c r="G1496" s="564"/>
      <c r="H1496" s="564"/>
      <c r="I1496" s="564"/>
      <c r="J1496" s="564"/>
      <c r="K1496" s="564"/>
      <c r="L1496" s="561">
        <f t="shared" ref="L1496" si="798">F1496</f>
        <v>1</v>
      </c>
      <c r="M1496" s="699">
        <v>1</v>
      </c>
      <c r="N1496" s="491">
        <f t="shared" ref="N1496" si="799">ROUND(M1496*L1496,2)</f>
        <v>1</v>
      </c>
      <c r="O1496" s="700"/>
      <c r="P1496" s="700"/>
      <c r="Q1496" s="492">
        <f>ROUND(N1496*O1496,2)</f>
        <v>0</v>
      </c>
      <c r="R1496" s="492"/>
      <c r="S1496" s="715">
        <f>ROUND(Q1496+R1496,2)</f>
        <v>0</v>
      </c>
      <c r="T1496" s="701" t="s">
        <v>3121</v>
      </c>
      <c r="U1496" s="702"/>
    </row>
    <row r="1497" spans="1:25" s="608" customFormat="1" ht="18.75" customHeight="1" x14ac:dyDescent="0.3">
      <c r="A1497" s="477" t="s">
        <v>2497</v>
      </c>
      <c r="B1497" s="501" t="s">
        <v>2088</v>
      </c>
      <c r="C1497" s="477" t="s">
        <v>552</v>
      </c>
      <c r="D1497" s="812" t="s">
        <v>1338</v>
      </c>
      <c r="E1497" s="479" t="s">
        <v>3</v>
      </c>
      <c r="F1497" s="519">
        <f>F1498+F1500</f>
        <v>19.720000000000002</v>
      </c>
      <c r="G1497" s="479"/>
      <c r="H1497" s="479"/>
      <c r="I1497" s="479"/>
      <c r="J1497" s="479"/>
      <c r="K1497" s="500"/>
      <c r="L1497" s="519">
        <f>F1497</f>
        <v>19.720000000000002</v>
      </c>
      <c r="M1497" s="507">
        <v>1</v>
      </c>
      <c r="N1497" s="483">
        <f>ROUND(M1497*L1497,2)</f>
        <v>19.72</v>
      </c>
      <c r="O1497" s="575"/>
      <c r="P1497" s="575"/>
      <c r="Q1497" s="485"/>
      <c r="R1497" s="485">
        <f>ROUND(N1497*P1497,2)</f>
        <v>0</v>
      </c>
      <c r="S1497" s="715">
        <f>ROUND(Q1497+R1497,2)</f>
        <v>0</v>
      </c>
      <c r="T1497" s="587"/>
    </row>
    <row r="1498" spans="1:25" s="610" customFormat="1" ht="43.5" customHeight="1" x14ac:dyDescent="0.25">
      <c r="A1498" s="486" t="s">
        <v>2521</v>
      </c>
      <c r="B1498" s="487"/>
      <c r="C1498" s="486" t="s">
        <v>553</v>
      </c>
      <c r="D1498" s="810" t="s">
        <v>4547</v>
      </c>
      <c r="E1498" s="489" t="s">
        <v>3</v>
      </c>
      <c r="F1498" s="497">
        <v>1.69</v>
      </c>
      <c r="G1498" s="497"/>
      <c r="H1498" s="497"/>
      <c r="I1498" s="497"/>
      <c r="J1498" s="497"/>
      <c r="K1498" s="497"/>
      <c r="L1498" s="497">
        <f>F1498</f>
        <v>1.69</v>
      </c>
      <c r="M1498" s="490">
        <v>1.1000000000000001</v>
      </c>
      <c r="N1498" s="491">
        <f t="shared" ref="N1498:N1501" si="800">ROUND(M1498*L1498,2)</f>
        <v>1.86</v>
      </c>
      <c r="O1498" s="576"/>
      <c r="P1498" s="576"/>
      <c r="Q1498" s="492">
        <f t="shared" ref="Q1498:Q1501" si="801">ROUND(N1498*O1498,2)</f>
        <v>0</v>
      </c>
      <c r="R1498" s="492"/>
      <c r="S1498" s="715">
        <f t="shared" ref="S1498:S1501" si="802">ROUND(Q1498+R1498,2)</f>
        <v>0</v>
      </c>
      <c r="T1498" s="584"/>
    </row>
    <row r="1499" spans="1:25" s="610" customFormat="1" ht="25.5" customHeight="1" x14ac:dyDescent="0.3">
      <c r="A1499" s="486" t="s">
        <v>2499</v>
      </c>
      <c r="B1499" s="487"/>
      <c r="C1499" s="486" t="s">
        <v>553</v>
      </c>
      <c r="D1499" s="493" t="s">
        <v>3440</v>
      </c>
      <c r="E1499" s="489" t="s">
        <v>2</v>
      </c>
      <c r="F1499" s="497">
        <f>F1498</f>
        <v>1.69</v>
      </c>
      <c r="G1499" s="497"/>
      <c r="H1499" s="497"/>
      <c r="I1499" s="497"/>
      <c r="J1499" s="497"/>
      <c r="K1499" s="497"/>
      <c r="L1499" s="497">
        <f t="shared" ref="L1499:L1501" si="803">F1499</f>
        <v>1.69</v>
      </c>
      <c r="M1499" s="490">
        <v>0.7</v>
      </c>
      <c r="N1499" s="491">
        <f t="shared" si="800"/>
        <v>1.18</v>
      </c>
      <c r="O1499" s="576"/>
      <c r="P1499" s="576"/>
      <c r="Q1499" s="492">
        <f t="shared" si="801"/>
        <v>0</v>
      </c>
      <c r="R1499" s="492"/>
      <c r="S1499" s="715">
        <f t="shared" si="802"/>
        <v>0</v>
      </c>
      <c r="T1499" s="584"/>
    </row>
    <row r="1500" spans="1:25" s="610" customFormat="1" ht="27.6" x14ac:dyDescent="0.25">
      <c r="A1500" s="486" t="s">
        <v>5048</v>
      </c>
      <c r="B1500" s="487"/>
      <c r="C1500" s="486" t="s">
        <v>553</v>
      </c>
      <c r="D1500" s="597" t="s">
        <v>4550</v>
      </c>
      <c r="E1500" s="489" t="s">
        <v>3</v>
      </c>
      <c r="F1500" s="497">
        <v>18.03</v>
      </c>
      <c r="G1500" s="489"/>
      <c r="H1500" s="489"/>
      <c r="I1500" s="489"/>
      <c r="J1500" s="489"/>
      <c r="K1500" s="494"/>
      <c r="L1500" s="497">
        <f t="shared" si="803"/>
        <v>18.03</v>
      </c>
      <c r="M1500" s="490">
        <v>1.1000000000000001</v>
      </c>
      <c r="N1500" s="491">
        <f t="shared" si="800"/>
        <v>19.829999999999998</v>
      </c>
      <c r="O1500" s="576"/>
      <c r="P1500" s="576"/>
      <c r="Q1500" s="492">
        <f t="shared" si="801"/>
        <v>0</v>
      </c>
      <c r="R1500" s="492"/>
      <c r="S1500" s="715">
        <f t="shared" si="802"/>
        <v>0</v>
      </c>
      <c r="T1500" s="620"/>
      <c r="U1500" s="609"/>
    </row>
    <row r="1501" spans="1:25" s="610" customFormat="1" x14ac:dyDescent="0.25">
      <c r="A1501" s="486" t="s">
        <v>5049</v>
      </c>
      <c r="B1501" s="487"/>
      <c r="C1501" s="486" t="s">
        <v>553</v>
      </c>
      <c r="D1501" s="493" t="s">
        <v>3440</v>
      </c>
      <c r="E1501" s="489" t="s">
        <v>2</v>
      </c>
      <c r="F1501" s="497">
        <f>F1500</f>
        <v>18.03</v>
      </c>
      <c r="G1501" s="489"/>
      <c r="H1501" s="489"/>
      <c r="I1501" s="489"/>
      <c r="J1501" s="489"/>
      <c r="K1501" s="494"/>
      <c r="L1501" s="497">
        <f t="shared" si="803"/>
        <v>18.03</v>
      </c>
      <c r="M1501" s="490">
        <v>2</v>
      </c>
      <c r="N1501" s="491">
        <f t="shared" si="800"/>
        <v>36.06</v>
      </c>
      <c r="O1501" s="576"/>
      <c r="P1501" s="576"/>
      <c r="Q1501" s="492">
        <f t="shared" si="801"/>
        <v>0</v>
      </c>
      <c r="R1501" s="492"/>
      <c r="S1501" s="715">
        <f t="shared" si="802"/>
        <v>0</v>
      </c>
      <c r="T1501" s="620"/>
      <c r="U1501" s="609"/>
    </row>
    <row r="1502" spans="1:25" s="617" customFormat="1" ht="22.5" customHeight="1" x14ac:dyDescent="0.3">
      <c r="A1502" s="510" t="s">
        <v>530</v>
      </c>
      <c r="B1502" s="511"/>
      <c r="C1502" s="510"/>
      <c r="D1502" s="465" t="s">
        <v>4573</v>
      </c>
      <c r="E1502" s="512"/>
      <c r="F1502" s="513"/>
      <c r="G1502" s="512"/>
      <c r="H1502" s="512"/>
      <c r="I1502" s="512"/>
      <c r="J1502" s="512"/>
      <c r="K1502" s="512"/>
      <c r="L1502" s="514"/>
      <c r="M1502" s="467"/>
      <c r="N1502" s="468"/>
      <c r="O1502" s="579"/>
      <c r="P1502" s="579"/>
      <c r="Q1502" s="469"/>
      <c r="R1502" s="469"/>
      <c r="S1502" s="715"/>
      <c r="T1502" s="579"/>
      <c r="U1502" s="616"/>
      <c r="V1502" s="616"/>
      <c r="W1502" s="616"/>
      <c r="X1502" s="616"/>
      <c r="Y1502" s="616"/>
    </row>
    <row r="1503" spans="1:25" s="608" customFormat="1" ht="32.25" customHeight="1" x14ac:dyDescent="0.3">
      <c r="A1503" s="477" t="s">
        <v>2526</v>
      </c>
      <c r="B1503" s="501" t="s">
        <v>2086</v>
      </c>
      <c r="C1503" s="477" t="s">
        <v>552</v>
      </c>
      <c r="D1503" s="802" t="s">
        <v>3128</v>
      </c>
      <c r="E1503" s="803" t="s">
        <v>3</v>
      </c>
      <c r="F1503" s="804"/>
      <c r="G1503" s="803"/>
      <c r="H1503" s="479"/>
      <c r="I1503" s="480"/>
      <c r="J1503" s="480"/>
      <c r="K1503" s="480">
        <f>SUM(K1504:K1510)</f>
        <v>16.475905627448224</v>
      </c>
      <c r="L1503" s="480">
        <f>K1503</f>
        <v>16.475905627448224</v>
      </c>
      <c r="M1503" s="482">
        <v>1</v>
      </c>
      <c r="N1503" s="483">
        <f>ROUND(M1503*L1503,2)</f>
        <v>16.48</v>
      </c>
      <c r="O1503" s="575"/>
      <c r="P1503" s="575"/>
      <c r="Q1503" s="485"/>
      <c r="R1503" s="485">
        <f>ROUND(N1503*P1503,2)</f>
        <v>0</v>
      </c>
      <c r="S1503" s="715">
        <f>ROUND(Q1503+R1503,2)</f>
        <v>0</v>
      </c>
      <c r="T1503" s="575" t="s">
        <v>555</v>
      </c>
      <c r="U1503" s="607"/>
      <c r="V1503" s="607"/>
      <c r="W1503" s="607"/>
      <c r="X1503" s="607"/>
      <c r="Y1503" s="607"/>
    </row>
    <row r="1504" spans="1:25" s="610" customFormat="1" ht="22.5" customHeight="1" x14ac:dyDescent="0.25">
      <c r="A1504" s="942" t="s">
        <v>2527</v>
      </c>
      <c r="B1504" s="943"/>
      <c r="C1504" s="978" t="s">
        <v>553</v>
      </c>
      <c r="D1504" s="951" t="s">
        <v>4604</v>
      </c>
      <c r="E1504" s="947" t="s">
        <v>1210</v>
      </c>
      <c r="F1504" s="958"/>
      <c r="G1504" s="971">
        <v>0.2</v>
      </c>
      <c r="H1504" s="979">
        <v>0.1</v>
      </c>
      <c r="I1504" s="953">
        <f>(G1504+H1504)*2</f>
        <v>0.60000000000000009</v>
      </c>
      <c r="J1504" s="963">
        <v>4.4000000000000004</v>
      </c>
      <c r="K1504" s="953">
        <f>I1504*J1504</f>
        <v>2.6400000000000006</v>
      </c>
      <c r="L1504" s="953">
        <f t="shared" ref="L1504:L1505" si="804">J1504</f>
        <v>4.4000000000000004</v>
      </c>
      <c r="M1504" s="490">
        <v>1.1000000000000001</v>
      </c>
      <c r="N1504" s="491">
        <f t="shared" ref="N1504:N1511" si="805">ROUND(M1504*L1504,2)</f>
        <v>4.84</v>
      </c>
      <c r="O1504" s="576"/>
      <c r="P1504" s="576"/>
      <c r="Q1504" s="492">
        <f t="shared" ref="Q1504:Q1511" si="806">ROUND(N1504*O1504,2)</f>
        <v>0</v>
      </c>
      <c r="R1504" s="492"/>
      <c r="S1504" s="715">
        <f t="shared" ref="S1504:S1511" si="807">ROUND(Q1504+R1504,2)</f>
        <v>0</v>
      </c>
      <c r="T1504" s="576"/>
      <c r="U1504" s="609"/>
      <c r="V1504" s="609"/>
      <c r="W1504" s="609"/>
      <c r="X1504" s="609"/>
      <c r="Y1504" s="609"/>
    </row>
    <row r="1505" spans="1:25" s="610" customFormat="1" ht="22.5" customHeight="1" x14ac:dyDescent="0.25">
      <c r="A1505" s="486" t="s">
        <v>2528</v>
      </c>
      <c r="B1505" s="487"/>
      <c r="C1505" s="800" t="s">
        <v>553</v>
      </c>
      <c r="D1505" s="813" t="s">
        <v>4553</v>
      </c>
      <c r="E1505" s="496" t="s">
        <v>1210</v>
      </c>
      <c r="F1505" s="570"/>
      <c r="G1505" s="565"/>
      <c r="H1505" s="801"/>
      <c r="I1505" s="492">
        <v>0.315</v>
      </c>
      <c r="J1505" s="634">
        <v>10.18</v>
      </c>
      <c r="K1505" s="815">
        <f>I1505*J1505*3.14</f>
        <v>10.069038000000001</v>
      </c>
      <c r="L1505" s="492">
        <f t="shared" si="804"/>
        <v>10.18</v>
      </c>
      <c r="M1505" s="490">
        <v>1.1000000000000001</v>
      </c>
      <c r="N1505" s="491">
        <f t="shared" si="805"/>
        <v>11.2</v>
      </c>
      <c r="O1505" s="576"/>
      <c r="P1505" s="576"/>
      <c r="Q1505" s="492">
        <f t="shared" si="806"/>
        <v>0</v>
      </c>
      <c r="R1505" s="492"/>
      <c r="S1505" s="715">
        <f t="shared" si="807"/>
        <v>0</v>
      </c>
      <c r="T1505" s="576"/>
      <c r="U1505" s="609"/>
      <c r="V1505" s="609"/>
      <c r="W1505" s="609"/>
      <c r="X1505" s="609"/>
      <c r="Y1505" s="609"/>
    </row>
    <row r="1506" spans="1:25" s="610" customFormat="1" ht="22.5" customHeight="1" x14ac:dyDescent="0.25">
      <c r="A1506" s="486" t="s">
        <v>2529</v>
      </c>
      <c r="B1506" s="487"/>
      <c r="C1506" s="800" t="s">
        <v>553</v>
      </c>
      <c r="D1506" s="813" t="s">
        <v>4605</v>
      </c>
      <c r="E1506" s="496" t="s">
        <v>18</v>
      </c>
      <c r="F1506" s="570">
        <v>1</v>
      </c>
      <c r="G1506" s="565"/>
      <c r="H1506" s="801"/>
      <c r="I1506" s="492"/>
      <c r="J1506" s="634"/>
      <c r="K1506" s="815">
        <v>0.35</v>
      </c>
      <c r="L1506" s="492">
        <f>F1506</f>
        <v>1</v>
      </c>
      <c r="M1506" s="490">
        <v>1</v>
      </c>
      <c r="N1506" s="491">
        <f t="shared" si="805"/>
        <v>1</v>
      </c>
      <c r="O1506" s="576"/>
      <c r="P1506" s="576"/>
      <c r="Q1506" s="492">
        <f t="shared" si="806"/>
        <v>0</v>
      </c>
      <c r="R1506" s="492"/>
      <c r="S1506" s="715">
        <f t="shared" si="807"/>
        <v>0</v>
      </c>
      <c r="T1506" s="576"/>
      <c r="U1506" s="609"/>
      <c r="V1506" s="609"/>
      <c r="W1506" s="609"/>
      <c r="X1506" s="609"/>
      <c r="Y1506" s="609"/>
    </row>
    <row r="1507" spans="1:25" s="610" customFormat="1" ht="22.5" customHeight="1" x14ac:dyDescent="0.25">
      <c r="A1507" s="486" t="s">
        <v>2530</v>
      </c>
      <c r="B1507" s="487"/>
      <c r="C1507" s="800" t="s">
        <v>553</v>
      </c>
      <c r="D1507" s="813" t="s">
        <v>4606</v>
      </c>
      <c r="E1507" s="496" t="s">
        <v>18</v>
      </c>
      <c r="F1507" s="570">
        <v>1</v>
      </c>
      <c r="G1507" s="565"/>
      <c r="H1507" s="801"/>
      <c r="I1507" s="492"/>
      <c r="J1507" s="634"/>
      <c r="K1507" s="815">
        <v>0.13</v>
      </c>
      <c r="L1507" s="492">
        <f t="shared" ref="L1507:L1514" si="808">F1507</f>
        <v>1</v>
      </c>
      <c r="M1507" s="490">
        <v>1</v>
      </c>
      <c r="N1507" s="491">
        <f t="shared" si="805"/>
        <v>1</v>
      </c>
      <c r="O1507" s="576"/>
      <c r="P1507" s="576"/>
      <c r="Q1507" s="492">
        <f t="shared" si="806"/>
        <v>0</v>
      </c>
      <c r="R1507" s="492"/>
      <c r="S1507" s="715">
        <f t="shared" si="807"/>
        <v>0</v>
      </c>
      <c r="T1507" s="576"/>
      <c r="U1507" s="609"/>
      <c r="V1507" s="609"/>
      <c r="W1507" s="609"/>
      <c r="X1507" s="609"/>
      <c r="Y1507" s="609"/>
    </row>
    <row r="1508" spans="1:25" s="610" customFormat="1" ht="22.5" customHeight="1" x14ac:dyDescent="0.25">
      <c r="A1508" s="486" t="s">
        <v>2531</v>
      </c>
      <c r="B1508" s="487"/>
      <c r="C1508" s="800" t="s">
        <v>553</v>
      </c>
      <c r="D1508" s="813" t="s">
        <v>4607</v>
      </c>
      <c r="E1508" s="496" t="s">
        <v>18</v>
      </c>
      <c r="F1508" s="570">
        <v>1</v>
      </c>
      <c r="G1508" s="565"/>
      <c r="H1508" s="801"/>
      <c r="I1508" s="492"/>
      <c r="J1508" s="634"/>
      <c r="L1508" s="492">
        <f t="shared" si="808"/>
        <v>1</v>
      </c>
      <c r="M1508" s="490">
        <v>1</v>
      </c>
      <c r="N1508" s="491">
        <f t="shared" si="805"/>
        <v>1</v>
      </c>
      <c r="O1508" s="576"/>
      <c r="P1508" s="576"/>
      <c r="Q1508" s="492">
        <f t="shared" si="806"/>
        <v>0</v>
      </c>
      <c r="R1508" s="492"/>
      <c r="S1508" s="715">
        <f t="shared" si="807"/>
        <v>0</v>
      </c>
      <c r="T1508" s="576"/>
      <c r="U1508" s="609"/>
      <c r="V1508" s="609"/>
      <c r="W1508" s="609"/>
      <c r="X1508" s="609"/>
      <c r="Y1508" s="609"/>
    </row>
    <row r="1509" spans="1:25" s="610" customFormat="1" ht="22.5" customHeight="1" x14ac:dyDescent="0.25">
      <c r="A1509" s="486" t="s">
        <v>2532</v>
      </c>
      <c r="B1509" s="487"/>
      <c r="C1509" s="800" t="s">
        <v>553</v>
      </c>
      <c r="D1509" s="813" t="s">
        <v>4608</v>
      </c>
      <c r="E1509" s="496" t="s">
        <v>18</v>
      </c>
      <c r="F1509" s="570">
        <v>1</v>
      </c>
      <c r="G1509" s="565"/>
      <c r="H1509" s="801"/>
      <c r="I1509" s="492"/>
      <c r="J1509" s="634"/>
      <c r="K1509" s="815">
        <v>0.34378804276260139</v>
      </c>
      <c r="L1509" s="492">
        <f t="shared" si="808"/>
        <v>1</v>
      </c>
      <c r="M1509" s="490">
        <v>1</v>
      </c>
      <c r="N1509" s="491">
        <f t="shared" si="805"/>
        <v>1</v>
      </c>
      <c r="O1509" s="576"/>
      <c r="P1509" s="576"/>
      <c r="Q1509" s="492">
        <f t="shared" si="806"/>
        <v>0</v>
      </c>
      <c r="R1509" s="492"/>
      <c r="S1509" s="715">
        <f t="shared" si="807"/>
        <v>0</v>
      </c>
      <c r="T1509" s="576"/>
      <c r="U1509" s="609"/>
      <c r="V1509" s="609"/>
      <c r="W1509" s="609"/>
      <c r="X1509" s="609"/>
      <c r="Y1509" s="609"/>
    </row>
    <row r="1510" spans="1:25" s="610" customFormat="1" ht="22.5" customHeight="1" x14ac:dyDescent="0.25">
      <c r="A1510" s="486" t="s">
        <v>2533</v>
      </c>
      <c r="B1510" s="487"/>
      <c r="C1510" s="800" t="s">
        <v>553</v>
      </c>
      <c r="D1510" s="813" t="s">
        <v>4609</v>
      </c>
      <c r="E1510" s="496" t="s">
        <v>18</v>
      </c>
      <c r="F1510" s="570">
        <v>5</v>
      </c>
      <c r="G1510" s="565"/>
      <c r="H1510" s="801"/>
      <c r="I1510" s="492"/>
      <c r="J1510" s="634"/>
      <c r="K1510" s="815">
        <v>2.9430795846856213</v>
      </c>
      <c r="L1510" s="492">
        <f t="shared" si="808"/>
        <v>5</v>
      </c>
      <c r="M1510" s="490">
        <v>1</v>
      </c>
      <c r="N1510" s="491">
        <f t="shared" si="805"/>
        <v>5</v>
      </c>
      <c r="O1510" s="576"/>
      <c r="P1510" s="576"/>
      <c r="Q1510" s="492">
        <f t="shared" si="806"/>
        <v>0</v>
      </c>
      <c r="R1510" s="492"/>
      <c r="S1510" s="715">
        <f t="shared" si="807"/>
        <v>0</v>
      </c>
      <c r="T1510" s="576"/>
      <c r="U1510" s="609"/>
      <c r="V1510" s="609"/>
      <c r="W1510" s="609"/>
      <c r="X1510" s="609"/>
      <c r="Y1510" s="609"/>
    </row>
    <row r="1511" spans="1:25" s="610" customFormat="1" x14ac:dyDescent="0.25">
      <c r="A1511" s="486" t="s">
        <v>2534</v>
      </c>
      <c r="B1511" s="487"/>
      <c r="C1511" s="486" t="s">
        <v>553</v>
      </c>
      <c r="D1511" s="805" t="s">
        <v>705</v>
      </c>
      <c r="E1511" s="806" t="s">
        <v>3</v>
      </c>
      <c r="F1511" s="807">
        <v>0.22</v>
      </c>
      <c r="G1511" s="808"/>
      <c r="H1511" s="489"/>
      <c r="I1511" s="492"/>
      <c r="J1511" s="526"/>
      <c r="K1511" s="492"/>
      <c r="L1511" s="497">
        <f t="shared" si="808"/>
        <v>0.22</v>
      </c>
      <c r="M1511" s="490">
        <v>1</v>
      </c>
      <c r="N1511" s="491">
        <f t="shared" si="805"/>
        <v>0.22</v>
      </c>
      <c r="O1511" s="576"/>
      <c r="P1511" s="576"/>
      <c r="Q1511" s="492">
        <f t="shared" si="806"/>
        <v>0</v>
      </c>
      <c r="R1511" s="492"/>
      <c r="S1511" s="715">
        <f t="shared" si="807"/>
        <v>0</v>
      </c>
      <c r="T1511" s="576"/>
      <c r="U1511" s="609"/>
      <c r="V1511" s="609"/>
      <c r="W1511" s="609"/>
      <c r="X1511" s="609"/>
      <c r="Y1511" s="609"/>
    </row>
    <row r="1512" spans="1:25" s="559" customFormat="1" x14ac:dyDescent="0.3">
      <c r="A1512" s="504" t="s">
        <v>2490</v>
      </c>
      <c r="B1512" s="501" t="s">
        <v>4988</v>
      </c>
      <c r="C1512" s="504" t="s">
        <v>552</v>
      </c>
      <c r="D1512" s="508" t="s">
        <v>654</v>
      </c>
      <c r="E1512" s="479" t="s">
        <v>18</v>
      </c>
      <c r="F1512" s="500">
        <f>F1513+F1514</f>
        <v>12</v>
      </c>
      <c r="G1512" s="500"/>
      <c r="H1512" s="500"/>
      <c r="I1512" s="500"/>
      <c r="J1512" s="500"/>
      <c r="K1512" s="500"/>
      <c r="L1512" s="506">
        <f t="shared" si="808"/>
        <v>12</v>
      </c>
      <c r="M1512" s="507">
        <v>1</v>
      </c>
      <c r="N1512" s="483">
        <f>ROUND(M1512*L1512,2)</f>
        <v>12</v>
      </c>
      <c r="O1512" s="575"/>
      <c r="P1512" s="575"/>
      <c r="Q1512" s="485"/>
      <c r="R1512" s="485">
        <f>ROUND(N1512*P1512,2)</f>
        <v>0</v>
      </c>
      <c r="S1512" s="715">
        <f>ROUND(Q1512+R1512,2)</f>
        <v>0</v>
      </c>
      <c r="T1512" s="586"/>
      <c r="U1512" s="558"/>
      <c r="V1512" s="558"/>
      <c r="W1512" s="558"/>
      <c r="X1512" s="558"/>
      <c r="Y1512" s="558"/>
    </row>
    <row r="1513" spans="1:25" s="626" customFormat="1" x14ac:dyDescent="0.3">
      <c r="A1513" s="486" t="s">
        <v>2539</v>
      </c>
      <c r="B1513" s="543"/>
      <c r="C1513" s="486" t="s">
        <v>553</v>
      </c>
      <c r="D1513" s="819" t="s">
        <v>4610</v>
      </c>
      <c r="E1513" s="496" t="s">
        <v>18</v>
      </c>
      <c r="F1513" s="517">
        <v>10</v>
      </c>
      <c r="G1513" s="517"/>
      <c r="H1513" s="517"/>
      <c r="I1513" s="517"/>
      <c r="J1513" s="517"/>
      <c r="K1513" s="517"/>
      <c r="L1513" s="494">
        <f t="shared" si="808"/>
        <v>10</v>
      </c>
      <c r="M1513" s="490">
        <v>1</v>
      </c>
      <c r="N1513" s="491">
        <f t="shared" ref="N1513:N1514" si="809">ROUND(M1513*L1513,2)</f>
        <v>10</v>
      </c>
      <c r="O1513" s="577"/>
      <c r="P1513" s="577"/>
      <c r="Q1513" s="492">
        <f t="shared" ref="Q1513:Q1514" si="810">ROUND(N1513*O1513,2)</f>
        <v>0</v>
      </c>
      <c r="R1513" s="492"/>
      <c r="S1513" s="715">
        <f t="shared" ref="S1513:S1514" si="811">ROUND(Q1513+R1513,2)</f>
        <v>0</v>
      </c>
      <c r="T1513" s="584"/>
      <c r="U1513" s="625"/>
      <c r="V1513" s="625"/>
      <c r="W1513" s="625"/>
      <c r="X1513" s="625"/>
      <c r="Y1513" s="625"/>
    </row>
    <row r="1514" spans="1:25" s="626" customFormat="1" ht="27.6" x14ac:dyDescent="0.3">
      <c r="A1514" s="486" t="s">
        <v>5050</v>
      </c>
      <c r="B1514" s="543"/>
      <c r="C1514" s="486" t="s">
        <v>553</v>
      </c>
      <c r="D1514" s="819" t="s">
        <v>4611</v>
      </c>
      <c r="E1514" s="496" t="s">
        <v>18</v>
      </c>
      <c r="F1514" s="517">
        <v>2</v>
      </c>
      <c r="G1514" s="517"/>
      <c r="H1514" s="517"/>
      <c r="I1514" s="517"/>
      <c r="J1514" s="517"/>
      <c r="K1514" s="517"/>
      <c r="L1514" s="494">
        <f t="shared" si="808"/>
        <v>2</v>
      </c>
      <c r="M1514" s="490">
        <v>1</v>
      </c>
      <c r="N1514" s="491">
        <f t="shared" si="809"/>
        <v>2</v>
      </c>
      <c r="O1514" s="577"/>
      <c r="P1514" s="577"/>
      <c r="Q1514" s="492">
        <f t="shared" si="810"/>
        <v>0</v>
      </c>
      <c r="R1514" s="492"/>
      <c r="S1514" s="715">
        <f t="shared" si="811"/>
        <v>0</v>
      </c>
      <c r="T1514" s="584"/>
      <c r="U1514" s="625"/>
      <c r="V1514" s="625"/>
      <c r="W1514" s="625"/>
      <c r="X1514" s="625"/>
      <c r="Y1514" s="625"/>
    </row>
    <row r="1515" spans="1:25" s="608" customFormat="1" ht="15.75" customHeight="1" x14ac:dyDescent="0.3">
      <c r="A1515" s="477" t="s">
        <v>2540</v>
      </c>
      <c r="B1515" s="501" t="s">
        <v>2975</v>
      </c>
      <c r="C1515" s="504" t="s">
        <v>552</v>
      </c>
      <c r="D1515" s="478" t="s">
        <v>3204</v>
      </c>
      <c r="E1515" s="479" t="s">
        <v>1685</v>
      </c>
      <c r="F1515" s="506">
        <f>F1516</f>
        <v>1</v>
      </c>
      <c r="G1515" s="505"/>
      <c r="H1515" s="505"/>
      <c r="I1515" s="505"/>
      <c r="J1515" s="505"/>
      <c r="K1515" s="479"/>
      <c r="L1515" s="500">
        <f>F1515</f>
        <v>1</v>
      </c>
      <c r="M1515" s="482">
        <v>1</v>
      </c>
      <c r="N1515" s="483">
        <f>ROUND(M1515*L1515,2)</f>
        <v>1</v>
      </c>
      <c r="O1515" s="578"/>
      <c r="P1515" s="578"/>
      <c r="Q1515" s="485"/>
      <c r="R1515" s="485">
        <f>ROUND(N1515*P1515,2)</f>
        <v>0</v>
      </c>
      <c r="S1515" s="715">
        <f>ROUND(Q1515+R1515,2)</f>
        <v>0</v>
      </c>
      <c r="T1515" s="586"/>
      <c r="U1515" s="607"/>
      <c r="V1515" s="607"/>
      <c r="W1515" s="607"/>
      <c r="X1515" s="607"/>
      <c r="Y1515" s="607"/>
    </row>
    <row r="1516" spans="1:25" s="703" customFormat="1" ht="15.75" customHeight="1" x14ac:dyDescent="0.25">
      <c r="A1516" s="546" t="s">
        <v>2541</v>
      </c>
      <c r="B1516" s="547"/>
      <c r="C1516" s="546" t="s">
        <v>553</v>
      </c>
      <c r="D1516" s="822" t="s">
        <v>4612</v>
      </c>
      <c r="E1516" s="548" t="s">
        <v>1685</v>
      </c>
      <c r="F1516" s="561">
        <v>1</v>
      </c>
      <c r="G1516" s="564"/>
      <c r="H1516" s="564"/>
      <c r="I1516" s="564"/>
      <c r="J1516" s="564"/>
      <c r="K1516" s="564"/>
      <c r="L1516" s="561">
        <f t="shared" ref="L1516" si="812">F1516</f>
        <v>1</v>
      </c>
      <c r="M1516" s="699">
        <v>1</v>
      </c>
      <c r="N1516" s="491">
        <f t="shared" ref="N1516" si="813">ROUND(M1516*L1516,2)</f>
        <v>1</v>
      </c>
      <c r="O1516" s="700"/>
      <c r="P1516" s="700"/>
      <c r="Q1516" s="492">
        <f>ROUND(N1516*O1516,2)</f>
        <v>0</v>
      </c>
      <c r="R1516" s="492"/>
      <c r="S1516" s="715">
        <f>ROUND(Q1516+R1516,2)</f>
        <v>0</v>
      </c>
      <c r="T1516" s="701" t="s">
        <v>3121</v>
      </c>
      <c r="U1516" s="702"/>
    </row>
    <row r="1517" spans="1:25" s="608" customFormat="1" ht="18.75" customHeight="1" x14ac:dyDescent="0.3">
      <c r="A1517" s="477" t="s">
        <v>2542</v>
      </c>
      <c r="B1517" s="501" t="s">
        <v>2088</v>
      </c>
      <c r="C1517" s="477" t="s">
        <v>552</v>
      </c>
      <c r="D1517" s="812" t="s">
        <v>1338</v>
      </c>
      <c r="E1517" s="479" t="s">
        <v>3</v>
      </c>
      <c r="F1517" s="519">
        <f>F1518+F1520+F1522</f>
        <v>13.17</v>
      </c>
      <c r="G1517" s="479"/>
      <c r="H1517" s="479"/>
      <c r="I1517" s="479"/>
      <c r="J1517" s="479"/>
      <c r="K1517" s="500"/>
      <c r="L1517" s="519">
        <f>F1517</f>
        <v>13.17</v>
      </c>
      <c r="M1517" s="507">
        <v>1</v>
      </c>
      <c r="N1517" s="483">
        <f>ROUND(M1517*L1517,2)</f>
        <v>13.17</v>
      </c>
      <c r="O1517" s="575"/>
      <c r="P1517" s="575"/>
      <c r="Q1517" s="485"/>
      <c r="R1517" s="485">
        <f>ROUND(N1517*P1517,2)</f>
        <v>0</v>
      </c>
      <c r="S1517" s="715">
        <f>ROUND(Q1517+R1517,2)</f>
        <v>0</v>
      </c>
      <c r="T1517" s="587"/>
    </row>
    <row r="1518" spans="1:25" s="610" customFormat="1" ht="43.5" customHeight="1" x14ac:dyDescent="0.25">
      <c r="A1518" s="486" t="s">
        <v>2543</v>
      </c>
      <c r="B1518" s="487"/>
      <c r="C1518" s="486" t="s">
        <v>553</v>
      </c>
      <c r="D1518" s="810" t="s">
        <v>4547</v>
      </c>
      <c r="E1518" s="489" t="s">
        <v>3</v>
      </c>
      <c r="F1518" s="497">
        <v>2.58</v>
      </c>
      <c r="G1518" s="497"/>
      <c r="H1518" s="497"/>
      <c r="I1518" s="497"/>
      <c r="J1518" s="497"/>
      <c r="K1518" s="497"/>
      <c r="L1518" s="497">
        <f>F1518</f>
        <v>2.58</v>
      </c>
      <c r="M1518" s="490">
        <v>1.1000000000000001</v>
      </c>
      <c r="N1518" s="491">
        <f t="shared" ref="N1518:N1523" si="814">ROUND(M1518*L1518,2)</f>
        <v>2.84</v>
      </c>
      <c r="O1518" s="576"/>
      <c r="P1518" s="576"/>
      <c r="Q1518" s="492">
        <f t="shared" ref="Q1518:Q1523" si="815">ROUND(N1518*O1518,2)</f>
        <v>0</v>
      </c>
      <c r="R1518" s="492"/>
      <c r="S1518" s="715">
        <f t="shared" ref="S1518:S1523" si="816">ROUND(Q1518+R1518,2)</f>
        <v>0</v>
      </c>
      <c r="T1518" s="584"/>
    </row>
    <row r="1519" spans="1:25" s="610" customFormat="1" ht="25.5" customHeight="1" x14ac:dyDescent="0.3">
      <c r="A1519" s="486" t="s">
        <v>5051</v>
      </c>
      <c r="B1519" s="487"/>
      <c r="C1519" s="486" t="s">
        <v>553</v>
      </c>
      <c r="D1519" s="493" t="s">
        <v>3440</v>
      </c>
      <c r="E1519" s="489" t="s">
        <v>2</v>
      </c>
      <c r="F1519" s="497">
        <f>F1518</f>
        <v>2.58</v>
      </c>
      <c r="G1519" s="497"/>
      <c r="H1519" s="497"/>
      <c r="I1519" s="497"/>
      <c r="J1519" s="497"/>
      <c r="K1519" s="497"/>
      <c r="L1519" s="497">
        <f t="shared" ref="L1519:L1521" si="817">F1519</f>
        <v>2.58</v>
      </c>
      <c r="M1519" s="490">
        <v>0.7</v>
      </c>
      <c r="N1519" s="491">
        <f t="shared" si="814"/>
        <v>1.81</v>
      </c>
      <c r="O1519" s="576"/>
      <c r="P1519" s="576"/>
      <c r="Q1519" s="492">
        <f t="shared" si="815"/>
        <v>0</v>
      </c>
      <c r="R1519" s="492"/>
      <c r="S1519" s="715">
        <f t="shared" si="816"/>
        <v>0</v>
      </c>
      <c r="T1519" s="584"/>
    </row>
    <row r="1520" spans="1:25" s="610" customFormat="1" ht="27.6" x14ac:dyDescent="0.25">
      <c r="A1520" s="486" t="s">
        <v>5052</v>
      </c>
      <c r="B1520" s="487"/>
      <c r="C1520" s="486" t="s">
        <v>553</v>
      </c>
      <c r="D1520" s="597" t="s">
        <v>4550</v>
      </c>
      <c r="E1520" s="489" t="s">
        <v>3</v>
      </c>
      <c r="F1520" s="497">
        <v>9.61</v>
      </c>
      <c r="G1520" s="489"/>
      <c r="H1520" s="489"/>
      <c r="I1520" s="489"/>
      <c r="J1520" s="489"/>
      <c r="K1520" s="494"/>
      <c r="L1520" s="497">
        <f t="shared" si="817"/>
        <v>9.61</v>
      </c>
      <c r="M1520" s="490">
        <v>1.1000000000000001</v>
      </c>
      <c r="N1520" s="491">
        <f t="shared" si="814"/>
        <v>10.57</v>
      </c>
      <c r="O1520" s="576"/>
      <c r="P1520" s="576"/>
      <c r="Q1520" s="492">
        <f t="shared" si="815"/>
        <v>0</v>
      </c>
      <c r="R1520" s="492"/>
      <c r="S1520" s="715">
        <f t="shared" si="816"/>
        <v>0</v>
      </c>
      <c r="T1520" s="661"/>
      <c r="U1520" s="609"/>
    </row>
    <row r="1521" spans="1:25" s="610" customFormat="1" x14ac:dyDescent="0.25">
      <c r="A1521" s="486" t="s">
        <v>5053</v>
      </c>
      <c r="B1521" s="487"/>
      <c r="C1521" s="486" t="s">
        <v>553</v>
      </c>
      <c r="D1521" s="493" t="s">
        <v>3440</v>
      </c>
      <c r="E1521" s="489" t="s">
        <v>2</v>
      </c>
      <c r="F1521" s="497">
        <f>F1520</f>
        <v>9.61</v>
      </c>
      <c r="G1521" s="489"/>
      <c r="H1521" s="489"/>
      <c r="I1521" s="489"/>
      <c r="J1521" s="489"/>
      <c r="K1521" s="494"/>
      <c r="L1521" s="497">
        <f t="shared" si="817"/>
        <v>9.61</v>
      </c>
      <c r="M1521" s="490">
        <v>2</v>
      </c>
      <c r="N1521" s="491">
        <f t="shared" si="814"/>
        <v>19.22</v>
      </c>
      <c r="O1521" s="576"/>
      <c r="P1521" s="576"/>
      <c r="Q1521" s="492">
        <f t="shared" si="815"/>
        <v>0</v>
      </c>
      <c r="R1521" s="492"/>
      <c r="S1521" s="715">
        <f t="shared" si="816"/>
        <v>0</v>
      </c>
      <c r="T1521" s="661"/>
      <c r="U1521" s="609"/>
    </row>
    <row r="1522" spans="1:25" s="610" customFormat="1" ht="30" customHeight="1" x14ac:dyDescent="0.25">
      <c r="A1522" s="486" t="s">
        <v>5054</v>
      </c>
      <c r="B1522" s="487"/>
      <c r="C1522" s="486" t="s">
        <v>553</v>
      </c>
      <c r="D1522" s="821" t="s">
        <v>4613</v>
      </c>
      <c r="E1522" s="489" t="s">
        <v>3</v>
      </c>
      <c r="F1522" s="497">
        <v>0.98</v>
      </c>
      <c r="G1522" s="489"/>
      <c r="H1522" s="489"/>
      <c r="I1522" s="489"/>
      <c r="J1522" s="489"/>
      <c r="K1522" s="489"/>
      <c r="L1522" s="497">
        <f t="shared" ref="L1522:L1523" si="818">F1522</f>
        <v>0.98</v>
      </c>
      <c r="M1522" s="490">
        <v>1.1000000000000001</v>
      </c>
      <c r="N1522" s="491">
        <f t="shared" si="814"/>
        <v>1.08</v>
      </c>
      <c r="O1522" s="576"/>
      <c r="P1522" s="576"/>
      <c r="Q1522" s="492">
        <f t="shared" si="815"/>
        <v>0</v>
      </c>
      <c r="R1522" s="492"/>
      <c r="S1522" s="715">
        <f t="shared" si="816"/>
        <v>0</v>
      </c>
      <c r="T1522" s="661"/>
      <c r="U1522" s="609"/>
    </row>
    <row r="1523" spans="1:25" s="610" customFormat="1" ht="15.75" customHeight="1" x14ac:dyDescent="0.25">
      <c r="A1523" s="486" t="s">
        <v>5055</v>
      </c>
      <c r="B1523" s="487"/>
      <c r="C1523" s="486" t="s">
        <v>553</v>
      </c>
      <c r="D1523" s="493" t="s">
        <v>3440</v>
      </c>
      <c r="E1523" s="489" t="s">
        <v>2</v>
      </c>
      <c r="F1523" s="497">
        <f>F1522</f>
        <v>0.98</v>
      </c>
      <c r="G1523" s="489"/>
      <c r="H1523" s="489"/>
      <c r="I1523" s="489"/>
      <c r="J1523" s="489"/>
      <c r="K1523" s="489"/>
      <c r="L1523" s="497">
        <f t="shared" si="818"/>
        <v>0.98</v>
      </c>
      <c r="M1523" s="490">
        <v>2</v>
      </c>
      <c r="N1523" s="491">
        <f t="shared" si="814"/>
        <v>1.96</v>
      </c>
      <c r="O1523" s="576"/>
      <c r="P1523" s="576"/>
      <c r="Q1523" s="492">
        <f t="shared" si="815"/>
        <v>0</v>
      </c>
      <c r="R1523" s="492"/>
      <c r="S1523" s="715">
        <f t="shared" si="816"/>
        <v>0</v>
      </c>
      <c r="T1523" s="661"/>
      <c r="U1523" s="609"/>
    </row>
    <row r="1524" spans="1:25" s="608" customFormat="1" ht="18.75" customHeight="1" x14ac:dyDescent="0.3">
      <c r="A1524" s="477" t="s">
        <v>2544</v>
      </c>
      <c r="B1524" s="501" t="s">
        <v>2090</v>
      </c>
      <c r="C1524" s="477" t="s">
        <v>552</v>
      </c>
      <c r="D1524" s="812" t="s">
        <v>4574</v>
      </c>
      <c r="E1524" s="479" t="s">
        <v>3</v>
      </c>
      <c r="F1524" s="519">
        <f>F1525</f>
        <v>3.15</v>
      </c>
      <c r="G1524" s="479"/>
      <c r="H1524" s="479"/>
      <c r="I1524" s="479"/>
      <c r="J1524" s="479"/>
      <c r="K1524" s="500"/>
      <c r="L1524" s="519">
        <f>F1524</f>
        <v>3.15</v>
      </c>
      <c r="M1524" s="507">
        <v>1</v>
      </c>
      <c r="N1524" s="483">
        <f>ROUND(M1524*L1524,2)</f>
        <v>3.15</v>
      </c>
      <c r="O1524" s="575"/>
      <c r="P1524" s="575"/>
      <c r="Q1524" s="485"/>
      <c r="R1524" s="485">
        <f>ROUND(N1524*P1524,2)</f>
        <v>0</v>
      </c>
      <c r="S1524" s="715">
        <f>ROUND(Q1524+R1524,2)</f>
        <v>0</v>
      </c>
      <c r="T1524" s="587"/>
    </row>
    <row r="1525" spans="1:25" s="610" customFormat="1" ht="31.5" customHeight="1" x14ac:dyDescent="0.3">
      <c r="A1525" s="486" t="s">
        <v>2545</v>
      </c>
      <c r="B1525" s="487"/>
      <c r="C1525" s="486" t="s">
        <v>553</v>
      </c>
      <c r="D1525" s="823" t="s">
        <v>4614</v>
      </c>
      <c r="E1525" s="489" t="s">
        <v>3</v>
      </c>
      <c r="F1525" s="497">
        <v>3.15</v>
      </c>
      <c r="G1525" s="497"/>
      <c r="H1525" s="497"/>
      <c r="I1525" s="497"/>
      <c r="J1525" s="497"/>
      <c r="K1525" s="497"/>
      <c r="L1525" s="497">
        <f>F1525</f>
        <v>3.15</v>
      </c>
      <c r="M1525" s="490">
        <v>1.1000000000000001</v>
      </c>
      <c r="N1525" s="491">
        <f t="shared" ref="N1525" si="819">ROUND(M1525*L1525,2)</f>
        <v>3.47</v>
      </c>
      <c r="O1525" s="576"/>
      <c r="P1525" s="576"/>
      <c r="Q1525" s="492">
        <f>ROUND(N1525*O1525,2)</f>
        <v>0</v>
      </c>
      <c r="R1525" s="492"/>
      <c r="S1525" s="715">
        <f>ROUND(Q1525+R1525,2)</f>
        <v>0</v>
      </c>
      <c r="T1525" s="584"/>
    </row>
    <row r="1526" spans="1:25" s="559" customFormat="1" x14ac:dyDescent="0.25">
      <c r="A1526" s="477" t="s">
        <v>2547</v>
      </c>
      <c r="B1526" s="501" t="s">
        <v>2307</v>
      </c>
      <c r="C1526" s="477" t="s">
        <v>552</v>
      </c>
      <c r="D1526" s="499" t="s">
        <v>2071</v>
      </c>
      <c r="E1526" s="479" t="s">
        <v>18</v>
      </c>
      <c r="F1526" s="562">
        <f>SUM(F1527:F1527)</f>
        <v>10</v>
      </c>
      <c r="G1526" s="563"/>
      <c r="H1526" s="479"/>
      <c r="I1526" s="484"/>
      <c r="J1526" s="636"/>
      <c r="K1526" s="484"/>
      <c r="L1526" s="506">
        <f>F1526</f>
        <v>10</v>
      </c>
      <c r="M1526" s="507">
        <v>1</v>
      </c>
      <c r="N1526" s="483">
        <f>ROUND(M1526*L1526,2)</f>
        <v>10</v>
      </c>
      <c r="O1526" s="575"/>
      <c r="P1526" s="575"/>
      <c r="Q1526" s="485"/>
      <c r="R1526" s="485">
        <f>ROUND(N1526*P1526,2)</f>
        <v>0</v>
      </c>
      <c r="S1526" s="715">
        <f>ROUND(Q1526+R1526,2)</f>
        <v>0</v>
      </c>
      <c r="T1526" s="587" t="s">
        <v>556</v>
      </c>
      <c r="U1526" s="558"/>
      <c r="V1526" s="558"/>
      <c r="W1526" s="558"/>
      <c r="X1526" s="558"/>
      <c r="Y1526" s="558"/>
    </row>
    <row r="1527" spans="1:25" s="610" customFormat="1" x14ac:dyDescent="0.25">
      <c r="A1527" s="486" t="s">
        <v>2548</v>
      </c>
      <c r="B1527" s="543"/>
      <c r="C1527" s="516" t="s">
        <v>553</v>
      </c>
      <c r="D1527" s="596" t="s">
        <v>3209</v>
      </c>
      <c r="E1527" s="489" t="s">
        <v>18</v>
      </c>
      <c r="F1527" s="520">
        <v>10</v>
      </c>
      <c r="G1527" s="560"/>
      <c r="H1527" s="496"/>
      <c r="I1527" s="492"/>
      <c r="J1527" s="526"/>
      <c r="K1527" s="492"/>
      <c r="L1527" s="494">
        <f>F1527</f>
        <v>10</v>
      </c>
      <c r="M1527" s="490">
        <v>1</v>
      </c>
      <c r="N1527" s="491">
        <f t="shared" ref="N1527" si="820">ROUND(M1527*L1527,2)</f>
        <v>10</v>
      </c>
      <c r="O1527" s="577"/>
      <c r="P1527" s="577"/>
      <c r="Q1527" s="492">
        <f>ROUND(N1527*O1527,2)</f>
        <v>0</v>
      </c>
      <c r="R1527" s="492"/>
      <c r="S1527" s="715">
        <f>ROUND(Q1527+R1527,2)</f>
        <v>0</v>
      </c>
      <c r="T1527" s="577"/>
      <c r="U1527" s="609"/>
      <c r="V1527" s="609"/>
      <c r="W1527" s="609"/>
      <c r="X1527" s="609"/>
      <c r="Y1527" s="609"/>
    </row>
    <row r="1528" spans="1:25" s="617" customFormat="1" ht="22.5" customHeight="1" x14ac:dyDescent="0.3">
      <c r="A1528" s="510" t="s">
        <v>531</v>
      </c>
      <c r="B1528" s="511"/>
      <c r="C1528" s="510"/>
      <c r="D1528" s="465" t="s">
        <v>4575</v>
      </c>
      <c r="E1528" s="512"/>
      <c r="F1528" s="513"/>
      <c r="G1528" s="512"/>
      <c r="H1528" s="512"/>
      <c r="I1528" s="512"/>
      <c r="J1528" s="512"/>
      <c r="K1528" s="512"/>
      <c r="L1528" s="514"/>
      <c r="M1528" s="467"/>
      <c r="N1528" s="468"/>
      <c r="O1528" s="579"/>
      <c r="P1528" s="579"/>
      <c r="Q1528" s="469"/>
      <c r="R1528" s="469"/>
      <c r="S1528" s="715"/>
      <c r="T1528" s="579"/>
      <c r="U1528" s="616"/>
      <c r="V1528" s="616"/>
      <c r="W1528" s="616"/>
      <c r="X1528" s="616"/>
      <c r="Y1528" s="616"/>
    </row>
    <row r="1529" spans="1:25" s="608" customFormat="1" ht="32.25" customHeight="1" x14ac:dyDescent="0.3">
      <c r="A1529" s="477" t="s">
        <v>2551</v>
      </c>
      <c r="B1529" s="501" t="s">
        <v>2086</v>
      </c>
      <c r="C1529" s="477" t="s">
        <v>552</v>
      </c>
      <c r="D1529" s="802" t="s">
        <v>3128</v>
      </c>
      <c r="E1529" s="803" t="s">
        <v>3</v>
      </c>
      <c r="F1529" s="804"/>
      <c r="G1529" s="803"/>
      <c r="H1529" s="479"/>
      <c r="I1529" s="480"/>
      <c r="J1529" s="480"/>
      <c r="K1529" s="480">
        <f>SUM(K1530:K1533)</f>
        <v>10.39699155853971</v>
      </c>
      <c r="L1529" s="480">
        <f>K1529</f>
        <v>10.39699155853971</v>
      </c>
      <c r="M1529" s="482">
        <v>1</v>
      </c>
      <c r="N1529" s="483">
        <f>ROUND(M1529*L1529,2)</f>
        <v>10.4</v>
      </c>
      <c r="O1529" s="575"/>
      <c r="P1529" s="575"/>
      <c r="Q1529" s="485"/>
      <c r="R1529" s="485">
        <f>ROUND(N1529*P1529,2)</f>
        <v>0</v>
      </c>
      <c r="S1529" s="715">
        <f>ROUND(Q1529+R1529,2)</f>
        <v>0</v>
      </c>
      <c r="T1529" s="575" t="s">
        <v>555</v>
      </c>
      <c r="U1529" s="607"/>
      <c r="V1529" s="607"/>
      <c r="W1529" s="607"/>
      <c r="X1529" s="607"/>
      <c r="Y1529" s="607"/>
    </row>
    <row r="1530" spans="1:25" s="610" customFormat="1" ht="22.5" customHeight="1" x14ac:dyDescent="0.25">
      <c r="A1530" s="942" t="s">
        <v>2552</v>
      </c>
      <c r="B1530" s="943"/>
      <c r="C1530" s="978" t="s">
        <v>553</v>
      </c>
      <c r="D1530" s="951" t="s">
        <v>4604</v>
      </c>
      <c r="E1530" s="947" t="s">
        <v>1210</v>
      </c>
      <c r="F1530" s="958"/>
      <c r="G1530" s="971">
        <v>0.2</v>
      </c>
      <c r="H1530" s="979">
        <v>0.1</v>
      </c>
      <c r="I1530" s="953">
        <f>(G1530+H1530)*2</f>
        <v>0.60000000000000009</v>
      </c>
      <c r="J1530" s="963">
        <v>4.4000000000000004</v>
      </c>
      <c r="K1530" s="953">
        <f>I1530*J1530</f>
        <v>2.6400000000000006</v>
      </c>
      <c r="L1530" s="953">
        <f t="shared" ref="L1530:L1531" si="821">J1530</f>
        <v>4.4000000000000004</v>
      </c>
      <c r="M1530" s="490">
        <v>1.1000000000000001</v>
      </c>
      <c r="N1530" s="491">
        <f t="shared" ref="N1530:N1534" si="822">ROUND(M1530*L1530,2)</f>
        <v>4.84</v>
      </c>
      <c r="O1530" s="576"/>
      <c r="P1530" s="576"/>
      <c r="Q1530" s="492">
        <f t="shared" ref="Q1530:Q1534" si="823">ROUND(N1530*O1530,2)</f>
        <v>0</v>
      </c>
      <c r="R1530" s="492"/>
      <c r="S1530" s="715">
        <f t="shared" ref="S1530:S1534" si="824">ROUND(Q1530+R1530,2)</f>
        <v>0</v>
      </c>
      <c r="T1530" s="576"/>
      <c r="U1530" s="609"/>
      <c r="V1530" s="609"/>
      <c r="W1530" s="609"/>
      <c r="X1530" s="609"/>
      <c r="Y1530" s="609"/>
    </row>
    <row r="1531" spans="1:25" s="610" customFormat="1" ht="22.5" customHeight="1" x14ac:dyDescent="0.25">
      <c r="A1531" s="486" t="s">
        <v>2553</v>
      </c>
      <c r="B1531" s="487"/>
      <c r="C1531" s="800" t="s">
        <v>553</v>
      </c>
      <c r="D1531" s="813" t="s">
        <v>4615</v>
      </c>
      <c r="E1531" s="496" t="s">
        <v>1210</v>
      </c>
      <c r="F1531" s="570"/>
      <c r="G1531" s="565"/>
      <c r="H1531" s="801"/>
      <c r="I1531" s="492">
        <v>0.2</v>
      </c>
      <c r="J1531" s="634">
        <v>10.18</v>
      </c>
      <c r="K1531" s="815">
        <f>I1531*J1531*3.14</f>
        <v>6.3930400000000001</v>
      </c>
      <c r="L1531" s="492">
        <f t="shared" si="821"/>
        <v>10.18</v>
      </c>
      <c r="M1531" s="490">
        <v>1.1000000000000001</v>
      </c>
      <c r="N1531" s="491">
        <f t="shared" si="822"/>
        <v>11.2</v>
      </c>
      <c r="O1531" s="576"/>
      <c r="P1531" s="576"/>
      <c r="Q1531" s="492">
        <f t="shared" si="823"/>
        <v>0</v>
      </c>
      <c r="R1531" s="492"/>
      <c r="S1531" s="715">
        <f t="shared" si="824"/>
        <v>0</v>
      </c>
      <c r="T1531" s="576"/>
      <c r="U1531" s="609"/>
      <c r="V1531" s="609"/>
      <c r="W1531" s="609"/>
      <c r="X1531" s="609"/>
      <c r="Y1531" s="609"/>
    </row>
    <row r="1532" spans="1:25" s="610" customFormat="1" ht="22.5" customHeight="1" x14ac:dyDescent="0.25">
      <c r="A1532" s="486" t="s">
        <v>2554</v>
      </c>
      <c r="B1532" s="487"/>
      <c r="C1532" s="800" t="s">
        <v>553</v>
      </c>
      <c r="D1532" s="813" t="s">
        <v>4616</v>
      </c>
      <c r="E1532" s="496" t="s">
        <v>18</v>
      </c>
      <c r="F1532" s="570">
        <v>2</v>
      </c>
      <c r="G1532" s="565"/>
      <c r="H1532" s="801"/>
      <c r="I1532" s="492"/>
      <c r="J1532" s="634"/>
      <c r="K1532" s="815">
        <v>0.32305579416537883</v>
      </c>
      <c r="L1532" s="492">
        <f>F1532</f>
        <v>2</v>
      </c>
      <c r="M1532" s="490">
        <v>1</v>
      </c>
      <c r="N1532" s="491">
        <f t="shared" si="822"/>
        <v>2</v>
      </c>
      <c r="O1532" s="576"/>
      <c r="P1532" s="576"/>
      <c r="Q1532" s="492">
        <f t="shared" si="823"/>
        <v>0</v>
      </c>
      <c r="R1532" s="492"/>
      <c r="S1532" s="715">
        <f t="shared" si="824"/>
        <v>0</v>
      </c>
      <c r="T1532" s="576"/>
      <c r="U1532" s="609"/>
      <c r="V1532" s="609"/>
      <c r="W1532" s="609"/>
      <c r="X1532" s="609"/>
      <c r="Y1532" s="609"/>
    </row>
    <row r="1533" spans="1:25" s="610" customFormat="1" ht="22.5" customHeight="1" x14ac:dyDescent="0.25">
      <c r="A1533" s="486" t="s">
        <v>2555</v>
      </c>
      <c r="B1533" s="487"/>
      <c r="C1533" s="800" t="s">
        <v>553</v>
      </c>
      <c r="D1533" s="813" t="s">
        <v>4617</v>
      </c>
      <c r="E1533" s="496" t="s">
        <v>18</v>
      </c>
      <c r="F1533" s="570">
        <v>4</v>
      </c>
      <c r="G1533" s="565"/>
      <c r="H1533" s="801"/>
      <c r="I1533" s="492"/>
      <c r="J1533" s="634"/>
      <c r="K1533" s="815">
        <v>1.040895764374332</v>
      </c>
      <c r="L1533" s="492">
        <f t="shared" ref="L1533:L1537" si="825">F1533</f>
        <v>4</v>
      </c>
      <c r="M1533" s="490">
        <v>1</v>
      </c>
      <c r="N1533" s="491">
        <f t="shared" si="822"/>
        <v>4</v>
      </c>
      <c r="O1533" s="576"/>
      <c r="P1533" s="576"/>
      <c r="Q1533" s="492">
        <f t="shared" si="823"/>
        <v>0</v>
      </c>
      <c r="R1533" s="492"/>
      <c r="S1533" s="715">
        <f t="shared" si="824"/>
        <v>0</v>
      </c>
      <c r="T1533" s="576"/>
      <c r="U1533" s="609"/>
      <c r="V1533" s="609"/>
      <c r="W1533" s="609"/>
      <c r="X1533" s="609"/>
      <c r="Y1533" s="609"/>
    </row>
    <row r="1534" spans="1:25" s="610" customFormat="1" x14ac:dyDescent="0.25">
      <c r="A1534" s="486" t="s">
        <v>2556</v>
      </c>
      <c r="B1534" s="487"/>
      <c r="C1534" s="486" t="s">
        <v>553</v>
      </c>
      <c r="D1534" s="805" t="s">
        <v>705</v>
      </c>
      <c r="E1534" s="806" t="s">
        <v>3</v>
      </c>
      <c r="F1534" s="807">
        <v>0.1</v>
      </c>
      <c r="G1534" s="808"/>
      <c r="H1534" s="489"/>
      <c r="I1534" s="492"/>
      <c r="J1534" s="526"/>
      <c r="K1534" s="492"/>
      <c r="L1534" s="497">
        <f t="shared" si="825"/>
        <v>0.1</v>
      </c>
      <c r="M1534" s="490">
        <v>1</v>
      </c>
      <c r="N1534" s="491">
        <f t="shared" si="822"/>
        <v>0.1</v>
      </c>
      <c r="O1534" s="576"/>
      <c r="P1534" s="576"/>
      <c r="Q1534" s="492">
        <f t="shared" si="823"/>
        <v>0</v>
      </c>
      <c r="R1534" s="492"/>
      <c r="S1534" s="715">
        <f t="shared" si="824"/>
        <v>0</v>
      </c>
      <c r="T1534" s="576"/>
      <c r="U1534" s="609"/>
      <c r="V1534" s="609"/>
      <c r="W1534" s="609"/>
      <c r="X1534" s="609"/>
      <c r="Y1534" s="609"/>
    </row>
    <row r="1535" spans="1:25" s="559" customFormat="1" x14ac:dyDescent="0.3">
      <c r="A1535" s="477" t="s">
        <v>2489</v>
      </c>
      <c r="B1535" s="501" t="s">
        <v>4988</v>
      </c>
      <c r="C1535" s="504" t="s">
        <v>552</v>
      </c>
      <c r="D1535" s="508" t="s">
        <v>654</v>
      </c>
      <c r="E1535" s="479" t="s">
        <v>18</v>
      </c>
      <c r="F1535" s="500">
        <f>F1536+F1537+F1538</f>
        <v>9</v>
      </c>
      <c r="G1535" s="500"/>
      <c r="H1535" s="500"/>
      <c r="I1535" s="500"/>
      <c r="J1535" s="500"/>
      <c r="K1535" s="500"/>
      <c r="L1535" s="506">
        <f t="shared" si="825"/>
        <v>9</v>
      </c>
      <c r="M1535" s="507">
        <v>1</v>
      </c>
      <c r="N1535" s="483">
        <f>ROUND(M1535*L1535,2)</f>
        <v>9</v>
      </c>
      <c r="O1535" s="575"/>
      <c r="P1535" s="575"/>
      <c r="Q1535" s="485"/>
      <c r="R1535" s="485">
        <f>ROUND(N1535*P1535,2)</f>
        <v>0</v>
      </c>
      <c r="S1535" s="715">
        <f>ROUND(Q1535+R1535,2)</f>
        <v>0</v>
      </c>
      <c r="T1535" s="586"/>
      <c r="U1535" s="558"/>
      <c r="V1535" s="558"/>
      <c r="W1535" s="558"/>
      <c r="X1535" s="558"/>
      <c r="Y1535" s="558"/>
    </row>
    <row r="1536" spans="1:25" s="626" customFormat="1" x14ac:dyDescent="0.3">
      <c r="A1536" s="486" t="s">
        <v>2570</v>
      </c>
      <c r="B1536" s="543"/>
      <c r="C1536" s="486" t="s">
        <v>553</v>
      </c>
      <c r="D1536" s="813" t="s">
        <v>4610</v>
      </c>
      <c r="E1536" s="496" t="s">
        <v>18</v>
      </c>
      <c r="F1536" s="517">
        <v>1</v>
      </c>
      <c r="G1536" s="517"/>
      <c r="H1536" s="517"/>
      <c r="I1536" s="517"/>
      <c r="J1536" s="517"/>
      <c r="K1536" s="517"/>
      <c r="L1536" s="494">
        <f t="shared" si="825"/>
        <v>1</v>
      </c>
      <c r="M1536" s="490">
        <v>1</v>
      </c>
      <c r="N1536" s="491">
        <f t="shared" ref="N1536:N1538" si="826">ROUND(M1536*L1536,2)</f>
        <v>1</v>
      </c>
      <c r="O1536" s="577"/>
      <c r="P1536" s="577"/>
      <c r="Q1536" s="492">
        <f t="shared" ref="Q1536:Q1538" si="827">ROUND(N1536*O1536,2)</f>
        <v>0</v>
      </c>
      <c r="R1536" s="492"/>
      <c r="S1536" s="715">
        <f t="shared" ref="S1536:S1538" si="828">ROUND(Q1536+R1536,2)</f>
        <v>0</v>
      </c>
      <c r="T1536" s="584"/>
      <c r="U1536" s="625"/>
      <c r="V1536" s="625"/>
      <c r="W1536" s="625"/>
      <c r="X1536" s="625"/>
      <c r="Y1536" s="625"/>
    </row>
    <row r="1537" spans="1:25" s="626" customFormat="1" x14ac:dyDescent="0.3">
      <c r="A1537" s="486" t="s">
        <v>5056</v>
      </c>
      <c r="B1537" s="543"/>
      <c r="C1537" s="486" t="s">
        <v>553</v>
      </c>
      <c r="D1537" s="813" t="s">
        <v>4618</v>
      </c>
      <c r="E1537" s="496" t="s">
        <v>18</v>
      </c>
      <c r="F1537" s="517">
        <v>6</v>
      </c>
      <c r="G1537" s="517"/>
      <c r="H1537" s="517"/>
      <c r="I1537" s="517"/>
      <c r="J1537" s="517"/>
      <c r="K1537" s="517"/>
      <c r="L1537" s="494">
        <f t="shared" si="825"/>
        <v>6</v>
      </c>
      <c r="M1537" s="490">
        <v>1</v>
      </c>
      <c r="N1537" s="491">
        <f t="shared" si="826"/>
        <v>6</v>
      </c>
      <c r="O1537" s="577"/>
      <c r="P1537" s="577"/>
      <c r="Q1537" s="492">
        <f t="shared" si="827"/>
        <v>0</v>
      </c>
      <c r="R1537" s="492"/>
      <c r="S1537" s="715">
        <f t="shared" si="828"/>
        <v>0</v>
      </c>
      <c r="T1537" s="584"/>
      <c r="U1537" s="625"/>
      <c r="V1537" s="625"/>
      <c r="W1537" s="625"/>
      <c r="X1537" s="625"/>
      <c r="Y1537" s="625"/>
    </row>
    <row r="1538" spans="1:25" s="626" customFormat="1" ht="27.6" x14ac:dyDescent="0.3">
      <c r="A1538" s="486" t="s">
        <v>5057</v>
      </c>
      <c r="B1538" s="543"/>
      <c r="C1538" s="486" t="s">
        <v>553</v>
      </c>
      <c r="D1538" s="813" t="s">
        <v>4619</v>
      </c>
      <c r="E1538" s="496" t="s">
        <v>18</v>
      </c>
      <c r="F1538" s="517">
        <v>2</v>
      </c>
      <c r="G1538" s="517"/>
      <c r="H1538" s="517"/>
      <c r="I1538" s="517"/>
      <c r="J1538" s="517"/>
      <c r="K1538" s="517"/>
      <c r="L1538" s="494">
        <f t="shared" ref="L1538" si="829">F1538</f>
        <v>2</v>
      </c>
      <c r="M1538" s="490">
        <v>1</v>
      </c>
      <c r="N1538" s="491">
        <f t="shared" si="826"/>
        <v>2</v>
      </c>
      <c r="O1538" s="577"/>
      <c r="P1538" s="577"/>
      <c r="Q1538" s="492">
        <f t="shared" si="827"/>
        <v>0</v>
      </c>
      <c r="R1538" s="492"/>
      <c r="S1538" s="715">
        <f t="shared" si="828"/>
        <v>0</v>
      </c>
      <c r="T1538" s="584"/>
      <c r="U1538" s="625"/>
      <c r="V1538" s="625"/>
      <c r="W1538" s="625"/>
      <c r="X1538" s="625"/>
      <c r="Y1538" s="625"/>
    </row>
    <row r="1539" spans="1:25" s="608" customFormat="1" ht="15.75" customHeight="1" x14ac:dyDescent="0.3">
      <c r="A1539" s="477" t="s">
        <v>2571</v>
      </c>
      <c r="B1539" s="501" t="s">
        <v>2975</v>
      </c>
      <c r="C1539" s="504" t="s">
        <v>552</v>
      </c>
      <c r="D1539" s="478" t="s">
        <v>3204</v>
      </c>
      <c r="E1539" s="479" t="s">
        <v>1685</v>
      </c>
      <c r="F1539" s="506">
        <f>F1540</f>
        <v>1</v>
      </c>
      <c r="G1539" s="505"/>
      <c r="H1539" s="505"/>
      <c r="I1539" s="505"/>
      <c r="J1539" s="505"/>
      <c r="K1539" s="479"/>
      <c r="L1539" s="500">
        <f>F1539</f>
        <v>1</v>
      </c>
      <c r="M1539" s="482">
        <v>1</v>
      </c>
      <c r="N1539" s="483">
        <f>ROUND(M1539*L1539,2)</f>
        <v>1</v>
      </c>
      <c r="O1539" s="578"/>
      <c r="P1539" s="578"/>
      <c r="Q1539" s="485"/>
      <c r="R1539" s="485">
        <f>ROUND(N1539*P1539,2)</f>
        <v>0</v>
      </c>
      <c r="S1539" s="715">
        <f>ROUND(Q1539+R1539,2)</f>
        <v>0</v>
      </c>
      <c r="T1539" s="586"/>
      <c r="U1539" s="607"/>
      <c r="V1539" s="607"/>
      <c r="W1539" s="607"/>
      <c r="X1539" s="607"/>
      <c r="Y1539" s="607"/>
    </row>
    <row r="1540" spans="1:25" s="703" customFormat="1" ht="15.75" customHeight="1" x14ac:dyDescent="0.25">
      <c r="A1540" s="546" t="s">
        <v>2572</v>
      </c>
      <c r="B1540" s="547"/>
      <c r="C1540" s="546" t="s">
        <v>553</v>
      </c>
      <c r="D1540" s="822" t="s">
        <v>4620</v>
      </c>
      <c r="E1540" s="548" t="s">
        <v>1685</v>
      </c>
      <c r="F1540" s="561">
        <v>1</v>
      </c>
      <c r="G1540" s="564"/>
      <c r="H1540" s="564"/>
      <c r="I1540" s="564"/>
      <c r="J1540" s="564"/>
      <c r="K1540" s="564"/>
      <c r="L1540" s="561">
        <f t="shared" ref="L1540" si="830">F1540</f>
        <v>1</v>
      </c>
      <c r="M1540" s="699">
        <v>1</v>
      </c>
      <c r="N1540" s="491">
        <f t="shared" ref="N1540" si="831">ROUND(M1540*L1540,2)</f>
        <v>1</v>
      </c>
      <c r="O1540" s="700"/>
      <c r="P1540" s="700"/>
      <c r="Q1540" s="492">
        <f>ROUND(N1540*O1540,2)</f>
        <v>0</v>
      </c>
      <c r="R1540" s="492"/>
      <c r="S1540" s="715">
        <f>ROUND(Q1540+R1540,2)</f>
        <v>0</v>
      </c>
      <c r="T1540" s="701" t="s">
        <v>3121</v>
      </c>
      <c r="U1540" s="702"/>
    </row>
    <row r="1541" spans="1:25" s="608" customFormat="1" ht="18.75" customHeight="1" x14ac:dyDescent="0.3">
      <c r="A1541" s="477" t="s">
        <v>2573</v>
      </c>
      <c r="B1541" s="501" t="s">
        <v>2088</v>
      </c>
      <c r="C1541" s="477" t="s">
        <v>552</v>
      </c>
      <c r="D1541" s="812" t="s">
        <v>1338</v>
      </c>
      <c r="E1541" s="479" t="s">
        <v>3</v>
      </c>
      <c r="F1541" s="519">
        <f>F1542+F1544+F1546</f>
        <v>80.14</v>
      </c>
      <c r="G1541" s="479"/>
      <c r="H1541" s="479"/>
      <c r="I1541" s="479"/>
      <c r="J1541" s="479"/>
      <c r="K1541" s="500"/>
      <c r="L1541" s="519">
        <f>F1541</f>
        <v>80.14</v>
      </c>
      <c r="M1541" s="507">
        <v>1</v>
      </c>
      <c r="N1541" s="483">
        <f>ROUND(M1541*L1541,2)</f>
        <v>80.14</v>
      </c>
      <c r="O1541" s="575"/>
      <c r="P1541" s="575"/>
      <c r="Q1541" s="485"/>
      <c r="R1541" s="485">
        <f>ROUND(N1541*P1541,2)</f>
        <v>0</v>
      </c>
      <c r="S1541" s="715">
        <f>ROUND(Q1541+R1541,2)</f>
        <v>0</v>
      </c>
      <c r="T1541" s="587"/>
    </row>
    <row r="1542" spans="1:25" s="610" customFormat="1" ht="43.5" customHeight="1" x14ac:dyDescent="0.25">
      <c r="A1542" s="486" t="s">
        <v>2574</v>
      </c>
      <c r="B1542" s="487"/>
      <c r="C1542" s="486" t="s">
        <v>553</v>
      </c>
      <c r="D1542" s="810" t="s">
        <v>4547</v>
      </c>
      <c r="E1542" s="489" t="s">
        <v>3</v>
      </c>
      <c r="F1542" s="497">
        <v>2.84</v>
      </c>
      <c r="G1542" s="497"/>
      <c r="H1542" s="497"/>
      <c r="I1542" s="497"/>
      <c r="J1542" s="497"/>
      <c r="K1542" s="497"/>
      <c r="L1542" s="497">
        <f>F1542</f>
        <v>2.84</v>
      </c>
      <c r="M1542" s="490">
        <v>1.1000000000000001</v>
      </c>
      <c r="N1542" s="491">
        <f t="shared" ref="N1542:N1547" si="832">ROUND(M1542*L1542,2)</f>
        <v>3.12</v>
      </c>
      <c r="O1542" s="576"/>
      <c r="P1542" s="576"/>
      <c r="Q1542" s="492">
        <f t="shared" ref="Q1542:Q1547" si="833">ROUND(N1542*O1542,2)</f>
        <v>0</v>
      </c>
      <c r="R1542" s="492"/>
      <c r="S1542" s="715">
        <f t="shared" ref="S1542:S1547" si="834">ROUND(Q1542+R1542,2)</f>
        <v>0</v>
      </c>
      <c r="T1542" s="584"/>
    </row>
    <row r="1543" spans="1:25" s="610" customFormat="1" ht="25.5" customHeight="1" x14ac:dyDescent="0.3">
      <c r="A1543" s="486" t="s">
        <v>2575</v>
      </c>
      <c r="B1543" s="487"/>
      <c r="C1543" s="486" t="s">
        <v>553</v>
      </c>
      <c r="D1543" s="493" t="s">
        <v>3440</v>
      </c>
      <c r="E1543" s="489" t="s">
        <v>2</v>
      </c>
      <c r="F1543" s="497">
        <f>F1542</f>
        <v>2.84</v>
      </c>
      <c r="G1543" s="497"/>
      <c r="H1543" s="497"/>
      <c r="I1543" s="497"/>
      <c r="J1543" s="497"/>
      <c r="K1543" s="497"/>
      <c r="L1543" s="497">
        <f t="shared" ref="L1543:L1545" si="835">F1543</f>
        <v>2.84</v>
      </c>
      <c r="M1543" s="490">
        <v>0.7</v>
      </c>
      <c r="N1543" s="491">
        <f t="shared" si="832"/>
        <v>1.99</v>
      </c>
      <c r="O1543" s="576"/>
      <c r="P1543" s="576"/>
      <c r="Q1543" s="492">
        <f t="shared" si="833"/>
        <v>0</v>
      </c>
      <c r="R1543" s="492"/>
      <c r="S1543" s="715">
        <f t="shared" si="834"/>
        <v>0</v>
      </c>
      <c r="T1543" s="584"/>
    </row>
    <row r="1544" spans="1:25" s="610" customFormat="1" ht="30" customHeight="1" x14ac:dyDescent="0.25">
      <c r="A1544" s="486" t="s">
        <v>2576</v>
      </c>
      <c r="B1544" s="487"/>
      <c r="C1544" s="486" t="s">
        <v>553</v>
      </c>
      <c r="D1544" s="813" t="s">
        <v>4545</v>
      </c>
      <c r="E1544" s="489" t="s">
        <v>3</v>
      </c>
      <c r="F1544" s="497">
        <v>74.63</v>
      </c>
      <c r="G1544" s="489"/>
      <c r="H1544" s="489"/>
      <c r="I1544" s="489"/>
      <c r="J1544" s="489"/>
      <c r="K1544" s="489"/>
      <c r="L1544" s="497">
        <f t="shared" si="835"/>
        <v>74.63</v>
      </c>
      <c r="M1544" s="490">
        <v>1.1000000000000001</v>
      </c>
      <c r="N1544" s="491">
        <f t="shared" si="832"/>
        <v>82.09</v>
      </c>
      <c r="O1544" s="576"/>
      <c r="P1544" s="576"/>
      <c r="Q1544" s="492">
        <f t="shared" si="833"/>
        <v>0</v>
      </c>
      <c r="R1544" s="492"/>
      <c r="S1544" s="715">
        <f t="shared" si="834"/>
        <v>0</v>
      </c>
      <c r="T1544" s="661"/>
      <c r="U1544" s="609"/>
    </row>
    <row r="1545" spans="1:25" s="610" customFormat="1" ht="15.75" customHeight="1" x14ac:dyDescent="0.25">
      <c r="A1545" s="486" t="s">
        <v>5058</v>
      </c>
      <c r="B1545" s="487"/>
      <c r="C1545" s="486" t="s">
        <v>553</v>
      </c>
      <c r="D1545" s="493" t="s">
        <v>3440</v>
      </c>
      <c r="E1545" s="489" t="s">
        <v>2</v>
      </c>
      <c r="F1545" s="497">
        <f>F1544</f>
        <v>74.63</v>
      </c>
      <c r="G1545" s="489"/>
      <c r="H1545" s="489"/>
      <c r="I1545" s="489"/>
      <c r="J1545" s="489"/>
      <c r="K1545" s="489"/>
      <c r="L1545" s="497">
        <f t="shared" si="835"/>
        <v>74.63</v>
      </c>
      <c r="M1545" s="490">
        <v>1</v>
      </c>
      <c r="N1545" s="491">
        <f t="shared" si="832"/>
        <v>74.63</v>
      </c>
      <c r="O1545" s="576"/>
      <c r="P1545" s="576"/>
      <c r="Q1545" s="492">
        <f t="shared" si="833"/>
        <v>0</v>
      </c>
      <c r="R1545" s="492"/>
      <c r="S1545" s="715">
        <f t="shared" si="834"/>
        <v>0</v>
      </c>
      <c r="T1545" s="661"/>
      <c r="U1545" s="609"/>
    </row>
    <row r="1546" spans="1:25" s="610" customFormat="1" ht="27.6" x14ac:dyDescent="0.25">
      <c r="A1546" s="486" t="s">
        <v>5059</v>
      </c>
      <c r="B1546" s="487"/>
      <c r="C1546" s="486" t="s">
        <v>553</v>
      </c>
      <c r="D1546" s="597" t="s">
        <v>4550</v>
      </c>
      <c r="E1546" s="489" t="s">
        <v>3</v>
      </c>
      <c r="F1546" s="497">
        <v>2.67</v>
      </c>
      <c r="G1546" s="489"/>
      <c r="H1546" s="489"/>
      <c r="I1546" s="489"/>
      <c r="J1546" s="489"/>
      <c r="K1546" s="494"/>
      <c r="L1546" s="497">
        <f t="shared" ref="L1546:L1547" si="836">F1546</f>
        <v>2.67</v>
      </c>
      <c r="M1546" s="490">
        <v>1.1000000000000001</v>
      </c>
      <c r="N1546" s="491">
        <f t="shared" si="832"/>
        <v>2.94</v>
      </c>
      <c r="O1546" s="576"/>
      <c r="P1546" s="576"/>
      <c r="Q1546" s="492">
        <f t="shared" si="833"/>
        <v>0</v>
      </c>
      <c r="R1546" s="492"/>
      <c r="S1546" s="715">
        <f t="shared" si="834"/>
        <v>0</v>
      </c>
      <c r="T1546" s="661"/>
      <c r="U1546" s="609"/>
    </row>
    <row r="1547" spans="1:25" s="610" customFormat="1" x14ac:dyDescent="0.25">
      <c r="A1547" s="486" t="s">
        <v>5060</v>
      </c>
      <c r="B1547" s="487"/>
      <c r="C1547" s="486" t="s">
        <v>553</v>
      </c>
      <c r="D1547" s="493" t="s">
        <v>3440</v>
      </c>
      <c r="E1547" s="489" t="s">
        <v>2</v>
      </c>
      <c r="F1547" s="497">
        <f>F1546</f>
        <v>2.67</v>
      </c>
      <c r="G1547" s="489"/>
      <c r="H1547" s="489"/>
      <c r="I1547" s="489"/>
      <c r="J1547" s="489"/>
      <c r="K1547" s="494"/>
      <c r="L1547" s="497">
        <f t="shared" si="836"/>
        <v>2.67</v>
      </c>
      <c r="M1547" s="490">
        <v>2</v>
      </c>
      <c r="N1547" s="491">
        <f t="shared" si="832"/>
        <v>5.34</v>
      </c>
      <c r="O1547" s="576"/>
      <c r="P1547" s="576"/>
      <c r="Q1547" s="492">
        <f t="shared" si="833"/>
        <v>0</v>
      </c>
      <c r="R1547" s="492"/>
      <c r="S1547" s="715">
        <f t="shared" si="834"/>
        <v>0</v>
      </c>
      <c r="T1547" s="661"/>
      <c r="U1547" s="609"/>
    </row>
    <row r="1548" spans="1:25" s="559" customFormat="1" x14ac:dyDescent="0.25">
      <c r="A1548" s="477" t="s">
        <v>2577</v>
      </c>
      <c r="B1548" s="501" t="s">
        <v>2307</v>
      </c>
      <c r="C1548" s="477" t="s">
        <v>552</v>
      </c>
      <c r="D1548" s="499" t="s">
        <v>2071</v>
      </c>
      <c r="E1548" s="479" t="s">
        <v>18</v>
      </c>
      <c r="F1548" s="562">
        <f>SUM(F1549:F1549)</f>
        <v>7</v>
      </c>
      <c r="G1548" s="563"/>
      <c r="H1548" s="479"/>
      <c r="I1548" s="484"/>
      <c r="J1548" s="636"/>
      <c r="K1548" s="484"/>
      <c r="L1548" s="506">
        <f>F1548</f>
        <v>7</v>
      </c>
      <c r="M1548" s="507">
        <v>1</v>
      </c>
      <c r="N1548" s="483">
        <f>ROUND(M1548*L1548,2)</f>
        <v>7</v>
      </c>
      <c r="O1548" s="575"/>
      <c r="P1548" s="575"/>
      <c r="Q1548" s="485"/>
      <c r="R1548" s="485">
        <f>ROUND(N1548*P1548,2)</f>
        <v>0</v>
      </c>
      <c r="S1548" s="715">
        <f>ROUND(Q1548+R1548,2)</f>
        <v>0</v>
      </c>
      <c r="T1548" s="587" t="s">
        <v>556</v>
      </c>
      <c r="U1548" s="558"/>
      <c r="V1548" s="558"/>
      <c r="W1548" s="558"/>
      <c r="X1548" s="558"/>
      <c r="Y1548" s="558"/>
    </row>
    <row r="1549" spans="1:25" s="610" customFormat="1" x14ac:dyDescent="0.25">
      <c r="A1549" s="486" t="s">
        <v>2578</v>
      </c>
      <c r="B1549" s="543"/>
      <c r="C1549" s="516" t="s">
        <v>553</v>
      </c>
      <c r="D1549" s="596" t="s">
        <v>3209</v>
      </c>
      <c r="E1549" s="489" t="s">
        <v>18</v>
      </c>
      <c r="F1549" s="520">
        <v>7</v>
      </c>
      <c r="G1549" s="560"/>
      <c r="H1549" s="496"/>
      <c r="I1549" s="492"/>
      <c r="J1549" s="526"/>
      <c r="K1549" s="492"/>
      <c r="L1549" s="494">
        <f>F1549</f>
        <v>7</v>
      </c>
      <c r="M1549" s="490">
        <v>1</v>
      </c>
      <c r="N1549" s="491">
        <f t="shared" ref="N1549" si="837">ROUND(M1549*L1549,2)</f>
        <v>7</v>
      </c>
      <c r="O1549" s="577"/>
      <c r="P1549" s="577"/>
      <c r="Q1549" s="492">
        <f>ROUND(N1549*O1549,2)</f>
        <v>0</v>
      </c>
      <c r="R1549" s="492"/>
      <c r="S1549" s="715">
        <f>ROUND(Q1549+R1549,2)</f>
        <v>0</v>
      </c>
      <c r="T1549" s="577"/>
      <c r="U1549" s="609"/>
      <c r="V1549" s="609"/>
      <c r="W1549" s="609"/>
      <c r="X1549" s="609"/>
      <c r="Y1549" s="609"/>
    </row>
    <row r="1550" spans="1:25" s="617" customFormat="1" ht="22.5" customHeight="1" x14ac:dyDescent="0.3">
      <c r="A1550" s="510" t="s">
        <v>532</v>
      </c>
      <c r="B1550" s="511"/>
      <c r="C1550" s="510"/>
      <c r="D1550" s="465" t="s">
        <v>1908</v>
      </c>
      <c r="E1550" s="512"/>
      <c r="F1550" s="513"/>
      <c r="G1550" s="512"/>
      <c r="H1550" s="512"/>
      <c r="I1550" s="512"/>
      <c r="J1550" s="512"/>
      <c r="K1550" s="512"/>
      <c r="L1550" s="514"/>
      <c r="M1550" s="467"/>
      <c r="N1550" s="468"/>
      <c r="O1550" s="579"/>
      <c r="P1550" s="579"/>
      <c r="Q1550" s="469"/>
      <c r="R1550" s="469"/>
      <c r="S1550" s="715"/>
      <c r="T1550" s="579"/>
      <c r="U1550" s="616"/>
      <c r="V1550" s="616"/>
      <c r="W1550" s="616"/>
      <c r="X1550" s="616"/>
      <c r="Y1550" s="616"/>
    </row>
    <row r="1551" spans="1:25" s="608" customFormat="1" ht="32.25" customHeight="1" x14ac:dyDescent="0.3">
      <c r="A1551" s="477" t="s">
        <v>2581</v>
      </c>
      <c r="B1551" s="501" t="s">
        <v>2086</v>
      </c>
      <c r="C1551" s="477" t="s">
        <v>552</v>
      </c>
      <c r="D1551" s="802" t="s">
        <v>3128</v>
      </c>
      <c r="E1551" s="803" t="s">
        <v>3</v>
      </c>
      <c r="F1551" s="804"/>
      <c r="G1551" s="803"/>
      <c r="H1551" s="479"/>
      <c r="I1551" s="480"/>
      <c r="J1551" s="480"/>
      <c r="K1551" s="480">
        <f>SUM(K1552:K1570)</f>
        <v>24.312773210085705</v>
      </c>
      <c r="L1551" s="480">
        <f>K1551</f>
        <v>24.312773210085705</v>
      </c>
      <c r="M1551" s="482">
        <v>1</v>
      </c>
      <c r="N1551" s="483">
        <f>ROUND(M1551*L1551,2)</f>
        <v>24.31</v>
      </c>
      <c r="O1551" s="575"/>
      <c r="P1551" s="575"/>
      <c r="Q1551" s="485"/>
      <c r="R1551" s="485">
        <f>ROUND(N1551*P1551,2)</f>
        <v>0</v>
      </c>
      <c r="S1551" s="715">
        <f>ROUND(Q1551+R1551,2)</f>
        <v>0</v>
      </c>
      <c r="T1551" s="575" t="s">
        <v>555</v>
      </c>
      <c r="U1551" s="607"/>
      <c r="V1551" s="607"/>
      <c r="W1551" s="607"/>
      <c r="X1551" s="607"/>
      <c r="Y1551" s="607"/>
    </row>
    <row r="1552" spans="1:25" s="610" customFormat="1" ht="22.5" customHeight="1" x14ac:dyDescent="0.25">
      <c r="A1552" s="486" t="s">
        <v>2582</v>
      </c>
      <c r="B1552" s="487"/>
      <c r="C1552" s="800" t="s">
        <v>553</v>
      </c>
      <c r="D1552" s="813" t="s">
        <v>4621</v>
      </c>
      <c r="E1552" s="496" t="s">
        <v>1210</v>
      </c>
      <c r="F1552" s="570"/>
      <c r="G1552" s="565">
        <v>0.2</v>
      </c>
      <c r="H1552" s="801">
        <v>0.15</v>
      </c>
      <c r="I1552" s="492">
        <f>(G1552+H1552)*2</f>
        <v>0.7</v>
      </c>
      <c r="J1552" s="634">
        <v>0.57999999999999996</v>
      </c>
      <c r="K1552" s="492">
        <f>I1552*J1552</f>
        <v>0.40599999999999997</v>
      </c>
      <c r="L1552" s="492">
        <f t="shared" ref="L1552:L1553" si="838">J1552</f>
        <v>0.57999999999999996</v>
      </c>
      <c r="M1552" s="490">
        <v>1.1000000000000001</v>
      </c>
      <c r="N1552" s="491">
        <f t="shared" ref="N1552:N1571" si="839">ROUND(M1552*L1552,2)</f>
        <v>0.64</v>
      </c>
      <c r="O1552" s="576"/>
      <c r="P1552" s="576"/>
      <c r="Q1552" s="492">
        <f t="shared" ref="Q1552:Q1571" si="840">ROUND(N1552*O1552,2)</f>
        <v>0</v>
      </c>
      <c r="R1552" s="492"/>
      <c r="S1552" s="715">
        <f t="shared" ref="S1552:S1571" si="841">ROUND(Q1552+R1552,2)</f>
        <v>0</v>
      </c>
      <c r="T1552" s="576"/>
      <c r="U1552" s="609"/>
      <c r="V1552" s="609"/>
      <c r="W1552" s="609"/>
      <c r="X1552" s="609"/>
      <c r="Y1552" s="609"/>
    </row>
    <row r="1553" spans="1:25" s="610" customFormat="1" ht="22.5" customHeight="1" x14ac:dyDescent="0.25">
      <c r="A1553" s="486" t="s">
        <v>2583</v>
      </c>
      <c r="B1553" s="487"/>
      <c r="C1553" s="800" t="s">
        <v>553</v>
      </c>
      <c r="D1553" s="813" t="s">
        <v>4622</v>
      </c>
      <c r="E1553" s="496" t="s">
        <v>1210</v>
      </c>
      <c r="F1553" s="570"/>
      <c r="G1553" s="565">
        <v>0.25</v>
      </c>
      <c r="H1553" s="801">
        <v>0.25</v>
      </c>
      <c r="I1553" s="492">
        <f t="shared" ref="I1553:I1556" si="842">(G1553+H1553)*2</f>
        <v>1</v>
      </c>
      <c r="J1553" s="634">
        <v>2.23</v>
      </c>
      <c r="K1553" s="492">
        <f t="shared" ref="K1553:K1556" si="843">I1553*J1553</f>
        <v>2.23</v>
      </c>
      <c r="L1553" s="492">
        <f t="shared" si="838"/>
        <v>2.23</v>
      </c>
      <c r="M1553" s="490">
        <v>1.1000000000000001</v>
      </c>
      <c r="N1553" s="491">
        <f t="shared" si="839"/>
        <v>2.4500000000000002</v>
      </c>
      <c r="O1553" s="576"/>
      <c r="P1553" s="576"/>
      <c r="Q1553" s="492">
        <f t="shared" si="840"/>
        <v>0</v>
      </c>
      <c r="R1553" s="492"/>
      <c r="S1553" s="715">
        <f t="shared" si="841"/>
        <v>0</v>
      </c>
      <c r="T1553" s="576"/>
      <c r="U1553" s="609"/>
      <c r="V1553" s="609"/>
      <c r="W1553" s="609"/>
      <c r="X1553" s="609"/>
      <c r="Y1553" s="609"/>
    </row>
    <row r="1554" spans="1:25" s="610" customFormat="1" ht="22.5" customHeight="1" x14ac:dyDescent="0.25">
      <c r="A1554" s="486" t="s">
        <v>2584</v>
      </c>
      <c r="B1554" s="487"/>
      <c r="C1554" s="800" t="s">
        <v>553</v>
      </c>
      <c r="D1554" s="813" t="s">
        <v>4623</v>
      </c>
      <c r="E1554" s="496" t="s">
        <v>1210</v>
      </c>
      <c r="F1554" s="570"/>
      <c r="G1554" s="565">
        <v>0.3</v>
      </c>
      <c r="H1554" s="801">
        <v>0.25</v>
      </c>
      <c r="I1554" s="492">
        <f t="shared" si="842"/>
        <v>1.1000000000000001</v>
      </c>
      <c r="J1554" s="634">
        <v>3.92</v>
      </c>
      <c r="K1554" s="492">
        <f t="shared" si="843"/>
        <v>4.3120000000000003</v>
      </c>
      <c r="L1554" s="492">
        <f t="shared" ref="L1554:L1556" si="844">J1554</f>
        <v>3.92</v>
      </c>
      <c r="M1554" s="490">
        <v>1.1000000000000001</v>
      </c>
      <c r="N1554" s="491">
        <f t="shared" si="839"/>
        <v>4.3099999999999996</v>
      </c>
      <c r="O1554" s="576"/>
      <c r="P1554" s="576"/>
      <c r="Q1554" s="492">
        <f t="shared" si="840"/>
        <v>0</v>
      </c>
      <c r="R1554" s="492"/>
      <c r="S1554" s="715">
        <f t="shared" si="841"/>
        <v>0</v>
      </c>
      <c r="T1554" s="576"/>
      <c r="U1554" s="609"/>
      <c r="V1554" s="609"/>
      <c r="W1554" s="609"/>
      <c r="X1554" s="609"/>
      <c r="Y1554" s="609"/>
    </row>
    <row r="1555" spans="1:25" s="610" customFormat="1" ht="22.5" customHeight="1" x14ac:dyDescent="0.25">
      <c r="A1555" s="486" t="s">
        <v>2585</v>
      </c>
      <c r="B1555" s="487"/>
      <c r="C1555" s="800" t="s">
        <v>553</v>
      </c>
      <c r="D1555" s="813" t="s">
        <v>4624</v>
      </c>
      <c r="E1555" s="496" t="s">
        <v>1210</v>
      </c>
      <c r="F1555" s="570"/>
      <c r="G1555" s="565">
        <v>0.4</v>
      </c>
      <c r="H1555" s="801">
        <v>0.25</v>
      </c>
      <c r="I1555" s="492">
        <f t="shared" si="842"/>
        <v>1.3</v>
      </c>
      <c r="J1555" s="634">
        <v>6.48</v>
      </c>
      <c r="K1555" s="492">
        <f t="shared" si="843"/>
        <v>8.4240000000000013</v>
      </c>
      <c r="L1555" s="492">
        <f t="shared" si="844"/>
        <v>6.48</v>
      </c>
      <c r="M1555" s="490">
        <v>1.1000000000000001</v>
      </c>
      <c r="N1555" s="491">
        <f t="shared" si="839"/>
        <v>7.13</v>
      </c>
      <c r="O1555" s="576"/>
      <c r="P1555" s="576"/>
      <c r="Q1555" s="492">
        <f t="shared" si="840"/>
        <v>0</v>
      </c>
      <c r="R1555" s="492"/>
      <c r="S1555" s="715">
        <f t="shared" si="841"/>
        <v>0</v>
      </c>
      <c r="T1555" s="576"/>
      <c r="U1555" s="609"/>
      <c r="V1555" s="609"/>
      <c r="W1555" s="609"/>
      <c r="X1555" s="609"/>
      <c r="Y1555" s="609"/>
    </row>
    <row r="1556" spans="1:25" s="610" customFormat="1" ht="22.5" customHeight="1" x14ac:dyDescent="0.25">
      <c r="A1556" s="486" t="s">
        <v>2586</v>
      </c>
      <c r="B1556" s="487"/>
      <c r="C1556" s="800" t="s">
        <v>553</v>
      </c>
      <c r="D1556" s="813" t="s">
        <v>4625</v>
      </c>
      <c r="E1556" s="496" t="s">
        <v>1210</v>
      </c>
      <c r="F1556" s="570"/>
      <c r="G1556" s="565">
        <v>0.5</v>
      </c>
      <c r="H1556" s="801">
        <v>0.3</v>
      </c>
      <c r="I1556" s="492">
        <f t="shared" si="842"/>
        <v>1.6</v>
      </c>
      <c r="J1556" s="634">
        <v>0.08</v>
      </c>
      <c r="K1556" s="492">
        <f t="shared" si="843"/>
        <v>0.128</v>
      </c>
      <c r="L1556" s="492">
        <f t="shared" si="844"/>
        <v>0.08</v>
      </c>
      <c r="M1556" s="490">
        <v>1.1000000000000001</v>
      </c>
      <c r="N1556" s="491">
        <f t="shared" si="839"/>
        <v>0.09</v>
      </c>
      <c r="O1556" s="576"/>
      <c r="P1556" s="576"/>
      <c r="Q1556" s="492">
        <f t="shared" si="840"/>
        <v>0</v>
      </c>
      <c r="R1556" s="492"/>
      <c r="S1556" s="715">
        <f t="shared" si="841"/>
        <v>0</v>
      </c>
      <c r="T1556" s="576"/>
      <c r="U1556" s="609"/>
      <c r="V1556" s="609"/>
      <c r="W1556" s="609"/>
      <c r="X1556" s="609"/>
      <c r="Y1556" s="609"/>
    </row>
    <row r="1557" spans="1:25" s="610" customFormat="1" ht="22.5" customHeight="1" x14ac:dyDescent="0.25">
      <c r="A1557" s="486" t="s">
        <v>2587</v>
      </c>
      <c r="B1557" s="487"/>
      <c r="C1557" s="800" t="s">
        <v>553</v>
      </c>
      <c r="D1557" s="813" t="s">
        <v>4626</v>
      </c>
      <c r="E1557" s="496" t="s">
        <v>18</v>
      </c>
      <c r="F1557" s="570">
        <v>1</v>
      </c>
      <c r="G1557" s="565"/>
      <c r="H1557" s="801"/>
      <c r="I1557" s="492"/>
      <c r="J1557" s="634"/>
      <c r="K1557" s="549">
        <v>0.31551993223490371</v>
      </c>
      <c r="L1557" s="492">
        <f>F1557</f>
        <v>1</v>
      </c>
      <c r="M1557" s="490">
        <v>1</v>
      </c>
      <c r="N1557" s="491">
        <f t="shared" si="839"/>
        <v>1</v>
      </c>
      <c r="O1557" s="576"/>
      <c r="P1557" s="576"/>
      <c r="Q1557" s="492">
        <f t="shared" si="840"/>
        <v>0</v>
      </c>
      <c r="R1557" s="492"/>
      <c r="S1557" s="715">
        <f t="shared" si="841"/>
        <v>0</v>
      </c>
      <c r="T1557" s="576"/>
      <c r="U1557" s="609"/>
      <c r="V1557" s="609"/>
      <c r="W1557" s="609"/>
      <c r="X1557" s="609"/>
      <c r="Y1557" s="609"/>
    </row>
    <row r="1558" spans="1:25" s="610" customFormat="1" ht="22.5" customHeight="1" x14ac:dyDescent="0.25">
      <c r="A1558" s="486" t="s">
        <v>2588</v>
      </c>
      <c r="B1558" s="487"/>
      <c r="C1558" s="800" t="s">
        <v>553</v>
      </c>
      <c r="D1558" s="813" t="s">
        <v>4627</v>
      </c>
      <c r="E1558" s="496" t="s">
        <v>18</v>
      </c>
      <c r="F1558" s="570">
        <v>1</v>
      </c>
      <c r="G1558" s="565"/>
      <c r="H1558" s="801"/>
      <c r="I1558" s="492"/>
      <c r="J1558" s="634"/>
      <c r="K1558" s="549">
        <v>0.36206906325745547</v>
      </c>
      <c r="L1558" s="492">
        <f t="shared" ref="L1558:L1570" si="845">F1558</f>
        <v>1</v>
      </c>
      <c r="M1558" s="490">
        <v>1</v>
      </c>
      <c r="N1558" s="491">
        <f t="shared" si="839"/>
        <v>1</v>
      </c>
      <c r="O1558" s="576"/>
      <c r="P1558" s="576"/>
      <c r="Q1558" s="492">
        <f t="shared" si="840"/>
        <v>0</v>
      </c>
      <c r="R1558" s="492"/>
      <c r="S1558" s="715">
        <f t="shared" si="841"/>
        <v>0</v>
      </c>
      <c r="T1558" s="576"/>
      <c r="U1558" s="609"/>
      <c r="V1558" s="609"/>
      <c r="W1558" s="609"/>
      <c r="X1558" s="609"/>
      <c r="Y1558" s="609"/>
    </row>
    <row r="1559" spans="1:25" s="610" customFormat="1" ht="22.5" customHeight="1" x14ac:dyDescent="0.25">
      <c r="A1559" s="486" t="s">
        <v>2589</v>
      </c>
      <c r="B1559" s="487"/>
      <c r="C1559" s="800" t="s">
        <v>553</v>
      </c>
      <c r="D1559" s="813" t="s">
        <v>4628</v>
      </c>
      <c r="E1559" s="496" t="s">
        <v>18</v>
      </c>
      <c r="F1559" s="570">
        <v>1</v>
      </c>
      <c r="G1559" s="565"/>
      <c r="H1559" s="801"/>
      <c r="I1559" s="492"/>
      <c r="J1559" s="634"/>
      <c r="K1559" s="549">
        <v>0.32999999999999996</v>
      </c>
      <c r="L1559" s="492">
        <f t="shared" si="845"/>
        <v>1</v>
      </c>
      <c r="M1559" s="490">
        <v>1</v>
      </c>
      <c r="N1559" s="491">
        <f t="shared" si="839"/>
        <v>1</v>
      </c>
      <c r="O1559" s="576"/>
      <c r="P1559" s="576"/>
      <c r="Q1559" s="492">
        <f t="shared" si="840"/>
        <v>0</v>
      </c>
      <c r="R1559" s="492"/>
      <c r="S1559" s="715">
        <f t="shared" si="841"/>
        <v>0</v>
      </c>
      <c r="T1559" s="576"/>
      <c r="U1559" s="609"/>
      <c r="V1559" s="609"/>
      <c r="W1559" s="609"/>
      <c r="X1559" s="609"/>
      <c r="Y1559" s="609"/>
    </row>
    <row r="1560" spans="1:25" s="610" customFormat="1" ht="22.5" customHeight="1" x14ac:dyDescent="0.25">
      <c r="A1560" s="486" t="s">
        <v>2590</v>
      </c>
      <c r="B1560" s="487"/>
      <c r="C1560" s="800" t="s">
        <v>553</v>
      </c>
      <c r="D1560" s="823" t="s">
        <v>4629</v>
      </c>
      <c r="E1560" s="496" t="s">
        <v>18</v>
      </c>
      <c r="F1560" s="570">
        <v>2</v>
      </c>
      <c r="G1560" s="565"/>
      <c r="H1560" s="801"/>
      <c r="I1560" s="492"/>
      <c r="J1560" s="634"/>
      <c r="K1560" s="549">
        <v>0.65196898986859664</v>
      </c>
      <c r="L1560" s="492">
        <f t="shared" si="845"/>
        <v>2</v>
      </c>
      <c r="M1560" s="490">
        <v>1</v>
      </c>
      <c r="N1560" s="491">
        <f t="shared" si="839"/>
        <v>2</v>
      </c>
      <c r="O1560" s="576"/>
      <c r="P1560" s="576"/>
      <c r="Q1560" s="492">
        <f t="shared" si="840"/>
        <v>0</v>
      </c>
      <c r="R1560" s="492"/>
      <c r="S1560" s="715">
        <f t="shared" si="841"/>
        <v>0</v>
      </c>
      <c r="T1560" s="576"/>
      <c r="U1560" s="609"/>
      <c r="V1560" s="609"/>
      <c r="W1560" s="609"/>
      <c r="X1560" s="609"/>
      <c r="Y1560" s="609"/>
    </row>
    <row r="1561" spans="1:25" s="610" customFormat="1" ht="22.5" customHeight="1" x14ac:dyDescent="0.25">
      <c r="A1561" s="486" t="s">
        <v>2591</v>
      </c>
      <c r="B1561" s="487"/>
      <c r="C1561" s="800" t="s">
        <v>553</v>
      </c>
      <c r="D1561" s="813" t="s">
        <v>4630</v>
      </c>
      <c r="E1561" s="496" t="s">
        <v>18</v>
      </c>
      <c r="F1561" s="570">
        <v>2</v>
      </c>
      <c r="G1561" s="565"/>
      <c r="H1561" s="801"/>
      <c r="I1561" s="492"/>
      <c r="J1561" s="634"/>
      <c r="K1561" s="549">
        <v>0.77050880620834139</v>
      </c>
      <c r="L1561" s="492">
        <f t="shared" si="845"/>
        <v>2</v>
      </c>
      <c r="M1561" s="490">
        <v>1</v>
      </c>
      <c r="N1561" s="491">
        <f t="shared" si="839"/>
        <v>2</v>
      </c>
      <c r="O1561" s="576"/>
      <c r="P1561" s="576"/>
      <c r="Q1561" s="492">
        <f t="shared" si="840"/>
        <v>0</v>
      </c>
      <c r="R1561" s="492"/>
      <c r="S1561" s="715">
        <f t="shared" si="841"/>
        <v>0</v>
      </c>
      <c r="T1561" s="576"/>
      <c r="U1561" s="609"/>
      <c r="V1561" s="609"/>
      <c r="W1561" s="609"/>
      <c r="X1561" s="609"/>
      <c r="Y1561" s="609"/>
    </row>
    <row r="1562" spans="1:25" s="610" customFormat="1" ht="22.5" customHeight="1" x14ac:dyDescent="0.25">
      <c r="A1562" s="486" t="s">
        <v>2592</v>
      </c>
      <c r="B1562" s="487"/>
      <c r="C1562" s="800" t="s">
        <v>553</v>
      </c>
      <c r="D1562" s="813" t="s">
        <v>4631</v>
      </c>
      <c r="E1562" s="496" t="s">
        <v>18</v>
      </c>
      <c r="F1562" s="570">
        <v>2</v>
      </c>
      <c r="G1562" s="565"/>
      <c r="H1562" s="801"/>
      <c r="I1562" s="492"/>
      <c r="J1562" s="634"/>
      <c r="K1562" s="549">
        <v>0.73836278784231579</v>
      </c>
      <c r="L1562" s="492">
        <f t="shared" si="845"/>
        <v>2</v>
      </c>
      <c r="M1562" s="490">
        <v>1</v>
      </c>
      <c r="N1562" s="491">
        <f t="shared" si="839"/>
        <v>2</v>
      </c>
      <c r="O1562" s="576"/>
      <c r="P1562" s="576"/>
      <c r="Q1562" s="492">
        <f t="shared" si="840"/>
        <v>0</v>
      </c>
      <c r="R1562" s="492"/>
      <c r="S1562" s="715">
        <f t="shared" si="841"/>
        <v>0</v>
      </c>
      <c r="T1562" s="576"/>
      <c r="U1562" s="609"/>
      <c r="V1562" s="609"/>
      <c r="W1562" s="609"/>
      <c r="X1562" s="609"/>
      <c r="Y1562" s="609"/>
    </row>
    <row r="1563" spans="1:25" s="610" customFormat="1" ht="22.5" customHeight="1" x14ac:dyDescent="0.25">
      <c r="A1563" s="486" t="s">
        <v>2593</v>
      </c>
      <c r="B1563" s="487"/>
      <c r="C1563" s="800" t="s">
        <v>553</v>
      </c>
      <c r="D1563" s="813" t="s">
        <v>4632</v>
      </c>
      <c r="E1563" s="496" t="s">
        <v>18</v>
      </c>
      <c r="F1563" s="570">
        <v>1</v>
      </c>
      <c r="G1563" s="565"/>
      <c r="H1563" s="801"/>
      <c r="I1563" s="492"/>
      <c r="J1563" s="634"/>
      <c r="K1563" s="549">
        <v>0.28991148575128556</v>
      </c>
      <c r="L1563" s="492">
        <f t="shared" si="845"/>
        <v>1</v>
      </c>
      <c r="M1563" s="490">
        <v>1</v>
      </c>
      <c r="N1563" s="491">
        <f t="shared" si="839"/>
        <v>1</v>
      </c>
      <c r="O1563" s="576"/>
      <c r="P1563" s="576"/>
      <c r="Q1563" s="492">
        <f t="shared" si="840"/>
        <v>0</v>
      </c>
      <c r="R1563" s="492"/>
      <c r="S1563" s="715">
        <f t="shared" si="841"/>
        <v>0</v>
      </c>
      <c r="T1563" s="576"/>
      <c r="U1563" s="609"/>
      <c r="V1563" s="609"/>
      <c r="W1563" s="609"/>
      <c r="X1563" s="609"/>
      <c r="Y1563" s="609"/>
    </row>
    <row r="1564" spans="1:25" s="610" customFormat="1" ht="22.5" customHeight="1" x14ac:dyDescent="0.25">
      <c r="A1564" s="486" t="s">
        <v>2594</v>
      </c>
      <c r="B1564" s="487"/>
      <c r="C1564" s="800" t="s">
        <v>553</v>
      </c>
      <c r="D1564" s="823" t="s">
        <v>4633</v>
      </c>
      <c r="E1564" s="496" t="s">
        <v>18</v>
      </c>
      <c r="F1564" s="570">
        <v>1</v>
      </c>
      <c r="G1564" s="565"/>
      <c r="H1564" s="801"/>
      <c r="I1564" s="492"/>
      <c r="J1564" s="634"/>
      <c r="K1564" s="549">
        <v>0.49269908169872412</v>
      </c>
      <c r="L1564" s="492">
        <f t="shared" si="845"/>
        <v>1</v>
      </c>
      <c r="M1564" s="490">
        <v>1</v>
      </c>
      <c r="N1564" s="491">
        <f t="shared" si="839"/>
        <v>1</v>
      </c>
      <c r="O1564" s="576"/>
      <c r="P1564" s="576"/>
      <c r="Q1564" s="492">
        <f t="shared" si="840"/>
        <v>0</v>
      </c>
      <c r="R1564" s="492"/>
      <c r="S1564" s="715">
        <f t="shared" si="841"/>
        <v>0</v>
      </c>
      <c r="T1564" s="576"/>
      <c r="U1564" s="609"/>
      <c r="V1564" s="609"/>
      <c r="W1564" s="609"/>
      <c r="X1564" s="609"/>
      <c r="Y1564" s="609"/>
    </row>
    <row r="1565" spans="1:25" s="610" customFormat="1" ht="22.5" customHeight="1" x14ac:dyDescent="0.25">
      <c r="A1565" s="486" t="s">
        <v>2595</v>
      </c>
      <c r="B1565" s="487"/>
      <c r="C1565" s="800" t="s">
        <v>553</v>
      </c>
      <c r="D1565" s="813" t="s">
        <v>4634</v>
      </c>
      <c r="E1565" s="496" t="s">
        <v>18</v>
      </c>
      <c r="F1565" s="570">
        <v>3</v>
      </c>
      <c r="G1565" s="565"/>
      <c r="H1565" s="801"/>
      <c r="I1565" s="492"/>
      <c r="J1565" s="634"/>
      <c r="K1565" s="549">
        <v>2.8404422698000387</v>
      </c>
      <c r="L1565" s="492">
        <f t="shared" si="845"/>
        <v>3</v>
      </c>
      <c r="M1565" s="490">
        <v>1</v>
      </c>
      <c r="N1565" s="491">
        <f t="shared" si="839"/>
        <v>3</v>
      </c>
      <c r="O1565" s="576"/>
      <c r="P1565" s="576"/>
      <c r="Q1565" s="492">
        <f t="shared" si="840"/>
        <v>0</v>
      </c>
      <c r="R1565" s="492"/>
      <c r="S1565" s="715">
        <f t="shared" si="841"/>
        <v>0</v>
      </c>
      <c r="T1565" s="576"/>
      <c r="U1565" s="609"/>
      <c r="V1565" s="609"/>
      <c r="W1565" s="609"/>
      <c r="X1565" s="609"/>
      <c r="Y1565" s="609"/>
    </row>
    <row r="1566" spans="1:25" s="610" customFormat="1" ht="22.5" customHeight="1" x14ac:dyDescent="0.25">
      <c r="A1566" s="486" t="s">
        <v>2596</v>
      </c>
      <c r="B1566" s="487"/>
      <c r="C1566" s="800" t="s">
        <v>553</v>
      </c>
      <c r="D1566" s="813" t="s">
        <v>4635</v>
      </c>
      <c r="E1566" s="496" t="s">
        <v>18</v>
      </c>
      <c r="F1566" s="570">
        <v>1</v>
      </c>
      <c r="G1566" s="565"/>
      <c r="H1566" s="801"/>
      <c r="I1566" s="492"/>
      <c r="J1566" s="634"/>
      <c r="K1566" s="549">
        <v>0.21</v>
      </c>
      <c r="L1566" s="492">
        <f t="shared" si="845"/>
        <v>1</v>
      </c>
      <c r="M1566" s="490">
        <v>1</v>
      </c>
      <c r="N1566" s="491">
        <f t="shared" si="839"/>
        <v>1</v>
      </c>
      <c r="O1566" s="576"/>
      <c r="P1566" s="576"/>
      <c r="Q1566" s="492">
        <f t="shared" si="840"/>
        <v>0</v>
      </c>
      <c r="R1566" s="492"/>
      <c r="S1566" s="715">
        <f t="shared" si="841"/>
        <v>0</v>
      </c>
      <c r="T1566" s="576"/>
      <c r="U1566" s="609"/>
      <c r="V1566" s="609"/>
      <c r="W1566" s="609"/>
      <c r="X1566" s="609"/>
      <c r="Y1566" s="609"/>
    </row>
    <row r="1567" spans="1:25" s="610" customFormat="1" ht="22.5" customHeight="1" x14ac:dyDescent="0.25">
      <c r="A1567" s="486" t="s">
        <v>2597</v>
      </c>
      <c r="B1567" s="487"/>
      <c r="C1567" s="800" t="s">
        <v>553</v>
      </c>
      <c r="D1567" s="813" t="s">
        <v>4636</v>
      </c>
      <c r="E1567" s="496" t="s">
        <v>18</v>
      </c>
      <c r="F1567" s="570">
        <v>1</v>
      </c>
      <c r="G1567" s="565"/>
      <c r="H1567" s="801"/>
      <c r="I1567" s="492"/>
      <c r="J1567" s="634"/>
      <c r="K1567" s="549">
        <v>0.25727810271963292</v>
      </c>
      <c r="L1567" s="492">
        <f t="shared" si="845"/>
        <v>1</v>
      </c>
      <c r="M1567" s="490">
        <v>1</v>
      </c>
      <c r="N1567" s="491">
        <f t="shared" si="839"/>
        <v>1</v>
      </c>
      <c r="O1567" s="576"/>
      <c r="P1567" s="576"/>
      <c r="Q1567" s="492">
        <f t="shared" si="840"/>
        <v>0</v>
      </c>
      <c r="R1567" s="492"/>
      <c r="S1567" s="715">
        <f t="shared" si="841"/>
        <v>0</v>
      </c>
      <c r="T1567" s="576"/>
      <c r="U1567" s="609"/>
      <c r="V1567" s="609"/>
      <c r="W1567" s="609"/>
      <c r="X1567" s="609"/>
      <c r="Y1567" s="609"/>
    </row>
    <row r="1568" spans="1:25" s="610" customFormat="1" ht="22.5" customHeight="1" x14ac:dyDescent="0.25">
      <c r="A1568" s="486" t="s">
        <v>2598</v>
      </c>
      <c r="B1568" s="487"/>
      <c r="C1568" s="800" t="s">
        <v>553</v>
      </c>
      <c r="D1568" s="823" t="s">
        <v>4637</v>
      </c>
      <c r="E1568" s="496" t="s">
        <v>18</v>
      </c>
      <c r="F1568" s="570">
        <v>1</v>
      </c>
      <c r="G1568" s="565"/>
      <c r="H1568" s="801"/>
      <c r="I1568" s="492"/>
      <c r="J1568" s="634"/>
      <c r="K1568" s="549">
        <v>0.31551993223490371</v>
      </c>
      <c r="L1568" s="492">
        <f t="shared" si="845"/>
        <v>1</v>
      </c>
      <c r="M1568" s="490">
        <v>1</v>
      </c>
      <c r="N1568" s="491">
        <f t="shared" si="839"/>
        <v>1</v>
      </c>
      <c r="O1568" s="576"/>
      <c r="P1568" s="576"/>
      <c r="Q1568" s="492">
        <f t="shared" si="840"/>
        <v>0</v>
      </c>
      <c r="R1568" s="492"/>
      <c r="S1568" s="715">
        <f t="shared" si="841"/>
        <v>0</v>
      </c>
      <c r="T1568" s="576"/>
      <c r="U1568" s="609"/>
      <c r="V1568" s="609"/>
      <c r="W1568" s="609"/>
      <c r="X1568" s="609"/>
      <c r="Y1568" s="609"/>
    </row>
    <row r="1569" spans="1:25" s="610" customFormat="1" ht="22.5" customHeight="1" x14ac:dyDescent="0.25">
      <c r="A1569" s="486" t="s">
        <v>2599</v>
      </c>
      <c r="B1569" s="487"/>
      <c r="C1569" s="800" t="s">
        <v>553</v>
      </c>
      <c r="D1569" s="813" t="s">
        <v>4638</v>
      </c>
      <c r="E1569" s="496" t="s">
        <v>18</v>
      </c>
      <c r="F1569" s="570">
        <v>1</v>
      </c>
      <c r="G1569" s="565"/>
      <c r="H1569" s="801"/>
      <c r="I1569" s="492"/>
      <c r="J1569" s="634"/>
      <c r="K1569" s="549">
        <v>0.36206906325745547</v>
      </c>
      <c r="L1569" s="492">
        <f t="shared" si="845"/>
        <v>1</v>
      </c>
      <c r="M1569" s="490">
        <v>1</v>
      </c>
      <c r="N1569" s="491">
        <f t="shared" si="839"/>
        <v>1</v>
      </c>
      <c r="O1569" s="576"/>
      <c r="P1569" s="576"/>
      <c r="Q1569" s="492">
        <f t="shared" si="840"/>
        <v>0</v>
      </c>
      <c r="R1569" s="492"/>
      <c r="S1569" s="715">
        <f t="shared" si="841"/>
        <v>0</v>
      </c>
      <c r="T1569" s="576"/>
      <c r="U1569" s="609"/>
      <c r="V1569" s="609"/>
      <c r="W1569" s="609"/>
      <c r="X1569" s="609"/>
      <c r="Y1569" s="609"/>
    </row>
    <row r="1570" spans="1:25" s="610" customFormat="1" ht="22.5" customHeight="1" x14ac:dyDescent="0.25">
      <c r="A1570" s="486" t="s">
        <v>2600</v>
      </c>
      <c r="B1570" s="487"/>
      <c r="C1570" s="800" t="s">
        <v>553</v>
      </c>
      <c r="D1570" s="813" t="s">
        <v>4639</v>
      </c>
      <c r="E1570" s="496" t="s">
        <v>18</v>
      </c>
      <c r="F1570" s="570">
        <v>2</v>
      </c>
      <c r="G1570" s="565"/>
      <c r="H1570" s="801"/>
      <c r="I1570" s="492"/>
      <c r="J1570" s="634"/>
      <c r="K1570" s="549">
        <v>0.87642369521205543</v>
      </c>
      <c r="L1570" s="492">
        <f t="shared" si="845"/>
        <v>2</v>
      </c>
      <c r="M1570" s="490">
        <v>1</v>
      </c>
      <c r="N1570" s="491">
        <f t="shared" si="839"/>
        <v>2</v>
      </c>
      <c r="O1570" s="576"/>
      <c r="P1570" s="576"/>
      <c r="Q1570" s="492">
        <f t="shared" si="840"/>
        <v>0</v>
      </c>
      <c r="R1570" s="492"/>
      <c r="S1570" s="715">
        <f t="shared" si="841"/>
        <v>0</v>
      </c>
      <c r="T1570" s="576"/>
      <c r="U1570" s="609"/>
      <c r="V1570" s="609"/>
      <c r="W1570" s="609"/>
      <c r="X1570" s="609"/>
      <c r="Y1570" s="609"/>
    </row>
    <row r="1571" spans="1:25" s="610" customFormat="1" x14ac:dyDescent="0.25">
      <c r="A1571" s="486" t="s">
        <v>2601</v>
      </c>
      <c r="B1571" s="487"/>
      <c r="C1571" s="486" t="s">
        <v>553</v>
      </c>
      <c r="D1571" s="805" t="s">
        <v>705</v>
      </c>
      <c r="E1571" s="806" t="s">
        <v>3</v>
      </c>
      <c r="F1571" s="807">
        <v>0.1</v>
      </c>
      <c r="G1571" s="808"/>
      <c r="H1571" s="489"/>
      <c r="I1571" s="492"/>
      <c r="J1571" s="526"/>
      <c r="K1571" s="492"/>
      <c r="L1571" s="497">
        <f t="shared" ref="L1571:L1573" si="846">F1571</f>
        <v>0.1</v>
      </c>
      <c r="M1571" s="490">
        <v>1</v>
      </c>
      <c r="N1571" s="491">
        <f t="shared" si="839"/>
        <v>0.1</v>
      </c>
      <c r="O1571" s="576"/>
      <c r="P1571" s="576"/>
      <c r="Q1571" s="492">
        <f t="shared" si="840"/>
        <v>0</v>
      </c>
      <c r="R1571" s="492"/>
      <c r="S1571" s="715">
        <f t="shared" si="841"/>
        <v>0</v>
      </c>
      <c r="T1571" s="576"/>
      <c r="U1571" s="609"/>
      <c r="V1571" s="609"/>
      <c r="W1571" s="609"/>
      <c r="X1571" s="609"/>
      <c r="Y1571" s="609"/>
    </row>
    <row r="1572" spans="1:25" s="559" customFormat="1" x14ac:dyDescent="0.3">
      <c r="A1572" s="477" t="s">
        <v>2493</v>
      </c>
      <c r="B1572" s="501" t="s">
        <v>4988</v>
      </c>
      <c r="C1572" s="504" t="s">
        <v>552</v>
      </c>
      <c r="D1572" s="508" t="s">
        <v>654</v>
      </c>
      <c r="E1572" s="479" t="s">
        <v>18</v>
      </c>
      <c r="F1572" s="500">
        <f>F1573</f>
        <v>1</v>
      </c>
      <c r="G1572" s="500"/>
      <c r="H1572" s="500"/>
      <c r="I1572" s="500"/>
      <c r="J1572" s="500"/>
      <c r="K1572" s="500"/>
      <c r="L1572" s="506">
        <f t="shared" si="846"/>
        <v>1</v>
      </c>
      <c r="M1572" s="507">
        <v>1</v>
      </c>
      <c r="N1572" s="483">
        <f>ROUND(M1572*L1572,2)</f>
        <v>1</v>
      </c>
      <c r="O1572" s="575"/>
      <c r="P1572" s="575"/>
      <c r="Q1572" s="485"/>
      <c r="R1572" s="485">
        <f>ROUND(N1572*P1572,2)</f>
        <v>0</v>
      </c>
      <c r="S1572" s="715">
        <f t="shared" ref="S1572:S1578" si="847">ROUND(Q1572+R1572,2)</f>
        <v>0</v>
      </c>
      <c r="T1572" s="586"/>
      <c r="U1572" s="558"/>
      <c r="V1572" s="558"/>
      <c r="W1572" s="558"/>
      <c r="X1572" s="558"/>
      <c r="Y1572" s="558"/>
    </row>
    <row r="1573" spans="1:25" s="626" customFormat="1" ht="27.6" x14ac:dyDescent="0.3">
      <c r="A1573" s="486" t="s">
        <v>2602</v>
      </c>
      <c r="B1573" s="543"/>
      <c r="C1573" s="486" t="s">
        <v>553</v>
      </c>
      <c r="D1573" s="823" t="s">
        <v>4640</v>
      </c>
      <c r="E1573" s="496" t="s">
        <v>18</v>
      </c>
      <c r="F1573" s="517">
        <v>1</v>
      </c>
      <c r="G1573" s="517"/>
      <c r="H1573" s="517"/>
      <c r="I1573" s="517"/>
      <c r="J1573" s="517"/>
      <c r="K1573" s="517"/>
      <c r="L1573" s="494">
        <f t="shared" si="846"/>
        <v>1</v>
      </c>
      <c r="M1573" s="490">
        <v>1</v>
      </c>
      <c r="N1573" s="491">
        <f t="shared" ref="N1573" si="848">ROUND(M1573*L1573,2)</f>
        <v>1</v>
      </c>
      <c r="O1573" s="577"/>
      <c r="P1573" s="577"/>
      <c r="Q1573" s="492">
        <f>ROUND(N1573*O1573,2)</f>
        <v>0</v>
      </c>
      <c r="R1573" s="492"/>
      <c r="S1573" s="715">
        <f t="shared" si="847"/>
        <v>0</v>
      </c>
      <c r="T1573" s="584"/>
      <c r="U1573" s="625"/>
      <c r="V1573" s="625"/>
      <c r="W1573" s="625"/>
      <c r="X1573" s="625"/>
      <c r="Y1573" s="625"/>
    </row>
    <row r="1574" spans="1:25" s="559" customFormat="1" x14ac:dyDescent="0.3">
      <c r="A1574" s="477" t="s">
        <v>2603</v>
      </c>
      <c r="B1574" s="501"/>
      <c r="C1574" s="504" t="s">
        <v>552</v>
      </c>
      <c r="D1574" s="499" t="s">
        <v>655</v>
      </c>
      <c r="E1574" s="479" t="s">
        <v>18</v>
      </c>
      <c r="F1574" s="500">
        <f>F1575</f>
        <v>1</v>
      </c>
      <c r="G1574" s="500"/>
      <c r="H1574" s="500"/>
      <c r="I1574" s="500"/>
      <c r="J1574" s="500"/>
      <c r="K1574" s="500"/>
      <c r="L1574" s="506">
        <f t="shared" ref="L1574:L1575" si="849">F1574</f>
        <v>1</v>
      </c>
      <c r="M1574" s="507">
        <v>1</v>
      </c>
      <c r="N1574" s="483">
        <f>ROUND(M1574*L1574,2)</f>
        <v>1</v>
      </c>
      <c r="O1574" s="575"/>
      <c r="P1574" s="575"/>
      <c r="Q1574" s="485"/>
      <c r="R1574" s="485">
        <f>ROUND(N1574*P1574,2)</f>
        <v>0</v>
      </c>
      <c r="S1574" s="715">
        <f t="shared" si="847"/>
        <v>0</v>
      </c>
      <c r="T1574" s="586"/>
      <c r="U1574" s="558"/>
      <c r="V1574" s="558"/>
      <c r="W1574" s="558"/>
      <c r="X1574" s="558"/>
      <c r="Y1574" s="558"/>
    </row>
    <row r="1575" spans="1:25" s="626" customFormat="1" x14ac:dyDescent="0.3">
      <c r="A1575" s="486" t="s">
        <v>2604</v>
      </c>
      <c r="B1575" s="543"/>
      <c r="C1575" s="486" t="s">
        <v>553</v>
      </c>
      <c r="D1575" s="819" t="s">
        <v>4641</v>
      </c>
      <c r="E1575" s="496" t="s">
        <v>18</v>
      </c>
      <c r="F1575" s="517">
        <v>1</v>
      </c>
      <c r="G1575" s="517"/>
      <c r="H1575" s="517"/>
      <c r="I1575" s="517"/>
      <c r="J1575" s="517"/>
      <c r="K1575" s="517"/>
      <c r="L1575" s="494">
        <f t="shared" si="849"/>
        <v>1</v>
      </c>
      <c r="M1575" s="490">
        <v>1</v>
      </c>
      <c r="N1575" s="491">
        <f t="shared" ref="N1575" si="850">ROUND(M1575*L1575,2)</f>
        <v>1</v>
      </c>
      <c r="O1575" s="577"/>
      <c r="P1575" s="577"/>
      <c r="Q1575" s="492">
        <f>ROUND(N1575*O1575,2)</f>
        <v>0</v>
      </c>
      <c r="R1575" s="492"/>
      <c r="S1575" s="715">
        <f t="shared" si="847"/>
        <v>0</v>
      </c>
      <c r="T1575" s="584"/>
      <c r="U1575" s="625"/>
      <c r="V1575" s="625"/>
      <c r="W1575" s="625"/>
      <c r="X1575" s="625"/>
      <c r="Y1575" s="625"/>
    </row>
    <row r="1576" spans="1:25" s="608" customFormat="1" ht="15.75" customHeight="1" x14ac:dyDescent="0.3">
      <c r="A1576" s="477" t="s">
        <v>2605</v>
      </c>
      <c r="B1576" s="501" t="s">
        <v>2975</v>
      </c>
      <c r="C1576" s="504" t="s">
        <v>552</v>
      </c>
      <c r="D1576" s="478" t="s">
        <v>3204</v>
      </c>
      <c r="E1576" s="479" t="s">
        <v>1685</v>
      </c>
      <c r="F1576" s="506">
        <f>F1577</f>
        <v>1</v>
      </c>
      <c r="G1576" s="505"/>
      <c r="H1576" s="505"/>
      <c r="I1576" s="505"/>
      <c r="J1576" s="505"/>
      <c r="K1576" s="479"/>
      <c r="L1576" s="500">
        <f>F1576</f>
        <v>1</v>
      </c>
      <c r="M1576" s="482">
        <v>1</v>
      </c>
      <c r="N1576" s="483">
        <f>ROUND(M1576*L1576,2)</f>
        <v>1</v>
      </c>
      <c r="O1576" s="578"/>
      <c r="P1576" s="578"/>
      <c r="Q1576" s="485"/>
      <c r="R1576" s="485">
        <f>ROUND(N1576*P1576,2)</f>
        <v>0</v>
      </c>
      <c r="S1576" s="715">
        <f t="shared" si="847"/>
        <v>0</v>
      </c>
      <c r="T1576" s="586"/>
      <c r="U1576" s="607"/>
      <c r="V1576" s="607"/>
      <c r="W1576" s="607"/>
      <c r="X1576" s="607"/>
      <c r="Y1576" s="607"/>
    </row>
    <row r="1577" spans="1:25" s="703" customFormat="1" ht="15.75" customHeight="1" x14ac:dyDescent="0.25">
      <c r="A1577" s="546" t="s">
        <v>2606</v>
      </c>
      <c r="B1577" s="547"/>
      <c r="C1577" s="546" t="s">
        <v>553</v>
      </c>
      <c r="D1577" s="822" t="s">
        <v>4642</v>
      </c>
      <c r="E1577" s="548" t="s">
        <v>1685</v>
      </c>
      <c r="F1577" s="561">
        <v>1</v>
      </c>
      <c r="G1577" s="564"/>
      <c r="H1577" s="564"/>
      <c r="I1577" s="564"/>
      <c r="J1577" s="564"/>
      <c r="K1577" s="564"/>
      <c r="L1577" s="561">
        <f t="shared" ref="L1577" si="851">F1577</f>
        <v>1</v>
      </c>
      <c r="M1577" s="699">
        <v>1</v>
      </c>
      <c r="N1577" s="491">
        <f t="shared" ref="N1577" si="852">ROUND(M1577*L1577,2)</f>
        <v>1</v>
      </c>
      <c r="O1577" s="700"/>
      <c r="P1577" s="700"/>
      <c r="Q1577" s="492">
        <f>ROUND(N1577*O1577,2)</f>
        <v>0</v>
      </c>
      <c r="R1577" s="492"/>
      <c r="S1577" s="715">
        <f t="shared" si="847"/>
        <v>0</v>
      </c>
      <c r="T1577" s="701"/>
      <c r="U1577" s="702"/>
    </row>
    <row r="1578" spans="1:25" s="608" customFormat="1" ht="18.75" customHeight="1" x14ac:dyDescent="0.3">
      <c r="A1578" s="477" t="s">
        <v>5061</v>
      </c>
      <c r="B1578" s="501" t="s">
        <v>2088</v>
      </c>
      <c r="C1578" s="477" t="s">
        <v>552</v>
      </c>
      <c r="D1578" s="812" t="s">
        <v>1338</v>
      </c>
      <c r="E1578" s="479" t="s">
        <v>3</v>
      </c>
      <c r="F1578" s="519">
        <f>F1579+F1581</f>
        <v>23.65</v>
      </c>
      <c r="G1578" s="479"/>
      <c r="H1578" s="479"/>
      <c r="I1578" s="479"/>
      <c r="J1578" s="479"/>
      <c r="K1578" s="500"/>
      <c r="L1578" s="519">
        <f>F1578</f>
        <v>23.65</v>
      </c>
      <c r="M1578" s="507">
        <v>1</v>
      </c>
      <c r="N1578" s="483">
        <f>ROUND(M1578*L1578,2)</f>
        <v>23.65</v>
      </c>
      <c r="O1578" s="575"/>
      <c r="P1578" s="575"/>
      <c r="Q1578" s="485"/>
      <c r="R1578" s="485">
        <f>ROUND(N1578*P1578,2)</f>
        <v>0</v>
      </c>
      <c r="S1578" s="715">
        <f t="shared" si="847"/>
        <v>0</v>
      </c>
      <c r="T1578" s="587"/>
    </row>
    <row r="1579" spans="1:25" s="610" customFormat="1" ht="43.5" customHeight="1" x14ac:dyDescent="0.25">
      <c r="A1579" s="486" t="s">
        <v>5062</v>
      </c>
      <c r="B1579" s="487"/>
      <c r="C1579" s="486" t="s">
        <v>553</v>
      </c>
      <c r="D1579" s="810" t="s">
        <v>4547</v>
      </c>
      <c r="E1579" s="489" t="s">
        <v>3</v>
      </c>
      <c r="F1579" s="497">
        <v>12.77</v>
      </c>
      <c r="G1579" s="497"/>
      <c r="H1579" s="497"/>
      <c r="I1579" s="497"/>
      <c r="J1579" s="497"/>
      <c r="K1579" s="497"/>
      <c r="L1579" s="497">
        <f>F1579</f>
        <v>12.77</v>
      </c>
      <c r="M1579" s="490">
        <v>1.1000000000000001</v>
      </c>
      <c r="N1579" s="491">
        <f t="shared" ref="N1579:N1582" si="853">ROUND(M1579*L1579,2)</f>
        <v>14.05</v>
      </c>
      <c r="O1579" s="576"/>
      <c r="P1579" s="576"/>
      <c r="Q1579" s="492">
        <f t="shared" ref="Q1579:Q1582" si="854">ROUND(N1579*O1579,2)</f>
        <v>0</v>
      </c>
      <c r="R1579" s="492"/>
      <c r="S1579" s="715">
        <f t="shared" ref="S1579:S1582" si="855">ROUND(Q1579+R1579,2)</f>
        <v>0</v>
      </c>
      <c r="T1579" s="584"/>
    </row>
    <row r="1580" spans="1:25" s="610" customFormat="1" ht="25.5" customHeight="1" x14ac:dyDescent="0.3">
      <c r="A1580" s="486" t="s">
        <v>5063</v>
      </c>
      <c r="B1580" s="487"/>
      <c r="C1580" s="486" t="s">
        <v>553</v>
      </c>
      <c r="D1580" s="493" t="s">
        <v>3440</v>
      </c>
      <c r="E1580" s="489" t="s">
        <v>2</v>
      </c>
      <c r="F1580" s="497">
        <f>F1579</f>
        <v>12.77</v>
      </c>
      <c r="G1580" s="497"/>
      <c r="H1580" s="497"/>
      <c r="I1580" s="497"/>
      <c r="J1580" s="497"/>
      <c r="K1580" s="497"/>
      <c r="L1580" s="497">
        <f t="shared" ref="L1580:L1582" si="856">F1580</f>
        <v>12.77</v>
      </c>
      <c r="M1580" s="490">
        <v>0.7</v>
      </c>
      <c r="N1580" s="491">
        <f t="shared" si="853"/>
        <v>8.94</v>
      </c>
      <c r="O1580" s="576"/>
      <c r="P1580" s="576"/>
      <c r="Q1580" s="492">
        <f t="shared" si="854"/>
        <v>0</v>
      </c>
      <c r="R1580" s="492"/>
      <c r="S1580" s="715">
        <f t="shared" si="855"/>
        <v>0</v>
      </c>
      <c r="T1580" s="584"/>
    </row>
    <row r="1581" spans="1:25" s="610" customFormat="1" ht="27.6" x14ac:dyDescent="0.25">
      <c r="A1581" s="486" t="s">
        <v>5064</v>
      </c>
      <c r="B1581" s="487"/>
      <c r="C1581" s="486" t="s">
        <v>553</v>
      </c>
      <c r="D1581" s="597" t="s">
        <v>4550</v>
      </c>
      <c r="E1581" s="489" t="s">
        <v>3</v>
      </c>
      <c r="F1581" s="497">
        <v>10.88</v>
      </c>
      <c r="G1581" s="489"/>
      <c r="H1581" s="489"/>
      <c r="I1581" s="489"/>
      <c r="J1581" s="489"/>
      <c r="K1581" s="494"/>
      <c r="L1581" s="497">
        <f t="shared" si="856"/>
        <v>10.88</v>
      </c>
      <c r="M1581" s="490">
        <v>1.1000000000000001</v>
      </c>
      <c r="N1581" s="491">
        <f t="shared" si="853"/>
        <v>11.97</v>
      </c>
      <c r="O1581" s="576"/>
      <c r="P1581" s="576"/>
      <c r="Q1581" s="492">
        <f t="shared" si="854"/>
        <v>0</v>
      </c>
      <c r="R1581" s="492"/>
      <c r="S1581" s="715">
        <f t="shared" si="855"/>
        <v>0</v>
      </c>
      <c r="T1581" s="661"/>
      <c r="U1581" s="609"/>
    </row>
    <row r="1582" spans="1:25" s="610" customFormat="1" x14ac:dyDescent="0.25">
      <c r="A1582" s="486" t="s">
        <v>5065</v>
      </c>
      <c r="B1582" s="487"/>
      <c r="C1582" s="486" t="s">
        <v>553</v>
      </c>
      <c r="D1582" s="493" t="s">
        <v>3440</v>
      </c>
      <c r="E1582" s="489" t="s">
        <v>2</v>
      </c>
      <c r="F1582" s="497">
        <f>F1581</f>
        <v>10.88</v>
      </c>
      <c r="G1582" s="489"/>
      <c r="H1582" s="489"/>
      <c r="I1582" s="489"/>
      <c r="J1582" s="489"/>
      <c r="K1582" s="494"/>
      <c r="L1582" s="497">
        <f t="shared" si="856"/>
        <v>10.88</v>
      </c>
      <c r="M1582" s="490">
        <v>2</v>
      </c>
      <c r="N1582" s="491">
        <f t="shared" si="853"/>
        <v>21.76</v>
      </c>
      <c r="O1582" s="576"/>
      <c r="P1582" s="576"/>
      <c r="Q1582" s="492">
        <f t="shared" si="854"/>
        <v>0</v>
      </c>
      <c r="R1582" s="492"/>
      <c r="S1582" s="715">
        <f t="shared" si="855"/>
        <v>0</v>
      </c>
      <c r="T1582" s="661"/>
      <c r="U1582" s="609"/>
    </row>
    <row r="1583" spans="1:25" s="559" customFormat="1" x14ac:dyDescent="0.25">
      <c r="A1583" s="477" t="s">
        <v>2607</v>
      </c>
      <c r="B1583" s="501" t="s">
        <v>2307</v>
      </c>
      <c r="C1583" s="477" t="s">
        <v>552</v>
      </c>
      <c r="D1583" s="499" t="s">
        <v>2071</v>
      </c>
      <c r="E1583" s="479" t="s">
        <v>18</v>
      </c>
      <c r="F1583" s="818">
        <f>F1584+F1585+F1586</f>
        <v>4</v>
      </c>
      <c r="G1583" s="563"/>
      <c r="H1583" s="479"/>
      <c r="I1583" s="484"/>
      <c r="J1583" s="636"/>
      <c r="K1583" s="484"/>
      <c r="L1583" s="506">
        <f>F1583</f>
        <v>4</v>
      </c>
      <c r="M1583" s="507">
        <v>1</v>
      </c>
      <c r="N1583" s="483">
        <f>ROUND(M1583*L1583,2)</f>
        <v>4</v>
      </c>
      <c r="O1583" s="575"/>
      <c r="P1583" s="575"/>
      <c r="Q1583" s="485"/>
      <c r="R1583" s="485">
        <f>ROUND(N1583*P1583,2)</f>
        <v>0</v>
      </c>
      <c r="S1583" s="715">
        <f>ROUND(Q1583+R1583,2)</f>
        <v>0</v>
      </c>
      <c r="T1583" s="587" t="s">
        <v>556</v>
      </c>
      <c r="U1583" s="558"/>
      <c r="V1583" s="558"/>
      <c r="W1583" s="558"/>
      <c r="X1583" s="558"/>
      <c r="Y1583" s="558"/>
    </row>
    <row r="1584" spans="1:25" s="610" customFormat="1" x14ac:dyDescent="0.25">
      <c r="A1584" s="486" t="s">
        <v>2608</v>
      </c>
      <c r="B1584" s="543"/>
      <c r="C1584" s="516" t="s">
        <v>553</v>
      </c>
      <c r="D1584" s="824" t="s">
        <v>4643</v>
      </c>
      <c r="E1584" s="489" t="s">
        <v>18</v>
      </c>
      <c r="F1584" s="520">
        <v>1</v>
      </c>
      <c r="G1584" s="560"/>
      <c r="H1584" s="496"/>
      <c r="I1584" s="492"/>
      <c r="J1584" s="526"/>
      <c r="K1584" s="492"/>
      <c r="L1584" s="494">
        <f>F1584</f>
        <v>1</v>
      </c>
      <c r="M1584" s="490">
        <v>1</v>
      </c>
      <c r="N1584" s="491">
        <f t="shared" ref="N1584" si="857">ROUND(M1584*L1584,2)</f>
        <v>1</v>
      </c>
      <c r="O1584" s="577"/>
      <c r="P1584" s="577"/>
      <c r="Q1584" s="492">
        <f>ROUND(N1584*O1584,2)</f>
        <v>0</v>
      </c>
      <c r="R1584" s="492"/>
      <c r="S1584" s="715">
        <f>ROUND(Q1584+R1584,2)</f>
        <v>0</v>
      </c>
      <c r="T1584" s="577"/>
      <c r="U1584" s="609"/>
      <c r="V1584" s="609"/>
      <c r="W1584" s="609"/>
      <c r="X1584" s="609"/>
      <c r="Y1584" s="609"/>
    </row>
    <row r="1585" spans="1:25" s="610" customFormat="1" ht="15.75" customHeight="1" x14ac:dyDescent="0.25">
      <c r="A1585" s="486" t="s">
        <v>5066</v>
      </c>
      <c r="B1585" s="487"/>
      <c r="C1585" s="486" t="s">
        <v>553</v>
      </c>
      <c r="D1585" s="824" t="s">
        <v>4644</v>
      </c>
      <c r="E1585" s="489" t="s">
        <v>18</v>
      </c>
      <c r="F1585" s="494">
        <v>1</v>
      </c>
      <c r="G1585" s="489"/>
      <c r="H1585" s="489"/>
      <c r="I1585" s="489"/>
      <c r="J1585" s="489"/>
      <c r="K1585" s="489"/>
      <c r="L1585" s="494">
        <f t="shared" ref="L1585:L1586" si="858">F1585</f>
        <v>1</v>
      </c>
      <c r="M1585" s="490">
        <v>1</v>
      </c>
      <c r="N1585" s="491">
        <f t="shared" ref="N1585:N1586" si="859">M1585*L1585</f>
        <v>1</v>
      </c>
      <c r="O1585" s="576"/>
      <c r="P1585" s="576"/>
      <c r="Q1585" s="492">
        <f t="shared" ref="Q1585:Q1586" si="860">ROUND(N1585*O1585,2)</f>
        <v>0</v>
      </c>
      <c r="R1585" s="492"/>
      <c r="S1585" s="715">
        <f t="shared" ref="S1585:S1586" si="861">ROUND(Q1585+R1585,2)</f>
        <v>0</v>
      </c>
      <c r="T1585" s="661"/>
      <c r="U1585" s="609"/>
    </row>
    <row r="1586" spans="1:25" s="610" customFormat="1" ht="15.75" customHeight="1" x14ac:dyDescent="0.25">
      <c r="A1586" s="486" t="s">
        <v>5067</v>
      </c>
      <c r="B1586" s="487"/>
      <c r="C1586" s="486" t="s">
        <v>553</v>
      </c>
      <c r="D1586" s="824" t="s">
        <v>4645</v>
      </c>
      <c r="E1586" s="489" t="s">
        <v>18</v>
      </c>
      <c r="F1586" s="494">
        <v>2</v>
      </c>
      <c r="G1586" s="489"/>
      <c r="H1586" s="489"/>
      <c r="I1586" s="489"/>
      <c r="J1586" s="489"/>
      <c r="K1586" s="489"/>
      <c r="L1586" s="494">
        <f t="shared" si="858"/>
        <v>2</v>
      </c>
      <c r="M1586" s="490">
        <v>1</v>
      </c>
      <c r="N1586" s="491">
        <f t="shared" si="859"/>
        <v>2</v>
      </c>
      <c r="O1586" s="576"/>
      <c r="P1586" s="576"/>
      <c r="Q1586" s="492">
        <f t="shared" si="860"/>
        <v>0</v>
      </c>
      <c r="R1586" s="492"/>
      <c r="S1586" s="715">
        <f t="shared" si="861"/>
        <v>0</v>
      </c>
      <c r="T1586" s="661"/>
      <c r="U1586" s="609"/>
    </row>
    <row r="1587" spans="1:25" s="617" customFormat="1" ht="22.5" customHeight="1" x14ac:dyDescent="0.3">
      <c r="A1587" s="510" t="s">
        <v>533</v>
      </c>
      <c r="B1587" s="857"/>
      <c r="C1587" s="510"/>
      <c r="D1587" s="465" t="s">
        <v>1905</v>
      </c>
      <c r="E1587" s="512"/>
      <c r="F1587" s="513"/>
      <c r="G1587" s="512"/>
      <c r="H1587" s="512"/>
      <c r="I1587" s="512"/>
      <c r="J1587" s="512"/>
      <c r="K1587" s="512"/>
      <c r="L1587" s="514"/>
      <c r="M1587" s="467"/>
      <c r="N1587" s="468"/>
      <c r="O1587" s="579"/>
      <c r="P1587" s="579"/>
      <c r="Q1587" s="469"/>
      <c r="R1587" s="469"/>
      <c r="S1587" s="715"/>
      <c r="T1587" s="579"/>
      <c r="U1587" s="616"/>
      <c r="V1587" s="616"/>
      <c r="W1587" s="616"/>
      <c r="X1587" s="616"/>
      <c r="Y1587" s="616"/>
    </row>
    <row r="1588" spans="1:25" s="608" customFormat="1" ht="32.25" customHeight="1" x14ac:dyDescent="0.3">
      <c r="A1588" s="477" t="s">
        <v>2616</v>
      </c>
      <c r="B1588" s="501" t="s">
        <v>4986</v>
      </c>
      <c r="C1588" s="477" t="s">
        <v>552</v>
      </c>
      <c r="D1588" s="802" t="s">
        <v>3128</v>
      </c>
      <c r="E1588" s="803" t="s">
        <v>3</v>
      </c>
      <c r="F1588" s="804"/>
      <c r="G1588" s="803"/>
      <c r="H1588" s="479"/>
      <c r="I1588" s="480"/>
      <c r="J1588" s="480"/>
      <c r="K1588" s="480">
        <f>SUM(K1589:K1602)</f>
        <v>61.758322230292286</v>
      </c>
      <c r="L1588" s="480">
        <f>K1588</f>
        <v>61.758322230292286</v>
      </c>
      <c r="M1588" s="482">
        <v>1</v>
      </c>
      <c r="N1588" s="483">
        <f>ROUND(M1588*L1588,2)</f>
        <v>61.76</v>
      </c>
      <c r="O1588" s="575"/>
      <c r="P1588" s="575"/>
      <c r="Q1588" s="485"/>
      <c r="R1588" s="485">
        <f>ROUND(N1588*P1588,2)</f>
        <v>0</v>
      </c>
      <c r="S1588" s="715">
        <f>ROUND(Q1588+R1588,2)</f>
        <v>0</v>
      </c>
      <c r="T1588" s="575" t="s">
        <v>555</v>
      </c>
      <c r="U1588" s="607"/>
      <c r="V1588" s="607"/>
      <c r="W1588" s="607"/>
      <c r="X1588" s="607"/>
      <c r="Y1588" s="607"/>
    </row>
    <row r="1589" spans="1:25" s="610" customFormat="1" ht="22.5" customHeight="1" x14ac:dyDescent="0.25">
      <c r="A1589" s="486" t="s">
        <v>2617</v>
      </c>
      <c r="B1589" s="487"/>
      <c r="C1589" s="800" t="s">
        <v>553</v>
      </c>
      <c r="D1589" s="813" t="s">
        <v>4646</v>
      </c>
      <c r="E1589" s="496" t="s">
        <v>1210</v>
      </c>
      <c r="F1589" s="570"/>
      <c r="G1589" s="565">
        <v>0.75</v>
      </c>
      <c r="H1589" s="801">
        <v>0.7</v>
      </c>
      <c r="I1589" s="492">
        <f>(G1589+H1589)*2</f>
        <v>2.9</v>
      </c>
      <c r="J1589" s="634">
        <v>4.3</v>
      </c>
      <c r="K1589" s="492">
        <f>I1589*J1589</f>
        <v>12.469999999999999</v>
      </c>
      <c r="L1589" s="492">
        <f t="shared" ref="L1589:L1593" si="862">J1589</f>
        <v>4.3</v>
      </c>
      <c r="M1589" s="490">
        <v>1.1000000000000001</v>
      </c>
      <c r="N1589" s="491">
        <f t="shared" ref="N1589:N1603" si="863">ROUND(M1589*L1589,2)</f>
        <v>4.7300000000000004</v>
      </c>
      <c r="O1589" s="576"/>
      <c r="P1589" s="576"/>
      <c r="Q1589" s="492">
        <f t="shared" ref="Q1589:Q1603" si="864">ROUND(N1589*O1589,2)</f>
        <v>0</v>
      </c>
      <c r="R1589" s="492"/>
      <c r="S1589" s="715">
        <f t="shared" ref="S1589:S1603" si="865">ROUND(Q1589+R1589,2)</f>
        <v>0</v>
      </c>
      <c r="T1589" s="576"/>
      <c r="U1589" s="609"/>
      <c r="V1589" s="609"/>
      <c r="W1589" s="609"/>
      <c r="X1589" s="609"/>
      <c r="Y1589" s="609"/>
    </row>
    <row r="1590" spans="1:25" s="610" customFormat="1" ht="22.5" customHeight="1" x14ac:dyDescent="0.25">
      <c r="A1590" s="486" t="s">
        <v>2618</v>
      </c>
      <c r="B1590" s="487"/>
      <c r="C1590" s="800" t="s">
        <v>553</v>
      </c>
      <c r="D1590" s="813" t="s">
        <v>4576</v>
      </c>
      <c r="E1590" s="496" t="s">
        <v>1210</v>
      </c>
      <c r="F1590" s="570"/>
      <c r="G1590" s="565">
        <v>0.8</v>
      </c>
      <c r="H1590" s="801">
        <v>0.5</v>
      </c>
      <c r="I1590" s="492">
        <f t="shared" ref="I1590:I1593" si="866">(G1590+H1590)*2</f>
        <v>2.6</v>
      </c>
      <c r="J1590" s="634">
        <v>0.84</v>
      </c>
      <c r="K1590" s="492">
        <f t="shared" ref="K1590:K1593" si="867">I1590*J1590</f>
        <v>2.1840000000000002</v>
      </c>
      <c r="L1590" s="492">
        <f t="shared" si="862"/>
        <v>0.84</v>
      </c>
      <c r="M1590" s="490">
        <v>1.1000000000000001</v>
      </c>
      <c r="N1590" s="491">
        <f t="shared" si="863"/>
        <v>0.92</v>
      </c>
      <c r="O1590" s="576"/>
      <c r="P1590" s="576"/>
      <c r="Q1590" s="492">
        <f t="shared" si="864"/>
        <v>0</v>
      </c>
      <c r="R1590" s="492"/>
      <c r="S1590" s="715">
        <f t="shared" si="865"/>
        <v>0</v>
      </c>
      <c r="T1590" s="576"/>
      <c r="U1590" s="609"/>
      <c r="V1590" s="609"/>
      <c r="W1590" s="609"/>
      <c r="X1590" s="609"/>
      <c r="Y1590" s="609"/>
    </row>
    <row r="1591" spans="1:25" s="610" customFormat="1" ht="22.5" customHeight="1" x14ac:dyDescent="0.25">
      <c r="A1591" s="486" t="s">
        <v>2619</v>
      </c>
      <c r="B1591" s="487"/>
      <c r="C1591" s="800" t="s">
        <v>553</v>
      </c>
      <c r="D1591" s="813" t="s">
        <v>4577</v>
      </c>
      <c r="E1591" s="496" t="s">
        <v>1210</v>
      </c>
      <c r="F1591" s="570"/>
      <c r="G1591" s="565">
        <v>0.8</v>
      </c>
      <c r="H1591" s="801">
        <v>0.65</v>
      </c>
      <c r="I1591" s="492">
        <f t="shared" si="866"/>
        <v>2.9000000000000004</v>
      </c>
      <c r="J1591" s="634">
        <v>2.91</v>
      </c>
      <c r="K1591" s="492">
        <f t="shared" si="867"/>
        <v>8.4390000000000018</v>
      </c>
      <c r="L1591" s="492">
        <f t="shared" si="862"/>
        <v>2.91</v>
      </c>
      <c r="M1591" s="490">
        <v>1.1000000000000001</v>
      </c>
      <c r="N1591" s="491">
        <f t="shared" si="863"/>
        <v>3.2</v>
      </c>
      <c r="O1591" s="576"/>
      <c r="P1591" s="576"/>
      <c r="Q1591" s="492">
        <f t="shared" si="864"/>
        <v>0</v>
      </c>
      <c r="R1591" s="492"/>
      <c r="S1591" s="715">
        <f t="shared" si="865"/>
        <v>0</v>
      </c>
      <c r="T1591" s="576"/>
      <c r="U1591" s="609"/>
      <c r="V1591" s="609"/>
      <c r="W1591" s="609"/>
      <c r="X1591" s="609"/>
      <c r="Y1591" s="609"/>
    </row>
    <row r="1592" spans="1:25" s="610" customFormat="1" ht="22.5" customHeight="1" x14ac:dyDescent="0.25">
      <c r="A1592" s="486" t="s">
        <v>2620</v>
      </c>
      <c r="B1592" s="487"/>
      <c r="C1592" s="800" t="s">
        <v>553</v>
      </c>
      <c r="D1592" s="813" t="s">
        <v>4578</v>
      </c>
      <c r="E1592" s="496" t="s">
        <v>1210</v>
      </c>
      <c r="F1592" s="570"/>
      <c r="G1592" s="565">
        <v>1</v>
      </c>
      <c r="H1592" s="801">
        <v>0.3</v>
      </c>
      <c r="I1592" s="492">
        <f t="shared" si="866"/>
        <v>2.6</v>
      </c>
      <c r="J1592" s="634">
        <v>3.29</v>
      </c>
      <c r="K1592" s="492">
        <f t="shared" si="867"/>
        <v>8.5540000000000003</v>
      </c>
      <c r="L1592" s="492">
        <f t="shared" si="862"/>
        <v>3.29</v>
      </c>
      <c r="M1592" s="490">
        <v>1.1000000000000001</v>
      </c>
      <c r="N1592" s="491">
        <f t="shared" si="863"/>
        <v>3.62</v>
      </c>
      <c r="O1592" s="576"/>
      <c r="P1592" s="576"/>
      <c r="Q1592" s="492">
        <f t="shared" si="864"/>
        <v>0</v>
      </c>
      <c r="R1592" s="492"/>
      <c r="S1592" s="715">
        <f t="shared" si="865"/>
        <v>0</v>
      </c>
      <c r="T1592" s="576"/>
      <c r="U1592" s="609"/>
      <c r="V1592" s="609"/>
      <c r="W1592" s="609"/>
      <c r="X1592" s="609"/>
      <c r="Y1592" s="609"/>
    </row>
    <row r="1593" spans="1:25" s="610" customFormat="1" ht="22.5" customHeight="1" x14ac:dyDescent="0.25">
      <c r="A1593" s="486" t="s">
        <v>2621</v>
      </c>
      <c r="B1593" s="487"/>
      <c r="C1593" s="800" t="s">
        <v>553</v>
      </c>
      <c r="D1593" s="813" t="s">
        <v>4579</v>
      </c>
      <c r="E1593" s="496" t="s">
        <v>1210</v>
      </c>
      <c r="F1593" s="570"/>
      <c r="G1593" s="565">
        <v>1.1499999999999999</v>
      </c>
      <c r="H1593" s="801">
        <v>0.45</v>
      </c>
      <c r="I1593" s="492">
        <f t="shared" si="866"/>
        <v>3.1999999999999997</v>
      </c>
      <c r="J1593" s="634">
        <v>0.74</v>
      </c>
      <c r="K1593" s="492">
        <f t="shared" si="867"/>
        <v>2.3679999999999999</v>
      </c>
      <c r="L1593" s="492">
        <f t="shared" si="862"/>
        <v>0.74</v>
      </c>
      <c r="M1593" s="490">
        <v>1.1000000000000001</v>
      </c>
      <c r="N1593" s="491">
        <f t="shared" si="863"/>
        <v>0.81</v>
      </c>
      <c r="O1593" s="576"/>
      <c r="P1593" s="576"/>
      <c r="Q1593" s="492">
        <f t="shared" si="864"/>
        <v>0</v>
      </c>
      <c r="R1593" s="492"/>
      <c r="S1593" s="715">
        <f t="shared" si="865"/>
        <v>0</v>
      </c>
      <c r="T1593" s="576"/>
      <c r="U1593" s="609"/>
      <c r="V1593" s="609"/>
      <c r="W1593" s="609"/>
      <c r="X1593" s="609"/>
      <c r="Y1593" s="609"/>
    </row>
    <row r="1594" spans="1:25" s="610" customFormat="1" ht="22.5" customHeight="1" x14ac:dyDescent="0.25">
      <c r="A1594" s="486" t="s">
        <v>2622</v>
      </c>
      <c r="B1594" s="487"/>
      <c r="C1594" s="800" t="s">
        <v>553</v>
      </c>
      <c r="D1594" s="813" t="s">
        <v>4580</v>
      </c>
      <c r="E1594" s="496" t="s">
        <v>18</v>
      </c>
      <c r="F1594" s="570">
        <v>1</v>
      </c>
      <c r="G1594" s="565"/>
      <c r="H1594" s="801"/>
      <c r="I1594" s="492"/>
      <c r="J1594" s="634"/>
      <c r="K1594" s="549">
        <v>0.85</v>
      </c>
      <c r="L1594" s="492">
        <f>F1594</f>
        <v>1</v>
      </c>
      <c r="M1594" s="490">
        <v>1</v>
      </c>
      <c r="N1594" s="491">
        <f t="shared" si="863"/>
        <v>1</v>
      </c>
      <c r="O1594" s="576"/>
      <c r="P1594" s="576"/>
      <c r="Q1594" s="492">
        <f t="shared" si="864"/>
        <v>0</v>
      </c>
      <c r="R1594" s="492"/>
      <c r="S1594" s="715">
        <f t="shared" si="865"/>
        <v>0</v>
      </c>
      <c r="T1594" s="576"/>
      <c r="U1594" s="609"/>
      <c r="V1594" s="609"/>
      <c r="W1594" s="609"/>
      <c r="X1594" s="609"/>
      <c r="Y1594" s="609"/>
    </row>
    <row r="1595" spans="1:25" s="610" customFormat="1" ht="22.5" customHeight="1" x14ac:dyDescent="0.25">
      <c r="A1595" s="486" t="s">
        <v>2623</v>
      </c>
      <c r="B1595" s="487"/>
      <c r="C1595" s="800" t="s">
        <v>553</v>
      </c>
      <c r="D1595" s="813" t="s">
        <v>4581</v>
      </c>
      <c r="E1595" s="496" t="s">
        <v>18</v>
      </c>
      <c r="F1595" s="570">
        <v>1</v>
      </c>
      <c r="G1595" s="565"/>
      <c r="H1595" s="801"/>
      <c r="I1595" s="492"/>
      <c r="J1595" s="634"/>
      <c r="K1595" s="549">
        <v>0.53</v>
      </c>
      <c r="L1595" s="492">
        <f t="shared" ref="L1595:L1605" si="868">F1595</f>
        <v>1</v>
      </c>
      <c r="M1595" s="490">
        <v>1</v>
      </c>
      <c r="N1595" s="491">
        <f t="shared" si="863"/>
        <v>1</v>
      </c>
      <c r="O1595" s="576"/>
      <c r="P1595" s="576"/>
      <c r="Q1595" s="492">
        <f t="shared" si="864"/>
        <v>0</v>
      </c>
      <c r="R1595" s="492"/>
      <c r="S1595" s="715">
        <f t="shared" si="865"/>
        <v>0</v>
      </c>
      <c r="T1595" s="576"/>
      <c r="U1595" s="609"/>
      <c r="V1595" s="609"/>
      <c r="W1595" s="609"/>
      <c r="X1595" s="609"/>
      <c r="Y1595" s="609"/>
    </row>
    <row r="1596" spans="1:25" s="610" customFormat="1" ht="22.5" customHeight="1" x14ac:dyDescent="0.25">
      <c r="A1596" s="486" t="s">
        <v>2624</v>
      </c>
      <c r="B1596" s="487"/>
      <c r="C1596" s="800" t="s">
        <v>553</v>
      </c>
      <c r="D1596" s="813" t="s">
        <v>4582</v>
      </c>
      <c r="E1596" s="496" t="s">
        <v>18</v>
      </c>
      <c r="F1596" s="570">
        <v>2</v>
      </c>
      <c r="G1596" s="565"/>
      <c r="H1596" s="801"/>
      <c r="I1596" s="492"/>
      <c r="J1596" s="634"/>
      <c r="K1596" s="549">
        <v>4.5142474781641599</v>
      </c>
      <c r="L1596" s="492">
        <f t="shared" si="868"/>
        <v>2</v>
      </c>
      <c r="M1596" s="490">
        <v>1</v>
      </c>
      <c r="N1596" s="491">
        <f t="shared" si="863"/>
        <v>2</v>
      </c>
      <c r="O1596" s="576"/>
      <c r="P1596" s="576"/>
      <c r="Q1596" s="492">
        <f t="shared" si="864"/>
        <v>0</v>
      </c>
      <c r="R1596" s="492"/>
      <c r="S1596" s="715">
        <f t="shared" si="865"/>
        <v>0</v>
      </c>
      <c r="T1596" s="576"/>
      <c r="U1596" s="609"/>
      <c r="V1596" s="609"/>
      <c r="W1596" s="609"/>
      <c r="X1596" s="609"/>
      <c r="Y1596" s="609"/>
    </row>
    <row r="1597" spans="1:25" s="610" customFormat="1" ht="22.5" customHeight="1" x14ac:dyDescent="0.25">
      <c r="A1597" s="486" t="s">
        <v>2625</v>
      </c>
      <c r="B1597" s="487"/>
      <c r="C1597" s="800" t="s">
        <v>553</v>
      </c>
      <c r="D1597" s="823" t="s">
        <v>4583</v>
      </c>
      <c r="E1597" s="496" t="s">
        <v>18</v>
      </c>
      <c r="F1597" s="570">
        <v>2</v>
      </c>
      <c r="G1597" s="565"/>
      <c r="H1597" s="801"/>
      <c r="I1597" s="492"/>
      <c r="J1597" s="634"/>
      <c r="K1597" s="549">
        <v>6.7919021520167613</v>
      </c>
      <c r="L1597" s="492">
        <f t="shared" si="868"/>
        <v>2</v>
      </c>
      <c r="M1597" s="490">
        <v>1</v>
      </c>
      <c r="N1597" s="491">
        <f t="shared" si="863"/>
        <v>2</v>
      </c>
      <c r="O1597" s="576"/>
      <c r="P1597" s="576"/>
      <c r="Q1597" s="492">
        <f t="shared" si="864"/>
        <v>0</v>
      </c>
      <c r="R1597" s="492"/>
      <c r="S1597" s="715">
        <f t="shared" si="865"/>
        <v>0</v>
      </c>
      <c r="T1597" s="576"/>
      <c r="U1597" s="609"/>
      <c r="V1597" s="609"/>
      <c r="W1597" s="609"/>
      <c r="X1597" s="609"/>
      <c r="Y1597" s="609"/>
    </row>
    <row r="1598" spans="1:25" s="610" customFormat="1" ht="22.5" customHeight="1" x14ac:dyDescent="0.25">
      <c r="A1598" s="486" t="s">
        <v>2626</v>
      </c>
      <c r="B1598" s="487"/>
      <c r="C1598" s="800" t="s">
        <v>553</v>
      </c>
      <c r="D1598" s="813" t="s">
        <v>4584</v>
      </c>
      <c r="E1598" s="496" t="s">
        <v>18</v>
      </c>
      <c r="F1598" s="570">
        <v>1</v>
      </c>
      <c r="G1598" s="565"/>
      <c r="H1598" s="801"/>
      <c r="I1598" s="492"/>
      <c r="J1598" s="634"/>
      <c r="K1598" s="549">
        <v>3.6237165433936389</v>
      </c>
      <c r="L1598" s="492">
        <f t="shared" si="868"/>
        <v>1</v>
      </c>
      <c r="M1598" s="490">
        <v>1</v>
      </c>
      <c r="N1598" s="491">
        <f t="shared" si="863"/>
        <v>1</v>
      </c>
      <c r="O1598" s="576"/>
      <c r="P1598" s="576"/>
      <c r="Q1598" s="492">
        <f t="shared" si="864"/>
        <v>0</v>
      </c>
      <c r="R1598" s="492"/>
      <c r="S1598" s="715">
        <f t="shared" si="865"/>
        <v>0</v>
      </c>
      <c r="T1598" s="576"/>
      <c r="U1598" s="609"/>
      <c r="V1598" s="609"/>
      <c r="W1598" s="609"/>
      <c r="X1598" s="609"/>
      <c r="Y1598" s="609"/>
    </row>
    <row r="1599" spans="1:25" s="610" customFormat="1" ht="22.5" customHeight="1" x14ac:dyDescent="0.25">
      <c r="A1599" s="486" t="s">
        <v>2627</v>
      </c>
      <c r="B1599" s="487"/>
      <c r="C1599" s="800" t="s">
        <v>553</v>
      </c>
      <c r="D1599" s="813" t="s">
        <v>4585</v>
      </c>
      <c r="E1599" s="496" t="s">
        <v>18</v>
      </c>
      <c r="F1599" s="570">
        <v>2</v>
      </c>
      <c r="G1599" s="565"/>
      <c r="H1599" s="801"/>
      <c r="I1599" s="492"/>
      <c r="J1599" s="634"/>
      <c r="K1599" s="549">
        <v>8.9481408993334615</v>
      </c>
      <c r="L1599" s="492">
        <f t="shared" si="868"/>
        <v>2</v>
      </c>
      <c r="M1599" s="490">
        <v>1</v>
      </c>
      <c r="N1599" s="491">
        <f t="shared" si="863"/>
        <v>2</v>
      </c>
      <c r="O1599" s="576"/>
      <c r="P1599" s="576"/>
      <c r="Q1599" s="492">
        <f t="shared" si="864"/>
        <v>0</v>
      </c>
      <c r="R1599" s="492"/>
      <c r="S1599" s="715">
        <f t="shared" si="865"/>
        <v>0</v>
      </c>
      <c r="T1599" s="576"/>
      <c r="U1599" s="609"/>
      <c r="V1599" s="609"/>
      <c r="W1599" s="609"/>
      <c r="X1599" s="609"/>
      <c r="Y1599" s="609"/>
    </row>
    <row r="1600" spans="1:25" s="610" customFormat="1" ht="22.5" customHeight="1" x14ac:dyDescent="0.25">
      <c r="A1600" s="486" t="s">
        <v>2628</v>
      </c>
      <c r="B1600" s="487"/>
      <c r="C1600" s="800" t="s">
        <v>553</v>
      </c>
      <c r="D1600" s="823" t="s">
        <v>4586</v>
      </c>
      <c r="E1600" s="496" t="s">
        <v>18</v>
      </c>
      <c r="F1600" s="570">
        <v>1</v>
      </c>
      <c r="G1600" s="565"/>
      <c r="H1600" s="801"/>
      <c r="I1600" s="492"/>
      <c r="J1600" s="634"/>
      <c r="K1600" s="549">
        <v>0.74876700873829238</v>
      </c>
      <c r="L1600" s="492">
        <f t="shared" si="868"/>
        <v>1</v>
      </c>
      <c r="M1600" s="490">
        <v>1</v>
      </c>
      <c r="N1600" s="491">
        <f t="shared" si="863"/>
        <v>1</v>
      </c>
      <c r="O1600" s="576"/>
      <c r="P1600" s="576"/>
      <c r="Q1600" s="492">
        <f t="shared" si="864"/>
        <v>0</v>
      </c>
      <c r="R1600" s="492"/>
      <c r="S1600" s="715">
        <f t="shared" si="865"/>
        <v>0</v>
      </c>
      <c r="T1600" s="576"/>
      <c r="U1600" s="609"/>
      <c r="V1600" s="609"/>
      <c r="W1600" s="609"/>
      <c r="X1600" s="609"/>
      <c r="Y1600" s="609"/>
    </row>
    <row r="1601" spans="1:25" s="610" customFormat="1" ht="22.5" customHeight="1" x14ac:dyDescent="0.25">
      <c r="A1601" s="486" t="s">
        <v>2629</v>
      </c>
      <c r="B1601" s="487"/>
      <c r="C1601" s="800" t="s">
        <v>553</v>
      </c>
      <c r="D1601" s="813" t="s">
        <v>4587</v>
      </c>
      <c r="E1601" s="496" t="s">
        <v>18</v>
      </c>
      <c r="F1601" s="570">
        <v>1</v>
      </c>
      <c r="G1601" s="565"/>
      <c r="H1601" s="801"/>
      <c r="I1601" s="492"/>
      <c r="J1601" s="634"/>
      <c r="K1601" s="549">
        <v>0.83977267507411923</v>
      </c>
      <c r="L1601" s="492">
        <f t="shared" si="868"/>
        <v>1</v>
      </c>
      <c r="M1601" s="490">
        <v>1</v>
      </c>
      <c r="N1601" s="491">
        <f t="shared" si="863"/>
        <v>1</v>
      </c>
      <c r="O1601" s="576"/>
      <c r="P1601" s="576"/>
      <c r="Q1601" s="492">
        <f t="shared" si="864"/>
        <v>0</v>
      </c>
      <c r="R1601" s="492"/>
      <c r="S1601" s="715">
        <f t="shared" si="865"/>
        <v>0</v>
      </c>
      <c r="T1601" s="576"/>
      <c r="U1601" s="609"/>
      <c r="V1601" s="609"/>
      <c r="W1601" s="609"/>
      <c r="X1601" s="609"/>
      <c r="Y1601" s="609"/>
    </row>
    <row r="1602" spans="1:25" s="610" customFormat="1" ht="22.5" customHeight="1" x14ac:dyDescent="0.25">
      <c r="A1602" s="486" t="s">
        <v>2630</v>
      </c>
      <c r="B1602" s="487"/>
      <c r="C1602" s="800" t="s">
        <v>553</v>
      </c>
      <c r="D1602" s="813" t="s">
        <v>4588</v>
      </c>
      <c r="E1602" s="496" t="s">
        <v>18</v>
      </c>
      <c r="F1602" s="570">
        <v>1</v>
      </c>
      <c r="G1602" s="565"/>
      <c r="H1602" s="801"/>
      <c r="I1602" s="492"/>
      <c r="J1602" s="634"/>
      <c r="K1602" s="549">
        <v>0.89677547357184118</v>
      </c>
      <c r="L1602" s="492">
        <f t="shared" si="868"/>
        <v>1</v>
      </c>
      <c r="M1602" s="490">
        <v>1</v>
      </c>
      <c r="N1602" s="491">
        <f t="shared" si="863"/>
        <v>1</v>
      </c>
      <c r="O1602" s="576"/>
      <c r="P1602" s="576"/>
      <c r="Q1602" s="492">
        <f t="shared" si="864"/>
        <v>0</v>
      </c>
      <c r="R1602" s="492"/>
      <c r="S1602" s="715">
        <f t="shared" si="865"/>
        <v>0</v>
      </c>
      <c r="T1602" s="576"/>
      <c r="U1602" s="609"/>
      <c r="V1602" s="609"/>
      <c r="W1602" s="609"/>
      <c r="X1602" s="609"/>
      <c r="Y1602" s="609"/>
    </row>
    <row r="1603" spans="1:25" s="610" customFormat="1" x14ac:dyDescent="0.25">
      <c r="A1603" s="486" t="s">
        <v>2631</v>
      </c>
      <c r="B1603" s="487"/>
      <c r="C1603" s="486" t="s">
        <v>553</v>
      </c>
      <c r="D1603" s="805" t="s">
        <v>705</v>
      </c>
      <c r="E1603" s="806" t="s">
        <v>3</v>
      </c>
      <c r="F1603" s="807">
        <v>0.1</v>
      </c>
      <c r="G1603" s="808"/>
      <c r="H1603" s="489"/>
      <c r="I1603" s="492"/>
      <c r="J1603" s="526"/>
      <c r="K1603" s="492"/>
      <c r="L1603" s="497">
        <f t="shared" si="868"/>
        <v>0.1</v>
      </c>
      <c r="M1603" s="490">
        <v>1</v>
      </c>
      <c r="N1603" s="491">
        <f t="shared" si="863"/>
        <v>0.1</v>
      </c>
      <c r="O1603" s="576"/>
      <c r="P1603" s="576"/>
      <c r="Q1603" s="492">
        <f t="shared" si="864"/>
        <v>0</v>
      </c>
      <c r="R1603" s="492"/>
      <c r="S1603" s="715">
        <f t="shared" si="865"/>
        <v>0</v>
      </c>
      <c r="T1603" s="576"/>
      <c r="U1603" s="609"/>
      <c r="V1603" s="609"/>
      <c r="W1603" s="609"/>
      <c r="X1603" s="609"/>
      <c r="Y1603" s="609"/>
    </row>
    <row r="1604" spans="1:25" s="559" customFormat="1" x14ac:dyDescent="0.3">
      <c r="A1604" s="477" t="s">
        <v>2488</v>
      </c>
      <c r="B1604" s="501" t="s">
        <v>4988</v>
      </c>
      <c r="C1604" s="504" t="s">
        <v>552</v>
      </c>
      <c r="D1604" s="508" t="s">
        <v>654</v>
      </c>
      <c r="E1604" s="479" t="s">
        <v>18</v>
      </c>
      <c r="F1604" s="500">
        <f>F1605</f>
        <v>1</v>
      </c>
      <c r="G1604" s="500"/>
      <c r="H1604" s="500"/>
      <c r="I1604" s="500"/>
      <c r="J1604" s="500"/>
      <c r="K1604" s="500"/>
      <c r="L1604" s="506">
        <f t="shared" si="868"/>
        <v>1</v>
      </c>
      <c r="M1604" s="507">
        <v>1</v>
      </c>
      <c r="N1604" s="483">
        <f>ROUND(M1604*L1604,2)</f>
        <v>1</v>
      </c>
      <c r="O1604" s="575"/>
      <c r="P1604" s="575"/>
      <c r="Q1604" s="485"/>
      <c r="R1604" s="485">
        <f>ROUND(N1604*P1604,2)</f>
        <v>0</v>
      </c>
      <c r="S1604" s="715">
        <f>ROUND(Q1604+R1604,2)</f>
        <v>0</v>
      </c>
      <c r="T1604" s="586"/>
      <c r="U1604" s="558"/>
      <c r="V1604" s="558"/>
      <c r="W1604" s="558"/>
      <c r="X1604" s="558"/>
      <c r="Y1604" s="558"/>
    </row>
    <row r="1605" spans="1:25" s="626" customFormat="1" ht="27.6" x14ac:dyDescent="0.3">
      <c r="A1605" s="486" t="s">
        <v>2650</v>
      </c>
      <c r="B1605" s="543"/>
      <c r="C1605" s="486" t="s">
        <v>553</v>
      </c>
      <c r="D1605" s="813" t="s">
        <v>4647</v>
      </c>
      <c r="E1605" s="496" t="s">
        <v>18</v>
      </c>
      <c r="F1605" s="517">
        <v>1</v>
      </c>
      <c r="G1605" s="517"/>
      <c r="H1605" s="517"/>
      <c r="I1605" s="517"/>
      <c r="J1605" s="517"/>
      <c r="K1605" s="517"/>
      <c r="L1605" s="494">
        <f t="shared" si="868"/>
        <v>1</v>
      </c>
      <c r="M1605" s="490">
        <v>1</v>
      </c>
      <c r="N1605" s="491">
        <f t="shared" ref="N1605" si="869">ROUND(M1605*L1605,2)</f>
        <v>1</v>
      </c>
      <c r="O1605" s="577"/>
      <c r="P1605" s="577"/>
      <c r="Q1605" s="492">
        <f>ROUND(N1605*O1605,2)</f>
        <v>0</v>
      </c>
      <c r="R1605" s="492"/>
      <c r="S1605" s="715">
        <f>ROUND(Q1605+R1605,2)</f>
        <v>0</v>
      </c>
      <c r="T1605" s="584"/>
      <c r="U1605" s="625"/>
      <c r="V1605" s="625"/>
      <c r="W1605" s="625"/>
      <c r="X1605" s="625"/>
      <c r="Y1605" s="625"/>
    </row>
    <row r="1606" spans="1:25" s="608" customFormat="1" ht="15.75" customHeight="1" x14ac:dyDescent="0.3">
      <c r="A1606" s="477" t="s">
        <v>2652</v>
      </c>
      <c r="B1606" s="501" t="s">
        <v>2975</v>
      </c>
      <c r="C1606" s="504" t="s">
        <v>552</v>
      </c>
      <c r="D1606" s="478" t="s">
        <v>3204</v>
      </c>
      <c r="E1606" s="479" t="s">
        <v>1685</v>
      </c>
      <c r="F1606" s="506">
        <f>F1607</f>
        <v>1</v>
      </c>
      <c r="G1606" s="505"/>
      <c r="H1606" s="505"/>
      <c r="I1606" s="505"/>
      <c r="J1606" s="505"/>
      <c r="K1606" s="479"/>
      <c r="L1606" s="500">
        <f>F1606</f>
        <v>1</v>
      </c>
      <c r="M1606" s="482">
        <v>1</v>
      </c>
      <c r="N1606" s="483">
        <f>ROUND(M1606*L1606,2)</f>
        <v>1</v>
      </c>
      <c r="O1606" s="578"/>
      <c r="P1606" s="578"/>
      <c r="Q1606" s="485"/>
      <c r="R1606" s="485">
        <f>ROUND(N1606*P1606,2)</f>
        <v>0</v>
      </c>
      <c r="S1606" s="715">
        <f>ROUND(Q1606+R1606,2)</f>
        <v>0</v>
      </c>
      <c r="T1606" s="586"/>
      <c r="U1606" s="607"/>
      <c r="V1606" s="607"/>
      <c r="W1606" s="607"/>
      <c r="X1606" s="607"/>
      <c r="Y1606" s="607"/>
    </row>
    <row r="1607" spans="1:25" s="703" customFormat="1" ht="15.75" customHeight="1" x14ac:dyDescent="0.25">
      <c r="A1607" s="546" t="s">
        <v>2653</v>
      </c>
      <c r="B1607" s="547"/>
      <c r="C1607" s="546" t="s">
        <v>553</v>
      </c>
      <c r="D1607" s="822" t="s">
        <v>4648</v>
      </c>
      <c r="E1607" s="548" t="s">
        <v>1685</v>
      </c>
      <c r="F1607" s="561">
        <v>1</v>
      </c>
      <c r="G1607" s="564"/>
      <c r="H1607" s="564"/>
      <c r="I1607" s="564"/>
      <c r="J1607" s="564"/>
      <c r="K1607" s="564"/>
      <c r="L1607" s="561">
        <f t="shared" ref="L1607" si="870">F1607</f>
        <v>1</v>
      </c>
      <c r="M1607" s="699">
        <v>1</v>
      </c>
      <c r="N1607" s="491">
        <f t="shared" ref="N1607" si="871">ROUND(M1607*L1607,2)</f>
        <v>1</v>
      </c>
      <c r="O1607" s="700"/>
      <c r="P1607" s="700"/>
      <c r="Q1607" s="492">
        <f>ROUND(N1607*O1607,2)</f>
        <v>0</v>
      </c>
      <c r="R1607" s="492"/>
      <c r="S1607" s="715">
        <f>ROUND(Q1607+R1607,2)</f>
        <v>0</v>
      </c>
      <c r="T1607" s="701" t="s">
        <v>3121</v>
      </c>
      <c r="U1607" s="702"/>
    </row>
    <row r="1608" spans="1:25" s="608" customFormat="1" ht="18.75" customHeight="1" x14ac:dyDescent="0.3">
      <c r="A1608" s="477" t="s">
        <v>2654</v>
      </c>
      <c r="B1608" s="501" t="s">
        <v>2088</v>
      </c>
      <c r="C1608" s="477" t="s">
        <v>552</v>
      </c>
      <c r="D1608" s="812" t="s">
        <v>1338</v>
      </c>
      <c r="E1608" s="479" t="s">
        <v>3</v>
      </c>
      <c r="F1608" s="519">
        <f>F1609+F1611</f>
        <v>56.08</v>
      </c>
      <c r="G1608" s="479"/>
      <c r="H1608" s="479"/>
      <c r="I1608" s="479"/>
      <c r="J1608" s="479"/>
      <c r="K1608" s="500"/>
      <c r="L1608" s="519">
        <f>F1608</f>
        <v>56.08</v>
      </c>
      <c r="M1608" s="507">
        <v>1</v>
      </c>
      <c r="N1608" s="483">
        <f>ROUND(M1608*L1608,2)</f>
        <v>56.08</v>
      </c>
      <c r="O1608" s="575"/>
      <c r="P1608" s="575"/>
      <c r="Q1608" s="485"/>
      <c r="R1608" s="485">
        <f>ROUND(N1608*P1608,2)</f>
        <v>0</v>
      </c>
      <c r="S1608" s="715">
        <f>ROUND(Q1608+R1608,2)</f>
        <v>0</v>
      </c>
      <c r="T1608" s="587"/>
    </row>
    <row r="1609" spans="1:25" s="610" customFormat="1" ht="43.5" customHeight="1" x14ac:dyDescent="0.25">
      <c r="A1609" s="486" t="s">
        <v>2655</v>
      </c>
      <c r="B1609" s="487"/>
      <c r="C1609" s="486" t="s">
        <v>553</v>
      </c>
      <c r="D1609" s="810" t="s">
        <v>4547</v>
      </c>
      <c r="E1609" s="489" t="s">
        <v>3</v>
      </c>
      <c r="F1609" s="497">
        <v>39.520000000000003</v>
      </c>
      <c r="G1609" s="497"/>
      <c r="H1609" s="497"/>
      <c r="I1609" s="497"/>
      <c r="J1609" s="497"/>
      <c r="K1609" s="497"/>
      <c r="L1609" s="497">
        <f>F1609</f>
        <v>39.520000000000003</v>
      </c>
      <c r="M1609" s="490">
        <v>1.1000000000000001</v>
      </c>
      <c r="N1609" s="491">
        <f t="shared" ref="N1609:N1612" si="872">ROUND(M1609*L1609,2)</f>
        <v>43.47</v>
      </c>
      <c r="O1609" s="576"/>
      <c r="P1609" s="576"/>
      <c r="Q1609" s="492">
        <f t="shared" ref="Q1609:Q1612" si="873">ROUND(N1609*O1609,2)</f>
        <v>0</v>
      </c>
      <c r="R1609" s="492"/>
      <c r="S1609" s="715">
        <f t="shared" ref="S1609:S1612" si="874">ROUND(Q1609+R1609,2)</f>
        <v>0</v>
      </c>
      <c r="T1609" s="584"/>
    </row>
    <row r="1610" spans="1:25" s="610" customFormat="1" ht="25.5" customHeight="1" x14ac:dyDescent="0.3">
      <c r="A1610" s="486" t="s">
        <v>5068</v>
      </c>
      <c r="B1610" s="487"/>
      <c r="C1610" s="486" t="s">
        <v>553</v>
      </c>
      <c r="D1610" s="493" t="s">
        <v>3440</v>
      </c>
      <c r="E1610" s="489" t="s">
        <v>2</v>
      </c>
      <c r="F1610" s="497">
        <f>F1609</f>
        <v>39.520000000000003</v>
      </c>
      <c r="G1610" s="497"/>
      <c r="H1610" s="497"/>
      <c r="I1610" s="497"/>
      <c r="J1610" s="497"/>
      <c r="K1610" s="497"/>
      <c r="L1610" s="497">
        <f t="shared" ref="L1610:L1612" si="875">F1610</f>
        <v>39.520000000000003</v>
      </c>
      <c r="M1610" s="490">
        <v>0.7</v>
      </c>
      <c r="N1610" s="491">
        <f t="shared" si="872"/>
        <v>27.66</v>
      </c>
      <c r="O1610" s="576"/>
      <c r="P1610" s="576"/>
      <c r="Q1610" s="492">
        <f t="shared" si="873"/>
        <v>0</v>
      </c>
      <c r="R1610" s="492"/>
      <c r="S1610" s="715">
        <f t="shared" si="874"/>
        <v>0</v>
      </c>
      <c r="T1610" s="584"/>
    </row>
    <row r="1611" spans="1:25" s="610" customFormat="1" ht="27.6" x14ac:dyDescent="0.25">
      <c r="A1611" s="486" t="s">
        <v>5069</v>
      </c>
      <c r="B1611" s="487"/>
      <c r="C1611" s="486" t="s">
        <v>553</v>
      </c>
      <c r="D1611" s="597" t="s">
        <v>4550</v>
      </c>
      <c r="E1611" s="489" t="s">
        <v>3</v>
      </c>
      <c r="F1611" s="497">
        <v>16.559999999999999</v>
      </c>
      <c r="G1611" s="489"/>
      <c r="H1611" s="489"/>
      <c r="I1611" s="489"/>
      <c r="J1611" s="489"/>
      <c r="K1611" s="494"/>
      <c r="L1611" s="497">
        <f t="shared" si="875"/>
        <v>16.559999999999999</v>
      </c>
      <c r="M1611" s="490">
        <v>1.1000000000000001</v>
      </c>
      <c r="N1611" s="491">
        <f t="shared" si="872"/>
        <v>18.22</v>
      </c>
      <c r="O1611" s="576"/>
      <c r="P1611" s="576"/>
      <c r="Q1611" s="492">
        <f t="shared" si="873"/>
        <v>0</v>
      </c>
      <c r="R1611" s="492"/>
      <c r="S1611" s="715">
        <f t="shared" si="874"/>
        <v>0</v>
      </c>
      <c r="T1611" s="661"/>
      <c r="U1611" s="609"/>
    </row>
    <row r="1612" spans="1:25" s="610" customFormat="1" x14ac:dyDescent="0.25">
      <c r="A1612" s="486" t="s">
        <v>5070</v>
      </c>
      <c r="B1612" s="487"/>
      <c r="C1612" s="486" t="s">
        <v>553</v>
      </c>
      <c r="D1612" s="493" t="s">
        <v>3440</v>
      </c>
      <c r="E1612" s="489" t="s">
        <v>2</v>
      </c>
      <c r="F1612" s="497">
        <f>F1611</f>
        <v>16.559999999999999</v>
      </c>
      <c r="G1612" s="489"/>
      <c r="H1612" s="489"/>
      <c r="I1612" s="489"/>
      <c r="J1612" s="489"/>
      <c r="K1612" s="494"/>
      <c r="L1612" s="497">
        <f t="shared" si="875"/>
        <v>16.559999999999999</v>
      </c>
      <c r="M1612" s="490">
        <v>2</v>
      </c>
      <c r="N1612" s="491">
        <f t="shared" si="872"/>
        <v>33.119999999999997</v>
      </c>
      <c r="O1612" s="576"/>
      <c r="P1612" s="576"/>
      <c r="Q1612" s="492">
        <f t="shared" si="873"/>
        <v>0</v>
      </c>
      <c r="R1612" s="492"/>
      <c r="S1612" s="715">
        <f t="shared" si="874"/>
        <v>0</v>
      </c>
      <c r="T1612" s="661"/>
      <c r="U1612" s="609"/>
    </row>
    <row r="1613" spans="1:25" s="617" customFormat="1" ht="22.5" customHeight="1" x14ac:dyDescent="0.3">
      <c r="A1613" s="510" t="s">
        <v>534</v>
      </c>
      <c r="B1613" s="511"/>
      <c r="C1613" s="510"/>
      <c r="D1613" s="465" t="s">
        <v>4649</v>
      </c>
      <c r="E1613" s="512"/>
      <c r="F1613" s="513"/>
      <c r="G1613" s="512"/>
      <c r="H1613" s="512"/>
      <c r="I1613" s="512"/>
      <c r="J1613" s="512"/>
      <c r="K1613" s="512"/>
      <c r="L1613" s="514"/>
      <c r="M1613" s="467"/>
      <c r="N1613" s="468"/>
      <c r="O1613" s="579"/>
      <c r="P1613" s="579"/>
      <c r="Q1613" s="469"/>
      <c r="R1613" s="469"/>
      <c r="S1613" s="715"/>
      <c r="T1613" s="579"/>
      <c r="U1613" s="616"/>
      <c r="V1613" s="616"/>
      <c r="W1613" s="616"/>
      <c r="X1613" s="616"/>
      <c r="Y1613" s="616"/>
    </row>
    <row r="1614" spans="1:25" s="608" customFormat="1" ht="32.25" customHeight="1" x14ac:dyDescent="0.3">
      <c r="A1614" s="477" t="s">
        <v>2660</v>
      </c>
      <c r="B1614" s="501" t="s">
        <v>2086</v>
      </c>
      <c r="C1614" s="477" t="s">
        <v>552</v>
      </c>
      <c r="D1614" s="802" t="s">
        <v>3128</v>
      </c>
      <c r="E1614" s="803" t="s">
        <v>3</v>
      </c>
      <c r="F1614" s="804"/>
      <c r="G1614" s="803"/>
      <c r="H1614" s="479"/>
      <c r="I1614" s="480"/>
      <c r="J1614" s="480"/>
      <c r="K1614" s="480">
        <f>SUM(K1615:K1615)</f>
        <v>0.21195000000000003</v>
      </c>
      <c r="L1614" s="480">
        <f>K1614</f>
        <v>0.21195000000000003</v>
      </c>
      <c r="M1614" s="482">
        <v>1</v>
      </c>
      <c r="N1614" s="483">
        <f>ROUND(M1614*L1614,2)</f>
        <v>0.21</v>
      </c>
      <c r="O1614" s="575"/>
      <c r="P1614" s="575"/>
      <c r="Q1614" s="485"/>
      <c r="R1614" s="485">
        <f>ROUND(N1614*P1614,2)</f>
        <v>0</v>
      </c>
      <c r="S1614" s="715">
        <f>ROUND(Q1614+R1614,2)</f>
        <v>0</v>
      </c>
      <c r="T1614" s="575" t="s">
        <v>555</v>
      </c>
      <c r="U1614" s="607"/>
      <c r="V1614" s="607"/>
      <c r="W1614" s="607"/>
      <c r="X1614" s="607"/>
      <c r="Y1614" s="607"/>
    </row>
    <row r="1615" spans="1:25" s="610" customFormat="1" ht="22.5" customHeight="1" x14ac:dyDescent="0.25">
      <c r="A1615" s="486" t="s">
        <v>2661</v>
      </c>
      <c r="B1615" s="487"/>
      <c r="C1615" s="800" t="s">
        <v>553</v>
      </c>
      <c r="D1615" s="819" t="s">
        <v>4523</v>
      </c>
      <c r="E1615" s="496" t="s">
        <v>1210</v>
      </c>
      <c r="F1615" s="570"/>
      <c r="G1615" s="565"/>
      <c r="H1615" s="801"/>
      <c r="I1615" s="492">
        <f>(G1615+H1615)*2</f>
        <v>0</v>
      </c>
      <c r="J1615" s="634">
        <f>0.14+0.4</f>
        <v>0.54</v>
      </c>
      <c r="K1615" s="492">
        <f>J1615*0.125*3.14</f>
        <v>0.21195000000000003</v>
      </c>
      <c r="L1615" s="492">
        <f t="shared" ref="L1615" si="876">J1615</f>
        <v>0.54</v>
      </c>
      <c r="M1615" s="490">
        <v>1.1000000000000001</v>
      </c>
      <c r="N1615" s="491">
        <f t="shared" ref="N1615:N1616" si="877">ROUND(M1615*L1615,2)</f>
        <v>0.59</v>
      </c>
      <c r="O1615" s="576"/>
      <c r="P1615" s="576"/>
      <c r="Q1615" s="492">
        <f t="shared" ref="Q1615:Q1616" si="878">ROUND(N1615*O1615,2)</f>
        <v>0</v>
      </c>
      <c r="R1615" s="492"/>
      <c r="S1615" s="715">
        <f t="shared" ref="S1615:S1616" si="879">ROUND(Q1615+R1615,2)</f>
        <v>0</v>
      </c>
      <c r="T1615" s="576"/>
      <c r="U1615" s="609"/>
      <c r="V1615" s="609"/>
      <c r="W1615" s="609"/>
      <c r="X1615" s="609"/>
      <c r="Y1615" s="609"/>
    </row>
    <row r="1616" spans="1:25" s="610" customFormat="1" x14ac:dyDescent="0.25">
      <c r="A1616" s="486" t="s">
        <v>2662</v>
      </c>
      <c r="B1616" s="487"/>
      <c r="C1616" s="486" t="s">
        <v>553</v>
      </c>
      <c r="D1616" s="835" t="s">
        <v>705</v>
      </c>
      <c r="E1616" s="806" t="s">
        <v>3</v>
      </c>
      <c r="F1616" s="807">
        <v>0.04</v>
      </c>
      <c r="G1616" s="808"/>
      <c r="H1616" s="489"/>
      <c r="I1616" s="492"/>
      <c r="J1616" s="526"/>
      <c r="K1616" s="492"/>
      <c r="L1616" s="497">
        <f t="shared" ref="L1616:L1618" si="880">F1616</f>
        <v>0.04</v>
      </c>
      <c r="M1616" s="490">
        <v>1</v>
      </c>
      <c r="N1616" s="491">
        <f t="shared" si="877"/>
        <v>0.04</v>
      </c>
      <c r="O1616" s="576"/>
      <c r="P1616" s="576"/>
      <c r="Q1616" s="492">
        <f t="shared" si="878"/>
        <v>0</v>
      </c>
      <c r="R1616" s="492"/>
      <c r="S1616" s="715">
        <f t="shared" si="879"/>
        <v>0</v>
      </c>
      <c r="T1616" s="576"/>
      <c r="U1616" s="609"/>
      <c r="V1616" s="609"/>
      <c r="W1616" s="609"/>
      <c r="X1616" s="609"/>
      <c r="Y1616" s="609"/>
    </row>
    <row r="1617" spans="1:25" s="559" customFormat="1" x14ac:dyDescent="0.3">
      <c r="A1617" s="477" t="s">
        <v>2491</v>
      </c>
      <c r="B1617" s="501" t="s">
        <v>4988</v>
      </c>
      <c r="C1617" s="504" t="s">
        <v>552</v>
      </c>
      <c r="D1617" s="508" t="s">
        <v>654</v>
      </c>
      <c r="E1617" s="479" t="s">
        <v>18</v>
      </c>
      <c r="F1617" s="500">
        <f>F1618</f>
        <v>3</v>
      </c>
      <c r="G1617" s="500"/>
      <c r="H1617" s="500"/>
      <c r="I1617" s="500"/>
      <c r="J1617" s="500"/>
      <c r="K1617" s="500"/>
      <c r="L1617" s="506">
        <f t="shared" si="880"/>
        <v>3</v>
      </c>
      <c r="M1617" s="507">
        <v>1</v>
      </c>
      <c r="N1617" s="483">
        <f>ROUND(M1617*L1617,2)</f>
        <v>3</v>
      </c>
      <c r="O1617" s="575"/>
      <c r="P1617" s="575"/>
      <c r="Q1617" s="485"/>
      <c r="R1617" s="485">
        <f>ROUND(N1617*P1617,2)</f>
        <v>0</v>
      </c>
      <c r="S1617" s="715">
        <f>ROUND(Q1617+R1617,2)</f>
        <v>0</v>
      </c>
      <c r="T1617" s="586"/>
      <c r="U1617" s="558"/>
      <c r="V1617" s="558"/>
      <c r="W1617" s="558"/>
      <c r="X1617" s="558"/>
      <c r="Y1617" s="558"/>
    </row>
    <row r="1618" spans="1:25" s="626" customFormat="1" ht="27.6" x14ac:dyDescent="0.3">
      <c r="A1618" s="486" t="s">
        <v>2667</v>
      </c>
      <c r="B1618" s="543"/>
      <c r="C1618" s="486" t="s">
        <v>553</v>
      </c>
      <c r="D1618" s="819" t="s">
        <v>1639</v>
      </c>
      <c r="E1618" s="496" t="s">
        <v>18</v>
      </c>
      <c r="F1618" s="517">
        <v>3</v>
      </c>
      <c r="G1618" s="517"/>
      <c r="H1618" s="517"/>
      <c r="I1618" s="517"/>
      <c r="J1618" s="517"/>
      <c r="K1618" s="517"/>
      <c r="L1618" s="494">
        <f t="shared" si="880"/>
        <v>3</v>
      </c>
      <c r="M1618" s="490">
        <v>1</v>
      </c>
      <c r="N1618" s="491">
        <f t="shared" ref="N1618" si="881">ROUND(M1618*L1618,2)</f>
        <v>3</v>
      </c>
      <c r="O1618" s="577"/>
      <c r="P1618" s="577"/>
      <c r="Q1618" s="492">
        <f>ROUND(N1618*O1618,2)</f>
        <v>0</v>
      </c>
      <c r="R1618" s="492"/>
      <c r="S1618" s="715">
        <f>ROUND(Q1618+R1618,2)</f>
        <v>0</v>
      </c>
      <c r="T1618" s="584"/>
      <c r="U1618" s="625"/>
      <c r="V1618" s="625"/>
      <c r="W1618" s="625"/>
      <c r="X1618" s="625"/>
      <c r="Y1618" s="625"/>
    </row>
    <row r="1619" spans="1:25" s="608" customFormat="1" ht="18.75" customHeight="1" x14ac:dyDescent="0.3">
      <c r="A1619" s="477" t="s">
        <v>2668</v>
      </c>
      <c r="B1619" s="501" t="s">
        <v>2088</v>
      </c>
      <c r="C1619" s="477" t="s">
        <v>552</v>
      </c>
      <c r="D1619" s="812" t="s">
        <v>1338</v>
      </c>
      <c r="E1619" s="479" t="s">
        <v>3</v>
      </c>
      <c r="F1619" s="519">
        <f>F1620</f>
        <v>0.21000000000000002</v>
      </c>
      <c r="G1619" s="479"/>
      <c r="H1619" s="479"/>
      <c r="I1619" s="479"/>
      <c r="J1619" s="479"/>
      <c r="K1619" s="500"/>
      <c r="L1619" s="519">
        <f>F1619</f>
        <v>0.21000000000000002</v>
      </c>
      <c r="M1619" s="507">
        <v>1</v>
      </c>
      <c r="N1619" s="483">
        <f>ROUND(M1619*L1619,2)</f>
        <v>0.21</v>
      </c>
      <c r="O1619" s="575"/>
      <c r="P1619" s="575"/>
      <c r="Q1619" s="485"/>
      <c r="R1619" s="485">
        <f>ROUND(N1619*P1619,2)</f>
        <v>0</v>
      </c>
      <c r="S1619" s="715">
        <f>ROUND(Q1619+R1619,2)</f>
        <v>0</v>
      </c>
      <c r="T1619" s="587"/>
    </row>
    <row r="1620" spans="1:25" s="610" customFormat="1" ht="43.5" customHeight="1" x14ac:dyDescent="0.25">
      <c r="A1620" s="486" t="s">
        <v>2669</v>
      </c>
      <c r="B1620" s="487"/>
      <c r="C1620" s="486" t="s">
        <v>553</v>
      </c>
      <c r="D1620" s="817" t="s">
        <v>4547</v>
      </c>
      <c r="E1620" s="489" t="s">
        <v>3</v>
      </c>
      <c r="F1620" s="497">
        <f>0.05+0.16</f>
        <v>0.21000000000000002</v>
      </c>
      <c r="G1620" s="497"/>
      <c r="H1620" s="497"/>
      <c r="I1620" s="497"/>
      <c r="J1620" s="497"/>
      <c r="K1620" s="497"/>
      <c r="L1620" s="497">
        <f>F1620</f>
        <v>0.21000000000000002</v>
      </c>
      <c r="M1620" s="490">
        <v>1.1000000000000001</v>
      </c>
      <c r="N1620" s="491">
        <f t="shared" ref="N1620:N1621" si="882">ROUND(M1620*L1620,2)</f>
        <v>0.23</v>
      </c>
      <c r="O1620" s="576"/>
      <c r="P1620" s="576"/>
      <c r="Q1620" s="492">
        <f t="shared" ref="Q1620:Q1621" si="883">ROUND(N1620*O1620,2)</f>
        <v>0</v>
      </c>
      <c r="R1620" s="492"/>
      <c r="S1620" s="715">
        <f t="shared" ref="S1620:S1621" si="884">ROUND(Q1620+R1620,2)</f>
        <v>0</v>
      </c>
      <c r="T1620" s="584"/>
    </row>
    <row r="1621" spans="1:25" s="610" customFormat="1" ht="25.5" customHeight="1" x14ac:dyDescent="0.3">
      <c r="A1621" s="486" t="s">
        <v>5071</v>
      </c>
      <c r="B1621" s="487"/>
      <c r="C1621" s="486" t="s">
        <v>553</v>
      </c>
      <c r="D1621" s="493" t="s">
        <v>3440</v>
      </c>
      <c r="E1621" s="489" t="s">
        <v>2</v>
      </c>
      <c r="F1621" s="497">
        <f>F1620</f>
        <v>0.21000000000000002</v>
      </c>
      <c r="G1621" s="497"/>
      <c r="H1621" s="497"/>
      <c r="I1621" s="497"/>
      <c r="J1621" s="497"/>
      <c r="K1621" s="497"/>
      <c r="L1621" s="497">
        <f t="shared" ref="L1621" si="885">F1621</f>
        <v>0.21000000000000002</v>
      </c>
      <c r="M1621" s="490">
        <v>0.7</v>
      </c>
      <c r="N1621" s="491">
        <f t="shared" si="882"/>
        <v>0.15</v>
      </c>
      <c r="O1621" s="576"/>
      <c r="P1621" s="576"/>
      <c r="Q1621" s="492">
        <f t="shared" si="883"/>
        <v>0</v>
      </c>
      <c r="R1621" s="492"/>
      <c r="S1621" s="715">
        <f t="shared" si="884"/>
        <v>0</v>
      </c>
      <c r="T1621" s="584"/>
    </row>
    <row r="1622" spans="1:25" s="617" customFormat="1" ht="22.5" customHeight="1" x14ac:dyDescent="0.3">
      <c r="A1622" s="510" t="s">
        <v>535</v>
      </c>
      <c r="B1622" s="511"/>
      <c r="C1622" s="510"/>
      <c r="D1622" s="465" t="s">
        <v>4650</v>
      </c>
      <c r="E1622" s="512"/>
      <c r="F1622" s="513"/>
      <c r="G1622" s="512"/>
      <c r="H1622" s="512"/>
      <c r="I1622" s="512"/>
      <c r="J1622" s="512"/>
      <c r="K1622" s="512"/>
      <c r="L1622" s="514"/>
      <c r="M1622" s="467"/>
      <c r="N1622" s="468"/>
      <c r="O1622" s="579"/>
      <c r="P1622" s="579"/>
      <c r="Q1622" s="469"/>
      <c r="R1622" s="469"/>
      <c r="S1622" s="715"/>
      <c r="T1622" s="579"/>
      <c r="U1622" s="616"/>
      <c r="V1622" s="616"/>
      <c r="W1622" s="616"/>
      <c r="X1622" s="616"/>
      <c r="Y1622" s="616"/>
    </row>
    <row r="1623" spans="1:25" s="608" customFormat="1" ht="32.25" customHeight="1" x14ac:dyDescent="0.3">
      <c r="A1623" s="477" t="s">
        <v>2674</v>
      </c>
      <c r="B1623" s="501" t="s">
        <v>2086</v>
      </c>
      <c r="C1623" s="477" t="s">
        <v>552</v>
      </c>
      <c r="D1623" s="802" t="s">
        <v>3128</v>
      </c>
      <c r="E1623" s="803" t="s">
        <v>3</v>
      </c>
      <c r="F1623" s="804"/>
      <c r="G1623" s="803"/>
      <c r="H1623" s="479"/>
      <c r="I1623" s="480"/>
      <c r="J1623" s="480"/>
      <c r="K1623" s="480">
        <f>SUM(K1624:K1624)</f>
        <v>5.6520000000000001E-2</v>
      </c>
      <c r="L1623" s="480">
        <f>K1623</f>
        <v>5.6520000000000001E-2</v>
      </c>
      <c r="M1623" s="482">
        <v>1</v>
      </c>
      <c r="N1623" s="483">
        <f>ROUND(M1623*L1623,2)</f>
        <v>0.06</v>
      </c>
      <c r="O1623" s="575"/>
      <c r="P1623" s="575"/>
      <c r="Q1623" s="485"/>
      <c r="R1623" s="485">
        <f>ROUND(N1623*P1623,2)</f>
        <v>0</v>
      </c>
      <c r="S1623" s="715">
        <f>ROUND(Q1623+R1623,2)</f>
        <v>0</v>
      </c>
      <c r="T1623" s="575" t="s">
        <v>555</v>
      </c>
      <c r="U1623" s="607"/>
      <c r="V1623" s="607"/>
      <c r="W1623" s="607"/>
      <c r="X1623" s="607"/>
      <c r="Y1623" s="607"/>
    </row>
    <row r="1624" spans="1:25" s="610" customFormat="1" ht="22.5" customHeight="1" x14ac:dyDescent="0.25">
      <c r="A1624" s="486" t="s">
        <v>2675</v>
      </c>
      <c r="B1624" s="487"/>
      <c r="C1624" s="800" t="s">
        <v>553</v>
      </c>
      <c r="D1624" s="819" t="s">
        <v>4519</v>
      </c>
      <c r="E1624" s="496" t="s">
        <v>1210</v>
      </c>
      <c r="F1624" s="570"/>
      <c r="G1624" s="565"/>
      <c r="H1624" s="801"/>
      <c r="I1624" s="492">
        <f>(G1624+H1624)*2</f>
        <v>0</v>
      </c>
      <c r="J1624" s="634">
        <f>0.06*3</f>
        <v>0.18</v>
      </c>
      <c r="K1624" s="492">
        <f>J1624*0.1*3.14</f>
        <v>5.6520000000000001E-2</v>
      </c>
      <c r="L1624" s="492">
        <f t="shared" ref="L1624" si="886">J1624</f>
        <v>0.18</v>
      </c>
      <c r="M1624" s="490">
        <v>1.1000000000000001</v>
      </c>
      <c r="N1624" s="491">
        <f t="shared" ref="N1624:N1625" si="887">ROUND(M1624*L1624,2)</f>
        <v>0.2</v>
      </c>
      <c r="O1624" s="576"/>
      <c r="P1624" s="576"/>
      <c r="Q1624" s="492">
        <f t="shared" ref="Q1624:Q1625" si="888">ROUND(N1624*O1624,2)</f>
        <v>0</v>
      </c>
      <c r="R1624" s="492"/>
      <c r="S1624" s="715">
        <f t="shared" ref="S1624:S1625" si="889">ROUND(Q1624+R1624,2)</f>
        <v>0</v>
      </c>
      <c r="T1624" s="576"/>
      <c r="U1624" s="609"/>
      <c r="V1624" s="609"/>
      <c r="W1624" s="609"/>
      <c r="X1624" s="609"/>
      <c r="Y1624" s="609"/>
    </row>
    <row r="1625" spans="1:25" s="610" customFormat="1" x14ac:dyDescent="0.25">
      <c r="A1625" s="486" t="s">
        <v>2676</v>
      </c>
      <c r="B1625" s="487"/>
      <c r="C1625" s="486" t="s">
        <v>553</v>
      </c>
      <c r="D1625" s="835" t="s">
        <v>705</v>
      </c>
      <c r="E1625" s="806" t="s">
        <v>3</v>
      </c>
      <c r="F1625" s="807">
        <v>0.06</v>
      </c>
      <c r="G1625" s="808"/>
      <c r="H1625" s="489"/>
      <c r="I1625" s="492"/>
      <c r="J1625" s="526"/>
      <c r="K1625" s="492"/>
      <c r="L1625" s="497">
        <f t="shared" ref="L1625:L1627" si="890">F1625</f>
        <v>0.06</v>
      </c>
      <c r="M1625" s="490">
        <v>1</v>
      </c>
      <c r="N1625" s="491">
        <f t="shared" si="887"/>
        <v>0.06</v>
      </c>
      <c r="O1625" s="576"/>
      <c r="P1625" s="576"/>
      <c r="Q1625" s="492">
        <f t="shared" si="888"/>
        <v>0</v>
      </c>
      <c r="R1625" s="492"/>
      <c r="S1625" s="715">
        <f t="shared" si="889"/>
        <v>0</v>
      </c>
      <c r="T1625" s="576"/>
      <c r="U1625" s="609"/>
      <c r="V1625" s="609"/>
      <c r="W1625" s="609"/>
      <c r="X1625" s="609"/>
      <c r="Y1625" s="609"/>
    </row>
    <row r="1626" spans="1:25" s="559" customFormat="1" x14ac:dyDescent="0.3">
      <c r="A1626" s="477" t="s">
        <v>2695</v>
      </c>
      <c r="B1626" s="501" t="s">
        <v>4988</v>
      </c>
      <c r="C1626" s="504" t="s">
        <v>552</v>
      </c>
      <c r="D1626" s="508" t="s">
        <v>654</v>
      </c>
      <c r="E1626" s="479" t="s">
        <v>18</v>
      </c>
      <c r="F1626" s="500">
        <f>F1627</f>
        <v>3</v>
      </c>
      <c r="G1626" s="500"/>
      <c r="H1626" s="500"/>
      <c r="I1626" s="500"/>
      <c r="J1626" s="500"/>
      <c r="K1626" s="500"/>
      <c r="L1626" s="506">
        <f t="shared" si="890"/>
        <v>3</v>
      </c>
      <c r="M1626" s="507">
        <v>1</v>
      </c>
      <c r="N1626" s="483">
        <f>ROUND(M1626*L1626,2)</f>
        <v>3</v>
      </c>
      <c r="O1626" s="575"/>
      <c r="P1626" s="575"/>
      <c r="Q1626" s="485"/>
      <c r="R1626" s="485">
        <f>ROUND(N1626*P1626,2)</f>
        <v>0</v>
      </c>
      <c r="S1626" s="715">
        <f>ROUND(Q1626+R1626,2)</f>
        <v>0</v>
      </c>
      <c r="T1626" s="586"/>
      <c r="U1626" s="558"/>
      <c r="V1626" s="558"/>
      <c r="W1626" s="558"/>
      <c r="X1626" s="558"/>
      <c r="Y1626" s="558"/>
    </row>
    <row r="1627" spans="1:25" s="626" customFormat="1" ht="27.6" x14ac:dyDescent="0.3">
      <c r="A1627" s="486" t="s">
        <v>2697</v>
      </c>
      <c r="B1627" s="543"/>
      <c r="C1627" s="486" t="s">
        <v>553</v>
      </c>
      <c r="D1627" s="819" t="s">
        <v>1543</v>
      </c>
      <c r="E1627" s="496" t="s">
        <v>18</v>
      </c>
      <c r="F1627" s="517">
        <v>3</v>
      </c>
      <c r="G1627" s="517"/>
      <c r="H1627" s="517"/>
      <c r="I1627" s="517"/>
      <c r="J1627" s="517"/>
      <c r="K1627" s="517"/>
      <c r="L1627" s="494">
        <f t="shared" si="890"/>
        <v>3</v>
      </c>
      <c r="M1627" s="490">
        <v>1</v>
      </c>
      <c r="N1627" s="491">
        <f t="shared" ref="N1627" si="891">ROUND(M1627*L1627,2)</f>
        <v>3</v>
      </c>
      <c r="O1627" s="577"/>
      <c r="P1627" s="577"/>
      <c r="Q1627" s="492">
        <f>ROUND(N1627*O1627,2)</f>
        <v>0</v>
      </c>
      <c r="R1627" s="492"/>
      <c r="S1627" s="715">
        <f>ROUND(Q1627+R1627,2)</f>
        <v>0</v>
      </c>
      <c r="T1627" s="584"/>
      <c r="U1627" s="625"/>
      <c r="V1627" s="625"/>
      <c r="W1627" s="625"/>
      <c r="X1627" s="625"/>
      <c r="Y1627" s="625"/>
    </row>
    <row r="1628" spans="1:25" s="608" customFormat="1" ht="18.75" customHeight="1" x14ac:dyDescent="0.3">
      <c r="A1628" s="477" t="s">
        <v>2699</v>
      </c>
      <c r="B1628" s="501" t="s">
        <v>2088</v>
      </c>
      <c r="C1628" s="477" t="s">
        <v>552</v>
      </c>
      <c r="D1628" s="812" t="s">
        <v>1338</v>
      </c>
      <c r="E1628" s="479" t="s">
        <v>3</v>
      </c>
      <c r="F1628" s="519">
        <f>F1629</f>
        <v>0.03</v>
      </c>
      <c r="G1628" s="479"/>
      <c r="H1628" s="479"/>
      <c r="I1628" s="479"/>
      <c r="J1628" s="479"/>
      <c r="K1628" s="500"/>
      <c r="L1628" s="519">
        <f>F1628</f>
        <v>0.03</v>
      </c>
      <c r="M1628" s="507">
        <v>1</v>
      </c>
      <c r="N1628" s="483">
        <f>ROUND(M1628*L1628,2)</f>
        <v>0.03</v>
      </c>
      <c r="O1628" s="575"/>
      <c r="P1628" s="575"/>
      <c r="Q1628" s="485"/>
      <c r="R1628" s="485">
        <f>ROUND(N1628*P1628,2)</f>
        <v>0</v>
      </c>
      <c r="S1628" s="715">
        <f>ROUND(Q1628+R1628,2)</f>
        <v>0</v>
      </c>
      <c r="T1628" s="587"/>
    </row>
    <row r="1629" spans="1:25" s="610" customFormat="1" ht="43.5" customHeight="1" x14ac:dyDescent="0.25">
      <c r="A1629" s="486" t="s">
        <v>2700</v>
      </c>
      <c r="B1629" s="487"/>
      <c r="C1629" s="486" t="s">
        <v>553</v>
      </c>
      <c r="D1629" s="810" t="s">
        <v>4547</v>
      </c>
      <c r="E1629" s="489" t="s">
        <v>3</v>
      </c>
      <c r="F1629" s="497">
        <v>0.03</v>
      </c>
      <c r="G1629" s="497"/>
      <c r="H1629" s="497"/>
      <c r="I1629" s="497"/>
      <c r="J1629" s="497"/>
      <c r="K1629" s="497"/>
      <c r="L1629" s="497">
        <f>F1629</f>
        <v>0.03</v>
      </c>
      <c r="M1629" s="490">
        <v>1.1000000000000001</v>
      </c>
      <c r="N1629" s="491">
        <f t="shared" ref="N1629:N1630" si="892">ROUND(M1629*L1629,2)</f>
        <v>0.03</v>
      </c>
      <c r="O1629" s="576"/>
      <c r="P1629" s="576"/>
      <c r="Q1629" s="492">
        <f t="shared" ref="Q1629:Q1630" si="893">ROUND(N1629*O1629,2)</f>
        <v>0</v>
      </c>
      <c r="R1629" s="492"/>
      <c r="S1629" s="715">
        <f t="shared" ref="S1629:S1630" si="894">ROUND(Q1629+R1629,2)</f>
        <v>0</v>
      </c>
      <c r="T1629" s="584"/>
    </row>
    <row r="1630" spans="1:25" s="610" customFormat="1" ht="25.5" customHeight="1" x14ac:dyDescent="0.3">
      <c r="A1630" s="486" t="s">
        <v>5072</v>
      </c>
      <c r="B1630" s="487"/>
      <c r="C1630" s="486" t="s">
        <v>553</v>
      </c>
      <c r="D1630" s="493" t="s">
        <v>3440</v>
      </c>
      <c r="E1630" s="489" t="s">
        <v>2</v>
      </c>
      <c r="F1630" s="497">
        <f>F1629</f>
        <v>0.03</v>
      </c>
      <c r="G1630" s="497"/>
      <c r="H1630" s="497"/>
      <c r="I1630" s="497"/>
      <c r="J1630" s="497"/>
      <c r="K1630" s="497"/>
      <c r="L1630" s="497">
        <f t="shared" ref="L1630" si="895">F1630</f>
        <v>0.03</v>
      </c>
      <c r="M1630" s="490">
        <v>0.7</v>
      </c>
      <c r="N1630" s="491">
        <f t="shared" si="892"/>
        <v>0.02</v>
      </c>
      <c r="O1630" s="576"/>
      <c r="P1630" s="576"/>
      <c r="Q1630" s="492">
        <f t="shared" si="893"/>
        <v>0</v>
      </c>
      <c r="R1630" s="492"/>
      <c r="S1630" s="715">
        <f t="shared" si="894"/>
        <v>0</v>
      </c>
      <c r="T1630" s="584"/>
    </row>
    <row r="1631" spans="1:25" s="617" customFormat="1" ht="22.5" customHeight="1" x14ac:dyDescent="0.3">
      <c r="A1631" s="510" t="s">
        <v>536</v>
      </c>
      <c r="B1631" s="511"/>
      <c r="C1631" s="510"/>
      <c r="D1631" s="465" t="s">
        <v>4652</v>
      </c>
      <c r="E1631" s="512"/>
      <c r="F1631" s="513"/>
      <c r="G1631" s="512"/>
      <c r="H1631" s="512"/>
      <c r="I1631" s="512"/>
      <c r="J1631" s="512"/>
      <c r="K1631" s="512"/>
      <c r="L1631" s="514"/>
      <c r="M1631" s="467"/>
      <c r="N1631" s="468"/>
      <c r="O1631" s="579"/>
      <c r="P1631" s="579"/>
      <c r="Q1631" s="469"/>
      <c r="R1631" s="469"/>
      <c r="S1631" s="715"/>
      <c r="T1631" s="579"/>
      <c r="U1631" s="616"/>
      <c r="V1631" s="616"/>
      <c r="W1631" s="616"/>
      <c r="X1631" s="616"/>
      <c r="Y1631" s="616"/>
    </row>
    <row r="1632" spans="1:25" s="608" customFormat="1" ht="32.25" customHeight="1" x14ac:dyDescent="0.3">
      <c r="A1632" s="477" t="s">
        <v>2702</v>
      </c>
      <c r="B1632" s="501" t="s">
        <v>2086</v>
      </c>
      <c r="C1632" s="477" t="s">
        <v>552</v>
      </c>
      <c r="D1632" s="802" t="s">
        <v>3128</v>
      </c>
      <c r="E1632" s="803" t="s">
        <v>3</v>
      </c>
      <c r="F1632" s="804"/>
      <c r="G1632" s="803"/>
      <c r="H1632" s="479"/>
      <c r="I1632" s="480"/>
      <c r="J1632" s="480"/>
      <c r="K1632" s="480">
        <f>SUM(K1633:K1633)</f>
        <v>6.4000000000000001E-2</v>
      </c>
      <c r="L1632" s="480">
        <f>K1632</f>
        <v>6.4000000000000001E-2</v>
      </c>
      <c r="M1632" s="482">
        <v>1</v>
      </c>
      <c r="N1632" s="483">
        <f>ROUND(M1632*L1632,2)</f>
        <v>0.06</v>
      </c>
      <c r="O1632" s="575"/>
      <c r="P1632" s="575"/>
      <c r="Q1632" s="485"/>
      <c r="R1632" s="485">
        <f>ROUND(N1632*P1632,2)</f>
        <v>0</v>
      </c>
      <c r="S1632" s="715">
        <f t="shared" ref="S1632:S1638" si="896">ROUND(Q1632+R1632,2)</f>
        <v>0</v>
      </c>
      <c r="T1632" s="575" t="s">
        <v>555</v>
      </c>
      <c r="U1632" s="607"/>
      <c r="V1632" s="607"/>
      <c r="W1632" s="607"/>
      <c r="X1632" s="607"/>
      <c r="Y1632" s="607"/>
    </row>
    <row r="1633" spans="1:25" s="610" customFormat="1" ht="22.5" customHeight="1" x14ac:dyDescent="0.25">
      <c r="A1633" s="486" t="s">
        <v>2703</v>
      </c>
      <c r="B1633" s="487"/>
      <c r="C1633" s="800" t="s">
        <v>553</v>
      </c>
      <c r="D1633" s="819" t="s">
        <v>4653</v>
      </c>
      <c r="E1633" s="496" t="s">
        <v>1210</v>
      </c>
      <c r="F1633" s="570"/>
      <c r="G1633" s="565">
        <v>0.8</v>
      </c>
      <c r="H1633" s="801">
        <v>0.8</v>
      </c>
      <c r="I1633" s="492">
        <f>(G1633+H1633)*2</f>
        <v>3.2</v>
      </c>
      <c r="J1633" s="634">
        <v>0.02</v>
      </c>
      <c r="K1633" s="492">
        <f>J1633*I1633</f>
        <v>6.4000000000000001E-2</v>
      </c>
      <c r="L1633" s="492">
        <f t="shared" ref="L1633" si="897">J1633</f>
        <v>0.02</v>
      </c>
      <c r="M1633" s="490">
        <v>1.1000000000000001</v>
      </c>
      <c r="N1633" s="491">
        <f t="shared" ref="N1633" si="898">ROUND(M1633*L1633,2)</f>
        <v>0.02</v>
      </c>
      <c r="O1633" s="576"/>
      <c r="P1633" s="576"/>
      <c r="Q1633" s="492">
        <f>ROUND(N1633*O1633,2)</f>
        <v>0</v>
      </c>
      <c r="R1633" s="492"/>
      <c r="S1633" s="715">
        <f t="shared" si="896"/>
        <v>0</v>
      </c>
      <c r="T1633" s="576"/>
      <c r="U1633" s="609"/>
      <c r="V1633" s="609"/>
      <c r="W1633" s="609"/>
      <c r="X1633" s="609"/>
      <c r="Y1633" s="609"/>
    </row>
    <row r="1634" spans="1:25" s="559" customFormat="1" x14ac:dyDescent="0.3">
      <c r="A1634" s="477" t="s">
        <v>2492</v>
      </c>
      <c r="B1634" s="501" t="s">
        <v>5577</v>
      </c>
      <c r="C1634" s="504" t="s">
        <v>552</v>
      </c>
      <c r="D1634" s="508" t="s">
        <v>5576</v>
      </c>
      <c r="E1634" s="479" t="s">
        <v>18</v>
      </c>
      <c r="F1634" s="500">
        <f>F1635</f>
        <v>1</v>
      </c>
      <c r="G1634" s="500"/>
      <c r="H1634" s="500"/>
      <c r="I1634" s="500"/>
      <c r="J1634" s="500"/>
      <c r="K1634" s="500"/>
      <c r="L1634" s="506">
        <f t="shared" ref="L1634:L1635" si="899">F1634</f>
        <v>1</v>
      </c>
      <c r="M1634" s="507">
        <v>1</v>
      </c>
      <c r="N1634" s="483">
        <f>ROUND(M1634*L1634,2)</f>
        <v>1</v>
      </c>
      <c r="O1634" s="575"/>
      <c r="P1634" s="575"/>
      <c r="Q1634" s="485"/>
      <c r="R1634" s="485">
        <f>ROUND(N1634*P1634,2)</f>
        <v>0</v>
      </c>
      <c r="S1634" s="715">
        <f t="shared" si="896"/>
        <v>0</v>
      </c>
      <c r="T1634" s="586"/>
      <c r="U1634" s="558"/>
      <c r="V1634" s="558"/>
      <c r="W1634" s="558"/>
      <c r="X1634" s="558"/>
      <c r="Y1634" s="558"/>
    </row>
    <row r="1635" spans="1:25" s="626" customFormat="1" ht="27.6" x14ac:dyDescent="0.3">
      <c r="A1635" s="486" t="s">
        <v>2720</v>
      </c>
      <c r="B1635" s="543"/>
      <c r="C1635" s="486" t="s">
        <v>553</v>
      </c>
      <c r="D1635" s="813" t="s">
        <v>4654</v>
      </c>
      <c r="E1635" s="496" t="s">
        <v>18</v>
      </c>
      <c r="F1635" s="517">
        <v>1</v>
      </c>
      <c r="G1635" s="517"/>
      <c r="H1635" s="517"/>
      <c r="I1635" s="517"/>
      <c r="J1635" s="517"/>
      <c r="K1635" s="517"/>
      <c r="L1635" s="494">
        <f t="shared" si="899"/>
        <v>1</v>
      </c>
      <c r="M1635" s="490">
        <v>1</v>
      </c>
      <c r="N1635" s="491">
        <f t="shared" ref="N1635" si="900">ROUND(M1635*L1635,2)</f>
        <v>1</v>
      </c>
      <c r="O1635" s="577"/>
      <c r="P1635" s="577"/>
      <c r="Q1635" s="492">
        <f>ROUND(N1635*O1635,2)</f>
        <v>0</v>
      </c>
      <c r="R1635" s="492"/>
      <c r="S1635" s="715">
        <f t="shared" si="896"/>
        <v>0</v>
      </c>
      <c r="T1635" s="584"/>
      <c r="U1635" s="625"/>
      <c r="V1635" s="625"/>
      <c r="W1635" s="625"/>
      <c r="X1635" s="625"/>
      <c r="Y1635" s="625"/>
    </row>
    <row r="1636" spans="1:25" s="559" customFormat="1" x14ac:dyDescent="0.3">
      <c r="A1636" s="477" t="s">
        <v>2722</v>
      </c>
      <c r="B1636" s="501" t="s">
        <v>2089</v>
      </c>
      <c r="C1636" s="504" t="s">
        <v>552</v>
      </c>
      <c r="D1636" s="499" t="s">
        <v>1127</v>
      </c>
      <c r="E1636" s="479" t="s">
        <v>18</v>
      </c>
      <c r="F1636" s="500">
        <f>F1637</f>
        <v>1</v>
      </c>
      <c r="G1636" s="500"/>
      <c r="H1636" s="500"/>
      <c r="I1636" s="500"/>
      <c r="J1636" s="500"/>
      <c r="K1636" s="500"/>
      <c r="L1636" s="506">
        <f t="shared" ref="L1636:L1637" si="901">F1636</f>
        <v>1</v>
      </c>
      <c r="M1636" s="507">
        <v>1</v>
      </c>
      <c r="N1636" s="483">
        <f>ROUND(M1636*L1636,2)</f>
        <v>1</v>
      </c>
      <c r="O1636" s="575"/>
      <c r="P1636" s="575"/>
      <c r="Q1636" s="485"/>
      <c r="R1636" s="485">
        <f>ROUND(N1636*P1636,2)</f>
        <v>0</v>
      </c>
      <c r="S1636" s="715">
        <f t="shared" si="896"/>
        <v>0</v>
      </c>
      <c r="T1636" s="586"/>
      <c r="U1636" s="558"/>
      <c r="V1636" s="558"/>
      <c r="W1636" s="558"/>
      <c r="X1636" s="558"/>
      <c r="Y1636" s="558"/>
    </row>
    <row r="1637" spans="1:25" s="626" customFormat="1" x14ac:dyDescent="0.3">
      <c r="A1637" s="486" t="s">
        <v>2723</v>
      </c>
      <c r="B1637" s="543"/>
      <c r="C1637" s="486" t="s">
        <v>553</v>
      </c>
      <c r="D1637" s="813" t="s">
        <v>4655</v>
      </c>
      <c r="E1637" s="496" t="s">
        <v>18</v>
      </c>
      <c r="F1637" s="517">
        <v>1</v>
      </c>
      <c r="G1637" s="517"/>
      <c r="H1637" s="517"/>
      <c r="I1637" s="517"/>
      <c r="J1637" s="517"/>
      <c r="K1637" s="517"/>
      <c r="L1637" s="494">
        <f t="shared" si="901"/>
        <v>1</v>
      </c>
      <c r="M1637" s="490">
        <v>1</v>
      </c>
      <c r="N1637" s="491">
        <f t="shared" ref="N1637" si="902">ROUND(M1637*L1637,2)</f>
        <v>1</v>
      </c>
      <c r="O1637" s="577"/>
      <c r="P1637" s="577"/>
      <c r="Q1637" s="492">
        <f>ROUND(N1637*O1637,2)</f>
        <v>0</v>
      </c>
      <c r="R1637" s="492"/>
      <c r="S1637" s="715">
        <f t="shared" si="896"/>
        <v>0</v>
      </c>
      <c r="T1637" s="584"/>
      <c r="U1637" s="625"/>
      <c r="V1637" s="625"/>
      <c r="W1637" s="625"/>
      <c r="X1637" s="625"/>
      <c r="Y1637" s="625"/>
    </row>
    <row r="1638" spans="1:25" s="608" customFormat="1" ht="18.75" customHeight="1" x14ac:dyDescent="0.3">
      <c r="A1638" s="477" t="s">
        <v>2724</v>
      </c>
      <c r="B1638" s="501" t="s">
        <v>2088</v>
      </c>
      <c r="C1638" s="477" t="s">
        <v>552</v>
      </c>
      <c r="D1638" s="812" t="s">
        <v>1338</v>
      </c>
      <c r="E1638" s="479" t="s">
        <v>3</v>
      </c>
      <c r="F1638" s="519">
        <f>F1639</f>
        <v>0.09</v>
      </c>
      <c r="G1638" s="479"/>
      <c r="H1638" s="479"/>
      <c r="I1638" s="479"/>
      <c r="J1638" s="479"/>
      <c r="K1638" s="500"/>
      <c r="L1638" s="519">
        <f>F1638</f>
        <v>0.09</v>
      </c>
      <c r="M1638" s="507">
        <v>1</v>
      </c>
      <c r="N1638" s="483">
        <f>ROUND(M1638*L1638,2)</f>
        <v>0.09</v>
      </c>
      <c r="O1638" s="575"/>
      <c r="P1638" s="575"/>
      <c r="Q1638" s="485"/>
      <c r="R1638" s="485">
        <f>ROUND(N1638*P1638,2)</f>
        <v>0</v>
      </c>
      <c r="S1638" s="715">
        <f t="shared" si="896"/>
        <v>0</v>
      </c>
      <c r="T1638" s="587"/>
    </row>
    <row r="1639" spans="1:25" s="610" customFormat="1" ht="36.75" customHeight="1" x14ac:dyDescent="0.3">
      <c r="A1639" s="486" t="s">
        <v>2725</v>
      </c>
      <c r="B1639" s="487"/>
      <c r="C1639" s="486" t="s">
        <v>553</v>
      </c>
      <c r="D1639" s="813" t="s">
        <v>4656</v>
      </c>
      <c r="E1639" s="489" t="s">
        <v>3</v>
      </c>
      <c r="F1639" s="497">
        <v>0.09</v>
      </c>
      <c r="G1639" s="497"/>
      <c r="H1639" s="497"/>
      <c r="I1639" s="497"/>
      <c r="J1639" s="497"/>
      <c r="K1639" s="497"/>
      <c r="L1639" s="497">
        <f>F1639</f>
        <v>0.09</v>
      </c>
      <c r="M1639" s="490">
        <v>1.1000000000000001</v>
      </c>
      <c r="N1639" s="491">
        <f t="shared" ref="N1639:N1640" si="903">ROUND(M1639*L1639,2)</f>
        <v>0.1</v>
      </c>
      <c r="O1639" s="576"/>
      <c r="P1639" s="576"/>
      <c r="Q1639" s="492">
        <f t="shared" ref="Q1639:Q1640" si="904">ROUND(N1639*O1639,2)</f>
        <v>0</v>
      </c>
      <c r="R1639" s="492"/>
      <c r="S1639" s="715">
        <f t="shared" ref="S1639:S1646" si="905">ROUND(Q1639+R1639,2)</f>
        <v>0</v>
      </c>
      <c r="T1639" s="584"/>
    </row>
    <row r="1640" spans="1:25" s="610" customFormat="1" x14ac:dyDescent="0.3">
      <c r="A1640" s="486" t="s">
        <v>5073</v>
      </c>
      <c r="B1640" s="487"/>
      <c r="C1640" s="486" t="s">
        <v>553</v>
      </c>
      <c r="D1640" s="493" t="s">
        <v>3440</v>
      </c>
      <c r="E1640" s="489" t="s">
        <v>2</v>
      </c>
      <c r="F1640" s="497">
        <f>F1639</f>
        <v>0.09</v>
      </c>
      <c r="G1640" s="497"/>
      <c r="H1640" s="497"/>
      <c r="I1640" s="497"/>
      <c r="J1640" s="497"/>
      <c r="K1640" s="497"/>
      <c r="L1640" s="497">
        <f t="shared" ref="L1640" si="906">F1640</f>
        <v>0.09</v>
      </c>
      <c r="M1640" s="490">
        <v>1.2</v>
      </c>
      <c r="N1640" s="491">
        <f t="shared" si="903"/>
        <v>0.11</v>
      </c>
      <c r="O1640" s="576"/>
      <c r="P1640" s="576"/>
      <c r="Q1640" s="492">
        <f t="shared" si="904"/>
        <v>0</v>
      </c>
      <c r="R1640" s="492"/>
      <c r="S1640" s="715">
        <f t="shared" si="905"/>
        <v>0</v>
      </c>
      <c r="T1640" s="584"/>
    </row>
    <row r="1641" spans="1:25" s="559" customFormat="1" ht="15.75" customHeight="1" x14ac:dyDescent="0.3">
      <c r="A1641" s="477" t="s">
        <v>2726</v>
      </c>
      <c r="B1641" s="538" t="s">
        <v>2974</v>
      </c>
      <c r="C1641" s="477" t="s">
        <v>552</v>
      </c>
      <c r="D1641" s="499" t="s">
        <v>1313</v>
      </c>
      <c r="E1641" s="479" t="s">
        <v>1685</v>
      </c>
      <c r="F1641" s="479">
        <f>F1642</f>
        <v>1</v>
      </c>
      <c r="G1641" s="479"/>
      <c r="H1641" s="479"/>
      <c r="I1641" s="479"/>
      <c r="J1641" s="479"/>
      <c r="K1641" s="479"/>
      <c r="L1641" s="500">
        <f>F1641</f>
        <v>1</v>
      </c>
      <c r="M1641" s="482">
        <v>1</v>
      </c>
      <c r="N1641" s="483">
        <f>ROUND(M1641*L1641,2)</f>
        <v>1</v>
      </c>
      <c r="O1641" s="575"/>
      <c r="P1641" s="575"/>
      <c r="Q1641" s="485"/>
      <c r="R1641" s="485">
        <f>ROUND(N1641*P1641,2)</f>
        <v>0</v>
      </c>
      <c r="S1641" s="715">
        <f>ROUND(Q1641+R1641,2)</f>
        <v>0</v>
      </c>
      <c r="T1641" s="586"/>
      <c r="U1641" s="558"/>
      <c r="V1641" s="558"/>
      <c r="W1641" s="558"/>
      <c r="X1641" s="558"/>
      <c r="Y1641" s="558"/>
    </row>
    <row r="1642" spans="1:25" s="629" customFormat="1" ht="17.25" customHeight="1" x14ac:dyDescent="0.25">
      <c r="A1642" s="486" t="s">
        <v>2727</v>
      </c>
      <c r="B1642" s="547"/>
      <c r="C1642" s="546" t="s">
        <v>553</v>
      </c>
      <c r="D1642" s="822" t="s">
        <v>4657</v>
      </c>
      <c r="E1642" s="548" t="s">
        <v>1685</v>
      </c>
      <c r="F1642" s="548">
        <v>1</v>
      </c>
      <c r="G1642" s="548"/>
      <c r="H1642" s="548"/>
      <c r="I1642" s="548"/>
      <c r="J1642" s="548"/>
      <c r="K1642" s="548"/>
      <c r="L1642" s="645">
        <f>F1642</f>
        <v>1</v>
      </c>
      <c r="M1642" s="646">
        <v>1</v>
      </c>
      <c r="N1642" s="491">
        <f t="shared" ref="N1642:N1646" si="907">ROUND(M1642*L1642,2)</f>
        <v>1</v>
      </c>
      <c r="O1642" s="581"/>
      <c r="P1642" s="581"/>
      <c r="Q1642" s="492">
        <f t="shared" ref="Q1642:Q1646" si="908">ROUND(N1642*O1642,2)</f>
        <v>0</v>
      </c>
      <c r="R1642" s="492"/>
      <c r="S1642" s="715">
        <f t="shared" si="905"/>
        <v>0</v>
      </c>
      <c r="T1642" s="620" t="s">
        <v>3137</v>
      </c>
      <c r="U1642" s="628"/>
    </row>
    <row r="1643" spans="1:25" s="610" customFormat="1" ht="17.25" customHeight="1" x14ac:dyDescent="0.25">
      <c r="A1643" s="486" t="s">
        <v>3035</v>
      </c>
      <c r="B1643" s="487"/>
      <c r="C1643" s="486" t="s">
        <v>553</v>
      </c>
      <c r="D1643" s="813" t="s">
        <v>4663</v>
      </c>
      <c r="E1643" s="489" t="s">
        <v>18</v>
      </c>
      <c r="F1643" s="489">
        <v>1</v>
      </c>
      <c r="G1643" s="489"/>
      <c r="H1643" s="489"/>
      <c r="I1643" s="489"/>
      <c r="J1643" s="489"/>
      <c r="K1643" s="489"/>
      <c r="L1643" s="540">
        <f>F1643</f>
        <v>1</v>
      </c>
      <c r="M1643" s="462">
        <v>1</v>
      </c>
      <c r="N1643" s="491">
        <f t="shared" si="907"/>
        <v>1</v>
      </c>
      <c r="O1643" s="576"/>
      <c r="P1643" s="576"/>
      <c r="Q1643" s="492">
        <f t="shared" si="908"/>
        <v>0</v>
      </c>
      <c r="R1643" s="492"/>
      <c r="S1643" s="715">
        <f t="shared" si="905"/>
        <v>0</v>
      </c>
      <c r="T1643" s="661"/>
      <c r="U1643" s="609"/>
    </row>
    <row r="1644" spans="1:25" s="610" customFormat="1" x14ac:dyDescent="0.25">
      <c r="A1644" s="486" t="s">
        <v>5074</v>
      </c>
      <c r="B1644" s="487"/>
      <c r="C1644" s="486" t="s">
        <v>553</v>
      </c>
      <c r="D1644" s="813" t="s">
        <v>4651</v>
      </c>
      <c r="E1644" s="489" t="s">
        <v>18</v>
      </c>
      <c r="F1644" s="520">
        <v>1</v>
      </c>
      <c r="G1644" s="489"/>
      <c r="H1644" s="489"/>
      <c r="I1644" s="489"/>
      <c r="J1644" s="489"/>
      <c r="K1644" s="494"/>
      <c r="L1644" s="540">
        <f>F1644</f>
        <v>1</v>
      </c>
      <c r="M1644" s="462">
        <v>1</v>
      </c>
      <c r="N1644" s="491">
        <f t="shared" si="907"/>
        <v>1</v>
      </c>
      <c r="O1644" s="576"/>
      <c r="P1644" s="576"/>
      <c r="Q1644" s="492">
        <f t="shared" si="908"/>
        <v>0</v>
      </c>
      <c r="R1644" s="492"/>
      <c r="S1644" s="715">
        <f t="shared" si="905"/>
        <v>0</v>
      </c>
      <c r="T1644" s="661"/>
      <c r="U1644" s="609"/>
    </row>
    <row r="1645" spans="1:25" s="610" customFormat="1" ht="15.75" customHeight="1" x14ac:dyDescent="0.25">
      <c r="A1645" s="486" t="s">
        <v>5075</v>
      </c>
      <c r="B1645" s="487"/>
      <c r="C1645" s="486" t="s">
        <v>553</v>
      </c>
      <c r="D1645" s="813" t="s">
        <v>4658</v>
      </c>
      <c r="E1645" s="489" t="s">
        <v>18</v>
      </c>
      <c r="F1645" s="494">
        <v>1</v>
      </c>
      <c r="G1645" s="489"/>
      <c r="H1645" s="489"/>
      <c r="I1645" s="489"/>
      <c r="J1645" s="489"/>
      <c r="K1645" s="489"/>
      <c r="L1645" s="540">
        <f t="shared" ref="L1645:L1646" si="909">F1645</f>
        <v>1</v>
      </c>
      <c r="M1645" s="462">
        <v>1</v>
      </c>
      <c r="N1645" s="491">
        <f t="shared" si="907"/>
        <v>1</v>
      </c>
      <c r="O1645" s="576"/>
      <c r="P1645" s="576"/>
      <c r="Q1645" s="492">
        <f t="shared" si="908"/>
        <v>0</v>
      </c>
      <c r="R1645" s="492"/>
      <c r="S1645" s="715">
        <f t="shared" si="905"/>
        <v>0</v>
      </c>
      <c r="T1645" s="661"/>
      <c r="U1645" s="609"/>
    </row>
    <row r="1646" spans="1:25" s="610" customFormat="1" ht="15.75" customHeight="1" x14ac:dyDescent="0.25">
      <c r="A1646" s="486" t="s">
        <v>5076</v>
      </c>
      <c r="B1646" s="487"/>
      <c r="C1646" s="486" t="s">
        <v>553</v>
      </c>
      <c r="D1646" s="813" t="s">
        <v>4664</v>
      </c>
      <c r="E1646" s="489" t="s">
        <v>18</v>
      </c>
      <c r="F1646" s="494">
        <v>1</v>
      </c>
      <c r="G1646" s="489"/>
      <c r="H1646" s="489"/>
      <c r="I1646" s="489"/>
      <c r="J1646" s="489"/>
      <c r="K1646" s="489"/>
      <c r="L1646" s="540">
        <f t="shared" si="909"/>
        <v>1</v>
      </c>
      <c r="M1646" s="462">
        <v>1</v>
      </c>
      <c r="N1646" s="491">
        <f t="shared" si="907"/>
        <v>1</v>
      </c>
      <c r="O1646" s="576"/>
      <c r="P1646" s="576"/>
      <c r="Q1646" s="492">
        <f t="shared" si="908"/>
        <v>0</v>
      </c>
      <c r="R1646" s="492"/>
      <c r="S1646" s="715">
        <f t="shared" si="905"/>
        <v>0</v>
      </c>
      <c r="T1646" s="661"/>
      <c r="U1646" s="609"/>
    </row>
    <row r="1647" spans="1:25" s="617" customFormat="1" ht="22.5" customHeight="1" x14ac:dyDescent="0.3">
      <c r="A1647" s="510" t="s">
        <v>537</v>
      </c>
      <c r="B1647" s="511"/>
      <c r="C1647" s="510"/>
      <c r="D1647" s="465" t="s">
        <v>4665</v>
      </c>
      <c r="E1647" s="512"/>
      <c r="F1647" s="513"/>
      <c r="G1647" s="512"/>
      <c r="H1647" s="512"/>
      <c r="I1647" s="512"/>
      <c r="J1647" s="512"/>
      <c r="K1647" s="512"/>
      <c r="L1647" s="514"/>
      <c r="M1647" s="467"/>
      <c r="N1647" s="468"/>
      <c r="O1647" s="579"/>
      <c r="P1647" s="579"/>
      <c r="Q1647" s="469"/>
      <c r="R1647" s="469"/>
      <c r="S1647" s="715"/>
      <c r="T1647" s="579"/>
      <c r="U1647" s="616"/>
      <c r="V1647" s="616"/>
      <c r="W1647" s="616"/>
      <c r="X1647" s="616"/>
      <c r="Y1647" s="616"/>
    </row>
    <row r="1648" spans="1:25" s="608" customFormat="1" ht="32.25" customHeight="1" x14ac:dyDescent="0.3">
      <c r="A1648" s="477" t="s">
        <v>2728</v>
      </c>
      <c r="B1648" s="501" t="s">
        <v>2086</v>
      </c>
      <c r="C1648" s="477" t="s">
        <v>552</v>
      </c>
      <c r="D1648" s="802" t="s">
        <v>3128</v>
      </c>
      <c r="E1648" s="803" t="s">
        <v>3</v>
      </c>
      <c r="F1648" s="804"/>
      <c r="G1648" s="803"/>
      <c r="H1648" s="479"/>
      <c r="I1648" s="480"/>
      <c r="J1648" s="480"/>
      <c r="K1648" s="480">
        <f>SUM(K1649:K1649)</f>
        <v>0.192</v>
      </c>
      <c r="L1648" s="480">
        <f>K1648</f>
        <v>0.192</v>
      </c>
      <c r="M1648" s="482">
        <v>1</v>
      </c>
      <c r="N1648" s="483">
        <f>ROUND(M1648*L1648,2)</f>
        <v>0.19</v>
      </c>
      <c r="O1648" s="575"/>
      <c r="P1648" s="575"/>
      <c r="Q1648" s="485"/>
      <c r="R1648" s="485">
        <f>ROUND(N1648*P1648,2)</f>
        <v>0</v>
      </c>
      <c r="S1648" s="715">
        <f t="shared" ref="S1648:S1654" si="910">ROUND(Q1648+R1648,2)</f>
        <v>0</v>
      </c>
      <c r="T1648" s="575" t="s">
        <v>555</v>
      </c>
      <c r="U1648" s="607"/>
      <c r="V1648" s="607"/>
      <c r="W1648" s="607"/>
      <c r="X1648" s="607"/>
      <c r="Y1648" s="607"/>
    </row>
    <row r="1649" spans="1:25" s="610" customFormat="1" ht="22.5" customHeight="1" x14ac:dyDescent="0.25">
      <c r="A1649" s="486" t="s">
        <v>2729</v>
      </c>
      <c r="B1649" s="487"/>
      <c r="C1649" s="800" t="s">
        <v>553</v>
      </c>
      <c r="D1649" s="819" t="s">
        <v>4653</v>
      </c>
      <c r="E1649" s="496" t="s">
        <v>1210</v>
      </c>
      <c r="F1649" s="570"/>
      <c r="G1649" s="565">
        <v>0.8</v>
      </c>
      <c r="H1649" s="801">
        <v>0.8</v>
      </c>
      <c r="I1649" s="492">
        <f>(G1649+H1649)*2</f>
        <v>3.2</v>
      </c>
      <c r="J1649" s="634">
        <f>0.03*2</f>
        <v>0.06</v>
      </c>
      <c r="K1649" s="492">
        <f>J1649*I1649</f>
        <v>0.192</v>
      </c>
      <c r="L1649" s="492">
        <f t="shared" ref="L1649" si="911">J1649</f>
        <v>0.06</v>
      </c>
      <c r="M1649" s="490">
        <v>1.1000000000000001</v>
      </c>
      <c r="N1649" s="491">
        <f t="shared" ref="N1649" si="912">ROUND(M1649*L1649,2)</f>
        <v>7.0000000000000007E-2</v>
      </c>
      <c r="O1649" s="576"/>
      <c r="P1649" s="576"/>
      <c r="Q1649" s="492">
        <f>ROUND(N1649*O1649,2)</f>
        <v>0</v>
      </c>
      <c r="R1649" s="492"/>
      <c r="S1649" s="715">
        <f t="shared" si="910"/>
        <v>0</v>
      </c>
      <c r="T1649" s="576"/>
      <c r="U1649" s="609"/>
      <c r="V1649" s="609"/>
      <c r="W1649" s="609"/>
      <c r="X1649" s="609"/>
      <c r="Y1649" s="609"/>
    </row>
    <row r="1650" spans="1:25" s="559" customFormat="1" x14ac:dyDescent="0.3">
      <c r="A1650" s="477" t="s">
        <v>2750</v>
      </c>
      <c r="B1650" s="501" t="s">
        <v>5577</v>
      </c>
      <c r="C1650" s="504" t="s">
        <v>552</v>
      </c>
      <c r="D1650" s="508" t="s">
        <v>5576</v>
      </c>
      <c r="E1650" s="479" t="s">
        <v>18</v>
      </c>
      <c r="F1650" s="500">
        <f>F1651</f>
        <v>2</v>
      </c>
      <c r="G1650" s="500"/>
      <c r="H1650" s="500"/>
      <c r="I1650" s="500"/>
      <c r="J1650" s="500"/>
      <c r="K1650" s="500"/>
      <c r="L1650" s="506">
        <f t="shared" ref="L1650:L1653" si="913">F1650</f>
        <v>2</v>
      </c>
      <c r="M1650" s="507">
        <v>1</v>
      </c>
      <c r="N1650" s="483">
        <f>ROUND(M1650*L1650,2)</f>
        <v>2</v>
      </c>
      <c r="O1650" s="575"/>
      <c r="P1650" s="575"/>
      <c r="Q1650" s="485"/>
      <c r="R1650" s="485">
        <f>ROUND(N1650*P1650,2)</f>
        <v>0</v>
      </c>
      <c r="S1650" s="715">
        <f t="shared" si="910"/>
        <v>0</v>
      </c>
      <c r="T1650" s="586"/>
      <c r="U1650" s="558"/>
      <c r="V1650" s="558"/>
      <c r="W1650" s="558"/>
      <c r="X1650" s="558"/>
      <c r="Y1650" s="558"/>
    </row>
    <row r="1651" spans="1:25" s="626" customFormat="1" ht="27.6" x14ac:dyDescent="0.3">
      <c r="A1651" s="486" t="s">
        <v>2751</v>
      </c>
      <c r="B1651" s="543"/>
      <c r="C1651" s="486" t="s">
        <v>553</v>
      </c>
      <c r="D1651" s="813" t="s">
        <v>4654</v>
      </c>
      <c r="E1651" s="496" t="s">
        <v>18</v>
      </c>
      <c r="F1651" s="517">
        <v>2</v>
      </c>
      <c r="G1651" s="517"/>
      <c r="H1651" s="517"/>
      <c r="I1651" s="517"/>
      <c r="J1651" s="517"/>
      <c r="K1651" s="517"/>
      <c r="L1651" s="494">
        <f t="shared" si="913"/>
        <v>2</v>
      </c>
      <c r="M1651" s="490">
        <v>1</v>
      </c>
      <c r="N1651" s="491">
        <f t="shared" ref="N1651" si="914">ROUND(M1651*L1651,2)</f>
        <v>2</v>
      </c>
      <c r="O1651" s="577"/>
      <c r="P1651" s="577"/>
      <c r="Q1651" s="492">
        <f>ROUND(N1651*O1651,2)</f>
        <v>0</v>
      </c>
      <c r="R1651" s="492"/>
      <c r="S1651" s="715">
        <f t="shared" si="910"/>
        <v>0</v>
      </c>
      <c r="T1651" s="584"/>
      <c r="U1651" s="625"/>
      <c r="V1651" s="625"/>
      <c r="W1651" s="625"/>
      <c r="X1651" s="625"/>
      <c r="Y1651" s="625"/>
    </row>
    <row r="1652" spans="1:25" s="559" customFormat="1" x14ac:dyDescent="0.3">
      <c r="A1652" s="477" t="s">
        <v>2753</v>
      </c>
      <c r="B1652" s="501" t="s">
        <v>2089</v>
      </c>
      <c r="C1652" s="504" t="s">
        <v>552</v>
      </c>
      <c r="D1652" s="499" t="s">
        <v>1127</v>
      </c>
      <c r="E1652" s="479" t="s">
        <v>18</v>
      </c>
      <c r="F1652" s="500">
        <f>F1653</f>
        <v>1</v>
      </c>
      <c r="G1652" s="500"/>
      <c r="H1652" s="500"/>
      <c r="I1652" s="500"/>
      <c r="J1652" s="500"/>
      <c r="K1652" s="500"/>
      <c r="L1652" s="506">
        <f t="shared" si="913"/>
        <v>1</v>
      </c>
      <c r="M1652" s="507">
        <v>1</v>
      </c>
      <c r="N1652" s="483">
        <f>ROUND(M1652*L1652,2)</f>
        <v>1</v>
      </c>
      <c r="O1652" s="575"/>
      <c r="P1652" s="575"/>
      <c r="Q1652" s="485"/>
      <c r="R1652" s="485">
        <f>ROUND(N1652*P1652,2)</f>
        <v>0</v>
      </c>
      <c r="S1652" s="715">
        <f t="shared" si="910"/>
        <v>0</v>
      </c>
      <c r="T1652" s="586"/>
      <c r="U1652" s="558"/>
      <c r="V1652" s="558"/>
      <c r="W1652" s="558"/>
      <c r="X1652" s="558"/>
      <c r="Y1652" s="558"/>
    </row>
    <row r="1653" spans="1:25" s="626" customFormat="1" x14ac:dyDescent="0.3">
      <c r="A1653" s="486" t="s">
        <v>2754</v>
      </c>
      <c r="B1653" s="543"/>
      <c r="C1653" s="486" t="s">
        <v>553</v>
      </c>
      <c r="D1653" s="813" t="s">
        <v>4659</v>
      </c>
      <c r="E1653" s="496" t="s">
        <v>18</v>
      </c>
      <c r="F1653" s="517">
        <v>1</v>
      </c>
      <c r="G1653" s="517"/>
      <c r="H1653" s="517"/>
      <c r="I1653" s="517"/>
      <c r="J1653" s="517"/>
      <c r="K1653" s="517"/>
      <c r="L1653" s="494">
        <f t="shared" si="913"/>
        <v>1</v>
      </c>
      <c r="M1653" s="490">
        <v>1</v>
      </c>
      <c r="N1653" s="491">
        <f t="shared" ref="N1653" si="915">ROUND(M1653*L1653,2)</f>
        <v>1</v>
      </c>
      <c r="O1653" s="577"/>
      <c r="P1653" s="577"/>
      <c r="Q1653" s="492">
        <f>ROUND(N1653*O1653,2)</f>
        <v>0</v>
      </c>
      <c r="R1653" s="492"/>
      <c r="S1653" s="715">
        <f t="shared" si="910"/>
        <v>0</v>
      </c>
      <c r="T1653" s="584"/>
      <c r="U1653" s="625"/>
      <c r="V1653" s="625"/>
      <c r="W1653" s="625"/>
      <c r="X1653" s="625"/>
      <c r="Y1653" s="625"/>
    </row>
    <row r="1654" spans="1:25" s="608" customFormat="1" ht="18.75" customHeight="1" x14ac:dyDescent="0.3">
      <c r="A1654" s="477" t="s">
        <v>2755</v>
      </c>
      <c r="B1654" s="501" t="s">
        <v>2088</v>
      </c>
      <c r="C1654" s="477" t="s">
        <v>552</v>
      </c>
      <c r="D1654" s="812" t="s">
        <v>1338</v>
      </c>
      <c r="E1654" s="479" t="s">
        <v>3</v>
      </c>
      <c r="F1654" s="519">
        <f>F1655</f>
        <v>0.18</v>
      </c>
      <c r="G1654" s="479"/>
      <c r="H1654" s="479"/>
      <c r="I1654" s="479"/>
      <c r="J1654" s="479"/>
      <c r="K1654" s="500"/>
      <c r="L1654" s="519">
        <f>F1654</f>
        <v>0.18</v>
      </c>
      <c r="M1654" s="507">
        <v>1</v>
      </c>
      <c r="N1654" s="483">
        <f>ROUND(M1654*L1654,2)</f>
        <v>0.18</v>
      </c>
      <c r="O1654" s="575"/>
      <c r="P1654" s="575"/>
      <c r="Q1654" s="485"/>
      <c r="R1654" s="485">
        <f>ROUND(N1654*P1654,2)</f>
        <v>0</v>
      </c>
      <c r="S1654" s="715">
        <f t="shared" si="910"/>
        <v>0</v>
      </c>
      <c r="T1654" s="587"/>
    </row>
    <row r="1655" spans="1:25" s="610" customFormat="1" ht="36.75" customHeight="1" x14ac:dyDescent="0.3">
      <c r="A1655" s="486" t="s">
        <v>2756</v>
      </c>
      <c r="B1655" s="487"/>
      <c r="C1655" s="486" t="s">
        <v>553</v>
      </c>
      <c r="D1655" s="813" t="s">
        <v>4656</v>
      </c>
      <c r="E1655" s="489" t="s">
        <v>3</v>
      </c>
      <c r="F1655" s="497">
        <v>0.18</v>
      </c>
      <c r="G1655" s="497"/>
      <c r="H1655" s="497"/>
      <c r="I1655" s="497"/>
      <c r="J1655" s="497"/>
      <c r="K1655" s="497"/>
      <c r="L1655" s="497">
        <f>F1655</f>
        <v>0.18</v>
      </c>
      <c r="M1655" s="490">
        <v>1.1000000000000001</v>
      </c>
      <c r="N1655" s="491">
        <f t="shared" ref="N1655:N1656" si="916">ROUND(M1655*L1655,2)</f>
        <v>0.2</v>
      </c>
      <c r="O1655" s="576"/>
      <c r="P1655" s="576"/>
      <c r="Q1655" s="492">
        <f t="shared" ref="Q1655:Q1656" si="917">ROUND(N1655*O1655,2)</f>
        <v>0</v>
      </c>
      <c r="R1655" s="492"/>
      <c r="S1655" s="715">
        <f t="shared" ref="S1655:S1662" si="918">ROUND(Q1655+R1655,2)</f>
        <v>0</v>
      </c>
      <c r="T1655" s="584"/>
    </row>
    <row r="1656" spans="1:25" s="610" customFormat="1" x14ac:dyDescent="0.3">
      <c r="A1656" s="486" t="s">
        <v>5077</v>
      </c>
      <c r="B1656" s="487"/>
      <c r="C1656" s="486" t="s">
        <v>553</v>
      </c>
      <c r="D1656" s="493" t="s">
        <v>3440</v>
      </c>
      <c r="E1656" s="489" t="s">
        <v>2</v>
      </c>
      <c r="F1656" s="497">
        <f>F1655</f>
        <v>0.18</v>
      </c>
      <c r="G1656" s="497"/>
      <c r="H1656" s="497"/>
      <c r="I1656" s="497"/>
      <c r="J1656" s="497"/>
      <c r="K1656" s="497"/>
      <c r="L1656" s="497">
        <f t="shared" ref="L1656" si="919">F1656</f>
        <v>0.18</v>
      </c>
      <c r="M1656" s="490">
        <v>1.2</v>
      </c>
      <c r="N1656" s="491">
        <f t="shared" si="916"/>
        <v>0.22</v>
      </c>
      <c r="O1656" s="576"/>
      <c r="P1656" s="576"/>
      <c r="Q1656" s="492">
        <f t="shared" si="917"/>
        <v>0</v>
      </c>
      <c r="R1656" s="492"/>
      <c r="S1656" s="715">
        <f t="shared" si="918"/>
        <v>0</v>
      </c>
      <c r="T1656" s="584"/>
    </row>
    <row r="1657" spans="1:25" s="559" customFormat="1" ht="15.75" customHeight="1" x14ac:dyDescent="0.3">
      <c r="A1657" s="477" t="s">
        <v>2757</v>
      </c>
      <c r="B1657" s="538" t="s">
        <v>2974</v>
      </c>
      <c r="C1657" s="477" t="s">
        <v>552</v>
      </c>
      <c r="D1657" s="499" t="s">
        <v>1313</v>
      </c>
      <c r="E1657" s="479" t="s">
        <v>1685</v>
      </c>
      <c r="F1657" s="479">
        <f>F1658</f>
        <v>1</v>
      </c>
      <c r="G1657" s="479"/>
      <c r="H1657" s="479"/>
      <c r="I1657" s="479"/>
      <c r="J1657" s="479"/>
      <c r="K1657" s="479"/>
      <c r="L1657" s="500">
        <f>F1657</f>
        <v>1</v>
      </c>
      <c r="M1657" s="482">
        <v>1</v>
      </c>
      <c r="N1657" s="483">
        <f>ROUND(M1657*L1657,2)</f>
        <v>1</v>
      </c>
      <c r="O1657" s="575"/>
      <c r="P1657" s="575"/>
      <c r="Q1657" s="485"/>
      <c r="R1657" s="485">
        <f>ROUND(N1657*P1657,2)</f>
        <v>0</v>
      </c>
      <c r="S1657" s="715">
        <f>ROUND(Q1657+R1657,2)</f>
        <v>0</v>
      </c>
      <c r="T1657" s="586"/>
      <c r="U1657" s="558"/>
      <c r="V1657" s="558"/>
      <c r="W1657" s="558"/>
      <c r="X1657" s="558"/>
      <c r="Y1657" s="558"/>
    </row>
    <row r="1658" spans="1:25" s="629" customFormat="1" ht="17.25" customHeight="1" x14ac:dyDescent="0.25">
      <c r="A1658" s="486" t="s">
        <v>2758</v>
      </c>
      <c r="B1658" s="547"/>
      <c r="C1658" s="546" t="s">
        <v>553</v>
      </c>
      <c r="D1658" s="822" t="s">
        <v>4660</v>
      </c>
      <c r="E1658" s="548" t="s">
        <v>1685</v>
      </c>
      <c r="F1658" s="548">
        <v>1</v>
      </c>
      <c r="G1658" s="548"/>
      <c r="H1658" s="548"/>
      <c r="I1658" s="548"/>
      <c r="J1658" s="548"/>
      <c r="K1658" s="548"/>
      <c r="L1658" s="645">
        <f>F1658</f>
        <v>1</v>
      </c>
      <c r="M1658" s="646">
        <v>1</v>
      </c>
      <c r="N1658" s="491">
        <f t="shared" ref="N1658:N1662" si="920">ROUND(M1658*L1658,2)</f>
        <v>1</v>
      </c>
      <c r="O1658" s="581"/>
      <c r="P1658" s="581"/>
      <c r="Q1658" s="492">
        <f t="shared" ref="Q1658:Q1662" si="921">ROUND(N1658*O1658,2)</f>
        <v>0</v>
      </c>
      <c r="R1658" s="492"/>
      <c r="S1658" s="715">
        <f t="shared" si="918"/>
        <v>0</v>
      </c>
      <c r="T1658" s="620" t="s">
        <v>3137</v>
      </c>
      <c r="U1658" s="628"/>
    </row>
    <row r="1659" spans="1:25" s="610" customFormat="1" ht="17.25" customHeight="1" x14ac:dyDescent="0.25">
      <c r="A1659" s="486" t="s">
        <v>3037</v>
      </c>
      <c r="B1659" s="487"/>
      <c r="C1659" s="486" t="s">
        <v>553</v>
      </c>
      <c r="D1659" s="813" t="s">
        <v>4662</v>
      </c>
      <c r="E1659" s="489" t="s">
        <v>18</v>
      </c>
      <c r="F1659" s="489">
        <v>1</v>
      </c>
      <c r="G1659" s="489"/>
      <c r="H1659" s="489"/>
      <c r="I1659" s="489"/>
      <c r="J1659" s="489"/>
      <c r="K1659" s="489"/>
      <c r="L1659" s="540">
        <f>F1659</f>
        <v>1</v>
      </c>
      <c r="M1659" s="462">
        <v>1</v>
      </c>
      <c r="N1659" s="491">
        <f t="shared" si="920"/>
        <v>1</v>
      </c>
      <c r="O1659" s="576"/>
      <c r="P1659" s="576"/>
      <c r="Q1659" s="492">
        <f t="shared" si="921"/>
        <v>0</v>
      </c>
      <c r="R1659" s="492"/>
      <c r="S1659" s="715">
        <f t="shared" si="918"/>
        <v>0</v>
      </c>
      <c r="T1659" s="661"/>
      <c r="U1659" s="609"/>
    </row>
    <row r="1660" spans="1:25" s="610" customFormat="1" x14ac:dyDescent="0.25">
      <c r="A1660" s="486" t="s">
        <v>5078</v>
      </c>
      <c r="B1660" s="487"/>
      <c r="C1660" s="486" t="s">
        <v>553</v>
      </c>
      <c r="D1660" s="813" t="s">
        <v>4661</v>
      </c>
      <c r="E1660" s="489" t="s">
        <v>18</v>
      </c>
      <c r="F1660" s="520">
        <v>1</v>
      </c>
      <c r="G1660" s="489"/>
      <c r="H1660" s="489"/>
      <c r="I1660" s="489"/>
      <c r="J1660" s="489"/>
      <c r="K1660" s="494"/>
      <c r="L1660" s="540">
        <f>F1660</f>
        <v>1</v>
      </c>
      <c r="M1660" s="462">
        <v>1</v>
      </c>
      <c r="N1660" s="491">
        <f t="shared" si="920"/>
        <v>1</v>
      </c>
      <c r="O1660" s="576"/>
      <c r="P1660" s="576"/>
      <c r="Q1660" s="492">
        <f t="shared" si="921"/>
        <v>0</v>
      </c>
      <c r="R1660" s="492"/>
      <c r="S1660" s="715">
        <f t="shared" si="918"/>
        <v>0</v>
      </c>
      <c r="T1660" s="661"/>
      <c r="U1660" s="609"/>
    </row>
    <row r="1661" spans="1:25" s="610" customFormat="1" ht="15.75" customHeight="1" x14ac:dyDescent="0.25">
      <c r="A1661" s="486" t="s">
        <v>5079</v>
      </c>
      <c r="B1661" s="487"/>
      <c r="C1661" s="486" t="s">
        <v>553</v>
      </c>
      <c r="D1661" s="813" t="s">
        <v>4658</v>
      </c>
      <c r="E1661" s="489" t="s">
        <v>18</v>
      </c>
      <c r="F1661" s="494">
        <v>1</v>
      </c>
      <c r="G1661" s="489"/>
      <c r="H1661" s="489"/>
      <c r="I1661" s="489"/>
      <c r="J1661" s="489"/>
      <c r="K1661" s="489"/>
      <c r="L1661" s="540">
        <f t="shared" ref="L1661:L1662" si="922">F1661</f>
        <v>1</v>
      </c>
      <c r="M1661" s="462">
        <v>1</v>
      </c>
      <c r="N1661" s="491">
        <f t="shared" si="920"/>
        <v>1</v>
      </c>
      <c r="O1661" s="576"/>
      <c r="P1661" s="576"/>
      <c r="Q1661" s="492">
        <f t="shared" si="921"/>
        <v>0</v>
      </c>
      <c r="R1661" s="492"/>
      <c r="S1661" s="715">
        <f t="shared" si="918"/>
        <v>0</v>
      </c>
      <c r="T1661" s="661"/>
      <c r="U1661" s="609"/>
    </row>
    <row r="1662" spans="1:25" s="610" customFormat="1" ht="15.75" customHeight="1" x14ac:dyDescent="0.25">
      <c r="A1662" s="486" t="s">
        <v>5080</v>
      </c>
      <c r="B1662" s="487"/>
      <c r="C1662" s="486" t="s">
        <v>553</v>
      </c>
      <c r="D1662" s="813" t="s">
        <v>4664</v>
      </c>
      <c r="E1662" s="489" t="s">
        <v>18</v>
      </c>
      <c r="F1662" s="494">
        <v>1</v>
      </c>
      <c r="G1662" s="489"/>
      <c r="H1662" s="489"/>
      <c r="I1662" s="489"/>
      <c r="J1662" s="489"/>
      <c r="K1662" s="489"/>
      <c r="L1662" s="540">
        <f t="shared" si="922"/>
        <v>1</v>
      </c>
      <c r="M1662" s="462">
        <v>1</v>
      </c>
      <c r="N1662" s="491">
        <f t="shared" si="920"/>
        <v>1</v>
      </c>
      <c r="O1662" s="576"/>
      <c r="P1662" s="576"/>
      <c r="Q1662" s="492">
        <f t="shared" si="921"/>
        <v>0</v>
      </c>
      <c r="R1662" s="492"/>
      <c r="S1662" s="715">
        <f t="shared" si="918"/>
        <v>0</v>
      </c>
      <c r="T1662" s="661"/>
      <c r="U1662" s="609"/>
    </row>
    <row r="1663" spans="1:25" s="617" customFormat="1" ht="22.5" customHeight="1" x14ac:dyDescent="0.3">
      <c r="A1663" s="510" t="s">
        <v>538</v>
      </c>
      <c r="B1663" s="511"/>
      <c r="C1663" s="510"/>
      <c r="D1663" s="465" t="s">
        <v>4666</v>
      </c>
      <c r="E1663" s="512"/>
      <c r="F1663" s="513"/>
      <c r="G1663" s="512"/>
      <c r="H1663" s="512"/>
      <c r="I1663" s="512"/>
      <c r="J1663" s="512"/>
      <c r="K1663" s="512"/>
      <c r="L1663" s="514"/>
      <c r="M1663" s="467"/>
      <c r="N1663" s="468"/>
      <c r="O1663" s="579"/>
      <c r="P1663" s="579"/>
      <c r="Q1663" s="469"/>
      <c r="R1663" s="469"/>
      <c r="S1663" s="715"/>
      <c r="T1663" s="579"/>
      <c r="U1663" s="616"/>
      <c r="V1663" s="616"/>
      <c r="W1663" s="616"/>
      <c r="X1663" s="616"/>
      <c r="Y1663" s="616"/>
    </row>
    <row r="1664" spans="1:25" s="608" customFormat="1" ht="32.25" customHeight="1" x14ac:dyDescent="0.3">
      <c r="A1664" s="477" t="s">
        <v>2759</v>
      </c>
      <c r="B1664" s="501" t="s">
        <v>2086</v>
      </c>
      <c r="C1664" s="477" t="s">
        <v>552</v>
      </c>
      <c r="D1664" s="802" t="s">
        <v>3128</v>
      </c>
      <c r="E1664" s="803" t="s">
        <v>3</v>
      </c>
      <c r="F1664" s="804"/>
      <c r="G1664" s="803"/>
      <c r="H1664" s="479"/>
      <c r="I1664" s="480"/>
      <c r="J1664" s="480"/>
      <c r="K1664" s="480">
        <f>SUM(K1665:K1676)</f>
        <v>91.322642095389085</v>
      </c>
      <c r="L1664" s="480">
        <f>K1664</f>
        <v>91.322642095389085</v>
      </c>
      <c r="M1664" s="482">
        <v>1</v>
      </c>
      <c r="N1664" s="483">
        <f>ROUND(M1664*L1664,2)</f>
        <v>91.32</v>
      </c>
      <c r="O1664" s="575"/>
      <c r="P1664" s="575"/>
      <c r="Q1664" s="485"/>
      <c r="R1664" s="485">
        <f>ROUND(N1664*P1664,2)</f>
        <v>0</v>
      </c>
      <c r="S1664" s="715">
        <f>ROUND(Q1664+R1664,2)</f>
        <v>0</v>
      </c>
      <c r="T1664" s="575" t="s">
        <v>555</v>
      </c>
      <c r="U1664" s="607"/>
      <c r="V1664" s="607"/>
      <c r="W1664" s="607"/>
      <c r="X1664" s="607"/>
      <c r="Y1664" s="607"/>
    </row>
    <row r="1665" spans="1:25" s="610" customFormat="1" ht="22.5" customHeight="1" x14ac:dyDescent="0.25">
      <c r="A1665" s="486" t="s">
        <v>5081</v>
      </c>
      <c r="B1665" s="487"/>
      <c r="C1665" s="800" t="s">
        <v>553</v>
      </c>
      <c r="D1665" s="813" t="s">
        <v>4670</v>
      </c>
      <c r="E1665" s="496" t="s">
        <v>1210</v>
      </c>
      <c r="F1665" s="570"/>
      <c r="G1665" s="565">
        <v>0.2</v>
      </c>
      <c r="H1665" s="801">
        <v>0.2</v>
      </c>
      <c r="I1665" s="492">
        <f>(G1665+H1665)*2</f>
        <v>0.8</v>
      </c>
      <c r="J1665" s="634">
        <v>2.33</v>
      </c>
      <c r="K1665" s="492">
        <f>J1665*I1665</f>
        <v>1.8640000000000001</v>
      </c>
      <c r="L1665" s="492">
        <f>J1665</f>
        <v>2.33</v>
      </c>
      <c r="M1665" s="490">
        <v>1.1000000000000001</v>
      </c>
      <c r="N1665" s="491">
        <f t="shared" ref="N1665:N1677" si="923">ROUND(M1665*L1665,2)</f>
        <v>2.56</v>
      </c>
      <c r="O1665" s="576"/>
      <c r="P1665" s="576"/>
      <c r="Q1665" s="492">
        <f t="shared" ref="Q1665:Q1677" si="924">ROUND(N1665*O1665,2)</f>
        <v>0</v>
      </c>
      <c r="R1665" s="492"/>
      <c r="S1665" s="715">
        <f t="shared" ref="S1665:S1677" si="925">ROUND(Q1665+R1665,2)</f>
        <v>0</v>
      </c>
      <c r="T1665" s="576"/>
      <c r="U1665" s="609"/>
      <c r="V1665" s="609"/>
      <c r="W1665" s="609"/>
      <c r="X1665" s="609"/>
      <c r="Y1665" s="609"/>
    </row>
    <row r="1666" spans="1:25" s="610" customFormat="1" ht="22.5" customHeight="1" x14ac:dyDescent="0.25">
      <c r="A1666" s="486" t="s">
        <v>5082</v>
      </c>
      <c r="B1666" s="487"/>
      <c r="C1666" s="800" t="s">
        <v>553</v>
      </c>
      <c r="D1666" s="813" t="s">
        <v>4623</v>
      </c>
      <c r="E1666" s="496" t="s">
        <v>1210</v>
      </c>
      <c r="F1666" s="570"/>
      <c r="G1666" s="565">
        <v>0.3</v>
      </c>
      <c r="H1666" s="801">
        <v>0.25</v>
      </c>
      <c r="I1666" s="492">
        <f>(G1666+H1666)*2</f>
        <v>1.1000000000000001</v>
      </c>
      <c r="J1666" s="634">
        <v>65.540000000000006</v>
      </c>
      <c r="K1666" s="492">
        <f>J1666*I1666</f>
        <v>72.094000000000008</v>
      </c>
      <c r="L1666" s="492">
        <f t="shared" ref="L1666" si="926">J1666</f>
        <v>65.540000000000006</v>
      </c>
      <c r="M1666" s="490">
        <v>1.1000000000000001</v>
      </c>
      <c r="N1666" s="491">
        <f t="shared" si="923"/>
        <v>72.09</v>
      </c>
      <c r="O1666" s="576"/>
      <c r="P1666" s="576"/>
      <c r="Q1666" s="492">
        <f t="shared" si="924"/>
        <v>0</v>
      </c>
      <c r="R1666" s="492"/>
      <c r="S1666" s="715">
        <f t="shared" si="925"/>
        <v>0</v>
      </c>
      <c r="T1666" s="576"/>
      <c r="U1666" s="609"/>
      <c r="V1666" s="609"/>
      <c r="W1666" s="609"/>
      <c r="X1666" s="609"/>
      <c r="Y1666" s="609"/>
    </row>
    <row r="1667" spans="1:25" s="610" customFormat="1" ht="22.5" customHeight="1" x14ac:dyDescent="0.25">
      <c r="A1667" s="486" t="s">
        <v>5083</v>
      </c>
      <c r="B1667" s="487"/>
      <c r="C1667" s="800" t="s">
        <v>553</v>
      </c>
      <c r="D1667" s="813" t="s">
        <v>4671</v>
      </c>
      <c r="E1667" s="496" t="s">
        <v>18</v>
      </c>
      <c r="F1667" s="570">
        <v>2</v>
      </c>
      <c r="G1667" s="565"/>
      <c r="H1667" s="801"/>
      <c r="I1667" s="492"/>
      <c r="J1667" s="634"/>
      <c r="K1667" s="492">
        <v>0.57476417833322735</v>
      </c>
      <c r="L1667" s="492">
        <f>F1667</f>
        <v>2</v>
      </c>
      <c r="M1667" s="490">
        <v>1</v>
      </c>
      <c r="N1667" s="491">
        <f t="shared" si="923"/>
        <v>2</v>
      </c>
      <c r="O1667" s="576"/>
      <c r="P1667" s="576"/>
      <c r="Q1667" s="492">
        <f t="shared" si="924"/>
        <v>0</v>
      </c>
      <c r="R1667" s="492"/>
      <c r="S1667" s="715">
        <f t="shared" si="925"/>
        <v>0</v>
      </c>
      <c r="T1667" s="576"/>
      <c r="U1667" s="609"/>
      <c r="V1667" s="609"/>
      <c r="W1667" s="609"/>
      <c r="X1667" s="609"/>
      <c r="Y1667" s="609"/>
    </row>
    <row r="1668" spans="1:25" s="610" customFormat="1" ht="22.5" customHeight="1" x14ac:dyDescent="0.25">
      <c r="A1668" s="486" t="s">
        <v>5084</v>
      </c>
      <c r="B1668" s="487"/>
      <c r="C1668" s="800" t="s">
        <v>553</v>
      </c>
      <c r="D1668" s="813" t="s">
        <v>4672</v>
      </c>
      <c r="E1668" s="496" t="s">
        <v>18</v>
      </c>
      <c r="F1668" s="570">
        <v>5</v>
      </c>
      <c r="G1668" s="565"/>
      <c r="H1668" s="801"/>
      <c r="I1668" s="492"/>
      <c r="J1668" s="634"/>
      <c r="K1668" s="492">
        <v>1.6557192545839408</v>
      </c>
      <c r="L1668" s="492">
        <f t="shared" ref="L1668:L1676" si="927">F1668</f>
        <v>5</v>
      </c>
      <c r="M1668" s="490">
        <v>1</v>
      </c>
      <c r="N1668" s="491">
        <f t="shared" si="923"/>
        <v>5</v>
      </c>
      <c r="O1668" s="576"/>
      <c r="P1668" s="576"/>
      <c r="Q1668" s="492">
        <f t="shared" si="924"/>
        <v>0</v>
      </c>
      <c r="R1668" s="492"/>
      <c r="S1668" s="715">
        <f t="shared" si="925"/>
        <v>0</v>
      </c>
      <c r="T1668" s="576"/>
      <c r="U1668" s="609"/>
      <c r="V1668" s="609"/>
      <c r="W1668" s="609"/>
      <c r="X1668" s="609"/>
      <c r="Y1668" s="609"/>
    </row>
    <row r="1669" spans="1:25" s="610" customFormat="1" ht="22.5" customHeight="1" x14ac:dyDescent="0.25">
      <c r="A1669" s="486" t="s">
        <v>5085</v>
      </c>
      <c r="B1669" s="487"/>
      <c r="C1669" s="800" t="s">
        <v>553</v>
      </c>
      <c r="D1669" s="813" t="s">
        <v>4673</v>
      </c>
      <c r="E1669" s="496" t="s">
        <v>18</v>
      </c>
      <c r="F1669" s="570">
        <v>12</v>
      </c>
      <c r="G1669" s="565"/>
      <c r="H1669" s="801"/>
      <c r="I1669" s="492"/>
      <c r="J1669" s="634"/>
      <c r="K1669" s="492">
        <v>3.9599999999999995</v>
      </c>
      <c r="L1669" s="492">
        <f t="shared" si="927"/>
        <v>12</v>
      </c>
      <c r="M1669" s="490">
        <v>1</v>
      </c>
      <c r="N1669" s="491">
        <f t="shared" si="923"/>
        <v>12</v>
      </c>
      <c r="O1669" s="576"/>
      <c r="P1669" s="576"/>
      <c r="Q1669" s="492">
        <f t="shared" si="924"/>
        <v>0</v>
      </c>
      <c r="R1669" s="492"/>
      <c r="S1669" s="715">
        <f t="shared" si="925"/>
        <v>0</v>
      </c>
      <c r="T1669" s="576"/>
      <c r="U1669" s="609"/>
      <c r="V1669" s="609"/>
      <c r="W1669" s="609"/>
      <c r="X1669" s="609"/>
      <c r="Y1669" s="609"/>
    </row>
    <row r="1670" spans="1:25" s="610" customFormat="1" ht="22.5" customHeight="1" x14ac:dyDescent="0.25">
      <c r="A1670" s="486" t="s">
        <v>5086</v>
      </c>
      <c r="B1670" s="487"/>
      <c r="C1670" s="800" t="s">
        <v>553</v>
      </c>
      <c r="D1670" s="813" t="s">
        <v>4674</v>
      </c>
      <c r="E1670" s="496" t="s">
        <v>18</v>
      </c>
      <c r="F1670" s="570">
        <v>9</v>
      </c>
      <c r="G1670" s="565"/>
      <c r="H1670" s="801"/>
      <c r="I1670" s="492"/>
      <c r="J1670" s="634"/>
      <c r="K1670" s="492">
        <v>1.17</v>
      </c>
      <c r="L1670" s="492">
        <f t="shared" si="927"/>
        <v>9</v>
      </c>
      <c r="M1670" s="490">
        <v>1</v>
      </c>
      <c r="N1670" s="491">
        <f t="shared" si="923"/>
        <v>9</v>
      </c>
      <c r="O1670" s="576"/>
      <c r="P1670" s="576"/>
      <c r="Q1670" s="492">
        <f t="shared" si="924"/>
        <v>0</v>
      </c>
      <c r="R1670" s="492"/>
      <c r="S1670" s="715">
        <f t="shared" si="925"/>
        <v>0</v>
      </c>
      <c r="T1670" s="576"/>
      <c r="U1670" s="609"/>
      <c r="V1670" s="609"/>
      <c r="W1670" s="609"/>
      <c r="X1670" s="609"/>
      <c r="Y1670" s="609"/>
    </row>
    <row r="1671" spans="1:25" s="610" customFormat="1" ht="22.5" customHeight="1" x14ac:dyDescent="0.25">
      <c r="A1671" s="486" t="s">
        <v>5087</v>
      </c>
      <c r="B1671" s="487"/>
      <c r="C1671" s="800" t="s">
        <v>553</v>
      </c>
      <c r="D1671" s="813" t="s">
        <v>4675</v>
      </c>
      <c r="E1671" s="496" t="s">
        <v>18</v>
      </c>
      <c r="F1671" s="570">
        <v>2</v>
      </c>
      <c r="G1671" s="565"/>
      <c r="H1671" s="801"/>
      <c r="I1671" s="492"/>
      <c r="J1671" s="634"/>
      <c r="K1671" s="492">
        <v>0.4113274122871835</v>
      </c>
      <c r="L1671" s="492">
        <f t="shared" si="927"/>
        <v>2</v>
      </c>
      <c r="M1671" s="490">
        <v>1</v>
      </c>
      <c r="N1671" s="491">
        <f t="shared" si="923"/>
        <v>2</v>
      </c>
      <c r="O1671" s="576"/>
      <c r="P1671" s="576"/>
      <c r="Q1671" s="492">
        <f t="shared" si="924"/>
        <v>0</v>
      </c>
      <c r="R1671" s="492"/>
      <c r="S1671" s="715">
        <f t="shared" si="925"/>
        <v>0</v>
      </c>
      <c r="T1671" s="576"/>
      <c r="U1671" s="609"/>
      <c r="V1671" s="609"/>
      <c r="W1671" s="609"/>
      <c r="X1671" s="609"/>
      <c r="Y1671" s="609"/>
    </row>
    <row r="1672" spans="1:25" s="610" customFormat="1" ht="22.5" customHeight="1" x14ac:dyDescent="0.25">
      <c r="A1672" s="486" t="s">
        <v>5088</v>
      </c>
      <c r="B1672" s="487"/>
      <c r="C1672" s="800" t="s">
        <v>553</v>
      </c>
      <c r="D1672" s="813" t="s">
        <v>4629</v>
      </c>
      <c r="E1672" s="496" t="s">
        <v>18</v>
      </c>
      <c r="F1672" s="570">
        <v>2</v>
      </c>
      <c r="G1672" s="565"/>
      <c r="H1672" s="801"/>
      <c r="I1672" s="492"/>
      <c r="J1672" s="634"/>
      <c r="K1672" s="492">
        <v>0.65196898986859664</v>
      </c>
      <c r="L1672" s="492">
        <f t="shared" si="927"/>
        <v>2</v>
      </c>
      <c r="M1672" s="490">
        <v>1</v>
      </c>
      <c r="N1672" s="491">
        <f t="shared" si="923"/>
        <v>2</v>
      </c>
      <c r="O1672" s="576"/>
      <c r="P1672" s="576"/>
      <c r="Q1672" s="492">
        <f t="shared" si="924"/>
        <v>0</v>
      </c>
      <c r="R1672" s="492"/>
      <c r="S1672" s="715">
        <f t="shared" si="925"/>
        <v>0</v>
      </c>
      <c r="T1672" s="576"/>
      <c r="U1672" s="609"/>
      <c r="V1672" s="609"/>
      <c r="W1672" s="609"/>
      <c r="X1672" s="609"/>
      <c r="Y1672" s="609"/>
    </row>
    <row r="1673" spans="1:25" s="610" customFormat="1" ht="22.5" customHeight="1" x14ac:dyDescent="0.25">
      <c r="A1673" s="486" t="s">
        <v>5089</v>
      </c>
      <c r="B1673" s="487"/>
      <c r="C1673" s="800" t="s">
        <v>553</v>
      </c>
      <c r="D1673" s="813" t="s">
        <v>4676</v>
      </c>
      <c r="E1673" s="496" t="s">
        <v>18</v>
      </c>
      <c r="F1673" s="570">
        <v>1</v>
      </c>
      <c r="G1673" s="565"/>
      <c r="H1673" s="801"/>
      <c r="I1673" s="492"/>
      <c r="J1673" s="634"/>
      <c r="K1673" s="492">
        <v>0.33132741228718349</v>
      </c>
      <c r="L1673" s="492">
        <f t="shared" si="927"/>
        <v>1</v>
      </c>
      <c r="M1673" s="490">
        <v>1</v>
      </c>
      <c r="N1673" s="491">
        <f t="shared" si="923"/>
        <v>1</v>
      </c>
      <c r="O1673" s="576"/>
      <c r="P1673" s="576"/>
      <c r="Q1673" s="492">
        <f t="shared" si="924"/>
        <v>0</v>
      </c>
      <c r="R1673" s="492"/>
      <c r="S1673" s="715">
        <f t="shared" si="925"/>
        <v>0</v>
      </c>
      <c r="T1673" s="576"/>
      <c r="U1673" s="609"/>
      <c r="V1673" s="609"/>
      <c r="W1673" s="609"/>
      <c r="X1673" s="609"/>
      <c r="Y1673" s="609"/>
    </row>
    <row r="1674" spans="1:25" s="610" customFormat="1" ht="22.5" customHeight="1" x14ac:dyDescent="0.25">
      <c r="A1674" s="486" t="s">
        <v>5090</v>
      </c>
      <c r="B1674" s="487"/>
      <c r="C1674" s="800" t="s">
        <v>553</v>
      </c>
      <c r="D1674" s="813" t="s">
        <v>4677</v>
      </c>
      <c r="E1674" s="496" t="s">
        <v>18</v>
      </c>
      <c r="F1674" s="570">
        <v>3</v>
      </c>
      <c r="G1674" s="565"/>
      <c r="H1674" s="801"/>
      <c r="I1674" s="492"/>
      <c r="J1674" s="634"/>
      <c r="K1674" s="492">
        <v>1.62590696960579</v>
      </c>
      <c r="L1674" s="492">
        <f t="shared" si="927"/>
        <v>3</v>
      </c>
      <c r="M1674" s="490">
        <v>1</v>
      </c>
      <c r="N1674" s="491">
        <f t="shared" si="923"/>
        <v>3</v>
      </c>
      <c r="O1674" s="576"/>
      <c r="P1674" s="576"/>
      <c r="Q1674" s="492">
        <f t="shared" si="924"/>
        <v>0</v>
      </c>
      <c r="R1674" s="492"/>
      <c r="S1674" s="715">
        <f t="shared" si="925"/>
        <v>0</v>
      </c>
      <c r="T1674" s="576"/>
      <c r="U1674" s="609"/>
      <c r="V1674" s="609"/>
      <c r="W1674" s="609"/>
      <c r="X1674" s="609"/>
      <c r="Y1674" s="609"/>
    </row>
    <row r="1675" spans="1:25" s="610" customFormat="1" ht="22.5" customHeight="1" x14ac:dyDescent="0.25">
      <c r="A1675" s="486" t="s">
        <v>5091</v>
      </c>
      <c r="B1675" s="487"/>
      <c r="C1675" s="800" t="s">
        <v>553</v>
      </c>
      <c r="D1675" s="813" t="s">
        <v>4678</v>
      </c>
      <c r="E1675" s="496" t="s">
        <v>18</v>
      </c>
      <c r="F1675" s="570">
        <v>10</v>
      </c>
      <c r="G1675" s="565"/>
      <c r="H1675" s="801"/>
      <c r="I1675" s="492"/>
      <c r="J1675" s="634"/>
      <c r="K1675" s="492">
        <v>6.2836278784231583</v>
      </c>
      <c r="L1675" s="492">
        <f t="shared" si="927"/>
        <v>10</v>
      </c>
      <c r="M1675" s="490">
        <v>1</v>
      </c>
      <c r="N1675" s="491">
        <f t="shared" si="923"/>
        <v>10</v>
      </c>
      <c r="O1675" s="576"/>
      <c r="P1675" s="576"/>
      <c r="Q1675" s="492">
        <f t="shared" si="924"/>
        <v>0</v>
      </c>
      <c r="R1675" s="492"/>
      <c r="S1675" s="715">
        <f t="shared" si="925"/>
        <v>0</v>
      </c>
      <c r="T1675" s="576"/>
      <c r="U1675" s="609"/>
      <c r="V1675" s="609"/>
      <c r="W1675" s="609"/>
      <c r="X1675" s="609"/>
      <c r="Y1675" s="609"/>
    </row>
    <row r="1676" spans="1:25" s="610" customFormat="1" ht="22.5" customHeight="1" x14ac:dyDescent="0.25">
      <c r="A1676" s="486" t="s">
        <v>5092</v>
      </c>
      <c r="B1676" s="487"/>
      <c r="C1676" s="800" t="s">
        <v>553</v>
      </c>
      <c r="D1676" s="813" t="s">
        <v>4679</v>
      </c>
      <c r="E1676" s="496" t="s">
        <v>18</v>
      </c>
      <c r="F1676" s="570">
        <v>2</v>
      </c>
      <c r="G1676" s="565"/>
      <c r="H1676" s="801"/>
      <c r="I1676" s="492"/>
      <c r="J1676" s="634"/>
      <c r="K1676" s="492">
        <v>0.7</v>
      </c>
      <c r="L1676" s="492">
        <f t="shared" si="927"/>
        <v>2</v>
      </c>
      <c r="M1676" s="490">
        <v>1</v>
      </c>
      <c r="N1676" s="491">
        <f t="shared" si="923"/>
        <v>2</v>
      </c>
      <c r="O1676" s="576"/>
      <c r="P1676" s="576"/>
      <c r="Q1676" s="492">
        <f t="shared" si="924"/>
        <v>0</v>
      </c>
      <c r="R1676" s="492"/>
      <c r="S1676" s="715">
        <f t="shared" si="925"/>
        <v>0</v>
      </c>
      <c r="T1676" s="576"/>
      <c r="U1676" s="609"/>
      <c r="V1676" s="609"/>
      <c r="W1676" s="609"/>
      <c r="X1676" s="609"/>
      <c r="Y1676" s="609"/>
    </row>
    <row r="1677" spans="1:25" s="610" customFormat="1" ht="22.5" customHeight="1" x14ac:dyDescent="0.25">
      <c r="A1677" s="486" t="s">
        <v>5093</v>
      </c>
      <c r="B1677" s="487"/>
      <c r="C1677" s="800" t="s">
        <v>553</v>
      </c>
      <c r="D1677" s="805" t="s">
        <v>705</v>
      </c>
      <c r="E1677" s="806" t="s">
        <v>3</v>
      </c>
      <c r="F1677" s="807">
        <v>0.08</v>
      </c>
      <c r="G1677" s="565"/>
      <c r="H1677" s="801"/>
      <c r="I1677" s="492"/>
      <c r="J1677" s="634"/>
      <c r="K1677" s="492"/>
      <c r="L1677" s="492">
        <f>F1677</f>
        <v>0.08</v>
      </c>
      <c r="M1677" s="490">
        <v>1</v>
      </c>
      <c r="N1677" s="491">
        <f t="shared" si="923"/>
        <v>0.08</v>
      </c>
      <c r="O1677" s="576"/>
      <c r="P1677" s="576"/>
      <c r="Q1677" s="492">
        <f t="shared" si="924"/>
        <v>0</v>
      </c>
      <c r="R1677" s="492"/>
      <c r="S1677" s="715">
        <f t="shared" si="925"/>
        <v>0</v>
      </c>
      <c r="T1677" s="576"/>
      <c r="U1677" s="609"/>
      <c r="V1677" s="609"/>
      <c r="W1677" s="609"/>
      <c r="X1677" s="609"/>
      <c r="Y1677" s="609"/>
    </row>
    <row r="1678" spans="1:25" s="559" customFormat="1" x14ac:dyDescent="0.3">
      <c r="A1678" s="477" t="s">
        <v>2760</v>
      </c>
      <c r="B1678" s="501" t="s">
        <v>5577</v>
      </c>
      <c r="C1678" s="504" t="s">
        <v>552</v>
      </c>
      <c r="D1678" s="508" t="s">
        <v>5576</v>
      </c>
      <c r="E1678" s="479" t="s">
        <v>18</v>
      </c>
      <c r="F1678" s="500">
        <f>F1679+F1680</f>
        <v>9</v>
      </c>
      <c r="G1678" s="500"/>
      <c r="H1678" s="500"/>
      <c r="I1678" s="500"/>
      <c r="J1678" s="500"/>
      <c r="K1678" s="500"/>
      <c r="L1678" s="506">
        <f t="shared" ref="L1678:L1679" si="928">F1678</f>
        <v>9</v>
      </c>
      <c r="M1678" s="507">
        <v>1</v>
      </c>
      <c r="N1678" s="483">
        <f>ROUND(M1678*L1678,2)</f>
        <v>9</v>
      </c>
      <c r="O1678" s="575"/>
      <c r="P1678" s="575"/>
      <c r="Q1678" s="485"/>
      <c r="R1678" s="485">
        <f>ROUND(N1678*P1678,2)</f>
        <v>0</v>
      </c>
      <c r="S1678" s="715">
        <f>ROUND(Q1678+R1678,2)</f>
        <v>0</v>
      </c>
      <c r="T1678" s="586"/>
      <c r="U1678" s="558"/>
      <c r="V1678" s="558"/>
      <c r="W1678" s="558"/>
      <c r="X1678" s="558"/>
      <c r="Y1678" s="558"/>
    </row>
    <row r="1679" spans="1:25" s="626" customFormat="1" x14ac:dyDescent="0.3">
      <c r="A1679" s="486" t="s">
        <v>2766</v>
      </c>
      <c r="B1679" s="543"/>
      <c r="C1679" s="486" t="s">
        <v>553</v>
      </c>
      <c r="D1679" s="813" t="s">
        <v>4680</v>
      </c>
      <c r="E1679" s="496" t="s">
        <v>18</v>
      </c>
      <c r="F1679" s="517">
        <v>3</v>
      </c>
      <c r="G1679" s="517"/>
      <c r="H1679" s="517"/>
      <c r="I1679" s="517"/>
      <c r="J1679" s="517"/>
      <c r="K1679" s="517"/>
      <c r="L1679" s="494">
        <f t="shared" si="928"/>
        <v>3</v>
      </c>
      <c r="M1679" s="490">
        <v>1</v>
      </c>
      <c r="N1679" s="491">
        <f t="shared" ref="N1679" si="929">ROUND(M1679*L1679,2)</f>
        <v>3</v>
      </c>
      <c r="O1679" s="577"/>
      <c r="P1679" s="577"/>
      <c r="Q1679" s="492">
        <f>ROUND(N1679*O1679,2)</f>
        <v>0</v>
      </c>
      <c r="R1679" s="492"/>
      <c r="S1679" s="715">
        <f>ROUND(Q1679+R1679,2)</f>
        <v>0</v>
      </c>
      <c r="T1679" s="584"/>
      <c r="U1679" s="625"/>
      <c r="V1679" s="625"/>
      <c r="W1679" s="625"/>
      <c r="X1679" s="625"/>
      <c r="Y1679" s="625"/>
    </row>
    <row r="1680" spans="1:25" s="626" customFormat="1" x14ac:dyDescent="0.3">
      <c r="A1680" s="486" t="s">
        <v>5094</v>
      </c>
      <c r="B1680" s="543"/>
      <c r="C1680" s="486" t="s">
        <v>553</v>
      </c>
      <c r="D1680" s="813" t="s">
        <v>4680</v>
      </c>
      <c r="E1680" s="496" t="s">
        <v>18</v>
      </c>
      <c r="F1680" s="517">
        <v>6</v>
      </c>
      <c r="G1680" s="517"/>
      <c r="H1680" s="517"/>
      <c r="I1680" s="517"/>
      <c r="J1680" s="517"/>
      <c r="K1680" s="517"/>
      <c r="L1680" s="494">
        <f t="shared" ref="L1680" si="930">F1680</f>
        <v>6</v>
      </c>
      <c r="M1680" s="490">
        <v>1</v>
      </c>
      <c r="N1680" s="491">
        <f t="shared" ref="N1680" si="931">M1680*L1680</f>
        <v>6</v>
      </c>
      <c r="O1680" s="577"/>
      <c r="P1680" s="577"/>
      <c r="Q1680" s="492"/>
      <c r="R1680" s="492"/>
      <c r="S1680" s="715"/>
      <c r="T1680" s="584"/>
      <c r="U1680" s="625"/>
      <c r="V1680" s="625"/>
      <c r="W1680" s="625"/>
      <c r="X1680" s="625"/>
      <c r="Y1680" s="625"/>
    </row>
    <row r="1681" spans="1:25" s="608" customFormat="1" ht="18.75" customHeight="1" x14ac:dyDescent="0.3">
      <c r="A1681" s="477" t="s">
        <v>2761</v>
      </c>
      <c r="B1681" s="501" t="s">
        <v>2088</v>
      </c>
      <c r="C1681" s="477" t="s">
        <v>552</v>
      </c>
      <c r="D1681" s="812" t="s">
        <v>1338</v>
      </c>
      <c r="E1681" s="479" t="s">
        <v>3</v>
      </c>
      <c r="F1681" s="519">
        <f>F1682</f>
        <v>88.86</v>
      </c>
      <c r="G1681" s="479"/>
      <c r="H1681" s="479"/>
      <c r="I1681" s="479"/>
      <c r="J1681" s="479"/>
      <c r="K1681" s="500"/>
      <c r="L1681" s="519">
        <f>F1681</f>
        <v>88.86</v>
      </c>
      <c r="M1681" s="507">
        <v>1</v>
      </c>
      <c r="N1681" s="483">
        <f>ROUND(M1681*L1681,2)</f>
        <v>88.86</v>
      </c>
      <c r="O1681" s="575"/>
      <c r="P1681" s="575"/>
      <c r="Q1681" s="485"/>
      <c r="R1681" s="485">
        <f>ROUND(N1681*P1681,2)</f>
        <v>0</v>
      </c>
      <c r="S1681" s="715">
        <f>ROUND(Q1681+R1681,2)</f>
        <v>0</v>
      </c>
      <c r="T1681" s="587"/>
    </row>
    <row r="1682" spans="1:25" s="610" customFormat="1" ht="36.75" customHeight="1" x14ac:dyDescent="0.3">
      <c r="A1682" s="486" t="s">
        <v>2767</v>
      </c>
      <c r="B1682" s="487"/>
      <c r="C1682" s="486" t="s">
        <v>553</v>
      </c>
      <c r="D1682" s="813" t="s">
        <v>4613</v>
      </c>
      <c r="E1682" s="489" t="s">
        <v>3</v>
      </c>
      <c r="F1682" s="497">
        <v>88.86</v>
      </c>
      <c r="G1682" s="497"/>
      <c r="H1682" s="497"/>
      <c r="I1682" s="497"/>
      <c r="J1682" s="497"/>
      <c r="K1682" s="497"/>
      <c r="L1682" s="497">
        <f>F1682</f>
        <v>88.86</v>
      </c>
      <c r="M1682" s="490">
        <v>1.1000000000000001</v>
      </c>
      <c r="N1682" s="491">
        <f t="shared" ref="N1682:N1683" si="932">ROUND(M1682*L1682,2)</f>
        <v>97.75</v>
      </c>
      <c r="O1682" s="576"/>
      <c r="P1682" s="576"/>
      <c r="Q1682" s="492">
        <f t="shared" ref="Q1682:Q1683" si="933">ROUND(N1682*O1682,2)</f>
        <v>0</v>
      </c>
      <c r="R1682" s="492"/>
      <c r="S1682" s="715">
        <f t="shared" ref="S1682:S1683" si="934">ROUND(Q1682+R1682,2)</f>
        <v>0</v>
      </c>
      <c r="T1682" s="584"/>
    </row>
    <row r="1683" spans="1:25" s="610" customFormat="1" x14ac:dyDescent="0.3">
      <c r="A1683" s="486" t="s">
        <v>5095</v>
      </c>
      <c r="B1683" s="487"/>
      <c r="C1683" s="486" t="s">
        <v>553</v>
      </c>
      <c r="D1683" s="493" t="s">
        <v>3440</v>
      </c>
      <c r="E1683" s="489" t="s">
        <v>2</v>
      </c>
      <c r="F1683" s="497">
        <f>F1682</f>
        <v>88.86</v>
      </c>
      <c r="G1683" s="497"/>
      <c r="H1683" s="497"/>
      <c r="I1683" s="497"/>
      <c r="J1683" s="497"/>
      <c r="K1683" s="497"/>
      <c r="L1683" s="497">
        <f t="shared" ref="L1683" si="935">F1683</f>
        <v>88.86</v>
      </c>
      <c r="M1683" s="490">
        <v>2.8</v>
      </c>
      <c r="N1683" s="491">
        <f t="shared" si="932"/>
        <v>248.81</v>
      </c>
      <c r="O1683" s="576"/>
      <c r="P1683" s="576"/>
      <c r="Q1683" s="492">
        <f t="shared" si="933"/>
        <v>0</v>
      </c>
      <c r="R1683" s="492"/>
      <c r="S1683" s="715">
        <f t="shared" si="934"/>
        <v>0</v>
      </c>
      <c r="T1683" s="584"/>
    </row>
    <row r="1684" spans="1:25" s="559" customFormat="1" ht="15.75" customHeight="1" x14ac:dyDescent="0.3">
      <c r="A1684" s="477" t="s">
        <v>2762</v>
      </c>
      <c r="B1684" s="538" t="s">
        <v>3129</v>
      </c>
      <c r="C1684" s="477" t="s">
        <v>552</v>
      </c>
      <c r="D1684" s="499" t="s">
        <v>4667</v>
      </c>
      <c r="E1684" s="479" t="s">
        <v>18</v>
      </c>
      <c r="F1684" s="479">
        <f>F1685</f>
        <v>1</v>
      </c>
      <c r="G1684" s="479"/>
      <c r="H1684" s="479"/>
      <c r="I1684" s="479"/>
      <c r="J1684" s="479"/>
      <c r="K1684" s="479"/>
      <c r="L1684" s="500">
        <f>F1684</f>
        <v>1</v>
      </c>
      <c r="M1684" s="482">
        <v>1</v>
      </c>
      <c r="N1684" s="483">
        <f>ROUND(M1684*L1684,2)</f>
        <v>1</v>
      </c>
      <c r="O1684" s="575"/>
      <c r="P1684" s="575"/>
      <c r="Q1684" s="485"/>
      <c r="R1684" s="485">
        <f>ROUND(N1684*P1684,2)</f>
        <v>0</v>
      </c>
      <c r="S1684" s="715">
        <f>ROUND(Q1684+R1684,2)</f>
        <v>0</v>
      </c>
      <c r="T1684" s="586"/>
      <c r="U1684" s="558"/>
      <c r="V1684" s="558"/>
      <c r="W1684" s="558"/>
      <c r="X1684" s="558"/>
      <c r="Y1684" s="558"/>
    </row>
    <row r="1685" spans="1:25" s="610" customFormat="1" ht="17.25" customHeight="1" x14ac:dyDescent="0.25">
      <c r="A1685" s="486" t="s">
        <v>2768</v>
      </c>
      <c r="B1685" s="487"/>
      <c r="C1685" s="486" t="s">
        <v>553</v>
      </c>
      <c r="D1685" s="813" t="s">
        <v>4668</v>
      </c>
      <c r="E1685" s="489" t="s">
        <v>18</v>
      </c>
      <c r="F1685" s="489">
        <v>1</v>
      </c>
      <c r="G1685" s="489"/>
      <c r="H1685" s="489"/>
      <c r="I1685" s="489"/>
      <c r="J1685" s="489"/>
      <c r="K1685" s="489"/>
      <c r="L1685" s="540">
        <f>F1685</f>
        <v>1</v>
      </c>
      <c r="M1685" s="462">
        <v>1</v>
      </c>
      <c r="N1685" s="491">
        <f t="shared" ref="N1685" si="936">ROUND(M1685*L1685,2)</f>
        <v>1</v>
      </c>
      <c r="O1685" s="576"/>
      <c r="P1685" s="576"/>
      <c r="Q1685" s="492">
        <f>ROUND(N1685*O1685,2)</f>
        <v>0</v>
      </c>
      <c r="R1685" s="492"/>
      <c r="S1685" s="715">
        <f>ROUND(Q1685+R1685,2)</f>
        <v>0</v>
      </c>
      <c r="T1685" s="661"/>
      <c r="U1685" s="609"/>
    </row>
    <row r="1686" spans="1:25" s="559" customFormat="1" x14ac:dyDescent="0.3">
      <c r="A1686" s="477" t="s">
        <v>2763</v>
      </c>
      <c r="B1686" s="501" t="s">
        <v>4988</v>
      </c>
      <c r="C1686" s="504" t="s">
        <v>552</v>
      </c>
      <c r="D1686" s="508" t="s">
        <v>654</v>
      </c>
      <c r="E1686" s="479" t="s">
        <v>18</v>
      </c>
      <c r="F1686" s="500">
        <f>F1687+F1688</f>
        <v>3</v>
      </c>
      <c r="G1686" s="500"/>
      <c r="H1686" s="500"/>
      <c r="I1686" s="500"/>
      <c r="J1686" s="500"/>
      <c r="K1686" s="500"/>
      <c r="L1686" s="506">
        <f>F1686</f>
        <v>3</v>
      </c>
      <c r="M1686" s="507">
        <v>1</v>
      </c>
      <c r="N1686" s="483">
        <f>ROUND(M1686*L1686,2)</f>
        <v>3</v>
      </c>
      <c r="O1686" s="575"/>
      <c r="P1686" s="575"/>
      <c r="Q1686" s="485"/>
      <c r="R1686" s="485">
        <f>ROUND(N1686*P1686,2)</f>
        <v>0</v>
      </c>
      <c r="S1686" s="715">
        <f>ROUND(Q1686+R1686,2)</f>
        <v>0</v>
      </c>
      <c r="T1686" s="586"/>
      <c r="U1686" s="558"/>
      <c r="V1686" s="558"/>
      <c r="W1686" s="558"/>
      <c r="X1686" s="558"/>
      <c r="Y1686" s="558"/>
    </row>
    <row r="1687" spans="1:25" s="626" customFormat="1" ht="27.6" x14ac:dyDescent="0.3">
      <c r="A1687" s="486" t="s">
        <v>2769</v>
      </c>
      <c r="B1687" s="543"/>
      <c r="C1687" s="486" t="s">
        <v>553</v>
      </c>
      <c r="D1687" s="813" t="s">
        <v>4681</v>
      </c>
      <c r="E1687" s="496" t="s">
        <v>18</v>
      </c>
      <c r="F1687" s="517">
        <v>2</v>
      </c>
      <c r="G1687" s="517"/>
      <c r="H1687" s="517"/>
      <c r="I1687" s="517"/>
      <c r="J1687" s="517"/>
      <c r="K1687" s="517"/>
      <c r="L1687" s="494">
        <f t="shared" ref="L1687" si="937">F1687</f>
        <v>2</v>
      </c>
      <c r="M1687" s="490">
        <v>1</v>
      </c>
      <c r="N1687" s="491">
        <f t="shared" ref="N1687:N1688" si="938">ROUND(M1687*L1687,2)</f>
        <v>2</v>
      </c>
      <c r="O1687" s="577"/>
      <c r="P1687" s="577"/>
      <c r="Q1687" s="492">
        <f t="shared" ref="Q1687:Q1688" si="939">ROUND(N1687*O1687,2)</f>
        <v>0</v>
      </c>
      <c r="R1687" s="492"/>
      <c r="S1687" s="715">
        <f t="shared" ref="S1687:S1688" si="940">ROUND(Q1687+R1687,2)</f>
        <v>0</v>
      </c>
      <c r="T1687" s="584"/>
      <c r="U1687" s="625"/>
      <c r="V1687" s="625"/>
      <c r="W1687" s="625"/>
      <c r="X1687" s="625"/>
      <c r="Y1687" s="625"/>
    </row>
    <row r="1688" spans="1:25" s="610" customFormat="1" ht="27.6" x14ac:dyDescent="0.25">
      <c r="A1688" s="486" t="s">
        <v>3038</v>
      </c>
      <c r="B1688" s="487"/>
      <c r="C1688" s="486" t="s">
        <v>553</v>
      </c>
      <c r="D1688" s="819" t="s">
        <v>4682</v>
      </c>
      <c r="E1688" s="496" t="s">
        <v>18</v>
      </c>
      <c r="F1688" s="520">
        <v>1</v>
      </c>
      <c r="G1688" s="489"/>
      <c r="H1688" s="489"/>
      <c r="I1688" s="489"/>
      <c r="J1688" s="489"/>
      <c r="K1688" s="494"/>
      <c r="L1688" s="494">
        <f t="shared" ref="L1688" si="941">F1688</f>
        <v>1</v>
      </c>
      <c r="M1688" s="490">
        <v>1</v>
      </c>
      <c r="N1688" s="491">
        <f t="shared" si="938"/>
        <v>1</v>
      </c>
      <c r="O1688" s="576"/>
      <c r="P1688" s="576"/>
      <c r="Q1688" s="492">
        <f t="shared" si="939"/>
        <v>0</v>
      </c>
      <c r="R1688" s="492"/>
      <c r="S1688" s="715">
        <f t="shared" si="940"/>
        <v>0</v>
      </c>
      <c r="T1688" s="661"/>
      <c r="U1688" s="609"/>
    </row>
    <row r="1689" spans="1:25" s="559" customFormat="1" x14ac:dyDescent="0.25">
      <c r="A1689" s="477" t="s">
        <v>2764</v>
      </c>
      <c r="B1689" s="501" t="s">
        <v>2307</v>
      </c>
      <c r="C1689" s="477" t="s">
        <v>552</v>
      </c>
      <c r="D1689" s="499" t="s">
        <v>2071</v>
      </c>
      <c r="E1689" s="479" t="s">
        <v>18</v>
      </c>
      <c r="F1689" s="818">
        <f>F1690</f>
        <v>1</v>
      </c>
      <c r="G1689" s="563"/>
      <c r="H1689" s="479"/>
      <c r="I1689" s="484"/>
      <c r="J1689" s="636"/>
      <c r="K1689" s="484"/>
      <c r="L1689" s="506">
        <f>F1689</f>
        <v>1</v>
      </c>
      <c r="M1689" s="507">
        <v>1</v>
      </c>
      <c r="N1689" s="483">
        <f>ROUND(M1689*L1689,2)</f>
        <v>1</v>
      </c>
      <c r="O1689" s="575"/>
      <c r="P1689" s="575"/>
      <c r="Q1689" s="485"/>
      <c r="R1689" s="485">
        <f>ROUND(N1689*P1689,2)</f>
        <v>0</v>
      </c>
      <c r="S1689" s="715">
        <f>ROUND(Q1689+R1689,2)</f>
        <v>0</v>
      </c>
      <c r="T1689" s="587" t="s">
        <v>556</v>
      </c>
      <c r="U1689" s="558"/>
      <c r="V1689" s="558"/>
      <c r="W1689" s="558"/>
      <c r="X1689" s="558"/>
      <c r="Y1689" s="558"/>
    </row>
    <row r="1690" spans="1:25" s="610" customFormat="1" x14ac:dyDescent="0.25">
      <c r="A1690" s="486" t="s">
        <v>5097</v>
      </c>
      <c r="B1690" s="543"/>
      <c r="C1690" s="516" t="s">
        <v>553</v>
      </c>
      <c r="D1690" s="819" t="s">
        <v>4669</v>
      </c>
      <c r="E1690" s="489" t="s">
        <v>18</v>
      </c>
      <c r="F1690" s="520">
        <v>1</v>
      </c>
      <c r="G1690" s="560"/>
      <c r="H1690" s="496"/>
      <c r="I1690" s="492"/>
      <c r="J1690" s="526"/>
      <c r="K1690" s="492"/>
      <c r="L1690" s="494">
        <f>F1690</f>
        <v>1</v>
      </c>
      <c r="M1690" s="490">
        <v>1</v>
      </c>
      <c r="N1690" s="491">
        <f t="shared" ref="N1690" si="942">ROUND(M1690*L1690,2)</f>
        <v>1</v>
      </c>
      <c r="O1690" s="577"/>
      <c r="P1690" s="577"/>
      <c r="Q1690" s="492">
        <f>ROUND(N1690*O1690,2)</f>
        <v>0</v>
      </c>
      <c r="R1690" s="492"/>
      <c r="S1690" s="715">
        <f>ROUND(Q1690+R1690,2)</f>
        <v>0</v>
      </c>
      <c r="T1690" s="577"/>
      <c r="U1690" s="609"/>
      <c r="V1690" s="609"/>
      <c r="W1690" s="609"/>
      <c r="X1690" s="609"/>
      <c r="Y1690" s="609"/>
    </row>
    <row r="1691" spans="1:25" s="617" customFormat="1" ht="22.5" customHeight="1" x14ac:dyDescent="0.3">
      <c r="A1691" s="510" t="s">
        <v>539</v>
      </c>
      <c r="B1691" s="511"/>
      <c r="C1691" s="510"/>
      <c r="D1691" s="465" t="s">
        <v>4683</v>
      </c>
      <c r="E1691" s="512"/>
      <c r="F1691" s="513"/>
      <c r="G1691" s="512"/>
      <c r="H1691" s="512"/>
      <c r="I1691" s="512"/>
      <c r="J1691" s="512"/>
      <c r="K1691" s="512"/>
      <c r="L1691" s="514"/>
      <c r="M1691" s="467"/>
      <c r="N1691" s="468"/>
      <c r="O1691" s="579"/>
      <c r="P1691" s="579"/>
      <c r="Q1691" s="469"/>
      <c r="R1691" s="469"/>
      <c r="S1691" s="715"/>
      <c r="T1691" s="579"/>
      <c r="U1691" s="616"/>
      <c r="V1691" s="616"/>
      <c r="W1691" s="616"/>
      <c r="X1691" s="616"/>
      <c r="Y1691" s="616"/>
    </row>
    <row r="1692" spans="1:25" s="608" customFormat="1" ht="32.25" customHeight="1" x14ac:dyDescent="0.3">
      <c r="A1692" s="477" t="s">
        <v>2770</v>
      </c>
      <c r="B1692" s="501" t="s">
        <v>2086</v>
      </c>
      <c r="C1692" s="477" t="s">
        <v>552</v>
      </c>
      <c r="D1692" s="802" t="s">
        <v>3128</v>
      </c>
      <c r="E1692" s="803" t="s">
        <v>3</v>
      </c>
      <c r="F1692" s="804"/>
      <c r="G1692" s="803"/>
      <c r="H1692" s="479"/>
      <c r="I1692" s="480"/>
      <c r="J1692" s="480"/>
      <c r="K1692" s="480">
        <f>SUM(K1693:K1707)</f>
        <v>142.77424223389121</v>
      </c>
      <c r="L1692" s="480">
        <f>K1692</f>
        <v>142.77424223389121</v>
      </c>
      <c r="M1692" s="482">
        <v>1</v>
      </c>
      <c r="N1692" s="483">
        <f>ROUND(M1692*L1692,2)</f>
        <v>142.77000000000001</v>
      </c>
      <c r="O1692" s="575"/>
      <c r="P1692" s="575"/>
      <c r="Q1692" s="485"/>
      <c r="R1692" s="485">
        <f>ROUND(N1692*P1692,2)</f>
        <v>0</v>
      </c>
      <c r="S1692" s="715">
        <f>ROUND(Q1692+R1692,2)</f>
        <v>0</v>
      </c>
      <c r="T1692" s="575" t="s">
        <v>555</v>
      </c>
      <c r="U1692" s="607"/>
      <c r="V1692" s="607"/>
      <c r="W1692" s="607"/>
      <c r="X1692" s="607"/>
      <c r="Y1692" s="607"/>
    </row>
    <row r="1693" spans="1:25" s="610" customFormat="1" ht="22.5" customHeight="1" x14ac:dyDescent="0.25">
      <c r="A1693" s="486" t="s">
        <v>2771</v>
      </c>
      <c r="B1693" s="487"/>
      <c r="C1693" s="800" t="s">
        <v>553</v>
      </c>
      <c r="D1693" s="819" t="s">
        <v>4709</v>
      </c>
      <c r="E1693" s="496" t="s">
        <v>1210</v>
      </c>
      <c r="F1693" s="570"/>
      <c r="G1693" s="565">
        <v>0.7</v>
      </c>
      <c r="H1693" s="801">
        <v>0.55000000000000004</v>
      </c>
      <c r="I1693" s="492">
        <f>(G1693+H1693)*2</f>
        <v>2.5</v>
      </c>
      <c r="J1693" s="634">
        <v>0.8</v>
      </c>
      <c r="K1693" s="492">
        <f>J1693*I1693</f>
        <v>2</v>
      </c>
      <c r="L1693" s="492">
        <f>J1693</f>
        <v>0.8</v>
      </c>
      <c r="M1693" s="490">
        <v>1.1000000000000001</v>
      </c>
      <c r="N1693" s="491">
        <f t="shared" ref="N1693:N1708" si="943">ROUND(M1693*L1693,2)</f>
        <v>0.88</v>
      </c>
      <c r="O1693" s="576"/>
      <c r="P1693" s="576"/>
      <c r="Q1693" s="492">
        <f t="shared" ref="Q1693:Q1708" si="944">ROUND(N1693*O1693,2)</f>
        <v>0</v>
      </c>
      <c r="R1693" s="492"/>
      <c r="S1693" s="715">
        <f t="shared" ref="S1693:S1708" si="945">ROUND(Q1693+R1693,2)</f>
        <v>0</v>
      </c>
      <c r="T1693" s="576"/>
      <c r="U1693" s="609"/>
      <c r="V1693" s="609"/>
      <c r="W1693" s="609"/>
      <c r="X1693" s="609"/>
      <c r="Y1693" s="609"/>
    </row>
    <row r="1694" spans="1:25" s="610" customFormat="1" ht="22.5" customHeight="1" x14ac:dyDescent="0.25">
      <c r="A1694" s="486" t="s">
        <v>2772</v>
      </c>
      <c r="B1694" s="487"/>
      <c r="C1694" s="800" t="s">
        <v>553</v>
      </c>
      <c r="D1694" s="819" t="s">
        <v>4710</v>
      </c>
      <c r="E1694" s="496" t="s">
        <v>1210</v>
      </c>
      <c r="F1694" s="570"/>
      <c r="G1694" s="565">
        <v>0.85</v>
      </c>
      <c r="H1694" s="801">
        <v>0.55000000000000004</v>
      </c>
      <c r="I1694" s="492">
        <f t="shared" ref="I1694:I1697" si="946">(G1694+H1694)*2</f>
        <v>2.8</v>
      </c>
      <c r="J1694" s="634">
        <v>1.68</v>
      </c>
      <c r="K1694" s="492">
        <f t="shared" ref="K1694:K1696" si="947">J1694*I1694</f>
        <v>4.7039999999999997</v>
      </c>
      <c r="L1694" s="492">
        <f t="shared" ref="L1694:L1699" si="948">J1694</f>
        <v>1.68</v>
      </c>
      <c r="M1694" s="490">
        <v>1.1000000000000001</v>
      </c>
      <c r="N1694" s="491">
        <f t="shared" si="943"/>
        <v>1.85</v>
      </c>
      <c r="O1694" s="576"/>
      <c r="P1694" s="576"/>
      <c r="Q1694" s="492">
        <f t="shared" si="944"/>
        <v>0</v>
      </c>
      <c r="R1694" s="492"/>
      <c r="S1694" s="715">
        <f t="shared" si="945"/>
        <v>0</v>
      </c>
      <c r="T1694" s="576"/>
      <c r="U1694" s="609"/>
      <c r="V1694" s="609"/>
      <c r="W1694" s="609"/>
      <c r="X1694" s="609"/>
      <c r="Y1694" s="609"/>
    </row>
    <row r="1695" spans="1:25" s="610" customFormat="1" ht="22.5" customHeight="1" x14ac:dyDescent="0.25">
      <c r="A1695" s="486" t="s">
        <v>2773</v>
      </c>
      <c r="B1695" s="487"/>
      <c r="C1695" s="800" t="s">
        <v>553</v>
      </c>
      <c r="D1695" s="813" t="s">
        <v>4711</v>
      </c>
      <c r="E1695" s="496" t="s">
        <v>1210</v>
      </c>
      <c r="F1695" s="570"/>
      <c r="G1695" s="565">
        <v>0.9</v>
      </c>
      <c r="H1695" s="801">
        <v>0.5</v>
      </c>
      <c r="I1695" s="492">
        <f t="shared" si="946"/>
        <v>2.8</v>
      </c>
      <c r="J1695" s="634">
        <v>0.16</v>
      </c>
      <c r="K1695" s="492">
        <f t="shared" si="947"/>
        <v>0.44799999999999995</v>
      </c>
      <c r="L1695" s="492">
        <f t="shared" si="948"/>
        <v>0.16</v>
      </c>
      <c r="M1695" s="490">
        <v>1.1000000000000001</v>
      </c>
      <c r="N1695" s="491">
        <f t="shared" si="943"/>
        <v>0.18</v>
      </c>
      <c r="O1695" s="576"/>
      <c r="P1695" s="576"/>
      <c r="Q1695" s="492">
        <f t="shared" si="944"/>
        <v>0</v>
      </c>
      <c r="R1695" s="492"/>
      <c r="S1695" s="715">
        <f t="shared" si="945"/>
        <v>0</v>
      </c>
      <c r="T1695" s="576"/>
      <c r="U1695" s="609"/>
      <c r="V1695" s="609"/>
      <c r="W1695" s="609"/>
      <c r="X1695" s="609"/>
      <c r="Y1695" s="609"/>
    </row>
    <row r="1696" spans="1:25" s="610" customFormat="1" ht="22.5" customHeight="1" x14ac:dyDescent="0.25">
      <c r="A1696" s="486" t="s">
        <v>2774</v>
      </c>
      <c r="B1696" s="487"/>
      <c r="C1696" s="800" t="s">
        <v>553</v>
      </c>
      <c r="D1696" s="813" t="s">
        <v>4712</v>
      </c>
      <c r="E1696" s="496" t="s">
        <v>1210</v>
      </c>
      <c r="F1696" s="570"/>
      <c r="G1696" s="565">
        <v>0.9</v>
      </c>
      <c r="H1696" s="801">
        <v>0.5</v>
      </c>
      <c r="I1696" s="492">
        <f t="shared" si="946"/>
        <v>2.8</v>
      </c>
      <c r="J1696" s="634">
        <v>1</v>
      </c>
      <c r="K1696" s="492">
        <f t="shared" si="947"/>
        <v>2.8</v>
      </c>
      <c r="L1696" s="492">
        <f t="shared" si="948"/>
        <v>1</v>
      </c>
      <c r="M1696" s="490">
        <v>1.1000000000000001</v>
      </c>
      <c r="N1696" s="491">
        <f t="shared" si="943"/>
        <v>1.1000000000000001</v>
      </c>
      <c r="O1696" s="576"/>
      <c r="P1696" s="576"/>
      <c r="Q1696" s="492">
        <f t="shared" si="944"/>
        <v>0</v>
      </c>
      <c r="R1696" s="492"/>
      <c r="S1696" s="715">
        <f t="shared" si="945"/>
        <v>0</v>
      </c>
      <c r="T1696" s="576"/>
      <c r="U1696" s="609"/>
      <c r="V1696" s="609"/>
      <c r="W1696" s="609"/>
      <c r="X1696" s="609"/>
      <c r="Y1696" s="609"/>
    </row>
    <row r="1697" spans="1:25" s="610" customFormat="1" ht="22.5" customHeight="1" x14ac:dyDescent="0.25">
      <c r="A1697" s="486" t="s">
        <v>2775</v>
      </c>
      <c r="B1697" s="487"/>
      <c r="C1697" s="800" t="s">
        <v>553</v>
      </c>
      <c r="D1697" s="813" t="s">
        <v>4713</v>
      </c>
      <c r="E1697" s="496" t="s">
        <v>1210</v>
      </c>
      <c r="F1697" s="570"/>
      <c r="G1697" s="565">
        <v>0.9</v>
      </c>
      <c r="H1697" s="801">
        <v>0.55000000000000004</v>
      </c>
      <c r="I1697" s="492">
        <f t="shared" si="946"/>
        <v>2.9000000000000004</v>
      </c>
      <c r="J1697" s="634">
        <v>39.229999999999997</v>
      </c>
      <c r="K1697" s="492">
        <f>J1697*I1697</f>
        <v>113.76700000000001</v>
      </c>
      <c r="L1697" s="492">
        <f t="shared" si="948"/>
        <v>39.229999999999997</v>
      </c>
      <c r="M1697" s="490">
        <v>1.1000000000000001</v>
      </c>
      <c r="N1697" s="491">
        <f t="shared" si="943"/>
        <v>43.15</v>
      </c>
      <c r="O1697" s="576"/>
      <c r="P1697" s="576"/>
      <c r="Q1697" s="492">
        <f t="shared" si="944"/>
        <v>0</v>
      </c>
      <c r="R1697" s="492"/>
      <c r="S1697" s="715">
        <f t="shared" si="945"/>
        <v>0</v>
      </c>
      <c r="T1697" s="576"/>
      <c r="U1697" s="609"/>
      <c r="V1697" s="609"/>
      <c r="W1697" s="609"/>
      <c r="X1697" s="609"/>
      <c r="Y1697" s="609"/>
    </row>
    <row r="1698" spans="1:25" s="610" customFormat="1" ht="22.5" customHeight="1" x14ac:dyDescent="0.25">
      <c r="A1698" s="486" t="s">
        <v>2776</v>
      </c>
      <c r="B1698" s="487"/>
      <c r="C1698" s="800" t="s">
        <v>553</v>
      </c>
      <c r="D1698" s="813" t="s">
        <v>4714</v>
      </c>
      <c r="E1698" s="496" t="s">
        <v>1210</v>
      </c>
      <c r="F1698" s="570"/>
      <c r="G1698" s="565"/>
      <c r="H1698" s="801"/>
      <c r="I1698" s="492">
        <v>0.63</v>
      </c>
      <c r="J1698" s="634">
        <v>0.06</v>
      </c>
      <c r="K1698" s="492">
        <f>J1698*I1698*3.14</f>
        <v>0.11869200000000001</v>
      </c>
      <c r="L1698" s="492">
        <f t="shared" si="948"/>
        <v>0.06</v>
      </c>
      <c r="M1698" s="490">
        <v>1.1000000000000001</v>
      </c>
      <c r="N1698" s="491">
        <f t="shared" si="943"/>
        <v>7.0000000000000007E-2</v>
      </c>
      <c r="O1698" s="576"/>
      <c r="P1698" s="576"/>
      <c r="Q1698" s="492">
        <f t="shared" si="944"/>
        <v>0</v>
      </c>
      <c r="R1698" s="492"/>
      <c r="S1698" s="715">
        <f t="shared" si="945"/>
        <v>0</v>
      </c>
      <c r="T1698" s="576"/>
      <c r="U1698" s="609"/>
      <c r="V1698" s="609"/>
      <c r="W1698" s="609"/>
      <c r="X1698" s="609"/>
      <c r="Y1698" s="609"/>
    </row>
    <row r="1699" spans="1:25" s="610" customFormat="1" ht="22.5" customHeight="1" x14ac:dyDescent="0.25">
      <c r="A1699" s="486" t="s">
        <v>5098</v>
      </c>
      <c r="B1699" s="487"/>
      <c r="C1699" s="800" t="s">
        <v>553</v>
      </c>
      <c r="D1699" s="813" t="s">
        <v>4715</v>
      </c>
      <c r="E1699" s="496" t="s">
        <v>1210</v>
      </c>
      <c r="F1699" s="570"/>
      <c r="G1699" s="565"/>
      <c r="H1699" s="801"/>
      <c r="I1699" s="492">
        <v>0.8</v>
      </c>
      <c r="J1699" s="634">
        <v>0.28000000000000003</v>
      </c>
      <c r="K1699" s="492">
        <f>J1699*I1699*3.14</f>
        <v>0.7033600000000001</v>
      </c>
      <c r="L1699" s="492">
        <f t="shared" si="948"/>
        <v>0.28000000000000003</v>
      </c>
      <c r="M1699" s="490">
        <v>1.1000000000000001</v>
      </c>
      <c r="N1699" s="491">
        <f t="shared" si="943"/>
        <v>0.31</v>
      </c>
      <c r="O1699" s="576"/>
      <c r="P1699" s="576"/>
      <c r="Q1699" s="492">
        <f t="shared" si="944"/>
        <v>0</v>
      </c>
      <c r="R1699" s="492"/>
      <c r="S1699" s="715">
        <f t="shared" si="945"/>
        <v>0</v>
      </c>
      <c r="T1699" s="576"/>
      <c r="U1699" s="609"/>
      <c r="V1699" s="609"/>
      <c r="W1699" s="609"/>
      <c r="X1699" s="609"/>
      <c r="Y1699" s="609"/>
    </row>
    <row r="1700" spans="1:25" s="610" customFormat="1" ht="22.5" customHeight="1" x14ac:dyDescent="0.25">
      <c r="A1700" s="486" t="s">
        <v>5099</v>
      </c>
      <c r="B1700" s="487"/>
      <c r="C1700" s="800" t="s">
        <v>553</v>
      </c>
      <c r="D1700" s="813" t="s">
        <v>4716</v>
      </c>
      <c r="E1700" s="496" t="s">
        <v>18</v>
      </c>
      <c r="F1700" s="570">
        <v>7</v>
      </c>
      <c r="G1700" s="565"/>
      <c r="H1700" s="801"/>
      <c r="I1700" s="492"/>
      <c r="J1700" s="634"/>
      <c r="K1700" s="492">
        <v>5.9648540730405903</v>
      </c>
      <c r="L1700" s="492">
        <f t="shared" ref="L1700:L1707" si="949">F1700</f>
        <v>7</v>
      </c>
      <c r="M1700" s="490">
        <v>1</v>
      </c>
      <c r="N1700" s="491">
        <f t="shared" si="943"/>
        <v>7</v>
      </c>
      <c r="O1700" s="576"/>
      <c r="P1700" s="576"/>
      <c r="Q1700" s="492">
        <f t="shared" si="944"/>
        <v>0</v>
      </c>
      <c r="R1700" s="492"/>
      <c r="S1700" s="715">
        <f t="shared" si="945"/>
        <v>0</v>
      </c>
      <c r="T1700" s="576"/>
      <c r="U1700" s="609"/>
      <c r="V1700" s="609"/>
      <c r="W1700" s="609"/>
      <c r="X1700" s="609"/>
      <c r="Y1700" s="609"/>
    </row>
    <row r="1701" spans="1:25" s="610" customFormat="1" ht="22.5" customHeight="1" x14ac:dyDescent="0.25">
      <c r="A1701" s="486" t="s">
        <v>5100</v>
      </c>
      <c r="B1701" s="487"/>
      <c r="C1701" s="800" t="s">
        <v>553</v>
      </c>
      <c r="D1701" s="813" t="s">
        <v>4717</v>
      </c>
      <c r="E1701" s="496" t="s">
        <v>18</v>
      </c>
      <c r="F1701" s="570">
        <v>4</v>
      </c>
      <c r="G1701" s="565"/>
      <c r="H1701" s="801"/>
      <c r="I1701" s="492"/>
      <c r="J1701" s="634"/>
      <c r="K1701" s="492">
        <v>3.5301064458249081</v>
      </c>
      <c r="L1701" s="492">
        <f t="shared" si="949"/>
        <v>4</v>
      </c>
      <c r="M1701" s="490">
        <v>1</v>
      </c>
      <c r="N1701" s="491">
        <f t="shared" si="943"/>
        <v>4</v>
      </c>
      <c r="O1701" s="576"/>
      <c r="P1701" s="576"/>
      <c r="Q1701" s="492">
        <f t="shared" si="944"/>
        <v>0</v>
      </c>
      <c r="R1701" s="492"/>
      <c r="S1701" s="715">
        <f t="shared" si="945"/>
        <v>0</v>
      </c>
      <c r="T1701" s="576"/>
      <c r="U1701" s="609"/>
      <c r="V1701" s="609"/>
      <c r="W1701" s="609"/>
      <c r="X1701" s="609"/>
      <c r="Y1701" s="609"/>
    </row>
    <row r="1702" spans="1:25" s="610" customFormat="1" ht="22.5" customHeight="1" x14ac:dyDescent="0.25">
      <c r="A1702" s="942" t="s">
        <v>5101</v>
      </c>
      <c r="B1702" s="943"/>
      <c r="C1702" s="978" t="s">
        <v>553</v>
      </c>
      <c r="D1702" s="951" t="s">
        <v>4718</v>
      </c>
      <c r="E1702" s="947" t="s">
        <v>18</v>
      </c>
      <c r="F1702" s="958">
        <v>1</v>
      </c>
      <c r="G1702" s="971"/>
      <c r="H1702" s="979"/>
      <c r="I1702" s="953"/>
      <c r="J1702" s="963"/>
      <c r="K1702" s="953">
        <v>0.64</v>
      </c>
      <c r="L1702" s="492">
        <f t="shared" si="949"/>
        <v>1</v>
      </c>
      <c r="M1702" s="490">
        <v>1</v>
      </c>
      <c r="N1702" s="491">
        <f t="shared" si="943"/>
        <v>1</v>
      </c>
      <c r="O1702" s="576"/>
      <c r="P1702" s="576"/>
      <c r="Q1702" s="492">
        <f t="shared" si="944"/>
        <v>0</v>
      </c>
      <c r="R1702" s="492"/>
      <c r="S1702" s="715">
        <f t="shared" si="945"/>
        <v>0</v>
      </c>
      <c r="T1702" s="576"/>
      <c r="U1702" s="609"/>
      <c r="V1702" s="609"/>
      <c r="W1702" s="609"/>
      <c r="X1702" s="609"/>
      <c r="Y1702" s="609"/>
    </row>
    <row r="1703" spans="1:25" s="610" customFormat="1" ht="22.5" customHeight="1" x14ac:dyDescent="0.25">
      <c r="A1703" s="486" t="s">
        <v>5102</v>
      </c>
      <c r="B1703" s="487"/>
      <c r="C1703" s="800" t="s">
        <v>553</v>
      </c>
      <c r="D1703" s="813" t="s">
        <v>4719</v>
      </c>
      <c r="E1703" s="496" t="s">
        <v>18</v>
      </c>
      <c r="F1703" s="570">
        <v>2</v>
      </c>
      <c r="G1703" s="565"/>
      <c r="H1703" s="801"/>
      <c r="I1703" s="492"/>
      <c r="J1703" s="634"/>
      <c r="K1703" s="492">
        <v>2.7591148575128552</v>
      </c>
      <c r="L1703" s="492">
        <f t="shared" si="949"/>
        <v>2</v>
      </c>
      <c r="M1703" s="490">
        <v>1</v>
      </c>
      <c r="N1703" s="491">
        <f t="shared" si="943"/>
        <v>2</v>
      </c>
      <c r="O1703" s="576"/>
      <c r="P1703" s="576"/>
      <c r="Q1703" s="492">
        <f t="shared" si="944"/>
        <v>0</v>
      </c>
      <c r="R1703" s="492"/>
      <c r="S1703" s="715">
        <f t="shared" si="945"/>
        <v>0</v>
      </c>
      <c r="T1703" s="576"/>
      <c r="U1703" s="609"/>
      <c r="V1703" s="609"/>
      <c r="W1703" s="609"/>
      <c r="X1703" s="609"/>
      <c r="Y1703" s="609"/>
    </row>
    <row r="1704" spans="1:25" s="610" customFormat="1" ht="22.5" customHeight="1" x14ac:dyDescent="0.25">
      <c r="A1704" s="486" t="s">
        <v>5103</v>
      </c>
      <c r="B1704" s="487"/>
      <c r="C1704" s="800" t="s">
        <v>553</v>
      </c>
      <c r="D1704" s="813" t="s">
        <v>4720</v>
      </c>
      <c r="E1704" s="496" t="s">
        <v>18</v>
      </c>
      <c r="F1704" s="570">
        <v>1</v>
      </c>
      <c r="G1704" s="565"/>
      <c r="H1704" s="801"/>
      <c r="I1704" s="492"/>
      <c r="J1704" s="634"/>
      <c r="K1704" s="492">
        <v>2.479114857512855</v>
      </c>
      <c r="L1704" s="492">
        <f t="shared" si="949"/>
        <v>1</v>
      </c>
      <c r="M1704" s="490">
        <v>1</v>
      </c>
      <c r="N1704" s="491">
        <f t="shared" si="943"/>
        <v>1</v>
      </c>
      <c r="O1704" s="576"/>
      <c r="P1704" s="576"/>
      <c r="Q1704" s="492">
        <f t="shared" si="944"/>
        <v>0</v>
      </c>
      <c r="R1704" s="492"/>
      <c r="S1704" s="715">
        <f t="shared" si="945"/>
        <v>0</v>
      </c>
      <c r="T1704" s="576"/>
      <c r="U1704" s="609"/>
      <c r="V1704" s="609"/>
      <c r="W1704" s="609"/>
      <c r="X1704" s="609"/>
      <c r="Y1704" s="609"/>
    </row>
    <row r="1705" spans="1:25" s="610" customFormat="1" ht="29.25" customHeight="1" x14ac:dyDescent="0.25">
      <c r="A1705" s="486" t="s">
        <v>5104</v>
      </c>
      <c r="B1705" s="487"/>
      <c r="C1705" s="800" t="s">
        <v>553</v>
      </c>
      <c r="D1705" s="813" t="s">
        <v>4686</v>
      </c>
      <c r="E1705" s="496" t="s">
        <v>18</v>
      </c>
      <c r="F1705" s="570">
        <v>1</v>
      </c>
      <c r="G1705" s="565"/>
      <c r="H1705" s="801"/>
      <c r="I1705" s="492"/>
      <c r="J1705" s="634"/>
      <c r="K1705" s="492">
        <v>0.99</v>
      </c>
      <c r="L1705" s="492">
        <f t="shared" si="949"/>
        <v>1</v>
      </c>
      <c r="M1705" s="490">
        <v>1</v>
      </c>
      <c r="N1705" s="491">
        <f t="shared" si="943"/>
        <v>1</v>
      </c>
      <c r="O1705" s="576"/>
      <c r="P1705" s="576"/>
      <c r="Q1705" s="492">
        <f t="shared" si="944"/>
        <v>0</v>
      </c>
      <c r="R1705" s="492"/>
      <c r="S1705" s="715">
        <f t="shared" si="945"/>
        <v>0</v>
      </c>
      <c r="T1705" s="576"/>
      <c r="U1705" s="609"/>
      <c r="V1705" s="609"/>
      <c r="W1705" s="609"/>
      <c r="X1705" s="609"/>
      <c r="Y1705" s="609"/>
    </row>
    <row r="1706" spans="1:25" s="610" customFormat="1" ht="22.5" customHeight="1" x14ac:dyDescent="0.25">
      <c r="A1706" s="486" t="s">
        <v>5105</v>
      </c>
      <c r="B1706" s="487"/>
      <c r="C1706" s="800" t="s">
        <v>553</v>
      </c>
      <c r="D1706" s="813" t="s">
        <v>4721</v>
      </c>
      <c r="E1706" s="496" t="s">
        <v>18</v>
      </c>
      <c r="F1706" s="570">
        <v>1</v>
      </c>
      <c r="G1706" s="565"/>
      <c r="H1706" s="801"/>
      <c r="I1706" s="492"/>
      <c r="J1706" s="634"/>
      <c r="K1706" s="492">
        <v>1.01</v>
      </c>
      <c r="L1706" s="492">
        <f t="shared" si="949"/>
        <v>1</v>
      </c>
      <c r="M1706" s="490">
        <v>1</v>
      </c>
      <c r="N1706" s="491">
        <f t="shared" si="943"/>
        <v>1</v>
      </c>
      <c r="O1706" s="576"/>
      <c r="P1706" s="576"/>
      <c r="Q1706" s="492">
        <f t="shared" si="944"/>
        <v>0</v>
      </c>
      <c r="R1706" s="492"/>
      <c r="S1706" s="715">
        <f t="shared" si="945"/>
        <v>0</v>
      </c>
      <c r="T1706" s="576"/>
      <c r="U1706" s="609"/>
      <c r="V1706" s="609"/>
      <c r="W1706" s="609"/>
      <c r="X1706" s="609"/>
      <c r="Y1706" s="609"/>
    </row>
    <row r="1707" spans="1:25" s="610" customFormat="1" ht="22.5" customHeight="1" x14ac:dyDescent="0.25">
      <c r="A1707" s="486" t="s">
        <v>5106</v>
      </c>
      <c r="B1707" s="487"/>
      <c r="C1707" s="800" t="s">
        <v>553</v>
      </c>
      <c r="D1707" s="813" t="s">
        <v>4722</v>
      </c>
      <c r="E1707" s="496" t="s">
        <v>18</v>
      </c>
      <c r="F1707" s="570">
        <v>1</v>
      </c>
      <c r="G1707" s="565"/>
      <c r="H1707" s="801"/>
      <c r="I1707" s="492"/>
      <c r="J1707" s="634"/>
      <c r="K1707" s="492">
        <v>0.86</v>
      </c>
      <c r="L1707" s="492">
        <f t="shared" si="949"/>
        <v>1</v>
      </c>
      <c r="M1707" s="490">
        <v>1</v>
      </c>
      <c r="N1707" s="491">
        <f t="shared" si="943"/>
        <v>1</v>
      </c>
      <c r="O1707" s="576"/>
      <c r="P1707" s="576"/>
      <c r="Q1707" s="492">
        <f t="shared" si="944"/>
        <v>0</v>
      </c>
      <c r="R1707" s="492"/>
      <c r="S1707" s="715">
        <f t="shared" si="945"/>
        <v>0</v>
      </c>
      <c r="T1707" s="576"/>
      <c r="U1707" s="609"/>
      <c r="V1707" s="609"/>
      <c r="W1707" s="609"/>
      <c r="X1707" s="609"/>
      <c r="Y1707" s="609"/>
    </row>
    <row r="1708" spans="1:25" s="610" customFormat="1" ht="22.5" customHeight="1" x14ac:dyDescent="0.25">
      <c r="A1708" s="486" t="s">
        <v>5107</v>
      </c>
      <c r="B1708" s="487"/>
      <c r="C1708" s="800" t="s">
        <v>553</v>
      </c>
      <c r="D1708" s="805" t="s">
        <v>705</v>
      </c>
      <c r="E1708" s="806" t="s">
        <v>3</v>
      </c>
      <c r="F1708" s="807">
        <v>0.31</v>
      </c>
      <c r="G1708" s="565"/>
      <c r="H1708" s="801"/>
      <c r="I1708" s="492"/>
      <c r="J1708" s="634"/>
      <c r="K1708" s="492"/>
      <c r="L1708" s="492">
        <f>F1708</f>
        <v>0.31</v>
      </c>
      <c r="M1708" s="490">
        <v>1</v>
      </c>
      <c r="N1708" s="491">
        <f t="shared" si="943"/>
        <v>0.31</v>
      </c>
      <c r="O1708" s="576"/>
      <c r="P1708" s="576"/>
      <c r="Q1708" s="492">
        <f t="shared" si="944"/>
        <v>0</v>
      </c>
      <c r="R1708" s="492"/>
      <c r="S1708" s="715">
        <f t="shared" si="945"/>
        <v>0</v>
      </c>
      <c r="T1708" s="576"/>
      <c r="U1708" s="609"/>
      <c r="V1708" s="609"/>
      <c r="W1708" s="609"/>
      <c r="X1708" s="609"/>
      <c r="Y1708" s="609"/>
    </row>
    <row r="1709" spans="1:25" s="559" customFormat="1" x14ac:dyDescent="0.3">
      <c r="A1709" s="477" t="s">
        <v>2777</v>
      </c>
      <c r="B1709" s="501" t="s">
        <v>5577</v>
      </c>
      <c r="C1709" s="504" t="s">
        <v>552</v>
      </c>
      <c r="D1709" s="508" t="s">
        <v>5576</v>
      </c>
      <c r="E1709" s="479" t="s">
        <v>18</v>
      </c>
      <c r="F1709" s="500">
        <f>F1710+F1711</f>
        <v>11</v>
      </c>
      <c r="G1709" s="500"/>
      <c r="H1709" s="500"/>
      <c r="I1709" s="500"/>
      <c r="J1709" s="500"/>
      <c r="K1709" s="500"/>
      <c r="L1709" s="506">
        <f t="shared" ref="L1709:L1713" si="950">F1709</f>
        <v>11</v>
      </c>
      <c r="M1709" s="507">
        <v>1</v>
      </c>
      <c r="N1709" s="483">
        <f>ROUND(M1709*L1709,2)</f>
        <v>11</v>
      </c>
      <c r="O1709" s="575"/>
      <c r="P1709" s="575"/>
      <c r="Q1709" s="485"/>
      <c r="R1709" s="485">
        <f>ROUND(N1709*P1709,2)</f>
        <v>0</v>
      </c>
      <c r="S1709" s="715">
        <f>ROUND(Q1709+R1709,2)</f>
        <v>0</v>
      </c>
      <c r="T1709" s="586"/>
      <c r="U1709" s="558"/>
      <c r="V1709" s="558"/>
      <c r="W1709" s="558"/>
      <c r="X1709" s="558"/>
      <c r="Y1709" s="558"/>
    </row>
    <row r="1710" spans="1:25" s="626" customFormat="1" ht="27.6" x14ac:dyDescent="0.3">
      <c r="A1710" s="486" t="s">
        <v>2778</v>
      </c>
      <c r="B1710" s="543"/>
      <c r="C1710" s="486" t="s">
        <v>553</v>
      </c>
      <c r="D1710" s="813" t="s">
        <v>4723</v>
      </c>
      <c r="E1710" s="496" t="s">
        <v>18</v>
      </c>
      <c r="F1710" s="517">
        <v>4</v>
      </c>
      <c r="G1710" s="517"/>
      <c r="H1710" s="517"/>
      <c r="I1710" s="517"/>
      <c r="J1710" s="517"/>
      <c r="K1710" s="517"/>
      <c r="L1710" s="494">
        <f t="shared" si="950"/>
        <v>4</v>
      </c>
      <c r="M1710" s="490">
        <v>1</v>
      </c>
      <c r="N1710" s="491">
        <f t="shared" ref="N1710" si="951">ROUND(M1710*L1710,2)</f>
        <v>4</v>
      </c>
      <c r="O1710" s="577"/>
      <c r="P1710" s="577"/>
      <c r="Q1710" s="492">
        <f>ROUND(N1710*O1710,2)</f>
        <v>0</v>
      </c>
      <c r="R1710" s="492"/>
      <c r="S1710" s="715">
        <f>ROUND(Q1710+R1710,2)</f>
        <v>0</v>
      </c>
      <c r="T1710" s="584"/>
      <c r="U1710" s="625"/>
      <c r="V1710" s="625"/>
      <c r="W1710" s="625"/>
      <c r="X1710" s="625"/>
      <c r="Y1710" s="625"/>
    </row>
    <row r="1711" spans="1:25" s="626" customFormat="1" ht="27.6" x14ac:dyDescent="0.3">
      <c r="A1711" s="486" t="s">
        <v>2779</v>
      </c>
      <c r="B1711" s="543"/>
      <c r="C1711" s="486" t="s">
        <v>553</v>
      </c>
      <c r="D1711" s="813" t="s">
        <v>4684</v>
      </c>
      <c r="E1711" s="496" t="s">
        <v>18</v>
      </c>
      <c r="F1711" s="517">
        <v>7</v>
      </c>
      <c r="G1711" s="517"/>
      <c r="H1711" s="517"/>
      <c r="I1711" s="517"/>
      <c r="J1711" s="517"/>
      <c r="K1711" s="517"/>
      <c r="L1711" s="494">
        <f t="shared" si="950"/>
        <v>7</v>
      </c>
      <c r="M1711" s="490">
        <v>1</v>
      </c>
      <c r="N1711" s="491">
        <f t="shared" ref="N1711" si="952">M1711*L1711</f>
        <v>7</v>
      </c>
      <c r="O1711" s="577"/>
      <c r="P1711" s="577"/>
      <c r="Q1711" s="492">
        <f>ROUND(N1711*O1711,2)</f>
        <v>0</v>
      </c>
      <c r="R1711" s="492"/>
      <c r="S1711" s="715">
        <f t="shared" ref="S1711" si="953">ROUND(Q1711+R1711,2)</f>
        <v>0</v>
      </c>
      <c r="T1711" s="584"/>
      <c r="U1711" s="625"/>
      <c r="V1711" s="625"/>
      <c r="W1711" s="625"/>
      <c r="X1711" s="625"/>
      <c r="Y1711" s="625"/>
    </row>
    <row r="1712" spans="1:25" s="559" customFormat="1" x14ac:dyDescent="0.3">
      <c r="A1712" s="477" t="s">
        <v>2780</v>
      </c>
      <c r="B1712" s="501" t="s">
        <v>4987</v>
      </c>
      <c r="C1712" s="504" t="s">
        <v>552</v>
      </c>
      <c r="D1712" s="508" t="s">
        <v>3058</v>
      </c>
      <c r="E1712" s="479" t="s">
        <v>18</v>
      </c>
      <c r="F1712" s="500">
        <f>F1713</f>
        <v>1</v>
      </c>
      <c r="G1712" s="500"/>
      <c r="H1712" s="500"/>
      <c r="I1712" s="500"/>
      <c r="J1712" s="500"/>
      <c r="K1712" s="500"/>
      <c r="L1712" s="506">
        <f t="shared" si="950"/>
        <v>1</v>
      </c>
      <c r="M1712" s="507">
        <v>1</v>
      </c>
      <c r="N1712" s="483">
        <f>ROUND(M1712*L1712,2)</f>
        <v>1</v>
      </c>
      <c r="O1712" s="575"/>
      <c r="P1712" s="575"/>
      <c r="Q1712" s="485"/>
      <c r="R1712" s="485">
        <f>ROUND(N1712*P1712,2)</f>
        <v>0</v>
      </c>
      <c r="S1712" s="715">
        <f>ROUND(Q1712+R1712,2)</f>
        <v>0</v>
      </c>
      <c r="T1712" s="586"/>
      <c r="U1712" s="558"/>
      <c r="V1712" s="558"/>
      <c r="W1712" s="558"/>
      <c r="X1712" s="558"/>
      <c r="Y1712" s="558"/>
    </row>
    <row r="1713" spans="1:25" s="626" customFormat="1" x14ac:dyDescent="0.3">
      <c r="A1713" s="486" t="s">
        <v>2781</v>
      </c>
      <c r="B1713" s="543"/>
      <c r="C1713" s="486" t="s">
        <v>553</v>
      </c>
      <c r="D1713" s="822" t="s">
        <v>1846</v>
      </c>
      <c r="E1713" s="496" t="s">
        <v>18</v>
      </c>
      <c r="F1713" s="517">
        <v>1</v>
      </c>
      <c r="G1713" s="517"/>
      <c r="H1713" s="517"/>
      <c r="I1713" s="517"/>
      <c r="J1713" s="517"/>
      <c r="K1713" s="517"/>
      <c r="L1713" s="494">
        <f t="shared" si="950"/>
        <v>1</v>
      </c>
      <c r="M1713" s="490">
        <v>1</v>
      </c>
      <c r="N1713" s="491">
        <f t="shared" ref="N1713" si="954">ROUND(M1713*L1713,2)</f>
        <v>1</v>
      </c>
      <c r="O1713" s="577"/>
      <c r="P1713" s="577"/>
      <c r="Q1713" s="492">
        <f>ROUND(N1713*O1713,2)</f>
        <v>0</v>
      </c>
      <c r="R1713" s="492"/>
      <c r="S1713" s="715">
        <f>ROUND(Q1713+R1713,2)</f>
        <v>0</v>
      </c>
      <c r="T1713" s="584"/>
      <c r="U1713" s="625"/>
      <c r="V1713" s="625"/>
      <c r="W1713" s="625"/>
      <c r="X1713" s="625"/>
      <c r="Y1713" s="625"/>
    </row>
    <row r="1714" spans="1:25" s="608" customFormat="1" ht="18.75" customHeight="1" x14ac:dyDescent="0.3">
      <c r="A1714" s="477" t="s">
        <v>2782</v>
      </c>
      <c r="B1714" s="501" t="s">
        <v>2088</v>
      </c>
      <c r="C1714" s="477" t="s">
        <v>552</v>
      </c>
      <c r="D1714" s="812" t="s">
        <v>1338</v>
      </c>
      <c r="E1714" s="479" t="s">
        <v>3</v>
      </c>
      <c r="F1714" s="519">
        <f>F1715+F1717</f>
        <v>135.30000000000001</v>
      </c>
      <c r="G1714" s="479"/>
      <c r="H1714" s="479"/>
      <c r="I1714" s="479"/>
      <c r="J1714" s="479"/>
      <c r="K1714" s="500"/>
      <c r="L1714" s="519">
        <f>F1714</f>
        <v>135.30000000000001</v>
      </c>
      <c r="M1714" s="507">
        <v>1</v>
      </c>
      <c r="N1714" s="483">
        <f>ROUND(M1714*L1714,2)</f>
        <v>135.30000000000001</v>
      </c>
      <c r="O1714" s="575"/>
      <c r="P1714" s="575"/>
      <c r="Q1714" s="485"/>
      <c r="R1714" s="485">
        <f>ROUND(N1714*P1714,2)</f>
        <v>0</v>
      </c>
      <c r="S1714" s="715">
        <f>ROUND(Q1714+R1714,2)</f>
        <v>0</v>
      </c>
      <c r="T1714" s="587"/>
    </row>
    <row r="1715" spans="1:25" s="610" customFormat="1" ht="36.75" customHeight="1" x14ac:dyDescent="0.3">
      <c r="A1715" s="486" t="s">
        <v>2783</v>
      </c>
      <c r="B1715" s="487"/>
      <c r="C1715" s="486" t="s">
        <v>553</v>
      </c>
      <c r="D1715" s="813" t="s">
        <v>4613</v>
      </c>
      <c r="E1715" s="489" t="s">
        <v>3</v>
      </c>
      <c r="F1715" s="497">
        <v>129.05000000000001</v>
      </c>
      <c r="G1715" s="497"/>
      <c r="H1715" s="497"/>
      <c r="I1715" s="497"/>
      <c r="J1715" s="497"/>
      <c r="K1715" s="497"/>
      <c r="L1715" s="497">
        <f>F1715</f>
        <v>129.05000000000001</v>
      </c>
      <c r="M1715" s="490">
        <v>1.1000000000000001</v>
      </c>
      <c r="N1715" s="491">
        <f t="shared" ref="N1715:N1718" si="955">ROUND(M1715*L1715,2)</f>
        <v>141.96</v>
      </c>
      <c r="O1715" s="576"/>
      <c r="P1715" s="576"/>
      <c r="Q1715" s="492">
        <f t="shared" ref="Q1715:Q1718" si="956">ROUND(N1715*O1715,2)</f>
        <v>0</v>
      </c>
      <c r="R1715" s="492"/>
      <c r="S1715" s="715">
        <f t="shared" ref="S1715:S1718" si="957">ROUND(Q1715+R1715,2)</f>
        <v>0</v>
      </c>
      <c r="T1715" s="584"/>
    </row>
    <row r="1716" spans="1:25" s="610" customFormat="1" x14ac:dyDescent="0.3">
      <c r="A1716" s="486" t="s">
        <v>5096</v>
      </c>
      <c r="B1716" s="487"/>
      <c r="C1716" s="486" t="s">
        <v>553</v>
      </c>
      <c r="D1716" s="493" t="s">
        <v>3440</v>
      </c>
      <c r="E1716" s="489" t="s">
        <v>2</v>
      </c>
      <c r="F1716" s="497">
        <f>F1715</f>
        <v>129.05000000000001</v>
      </c>
      <c r="G1716" s="497"/>
      <c r="H1716" s="497"/>
      <c r="I1716" s="497"/>
      <c r="J1716" s="497"/>
      <c r="K1716" s="497"/>
      <c r="L1716" s="497">
        <f t="shared" ref="L1716" si="958">F1716</f>
        <v>129.05000000000001</v>
      </c>
      <c r="M1716" s="490">
        <v>2.8</v>
      </c>
      <c r="N1716" s="491">
        <f t="shared" si="955"/>
        <v>361.34</v>
      </c>
      <c r="O1716" s="576"/>
      <c r="P1716" s="576"/>
      <c r="Q1716" s="492">
        <f t="shared" si="956"/>
        <v>0</v>
      </c>
      <c r="R1716" s="492"/>
      <c r="S1716" s="715">
        <f t="shared" si="957"/>
        <v>0</v>
      </c>
      <c r="T1716" s="584"/>
    </row>
    <row r="1717" spans="1:25" s="610" customFormat="1" ht="41.25" customHeight="1" x14ac:dyDescent="0.3">
      <c r="A1717" s="486" t="s">
        <v>5108</v>
      </c>
      <c r="B1717" s="487"/>
      <c r="C1717" s="486" t="s">
        <v>553</v>
      </c>
      <c r="D1717" s="813" t="s">
        <v>4685</v>
      </c>
      <c r="E1717" s="489" t="s">
        <v>3</v>
      </c>
      <c r="F1717" s="497">
        <v>6.25</v>
      </c>
      <c r="G1717" s="497"/>
      <c r="H1717" s="497"/>
      <c r="I1717" s="497"/>
      <c r="J1717" s="497"/>
      <c r="K1717" s="497"/>
      <c r="L1717" s="497">
        <f>F1717</f>
        <v>6.25</v>
      </c>
      <c r="M1717" s="490">
        <v>1.1000000000000001</v>
      </c>
      <c r="N1717" s="491">
        <f t="shared" si="955"/>
        <v>6.88</v>
      </c>
      <c r="O1717" s="576"/>
      <c r="P1717" s="576"/>
      <c r="Q1717" s="492">
        <f t="shared" si="956"/>
        <v>0</v>
      </c>
      <c r="R1717" s="492"/>
      <c r="S1717" s="715">
        <f t="shared" si="957"/>
        <v>0</v>
      </c>
      <c r="T1717" s="584"/>
    </row>
    <row r="1718" spans="1:25" s="610" customFormat="1" x14ac:dyDescent="0.3">
      <c r="A1718" s="486" t="s">
        <v>5109</v>
      </c>
      <c r="B1718" s="487"/>
      <c r="C1718" s="486" t="s">
        <v>553</v>
      </c>
      <c r="D1718" s="493" t="s">
        <v>3440</v>
      </c>
      <c r="E1718" s="489" t="s">
        <v>2</v>
      </c>
      <c r="F1718" s="497">
        <f>F1717</f>
        <v>6.25</v>
      </c>
      <c r="G1718" s="497"/>
      <c r="H1718" s="497"/>
      <c r="I1718" s="497"/>
      <c r="J1718" s="497"/>
      <c r="K1718" s="497"/>
      <c r="L1718" s="497">
        <f t="shared" ref="L1718" si="959">F1718</f>
        <v>6.25</v>
      </c>
      <c r="M1718" s="490">
        <v>2.8</v>
      </c>
      <c r="N1718" s="491">
        <f t="shared" si="955"/>
        <v>17.5</v>
      </c>
      <c r="O1718" s="576"/>
      <c r="P1718" s="576"/>
      <c r="Q1718" s="492">
        <f t="shared" si="956"/>
        <v>0</v>
      </c>
      <c r="R1718" s="492"/>
      <c r="S1718" s="715">
        <f t="shared" si="957"/>
        <v>0</v>
      </c>
      <c r="T1718" s="584"/>
    </row>
    <row r="1719" spans="1:25" s="559" customFormat="1" x14ac:dyDescent="0.3">
      <c r="A1719" s="477" t="s">
        <v>2784</v>
      </c>
      <c r="B1719" s="501" t="s">
        <v>4988</v>
      </c>
      <c r="C1719" s="504" t="s">
        <v>552</v>
      </c>
      <c r="D1719" s="508" t="s">
        <v>654</v>
      </c>
      <c r="E1719" s="479" t="s">
        <v>18</v>
      </c>
      <c r="F1719" s="500">
        <f>F1720</f>
        <v>1</v>
      </c>
      <c r="G1719" s="500"/>
      <c r="H1719" s="500"/>
      <c r="I1719" s="500"/>
      <c r="J1719" s="500"/>
      <c r="K1719" s="500"/>
      <c r="L1719" s="506">
        <f>F1719</f>
        <v>1</v>
      </c>
      <c r="M1719" s="507">
        <v>1</v>
      </c>
      <c r="N1719" s="483">
        <f>ROUND(M1719*L1719,2)</f>
        <v>1</v>
      </c>
      <c r="O1719" s="575"/>
      <c r="P1719" s="575"/>
      <c r="Q1719" s="485"/>
      <c r="R1719" s="485">
        <f>ROUND(N1719*P1719,2)</f>
        <v>0</v>
      </c>
      <c r="S1719" s="715">
        <f t="shared" ref="S1719:S1724" si="960">ROUND(Q1719+R1719,2)</f>
        <v>0</v>
      </c>
      <c r="T1719" s="586"/>
      <c r="U1719" s="558"/>
      <c r="V1719" s="558"/>
      <c r="W1719" s="558"/>
      <c r="X1719" s="558"/>
      <c r="Y1719" s="558"/>
    </row>
    <row r="1720" spans="1:25" s="626" customFormat="1" ht="27.6" x14ac:dyDescent="0.3">
      <c r="A1720" s="486" t="s">
        <v>2785</v>
      </c>
      <c r="B1720" s="543"/>
      <c r="C1720" s="486" t="s">
        <v>553</v>
      </c>
      <c r="D1720" s="813" t="s">
        <v>3563</v>
      </c>
      <c r="E1720" s="496" t="s">
        <v>18</v>
      </c>
      <c r="F1720" s="517">
        <v>1</v>
      </c>
      <c r="G1720" s="517"/>
      <c r="H1720" s="517"/>
      <c r="I1720" s="517"/>
      <c r="J1720" s="517"/>
      <c r="K1720" s="517"/>
      <c r="L1720" s="494">
        <f t="shared" ref="L1720" si="961">F1720</f>
        <v>1</v>
      </c>
      <c r="M1720" s="490">
        <v>1</v>
      </c>
      <c r="N1720" s="491">
        <f t="shared" ref="N1720" si="962">ROUND(M1720*L1720,2)</f>
        <v>1</v>
      </c>
      <c r="O1720" s="577"/>
      <c r="P1720" s="577"/>
      <c r="Q1720" s="492">
        <f>ROUND(N1720*O1720,2)</f>
        <v>0</v>
      </c>
      <c r="R1720" s="492"/>
      <c r="S1720" s="715">
        <f t="shared" si="960"/>
        <v>0</v>
      </c>
      <c r="T1720" s="584"/>
      <c r="U1720" s="625"/>
      <c r="V1720" s="625"/>
      <c r="W1720" s="625"/>
      <c r="X1720" s="625"/>
      <c r="Y1720" s="625"/>
    </row>
    <row r="1721" spans="1:25" s="559" customFormat="1" x14ac:dyDescent="0.25">
      <c r="A1721" s="477" t="s">
        <v>5110</v>
      </c>
      <c r="B1721" s="501" t="s">
        <v>2307</v>
      </c>
      <c r="C1721" s="477" t="s">
        <v>552</v>
      </c>
      <c r="D1721" s="499" t="s">
        <v>2071</v>
      </c>
      <c r="E1721" s="479" t="s">
        <v>18</v>
      </c>
      <c r="F1721" s="818">
        <f>F1722</f>
        <v>4</v>
      </c>
      <c r="G1721" s="563"/>
      <c r="H1721" s="479"/>
      <c r="I1721" s="484"/>
      <c r="J1721" s="636"/>
      <c r="K1721" s="484"/>
      <c r="L1721" s="506">
        <f>F1721</f>
        <v>4</v>
      </c>
      <c r="M1721" s="507">
        <v>1</v>
      </c>
      <c r="N1721" s="483">
        <f>ROUND(M1721*L1721,2)</f>
        <v>4</v>
      </c>
      <c r="O1721" s="575"/>
      <c r="P1721" s="575"/>
      <c r="Q1721" s="485"/>
      <c r="R1721" s="485">
        <f>ROUND(N1721*P1721,2)</f>
        <v>0</v>
      </c>
      <c r="S1721" s="715">
        <f t="shared" si="960"/>
        <v>0</v>
      </c>
      <c r="T1721" s="587" t="s">
        <v>556</v>
      </c>
      <c r="U1721" s="558"/>
      <c r="V1721" s="558"/>
      <c r="W1721" s="558"/>
      <c r="X1721" s="558"/>
      <c r="Y1721" s="558"/>
    </row>
    <row r="1722" spans="1:25" s="610" customFormat="1" x14ac:dyDescent="0.25">
      <c r="A1722" s="486" t="s">
        <v>5111</v>
      </c>
      <c r="B1722" s="543"/>
      <c r="C1722" s="516" t="s">
        <v>553</v>
      </c>
      <c r="D1722" s="813" t="s">
        <v>4724</v>
      </c>
      <c r="E1722" s="489" t="s">
        <v>18</v>
      </c>
      <c r="F1722" s="520">
        <v>4</v>
      </c>
      <c r="G1722" s="560"/>
      <c r="H1722" s="496"/>
      <c r="I1722" s="492"/>
      <c r="J1722" s="526"/>
      <c r="K1722" s="492"/>
      <c r="L1722" s="494">
        <f>F1722</f>
        <v>4</v>
      </c>
      <c r="M1722" s="490">
        <v>1</v>
      </c>
      <c r="N1722" s="491">
        <f t="shared" ref="N1722" si="963">ROUND(M1722*L1722,2)</f>
        <v>4</v>
      </c>
      <c r="O1722" s="577"/>
      <c r="P1722" s="577"/>
      <c r="Q1722" s="492">
        <f>ROUND(N1722*O1722,2)</f>
        <v>0</v>
      </c>
      <c r="R1722" s="492"/>
      <c r="S1722" s="715">
        <f t="shared" si="960"/>
        <v>0</v>
      </c>
      <c r="T1722" s="577"/>
      <c r="U1722" s="609"/>
      <c r="V1722" s="609"/>
      <c r="W1722" s="609"/>
      <c r="X1722" s="609"/>
      <c r="Y1722" s="609"/>
    </row>
    <row r="1723" spans="1:25" s="559" customFormat="1" ht="15.75" customHeight="1" x14ac:dyDescent="0.3">
      <c r="A1723" s="477" t="s">
        <v>5112</v>
      </c>
      <c r="B1723" s="538" t="s">
        <v>2974</v>
      </c>
      <c r="C1723" s="477" t="s">
        <v>552</v>
      </c>
      <c r="D1723" s="499" t="s">
        <v>1313</v>
      </c>
      <c r="E1723" s="479" t="s">
        <v>1685</v>
      </c>
      <c r="F1723" s="479">
        <f>F1724</f>
        <v>1</v>
      </c>
      <c r="G1723" s="479"/>
      <c r="H1723" s="479"/>
      <c r="I1723" s="479"/>
      <c r="J1723" s="479"/>
      <c r="K1723" s="479"/>
      <c r="L1723" s="500">
        <f>F1723</f>
        <v>1</v>
      </c>
      <c r="M1723" s="482">
        <v>1</v>
      </c>
      <c r="N1723" s="483">
        <f>ROUND(M1723*L1723,2)</f>
        <v>1</v>
      </c>
      <c r="O1723" s="575"/>
      <c r="P1723" s="575"/>
      <c r="Q1723" s="485"/>
      <c r="R1723" s="485">
        <f>ROUND(N1723*P1723,2)</f>
        <v>0</v>
      </c>
      <c r="S1723" s="715">
        <f t="shared" si="960"/>
        <v>0</v>
      </c>
      <c r="T1723" s="586"/>
      <c r="U1723" s="558"/>
      <c r="V1723" s="558"/>
      <c r="W1723" s="558"/>
      <c r="X1723" s="558"/>
      <c r="Y1723" s="558"/>
    </row>
    <row r="1724" spans="1:25" s="629" customFormat="1" ht="17.25" customHeight="1" x14ac:dyDescent="0.25">
      <c r="A1724" s="486" t="s">
        <v>5113</v>
      </c>
      <c r="B1724" s="547"/>
      <c r="C1724" s="546" t="s">
        <v>553</v>
      </c>
      <c r="D1724" s="822" t="s">
        <v>3436</v>
      </c>
      <c r="E1724" s="548" t="s">
        <v>1685</v>
      </c>
      <c r="F1724" s="548">
        <v>1</v>
      </c>
      <c r="G1724" s="548"/>
      <c r="H1724" s="548"/>
      <c r="I1724" s="548"/>
      <c r="J1724" s="548"/>
      <c r="K1724" s="548"/>
      <c r="L1724" s="645">
        <f>F1724</f>
        <v>1</v>
      </c>
      <c r="M1724" s="646">
        <v>1</v>
      </c>
      <c r="N1724" s="491">
        <f t="shared" ref="N1724" si="964">ROUND(M1724*L1724,2)</f>
        <v>1</v>
      </c>
      <c r="O1724" s="581"/>
      <c r="P1724" s="581"/>
      <c r="Q1724" s="492">
        <f>ROUND(N1724*O1724,2)</f>
        <v>0</v>
      </c>
      <c r="R1724" s="492"/>
      <c r="S1724" s="715">
        <f t="shared" si="960"/>
        <v>0</v>
      </c>
      <c r="T1724" s="620" t="s">
        <v>3137</v>
      </c>
      <c r="U1724" s="628"/>
    </row>
    <row r="1725" spans="1:25" s="617" customFormat="1" ht="22.5" customHeight="1" x14ac:dyDescent="0.3">
      <c r="A1725" s="510" t="s">
        <v>540</v>
      </c>
      <c r="B1725" s="511"/>
      <c r="C1725" s="510"/>
      <c r="D1725" s="465" t="s">
        <v>4687</v>
      </c>
      <c r="E1725" s="512"/>
      <c r="F1725" s="513"/>
      <c r="G1725" s="512"/>
      <c r="H1725" s="512"/>
      <c r="I1725" s="512"/>
      <c r="J1725" s="512"/>
      <c r="K1725" s="512"/>
      <c r="L1725" s="514"/>
      <c r="M1725" s="467"/>
      <c r="N1725" s="468"/>
      <c r="O1725" s="579"/>
      <c r="P1725" s="579"/>
      <c r="Q1725" s="469"/>
      <c r="R1725" s="469"/>
      <c r="S1725" s="715"/>
      <c r="T1725" s="579"/>
      <c r="U1725" s="616"/>
      <c r="V1725" s="616"/>
      <c r="W1725" s="616"/>
      <c r="X1725" s="616"/>
      <c r="Y1725" s="616"/>
    </row>
    <row r="1726" spans="1:25" s="608" customFormat="1" ht="32.25" customHeight="1" x14ac:dyDescent="0.3">
      <c r="A1726" s="477" t="s">
        <v>2786</v>
      </c>
      <c r="B1726" s="501" t="s">
        <v>2086</v>
      </c>
      <c r="C1726" s="477" t="s">
        <v>552</v>
      </c>
      <c r="D1726" s="802" t="s">
        <v>3128</v>
      </c>
      <c r="E1726" s="803" t="s">
        <v>3</v>
      </c>
      <c r="F1726" s="804"/>
      <c r="G1726" s="803"/>
      <c r="H1726" s="479"/>
      <c r="I1726" s="480"/>
      <c r="J1726" s="480"/>
      <c r="K1726" s="480">
        <f>SUM(K1727:K1753)</f>
        <v>180.67573804992631</v>
      </c>
      <c r="L1726" s="480">
        <f>K1726</f>
        <v>180.67573804992631</v>
      </c>
      <c r="M1726" s="482">
        <v>1</v>
      </c>
      <c r="N1726" s="483">
        <f>ROUND(M1726*L1726,2)</f>
        <v>180.68</v>
      </c>
      <c r="O1726" s="575"/>
      <c r="P1726" s="575"/>
      <c r="Q1726" s="485"/>
      <c r="R1726" s="485">
        <f>ROUND(N1726*P1726,2)</f>
        <v>0</v>
      </c>
      <c r="S1726" s="715">
        <f>ROUND(Q1726+R1726,2)</f>
        <v>0</v>
      </c>
      <c r="T1726" s="575" t="s">
        <v>555</v>
      </c>
      <c r="U1726" s="607"/>
      <c r="V1726" s="607"/>
      <c r="W1726" s="607"/>
      <c r="X1726" s="607"/>
      <c r="Y1726" s="607"/>
    </row>
    <row r="1727" spans="1:25" s="610" customFormat="1" ht="22.5" customHeight="1" x14ac:dyDescent="0.25">
      <c r="A1727" s="486" t="s">
        <v>2787</v>
      </c>
      <c r="B1727" s="487"/>
      <c r="C1727" s="800" t="s">
        <v>553</v>
      </c>
      <c r="D1727" s="813" t="s">
        <v>4604</v>
      </c>
      <c r="E1727" s="496" t="s">
        <v>1210</v>
      </c>
      <c r="F1727" s="570"/>
      <c r="G1727" s="565">
        <v>0.2</v>
      </c>
      <c r="H1727" s="801">
        <v>0.1</v>
      </c>
      <c r="I1727" s="492">
        <f>(G1727+H1727)*2</f>
        <v>0.60000000000000009</v>
      </c>
      <c r="J1727" s="634">
        <v>0.19</v>
      </c>
      <c r="K1727" s="492">
        <f>J1727*I1727</f>
        <v>0.11400000000000002</v>
      </c>
      <c r="L1727" s="492">
        <f>J1727</f>
        <v>0.19</v>
      </c>
      <c r="M1727" s="490">
        <v>1.1000000000000001</v>
      </c>
      <c r="N1727" s="491">
        <f t="shared" ref="N1727:N1753" si="965">ROUND(M1727*L1727,2)</f>
        <v>0.21</v>
      </c>
      <c r="O1727" s="576"/>
      <c r="P1727" s="576"/>
      <c r="Q1727" s="492">
        <f t="shared" ref="Q1727:Q1753" si="966">ROUND(N1727*O1727,2)</f>
        <v>0</v>
      </c>
      <c r="R1727" s="492"/>
      <c r="S1727" s="715">
        <f t="shared" ref="S1727:S1753" si="967">ROUND(Q1727+R1727,2)</f>
        <v>0</v>
      </c>
      <c r="T1727" s="576"/>
      <c r="U1727" s="609"/>
      <c r="V1727" s="609"/>
      <c r="W1727" s="609"/>
      <c r="X1727" s="609"/>
      <c r="Y1727" s="609"/>
    </row>
    <row r="1728" spans="1:25" s="610" customFormat="1" ht="22.5" customHeight="1" x14ac:dyDescent="0.25">
      <c r="A1728" s="486" t="s">
        <v>2788</v>
      </c>
      <c r="B1728" s="487"/>
      <c r="C1728" s="800" t="s">
        <v>553</v>
      </c>
      <c r="D1728" s="813" t="s">
        <v>4725</v>
      </c>
      <c r="E1728" s="496" t="s">
        <v>1210</v>
      </c>
      <c r="F1728" s="570"/>
      <c r="G1728" s="565">
        <v>0.55000000000000004</v>
      </c>
      <c r="H1728" s="801">
        <v>0.4</v>
      </c>
      <c r="I1728" s="492">
        <f t="shared" ref="I1728:I1736" si="968">(G1728+H1728)*2</f>
        <v>1.9000000000000001</v>
      </c>
      <c r="J1728" s="634">
        <v>4.67</v>
      </c>
      <c r="K1728" s="492">
        <f>J1728*I1728</f>
        <v>8.8730000000000011</v>
      </c>
      <c r="L1728" s="492">
        <f t="shared" ref="L1728:L1739" si="969">J1728</f>
        <v>4.67</v>
      </c>
      <c r="M1728" s="490">
        <v>1.1000000000000001</v>
      </c>
      <c r="N1728" s="491">
        <f t="shared" si="965"/>
        <v>5.14</v>
      </c>
      <c r="O1728" s="576"/>
      <c r="P1728" s="576"/>
      <c r="Q1728" s="492">
        <f t="shared" si="966"/>
        <v>0</v>
      </c>
      <c r="R1728" s="492"/>
      <c r="S1728" s="715">
        <f t="shared" si="967"/>
        <v>0</v>
      </c>
      <c r="T1728" s="576"/>
      <c r="U1728" s="609"/>
      <c r="V1728" s="609"/>
      <c r="W1728" s="609"/>
      <c r="X1728" s="609"/>
      <c r="Y1728" s="609"/>
    </row>
    <row r="1729" spans="1:25" s="610" customFormat="1" ht="22.5" customHeight="1" x14ac:dyDescent="0.25">
      <c r="A1729" s="486" t="s">
        <v>2789</v>
      </c>
      <c r="B1729" s="487"/>
      <c r="C1729" s="800" t="s">
        <v>553</v>
      </c>
      <c r="D1729" s="813" t="s">
        <v>4726</v>
      </c>
      <c r="E1729" s="496" t="s">
        <v>1210</v>
      </c>
      <c r="F1729" s="570"/>
      <c r="G1729" s="565">
        <v>0.55000000000000004</v>
      </c>
      <c r="H1729" s="801">
        <v>0.5</v>
      </c>
      <c r="I1729" s="492">
        <f t="shared" si="968"/>
        <v>2.1</v>
      </c>
      <c r="J1729" s="634">
        <v>5.2</v>
      </c>
      <c r="K1729" s="492">
        <f t="shared" ref="K1729:K1736" si="970">J1729*I1729</f>
        <v>10.920000000000002</v>
      </c>
      <c r="L1729" s="492">
        <f t="shared" si="969"/>
        <v>5.2</v>
      </c>
      <c r="M1729" s="490">
        <v>1.1000000000000001</v>
      </c>
      <c r="N1729" s="491">
        <f t="shared" si="965"/>
        <v>5.72</v>
      </c>
      <c r="O1729" s="576"/>
      <c r="P1729" s="576"/>
      <c r="Q1729" s="492">
        <f t="shared" si="966"/>
        <v>0</v>
      </c>
      <c r="R1729" s="492"/>
      <c r="S1729" s="715">
        <f t="shared" si="967"/>
        <v>0</v>
      </c>
      <c r="T1729" s="576"/>
      <c r="U1729" s="609"/>
      <c r="V1729" s="609"/>
      <c r="W1729" s="609"/>
      <c r="X1729" s="609"/>
      <c r="Y1729" s="609"/>
    </row>
    <row r="1730" spans="1:25" s="610" customFormat="1" ht="22.5" customHeight="1" x14ac:dyDescent="0.25">
      <c r="A1730" s="486" t="s">
        <v>2790</v>
      </c>
      <c r="B1730" s="487"/>
      <c r="C1730" s="800" t="s">
        <v>553</v>
      </c>
      <c r="D1730" s="813" t="s">
        <v>4727</v>
      </c>
      <c r="E1730" s="496" t="s">
        <v>1210</v>
      </c>
      <c r="F1730" s="570"/>
      <c r="G1730" s="565">
        <v>0.75</v>
      </c>
      <c r="H1730" s="801">
        <v>0.3</v>
      </c>
      <c r="I1730" s="492">
        <f t="shared" si="968"/>
        <v>2.1</v>
      </c>
      <c r="J1730" s="634">
        <v>5.66</v>
      </c>
      <c r="K1730" s="492">
        <f t="shared" si="970"/>
        <v>11.886000000000001</v>
      </c>
      <c r="L1730" s="492">
        <f t="shared" si="969"/>
        <v>5.66</v>
      </c>
      <c r="M1730" s="490">
        <v>1.1000000000000001</v>
      </c>
      <c r="N1730" s="491">
        <f t="shared" si="965"/>
        <v>6.23</v>
      </c>
      <c r="O1730" s="576"/>
      <c r="P1730" s="576"/>
      <c r="Q1730" s="492">
        <f t="shared" si="966"/>
        <v>0</v>
      </c>
      <c r="R1730" s="492"/>
      <c r="S1730" s="715">
        <f t="shared" si="967"/>
        <v>0</v>
      </c>
      <c r="T1730" s="576"/>
      <c r="U1730" s="609"/>
      <c r="V1730" s="609"/>
      <c r="W1730" s="609"/>
      <c r="X1730" s="609"/>
      <c r="Y1730" s="609"/>
    </row>
    <row r="1731" spans="1:25" s="610" customFormat="1" ht="22.5" customHeight="1" x14ac:dyDescent="0.25">
      <c r="A1731" s="486" t="s">
        <v>2791</v>
      </c>
      <c r="B1731" s="487"/>
      <c r="C1731" s="800" t="s">
        <v>553</v>
      </c>
      <c r="D1731" s="813" t="s">
        <v>4728</v>
      </c>
      <c r="E1731" s="496" t="s">
        <v>1210</v>
      </c>
      <c r="F1731" s="570"/>
      <c r="G1731" s="565">
        <v>0.75</v>
      </c>
      <c r="H1731" s="801">
        <v>0.45</v>
      </c>
      <c r="I1731" s="492">
        <f t="shared" si="968"/>
        <v>2.4</v>
      </c>
      <c r="J1731" s="634">
        <v>1.47</v>
      </c>
      <c r="K1731" s="492">
        <f t="shared" si="970"/>
        <v>3.528</v>
      </c>
      <c r="L1731" s="492">
        <f t="shared" si="969"/>
        <v>1.47</v>
      </c>
      <c r="M1731" s="490">
        <v>1.1000000000000001</v>
      </c>
      <c r="N1731" s="491">
        <f t="shared" si="965"/>
        <v>1.62</v>
      </c>
      <c r="O1731" s="576"/>
      <c r="P1731" s="576"/>
      <c r="Q1731" s="492">
        <f t="shared" si="966"/>
        <v>0</v>
      </c>
      <c r="R1731" s="492"/>
      <c r="S1731" s="715">
        <f t="shared" si="967"/>
        <v>0</v>
      </c>
      <c r="T1731" s="576"/>
      <c r="U1731" s="609"/>
      <c r="V1731" s="609"/>
      <c r="W1731" s="609"/>
      <c r="X1731" s="609"/>
      <c r="Y1731" s="609"/>
    </row>
    <row r="1732" spans="1:25" s="610" customFormat="1" ht="22.5" customHeight="1" x14ac:dyDescent="0.25">
      <c r="A1732" s="486" t="s">
        <v>2792</v>
      </c>
      <c r="B1732" s="487"/>
      <c r="C1732" s="800" t="s">
        <v>553</v>
      </c>
      <c r="D1732" s="813" t="s">
        <v>4729</v>
      </c>
      <c r="E1732" s="496" t="s">
        <v>1210</v>
      </c>
      <c r="F1732" s="570"/>
      <c r="G1732" s="565">
        <v>0.85</v>
      </c>
      <c r="H1732" s="801">
        <v>0.25</v>
      </c>
      <c r="I1732" s="492">
        <f t="shared" si="968"/>
        <v>2.2000000000000002</v>
      </c>
      <c r="J1732" s="634">
        <v>17.54</v>
      </c>
      <c r="K1732" s="492">
        <f t="shared" si="970"/>
        <v>38.588000000000001</v>
      </c>
      <c r="L1732" s="492">
        <f t="shared" si="969"/>
        <v>17.54</v>
      </c>
      <c r="M1732" s="490">
        <v>1.1000000000000001</v>
      </c>
      <c r="N1732" s="491">
        <f t="shared" si="965"/>
        <v>19.29</v>
      </c>
      <c r="O1732" s="576"/>
      <c r="P1732" s="576"/>
      <c r="Q1732" s="492">
        <f t="shared" si="966"/>
        <v>0</v>
      </c>
      <c r="R1732" s="492"/>
      <c r="S1732" s="715">
        <f t="shared" si="967"/>
        <v>0</v>
      </c>
      <c r="T1732" s="576"/>
      <c r="U1732" s="609"/>
      <c r="V1732" s="609"/>
      <c r="W1732" s="609"/>
      <c r="X1732" s="609"/>
      <c r="Y1732" s="609"/>
    </row>
    <row r="1733" spans="1:25" s="610" customFormat="1" ht="22.5" customHeight="1" x14ac:dyDescent="0.25">
      <c r="A1733" s="486" t="s">
        <v>2793</v>
      </c>
      <c r="B1733" s="487"/>
      <c r="C1733" s="800" t="s">
        <v>553</v>
      </c>
      <c r="D1733" s="813" t="s">
        <v>4730</v>
      </c>
      <c r="E1733" s="496" t="s">
        <v>1210</v>
      </c>
      <c r="F1733" s="570"/>
      <c r="G1733" s="565">
        <v>1</v>
      </c>
      <c r="H1733" s="801">
        <v>0.25</v>
      </c>
      <c r="I1733" s="492">
        <f t="shared" si="968"/>
        <v>2.5</v>
      </c>
      <c r="J1733" s="634">
        <v>27.47</v>
      </c>
      <c r="K1733" s="492">
        <f t="shared" si="970"/>
        <v>68.674999999999997</v>
      </c>
      <c r="L1733" s="492">
        <f t="shared" si="969"/>
        <v>27.47</v>
      </c>
      <c r="M1733" s="490">
        <v>1.1000000000000001</v>
      </c>
      <c r="N1733" s="491">
        <f t="shared" si="965"/>
        <v>30.22</v>
      </c>
      <c r="O1733" s="576"/>
      <c r="P1733" s="576"/>
      <c r="Q1733" s="492">
        <f t="shared" si="966"/>
        <v>0</v>
      </c>
      <c r="R1733" s="492"/>
      <c r="S1733" s="715">
        <f t="shared" si="967"/>
        <v>0</v>
      </c>
      <c r="T1733" s="576"/>
      <c r="U1733" s="609"/>
      <c r="V1733" s="609"/>
      <c r="W1733" s="609"/>
      <c r="X1733" s="609"/>
      <c r="Y1733" s="609"/>
    </row>
    <row r="1734" spans="1:25" s="610" customFormat="1" ht="22.5" customHeight="1" x14ac:dyDescent="0.25">
      <c r="A1734" s="486" t="s">
        <v>2794</v>
      </c>
      <c r="B1734" s="487"/>
      <c r="C1734" s="800" t="s">
        <v>553</v>
      </c>
      <c r="D1734" s="813" t="s">
        <v>4731</v>
      </c>
      <c r="E1734" s="496" t="s">
        <v>1210</v>
      </c>
      <c r="F1734" s="570"/>
      <c r="G1734" s="565">
        <v>1.1499999999999999</v>
      </c>
      <c r="H1734" s="801">
        <v>0.3</v>
      </c>
      <c r="I1734" s="492">
        <f t="shared" si="968"/>
        <v>2.9</v>
      </c>
      <c r="J1734" s="634">
        <v>0.72</v>
      </c>
      <c r="K1734" s="492">
        <f t="shared" si="970"/>
        <v>2.0880000000000001</v>
      </c>
      <c r="L1734" s="492">
        <f t="shared" si="969"/>
        <v>0.72</v>
      </c>
      <c r="M1734" s="490">
        <v>1.1000000000000001</v>
      </c>
      <c r="N1734" s="491">
        <f t="shared" si="965"/>
        <v>0.79</v>
      </c>
      <c r="O1734" s="576"/>
      <c r="P1734" s="576"/>
      <c r="Q1734" s="492">
        <f t="shared" si="966"/>
        <v>0</v>
      </c>
      <c r="R1734" s="492"/>
      <c r="S1734" s="715">
        <f t="shared" si="967"/>
        <v>0</v>
      </c>
      <c r="T1734" s="576"/>
      <c r="U1734" s="609"/>
      <c r="V1734" s="609"/>
      <c r="W1734" s="609"/>
      <c r="X1734" s="609"/>
      <c r="Y1734" s="609"/>
    </row>
    <row r="1735" spans="1:25" s="610" customFormat="1" ht="22.5" customHeight="1" x14ac:dyDescent="0.25">
      <c r="A1735" s="486" t="s">
        <v>2795</v>
      </c>
      <c r="B1735" s="487"/>
      <c r="C1735" s="800" t="s">
        <v>553</v>
      </c>
      <c r="D1735" s="813" t="s">
        <v>4732</v>
      </c>
      <c r="E1735" s="496" t="s">
        <v>1210</v>
      </c>
      <c r="F1735" s="570"/>
      <c r="G1735" s="565">
        <v>1.2</v>
      </c>
      <c r="H1735" s="801">
        <v>0.6</v>
      </c>
      <c r="I1735" s="492">
        <f t="shared" si="968"/>
        <v>3.5999999999999996</v>
      </c>
      <c r="J1735" s="634">
        <v>2.12</v>
      </c>
      <c r="K1735" s="492">
        <f t="shared" si="970"/>
        <v>7.6319999999999997</v>
      </c>
      <c r="L1735" s="492">
        <f t="shared" si="969"/>
        <v>2.12</v>
      </c>
      <c r="M1735" s="490">
        <v>1.1000000000000001</v>
      </c>
      <c r="N1735" s="491">
        <f t="shared" si="965"/>
        <v>2.33</v>
      </c>
      <c r="O1735" s="576"/>
      <c r="P1735" s="576"/>
      <c r="Q1735" s="492">
        <f t="shared" si="966"/>
        <v>0</v>
      </c>
      <c r="R1735" s="492"/>
      <c r="S1735" s="715">
        <f t="shared" si="967"/>
        <v>0</v>
      </c>
      <c r="T1735" s="576"/>
      <c r="U1735" s="609"/>
      <c r="V1735" s="609"/>
      <c r="W1735" s="609"/>
      <c r="X1735" s="609"/>
      <c r="Y1735" s="609"/>
    </row>
    <row r="1736" spans="1:25" s="610" customFormat="1" ht="22.5" customHeight="1" x14ac:dyDescent="0.25">
      <c r="A1736" s="486" t="s">
        <v>5114</v>
      </c>
      <c r="B1736" s="487"/>
      <c r="C1736" s="800" t="s">
        <v>553</v>
      </c>
      <c r="D1736" s="813" t="s">
        <v>4733</v>
      </c>
      <c r="E1736" s="496" t="s">
        <v>1210</v>
      </c>
      <c r="F1736" s="570"/>
      <c r="G1736" s="565">
        <v>2.1</v>
      </c>
      <c r="H1736" s="801">
        <v>1.2</v>
      </c>
      <c r="I1736" s="492">
        <f t="shared" si="968"/>
        <v>6.6</v>
      </c>
      <c r="J1736" s="634">
        <v>0.25</v>
      </c>
      <c r="K1736" s="492">
        <f t="shared" si="970"/>
        <v>1.65</v>
      </c>
      <c r="L1736" s="492">
        <f t="shared" si="969"/>
        <v>0.25</v>
      </c>
      <c r="M1736" s="490">
        <v>1.1000000000000001</v>
      </c>
      <c r="N1736" s="491">
        <f t="shared" si="965"/>
        <v>0.28000000000000003</v>
      </c>
      <c r="O1736" s="576"/>
      <c r="P1736" s="576"/>
      <c r="Q1736" s="492">
        <f t="shared" si="966"/>
        <v>0</v>
      </c>
      <c r="R1736" s="492"/>
      <c r="S1736" s="715">
        <f t="shared" si="967"/>
        <v>0</v>
      </c>
      <c r="T1736" s="576"/>
      <c r="U1736" s="609"/>
      <c r="V1736" s="609"/>
      <c r="W1736" s="609"/>
      <c r="X1736" s="609"/>
      <c r="Y1736" s="609"/>
    </row>
    <row r="1737" spans="1:25" s="610" customFormat="1" ht="22.5" customHeight="1" x14ac:dyDescent="0.25">
      <c r="A1737" s="486" t="s">
        <v>5115</v>
      </c>
      <c r="B1737" s="487"/>
      <c r="C1737" s="800" t="s">
        <v>553</v>
      </c>
      <c r="D1737" s="813" t="s">
        <v>4615</v>
      </c>
      <c r="E1737" s="496" t="s">
        <v>1210</v>
      </c>
      <c r="F1737" s="570"/>
      <c r="G1737" s="565"/>
      <c r="H1737" s="801"/>
      <c r="I1737" s="492">
        <v>0.2</v>
      </c>
      <c r="J1737" s="634">
        <v>0.19</v>
      </c>
      <c r="K1737" s="492">
        <f>J1737*I1737*3.14</f>
        <v>0.11932000000000002</v>
      </c>
      <c r="L1737" s="492">
        <f t="shared" si="969"/>
        <v>0.19</v>
      </c>
      <c r="M1737" s="490">
        <v>1.1000000000000001</v>
      </c>
      <c r="N1737" s="491">
        <f t="shared" si="965"/>
        <v>0.21</v>
      </c>
      <c r="O1737" s="576"/>
      <c r="P1737" s="576"/>
      <c r="Q1737" s="492">
        <f t="shared" si="966"/>
        <v>0</v>
      </c>
      <c r="R1737" s="492"/>
      <c r="S1737" s="715">
        <f t="shared" si="967"/>
        <v>0</v>
      </c>
      <c r="T1737" s="576"/>
      <c r="U1737" s="609"/>
      <c r="V1737" s="609"/>
      <c r="W1737" s="609"/>
      <c r="X1737" s="609"/>
      <c r="Y1737" s="609"/>
    </row>
    <row r="1738" spans="1:25" s="610" customFormat="1" ht="22.5" customHeight="1" x14ac:dyDescent="0.25">
      <c r="A1738" s="486" t="s">
        <v>5116</v>
      </c>
      <c r="B1738" s="487"/>
      <c r="C1738" s="800" t="s">
        <v>553</v>
      </c>
      <c r="D1738" s="813" t="s">
        <v>4734</v>
      </c>
      <c r="E1738" s="496" t="s">
        <v>1210</v>
      </c>
      <c r="F1738" s="570"/>
      <c r="G1738" s="565"/>
      <c r="H1738" s="801"/>
      <c r="I1738" s="492">
        <v>0.5</v>
      </c>
      <c r="J1738" s="634">
        <v>3.44</v>
      </c>
      <c r="K1738" s="492">
        <f t="shared" ref="K1738" si="971">J1738*I1738*3.14</f>
        <v>5.4008000000000003</v>
      </c>
      <c r="L1738" s="492">
        <f t="shared" si="969"/>
        <v>3.44</v>
      </c>
      <c r="M1738" s="490">
        <v>1.1000000000000001</v>
      </c>
      <c r="N1738" s="491">
        <f t="shared" si="965"/>
        <v>3.78</v>
      </c>
      <c r="O1738" s="576"/>
      <c r="P1738" s="576"/>
      <c r="Q1738" s="492">
        <f t="shared" si="966"/>
        <v>0</v>
      </c>
      <c r="R1738" s="492"/>
      <c r="S1738" s="715">
        <f t="shared" si="967"/>
        <v>0</v>
      </c>
      <c r="T1738" s="576"/>
      <c r="U1738" s="609"/>
      <c r="V1738" s="609"/>
      <c r="W1738" s="609"/>
      <c r="X1738" s="609"/>
      <c r="Y1738" s="609"/>
    </row>
    <row r="1739" spans="1:25" s="610" customFormat="1" ht="22.5" customHeight="1" x14ac:dyDescent="0.25">
      <c r="A1739" s="486" t="s">
        <v>5117</v>
      </c>
      <c r="B1739" s="487"/>
      <c r="C1739" s="800" t="s">
        <v>553</v>
      </c>
      <c r="D1739" s="813" t="s">
        <v>4735</v>
      </c>
      <c r="E1739" s="496" t="s">
        <v>1210</v>
      </c>
      <c r="F1739" s="570"/>
      <c r="G1739" s="565"/>
      <c r="H1739" s="801"/>
      <c r="I1739" s="492">
        <v>0.56000000000000005</v>
      </c>
      <c r="J1739" s="634">
        <v>1.83</v>
      </c>
      <c r="K1739" s="492">
        <f>J1739*I1739*3.14</f>
        <v>3.2178720000000007</v>
      </c>
      <c r="L1739" s="492">
        <f t="shared" si="969"/>
        <v>1.83</v>
      </c>
      <c r="M1739" s="490">
        <v>1.1000000000000001</v>
      </c>
      <c r="N1739" s="491">
        <f t="shared" si="965"/>
        <v>2.0099999999999998</v>
      </c>
      <c r="O1739" s="576"/>
      <c r="P1739" s="576"/>
      <c r="Q1739" s="492">
        <f t="shared" si="966"/>
        <v>0</v>
      </c>
      <c r="R1739" s="492"/>
      <c r="S1739" s="715">
        <f t="shared" si="967"/>
        <v>0</v>
      </c>
      <c r="T1739" s="576"/>
      <c r="U1739" s="609"/>
      <c r="V1739" s="609"/>
      <c r="W1739" s="609"/>
      <c r="X1739" s="609"/>
      <c r="Y1739" s="609"/>
    </row>
    <row r="1740" spans="1:25" s="610" customFormat="1" ht="22.5" customHeight="1" x14ac:dyDescent="0.25">
      <c r="A1740" s="486" t="s">
        <v>5118</v>
      </c>
      <c r="B1740" s="487"/>
      <c r="C1740" s="800" t="s">
        <v>553</v>
      </c>
      <c r="D1740" s="813" t="s">
        <v>4736</v>
      </c>
      <c r="E1740" s="496" t="s">
        <v>18</v>
      </c>
      <c r="F1740" s="570">
        <v>1</v>
      </c>
      <c r="G1740" s="565"/>
      <c r="H1740" s="801"/>
      <c r="I1740" s="492"/>
      <c r="J1740" s="634"/>
      <c r="K1740" s="549">
        <v>0.47</v>
      </c>
      <c r="L1740" s="492">
        <f>F1740</f>
        <v>1</v>
      </c>
      <c r="M1740" s="490">
        <v>1</v>
      </c>
      <c r="N1740" s="491">
        <f t="shared" si="965"/>
        <v>1</v>
      </c>
      <c r="O1740" s="576"/>
      <c r="P1740" s="576"/>
      <c r="Q1740" s="492">
        <f t="shared" si="966"/>
        <v>0</v>
      </c>
      <c r="R1740" s="492"/>
      <c r="S1740" s="715">
        <f t="shared" si="967"/>
        <v>0</v>
      </c>
      <c r="T1740" s="576"/>
      <c r="U1740" s="609"/>
      <c r="V1740" s="609"/>
      <c r="W1740" s="609"/>
      <c r="X1740" s="609"/>
      <c r="Y1740" s="609"/>
    </row>
    <row r="1741" spans="1:25" s="610" customFormat="1" ht="22.5" customHeight="1" x14ac:dyDescent="0.25">
      <c r="A1741" s="486" t="s">
        <v>5119</v>
      </c>
      <c r="B1741" s="487"/>
      <c r="C1741" s="800" t="s">
        <v>553</v>
      </c>
      <c r="D1741" s="813" t="s">
        <v>4737</v>
      </c>
      <c r="E1741" s="496" t="s">
        <v>18</v>
      </c>
      <c r="F1741" s="570">
        <v>1</v>
      </c>
      <c r="G1741" s="565"/>
      <c r="H1741" s="801"/>
      <c r="I1741" s="492"/>
      <c r="J1741" s="634"/>
      <c r="K1741" s="549">
        <v>0.44</v>
      </c>
      <c r="L1741" s="492">
        <f t="shared" ref="L1741:L1753" si="972">F1741</f>
        <v>1</v>
      </c>
      <c r="M1741" s="490">
        <v>1</v>
      </c>
      <c r="N1741" s="491">
        <f t="shared" si="965"/>
        <v>1</v>
      </c>
      <c r="O1741" s="576"/>
      <c r="P1741" s="576"/>
      <c r="Q1741" s="492">
        <f t="shared" si="966"/>
        <v>0</v>
      </c>
      <c r="R1741" s="492"/>
      <c r="S1741" s="715">
        <f t="shared" si="967"/>
        <v>0</v>
      </c>
      <c r="T1741" s="576"/>
      <c r="U1741" s="609"/>
      <c r="V1741" s="609"/>
      <c r="W1741" s="609"/>
      <c r="X1741" s="609"/>
      <c r="Y1741" s="609"/>
    </row>
    <row r="1742" spans="1:25" s="610" customFormat="1" ht="22.5" customHeight="1" x14ac:dyDescent="0.25">
      <c r="A1742" s="486" t="s">
        <v>5120</v>
      </c>
      <c r="B1742" s="487"/>
      <c r="C1742" s="800" t="s">
        <v>553</v>
      </c>
      <c r="D1742" s="813" t="s">
        <v>4738</v>
      </c>
      <c r="E1742" s="496" t="s">
        <v>18</v>
      </c>
      <c r="F1742" s="570">
        <v>1</v>
      </c>
      <c r="G1742" s="565"/>
      <c r="H1742" s="801"/>
      <c r="I1742" s="492"/>
      <c r="J1742" s="634"/>
      <c r="K1742" s="549">
        <v>0.67</v>
      </c>
      <c r="L1742" s="492">
        <f t="shared" si="972"/>
        <v>1</v>
      </c>
      <c r="M1742" s="490">
        <v>1</v>
      </c>
      <c r="N1742" s="491">
        <f t="shared" si="965"/>
        <v>1</v>
      </c>
      <c r="O1742" s="576"/>
      <c r="P1742" s="576"/>
      <c r="Q1742" s="492">
        <f t="shared" si="966"/>
        <v>0</v>
      </c>
      <c r="R1742" s="492"/>
      <c r="S1742" s="715">
        <f t="shared" si="967"/>
        <v>0</v>
      </c>
      <c r="T1742" s="576"/>
      <c r="U1742" s="609"/>
      <c r="V1742" s="609"/>
      <c r="W1742" s="609"/>
      <c r="X1742" s="609"/>
      <c r="Y1742" s="609"/>
    </row>
    <row r="1743" spans="1:25" s="610" customFormat="1" ht="22.5" customHeight="1" x14ac:dyDescent="0.25">
      <c r="A1743" s="486" t="s">
        <v>5121</v>
      </c>
      <c r="B1743" s="487"/>
      <c r="C1743" s="800" t="s">
        <v>553</v>
      </c>
      <c r="D1743" s="823" t="s">
        <v>4739</v>
      </c>
      <c r="E1743" s="496" t="s">
        <v>18</v>
      </c>
      <c r="F1743" s="570">
        <v>7</v>
      </c>
      <c r="G1743" s="565"/>
      <c r="H1743" s="801"/>
      <c r="I1743" s="492"/>
      <c r="J1743" s="634"/>
      <c r="K1743" s="549">
        <v>3.8225565441391263</v>
      </c>
      <c r="L1743" s="492">
        <f t="shared" si="972"/>
        <v>7</v>
      </c>
      <c r="M1743" s="490">
        <v>1</v>
      </c>
      <c r="N1743" s="491">
        <f t="shared" si="965"/>
        <v>7</v>
      </c>
      <c r="O1743" s="576"/>
      <c r="P1743" s="576"/>
      <c r="Q1743" s="492">
        <f t="shared" si="966"/>
        <v>0</v>
      </c>
      <c r="R1743" s="492"/>
      <c r="S1743" s="715">
        <f t="shared" si="967"/>
        <v>0</v>
      </c>
      <c r="T1743" s="576"/>
      <c r="U1743" s="609"/>
      <c r="V1743" s="609"/>
      <c r="W1743" s="609"/>
      <c r="X1743" s="609"/>
      <c r="Y1743" s="609"/>
    </row>
    <row r="1744" spans="1:25" s="610" customFormat="1" ht="22.5" customHeight="1" x14ac:dyDescent="0.25">
      <c r="A1744" s="486" t="s">
        <v>5122</v>
      </c>
      <c r="B1744" s="487"/>
      <c r="C1744" s="800" t="s">
        <v>553</v>
      </c>
      <c r="D1744" s="813" t="s">
        <v>4740</v>
      </c>
      <c r="E1744" s="496" t="s">
        <v>18</v>
      </c>
      <c r="F1744" s="570">
        <v>7</v>
      </c>
      <c r="G1744" s="565"/>
      <c r="H1744" s="801"/>
      <c r="I1744" s="492"/>
      <c r="J1744" s="634"/>
      <c r="K1744" s="549">
        <v>5.4662901337062646</v>
      </c>
      <c r="L1744" s="492">
        <f t="shared" si="972"/>
        <v>7</v>
      </c>
      <c r="M1744" s="490">
        <v>1</v>
      </c>
      <c r="N1744" s="491">
        <f t="shared" si="965"/>
        <v>7</v>
      </c>
      <c r="O1744" s="576"/>
      <c r="P1744" s="576"/>
      <c r="Q1744" s="492">
        <f t="shared" si="966"/>
        <v>0</v>
      </c>
      <c r="R1744" s="492"/>
      <c r="S1744" s="715">
        <f t="shared" si="967"/>
        <v>0</v>
      </c>
      <c r="T1744" s="576"/>
      <c r="U1744" s="609"/>
      <c r="V1744" s="609"/>
      <c r="W1744" s="609"/>
      <c r="X1744" s="609"/>
      <c r="Y1744" s="609"/>
    </row>
    <row r="1745" spans="1:25" s="610" customFormat="1" ht="22.5" customHeight="1" x14ac:dyDescent="0.25">
      <c r="A1745" s="486" t="s">
        <v>5123</v>
      </c>
      <c r="B1745" s="487"/>
      <c r="C1745" s="800" t="s">
        <v>553</v>
      </c>
      <c r="D1745" s="813" t="s">
        <v>4741</v>
      </c>
      <c r="E1745" s="496" t="s">
        <v>18</v>
      </c>
      <c r="F1745" s="570">
        <v>1</v>
      </c>
      <c r="G1745" s="565"/>
      <c r="H1745" s="801"/>
      <c r="I1745" s="492"/>
      <c r="J1745" s="634"/>
      <c r="K1745" s="549">
        <v>0.65094271849608387</v>
      </c>
      <c r="L1745" s="492">
        <f t="shared" si="972"/>
        <v>1</v>
      </c>
      <c r="M1745" s="490">
        <v>1</v>
      </c>
      <c r="N1745" s="491">
        <f t="shared" si="965"/>
        <v>1</v>
      </c>
      <c r="O1745" s="576"/>
      <c r="P1745" s="576"/>
      <c r="Q1745" s="492">
        <f t="shared" si="966"/>
        <v>0</v>
      </c>
      <c r="R1745" s="492"/>
      <c r="S1745" s="715">
        <f t="shared" si="967"/>
        <v>0</v>
      </c>
      <c r="T1745" s="576"/>
      <c r="U1745" s="609"/>
      <c r="V1745" s="609"/>
      <c r="W1745" s="609"/>
      <c r="X1745" s="609"/>
      <c r="Y1745" s="609"/>
    </row>
    <row r="1746" spans="1:25" s="610" customFormat="1" ht="22.5" customHeight="1" x14ac:dyDescent="0.25">
      <c r="A1746" s="486" t="s">
        <v>5124</v>
      </c>
      <c r="B1746" s="487"/>
      <c r="C1746" s="800" t="s">
        <v>553</v>
      </c>
      <c r="D1746" s="813" t="s">
        <v>4742</v>
      </c>
      <c r="E1746" s="496" t="s">
        <v>18</v>
      </c>
      <c r="F1746" s="570">
        <v>1</v>
      </c>
      <c r="G1746" s="565"/>
      <c r="H1746" s="801"/>
      <c r="I1746" s="492"/>
      <c r="J1746" s="634"/>
      <c r="K1746" s="549">
        <v>0.66</v>
      </c>
      <c r="L1746" s="492">
        <f t="shared" si="972"/>
        <v>1</v>
      </c>
      <c r="M1746" s="490">
        <v>1</v>
      </c>
      <c r="N1746" s="491">
        <f t="shared" si="965"/>
        <v>1</v>
      </c>
      <c r="O1746" s="576"/>
      <c r="P1746" s="576"/>
      <c r="Q1746" s="492">
        <f t="shared" si="966"/>
        <v>0</v>
      </c>
      <c r="R1746" s="492"/>
      <c r="S1746" s="715">
        <f t="shared" si="967"/>
        <v>0</v>
      </c>
      <c r="T1746" s="576"/>
      <c r="U1746" s="609"/>
      <c r="V1746" s="609"/>
      <c r="W1746" s="609"/>
      <c r="X1746" s="609"/>
      <c r="Y1746" s="609"/>
    </row>
    <row r="1747" spans="1:25" s="610" customFormat="1" ht="22.5" customHeight="1" x14ac:dyDescent="0.25">
      <c r="A1747" s="486" t="s">
        <v>5125</v>
      </c>
      <c r="B1747" s="487"/>
      <c r="C1747" s="800" t="s">
        <v>553</v>
      </c>
      <c r="D1747" s="813" t="s">
        <v>4743</v>
      </c>
      <c r="E1747" s="496" t="s">
        <v>18</v>
      </c>
      <c r="F1747" s="570">
        <v>1</v>
      </c>
      <c r="G1747" s="565"/>
      <c r="H1747" s="801"/>
      <c r="I1747" s="492"/>
      <c r="J1747" s="634"/>
      <c r="K1747" s="549">
        <v>0.91194917013634402</v>
      </c>
      <c r="L1747" s="492">
        <f t="shared" si="972"/>
        <v>1</v>
      </c>
      <c r="M1747" s="490">
        <v>1</v>
      </c>
      <c r="N1747" s="491">
        <f t="shared" si="965"/>
        <v>1</v>
      </c>
      <c r="O1747" s="576"/>
      <c r="P1747" s="576"/>
      <c r="Q1747" s="492">
        <f t="shared" si="966"/>
        <v>0</v>
      </c>
      <c r="R1747" s="492"/>
      <c r="S1747" s="715">
        <f t="shared" si="967"/>
        <v>0</v>
      </c>
      <c r="T1747" s="576"/>
      <c r="U1747" s="609"/>
      <c r="V1747" s="609"/>
      <c r="W1747" s="609"/>
      <c r="X1747" s="609"/>
      <c r="Y1747" s="609"/>
    </row>
    <row r="1748" spans="1:25" s="610" customFormat="1" ht="22.5" customHeight="1" x14ac:dyDescent="0.25">
      <c r="A1748" s="486" t="s">
        <v>5126</v>
      </c>
      <c r="B1748" s="487"/>
      <c r="C1748" s="800" t="s">
        <v>553</v>
      </c>
      <c r="D1748" s="813" t="s">
        <v>4744</v>
      </c>
      <c r="E1748" s="496" t="s">
        <v>18</v>
      </c>
      <c r="F1748" s="570">
        <v>1</v>
      </c>
      <c r="G1748" s="565"/>
      <c r="H1748" s="801"/>
      <c r="I1748" s="492"/>
      <c r="J1748" s="634"/>
      <c r="K1748" s="549">
        <v>2.599507483448523</v>
      </c>
      <c r="L1748" s="492">
        <f t="shared" si="972"/>
        <v>1</v>
      </c>
      <c r="M1748" s="490">
        <v>1</v>
      </c>
      <c r="N1748" s="491">
        <f t="shared" si="965"/>
        <v>1</v>
      </c>
      <c r="O1748" s="576"/>
      <c r="P1748" s="576"/>
      <c r="Q1748" s="492">
        <f t="shared" si="966"/>
        <v>0</v>
      </c>
      <c r="R1748" s="492"/>
      <c r="S1748" s="715">
        <f t="shared" si="967"/>
        <v>0</v>
      </c>
      <c r="T1748" s="576"/>
      <c r="U1748" s="609"/>
      <c r="V1748" s="609"/>
      <c r="W1748" s="609"/>
      <c r="X1748" s="609"/>
      <c r="Y1748" s="609"/>
    </row>
    <row r="1749" spans="1:25" s="610" customFormat="1" ht="22.5" customHeight="1" x14ac:dyDescent="0.25">
      <c r="A1749" s="486" t="s">
        <v>5127</v>
      </c>
      <c r="B1749" s="487"/>
      <c r="C1749" s="800" t="s">
        <v>553</v>
      </c>
      <c r="D1749" s="813" t="s">
        <v>4745</v>
      </c>
      <c r="E1749" s="496" t="s">
        <v>18</v>
      </c>
      <c r="F1749" s="570">
        <v>1</v>
      </c>
      <c r="G1749" s="565"/>
      <c r="H1749" s="801"/>
      <c r="I1749" s="492"/>
      <c r="J1749" s="634"/>
      <c r="K1749" s="549">
        <v>0.375</v>
      </c>
      <c r="L1749" s="492">
        <f t="shared" si="972"/>
        <v>1</v>
      </c>
      <c r="M1749" s="490">
        <v>1</v>
      </c>
      <c r="N1749" s="491">
        <f t="shared" si="965"/>
        <v>1</v>
      </c>
      <c r="O1749" s="576"/>
      <c r="P1749" s="576"/>
      <c r="Q1749" s="492">
        <f t="shared" si="966"/>
        <v>0</v>
      </c>
      <c r="R1749" s="492"/>
      <c r="S1749" s="715">
        <f t="shared" si="967"/>
        <v>0</v>
      </c>
      <c r="T1749" s="576"/>
      <c r="U1749" s="609"/>
      <c r="V1749" s="609"/>
      <c r="W1749" s="609"/>
      <c r="X1749" s="609"/>
      <c r="Y1749" s="609"/>
    </row>
    <row r="1750" spans="1:25" s="610" customFormat="1" ht="22.5" customHeight="1" x14ac:dyDescent="0.25">
      <c r="A1750" s="486" t="s">
        <v>5128</v>
      </c>
      <c r="B1750" s="487"/>
      <c r="C1750" s="800" t="s">
        <v>553</v>
      </c>
      <c r="D1750" s="813" t="s">
        <v>4746</v>
      </c>
      <c r="E1750" s="496" t="s">
        <v>18</v>
      </c>
      <c r="F1750" s="570">
        <v>1</v>
      </c>
      <c r="G1750" s="565"/>
      <c r="H1750" s="801"/>
      <c r="I1750" s="492"/>
      <c r="J1750" s="634"/>
      <c r="K1750" s="549">
        <v>0.315</v>
      </c>
      <c r="L1750" s="492">
        <f t="shared" si="972"/>
        <v>1</v>
      </c>
      <c r="M1750" s="490">
        <v>1</v>
      </c>
      <c r="N1750" s="491">
        <f t="shared" si="965"/>
        <v>1</v>
      </c>
      <c r="O1750" s="576"/>
      <c r="P1750" s="576"/>
      <c r="Q1750" s="492">
        <f t="shared" si="966"/>
        <v>0</v>
      </c>
      <c r="R1750" s="492"/>
      <c r="S1750" s="715">
        <f t="shared" si="967"/>
        <v>0</v>
      </c>
      <c r="T1750" s="576"/>
      <c r="U1750" s="609"/>
      <c r="V1750" s="609"/>
      <c r="W1750" s="609"/>
      <c r="X1750" s="609"/>
      <c r="Y1750" s="609"/>
    </row>
    <row r="1751" spans="1:25" s="610" customFormat="1" ht="22.5" customHeight="1" x14ac:dyDescent="0.25">
      <c r="A1751" s="486" t="s">
        <v>5129</v>
      </c>
      <c r="B1751" s="487"/>
      <c r="C1751" s="800" t="s">
        <v>553</v>
      </c>
      <c r="D1751" s="813" t="s">
        <v>4747</v>
      </c>
      <c r="E1751" s="496" t="s">
        <v>18</v>
      </c>
      <c r="F1751" s="570">
        <v>1</v>
      </c>
      <c r="G1751" s="565"/>
      <c r="H1751" s="801"/>
      <c r="I1751" s="492"/>
      <c r="J1751" s="634"/>
      <c r="K1751" s="549">
        <v>0.38</v>
      </c>
      <c r="L1751" s="492">
        <f t="shared" si="972"/>
        <v>1</v>
      </c>
      <c r="M1751" s="490">
        <v>1</v>
      </c>
      <c r="N1751" s="491">
        <f t="shared" si="965"/>
        <v>1</v>
      </c>
      <c r="O1751" s="576"/>
      <c r="P1751" s="576"/>
      <c r="Q1751" s="492">
        <f t="shared" si="966"/>
        <v>0</v>
      </c>
      <c r="R1751" s="492"/>
      <c r="S1751" s="715">
        <f t="shared" si="967"/>
        <v>0</v>
      </c>
      <c r="T1751" s="576"/>
      <c r="U1751" s="609"/>
      <c r="V1751" s="609"/>
      <c r="W1751" s="609"/>
      <c r="X1751" s="609"/>
      <c r="Y1751" s="609"/>
    </row>
    <row r="1752" spans="1:25" s="610" customFormat="1" ht="22.5" customHeight="1" x14ac:dyDescent="0.25">
      <c r="A1752" s="486" t="s">
        <v>5130</v>
      </c>
      <c r="B1752" s="487"/>
      <c r="C1752" s="800" t="s">
        <v>553</v>
      </c>
      <c r="D1752" s="813" t="s">
        <v>4748</v>
      </c>
      <c r="E1752" s="496" t="s">
        <v>18</v>
      </c>
      <c r="F1752" s="570">
        <v>1</v>
      </c>
      <c r="G1752" s="565"/>
      <c r="H1752" s="801"/>
      <c r="I1752" s="492"/>
      <c r="J1752" s="634"/>
      <c r="K1752" s="549">
        <v>0.89999999999999991</v>
      </c>
      <c r="L1752" s="492">
        <f t="shared" si="972"/>
        <v>1</v>
      </c>
      <c r="M1752" s="490">
        <v>1</v>
      </c>
      <c r="N1752" s="491">
        <f t="shared" si="965"/>
        <v>1</v>
      </c>
      <c r="O1752" s="576"/>
      <c r="P1752" s="576"/>
      <c r="Q1752" s="492">
        <f t="shared" si="966"/>
        <v>0</v>
      </c>
      <c r="R1752" s="492"/>
      <c r="S1752" s="715">
        <f t="shared" si="967"/>
        <v>0</v>
      </c>
      <c r="T1752" s="576"/>
      <c r="U1752" s="609"/>
      <c r="V1752" s="609"/>
      <c r="W1752" s="609"/>
      <c r="X1752" s="609"/>
      <c r="Y1752" s="609"/>
    </row>
    <row r="1753" spans="1:25" s="610" customFormat="1" ht="22.5" customHeight="1" x14ac:dyDescent="0.25">
      <c r="A1753" s="486" t="s">
        <v>5131</v>
      </c>
      <c r="B1753" s="487"/>
      <c r="C1753" s="800" t="s">
        <v>553</v>
      </c>
      <c r="D1753" s="813" t="s">
        <v>4749</v>
      </c>
      <c r="E1753" s="496" t="s">
        <v>18</v>
      </c>
      <c r="F1753" s="570">
        <v>1</v>
      </c>
      <c r="G1753" s="565"/>
      <c r="H1753" s="801"/>
      <c r="I1753" s="492"/>
      <c r="J1753" s="634"/>
      <c r="K1753" s="549">
        <v>0.32250000000000001</v>
      </c>
      <c r="L1753" s="492">
        <f t="shared" si="972"/>
        <v>1</v>
      </c>
      <c r="M1753" s="490">
        <v>1</v>
      </c>
      <c r="N1753" s="491">
        <f t="shared" si="965"/>
        <v>1</v>
      </c>
      <c r="O1753" s="576"/>
      <c r="P1753" s="576"/>
      <c r="Q1753" s="492">
        <f t="shared" si="966"/>
        <v>0</v>
      </c>
      <c r="R1753" s="492"/>
      <c r="S1753" s="715">
        <f t="shared" si="967"/>
        <v>0</v>
      </c>
      <c r="T1753" s="576"/>
      <c r="U1753" s="609"/>
      <c r="V1753" s="609"/>
      <c r="W1753" s="609"/>
      <c r="X1753" s="609"/>
      <c r="Y1753" s="609"/>
    </row>
    <row r="1754" spans="1:25" s="559" customFormat="1" x14ac:dyDescent="0.3">
      <c r="A1754" s="477" t="s">
        <v>2796</v>
      </c>
      <c r="B1754" s="501" t="s">
        <v>5577</v>
      </c>
      <c r="C1754" s="504" t="s">
        <v>552</v>
      </c>
      <c r="D1754" s="508" t="s">
        <v>5576</v>
      </c>
      <c r="E1754" s="479" t="s">
        <v>18</v>
      </c>
      <c r="F1754" s="500">
        <f>F1755+F1756</f>
        <v>11</v>
      </c>
      <c r="G1754" s="500"/>
      <c r="H1754" s="500"/>
      <c r="I1754" s="500"/>
      <c r="J1754" s="500"/>
      <c r="K1754" s="500"/>
      <c r="L1754" s="506">
        <f t="shared" ref="L1754:L1756" si="973">F1754</f>
        <v>11</v>
      </c>
      <c r="M1754" s="507">
        <v>1</v>
      </c>
      <c r="N1754" s="483">
        <f>ROUND(M1754*L1754,2)</f>
        <v>11</v>
      </c>
      <c r="O1754" s="575"/>
      <c r="P1754" s="575"/>
      <c r="Q1754" s="485"/>
      <c r="R1754" s="485">
        <f>ROUND(N1754*P1754,2)</f>
        <v>0</v>
      </c>
      <c r="S1754" s="715">
        <f>ROUND(Q1754+R1754,2)</f>
        <v>0</v>
      </c>
      <c r="T1754" s="586"/>
      <c r="U1754" s="558"/>
      <c r="V1754" s="558"/>
      <c r="W1754" s="558"/>
      <c r="X1754" s="558"/>
      <c r="Y1754" s="558"/>
    </row>
    <row r="1755" spans="1:25" s="626" customFormat="1" ht="27.6" x14ac:dyDescent="0.3">
      <c r="A1755" s="486" t="s">
        <v>2797</v>
      </c>
      <c r="B1755" s="543"/>
      <c r="C1755" s="486" t="s">
        <v>553</v>
      </c>
      <c r="D1755" s="813" t="s">
        <v>4723</v>
      </c>
      <c r="E1755" s="496" t="s">
        <v>18</v>
      </c>
      <c r="F1755" s="517">
        <v>4</v>
      </c>
      <c r="G1755" s="517"/>
      <c r="H1755" s="517"/>
      <c r="I1755" s="517"/>
      <c r="J1755" s="517"/>
      <c r="K1755" s="517"/>
      <c r="L1755" s="494">
        <f t="shared" si="973"/>
        <v>4</v>
      </c>
      <c r="M1755" s="490">
        <v>1</v>
      </c>
      <c r="N1755" s="491">
        <f t="shared" ref="N1755" si="974">ROUND(M1755*L1755,2)</f>
        <v>4</v>
      </c>
      <c r="O1755" s="577"/>
      <c r="P1755" s="577"/>
      <c r="Q1755" s="492">
        <f>ROUND(N1755*O1755,2)</f>
        <v>0</v>
      </c>
      <c r="R1755" s="492"/>
      <c r="S1755" s="715">
        <f>ROUND(Q1755+R1755,2)</f>
        <v>0</v>
      </c>
      <c r="T1755" s="584"/>
      <c r="U1755" s="625"/>
      <c r="V1755" s="625"/>
      <c r="W1755" s="625"/>
      <c r="X1755" s="625"/>
      <c r="Y1755" s="625"/>
    </row>
    <row r="1756" spans="1:25" s="626" customFormat="1" ht="27.6" x14ac:dyDescent="0.3">
      <c r="A1756" s="486" t="s">
        <v>2798</v>
      </c>
      <c r="B1756" s="543"/>
      <c r="C1756" s="486" t="s">
        <v>553</v>
      </c>
      <c r="D1756" s="813" t="s">
        <v>4684</v>
      </c>
      <c r="E1756" s="496" t="s">
        <v>18</v>
      </c>
      <c r="F1756" s="517">
        <v>7</v>
      </c>
      <c r="G1756" s="517"/>
      <c r="H1756" s="517"/>
      <c r="I1756" s="517"/>
      <c r="J1756" s="517"/>
      <c r="K1756" s="517"/>
      <c r="L1756" s="494">
        <f t="shared" si="973"/>
        <v>7</v>
      </c>
      <c r="M1756" s="490">
        <v>1</v>
      </c>
      <c r="N1756" s="491">
        <f t="shared" ref="N1756" si="975">M1756*L1756</f>
        <v>7</v>
      </c>
      <c r="O1756" s="577"/>
      <c r="P1756" s="577"/>
      <c r="Q1756" s="492">
        <f>ROUND(N1756*O1756,2)</f>
        <v>0</v>
      </c>
      <c r="R1756" s="492"/>
      <c r="S1756" s="715">
        <f t="shared" ref="S1756" si="976">ROUND(Q1756+R1756,2)</f>
        <v>0</v>
      </c>
      <c r="T1756" s="584"/>
      <c r="U1756" s="625"/>
      <c r="V1756" s="625"/>
      <c r="W1756" s="625"/>
      <c r="X1756" s="625"/>
      <c r="Y1756" s="625"/>
    </row>
    <row r="1757" spans="1:25" s="608" customFormat="1" ht="18.75" customHeight="1" x14ac:dyDescent="0.3">
      <c r="A1757" s="477" t="s">
        <v>2799</v>
      </c>
      <c r="B1757" s="501" t="s">
        <v>2088</v>
      </c>
      <c r="C1757" s="477" t="s">
        <v>552</v>
      </c>
      <c r="D1757" s="812" t="s">
        <v>1338</v>
      </c>
      <c r="E1757" s="479" t="s">
        <v>3</v>
      </c>
      <c r="F1757" s="519">
        <f>F1758+F1760</f>
        <v>167.64</v>
      </c>
      <c r="G1757" s="479"/>
      <c r="H1757" s="479"/>
      <c r="I1757" s="479"/>
      <c r="J1757" s="479"/>
      <c r="K1757" s="500"/>
      <c r="L1757" s="519">
        <f>F1757</f>
        <v>167.64</v>
      </c>
      <c r="M1757" s="507">
        <v>1</v>
      </c>
      <c r="N1757" s="483">
        <f>ROUND(M1757*L1757,2)</f>
        <v>167.64</v>
      </c>
      <c r="O1757" s="575"/>
      <c r="P1757" s="575"/>
      <c r="Q1757" s="485"/>
      <c r="R1757" s="485">
        <f>ROUND(N1757*P1757,2)</f>
        <v>0</v>
      </c>
      <c r="S1757" s="715">
        <f>ROUND(Q1757+R1757,2)</f>
        <v>0</v>
      </c>
      <c r="T1757" s="587"/>
    </row>
    <row r="1758" spans="1:25" s="610" customFormat="1" ht="36.75" customHeight="1" x14ac:dyDescent="0.3">
      <c r="A1758" s="486" t="s">
        <v>2800</v>
      </c>
      <c r="B1758" s="487"/>
      <c r="C1758" s="486" t="s">
        <v>553</v>
      </c>
      <c r="D1758" s="813" t="s">
        <v>4546</v>
      </c>
      <c r="E1758" s="489" t="s">
        <v>3</v>
      </c>
      <c r="F1758" s="497">
        <v>74.11</v>
      </c>
      <c r="G1758" s="497"/>
      <c r="H1758" s="497"/>
      <c r="I1758" s="497"/>
      <c r="J1758" s="497"/>
      <c r="K1758" s="497"/>
      <c r="L1758" s="497">
        <f>F1758</f>
        <v>74.11</v>
      </c>
      <c r="M1758" s="490">
        <v>1.1000000000000001</v>
      </c>
      <c r="N1758" s="491">
        <f t="shared" ref="N1758:N1761" si="977">ROUND(M1758*L1758,2)</f>
        <v>81.52</v>
      </c>
      <c r="O1758" s="576"/>
      <c r="P1758" s="576"/>
      <c r="Q1758" s="492">
        <f t="shared" ref="Q1758:Q1761" si="978">ROUND(N1758*O1758,2)</f>
        <v>0</v>
      </c>
      <c r="R1758" s="492"/>
      <c r="S1758" s="715">
        <f t="shared" ref="S1758:S1761" si="979">ROUND(Q1758+R1758,2)</f>
        <v>0</v>
      </c>
      <c r="T1758" s="584"/>
    </row>
    <row r="1759" spans="1:25" s="610" customFormat="1" ht="23.25" customHeight="1" x14ac:dyDescent="0.3">
      <c r="A1759" s="486" t="s">
        <v>5132</v>
      </c>
      <c r="B1759" s="487"/>
      <c r="C1759" s="486" t="s">
        <v>553</v>
      </c>
      <c r="D1759" s="493" t="s">
        <v>3440</v>
      </c>
      <c r="E1759" s="489" t="s">
        <v>2</v>
      </c>
      <c r="F1759" s="497">
        <f>F1758</f>
        <v>74.11</v>
      </c>
      <c r="G1759" s="497"/>
      <c r="H1759" s="497"/>
      <c r="I1759" s="497"/>
      <c r="J1759" s="497"/>
      <c r="K1759" s="497"/>
      <c r="L1759" s="497">
        <f t="shared" ref="L1759" si="980">F1759</f>
        <v>74.11</v>
      </c>
      <c r="M1759" s="490">
        <v>1</v>
      </c>
      <c r="N1759" s="491">
        <f t="shared" si="977"/>
        <v>74.11</v>
      </c>
      <c r="O1759" s="576"/>
      <c r="P1759" s="576"/>
      <c r="Q1759" s="492">
        <f t="shared" si="978"/>
        <v>0</v>
      </c>
      <c r="R1759" s="492"/>
      <c r="S1759" s="715">
        <f t="shared" si="979"/>
        <v>0</v>
      </c>
      <c r="T1759" s="584"/>
    </row>
    <row r="1760" spans="1:25" s="610" customFormat="1" ht="29.25" customHeight="1" x14ac:dyDescent="0.3">
      <c r="A1760" s="486" t="s">
        <v>5133</v>
      </c>
      <c r="B1760" s="487"/>
      <c r="C1760" s="486" t="s">
        <v>553</v>
      </c>
      <c r="D1760" s="813" t="s">
        <v>4750</v>
      </c>
      <c r="E1760" s="489" t="s">
        <v>3</v>
      </c>
      <c r="F1760" s="497">
        <v>93.53</v>
      </c>
      <c r="G1760" s="497"/>
      <c r="H1760" s="497"/>
      <c r="I1760" s="497"/>
      <c r="J1760" s="497"/>
      <c r="K1760" s="497"/>
      <c r="L1760" s="497">
        <f>F1760</f>
        <v>93.53</v>
      </c>
      <c r="M1760" s="490">
        <v>1.1000000000000001</v>
      </c>
      <c r="N1760" s="491">
        <f t="shared" si="977"/>
        <v>102.88</v>
      </c>
      <c r="O1760" s="576"/>
      <c r="P1760" s="576"/>
      <c r="Q1760" s="492">
        <f t="shared" si="978"/>
        <v>0</v>
      </c>
      <c r="R1760" s="492"/>
      <c r="S1760" s="715">
        <f t="shared" si="979"/>
        <v>0</v>
      </c>
      <c r="T1760" s="584"/>
    </row>
    <row r="1761" spans="1:25" s="610" customFormat="1" x14ac:dyDescent="0.3">
      <c r="A1761" s="486" t="s">
        <v>5134</v>
      </c>
      <c r="B1761" s="487"/>
      <c r="C1761" s="486" t="s">
        <v>553</v>
      </c>
      <c r="D1761" s="493" t="s">
        <v>3440</v>
      </c>
      <c r="E1761" s="489" t="s">
        <v>2</v>
      </c>
      <c r="F1761" s="497">
        <f>F1760</f>
        <v>93.53</v>
      </c>
      <c r="G1761" s="497"/>
      <c r="H1761" s="497"/>
      <c r="I1761" s="497"/>
      <c r="J1761" s="497"/>
      <c r="K1761" s="497"/>
      <c r="L1761" s="497">
        <f t="shared" ref="L1761" si="981">F1761</f>
        <v>93.53</v>
      </c>
      <c r="M1761" s="490">
        <v>2</v>
      </c>
      <c r="N1761" s="491">
        <f t="shared" si="977"/>
        <v>187.06</v>
      </c>
      <c r="O1761" s="576"/>
      <c r="P1761" s="576"/>
      <c r="Q1761" s="492">
        <f t="shared" si="978"/>
        <v>0</v>
      </c>
      <c r="R1761" s="492"/>
      <c r="S1761" s="715">
        <f t="shared" si="979"/>
        <v>0</v>
      </c>
      <c r="T1761" s="584"/>
    </row>
    <row r="1762" spans="1:25" s="559" customFormat="1" x14ac:dyDescent="0.3">
      <c r="A1762" s="477" t="s">
        <v>2801</v>
      </c>
      <c r="B1762" s="501" t="s">
        <v>4988</v>
      </c>
      <c r="C1762" s="504" t="s">
        <v>552</v>
      </c>
      <c r="D1762" s="508" t="s">
        <v>654</v>
      </c>
      <c r="E1762" s="479" t="s">
        <v>18</v>
      </c>
      <c r="F1762" s="500">
        <f>F1763+F1764</f>
        <v>4</v>
      </c>
      <c r="G1762" s="500"/>
      <c r="H1762" s="500"/>
      <c r="I1762" s="500"/>
      <c r="J1762" s="500"/>
      <c r="K1762" s="500"/>
      <c r="L1762" s="506">
        <f>F1762</f>
        <v>4</v>
      </c>
      <c r="M1762" s="507">
        <v>1</v>
      </c>
      <c r="N1762" s="483">
        <f>ROUND(M1762*L1762,2)</f>
        <v>4</v>
      </c>
      <c r="O1762" s="575"/>
      <c r="P1762" s="575"/>
      <c r="Q1762" s="485"/>
      <c r="R1762" s="485">
        <f>ROUND(N1762*P1762,2)</f>
        <v>0</v>
      </c>
      <c r="S1762" s="715">
        <f>ROUND(Q1762+R1762,2)</f>
        <v>0</v>
      </c>
      <c r="T1762" s="586"/>
      <c r="U1762" s="558"/>
      <c r="V1762" s="558"/>
      <c r="W1762" s="558"/>
      <c r="X1762" s="558"/>
      <c r="Y1762" s="558"/>
    </row>
    <row r="1763" spans="1:25" s="626" customFormat="1" ht="27.6" x14ac:dyDescent="0.3">
      <c r="A1763" s="486" t="s">
        <v>2802</v>
      </c>
      <c r="B1763" s="543"/>
      <c r="C1763" s="486" t="s">
        <v>553</v>
      </c>
      <c r="D1763" s="813" t="s">
        <v>3489</v>
      </c>
      <c r="E1763" s="496" t="s">
        <v>18</v>
      </c>
      <c r="F1763" s="517">
        <v>2</v>
      </c>
      <c r="G1763" s="517"/>
      <c r="H1763" s="517"/>
      <c r="I1763" s="517"/>
      <c r="J1763" s="517"/>
      <c r="K1763" s="517"/>
      <c r="L1763" s="494">
        <f t="shared" ref="L1763" si="982">F1763</f>
        <v>2</v>
      </c>
      <c r="M1763" s="490">
        <v>1</v>
      </c>
      <c r="N1763" s="491">
        <f t="shared" ref="N1763" si="983">ROUND(M1763*L1763,2)</f>
        <v>2</v>
      </c>
      <c r="O1763" s="577"/>
      <c r="P1763" s="577"/>
      <c r="Q1763" s="492">
        <f>ROUND(N1763*O1763,2)</f>
        <v>0</v>
      </c>
      <c r="R1763" s="492"/>
      <c r="S1763" s="715">
        <f>ROUND(Q1763+R1763,2)</f>
        <v>0</v>
      </c>
      <c r="T1763" s="584"/>
      <c r="U1763" s="625"/>
      <c r="V1763" s="625"/>
      <c r="W1763" s="625"/>
      <c r="X1763" s="625"/>
      <c r="Y1763" s="625"/>
    </row>
    <row r="1764" spans="1:25" s="626" customFormat="1" ht="27.6" x14ac:dyDescent="0.3">
      <c r="A1764" s="486" t="s">
        <v>5135</v>
      </c>
      <c r="B1764" s="543"/>
      <c r="C1764" s="486" t="s">
        <v>553</v>
      </c>
      <c r="D1764" s="813" t="s">
        <v>4751</v>
      </c>
      <c r="E1764" s="496" t="s">
        <v>18</v>
      </c>
      <c r="F1764" s="517">
        <v>2</v>
      </c>
      <c r="G1764" s="517"/>
      <c r="H1764" s="517"/>
      <c r="I1764" s="517"/>
      <c r="J1764" s="517"/>
      <c r="K1764" s="517"/>
      <c r="L1764" s="494">
        <f t="shared" ref="L1764" si="984">F1764</f>
        <v>2</v>
      </c>
      <c r="M1764" s="490">
        <v>1</v>
      </c>
      <c r="N1764" s="491">
        <f t="shared" ref="N1764" si="985">M1764*L1764</f>
        <v>2</v>
      </c>
      <c r="O1764" s="577"/>
      <c r="P1764" s="577"/>
      <c r="Q1764" s="492">
        <f>ROUND(N1764*O1764,2)</f>
        <v>0</v>
      </c>
      <c r="R1764" s="492"/>
      <c r="S1764" s="715">
        <f t="shared" ref="S1764" si="986">ROUND(Q1764+R1764,2)</f>
        <v>0</v>
      </c>
      <c r="T1764" s="584"/>
      <c r="U1764" s="625"/>
      <c r="V1764" s="625"/>
      <c r="W1764" s="625"/>
      <c r="X1764" s="625"/>
      <c r="Y1764" s="625"/>
    </row>
    <row r="1765" spans="1:25" s="559" customFormat="1" ht="15.75" customHeight="1" x14ac:dyDescent="0.3">
      <c r="A1765" s="477" t="s">
        <v>2803</v>
      </c>
      <c r="B1765" s="538" t="s">
        <v>2974</v>
      </c>
      <c r="C1765" s="477" t="s">
        <v>552</v>
      </c>
      <c r="D1765" s="499" t="s">
        <v>1313</v>
      </c>
      <c r="E1765" s="479" t="s">
        <v>1685</v>
      </c>
      <c r="F1765" s="479">
        <f>F1766</f>
        <v>1</v>
      </c>
      <c r="G1765" s="479"/>
      <c r="H1765" s="479"/>
      <c r="I1765" s="479"/>
      <c r="J1765" s="479"/>
      <c r="K1765" s="479"/>
      <c r="L1765" s="500">
        <f>F1765</f>
        <v>1</v>
      </c>
      <c r="M1765" s="482">
        <v>1</v>
      </c>
      <c r="N1765" s="483">
        <f>ROUND(M1765*L1765,2)</f>
        <v>1</v>
      </c>
      <c r="O1765" s="575"/>
      <c r="P1765" s="575"/>
      <c r="Q1765" s="485"/>
      <c r="R1765" s="485">
        <f>ROUND(N1765*P1765,2)</f>
        <v>0</v>
      </c>
      <c r="S1765" s="715">
        <f>ROUND(Q1765+R1765,2)</f>
        <v>0</v>
      </c>
      <c r="T1765" s="586"/>
      <c r="U1765" s="558"/>
      <c r="V1765" s="558"/>
      <c r="W1765" s="558"/>
      <c r="X1765" s="558"/>
      <c r="Y1765" s="558"/>
    </row>
    <row r="1766" spans="1:25" s="629" customFormat="1" ht="17.25" customHeight="1" x14ac:dyDescent="0.25">
      <c r="A1766" s="486" t="s">
        <v>2804</v>
      </c>
      <c r="B1766" s="547"/>
      <c r="C1766" s="546" t="s">
        <v>553</v>
      </c>
      <c r="D1766" s="536" t="s">
        <v>3120</v>
      </c>
      <c r="E1766" s="548" t="s">
        <v>1685</v>
      </c>
      <c r="F1766" s="548">
        <v>1</v>
      </c>
      <c r="G1766" s="548"/>
      <c r="H1766" s="548"/>
      <c r="I1766" s="548"/>
      <c r="J1766" s="548"/>
      <c r="K1766" s="548"/>
      <c r="L1766" s="645">
        <f>F1766</f>
        <v>1</v>
      </c>
      <c r="M1766" s="646">
        <v>1</v>
      </c>
      <c r="N1766" s="491">
        <f t="shared" ref="N1766" si="987">ROUND(M1766*L1766,2)</f>
        <v>1</v>
      </c>
      <c r="O1766" s="581"/>
      <c r="P1766" s="581"/>
      <c r="Q1766" s="492">
        <f>ROUND(N1766*O1766,2)</f>
        <v>0</v>
      </c>
      <c r="R1766" s="492"/>
      <c r="S1766" s="715">
        <f>ROUND(Q1766+R1766,2)</f>
        <v>0</v>
      </c>
      <c r="T1766" s="620" t="s">
        <v>3137</v>
      </c>
      <c r="U1766" s="628"/>
    </row>
    <row r="1767" spans="1:25" s="559" customFormat="1" x14ac:dyDescent="0.25">
      <c r="A1767" s="477" t="s">
        <v>5136</v>
      </c>
      <c r="B1767" s="501" t="s">
        <v>4987</v>
      </c>
      <c r="C1767" s="477" t="s">
        <v>552</v>
      </c>
      <c r="D1767" s="499" t="s">
        <v>3058</v>
      </c>
      <c r="E1767" s="479" t="s">
        <v>18</v>
      </c>
      <c r="F1767" s="818">
        <f>F1768+F1769</f>
        <v>2</v>
      </c>
      <c r="G1767" s="563"/>
      <c r="H1767" s="479"/>
      <c r="I1767" s="484"/>
      <c r="J1767" s="636"/>
      <c r="K1767" s="484"/>
      <c r="L1767" s="506">
        <f>F1767</f>
        <v>2</v>
      </c>
      <c r="M1767" s="507">
        <v>1</v>
      </c>
      <c r="N1767" s="483">
        <f>ROUND(M1767*L1767,2)</f>
        <v>2</v>
      </c>
      <c r="O1767" s="575"/>
      <c r="P1767" s="575"/>
      <c r="Q1767" s="485"/>
      <c r="R1767" s="485">
        <f>ROUND(N1767*P1767,2)</f>
        <v>0</v>
      </c>
      <c r="S1767" s="715">
        <f>ROUND(Q1767+R1767,2)</f>
        <v>0</v>
      </c>
      <c r="T1767" s="587" t="s">
        <v>556</v>
      </c>
      <c r="U1767" s="558"/>
      <c r="V1767" s="558"/>
      <c r="W1767" s="558"/>
      <c r="X1767" s="558"/>
      <c r="Y1767" s="558"/>
    </row>
    <row r="1768" spans="1:25" s="610" customFormat="1" x14ac:dyDescent="0.25">
      <c r="A1768" s="486" t="s">
        <v>5137</v>
      </c>
      <c r="B1768" s="543"/>
      <c r="C1768" s="516" t="s">
        <v>553</v>
      </c>
      <c r="D1768" s="819" t="s">
        <v>1893</v>
      </c>
      <c r="E1768" s="489" t="s">
        <v>18</v>
      </c>
      <c r="F1768" s="520">
        <v>1</v>
      </c>
      <c r="G1768" s="560"/>
      <c r="H1768" s="496"/>
      <c r="I1768" s="492"/>
      <c r="J1768" s="526"/>
      <c r="K1768" s="492"/>
      <c r="L1768" s="494">
        <f>F1768</f>
        <v>1</v>
      </c>
      <c r="M1768" s="490">
        <v>1</v>
      </c>
      <c r="N1768" s="491">
        <f t="shared" ref="N1768:N1769" si="988">ROUND(M1768*L1768,2)</f>
        <v>1</v>
      </c>
      <c r="O1768" s="577"/>
      <c r="P1768" s="577"/>
      <c r="Q1768" s="492">
        <f t="shared" ref="Q1768:Q1769" si="989">ROUND(N1768*O1768,2)</f>
        <v>0</v>
      </c>
      <c r="R1768" s="492"/>
      <c r="S1768" s="715">
        <f t="shared" ref="S1768:S1769" si="990">ROUND(Q1768+R1768,2)</f>
        <v>0</v>
      </c>
      <c r="T1768" s="577"/>
      <c r="U1768" s="609"/>
      <c r="V1768" s="609"/>
      <c r="W1768" s="609"/>
      <c r="X1768" s="609"/>
      <c r="Y1768" s="609"/>
    </row>
    <row r="1769" spans="1:25" s="610" customFormat="1" ht="15.75" customHeight="1" x14ac:dyDescent="0.25">
      <c r="A1769" s="516" t="s">
        <v>5138</v>
      </c>
      <c r="B1769" s="487"/>
      <c r="C1769" s="516" t="s">
        <v>553</v>
      </c>
      <c r="D1769" s="819" t="s">
        <v>1816</v>
      </c>
      <c r="E1769" s="489" t="s">
        <v>18</v>
      </c>
      <c r="F1769" s="520">
        <v>1</v>
      </c>
      <c r="G1769" s="489"/>
      <c r="H1769" s="489"/>
      <c r="I1769" s="489"/>
      <c r="J1769" s="489"/>
      <c r="K1769" s="489"/>
      <c r="L1769" s="494">
        <f t="shared" ref="L1769" si="991">F1769</f>
        <v>1</v>
      </c>
      <c r="M1769" s="490">
        <v>1</v>
      </c>
      <c r="N1769" s="491">
        <f t="shared" si="988"/>
        <v>1</v>
      </c>
      <c r="O1769" s="576"/>
      <c r="P1769" s="576"/>
      <c r="Q1769" s="492">
        <f t="shared" si="989"/>
        <v>0</v>
      </c>
      <c r="R1769" s="492"/>
      <c r="S1769" s="715">
        <f t="shared" si="990"/>
        <v>0</v>
      </c>
      <c r="T1769" s="661"/>
      <c r="U1769" s="609"/>
    </row>
    <row r="1770" spans="1:25" s="617" customFormat="1" ht="22.5" customHeight="1" x14ac:dyDescent="0.3">
      <c r="A1770" s="510" t="s">
        <v>541</v>
      </c>
      <c r="B1770" s="511"/>
      <c r="C1770" s="510"/>
      <c r="D1770" s="465" t="s">
        <v>4688</v>
      </c>
      <c r="E1770" s="512"/>
      <c r="F1770" s="513"/>
      <c r="G1770" s="512"/>
      <c r="H1770" s="512"/>
      <c r="I1770" s="512"/>
      <c r="J1770" s="512"/>
      <c r="K1770" s="512"/>
      <c r="L1770" s="514"/>
      <c r="M1770" s="467"/>
      <c r="N1770" s="468"/>
      <c r="O1770" s="579"/>
      <c r="P1770" s="579"/>
      <c r="Q1770" s="469"/>
      <c r="R1770" s="469"/>
      <c r="S1770" s="715"/>
      <c r="T1770" s="579"/>
      <c r="U1770" s="616"/>
      <c r="V1770" s="616"/>
      <c r="W1770" s="616"/>
      <c r="X1770" s="616"/>
      <c r="Y1770" s="616"/>
    </row>
    <row r="1771" spans="1:25" s="608" customFormat="1" ht="32.25" customHeight="1" x14ac:dyDescent="0.3">
      <c r="A1771" s="477" t="s">
        <v>2805</v>
      </c>
      <c r="B1771" s="501" t="s">
        <v>2086</v>
      </c>
      <c r="C1771" s="477" t="s">
        <v>552</v>
      </c>
      <c r="D1771" s="802" t="s">
        <v>3128</v>
      </c>
      <c r="E1771" s="803" t="s">
        <v>3</v>
      </c>
      <c r="F1771" s="804"/>
      <c r="G1771" s="803"/>
      <c r="H1771" s="479"/>
      <c r="I1771" s="480"/>
      <c r="J1771" s="480"/>
      <c r="K1771" s="480">
        <f>SUM(K1772:K1802)</f>
        <v>163.65791113765567</v>
      </c>
      <c r="L1771" s="480">
        <f>K1771</f>
        <v>163.65791113765567</v>
      </c>
      <c r="M1771" s="482">
        <v>1</v>
      </c>
      <c r="N1771" s="483">
        <f>ROUND(M1771*L1771,2)</f>
        <v>163.66</v>
      </c>
      <c r="O1771" s="575"/>
      <c r="P1771" s="575"/>
      <c r="Q1771" s="485"/>
      <c r="R1771" s="485">
        <f>ROUND(N1771*P1771,2)</f>
        <v>0</v>
      </c>
      <c r="S1771" s="715">
        <f>ROUND(Q1771+R1771,2)</f>
        <v>0</v>
      </c>
      <c r="T1771" s="575" t="s">
        <v>555</v>
      </c>
      <c r="U1771" s="607"/>
      <c r="V1771" s="607"/>
      <c r="W1771" s="607"/>
      <c r="X1771" s="607"/>
      <c r="Y1771" s="607"/>
    </row>
    <row r="1772" spans="1:25" s="610" customFormat="1" ht="22.5" customHeight="1" x14ac:dyDescent="0.25">
      <c r="A1772" s="486" t="s">
        <v>2806</v>
      </c>
      <c r="B1772" s="487"/>
      <c r="C1772" s="800" t="s">
        <v>553</v>
      </c>
      <c r="D1772" s="813" t="s">
        <v>4604</v>
      </c>
      <c r="E1772" s="496" t="s">
        <v>1210</v>
      </c>
      <c r="F1772" s="570"/>
      <c r="G1772" s="565">
        <v>0.2</v>
      </c>
      <c r="H1772" s="801">
        <v>0.1</v>
      </c>
      <c r="I1772" s="492">
        <f>(G1772+H1772)*2</f>
        <v>0.60000000000000009</v>
      </c>
      <c r="J1772" s="634">
        <v>0.7</v>
      </c>
      <c r="K1772" s="492">
        <f>J1772*I1772</f>
        <v>0.42000000000000004</v>
      </c>
      <c r="L1772" s="492">
        <f>J1772</f>
        <v>0.7</v>
      </c>
      <c r="M1772" s="490">
        <v>1.1000000000000001</v>
      </c>
      <c r="N1772" s="491">
        <f t="shared" ref="N1772:N1803" si="992">ROUND(M1772*L1772,2)</f>
        <v>0.77</v>
      </c>
      <c r="O1772" s="576"/>
      <c r="P1772" s="576"/>
      <c r="Q1772" s="492">
        <f t="shared" ref="Q1772:Q1803" si="993">ROUND(N1772*O1772,2)</f>
        <v>0</v>
      </c>
      <c r="R1772" s="492"/>
      <c r="S1772" s="715">
        <f t="shared" ref="S1772:S1803" si="994">ROUND(Q1772+R1772,2)</f>
        <v>0</v>
      </c>
      <c r="T1772" s="576"/>
      <c r="U1772" s="609"/>
      <c r="V1772" s="609"/>
      <c r="W1772" s="609"/>
      <c r="X1772" s="609"/>
      <c r="Y1772" s="609"/>
    </row>
    <row r="1773" spans="1:25" s="610" customFormat="1" ht="22.5" customHeight="1" x14ac:dyDescent="0.25">
      <c r="A1773" s="486" t="s">
        <v>2807</v>
      </c>
      <c r="B1773" s="487"/>
      <c r="C1773" s="800" t="s">
        <v>553</v>
      </c>
      <c r="D1773" s="813" t="s">
        <v>4752</v>
      </c>
      <c r="E1773" s="496" t="s">
        <v>1210</v>
      </c>
      <c r="F1773" s="570"/>
      <c r="G1773" s="565">
        <v>0.8</v>
      </c>
      <c r="H1773" s="801">
        <v>0.35</v>
      </c>
      <c r="I1773" s="492">
        <f t="shared" ref="I1773:I1776" si="995">(G1773+H1773)*2</f>
        <v>2.2999999999999998</v>
      </c>
      <c r="J1773" s="634">
        <v>4.7300000000000004</v>
      </c>
      <c r="K1773" s="492">
        <f>J1773*I1773</f>
        <v>10.879</v>
      </c>
      <c r="L1773" s="492">
        <f t="shared" ref="L1773:L1779" si="996">J1773</f>
        <v>4.7300000000000004</v>
      </c>
      <c r="M1773" s="490">
        <v>1.1000000000000001</v>
      </c>
      <c r="N1773" s="491">
        <f t="shared" si="992"/>
        <v>5.2</v>
      </c>
      <c r="O1773" s="576"/>
      <c r="P1773" s="576"/>
      <c r="Q1773" s="492">
        <f t="shared" si="993"/>
        <v>0</v>
      </c>
      <c r="R1773" s="492"/>
      <c r="S1773" s="715">
        <f t="shared" si="994"/>
        <v>0</v>
      </c>
      <c r="T1773" s="576"/>
      <c r="U1773" s="609"/>
      <c r="V1773" s="609"/>
      <c r="W1773" s="609"/>
      <c r="X1773" s="609"/>
      <c r="Y1773" s="609"/>
    </row>
    <row r="1774" spans="1:25" s="610" customFormat="1" ht="22.5" customHeight="1" x14ac:dyDescent="0.25">
      <c r="A1774" s="486" t="s">
        <v>2808</v>
      </c>
      <c r="B1774" s="487"/>
      <c r="C1774" s="800" t="s">
        <v>553</v>
      </c>
      <c r="D1774" s="813" t="s">
        <v>4753</v>
      </c>
      <c r="E1774" s="496" t="s">
        <v>1210</v>
      </c>
      <c r="F1774" s="570"/>
      <c r="G1774" s="565">
        <v>0.8</v>
      </c>
      <c r="H1774" s="801">
        <v>0.4</v>
      </c>
      <c r="I1774" s="492">
        <f t="shared" si="995"/>
        <v>2.4000000000000004</v>
      </c>
      <c r="J1774" s="634">
        <v>0.09</v>
      </c>
      <c r="K1774" s="492">
        <f t="shared" ref="K1774:K1775" si="997">J1774*I1774</f>
        <v>0.21600000000000003</v>
      </c>
      <c r="L1774" s="492">
        <f t="shared" si="996"/>
        <v>0.09</v>
      </c>
      <c r="M1774" s="490">
        <v>1.1000000000000001</v>
      </c>
      <c r="N1774" s="491">
        <f t="shared" si="992"/>
        <v>0.1</v>
      </c>
      <c r="O1774" s="576"/>
      <c r="P1774" s="576"/>
      <c r="Q1774" s="492">
        <f t="shared" si="993"/>
        <v>0</v>
      </c>
      <c r="R1774" s="492"/>
      <c r="S1774" s="715">
        <f t="shared" si="994"/>
        <v>0</v>
      </c>
      <c r="T1774" s="576"/>
      <c r="U1774" s="609"/>
      <c r="V1774" s="609"/>
      <c r="W1774" s="609"/>
      <c r="X1774" s="609"/>
      <c r="Y1774" s="609"/>
    </row>
    <row r="1775" spans="1:25" s="610" customFormat="1" ht="22.5" customHeight="1" x14ac:dyDescent="0.25">
      <c r="A1775" s="486" t="s">
        <v>2809</v>
      </c>
      <c r="B1775" s="487"/>
      <c r="C1775" s="800" t="s">
        <v>553</v>
      </c>
      <c r="D1775" s="813" t="s">
        <v>4754</v>
      </c>
      <c r="E1775" s="496" t="s">
        <v>1210</v>
      </c>
      <c r="F1775" s="570"/>
      <c r="G1775" s="565">
        <v>0.8</v>
      </c>
      <c r="H1775" s="801">
        <v>0.4</v>
      </c>
      <c r="I1775" s="492">
        <f t="shared" si="995"/>
        <v>2.4000000000000004</v>
      </c>
      <c r="J1775" s="634">
        <v>0.59</v>
      </c>
      <c r="K1775" s="492">
        <f t="shared" si="997"/>
        <v>1.4160000000000001</v>
      </c>
      <c r="L1775" s="492">
        <f t="shared" si="996"/>
        <v>0.59</v>
      </c>
      <c r="M1775" s="490">
        <v>1.1000000000000001</v>
      </c>
      <c r="N1775" s="491">
        <f t="shared" si="992"/>
        <v>0.65</v>
      </c>
      <c r="O1775" s="576"/>
      <c r="P1775" s="576"/>
      <c r="Q1775" s="492">
        <f t="shared" si="993"/>
        <v>0</v>
      </c>
      <c r="R1775" s="492"/>
      <c r="S1775" s="715">
        <f t="shared" si="994"/>
        <v>0</v>
      </c>
      <c r="T1775" s="576"/>
      <c r="U1775" s="609"/>
      <c r="V1775" s="609"/>
      <c r="W1775" s="609"/>
      <c r="X1775" s="609"/>
      <c r="Y1775" s="609"/>
    </row>
    <row r="1776" spans="1:25" s="610" customFormat="1" ht="22.5" customHeight="1" x14ac:dyDescent="0.25">
      <c r="A1776" s="486" t="s">
        <v>2810</v>
      </c>
      <c r="B1776" s="487"/>
      <c r="C1776" s="800" t="s">
        <v>553</v>
      </c>
      <c r="D1776" s="813" t="s">
        <v>4755</v>
      </c>
      <c r="E1776" s="496" t="s">
        <v>1210</v>
      </c>
      <c r="F1776" s="570"/>
      <c r="G1776" s="565">
        <v>0.9</v>
      </c>
      <c r="H1776" s="801">
        <v>0.35</v>
      </c>
      <c r="I1776" s="492">
        <f t="shared" si="995"/>
        <v>2.5</v>
      </c>
      <c r="J1776" s="634">
        <v>42.13</v>
      </c>
      <c r="K1776" s="492">
        <f>J1776*I1776</f>
        <v>105.325</v>
      </c>
      <c r="L1776" s="492">
        <f t="shared" si="996"/>
        <v>42.13</v>
      </c>
      <c r="M1776" s="490">
        <v>1.1000000000000001</v>
      </c>
      <c r="N1776" s="491">
        <f t="shared" si="992"/>
        <v>46.34</v>
      </c>
      <c r="O1776" s="576"/>
      <c r="P1776" s="576"/>
      <c r="Q1776" s="492">
        <f t="shared" si="993"/>
        <v>0</v>
      </c>
      <c r="R1776" s="492"/>
      <c r="S1776" s="715">
        <f t="shared" si="994"/>
        <v>0</v>
      </c>
      <c r="T1776" s="576"/>
      <c r="U1776" s="609"/>
      <c r="V1776" s="609"/>
      <c r="W1776" s="609"/>
      <c r="X1776" s="609"/>
      <c r="Y1776" s="609"/>
    </row>
    <row r="1777" spans="1:25" s="610" customFormat="1" ht="22.5" customHeight="1" x14ac:dyDescent="0.25">
      <c r="A1777" s="486" t="s">
        <v>2811</v>
      </c>
      <c r="B1777" s="487"/>
      <c r="C1777" s="800" t="s">
        <v>553</v>
      </c>
      <c r="D1777" s="819" t="s">
        <v>4553</v>
      </c>
      <c r="E1777" s="496" t="s">
        <v>1210</v>
      </c>
      <c r="F1777" s="570"/>
      <c r="G1777" s="565"/>
      <c r="H1777" s="801"/>
      <c r="I1777" s="492">
        <v>0.315</v>
      </c>
      <c r="J1777" s="634">
        <v>0.23</v>
      </c>
      <c r="K1777" s="492">
        <f>J1777*I1777*3.14</f>
        <v>0.227493</v>
      </c>
      <c r="L1777" s="492">
        <f t="shared" si="996"/>
        <v>0.23</v>
      </c>
      <c r="M1777" s="490">
        <v>1.1000000000000001</v>
      </c>
      <c r="N1777" s="491">
        <f t="shared" si="992"/>
        <v>0.25</v>
      </c>
      <c r="O1777" s="576"/>
      <c r="P1777" s="576"/>
      <c r="Q1777" s="492">
        <f t="shared" si="993"/>
        <v>0</v>
      </c>
      <c r="R1777" s="492"/>
      <c r="S1777" s="715">
        <f t="shared" si="994"/>
        <v>0</v>
      </c>
      <c r="T1777" s="576"/>
      <c r="U1777" s="609"/>
      <c r="V1777" s="609"/>
      <c r="W1777" s="609"/>
      <c r="X1777" s="609"/>
      <c r="Y1777" s="609"/>
    </row>
    <row r="1778" spans="1:25" s="610" customFormat="1" ht="22.5" customHeight="1" x14ac:dyDescent="0.25">
      <c r="A1778" s="486" t="s">
        <v>2812</v>
      </c>
      <c r="B1778" s="487"/>
      <c r="C1778" s="800" t="s">
        <v>553</v>
      </c>
      <c r="D1778" s="819" t="s">
        <v>4756</v>
      </c>
      <c r="E1778" s="496" t="s">
        <v>1210</v>
      </c>
      <c r="F1778" s="570"/>
      <c r="G1778" s="565"/>
      <c r="H1778" s="801"/>
      <c r="I1778" s="492">
        <v>0.5</v>
      </c>
      <c r="J1778" s="634">
        <v>0.04</v>
      </c>
      <c r="K1778" s="492">
        <f t="shared" ref="K1778:K1779" si="998">J1778*I1778*3.14</f>
        <v>6.2800000000000009E-2</v>
      </c>
      <c r="L1778" s="492">
        <f t="shared" si="996"/>
        <v>0.04</v>
      </c>
      <c r="M1778" s="490">
        <v>1.1000000000000001</v>
      </c>
      <c r="N1778" s="491">
        <f t="shared" si="992"/>
        <v>0.04</v>
      </c>
      <c r="O1778" s="576"/>
      <c r="P1778" s="576"/>
      <c r="Q1778" s="492">
        <f t="shared" si="993"/>
        <v>0</v>
      </c>
      <c r="R1778" s="492"/>
      <c r="S1778" s="715">
        <f t="shared" si="994"/>
        <v>0</v>
      </c>
      <c r="T1778" s="576"/>
      <c r="U1778" s="609"/>
      <c r="V1778" s="609"/>
      <c r="W1778" s="609"/>
      <c r="X1778" s="609"/>
      <c r="Y1778" s="609"/>
    </row>
    <row r="1779" spans="1:25" s="610" customFormat="1" ht="22.5" customHeight="1" x14ac:dyDescent="0.25">
      <c r="A1779" s="486" t="s">
        <v>2813</v>
      </c>
      <c r="B1779" s="487"/>
      <c r="C1779" s="800" t="s">
        <v>553</v>
      </c>
      <c r="D1779" s="819" t="s">
        <v>4714</v>
      </c>
      <c r="E1779" s="496" t="s">
        <v>1210</v>
      </c>
      <c r="F1779" s="570"/>
      <c r="G1779" s="565"/>
      <c r="H1779" s="801"/>
      <c r="I1779" s="492">
        <v>0.63</v>
      </c>
      <c r="J1779" s="634">
        <v>0.32</v>
      </c>
      <c r="K1779" s="492">
        <f t="shared" si="998"/>
        <v>0.63302400000000003</v>
      </c>
      <c r="L1779" s="492">
        <f t="shared" si="996"/>
        <v>0.32</v>
      </c>
      <c r="M1779" s="490">
        <v>1.1000000000000001</v>
      </c>
      <c r="N1779" s="491">
        <f t="shared" si="992"/>
        <v>0.35</v>
      </c>
      <c r="O1779" s="576"/>
      <c r="P1779" s="576"/>
      <c r="Q1779" s="492">
        <f t="shared" si="993"/>
        <v>0</v>
      </c>
      <c r="R1779" s="492"/>
      <c r="S1779" s="715">
        <f t="shared" si="994"/>
        <v>0</v>
      </c>
      <c r="T1779" s="576"/>
      <c r="U1779" s="609"/>
      <c r="V1779" s="609"/>
      <c r="W1779" s="609"/>
      <c r="X1779" s="609"/>
      <c r="Y1779" s="609"/>
    </row>
    <row r="1780" spans="1:25" s="610" customFormat="1" ht="22.5" customHeight="1" x14ac:dyDescent="0.25">
      <c r="A1780" s="486" t="s">
        <v>2814</v>
      </c>
      <c r="B1780" s="487"/>
      <c r="C1780" s="800" t="s">
        <v>553</v>
      </c>
      <c r="D1780" s="819" t="s">
        <v>4757</v>
      </c>
      <c r="E1780" s="496" t="s">
        <v>18</v>
      </c>
      <c r="F1780" s="570">
        <v>1</v>
      </c>
      <c r="G1780" s="565"/>
      <c r="H1780" s="801"/>
      <c r="I1780" s="492"/>
      <c r="J1780" s="634"/>
      <c r="K1780" s="549">
        <v>0.6</v>
      </c>
      <c r="L1780" s="492">
        <f>F1780</f>
        <v>1</v>
      </c>
      <c r="M1780" s="490">
        <v>1</v>
      </c>
      <c r="N1780" s="491">
        <f t="shared" si="992"/>
        <v>1</v>
      </c>
      <c r="O1780" s="576"/>
      <c r="P1780" s="576"/>
      <c r="Q1780" s="492">
        <f t="shared" si="993"/>
        <v>0</v>
      </c>
      <c r="R1780" s="492"/>
      <c r="S1780" s="715">
        <f t="shared" si="994"/>
        <v>0</v>
      </c>
      <c r="T1780" s="576"/>
      <c r="U1780" s="609"/>
      <c r="V1780" s="609"/>
      <c r="W1780" s="609"/>
      <c r="X1780" s="609"/>
      <c r="Y1780" s="609"/>
    </row>
    <row r="1781" spans="1:25" s="610" customFormat="1" ht="22.5" customHeight="1" x14ac:dyDescent="0.25">
      <c r="A1781" s="486" t="s">
        <v>2815</v>
      </c>
      <c r="B1781" s="487"/>
      <c r="C1781" s="800" t="s">
        <v>553</v>
      </c>
      <c r="D1781" s="819" t="s">
        <v>4758</v>
      </c>
      <c r="E1781" s="496" t="s">
        <v>18</v>
      </c>
      <c r="F1781" s="570">
        <v>10</v>
      </c>
      <c r="G1781" s="565"/>
      <c r="H1781" s="801"/>
      <c r="I1781" s="492"/>
      <c r="J1781" s="634"/>
      <c r="K1781" s="549">
        <v>0.56493975028908994</v>
      </c>
      <c r="L1781" s="492">
        <f t="shared" ref="L1781:L1820" si="999">F1781</f>
        <v>10</v>
      </c>
      <c r="M1781" s="490">
        <v>1</v>
      </c>
      <c r="N1781" s="491">
        <f t="shared" si="992"/>
        <v>10</v>
      </c>
      <c r="O1781" s="576"/>
      <c r="P1781" s="576"/>
      <c r="Q1781" s="492">
        <f t="shared" si="993"/>
        <v>0</v>
      </c>
      <c r="R1781" s="492"/>
      <c r="S1781" s="715">
        <f t="shared" si="994"/>
        <v>0</v>
      </c>
      <c r="T1781" s="576"/>
      <c r="U1781" s="609"/>
      <c r="V1781" s="609"/>
      <c r="W1781" s="609"/>
      <c r="X1781" s="609"/>
      <c r="Y1781" s="609"/>
    </row>
    <row r="1782" spans="1:25" s="610" customFormat="1" ht="22.5" customHeight="1" x14ac:dyDescent="0.25">
      <c r="A1782" s="942" t="s">
        <v>2816</v>
      </c>
      <c r="B1782" s="943"/>
      <c r="C1782" s="978" t="s">
        <v>553</v>
      </c>
      <c r="D1782" s="951" t="s">
        <v>4759</v>
      </c>
      <c r="E1782" s="947" t="s">
        <v>18</v>
      </c>
      <c r="F1782" s="958">
        <v>1</v>
      </c>
      <c r="G1782" s="971"/>
      <c r="H1782" s="979"/>
      <c r="I1782" s="953"/>
      <c r="J1782" s="963"/>
      <c r="K1782" s="953">
        <v>0.72</v>
      </c>
      <c r="L1782" s="492">
        <f t="shared" si="999"/>
        <v>1</v>
      </c>
      <c r="M1782" s="490">
        <v>1</v>
      </c>
      <c r="N1782" s="491">
        <f t="shared" si="992"/>
        <v>1</v>
      </c>
      <c r="O1782" s="576"/>
      <c r="P1782" s="576"/>
      <c r="Q1782" s="492">
        <f t="shared" si="993"/>
        <v>0</v>
      </c>
      <c r="R1782" s="492"/>
      <c r="S1782" s="715">
        <f t="shared" si="994"/>
        <v>0</v>
      </c>
      <c r="T1782" s="576"/>
      <c r="U1782" s="609"/>
      <c r="V1782" s="609"/>
      <c r="W1782" s="609"/>
      <c r="X1782" s="609"/>
      <c r="Y1782" s="609"/>
    </row>
    <row r="1783" spans="1:25" s="610" customFormat="1" ht="22.5" customHeight="1" x14ac:dyDescent="0.25">
      <c r="A1783" s="486" t="s">
        <v>2817</v>
      </c>
      <c r="B1783" s="487"/>
      <c r="C1783" s="800" t="s">
        <v>553</v>
      </c>
      <c r="D1783" s="821" t="s">
        <v>4689</v>
      </c>
      <c r="E1783" s="496" t="s">
        <v>18</v>
      </c>
      <c r="F1783" s="570">
        <v>3</v>
      </c>
      <c r="G1783" s="565"/>
      <c r="H1783" s="801"/>
      <c r="I1783" s="492"/>
      <c r="J1783" s="634"/>
      <c r="K1783" s="549">
        <v>4.1723405484469787</v>
      </c>
      <c r="L1783" s="492">
        <f t="shared" si="999"/>
        <v>3</v>
      </c>
      <c r="M1783" s="490">
        <v>1</v>
      </c>
      <c r="N1783" s="491">
        <f t="shared" si="992"/>
        <v>3</v>
      </c>
      <c r="O1783" s="576"/>
      <c r="P1783" s="576"/>
      <c r="Q1783" s="492">
        <f t="shared" si="993"/>
        <v>0</v>
      </c>
      <c r="R1783" s="492"/>
      <c r="S1783" s="715">
        <f t="shared" si="994"/>
        <v>0</v>
      </c>
      <c r="T1783" s="576"/>
      <c r="U1783" s="609"/>
      <c r="V1783" s="609"/>
      <c r="W1783" s="609"/>
      <c r="X1783" s="609"/>
      <c r="Y1783" s="609"/>
    </row>
    <row r="1784" spans="1:25" s="610" customFormat="1" ht="22.5" customHeight="1" x14ac:dyDescent="0.25">
      <c r="A1784" s="486" t="s">
        <v>2818</v>
      </c>
      <c r="B1784" s="487"/>
      <c r="C1784" s="800" t="s">
        <v>553</v>
      </c>
      <c r="D1784" s="819" t="s">
        <v>4690</v>
      </c>
      <c r="E1784" s="496" t="s">
        <v>18</v>
      </c>
      <c r="F1784" s="570">
        <v>3</v>
      </c>
      <c r="G1784" s="565"/>
      <c r="H1784" s="801"/>
      <c r="I1784" s="492"/>
      <c r="J1784" s="634"/>
      <c r="K1784" s="549">
        <v>5.17044947607552</v>
      </c>
      <c r="L1784" s="492">
        <f t="shared" si="999"/>
        <v>3</v>
      </c>
      <c r="M1784" s="490">
        <v>1</v>
      </c>
      <c r="N1784" s="491">
        <f t="shared" si="992"/>
        <v>3</v>
      </c>
      <c r="O1784" s="576"/>
      <c r="P1784" s="576"/>
      <c r="Q1784" s="492">
        <f t="shared" si="993"/>
        <v>0</v>
      </c>
      <c r="R1784" s="492"/>
      <c r="S1784" s="715">
        <f t="shared" si="994"/>
        <v>0</v>
      </c>
      <c r="T1784" s="576"/>
      <c r="U1784" s="609"/>
      <c r="V1784" s="609"/>
      <c r="W1784" s="609"/>
      <c r="X1784" s="609"/>
      <c r="Y1784" s="609"/>
    </row>
    <row r="1785" spans="1:25" s="610" customFormat="1" ht="22.5" customHeight="1" x14ac:dyDescent="0.25">
      <c r="A1785" s="486" t="s">
        <v>5139</v>
      </c>
      <c r="B1785" s="487"/>
      <c r="C1785" s="800" t="s">
        <v>553</v>
      </c>
      <c r="D1785" s="813" t="s">
        <v>4691</v>
      </c>
      <c r="E1785" s="496" t="s">
        <v>18</v>
      </c>
      <c r="F1785" s="570">
        <v>2</v>
      </c>
      <c r="G1785" s="565"/>
      <c r="H1785" s="801"/>
      <c r="I1785" s="492"/>
      <c r="J1785" s="634"/>
      <c r="K1785" s="549">
        <v>2.944635990860577</v>
      </c>
      <c r="L1785" s="492">
        <f t="shared" ref="L1785:L1793" si="1000">F1785</f>
        <v>2</v>
      </c>
      <c r="M1785" s="490">
        <v>1</v>
      </c>
      <c r="N1785" s="491">
        <f t="shared" si="992"/>
        <v>2</v>
      </c>
      <c r="O1785" s="576"/>
      <c r="P1785" s="576"/>
      <c r="Q1785" s="492">
        <f t="shared" si="993"/>
        <v>0</v>
      </c>
      <c r="R1785" s="492"/>
      <c r="S1785" s="715">
        <f t="shared" si="994"/>
        <v>0</v>
      </c>
      <c r="T1785" s="576"/>
      <c r="U1785" s="609"/>
      <c r="V1785" s="609"/>
      <c r="W1785" s="609"/>
      <c r="X1785" s="609"/>
      <c r="Y1785" s="609"/>
    </row>
    <row r="1786" spans="1:25" s="610" customFormat="1" ht="22.5" customHeight="1" x14ac:dyDescent="0.25">
      <c r="A1786" s="486" t="s">
        <v>5140</v>
      </c>
      <c r="B1786" s="487"/>
      <c r="C1786" s="800" t="s">
        <v>553</v>
      </c>
      <c r="D1786" s="813" t="s">
        <v>4692</v>
      </c>
      <c r="E1786" s="496" t="s">
        <v>18</v>
      </c>
      <c r="F1786" s="570">
        <v>1</v>
      </c>
      <c r="G1786" s="565"/>
      <c r="H1786" s="801"/>
      <c r="I1786" s="492"/>
      <c r="J1786" s="634"/>
      <c r="K1786" s="549">
        <v>0.65196898986859664</v>
      </c>
      <c r="L1786" s="492">
        <f t="shared" si="1000"/>
        <v>1</v>
      </c>
      <c r="M1786" s="490">
        <v>1</v>
      </c>
      <c r="N1786" s="491">
        <f t="shared" si="992"/>
        <v>1</v>
      </c>
      <c r="O1786" s="576"/>
      <c r="P1786" s="576"/>
      <c r="Q1786" s="492">
        <f t="shared" si="993"/>
        <v>0</v>
      </c>
      <c r="R1786" s="492"/>
      <c r="S1786" s="715">
        <f t="shared" si="994"/>
        <v>0</v>
      </c>
      <c r="T1786" s="576"/>
      <c r="U1786" s="609"/>
      <c r="V1786" s="609"/>
      <c r="W1786" s="609"/>
      <c r="X1786" s="609"/>
      <c r="Y1786" s="609"/>
    </row>
    <row r="1787" spans="1:25" s="610" customFormat="1" ht="22.5" customHeight="1" x14ac:dyDescent="0.25">
      <c r="A1787" s="486" t="s">
        <v>5141</v>
      </c>
      <c r="B1787" s="487"/>
      <c r="C1787" s="800" t="s">
        <v>553</v>
      </c>
      <c r="D1787" s="813" t="s">
        <v>4693</v>
      </c>
      <c r="E1787" s="496" t="s">
        <v>18</v>
      </c>
      <c r="F1787" s="570">
        <v>1</v>
      </c>
      <c r="G1787" s="565"/>
      <c r="H1787" s="801"/>
      <c r="I1787" s="492"/>
      <c r="J1787" s="634"/>
      <c r="K1787" s="549">
        <v>0.65196898986859664</v>
      </c>
      <c r="L1787" s="492">
        <f t="shared" si="1000"/>
        <v>1</v>
      </c>
      <c r="M1787" s="490">
        <v>1</v>
      </c>
      <c r="N1787" s="491">
        <f t="shared" si="992"/>
        <v>1</v>
      </c>
      <c r="O1787" s="576"/>
      <c r="P1787" s="576"/>
      <c r="Q1787" s="492">
        <f t="shared" si="993"/>
        <v>0</v>
      </c>
      <c r="R1787" s="492"/>
      <c r="S1787" s="715">
        <f t="shared" si="994"/>
        <v>0</v>
      </c>
      <c r="T1787" s="576"/>
      <c r="U1787" s="609"/>
      <c r="V1787" s="609"/>
      <c r="W1787" s="609"/>
      <c r="X1787" s="609"/>
      <c r="Y1787" s="609"/>
    </row>
    <row r="1788" spans="1:25" s="610" customFormat="1" ht="22.5" customHeight="1" x14ac:dyDescent="0.25">
      <c r="A1788" s="486" t="s">
        <v>5142</v>
      </c>
      <c r="B1788" s="487"/>
      <c r="C1788" s="800" t="s">
        <v>553</v>
      </c>
      <c r="D1788" s="813" t="s">
        <v>4694</v>
      </c>
      <c r="E1788" s="496" t="s">
        <v>18</v>
      </c>
      <c r="F1788" s="570">
        <v>2</v>
      </c>
      <c r="G1788" s="565"/>
      <c r="H1788" s="801"/>
      <c r="I1788" s="492"/>
      <c r="J1788" s="634"/>
      <c r="K1788" s="549">
        <v>2.2342697574481059</v>
      </c>
      <c r="L1788" s="492">
        <f t="shared" si="1000"/>
        <v>2</v>
      </c>
      <c r="M1788" s="490">
        <v>1</v>
      </c>
      <c r="N1788" s="491">
        <f t="shared" si="992"/>
        <v>2</v>
      </c>
      <c r="O1788" s="576"/>
      <c r="P1788" s="576"/>
      <c r="Q1788" s="492">
        <f t="shared" si="993"/>
        <v>0</v>
      </c>
      <c r="R1788" s="492"/>
      <c r="S1788" s="715">
        <f t="shared" si="994"/>
        <v>0</v>
      </c>
      <c r="T1788" s="576"/>
      <c r="U1788" s="609"/>
      <c r="V1788" s="609"/>
      <c r="W1788" s="609"/>
      <c r="X1788" s="609"/>
      <c r="Y1788" s="609"/>
    </row>
    <row r="1789" spans="1:25" s="610" customFormat="1" ht="22.5" customHeight="1" x14ac:dyDescent="0.25">
      <c r="A1789" s="486" t="s">
        <v>5143</v>
      </c>
      <c r="B1789" s="487"/>
      <c r="C1789" s="800" t="s">
        <v>553</v>
      </c>
      <c r="D1789" s="813" t="s">
        <v>4695</v>
      </c>
      <c r="E1789" s="496" t="s">
        <v>18</v>
      </c>
      <c r="F1789" s="570">
        <v>2</v>
      </c>
      <c r="G1789" s="565"/>
      <c r="H1789" s="801"/>
      <c r="I1789" s="492"/>
      <c r="J1789" s="634"/>
      <c r="K1789" s="549">
        <v>3.1040042147019618</v>
      </c>
      <c r="L1789" s="492">
        <f t="shared" si="1000"/>
        <v>2</v>
      </c>
      <c r="M1789" s="490">
        <v>1</v>
      </c>
      <c r="N1789" s="491">
        <f t="shared" si="992"/>
        <v>2</v>
      </c>
      <c r="O1789" s="576"/>
      <c r="P1789" s="576"/>
      <c r="Q1789" s="492">
        <f t="shared" si="993"/>
        <v>0</v>
      </c>
      <c r="R1789" s="492"/>
      <c r="S1789" s="715">
        <f t="shared" si="994"/>
        <v>0</v>
      </c>
      <c r="T1789" s="576"/>
      <c r="U1789" s="609"/>
      <c r="V1789" s="609"/>
      <c r="W1789" s="609"/>
      <c r="X1789" s="609"/>
      <c r="Y1789" s="609"/>
    </row>
    <row r="1790" spans="1:25" s="610" customFormat="1" ht="22.5" customHeight="1" x14ac:dyDescent="0.25">
      <c r="A1790" s="486" t="s">
        <v>5144</v>
      </c>
      <c r="B1790" s="487"/>
      <c r="C1790" s="800" t="s">
        <v>553</v>
      </c>
      <c r="D1790" s="813" t="s">
        <v>4696</v>
      </c>
      <c r="E1790" s="496" t="s">
        <v>18</v>
      </c>
      <c r="F1790" s="570">
        <v>2</v>
      </c>
      <c r="G1790" s="565"/>
      <c r="H1790" s="801"/>
      <c r="I1790" s="492"/>
      <c r="J1790" s="634"/>
      <c r="K1790" s="549">
        <v>3.5973891311064565</v>
      </c>
      <c r="L1790" s="492">
        <f t="shared" si="1000"/>
        <v>2</v>
      </c>
      <c r="M1790" s="490">
        <v>1</v>
      </c>
      <c r="N1790" s="491">
        <f t="shared" si="992"/>
        <v>2</v>
      </c>
      <c r="O1790" s="576"/>
      <c r="P1790" s="576"/>
      <c r="Q1790" s="492">
        <f t="shared" si="993"/>
        <v>0</v>
      </c>
      <c r="R1790" s="492"/>
      <c r="S1790" s="715">
        <f t="shared" si="994"/>
        <v>0</v>
      </c>
      <c r="T1790" s="576"/>
      <c r="U1790" s="609"/>
      <c r="V1790" s="609"/>
      <c r="W1790" s="609"/>
      <c r="X1790" s="609"/>
      <c r="Y1790" s="609"/>
    </row>
    <row r="1791" spans="1:25" s="610" customFormat="1" ht="22.5" customHeight="1" x14ac:dyDescent="0.25">
      <c r="A1791" s="486" t="s">
        <v>5145</v>
      </c>
      <c r="B1791" s="487"/>
      <c r="C1791" s="800" t="s">
        <v>553</v>
      </c>
      <c r="D1791" s="813" t="s">
        <v>4697</v>
      </c>
      <c r="E1791" s="496" t="s">
        <v>18</v>
      </c>
      <c r="F1791" s="570">
        <v>2</v>
      </c>
      <c r="G1791" s="565"/>
      <c r="H1791" s="801"/>
      <c r="I1791" s="492"/>
      <c r="J1791" s="634"/>
      <c r="K1791" s="549">
        <v>2.1678759594743866</v>
      </c>
      <c r="L1791" s="492">
        <f t="shared" si="1000"/>
        <v>2</v>
      </c>
      <c r="M1791" s="490">
        <v>1</v>
      </c>
      <c r="N1791" s="491">
        <f t="shared" si="992"/>
        <v>2</v>
      </c>
      <c r="O1791" s="576"/>
      <c r="P1791" s="576"/>
      <c r="Q1791" s="492">
        <f t="shared" si="993"/>
        <v>0</v>
      </c>
      <c r="R1791" s="492"/>
      <c r="S1791" s="715">
        <f t="shared" si="994"/>
        <v>0</v>
      </c>
      <c r="T1791" s="576"/>
      <c r="U1791" s="609"/>
      <c r="V1791" s="609"/>
      <c r="W1791" s="609"/>
      <c r="X1791" s="609"/>
      <c r="Y1791" s="609"/>
    </row>
    <row r="1792" spans="1:25" s="610" customFormat="1" ht="22.5" customHeight="1" x14ac:dyDescent="0.25">
      <c r="A1792" s="486" t="s">
        <v>5146</v>
      </c>
      <c r="B1792" s="487"/>
      <c r="C1792" s="800" t="s">
        <v>553</v>
      </c>
      <c r="D1792" s="813" t="s">
        <v>4698</v>
      </c>
      <c r="E1792" s="496" t="s">
        <v>18</v>
      </c>
      <c r="F1792" s="570">
        <v>1</v>
      </c>
      <c r="G1792" s="565"/>
      <c r="H1792" s="801"/>
      <c r="I1792" s="492"/>
      <c r="J1792" s="634"/>
      <c r="K1792" s="549">
        <v>1.0839379797371933</v>
      </c>
      <c r="L1792" s="492">
        <f t="shared" si="1000"/>
        <v>1</v>
      </c>
      <c r="M1792" s="490">
        <v>1</v>
      </c>
      <c r="N1792" s="491">
        <f t="shared" si="992"/>
        <v>1</v>
      </c>
      <c r="O1792" s="576"/>
      <c r="P1792" s="576"/>
      <c r="Q1792" s="492">
        <f t="shared" si="993"/>
        <v>0</v>
      </c>
      <c r="R1792" s="492"/>
      <c r="S1792" s="715">
        <f t="shared" si="994"/>
        <v>0</v>
      </c>
      <c r="T1792" s="576"/>
      <c r="U1792" s="609"/>
      <c r="V1792" s="609"/>
      <c r="W1792" s="609"/>
      <c r="X1792" s="609"/>
      <c r="Y1792" s="609"/>
    </row>
    <row r="1793" spans="1:25" s="610" customFormat="1" ht="22.5" customHeight="1" x14ac:dyDescent="0.25">
      <c r="A1793" s="486" t="s">
        <v>5147</v>
      </c>
      <c r="B1793" s="487"/>
      <c r="C1793" s="800" t="s">
        <v>553</v>
      </c>
      <c r="D1793" s="813" t="s">
        <v>4699</v>
      </c>
      <c r="E1793" s="496" t="s">
        <v>18</v>
      </c>
      <c r="F1793" s="570">
        <v>1</v>
      </c>
      <c r="G1793" s="565"/>
      <c r="H1793" s="801"/>
      <c r="I1793" s="492"/>
      <c r="J1793" s="634"/>
      <c r="K1793" s="549">
        <v>1.2317477042468103</v>
      </c>
      <c r="L1793" s="492">
        <f t="shared" si="1000"/>
        <v>1</v>
      </c>
      <c r="M1793" s="490">
        <v>1</v>
      </c>
      <c r="N1793" s="491">
        <f t="shared" si="992"/>
        <v>1</v>
      </c>
      <c r="O1793" s="576"/>
      <c r="P1793" s="576"/>
      <c r="Q1793" s="492">
        <f t="shared" si="993"/>
        <v>0</v>
      </c>
      <c r="R1793" s="492"/>
      <c r="S1793" s="715">
        <f t="shared" si="994"/>
        <v>0</v>
      </c>
      <c r="T1793" s="576"/>
      <c r="U1793" s="609"/>
      <c r="V1793" s="609"/>
      <c r="W1793" s="609"/>
      <c r="X1793" s="609"/>
      <c r="Y1793" s="609"/>
    </row>
    <row r="1794" spans="1:25" s="610" customFormat="1" ht="22.5" customHeight="1" x14ac:dyDescent="0.25">
      <c r="A1794" s="486" t="s">
        <v>5148</v>
      </c>
      <c r="B1794" s="487"/>
      <c r="C1794" s="800" t="s">
        <v>553</v>
      </c>
      <c r="D1794" s="813" t="s">
        <v>4700</v>
      </c>
      <c r="E1794" s="496" t="s">
        <v>18</v>
      </c>
      <c r="F1794" s="570">
        <v>1</v>
      </c>
      <c r="G1794" s="565"/>
      <c r="H1794" s="801"/>
      <c r="I1794" s="492"/>
      <c r="J1794" s="634"/>
      <c r="K1794" s="549">
        <v>1.1996016858807848</v>
      </c>
      <c r="L1794" s="492">
        <f t="shared" si="999"/>
        <v>1</v>
      </c>
      <c r="M1794" s="490">
        <v>1</v>
      </c>
      <c r="N1794" s="491">
        <f t="shared" si="992"/>
        <v>1</v>
      </c>
      <c r="O1794" s="576"/>
      <c r="P1794" s="576"/>
      <c r="Q1794" s="492">
        <f t="shared" si="993"/>
        <v>0</v>
      </c>
      <c r="R1794" s="492"/>
      <c r="S1794" s="715">
        <f t="shared" si="994"/>
        <v>0</v>
      </c>
      <c r="T1794" s="576"/>
      <c r="U1794" s="609"/>
      <c r="V1794" s="609"/>
      <c r="W1794" s="609"/>
      <c r="X1794" s="609"/>
      <c r="Y1794" s="609"/>
    </row>
    <row r="1795" spans="1:25" s="610" customFormat="1" ht="22.5" customHeight="1" x14ac:dyDescent="0.25">
      <c r="A1795" s="486" t="s">
        <v>5149</v>
      </c>
      <c r="B1795" s="487"/>
      <c r="C1795" s="800" t="s">
        <v>553</v>
      </c>
      <c r="D1795" s="813" t="s">
        <v>4701</v>
      </c>
      <c r="E1795" s="496" t="s">
        <v>18</v>
      </c>
      <c r="F1795" s="570">
        <v>2</v>
      </c>
      <c r="G1795" s="565"/>
      <c r="H1795" s="801"/>
      <c r="I1795" s="492"/>
      <c r="J1795" s="634"/>
      <c r="K1795" s="549">
        <v>2.7676104167282429</v>
      </c>
      <c r="L1795" s="492">
        <f t="shared" si="999"/>
        <v>2</v>
      </c>
      <c r="M1795" s="490">
        <v>1</v>
      </c>
      <c r="N1795" s="491">
        <f t="shared" si="992"/>
        <v>2</v>
      </c>
      <c r="O1795" s="576"/>
      <c r="P1795" s="576"/>
      <c r="Q1795" s="492">
        <f t="shared" si="993"/>
        <v>0</v>
      </c>
      <c r="R1795" s="492"/>
      <c r="S1795" s="715">
        <f t="shared" si="994"/>
        <v>0</v>
      </c>
      <c r="T1795" s="576"/>
      <c r="U1795" s="609"/>
      <c r="V1795" s="609"/>
      <c r="W1795" s="609"/>
      <c r="X1795" s="609"/>
      <c r="Y1795" s="609"/>
    </row>
    <row r="1796" spans="1:25" s="610" customFormat="1" ht="22.5" customHeight="1" x14ac:dyDescent="0.25">
      <c r="A1796" s="486" t="s">
        <v>5150</v>
      </c>
      <c r="B1796" s="487"/>
      <c r="C1796" s="800" t="s">
        <v>553</v>
      </c>
      <c r="D1796" s="813" t="s">
        <v>4702</v>
      </c>
      <c r="E1796" s="496" t="s">
        <v>18</v>
      </c>
      <c r="F1796" s="570">
        <v>1</v>
      </c>
      <c r="G1796" s="565"/>
      <c r="H1796" s="801"/>
      <c r="I1796" s="492"/>
      <c r="J1796" s="634"/>
      <c r="K1796" s="549">
        <v>1.8314821615006671</v>
      </c>
      <c r="L1796" s="492">
        <f t="shared" si="999"/>
        <v>1</v>
      </c>
      <c r="M1796" s="490">
        <v>1</v>
      </c>
      <c r="N1796" s="491">
        <f t="shared" si="992"/>
        <v>1</v>
      </c>
      <c r="O1796" s="576"/>
      <c r="P1796" s="576"/>
      <c r="Q1796" s="492">
        <f t="shared" si="993"/>
        <v>0</v>
      </c>
      <c r="R1796" s="492"/>
      <c r="S1796" s="715">
        <f t="shared" si="994"/>
        <v>0</v>
      </c>
      <c r="T1796" s="576"/>
      <c r="U1796" s="609"/>
      <c r="V1796" s="609"/>
      <c r="W1796" s="609"/>
      <c r="X1796" s="609"/>
      <c r="Y1796" s="609"/>
    </row>
    <row r="1797" spans="1:25" s="610" customFormat="1" ht="22.5" customHeight="1" x14ac:dyDescent="0.25">
      <c r="A1797" s="486" t="s">
        <v>5151</v>
      </c>
      <c r="B1797" s="487"/>
      <c r="C1797" s="800" t="s">
        <v>553</v>
      </c>
      <c r="D1797" s="813" t="s">
        <v>4703</v>
      </c>
      <c r="E1797" s="496" t="s">
        <v>18</v>
      </c>
      <c r="F1797" s="570">
        <v>1</v>
      </c>
      <c r="G1797" s="565"/>
      <c r="H1797" s="801"/>
      <c r="I1797" s="492"/>
      <c r="J1797" s="634"/>
      <c r="K1797" s="549">
        <v>3.2673891311064565</v>
      </c>
      <c r="L1797" s="492">
        <f t="shared" si="999"/>
        <v>1</v>
      </c>
      <c r="M1797" s="490">
        <v>1</v>
      </c>
      <c r="N1797" s="491">
        <f t="shared" si="992"/>
        <v>1</v>
      </c>
      <c r="O1797" s="576"/>
      <c r="P1797" s="576"/>
      <c r="Q1797" s="492">
        <f t="shared" si="993"/>
        <v>0</v>
      </c>
      <c r="R1797" s="492"/>
      <c r="S1797" s="715">
        <f t="shared" si="994"/>
        <v>0</v>
      </c>
      <c r="T1797" s="576"/>
      <c r="U1797" s="609"/>
      <c r="V1797" s="609"/>
      <c r="W1797" s="609"/>
      <c r="X1797" s="609"/>
      <c r="Y1797" s="609"/>
    </row>
    <row r="1798" spans="1:25" s="610" customFormat="1" ht="22.5" customHeight="1" x14ac:dyDescent="0.25">
      <c r="A1798" s="486" t="s">
        <v>5152</v>
      </c>
      <c r="B1798" s="487"/>
      <c r="C1798" s="800" t="s">
        <v>553</v>
      </c>
      <c r="D1798" s="813" t="s">
        <v>4704</v>
      </c>
      <c r="E1798" s="496" t="s">
        <v>18</v>
      </c>
      <c r="F1798" s="570">
        <v>1</v>
      </c>
      <c r="G1798" s="565"/>
      <c r="H1798" s="801"/>
      <c r="I1798" s="492"/>
      <c r="J1798" s="634"/>
      <c r="K1798" s="549">
        <v>3.2673891311064565</v>
      </c>
      <c r="L1798" s="492">
        <f t="shared" si="999"/>
        <v>1</v>
      </c>
      <c r="M1798" s="490">
        <v>1</v>
      </c>
      <c r="N1798" s="491">
        <f t="shared" si="992"/>
        <v>1</v>
      </c>
      <c r="O1798" s="576"/>
      <c r="P1798" s="576"/>
      <c r="Q1798" s="492">
        <f t="shared" si="993"/>
        <v>0</v>
      </c>
      <c r="R1798" s="492"/>
      <c r="S1798" s="715">
        <f t="shared" si="994"/>
        <v>0</v>
      </c>
      <c r="T1798" s="576"/>
      <c r="U1798" s="609"/>
      <c r="V1798" s="609"/>
      <c r="W1798" s="609"/>
      <c r="X1798" s="609"/>
      <c r="Y1798" s="609"/>
    </row>
    <row r="1799" spans="1:25" s="610" customFormat="1" ht="22.5" customHeight="1" x14ac:dyDescent="0.25">
      <c r="A1799" s="486" t="s">
        <v>5153</v>
      </c>
      <c r="B1799" s="487"/>
      <c r="C1799" s="800" t="s">
        <v>553</v>
      </c>
      <c r="D1799" s="830" t="s">
        <v>4705</v>
      </c>
      <c r="E1799" s="496" t="s">
        <v>18</v>
      </c>
      <c r="F1799" s="570">
        <v>1</v>
      </c>
      <c r="G1799" s="565"/>
      <c r="H1799" s="801"/>
      <c r="I1799" s="492"/>
      <c r="J1799" s="634"/>
      <c r="K1799" s="549">
        <v>0.6</v>
      </c>
      <c r="L1799" s="492">
        <f t="shared" si="999"/>
        <v>1</v>
      </c>
      <c r="M1799" s="490">
        <v>1</v>
      </c>
      <c r="N1799" s="491">
        <f t="shared" si="992"/>
        <v>1</v>
      </c>
      <c r="O1799" s="576"/>
      <c r="P1799" s="576"/>
      <c r="Q1799" s="492">
        <f t="shared" si="993"/>
        <v>0</v>
      </c>
      <c r="R1799" s="492"/>
      <c r="S1799" s="715">
        <f t="shared" si="994"/>
        <v>0</v>
      </c>
      <c r="T1799" s="576"/>
      <c r="U1799" s="609"/>
      <c r="V1799" s="609"/>
      <c r="W1799" s="609"/>
      <c r="X1799" s="609"/>
      <c r="Y1799" s="609"/>
    </row>
    <row r="1800" spans="1:25" s="610" customFormat="1" ht="22.5" customHeight="1" x14ac:dyDescent="0.25">
      <c r="A1800" s="486" t="s">
        <v>5154</v>
      </c>
      <c r="B1800" s="487"/>
      <c r="C1800" s="800" t="s">
        <v>553</v>
      </c>
      <c r="D1800" s="831" t="s">
        <v>4706</v>
      </c>
      <c r="E1800" s="496" t="s">
        <v>18</v>
      </c>
      <c r="F1800" s="570">
        <v>1</v>
      </c>
      <c r="G1800" s="565"/>
      <c r="H1800" s="801"/>
      <c r="I1800" s="492"/>
      <c r="J1800" s="634"/>
      <c r="K1800" s="549">
        <v>0.64614385091678816</v>
      </c>
      <c r="L1800" s="492">
        <f t="shared" si="999"/>
        <v>1</v>
      </c>
      <c r="M1800" s="490">
        <v>1</v>
      </c>
      <c r="N1800" s="491">
        <f t="shared" si="992"/>
        <v>1</v>
      </c>
      <c r="O1800" s="576"/>
      <c r="P1800" s="576"/>
      <c r="Q1800" s="492">
        <f t="shared" si="993"/>
        <v>0</v>
      </c>
      <c r="R1800" s="492"/>
      <c r="S1800" s="715">
        <f t="shared" si="994"/>
        <v>0</v>
      </c>
      <c r="T1800" s="576"/>
      <c r="U1800" s="609"/>
      <c r="V1800" s="609"/>
      <c r="W1800" s="609"/>
      <c r="X1800" s="609"/>
      <c r="Y1800" s="609"/>
    </row>
    <row r="1801" spans="1:25" s="610" customFormat="1" ht="22.5" customHeight="1" x14ac:dyDescent="0.25">
      <c r="A1801" s="486" t="s">
        <v>5155</v>
      </c>
      <c r="B1801" s="487"/>
      <c r="C1801" s="800" t="s">
        <v>553</v>
      </c>
      <c r="D1801" s="831" t="s">
        <v>4707</v>
      </c>
      <c r="E1801" s="496" t="s">
        <v>18</v>
      </c>
      <c r="F1801" s="570">
        <v>2</v>
      </c>
      <c r="G1801" s="565"/>
      <c r="H1801" s="801"/>
      <c r="I1801" s="492"/>
      <c r="J1801" s="634"/>
      <c r="K1801" s="549">
        <v>1.2978795054697858</v>
      </c>
      <c r="L1801" s="492">
        <f t="shared" si="999"/>
        <v>2</v>
      </c>
      <c r="M1801" s="490">
        <v>1</v>
      </c>
      <c r="N1801" s="491">
        <f t="shared" si="992"/>
        <v>2</v>
      </c>
      <c r="O1801" s="576"/>
      <c r="P1801" s="576"/>
      <c r="Q1801" s="492">
        <f t="shared" si="993"/>
        <v>0</v>
      </c>
      <c r="R1801" s="492"/>
      <c r="S1801" s="715">
        <f t="shared" si="994"/>
        <v>0</v>
      </c>
      <c r="T1801" s="576"/>
      <c r="U1801" s="609"/>
      <c r="V1801" s="609"/>
      <c r="W1801" s="609"/>
      <c r="X1801" s="609"/>
      <c r="Y1801" s="609"/>
    </row>
    <row r="1802" spans="1:25" s="610" customFormat="1" ht="22.5" customHeight="1" x14ac:dyDescent="0.25">
      <c r="A1802" s="486" t="s">
        <v>5156</v>
      </c>
      <c r="B1802" s="487"/>
      <c r="C1802" s="800" t="s">
        <v>553</v>
      </c>
      <c r="D1802" s="831" t="s">
        <v>4708</v>
      </c>
      <c r="E1802" s="496" t="s">
        <v>18</v>
      </c>
      <c r="F1802" s="570">
        <v>1</v>
      </c>
      <c r="G1802" s="565"/>
      <c r="H1802" s="801"/>
      <c r="I1802" s="492"/>
      <c r="J1802" s="634"/>
      <c r="K1802" s="549">
        <v>0.70556976282216288</v>
      </c>
      <c r="L1802" s="492">
        <f t="shared" ref="L1802" si="1001">F1802</f>
        <v>1</v>
      </c>
      <c r="M1802" s="490">
        <v>1</v>
      </c>
      <c r="N1802" s="491">
        <f t="shared" si="992"/>
        <v>1</v>
      </c>
      <c r="O1802" s="576"/>
      <c r="P1802" s="576"/>
      <c r="Q1802" s="492">
        <f t="shared" si="993"/>
        <v>0</v>
      </c>
      <c r="R1802" s="492"/>
      <c r="S1802" s="715">
        <f t="shared" si="994"/>
        <v>0</v>
      </c>
      <c r="T1802" s="576"/>
      <c r="U1802" s="609"/>
      <c r="V1802" s="609"/>
      <c r="W1802" s="609"/>
      <c r="X1802" s="609"/>
      <c r="Y1802" s="609"/>
    </row>
    <row r="1803" spans="1:25" s="610" customFormat="1" ht="22.5" customHeight="1" x14ac:dyDescent="0.25">
      <c r="A1803" s="486" t="s">
        <v>5157</v>
      </c>
      <c r="B1803" s="487"/>
      <c r="C1803" s="800" t="s">
        <v>553</v>
      </c>
      <c r="D1803" s="502" t="s">
        <v>705</v>
      </c>
      <c r="E1803" s="806" t="s">
        <v>3</v>
      </c>
      <c r="F1803" s="807">
        <f>2.9+0.48</f>
        <v>3.38</v>
      </c>
      <c r="G1803" s="565"/>
      <c r="H1803" s="801"/>
      <c r="I1803" s="492"/>
      <c r="J1803" s="634"/>
      <c r="K1803" s="492"/>
      <c r="L1803" s="492">
        <f>F1803</f>
        <v>3.38</v>
      </c>
      <c r="M1803" s="490">
        <v>1</v>
      </c>
      <c r="N1803" s="491">
        <f t="shared" si="992"/>
        <v>3.38</v>
      </c>
      <c r="O1803" s="576"/>
      <c r="P1803" s="576"/>
      <c r="Q1803" s="492">
        <f t="shared" si="993"/>
        <v>0</v>
      </c>
      <c r="R1803" s="492"/>
      <c r="S1803" s="715">
        <f t="shared" si="994"/>
        <v>0</v>
      </c>
      <c r="T1803" s="576"/>
      <c r="U1803" s="609"/>
      <c r="V1803" s="609"/>
      <c r="W1803" s="609"/>
      <c r="X1803" s="609"/>
      <c r="Y1803" s="609"/>
    </row>
    <row r="1804" spans="1:25" s="559" customFormat="1" ht="15.75" customHeight="1" x14ac:dyDescent="0.3">
      <c r="A1804" s="477" t="s">
        <v>2819</v>
      </c>
      <c r="B1804" s="538" t="s">
        <v>2974</v>
      </c>
      <c r="C1804" s="477" t="s">
        <v>552</v>
      </c>
      <c r="D1804" s="499" t="s">
        <v>1313</v>
      </c>
      <c r="E1804" s="479" t="s">
        <v>1685</v>
      </c>
      <c r="F1804" s="479">
        <f>F1805</f>
        <v>1</v>
      </c>
      <c r="G1804" s="479"/>
      <c r="H1804" s="479"/>
      <c r="I1804" s="479"/>
      <c r="J1804" s="479"/>
      <c r="K1804" s="479"/>
      <c r="L1804" s="500">
        <f>F1804</f>
        <v>1</v>
      </c>
      <c r="M1804" s="482">
        <v>1</v>
      </c>
      <c r="N1804" s="483">
        <f>ROUND(M1804*L1804,2)</f>
        <v>1</v>
      </c>
      <c r="O1804" s="575"/>
      <c r="P1804" s="575"/>
      <c r="Q1804" s="485"/>
      <c r="R1804" s="485">
        <f>ROUND(N1804*P1804,2)</f>
        <v>0</v>
      </c>
      <c r="S1804" s="715">
        <f>ROUND(Q1804+R1804,2)</f>
        <v>0</v>
      </c>
      <c r="T1804" s="586"/>
      <c r="U1804" s="558"/>
      <c r="V1804" s="558"/>
      <c r="W1804" s="558"/>
      <c r="X1804" s="558"/>
      <c r="Y1804" s="558"/>
    </row>
    <row r="1805" spans="1:25" s="629" customFormat="1" ht="17.25" customHeight="1" x14ac:dyDescent="0.25">
      <c r="A1805" s="486" t="s">
        <v>2820</v>
      </c>
      <c r="B1805" s="547"/>
      <c r="C1805" s="546" t="s">
        <v>553</v>
      </c>
      <c r="D1805" s="536" t="s">
        <v>2025</v>
      </c>
      <c r="E1805" s="548" t="s">
        <v>1685</v>
      </c>
      <c r="F1805" s="548">
        <v>1</v>
      </c>
      <c r="G1805" s="548"/>
      <c r="H1805" s="548"/>
      <c r="I1805" s="548"/>
      <c r="J1805" s="548"/>
      <c r="K1805" s="548"/>
      <c r="L1805" s="645">
        <f>F1805</f>
        <v>1</v>
      </c>
      <c r="M1805" s="646">
        <v>1</v>
      </c>
      <c r="N1805" s="491">
        <f t="shared" ref="N1805" si="1002">ROUND(M1805*L1805,2)</f>
        <v>1</v>
      </c>
      <c r="O1805" s="581"/>
      <c r="P1805" s="581"/>
      <c r="Q1805" s="492">
        <f>ROUND(N1805*O1805,2)</f>
        <v>0</v>
      </c>
      <c r="R1805" s="492"/>
      <c r="S1805" s="715">
        <f>ROUND(Q1805+R1805,2)</f>
        <v>0</v>
      </c>
      <c r="T1805" s="620" t="s">
        <v>3137</v>
      </c>
      <c r="U1805" s="628"/>
    </row>
    <row r="1806" spans="1:25" s="617" customFormat="1" ht="22.5" customHeight="1" x14ac:dyDescent="0.3">
      <c r="A1806" s="510" t="s">
        <v>542</v>
      </c>
      <c r="B1806" s="511"/>
      <c r="C1806" s="510"/>
      <c r="D1806" s="465" t="s">
        <v>4760</v>
      </c>
      <c r="E1806" s="512"/>
      <c r="F1806" s="513"/>
      <c r="G1806" s="512"/>
      <c r="H1806" s="512"/>
      <c r="I1806" s="512"/>
      <c r="J1806" s="512"/>
      <c r="K1806" s="512"/>
      <c r="L1806" s="514"/>
      <c r="M1806" s="467"/>
      <c r="N1806" s="468"/>
      <c r="O1806" s="579"/>
      <c r="P1806" s="579"/>
      <c r="Q1806" s="469"/>
      <c r="R1806" s="469"/>
      <c r="S1806" s="715"/>
      <c r="T1806" s="579"/>
      <c r="U1806" s="616"/>
      <c r="V1806" s="616"/>
      <c r="W1806" s="616"/>
      <c r="X1806" s="616"/>
      <c r="Y1806" s="616"/>
    </row>
    <row r="1807" spans="1:25" s="608" customFormat="1" ht="32.25" customHeight="1" x14ac:dyDescent="0.3">
      <c r="A1807" s="477" t="s">
        <v>2828</v>
      </c>
      <c r="B1807" s="501" t="s">
        <v>2086</v>
      </c>
      <c r="C1807" s="477" t="s">
        <v>552</v>
      </c>
      <c r="D1807" s="802" t="s">
        <v>3128</v>
      </c>
      <c r="E1807" s="803" t="s">
        <v>3</v>
      </c>
      <c r="F1807" s="804"/>
      <c r="G1807" s="803"/>
      <c r="H1807" s="479"/>
      <c r="I1807" s="480"/>
      <c r="J1807" s="480"/>
      <c r="K1807" s="480">
        <f>SUM(K1808:K1814)</f>
        <v>14.280000000000001</v>
      </c>
      <c r="L1807" s="480">
        <f>K1807</f>
        <v>14.280000000000001</v>
      </c>
      <c r="M1807" s="482">
        <v>1</v>
      </c>
      <c r="N1807" s="483">
        <f>ROUND(M1807*L1807,2)</f>
        <v>14.28</v>
      </c>
      <c r="O1807" s="575"/>
      <c r="P1807" s="575"/>
      <c r="Q1807" s="485"/>
      <c r="R1807" s="485">
        <f>ROUND(N1807*P1807,2)</f>
        <v>0</v>
      </c>
      <c r="S1807" s="715">
        <f>ROUND(Q1807+R1807,2)</f>
        <v>0</v>
      </c>
      <c r="T1807" s="575" t="s">
        <v>555</v>
      </c>
      <c r="U1807" s="607"/>
      <c r="V1807" s="607"/>
      <c r="W1807" s="607"/>
      <c r="X1807" s="607"/>
      <c r="Y1807" s="607"/>
    </row>
    <row r="1808" spans="1:25" s="610" customFormat="1" ht="22.5" customHeight="1" x14ac:dyDescent="0.25">
      <c r="A1808" s="486" t="s">
        <v>2829</v>
      </c>
      <c r="B1808" s="487"/>
      <c r="C1808" s="800" t="s">
        <v>553</v>
      </c>
      <c r="D1808" s="813" t="s">
        <v>4761</v>
      </c>
      <c r="E1808" s="496" t="s">
        <v>18</v>
      </c>
      <c r="F1808" s="570">
        <v>10</v>
      </c>
      <c r="G1808" s="565"/>
      <c r="H1808" s="801"/>
      <c r="I1808" s="492"/>
      <c r="J1808" s="634"/>
      <c r="K1808" s="492">
        <v>7.23</v>
      </c>
      <c r="L1808" s="492">
        <f>F1808</f>
        <v>10</v>
      </c>
      <c r="M1808" s="490">
        <v>1</v>
      </c>
      <c r="N1808" s="491">
        <f t="shared" ref="N1808:N1815" si="1003">ROUND(M1808*L1808,2)</f>
        <v>10</v>
      </c>
      <c r="O1808" s="576"/>
      <c r="P1808" s="576"/>
      <c r="Q1808" s="492">
        <f t="shared" ref="Q1808:Q1815" si="1004">ROUND(N1808*O1808,2)</f>
        <v>0</v>
      </c>
      <c r="R1808" s="492"/>
      <c r="S1808" s="715">
        <f t="shared" ref="S1808:S1815" si="1005">ROUND(Q1808+R1808,2)</f>
        <v>0</v>
      </c>
      <c r="T1808" s="576"/>
      <c r="U1808" s="609"/>
      <c r="V1808" s="609"/>
      <c r="W1808" s="609"/>
      <c r="X1808" s="609"/>
      <c r="Y1808" s="609"/>
    </row>
    <row r="1809" spans="1:25" s="610" customFormat="1" ht="22.5" customHeight="1" x14ac:dyDescent="0.25">
      <c r="A1809" s="486" t="s">
        <v>2830</v>
      </c>
      <c r="B1809" s="487"/>
      <c r="C1809" s="800" t="s">
        <v>553</v>
      </c>
      <c r="D1809" s="813" t="s">
        <v>4762</v>
      </c>
      <c r="E1809" s="496" t="s">
        <v>18</v>
      </c>
      <c r="F1809" s="570">
        <v>1</v>
      </c>
      <c r="G1809" s="565"/>
      <c r="H1809" s="801"/>
      <c r="I1809" s="492"/>
      <c r="J1809" s="634"/>
      <c r="K1809" s="492">
        <v>0.44</v>
      </c>
      <c r="L1809" s="492">
        <f t="shared" ref="L1809:L1814" si="1006">F1809</f>
        <v>1</v>
      </c>
      <c r="M1809" s="490">
        <v>1</v>
      </c>
      <c r="N1809" s="491">
        <f t="shared" si="1003"/>
        <v>1</v>
      </c>
      <c r="O1809" s="576"/>
      <c r="P1809" s="576"/>
      <c r="Q1809" s="492">
        <f t="shared" si="1004"/>
        <v>0</v>
      </c>
      <c r="R1809" s="492"/>
      <c r="S1809" s="715">
        <f t="shared" si="1005"/>
        <v>0</v>
      </c>
      <c r="T1809" s="576"/>
      <c r="U1809" s="609"/>
      <c r="V1809" s="609"/>
      <c r="W1809" s="609"/>
      <c r="X1809" s="609"/>
      <c r="Y1809" s="609"/>
    </row>
    <row r="1810" spans="1:25" s="610" customFormat="1" ht="22.5" customHeight="1" x14ac:dyDescent="0.25">
      <c r="A1810" s="486" t="s">
        <v>2831</v>
      </c>
      <c r="B1810" s="487"/>
      <c r="C1810" s="800" t="s">
        <v>553</v>
      </c>
      <c r="D1810" s="813" t="s">
        <v>4763</v>
      </c>
      <c r="E1810" s="496" t="s">
        <v>18</v>
      </c>
      <c r="F1810" s="570">
        <v>2</v>
      </c>
      <c r="G1810" s="565"/>
      <c r="H1810" s="801"/>
      <c r="I1810" s="492"/>
      <c r="J1810" s="634"/>
      <c r="K1810" s="492">
        <v>2.5499999999999998</v>
      </c>
      <c r="L1810" s="492">
        <f t="shared" si="1006"/>
        <v>2</v>
      </c>
      <c r="M1810" s="490">
        <v>1</v>
      </c>
      <c r="N1810" s="491">
        <f t="shared" si="1003"/>
        <v>2</v>
      </c>
      <c r="O1810" s="576"/>
      <c r="P1810" s="576"/>
      <c r="Q1810" s="492">
        <f t="shared" si="1004"/>
        <v>0</v>
      </c>
      <c r="R1810" s="492"/>
      <c r="S1810" s="715">
        <f t="shared" si="1005"/>
        <v>0</v>
      </c>
      <c r="T1810" s="576"/>
      <c r="U1810" s="609"/>
      <c r="V1810" s="609"/>
      <c r="W1810" s="609"/>
      <c r="X1810" s="609"/>
      <c r="Y1810" s="609"/>
    </row>
    <row r="1811" spans="1:25" s="610" customFormat="1" ht="22.5" customHeight="1" x14ac:dyDescent="0.25">
      <c r="A1811" s="486" t="s">
        <v>2832</v>
      </c>
      <c r="B1811" s="487"/>
      <c r="C1811" s="800" t="s">
        <v>553</v>
      </c>
      <c r="D1811" s="813" t="s">
        <v>4764</v>
      </c>
      <c r="E1811" s="496" t="s">
        <v>18</v>
      </c>
      <c r="F1811" s="570">
        <v>1</v>
      </c>
      <c r="G1811" s="565"/>
      <c r="H1811" s="801"/>
      <c r="I1811" s="492"/>
      <c r="J1811" s="634"/>
      <c r="K1811" s="492">
        <v>1.75</v>
      </c>
      <c r="L1811" s="492">
        <f t="shared" si="1006"/>
        <v>1</v>
      </c>
      <c r="M1811" s="490">
        <v>1</v>
      </c>
      <c r="N1811" s="491">
        <f t="shared" si="1003"/>
        <v>1</v>
      </c>
      <c r="O1811" s="576"/>
      <c r="P1811" s="576"/>
      <c r="Q1811" s="492">
        <f t="shared" si="1004"/>
        <v>0</v>
      </c>
      <c r="R1811" s="492"/>
      <c r="S1811" s="715">
        <f t="shared" si="1005"/>
        <v>0</v>
      </c>
      <c r="T1811" s="576"/>
      <c r="U1811" s="609"/>
      <c r="V1811" s="609"/>
      <c r="W1811" s="609"/>
      <c r="X1811" s="609"/>
      <c r="Y1811" s="609"/>
    </row>
    <row r="1812" spans="1:25" s="610" customFormat="1" ht="22.5" customHeight="1" x14ac:dyDescent="0.25">
      <c r="A1812" s="486" t="s">
        <v>2833</v>
      </c>
      <c r="B1812" s="487"/>
      <c r="C1812" s="800" t="s">
        <v>553</v>
      </c>
      <c r="D1812" s="813" t="s">
        <v>4765</v>
      </c>
      <c r="E1812" s="496" t="s">
        <v>18</v>
      </c>
      <c r="F1812" s="570">
        <v>1</v>
      </c>
      <c r="G1812" s="565"/>
      <c r="H1812" s="801"/>
      <c r="I1812" s="492"/>
      <c r="J1812" s="634"/>
      <c r="K1812" s="492">
        <v>0.81</v>
      </c>
      <c r="L1812" s="492">
        <f t="shared" si="1006"/>
        <v>1</v>
      </c>
      <c r="M1812" s="490">
        <v>1</v>
      </c>
      <c r="N1812" s="491">
        <f t="shared" si="1003"/>
        <v>1</v>
      </c>
      <c r="O1812" s="576"/>
      <c r="P1812" s="576"/>
      <c r="Q1812" s="492">
        <f t="shared" si="1004"/>
        <v>0</v>
      </c>
      <c r="R1812" s="492"/>
      <c r="S1812" s="715">
        <f t="shared" si="1005"/>
        <v>0</v>
      </c>
      <c r="T1812" s="576"/>
      <c r="U1812" s="609"/>
      <c r="V1812" s="609"/>
      <c r="W1812" s="609"/>
      <c r="X1812" s="609"/>
      <c r="Y1812" s="609"/>
    </row>
    <row r="1813" spans="1:25" s="610" customFormat="1" ht="22.5" customHeight="1" x14ac:dyDescent="0.25">
      <c r="A1813" s="486" t="s">
        <v>2834</v>
      </c>
      <c r="B1813" s="487"/>
      <c r="C1813" s="800" t="s">
        <v>553</v>
      </c>
      <c r="D1813" s="813" t="s">
        <v>4766</v>
      </c>
      <c r="E1813" s="496" t="s">
        <v>18</v>
      </c>
      <c r="F1813" s="570">
        <v>1</v>
      </c>
      <c r="G1813" s="565"/>
      <c r="H1813" s="801"/>
      <c r="I1813" s="492"/>
      <c r="J1813" s="634"/>
      <c r="K1813" s="492">
        <v>0.76</v>
      </c>
      <c r="L1813" s="492">
        <f t="shared" si="1006"/>
        <v>1</v>
      </c>
      <c r="M1813" s="490">
        <v>1</v>
      </c>
      <c r="N1813" s="491">
        <f t="shared" si="1003"/>
        <v>1</v>
      </c>
      <c r="O1813" s="576"/>
      <c r="P1813" s="576"/>
      <c r="Q1813" s="492">
        <f t="shared" si="1004"/>
        <v>0</v>
      </c>
      <c r="R1813" s="492"/>
      <c r="S1813" s="715">
        <f t="shared" si="1005"/>
        <v>0</v>
      </c>
      <c r="T1813" s="576"/>
      <c r="U1813" s="609"/>
      <c r="V1813" s="609"/>
      <c r="W1813" s="609"/>
      <c r="X1813" s="609"/>
      <c r="Y1813" s="609"/>
    </row>
    <row r="1814" spans="1:25" s="610" customFormat="1" ht="22.5" customHeight="1" x14ac:dyDescent="0.25">
      <c r="A1814" s="486" t="s">
        <v>2835</v>
      </c>
      <c r="B1814" s="487"/>
      <c r="C1814" s="800" t="s">
        <v>553</v>
      </c>
      <c r="D1814" s="813" t="s">
        <v>4767</v>
      </c>
      <c r="E1814" s="496" t="s">
        <v>18</v>
      </c>
      <c r="F1814" s="570">
        <v>1</v>
      </c>
      <c r="G1814" s="565"/>
      <c r="H1814" s="801"/>
      <c r="I1814" s="492"/>
      <c r="J1814" s="634"/>
      <c r="K1814" s="492">
        <v>0.74</v>
      </c>
      <c r="L1814" s="492">
        <f t="shared" si="1006"/>
        <v>1</v>
      </c>
      <c r="M1814" s="490">
        <v>1</v>
      </c>
      <c r="N1814" s="491">
        <f t="shared" si="1003"/>
        <v>1</v>
      </c>
      <c r="O1814" s="576"/>
      <c r="P1814" s="576"/>
      <c r="Q1814" s="492">
        <f t="shared" si="1004"/>
        <v>0</v>
      </c>
      <c r="R1814" s="492"/>
      <c r="S1814" s="715">
        <f t="shared" si="1005"/>
        <v>0</v>
      </c>
      <c r="T1814" s="576"/>
      <c r="U1814" s="609"/>
      <c r="V1814" s="609"/>
      <c r="W1814" s="609"/>
      <c r="X1814" s="609"/>
      <c r="Y1814" s="609"/>
    </row>
    <row r="1815" spans="1:25" s="610" customFormat="1" ht="22.5" customHeight="1" x14ac:dyDescent="0.25">
      <c r="A1815" s="486" t="s">
        <v>2836</v>
      </c>
      <c r="B1815" s="487"/>
      <c r="C1815" s="800" t="s">
        <v>553</v>
      </c>
      <c r="D1815" s="502" t="s">
        <v>705</v>
      </c>
      <c r="E1815" s="806" t="s">
        <v>3</v>
      </c>
      <c r="F1815" s="807">
        <f>0.2+0.28</f>
        <v>0.48000000000000004</v>
      </c>
      <c r="G1815" s="565"/>
      <c r="H1815" s="801"/>
      <c r="I1815" s="492"/>
      <c r="J1815" s="634"/>
      <c r="K1815" s="492"/>
      <c r="L1815" s="492">
        <f t="shared" ref="L1815" si="1007">F1815</f>
        <v>0.48000000000000004</v>
      </c>
      <c r="M1815" s="490">
        <v>1</v>
      </c>
      <c r="N1815" s="491">
        <f t="shared" si="1003"/>
        <v>0.48</v>
      </c>
      <c r="O1815" s="576"/>
      <c r="P1815" s="576"/>
      <c r="Q1815" s="492">
        <f t="shared" si="1004"/>
        <v>0</v>
      </c>
      <c r="R1815" s="492"/>
      <c r="S1815" s="715">
        <f t="shared" si="1005"/>
        <v>0</v>
      </c>
      <c r="T1815" s="576"/>
      <c r="U1815" s="609"/>
      <c r="V1815" s="609"/>
      <c r="W1815" s="609"/>
      <c r="X1815" s="609"/>
      <c r="Y1815" s="609"/>
    </row>
    <row r="1816" spans="1:25" s="559" customFormat="1" ht="15.75" customHeight="1" x14ac:dyDescent="0.3">
      <c r="A1816" s="477" t="s">
        <v>2838</v>
      </c>
      <c r="B1816" s="538" t="s">
        <v>2974</v>
      </c>
      <c r="C1816" s="477" t="s">
        <v>552</v>
      </c>
      <c r="D1816" s="499" t="s">
        <v>1313</v>
      </c>
      <c r="E1816" s="479" t="s">
        <v>1685</v>
      </c>
      <c r="F1816" s="479">
        <f>F1817</f>
        <v>1</v>
      </c>
      <c r="G1816" s="479"/>
      <c r="H1816" s="479"/>
      <c r="I1816" s="479"/>
      <c r="J1816" s="479"/>
      <c r="K1816" s="479"/>
      <c r="L1816" s="500">
        <f>F1816</f>
        <v>1</v>
      </c>
      <c r="M1816" s="482">
        <v>1</v>
      </c>
      <c r="N1816" s="483">
        <f>ROUND(M1816*L1816,2)</f>
        <v>1</v>
      </c>
      <c r="O1816" s="575"/>
      <c r="P1816" s="575"/>
      <c r="Q1816" s="485"/>
      <c r="R1816" s="485">
        <f>ROUND(N1816*P1816,2)</f>
        <v>0</v>
      </c>
      <c r="S1816" s="715">
        <f>ROUND(Q1816+R1816,2)</f>
        <v>0</v>
      </c>
      <c r="T1816" s="586"/>
      <c r="U1816" s="558"/>
      <c r="V1816" s="558"/>
      <c r="W1816" s="558"/>
      <c r="X1816" s="558"/>
      <c r="Y1816" s="558"/>
    </row>
    <row r="1817" spans="1:25" s="629" customFormat="1" ht="17.25" customHeight="1" x14ac:dyDescent="0.25">
      <c r="A1817" s="486" t="s">
        <v>2839</v>
      </c>
      <c r="B1817" s="547"/>
      <c r="C1817" s="546" t="s">
        <v>553</v>
      </c>
      <c r="D1817" s="536" t="s">
        <v>3120</v>
      </c>
      <c r="E1817" s="548" t="s">
        <v>1685</v>
      </c>
      <c r="F1817" s="548">
        <v>1</v>
      </c>
      <c r="G1817" s="548"/>
      <c r="H1817" s="548"/>
      <c r="I1817" s="548"/>
      <c r="J1817" s="548"/>
      <c r="K1817" s="548"/>
      <c r="L1817" s="645">
        <f>F1817</f>
        <v>1</v>
      </c>
      <c r="M1817" s="646">
        <v>1</v>
      </c>
      <c r="N1817" s="491">
        <f t="shared" ref="N1817" si="1008">ROUND(M1817*L1817,2)</f>
        <v>1</v>
      </c>
      <c r="O1817" s="581"/>
      <c r="P1817" s="581"/>
      <c r="Q1817" s="492">
        <f>ROUND(N1817*O1817,2)</f>
        <v>0</v>
      </c>
      <c r="R1817" s="492"/>
      <c r="S1817" s="715">
        <f>ROUND(Q1817+R1817,2)</f>
        <v>0</v>
      </c>
      <c r="T1817" s="620" t="s">
        <v>3137</v>
      </c>
      <c r="U1817" s="628"/>
    </row>
    <row r="1818" spans="1:25" s="559" customFormat="1" x14ac:dyDescent="0.3">
      <c r="A1818" s="477" t="s">
        <v>2840</v>
      </c>
      <c r="B1818" s="501" t="s">
        <v>5577</v>
      </c>
      <c r="C1818" s="829" t="s">
        <v>552</v>
      </c>
      <c r="D1818" s="508" t="s">
        <v>5576</v>
      </c>
      <c r="E1818" s="479" t="s">
        <v>18</v>
      </c>
      <c r="F1818" s="500">
        <f>F1819+F1820+F1821</f>
        <v>11</v>
      </c>
      <c r="G1818" s="500"/>
      <c r="H1818" s="500"/>
      <c r="I1818" s="500"/>
      <c r="J1818" s="500"/>
      <c r="K1818" s="500"/>
      <c r="L1818" s="506">
        <f>F1818</f>
        <v>11</v>
      </c>
      <c r="M1818" s="507">
        <v>1</v>
      </c>
      <c r="N1818" s="483">
        <f>ROUND(M1818*L1818,2)</f>
        <v>11</v>
      </c>
      <c r="O1818" s="575"/>
      <c r="P1818" s="575"/>
      <c r="Q1818" s="485"/>
      <c r="R1818" s="485">
        <f>ROUND(N1818*P1818,2)</f>
        <v>0</v>
      </c>
      <c r="S1818" s="715">
        <f>ROUND(Q1818+R1818,2)</f>
        <v>0</v>
      </c>
      <c r="T1818" s="586"/>
      <c r="U1818" s="558"/>
      <c r="V1818" s="558"/>
      <c r="W1818" s="558"/>
      <c r="X1818" s="558"/>
      <c r="Y1818" s="558"/>
    </row>
    <row r="1819" spans="1:25" s="626" customFormat="1" ht="27.6" x14ac:dyDescent="0.3">
      <c r="A1819" s="486" t="s">
        <v>2841</v>
      </c>
      <c r="B1819" s="543"/>
      <c r="C1819" s="486" t="s">
        <v>553</v>
      </c>
      <c r="D1819" s="819" t="s">
        <v>4768</v>
      </c>
      <c r="E1819" s="496" t="s">
        <v>18</v>
      </c>
      <c r="F1819" s="517">
        <v>4</v>
      </c>
      <c r="G1819" s="517"/>
      <c r="H1819" s="517"/>
      <c r="I1819" s="517"/>
      <c r="J1819" s="517"/>
      <c r="K1819" s="517"/>
      <c r="L1819" s="494">
        <f t="shared" si="999"/>
        <v>4</v>
      </c>
      <c r="M1819" s="490">
        <v>1</v>
      </c>
      <c r="N1819" s="491">
        <f t="shared" ref="N1819:N1821" si="1009">ROUND(M1819*L1819,2)</f>
        <v>4</v>
      </c>
      <c r="O1819" s="577"/>
      <c r="P1819" s="577"/>
      <c r="Q1819" s="492">
        <f t="shared" ref="Q1819:Q1821" si="1010">ROUND(N1819*O1819,2)</f>
        <v>0</v>
      </c>
      <c r="R1819" s="492"/>
      <c r="S1819" s="715">
        <f t="shared" ref="S1819:S1826" si="1011">ROUND(Q1819+R1819,2)</f>
        <v>0</v>
      </c>
      <c r="T1819" s="584"/>
      <c r="U1819" s="625"/>
      <c r="V1819" s="625"/>
      <c r="W1819" s="625"/>
      <c r="X1819" s="625"/>
      <c r="Y1819" s="625"/>
    </row>
    <row r="1820" spans="1:25" s="626" customFormat="1" ht="27.6" x14ac:dyDescent="0.3">
      <c r="A1820" s="486" t="s">
        <v>5158</v>
      </c>
      <c r="B1820" s="543"/>
      <c r="C1820" s="486" t="s">
        <v>553</v>
      </c>
      <c r="D1820" s="819" t="s">
        <v>4768</v>
      </c>
      <c r="E1820" s="496" t="s">
        <v>18</v>
      </c>
      <c r="F1820" s="517">
        <v>1</v>
      </c>
      <c r="G1820" s="517"/>
      <c r="H1820" s="517"/>
      <c r="I1820" s="517"/>
      <c r="J1820" s="517"/>
      <c r="K1820" s="517"/>
      <c r="L1820" s="494">
        <f t="shared" si="999"/>
        <v>1</v>
      </c>
      <c r="M1820" s="490">
        <v>1</v>
      </c>
      <c r="N1820" s="491">
        <f t="shared" si="1009"/>
        <v>1</v>
      </c>
      <c r="O1820" s="577"/>
      <c r="P1820" s="577"/>
      <c r="Q1820" s="492">
        <f t="shared" si="1010"/>
        <v>0</v>
      </c>
      <c r="R1820" s="492"/>
      <c r="S1820" s="715">
        <f t="shared" si="1011"/>
        <v>0</v>
      </c>
      <c r="T1820" s="584"/>
      <c r="U1820" s="625"/>
      <c r="V1820" s="625"/>
      <c r="W1820" s="625"/>
      <c r="X1820" s="625"/>
      <c r="Y1820" s="625"/>
    </row>
    <row r="1821" spans="1:25" s="626" customFormat="1" ht="27.6" x14ac:dyDescent="0.3">
      <c r="A1821" s="486" t="s">
        <v>5159</v>
      </c>
      <c r="B1821" s="543"/>
      <c r="C1821" s="486" t="s">
        <v>553</v>
      </c>
      <c r="D1821" s="819" t="s">
        <v>4769</v>
      </c>
      <c r="E1821" s="496" t="s">
        <v>18</v>
      </c>
      <c r="F1821" s="517">
        <v>6</v>
      </c>
      <c r="G1821" s="517"/>
      <c r="H1821" s="517"/>
      <c r="I1821" s="517"/>
      <c r="J1821" s="517"/>
      <c r="K1821" s="517"/>
      <c r="L1821" s="494">
        <f t="shared" ref="L1821" si="1012">F1821</f>
        <v>6</v>
      </c>
      <c r="M1821" s="490">
        <v>1</v>
      </c>
      <c r="N1821" s="491">
        <f t="shared" si="1009"/>
        <v>6</v>
      </c>
      <c r="O1821" s="577"/>
      <c r="P1821" s="577"/>
      <c r="Q1821" s="492">
        <f t="shared" si="1010"/>
        <v>0</v>
      </c>
      <c r="R1821" s="492"/>
      <c r="S1821" s="715">
        <f t="shared" si="1011"/>
        <v>0</v>
      </c>
      <c r="T1821" s="584"/>
      <c r="U1821" s="625"/>
      <c r="V1821" s="625"/>
      <c r="W1821" s="625"/>
      <c r="X1821" s="625"/>
      <c r="Y1821" s="625"/>
    </row>
    <row r="1822" spans="1:25" s="608" customFormat="1" ht="18.75" customHeight="1" x14ac:dyDescent="0.3">
      <c r="A1822" s="477" t="s">
        <v>2842</v>
      </c>
      <c r="B1822" s="501" t="s">
        <v>2088</v>
      </c>
      <c r="C1822" s="477" t="s">
        <v>552</v>
      </c>
      <c r="D1822" s="812" t="s">
        <v>1338</v>
      </c>
      <c r="E1822" s="479" t="s">
        <v>3</v>
      </c>
      <c r="F1822" s="519">
        <f>F1823+F1825</f>
        <v>129.89000000000001</v>
      </c>
      <c r="G1822" s="479"/>
      <c r="H1822" s="479"/>
      <c r="I1822" s="479"/>
      <c r="J1822" s="479"/>
      <c r="K1822" s="500"/>
      <c r="L1822" s="519">
        <f>F1822</f>
        <v>129.89000000000001</v>
      </c>
      <c r="M1822" s="507">
        <v>1</v>
      </c>
      <c r="N1822" s="483">
        <f>ROUND(M1822*L1822,2)</f>
        <v>129.88999999999999</v>
      </c>
      <c r="O1822" s="575"/>
      <c r="P1822" s="575"/>
      <c r="Q1822" s="485"/>
      <c r="R1822" s="485">
        <f>ROUND(N1822*P1822,2)</f>
        <v>0</v>
      </c>
      <c r="S1822" s="715">
        <f>ROUND(Q1822+R1822,2)</f>
        <v>0</v>
      </c>
      <c r="T1822" s="587"/>
    </row>
    <row r="1823" spans="1:25" s="610" customFormat="1" ht="36.75" customHeight="1" x14ac:dyDescent="0.3">
      <c r="A1823" s="486" t="s">
        <v>2843</v>
      </c>
      <c r="B1823" s="487"/>
      <c r="C1823" s="486" t="s">
        <v>553</v>
      </c>
      <c r="D1823" s="813" t="s">
        <v>4613</v>
      </c>
      <c r="E1823" s="489" t="s">
        <v>3</v>
      </c>
      <c r="F1823" s="497">
        <v>125.04</v>
      </c>
      <c r="G1823" s="497"/>
      <c r="H1823" s="497"/>
      <c r="I1823" s="497"/>
      <c r="J1823" s="497"/>
      <c r="K1823" s="497"/>
      <c r="L1823" s="497">
        <f>F1823</f>
        <v>125.04</v>
      </c>
      <c r="M1823" s="490">
        <v>1.1000000000000001</v>
      </c>
      <c r="N1823" s="491">
        <f t="shared" ref="N1823:N1826" si="1013">ROUND(M1823*L1823,2)</f>
        <v>137.54</v>
      </c>
      <c r="O1823" s="576"/>
      <c r="P1823" s="576"/>
      <c r="Q1823" s="492">
        <f t="shared" ref="Q1823:Q1826" si="1014">ROUND(N1823*O1823,2)</f>
        <v>0</v>
      </c>
      <c r="R1823" s="492"/>
      <c r="S1823" s="715">
        <f t="shared" si="1011"/>
        <v>0</v>
      </c>
      <c r="T1823" s="584"/>
    </row>
    <row r="1824" spans="1:25" s="610" customFormat="1" ht="23.25" customHeight="1" x14ac:dyDescent="0.3">
      <c r="A1824" s="486" t="s">
        <v>5160</v>
      </c>
      <c r="B1824" s="487"/>
      <c r="C1824" s="486" t="s">
        <v>553</v>
      </c>
      <c r="D1824" s="493" t="s">
        <v>3440</v>
      </c>
      <c r="E1824" s="489" t="s">
        <v>2</v>
      </c>
      <c r="F1824" s="497">
        <f>F1823</f>
        <v>125.04</v>
      </c>
      <c r="G1824" s="497"/>
      <c r="H1824" s="497"/>
      <c r="I1824" s="497"/>
      <c r="J1824" s="497"/>
      <c r="K1824" s="497"/>
      <c r="L1824" s="497">
        <f t="shared" ref="L1824" si="1015">F1824</f>
        <v>125.04</v>
      </c>
      <c r="M1824" s="490">
        <v>2.8</v>
      </c>
      <c r="N1824" s="491">
        <f t="shared" si="1013"/>
        <v>350.11</v>
      </c>
      <c r="O1824" s="576"/>
      <c r="P1824" s="576"/>
      <c r="Q1824" s="492">
        <f t="shared" si="1014"/>
        <v>0</v>
      </c>
      <c r="R1824" s="492"/>
      <c r="S1824" s="715">
        <f t="shared" si="1011"/>
        <v>0</v>
      </c>
      <c r="T1824" s="584"/>
    </row>
    <row r="1825" spans="1:25" s="610" customFormat="1" ht="29.25" customHeight="1" x14ac:dyDescent="0.3">
      <c r="A1825" s="486" t="s">
        <v>5161</v>
      </c>
      <c r="B1825" s="487"/>
      <c r="C1825" s="486" t="s">
        <v>553</v>
      </c>
      <c r="D1825" s="813" t="s">
        <v>4770</v>
      </c>
      <c r="E1825" s="489" t="s">
        <v>3</v>
      </c>
      <c r="F1825" s="497">
        <v>4.8499999999999996</v>
      </c>
      <c r="G1825" s="497"/>
      <c r="H1825" s="497"/>
      <c r="I1825" s="497"/>
      <c r="J1825" s="497"/>
      <c r="K1825" s="497"/>
      <c r="L1825" s="497">
        <f>F1825</f>
        <v>4.8499999999999996</v>
      </c>
      <c r="M1825" s="490">
        <v>1.1000000000000001</v>
      </c>
      <c r="N1825" s="491">
        <f t="shared" si="1013"/>
        <v>5.34</v>
      </c>
      <c r="O1825" s="576"/>
      <c r="P1825" s="576"/>
      <c r="Q1825" s="492">
        <f t="shared" si="1014"/>
        <v>0</v>
      </c>
      <c r="R1825" s="492"/>
      <c r="S1825" s="715">
        <f t="shared" si="1011"/>
        <v>0</v>
      </c>
      <c r="T1825" s="584"/>
    </row>
    <row r="1826" spans="1:25" s="610" customFormat="1" x14ac:dyDescent="0.3">
      <c r="A1826" s="486" t="s">
        <v>5162</v>
      </c>
      <c r="B1826" s="487"/>
      <c r="C1826" s="486" t="s">
        <v>553</v>
      </c>
      <c r="D1826" s="493" t="s">
        <v>3440</v>
      </c>
      <c r="E1826" s="489" t="s">
        <v>2</v>
      </c>
      <c r="F1826" s="497">
        <f>F1825</f>
        <v>4.8499999999999996</v>
      </c>
      <c r="G1826" s="497"/>
      <c r="H1826" s="497"/>
      <c r="I1826" s="497"/>
      <c r="J1826" s="497"/>
      <c r="K1826" s="497"/>
      <c r="L1826" s="497">
        <f t="shared" ref="L1826" si="1016">F1826</f>
        <v>4.8499999999999996</v>
      </c>
      <c r="M1826" s="490">
        <v>2.8</v>
      </c>
      <c r="N1826" s="491">
        <f t="shared" si="1013"/>
        <v>13.58</v>
      </c>
      <c r="O1826" s="576"/>
      <c r="P1826" s="576"/>
      <c r="Q1826" s="492">
        <f t="shared" si="1014"/>
        <v>0</v>
      </c>
      <c r="R1826" s="492"/>
      <c r="S1826" s="715">
        <f t="shared" si="1011"/>
        <v>0</v>
      </c>
      <c r="T1826" s="584"/>
    </row>
    <row r="1827" spans="1:25" s="559" customFormat="1" x14ac:dyDescent="0.3">
      <c r="A1827" s="477" t="s">
        <v>2844</v>
      </c>
      <c r="B1827" s="501" t="s">
        <v>4988</v>
      </c>
      <c r="C1827" s="504" t="s">
        <v>552</v>
      </c>
      <c r="D1827" s="508" t="s">
        <v>654</v>
      </c>
      <c r="E1827" s="479" t="s">
        <v>18</v>
      </c>
      <c r="F1827" s="500">
        <f>F1828</f>
        <v>1</v>
      </c>
      <c r="G1827" s="500"/>
      <c r="H1827" s="500"/>
      <c r="I1827" s="500"/>
      <c r="J1827" s="500"/>
      <c r="K1827" s="500"/>
      <c r="L1827" s="506">
        <f>F1827</f>
        <v>1</v>
      </c>
      <c r="M1827" s="507">
        <v>1</v>
      </c>
      <c r="N1827" s="483">
        <f>ROUND(M1827*L1827,2)</f>
        <v>1</v>
      </c>
      <c r="O1827" s="575"/>
      <c r="P1827" s="575"/>
      <c r="Q1827" s="485"/>
      <c r="R1827" s="485">
        <f>ROUND(N1827*P1827,2)</f>
        <v>0</v>
      </c>
      <c r="S1827" s="715">
        <f t="shared" ref="S1827:S1834" si="1017">ROUND(Q1827+R1827,2)</f>
        <v>0</v>
      </c>
      <c r="T1827" s="586"/>
      <c r="U1827" s="558"/>
      <c r="V1827" s="558"/>
      <c r="W1827" s="558"/>
      <c r="X1827" s="558"/>
      <c r="Y1827" s="558"/>
    </row>
    <row r="1828" spans="1:25" s="626" customFormat="1" ht="27.6" x14ac:dyDescent="0.3">
      <c r="A1828" s="486" t="s">
        <v>2828</v>
      </c>
      <c r="B1828" s="543"/>
      <c r="C1828" s="486" t="s">
        <v>553</v>
      </c>
      <c r="D1828" s="813" t="s">
        <v>4771</v>
      </c>
      <c r="E1828" s="496" t="s">
        <v>18</v>
      </c>
      <c r="F1828" s="517">
        <v>1</v>
      </c>
      <c r="G1828" s="517"/>
      <c r="H1828" s="517"/>
      <c r="I1828" s="517"/>
      <c r="J1828" s="517"/>
      <c r="K1828" s="517"/>
      <c r="L1828" s="494">
        <f t="shared" ref="L1828" si="1018">F1828</f>
        <v>1</v>
      </c>
      <c r="M1828" s="490">
        <v>1</v>
      </c>
      <c r="N1828" s="491">
        <f t="shared" ref="N1828" si="1019">ROUND(M1828*L1828,2)</f>
        <v>1</v>
      </c>
      <c r="O1828" s="577"/>
      <c r="P1828" s="577"/>
      <c r="Q1828" s="492">
        <f>ROUND(N1828*O1828,2)</f>
        <v>0</v>
      </c>
      <c r="R1828" s="492"/>
      <c r="S1828" s="715">
        <f t="shared" si="1017"/>
        <v>0</v>
      </c>
      <c r="T1828" s="584"/>
      <c r="U1828" s="625"/>
      <c r="V1828" s="625"/>
      <c r="W1828" s="625"/>
      <c r="X1828" s="625"/>
      <c r="Y1828" s="625"/>
    </row>
    <row r="1829" spans="1:25" s="559" customFormat="1" ht="15.75" customHeight="1" x14ac:dyDescent="0.3">
      <c r="A1829" s="477" t="s">
        <v>3085</v>
      </c>
      <c r="B1829" s="538" t="s">
        <v>2974</v>
      </c>
      <c r="C1829" s="477" t="s">
        <v>552</v>
      </c>
      <c r="D1829" s="499" t="s">
        <v>1313</v>
      </c>
      <c r="E1829" s="479" t="s">
        <v>1685</v>
      </c>
      <c r="F1829" s="479">
        <f>F1830</f>
        <v>1</v>
      </c>
      <c r="G1829" s="479"/>
      <c r="H1829" s="479"/>
      <c r="I1829" s="479"/>
      <c r="J1829" s="479"/>
      <c r="K1829" s="479"/>
      <c r="L1829" s="500">
        <f t="shared" ref="L1829:L1834" si="1020">F1829</f>
        <v>1</v>
      </c>
      <c r="M1829" s="482">
        <v>1</v>
      </c>
      <c r="N1829" s="483">
        <f>ROUND(M1829*L1829,2)</f>
        <v>1</v>
      </c>
      <c r="O1829" s="575"/>
      <c r="P1829" s="575"/>
      <c r="Q1829" s="485"/>
      <c r="R1829" s="485">
        <f>ROUND(N1829*P1829,2)</f>
        <v>0</v>
      </c>
      <c r="S1829" s="715">
        <f t="shared" si="1017"/>
        <v>0</v>
      </c>
      <c r="T1829" s="586"/>
      <c r="U1829" s="558"/>
      <c r="V1829" s="558"/>
      <c r="W1829" s="558"/>
      <c r="X1829" s="558"/>
      <c r="Y1829" s="558"/>
    </row>
    <row r="1830" spans="1:25" s="629" customFormat="1" ht="17.25" customHeight="1" x14ac:dyDescent="0.25">
      <c r="A1830" s="486" t="s">
        <v>3087</v>
      </c>
      <c r="B1830" s="547"/>
      <c r="C1830" s="546" t="s">
        <v>553</v>
      </c>
      <c r="D1830" s="536" t="s">
        <v>2025</v>
      </c>
      <c r="E1830" s="548" t="s">
        <v>1685</v>
      </c>
      <c r="F1830" s="548">
        <v>1</v>
      </c>
      <c r="G1830" s="548"/>
      <c r="H1830" s="548"/>
      <c r="I1830" s="548"/>
      <c r="J1830" s="548"/>
      <c r="K1830" s="548"/>
      <c r="L1830" s="645">
        <f t="shared" si="1020"/>
        <v>1</v>
      </c>
      <c r="M1830" s="646">
        <v>1</v>
      </c>
      <c r="N1830" s="491">
        <f t="shared" ref="N1830" si="1021">ROUND(M1830*L1830,2)</f>
        <v>1</v>
      </c>
      <c r="O1830" s="581"/>
      <c r="P1830" s="581"/>
      <c r="Q1830" s="492">
        <f>ROUND(N1830*O1830,2)</f>
        <v>0</v>
      </c>
      <c r="R1830" s="492"/>
      <c r="S1830" s="715">
        <f t="shared" si="1017"/>
        <v>0</v>
      </c>
      <c r="T1830" s="620" t="s">
        <v>3137</v>
      </c>
      <c r="U1830" s="628"/>
    </row>
    <row r="1831" spans="1:25" s="559" customFormat="1" x14ac:dyDescent="0.25">
      <c r="A1831" s="477" t="s">
        <v>5163</v>
      </c>
      <c r="B1831" s="501" t="s">
        <v>4987</v>
      </c>
      <c r="C1831" s="477" t="s">
        <v>552</v>
      </c>
      <c r="D1831" s="499" t="s">
        <v>3058</v>
      </c>
      <c r="E1831" s="479" t="s">
        <v>18</v>
      </c>
      <c r="F1831" s="818">
        <f>F1832</f>
        <v>1</v>
      </c>
      <c r="G1831" s="563"/>
      <c r="H1831" s="479"/>
      <c r="I1831" s="484"/>
      <c r="J1831" s="636"/>
      <c r="K1831" s="484"/>
      <c r="L1831" s="506">
        <f t="shared" si="1020"/>
        <v>1</v>
      </c>
      <c r="M1831" s="507">
        <v>1</v>
      </c>
      <c r="N1831" s="483">
        <f>ROUND(M1831*L1831,2)</f>
        <v>1</v>
      </c>
      <c r="O1831" s="575"/>
      <c r="P1831" s="575"/>
      <c r="Q1831" s="485"/>
      <c r="R1831" s="485">
        <f>ROUND(N1831*P1831,2)</f>
        <v>0</v>
      </c>
      <c r="S1831" s="715">
        <f t="shared" si="1017"/>
        <v>0</v>
      </c>
      <c r="T1831" s="587" t="s">
        <v>556</v>
      </c>
      <c r="U1831" s="558"/>
      <c r="V1831" s="558"/>
      <c r="W1831" s="558"/>
      <c r="X1831" s="558"/>
      <c r="Y1831" s="558"/>
    </row>
    <row r="1832" spans="1:25" s="610" customFormat="1" x14ac:dyDescent="0.25">
      <c r="A1832" s="486" t="s">
        <v>5164</v>
      </c>
      <c r="B1832" s="543"/>
      <c r="C1832" s="516" t="s">
        <v>553</v>
      </c>
      <c r="D1832" s="819" t="s">
        <v>1893</v>
      </c>
      <c r="E1832" s="489" t="s">
        <v>18</v>
      </c>
      <c r="F1832" s="520">
        <v>1</v>
      </c>
      <c r="G1832" s="560"/>
      <c r="H1832" s="496"/>
      <c r="I1832" s="492"/>
      <c r="J1832" s="526"/>
      <c r="K1832" s="492"/>
      <c r="L1832" s="494">
        <f t="shared" si="1020"/>
        <v>1</v>
      </c>
      <c r="M1832" s="490">
        <v>1</v>
      </c>
      <c r="N1832" s="491">
        <f t="shared" ref="N1832" si="1022">ROUND(M1832*L1832,2)</f>
        <v>1</v>
      </c>
      <c r="O1832" s="577"/>
      <c r="P1832" s="577"/>
      <c r="Q1832" s="492">
        <f>ROUND(N1832*O1832,2)</f>
        <v>0</v>
      </c>
      <c r="R1832" s="492"/>
      <c r="S1832" s="715">
        <f t="shared" si="1017"/>
        <v>0</v>
      </c>
      <c r="T1832" s="577"/>
      <c r="U1832" s="609"/>
      <c r="V1832" s="609"/>
      <c r="W1832" s="609"/>
      <c r="X1832" s="609"/>
      <c r="Y1832" s="609"/>
    </row>
    <row r="1833" spans="1:25" s="559" customFormat="1" x14ac:dyDescent="0.25">
      <c r="A1833" s="477" t="s">
        <v>5165</v>
      </c>
      <c r="B1833" s="501" t="s">
        <v>2307</v>
      </c>
      <c r="C1833" s="477" t="s">
        <v>552</v>
      </c>
      <c r="D1833" s="499" t="s">
        <v>2071</v>
      </c>
      <c r="E1833" s="479" t="s">
        <v>18</v>
      </c>
      <c r="F1833" s="818">
        <f>F1834</f>
        <v>11</v>
      </c>
      <c r="G1833" s="563"/>
      <c r="H1833" s="479"/>
      <c r="I1833" s="484"/>
      <c r="J1833" s="636"/>
      <c r="K1833" s="484"/>
      <c r="L1833" s="506">
        <f t="shared" si="1020"/>
        <v>11</v>
      </c>
      <c r="M1833" s="507">
        <v>1</v>
      </c>
      <c r="N1833" s="483">
        <f>ROUND(M1833*L1833,2)</f>
        <v>11</v>
      </c>
      <c r="O1833" s="575"/>
      <c r="P1833" s="575"/>
      <c r="Q1833" s="485"/>
      <c r="R1833" s="485">
        <f>ROUND(N1833*P1833,2)</f>
        <v>0</v>
      </c>
      <c r="S1833" s="715">
        <f t="shared" si="1017"/>
        <v>0</v>
      </c>
      <c r="T1833" s="587" t="s">
        <v>556</v>
      </c>
      <c r="U1833" s="558"/>
      <c r="V1833" s="558"/>
      <c r="W1833" s="558"/>
      <c r="X1833" s="558"/>
      <c r="Y1833" s="558"/>
    </row>
    <row r="1834" spans="1:25" s="610" customFormat="1" x14ac:dyDescent="0.25">
      <c r="A1834" s="486" t="s">
        <v>5166</v>
      </c>
      <c r="B1834" s="543"/>
      <c r="C1834" s="516" t="s">
        <v>553</v>
      </c>
      <c r="D1834" s="813" t="s">
        <v>4773</v>
      </c>
      <c r="E1834" s="489" t="s">
        <v>18</v>
      </c>
      <c r="F1834" s="520">
        <v>11</v>
      </c>
      <c r="G1834" s="560"/>
      <c r="H1834" s="496"/>
      <c r="I1834" s="492"/>
      <c r="J1834" s="526"/>
      <c r="K1834" s="492"/>
      <c r="L1834" s="494">
        <f t="shared" si="1020"/>
        <v>11</v>
      </c>
      <c r="M1834" s="490">
        <v>1</v>
      </c>
      <c r="N1834" s="491">
        <f t="shared" ref="N1834" si="1023">ROUND(M1834*L1834,2)</f>
        <v>11</v>
      </c>
      <c r="O1834" s="577"/>
      <c r="P1834" s="577"/>
      <c r="Q1834" s="492">
        <f>ROUND(N1834*O1834,2)</f>
        <v>0</v>
      </c>
      <c r="R1834" s="492"/>
      <c r="S1834" s="715">
        <f t="shared" si="1017"/>
        <v>0</v>
      </c>
      <c r="T1834" s="577"/>
      <c r="U1834" s="609"/>
      <c r="V1834" s="609"/>
      <c r="W1834" s="609"/>
      <c r="X1834" s="609"/>
      <c r="Y1834" s="609"/>
    </row>
    <row r="1835" spans="1:25" s="617" customFormat="1" ht="22.5" customHeight="1" x14ac:dyDescent="0.3">
      <c r="A1835" s="510" t="s">
        <v>543</v>
      </c>
      <c r="B1835" s="511"/>
      <c r="C1835" s="510"/>
      <c r="D1835" s="465" t="s">
        <v>4772</v>
      </c>
      <c r="E1835" s="512"/>
      <c r="F1835" s="513"/>
      <c r="G1835" s="512"/>
      <c r="H1835" s="512"/>
      <c r="I1835" s="512"/>
      <c r="J1835" s="512"/>
      <c r="K1835" s="512"/>
      <c r="L1835" s="514"/>
      <c r="M1835" s="467"/>
      <c r="N1835" s="468"/>
      <c r="O1835" s="579"/>
      <c r="P1835" s="579"/>
      <c r="Q1835" s="469"/>
      <c r="R1835" s="469"/>
      <c r="S1835" s="715"/>
      <c r="T1835" s="579"/>
      <c r="U1835" s="616"/>
      <c r="V1835" s="616"/>
      <c r="W1835" s="616"/>
      <c r="X1835" s="616"/>
      <c r="Y1835" s="616"/>
    </row>
    <row r="1836" spans="1:25" s="608" customFormat="1" ht="32.25" customHeight="1" x14ac:dyDescent="0.3">
      <c r="A1836" s="477" t="s">
        <v>2846</v>
      </c>
      <c r="B1836" s="501" t="s">
        <v>2086</v>
      </c>
      <c r="C1836" s="477" t="s">
        <v>552</v>
      </c>
      <c r="D1836" s="802" t="s">
        <v>3128</v>
      </c>
      <c r="E1836" s="803" t="s">
        <v>3</v>
      </c>
      <c r="F1836" s="804"/>
      <c r="G1836" s="803"/>
      <c r="H1836" s="479"/>
      <c r="I1836" s="480"/>
      <c r="J1836" s="480"/>
      <c r="K1836" s="480">
        <f>SUM(K1837:K1854)</f>
        <v>162.31043425923508</v>
      </c>
      <c r="L1836" s="480">
        <f>K1836</f>
        <v>162.31043425923508</v>
      </c>
      <c r="M1836" s="482">
        <v>1</v>
      </c>
      <c r="N1836" s="483">
        <f>ROUND(M1836*L1836,2)</f>
        <v>162.31</v>
      </c>
      <c r="O1836" s="575"/>
      <c r="P1836" s="575"/>
      <c r="Q1836" s="485"/>
      <c r="R1836" s="485">
        <f>ROUND(N1836*P1836,2)</f>
        <v>0</v>
      </c>
      <c r="S1836" s="715">
        <f>ROUND(Q1836+R1836,2)</f>
        <v>0</v>
      </c>
      <c r="T1836" s="575" t="s">
        <v>555</v>
      </c>
      <c r="U1836" s="607"/>
      <c r="V1836" s="607"/>
      <c r="W1836" s="607"/>
      <c r="X1836" s="607"/>
      <c r="Y1836" s="607"/>
    </row>
    <row r="1837" spans="1:25" s="610" customFormat="1" ht="22.5" customHeight="1" x14ac:dyDescent="0.25">
      <c r="A1837" s="486" t="s">
        <v>2847</v>
      </c>
      <c r="B1837" s="487"/>
      <c r="C1837" s="800" t="s">
        <v>553</v>
      </c>
      <c r="D1837" s="813" t="s">
        <v>4774</v>
      </c>
      <c r="E1837" s="496" t="s">
        <v>1210</v>
      </c>
      <c r="F1837" s="570"/>
      <c r="G1837" s="565">
        <v>0.15</v>
      </c>
      <c r="H1837" s="801">
        <v>0.15</v>
      </c>
      <c r="I1837" s="492">
        <f>(G1837+H1837)*2</f>
        <v>0.6</v>
      </c>
      <c r="J1837" s="634">
        <v>0.03</v>
      </c>
      <c r="K1837" s="492">
        <f>J1837*I1837</f>
        <v>1.7999999999999999E-2</v>
      </c>
      <c r="L1837" s="492">
        <f>J1837</f>
        <v>0.03</v>
      </c>
      <c r="M1837" s="490">
        <v>1.1000000000000001</v>
      </c>
      <c r="N1837" s="491">
        <f t="shared" ref="N1837:N1855" si="1024">ROUND(M1837*L1837,2)</f>
        <v>0.03</v>
      </c>
      <c r="O1837" s="576"/>
      <c r="P1837" s="576"/>
      <c r="Q1837" s="492">
        <f t="shared" ref="Q1837:Q1855" si="1025">ROUND(N1837*O1837,2)</f>
        <v>0</v>
      </c>
      <c r="R1837" s="492"/>
      <c r="S1837" s="715">
        <f t="shared" ref="S1837:S1855" si="1026">ROUND(Q1837+R1837,2)</f>
        <v>0</v>
      </c>
      <c r="T1837" s="576"/>
      <c r="U1837" s="609"/>
      <c r="V1837" s="609"/>
      <c r="W1837" s="609"/>
      <c r="X1837" s="609"/>
      <c r="Y1837" s="609"/>
    </row>
    <row r="1838" spans="1:25" s="610" customFormat="1" ht="22.5" customHeight="1" x14ac:dyDescent="0.25">
      <c r="A1838" s="486" t="s">
        <v>2848</v>
      </c>
      <c r="B1838" s="487"/>
      <c r="C1838" s="800" t="s">
        <v>553</v>
      </c>
      <c r="D1838" s="813" t="s">
        <v>4621</v>
      </c>
      <c r="E1838" s="496" t="s">
        <v>1210</v>
      </c>
      <c r="F1838" s="570"/>
      <c r="G1838" s="565">
        <v>0.2</v>
      </c>
      <c r="H1838" s="801">
        <v>0.15</v>
      </c>
      <c r="I1838" s="492">
        <f t="shared" ref="I1838:I1842" si="1027">(G1838+H1838)*2</f>
        <v>0.7</v>
      </c>
      <c r="J1838" s="634">
        <v>0.12</v>
      </c>
      <c r="K1838" s="492">
        <f t="shared" ref="K1838:K1842" si="1028">J1838*I1838</f>
        <v>8.3999999999999991E-2</v>
      </c>
      <c r="L1838" s="492">
        <f t="shared" ref="L1838:L1843" si="1029">J1838</f>
        <v>0.12</v>
      </c>
      <c r="M1838" s="490">
        <v>1.1000000000000001</v>
      </c>
      <c r="N1838" s="491">
        <f t="shared" si="1024"/>
        <v>0.13</v>
      </c>
      <c r="O1838" s="576"/>
      <c r="P1838" s="576"/>
      <c r="Q1838" s="492">
        <f t="shared" si="1025"/>
        <v>0</v>
      </c>
      <c r="R1838" s="492"/>
      <c r="S1838" s="715">
        <f t="shared" si="1026"/>
        <v>0</v>
      </c>
      <c r="T1838" s="576"/>
      <c r="U1838" s="609"/>
      <c r="V1838" s="609"/>
      <c r="W1838" s="609"/>
      <c r="X1838" s="609"/>
      <c r="Y1838" s="609"/>
    </row>
    <row r="1839" spans="1:25" s="610" customFormat="1" ht="22.5" customHeight="1" x14ac:dyDescent="0.25">
      <c r="A1839" s="486" t="s">
        <v>2849</v>
      </c>
      <c r="B1839" s="487"/>
      <c r="C1839" s="800" t="s">
        <v>553</v>
      </c>
      <c r="D1839" s="813" t="s">
        <v>4551</v>
      </c>
      <c r="E1839" s="496" t="s">
        <v>1210</v>
      </c>
      <c r="F1839" s="570"/>
      <c r="G1839" s="565">
        <v>0.3</v>
      </c>
      <c r="H1839" s="801">
        <v>0.2</v>
      </c>
      <c r="I1839" s="492">
        <f>(G1839+H1839)*2</f>
        <v>1</v>
      </c>
      <c r="J1839" s="634">
        <v>0.47</v>
      </c>
      <c r="K1839" s="492">
        <f t="shared" si="1028"/>
        <v>0.47</v>
      </c>
      <c r="L1839" s="492">
        <f t="shared" si="1029"/>
        <v>0.47</v>
      </c>
      <c r="M1839" s="490">
        <v>1.1000000000000001</v>
      </c>
      <c r="N1839" s="491">
        <f t="shared" si="1024"/>
        <v>0.52</v>
      </c>
      <c r="O1839" s="576"/>
      <c r="P1839" s="576"/>
      <c r="Q1839" s="492">
        <f t="shared" si="1025"/>
        <v>0</v>
      </c>
      <c r="R1839" s="492"/>
      <c r="S1839" s="715">
        <f t="shared" si="1026"/>
        <v>0</v>
      </c>
      <c r="T1839" s="576"/>
      <c r="U1839" s="609"/>
      <c r="V1839" s="609"/>
      <c r="W1839" s="609"/>
      <c r="X1839" s="609"/>
      <c r="Y1839" s="609"/>
    </row>
    <row r="1840" spans="1:25" s="610" customFormat="1" ht="22.5" customHeight="1" x14ac:dyDescent="0.25">
      <c r="A1840" s="486" t="s">
        <v>2850</v>
      </c>
      <c r="B1840" s="487"/>
      <c r="C1840" s="800" t="s">
        <v>553</v>
      </c>
      <c r="D1840" s="813" t="s">
        <v>4775</v>
      </c>
      <c r="E1840" s="496" t="s">
        <v>1210</v>
      </c>
      <c r="F1840" s="570"/>
      <c r="G1840" s="565">
        <v>0.7</v>
      </c>
      <c r="H1840" s="801">
        <v>0.4</v>
      </c>
      <c r="I1840" s="492">
        <f t="shared" si="1027"/>
        <v>2.2000000000000002</v>
      </c>
      <c r="J1840" s="634">
        <v>0.05</v>
      </c>
      <c r="K1840" s="492">
        <f t="shared" si="1028"/>
        <v>0.11000000000000001</v>
      </c>
      <c r="L1840" s="492">
        <f t="shared" si="1029"/>
        <v>0.05</v>
      </c>
      <c r="M1840" s="490">
        <v>1.1000000000000001</v>
      </c>
      <c r="N1840" s="491">
        <f t="shared" si="1024"/>
        <v>0.06</v>
      </c>
      <c r="O1840" s="576"/>
      <c r="P1840" s="576"/>
      <c r="Q1840" s="492">
        <f t="shared" si="1025"/>
        <v>0</v>
      </c>
      <c r="R1840" s="492"/>
      <c r="S1840" s="715">
        <f t="shared" si="1026"/>
        <v>0</v>
      </c>
      <c r="T1840" s="576"/>
      <c r="U1840" s="609"/>
      <c r="V1840" s="609"/>
      <c r="W1840" s="609"/>
      <c r="X1840" s="609"/>
      <c r="Y1840" s="609"/>
    </row>
    <row r="1841" spans="1:25" s="610" customFormat="1" ht="22.5" customHeight="1" x14ac:dyDescent="0.25">
      <c r="A1841" s="486" t="s">
        <v>2851</v>
      </c>
      <c r="B1841" s="487"/>
      <c r="C1841" s="800" t="s">
        <v>553</v>
      </c>
      <c r="D1841" s="813" t="s">
        <v>4776</v>
      </c>
      <c r="E1841" s="496" t="s">
        <v>1210</v>
      </c>
      <c r="F1841" s="570"/>
      <c r="G1841" s="565">
        <v>1.05</v>
      </c>
      <c r="H1841" s="801">
        <v>0.3</v>
      </c>
      <c r="I1841" s="492">
        <f t="shared" si="1027"/>
        <v>2.7</v>
      </c>
      <c r="J1841" s="634">
        <v>4.34</v>
      </c>
      <c r="K1841" s="492">
        <f t="shared" si="1028"/>
        <v>11.718</v>
      </c>
      <c r="L1841" s="492">
        <f>J1841</f>
        <v>4.34</v>
      </c>
      <c r="M1841" s="490">
        <v>1.1000000000000001</v>
      </c>
      <c r="N1841" s="491">
        <f t="shared" si="1024"/>
        <v>4.7699999999999996</v>
      </c>
      <c r="O1841" s="576"/>
      <c r="P1841" s="576"/>
      <c r="Q1841" s="492">
        <f t="shared" si="1025"/>
        <v>0</v>
      </c>
      <c r="R1841" s="492"/>
      <c r="S1841" s="715">
        <f t="shared" si="1026"/>
        <v>0</v>
      </c>
      <c r="T1841" s="576"/>
      <c r="U1841" s="609"/>
      <c r="V1841" s="609"/>
      <c r="W1841" s="609"/>
      <c r="X1841" s="609"/>
      <c r="Y1841" s="609"/>
    </row>
    <row r="1842" spans="1:25" s="610" customFormat="1" ht="22.5" customHeight="1" x14ac:dyDescent="0.25">
      <c r="A1842" s="486" t="s">
        <v>5167</v>
      </c>
      <c r="B1842" s="487"/>
      <c r="C1842" s="800" t="s">
        <v>553</v>
      </c>
      <c r="D1842" s="813" t="s">
        <v>4777</v>
      </c>
      <c r="E1842" s="496" t="s">
        <v>1210</v>
      </c>
      <c r="F1842" s="570"/>
      <c r="G1842" s="565">
        <v>1.4</v>
      </c>
      <c r="H1842" s="801">
        <v>0.4</v>
      </c>
      <c r="I1842" s="492">
        <f t="shared" si="1027"/>
        <v>3.5999999999999996</v>
      </c>
      <c r="J1842" s="634">
        <v>34.880000000000003</v>
      </c>
      <c r="K1842" s="492">
        <f t="shared" si="1028"/>
        <v>125.568</v>
      </c>
      <c r="L1842" s="492">
        <f t="shared" si="1029"/>
        <v>34.880000000000003</v>
      </c>
      <c r="M1842" s="490">
        <v>1.1000000000000001</v>
      </c>
      <c r="N1842" s="491">
        <f t="shared" si="1024"/>
        <v>38.369999999999997</v>
      </c>
      <c r="O1842" s="576"/>
      <c r="P1842" s="576"/>
      <c r="Q1842" s="492">
        <f t="shared" si="1025"/>
        <v>0</v>
      </c>
      <c r="R1842" s="492"/>
      <c r="S1842" s="715">
        <f t="shared" si="1026"/>
        <v>0</v>
      </c>
      <c r="T1842" s="576"/>
      <c r="U1842" s="609"/>
      <c r="V1842" s="609"/>
      <c r="W1842" s="609"/>
      <c r="X1842" s="609"/>
      <c r="Y1842" s="609"/>
    </row>
    <row r="1843" spans="1:25" s="610" customFormat="1" ht="22.5" customHeight="1" x14ac:dyDescent="0.25">
      <c r="A1843" s="486" t="s">
        <v>5168</v>
      </c>
      <c r="B1843" s="487"/>
      <c r="C1843" s="800" t="s">
        <v>553</v>
      </c>
      <c r="D1843" s="813" t="s">
        <v>4715</v>
      </c>
      <c r="E1843" s="496" t="s">
        <v>1210</v>
      </c>
      <c r="F1843" s="570"/>
      <c r="G1843" s="565"/>
      <c r="H1843" s="801"/>
      <c r="I1843" s="492">
        <v>0.8</v>
      </c>
      <c r="J1843" s="634">
        <v>0.67</v>
      </c>
      <c r="K1843" s="492">
        <f>J1843*I1843*3.14</f>
        <v>1.6830400000000001</v>
      </c>
      <c r="L1843" s="492">
        <f t="shared" si="1029"/>
        <v>0.67</v>
      </c>
      <c r="M1843" s="490">
        <v>1.1000000000000001</v>
      </c>
      <c r="N1843" s="491">
        <f t="shared" si="1024"/>
        <v>0.74</v>
      </c>
      <c r="O1843" s="576"/>
      <c r="P1843" s="576"/>
      <c r="Q1843" s="492">
        <f t="shared" si="1025"/>
        <v>0</v>
      </c>
      <c r="R1843" s="492"/>
      <c r="S1843" s="715">
        <f t="shared" si="1026"/>
        <v>0</v>
      </c>
      <c r="T1843" s="576"/>
      <c r="U1843" s="609"/>
      <c r="V1843" s="609"/>
      <c r="W1843" s="609"/>
      <c r="X1843" s="609"/>
      <c r="Y1843" s="609"/>
    </row>
    <row r="1844" spans="1:25" s="610" customFormat="1" ht="22.5" customHeight="1" x14ac:dyDescent="0.25">
      <c r="A1844" s="486" t="s">
        <v>5169</v>
      </c>
      <c r="B1844" s="487"/>
      <c r="C1844" s="800" t="s">
        <v>553</v>
      </c>
      <c r="D1844" s="834" t="s">
        <v>4778</v>
      </c>
      <c r="E1844" s="496" t="s">
        <v>18</v>
      </c>
      <c r="F1844" s="570">
        <v>1</v>
      </c>
      <c r="G1844" s="565"/>
      <c r="H1844" s="801"/>
      <c r="I1844" s="492"/>
      <c r="J1844" s="634"/>
      <c r="K1844" s="833">
        <v>0.88504917715620623</v>
      </c>
      <c r="L1844" s="492">
        <f>F1844</f>
        <v>1</v>
      </c>
      <c r="M1844" s="490">
        <v>1</v>
      </c>
      <c r="N1844" s="491">
        <f t="shared" si="1024"/>
        <v>1</v>
      </c>
      <c r="O1844" s="576"/>
      <c r="P1844" s="576"/>
      <c r="Q1844" s="492">
        <f t="shared" si="1025"/>
        <v>0</v>
      </c>
      <c r="R1844" s="492"/>
      <c r="S1844" s="715">
        <f t="shared" si="1026"/>
        <v>0</v>
      </c>
      <c r="T1844" s="576"/>
      <c r="U1844" s="609"/>
      <c r="V1844" s="609"/>
      <c r="W1844" s="609"/>
      <c r="X1844" s="609"/>
      <c r="Y1844" s="609"/>
    </row>
    <row r="1845" spans="1:25" s="610" customFormat="1" ht="22.5" customHeight="1" x14ac:dyDescent="0.25">
      <c r="A1845" s="486" t="s">
        <v>5170</v>
      </c>
      <c r="B1845" s="487"/>
      <c r="C1845" s="800" t="s">
        <v>553</v>
      </c>
      <c r="D1845" s="834" t="s">
        <v>4779</v>
      </c>
      <c r="E1845" s="496" t="s">
        <v>18</v>
      </c>
      <c r="F1845" s="570">
        <v>1</v>
      </c>
      <c r="G1845" s="565"/>
      <c r="H1845" s="801"/>
      <c r="I1845" s="492"/>
      <c r="J1845" s="634"/>
      <c r="K1845" s="833">
        <v>0.88895121628746532</v>
      </c>
      <c r="L1845" s="492">
        <f t="shared" ref="L1845:L1854" si="1030">F1845</f>
        <v>1</v>
      </c>
      <c r="M1845" s="490">
        <v>1</v>
      </c>
      <c r="N1845" s="491">
        <f t="shared" si="1024"/>
        <v>1</v>
      </c>
      <c r="O1845" s="576"/>
      <c r="P1845" s="576"/>
      <c r="Q1845" s="492">
        <f t="shared" si="1025"/>
        <v>0</v>
      </c>
      <c r="R1845" s="492"/>
      <c r="S1845" s="715">
        <f t="shared" si="1026"/>
        <v>0</v>
      </c>
      <c r="T1845" s="576"/>
      <c r="U1845" s="609"/>
      <c r="V1845" s="609"/>
      <c r="W1845" s="609"/>
      <c r="X1845" s="609"/>
      <c r="Y1845" s="609"/>
    </row>
    <row r="1846" spans="1:25" s="610" customFormat="1" ht="22.5" customHeight="1" x14ac:dyDescent="0.25">
      <c r="A1846" s="486" t="s">
        <v>5171</v>
      </c>
      <c r="B1846" s="487"/>
      <c r="C1846" s="800" t="s">
        <v>553</v>
      </c>
      <c r="D1846" s="834" t="s">
        <v>4780</v>
      </c>
      <c r="E1846" s="496" t="s">
        <v>18</v>
      </c>
      <c r="F1846" s="570">
        <v>7</v>
      </c>
      <c r="G1846" s="565"/>
      <c r="H1846" s="801"/>
      <c r="I1846" s="492"/>
      <c r="J1846" s="634"/>
      <c r="K1846" s="833">
        <v>4.5549254078920312</v>
      </c>
      <c r="L1846" s="492">
        <f t="shared" si="1030"/>
        <v>7</v>
      </c>
      <c r="M1846" s="490">
        <v>1</v>
      </c>
      <c r="N1846" s="491">
        <f t="shared" si="1024"/>
        <v>7</v>
      </c>
      <c r="O1846" s="576"/>
      <c r="P1846" s="576"/>
      <c r="Q1846" s="492">
        <f t="shared" si="1025"/>
        <v>0</v>
      </c>
      <c r="R1846" s="492"/>
      <c r="S1846" s="715">
        <f t="shared" si="1026"/>
        <v>0</v>
      </c>
      <c r="T1846" s="576"/>
      <c r="U1846" s="609"/>
      <c r="V1846" s="609"/>
      <c r="W1846" s="609"/>
      <c r="X1846" s="609"/>
      <c r="Y1846" s="609"/>
    </row>
    <row r="1847" spans="1:25" s="610" customFormat="1" ht="22.5" customHeight="1" x14ac:dyDescent="0.25">
      <c r="A1847" s="486" t="s">
        <v>5172</v>
      </c>
      <c r="B1847" s="487"/>
      <c r="C1847" s="800" t="s">
        <v>553</v>
      </c>
      <c r="D1847" s="834" t="s">
        <v>4781</v>
      </c>
      <c r="E1847" s="496" t="s">
        <v>18</v>
      </c>
      <c r="F1847" s="570">
        <v>7</v>
      </c>
      <c r="G1847" s="565"/>
      <c r="H1847" s="801"/>
      <c r="I1847" s="492"/>
      <c r="J1847" s="634"/>
      <c r="K1847" s="833">
        <v>6.9177932584383237</v>
      </c>
      <c r="L1847" s="492">
        <f t="shared" si="1030"/>
        <v>7</v>
      </c>
      <c r="M1847" s="490">
        <v>1</v>
      </c>
      <c r="N1847" s="491">
        <f t="shared" si="1024"/>
        <v>7</v>
      </c>
      <c r="O1847" s="576"/>
      <c r="P1847" s="576"/>
      <c r="Q1847" s="492">
        <f t="shared" si="1025"/>
        <v>0</v>
      </c>
      <c r="R1847" s="492"/>
      <c r="S1847" s="715">
        <f t="shared" si="1026"/>
        <v>0</v>
      </c>
      <c r="T1847" s="576"/>
      <c r="U1847" s="609"/>
      <c r="V1847" s="609"/>
      <c r="W1847" s="609"/>
      <c r="X1847" s="609"/>
      <c r="Y1847" s="609"/>
    </row>
    <row r="1848" spans="1:25" s="610" customFormat="1" ht="22.5" customHeight="1" x14ac:dyDescent="0.25">
      <c r="A1848" s="486" t="s">
        <v>5173</v>
      </c>
      <c r="B1848" s="487"/>
      <c r="C1848" s="800" t="s">
        <v>553</v>
      </c>
      <c r="D1848" s="834" t="s">
        <v>4782</v>
      </c>
      <c r="E1848" s="496" t="s">
        <v>18</v>
      </c>
      <c r="F1848" s="570">
        <v>1</v>
      </c>
      <c r="G1848" s="565"/>
      <c r="H1848" s="801"/>
      <c r="I1848" s="492"/>
      <c r="J1848" s="634"/>
      <c r="K1848" s="833">
        <v>0.99878177829171544</v>
      </c>
      <c r="L1848" s="492">
        <f t="shared" si="1030"/>
        <v>1</v>
      </c>
      <c r="M1848" s="490">
        <v>1</v>
      </c>
      <c r="N1848" s="491">
        <f t="shared" si="1024"/>
        <v>1</v>
      </c>
      <c r="O1848" s="576"/>
      <c r="P1848" s="576"/>
      <c r="Q1848" s="492">
        <f t="shared" si="1025"/>
        <v>0</v>
      </c>
      <c r="R1848" s="492"/>
      <c r="S1848" s="715">
        <f t="shared" si="1026"/>
        <v>0</v>
      </c>
      <c r="T1848" s="576"/>
      <c r="U1848" s="609"/>
      <c r="V1848" s="609"/>
      <c r="W1848" s="609"/>
      <c r="X1848" s="609"/>
      <c r="Y1848" s="609"/>
    </row>
    <row r="1849" spans="1:25" s="610" customFormat="1" ht="29.25" customHeight="1" x14ac:dyDescent="0.25">
      <c r="A1849" s="486" t="s">
        <v>5174</v>
      </c>
      <c r="B1849" s="487"/>
      <c r="C1849" s="800" t="s">
        <v>553</v>
      </c>
      <c r="D1849" s="813" t="s">
        <v>4783</v>
      </c>
      <c r="E1849" s="496" t="s">
        <v>18</v>
      </c>
      <c r="F1849" s="570">
        <v>1</v>
      </c>
      <c r="G1849" s="565"/>
      <c r="H1849" s="801"/>
      <c r="I1849" s="492"/>
      <c r="J1849" s="634"/>
      <c r="K1849" s="833">
        <v>0.74</v>
      </c>
      <c r="L1849" s="492">
        <f t="shared" si="1030"/>
        <v>1</v>
      </c>
      <c r="M1849" s="490">
        <v>1</v>
      </c>
      <c r="N1849" s="491">
        <f t="shared" si="1024"/>
        <v>1</v>
      </c>
      <c r="O1849" s="576"/>
      <c r="P1849" s="576"/>
      <c r="Q1849" s="492">
        <f t="shared" si="1025"/>
        <v>0</v>
      </c>
      <c r="R1849" s="492"/>
      <c r="S1849" s="715">
        <f t="shared" si="1026"/>
        <v>0</v>
      </c>
      <c r="T1849" s="576"/>
      <c r="U1849" s="609"/>
      <c r="V1849" s="609"/>
      <c r="W1849" s="609"/>
      <c r="X1849" s="609"/>
      <c r="Y1849" s="609"/>
    </row>
    <row r="1850" spans="1:25" s="610" customFormat="1" ht="29.25" customHeight="1" x14ac:dyDescent="0.25">
      <c r="A1850" s="486" t="s">
        <v>5175</v>
      </c>
      <c r="B1850" s="487"/>
      <c r="C1850" s="800" t="s">
        <v>553</v>
      </c>
      <c r="D1850" s="813" t="s">
        <v>4786</v>
      </c>
      <c r="E1850" s="496" t="s">
        <v>18</v>
      </c>
      <c r="F1850" s="570">
        <v>1</v>
      </c>
      <c r="G1850" s="565"/>
      <c r="H1850" s="801"/>
      <c r="I1850" s="492"/>
      <c r="J1850" s="634"/>
      <c r="K1850" s="833">
        <v>1.4909733552923257</v>
      </c>
      <c r="L1850" s="492">
        <f t="shared" si="1030"/>
        <v>1</v>
      </c>
      <c r="M1850" s="490">
        <v>1</v>
      </c>
      <c r="N1850" s="491">
        <f t="shared" si="1024"/>
        <v>1</v>
      </c>
      <c r="O1850" s="576"/>
      <c r="P1850" s="576"/>
      <c r="Q1850" s="492">
        <f t="shared" si="1025"/>
        <v>0</v>
      </c>
      <c r="R1850" s="492"/>
      <c r="S1850" s="715">
        <f t="shared" si="1026"/>
        <v>0</v>
      </c>
      <c r="T1850" s="576"/>
      <c r="U1850" s="609"/>
      <c r="V1850" s="609"/>
      <c r="W1850" s="609"/>
      <c r="X1850" s="609"/>
      <c r="Y1850" s="609"/>
    </row>
    <row r="1851" spans="1:25" s="610" customFormat="1" ht="29.25" customHeight="1" x14ac:dyDescent="0.25">
      <c r="A1851" s="486" t="s">
        <v>5176</v>
      </c>
      <c r="B1851" s="487"/>
      <c r="C1851" s="800" t="s">
        <v>553</v>
      </c>
      <c r="D1851" s="813" t="s">
        <v>4787</v>
      </c>
      <c r="E1851" s="496" t="s">
        <v>18</v>
      </c>
      <c r="F1851" s="570">
        <v>1</v>
      </c>
      <c r="G1851" s="565"/>
      <c r="H1851" s="801"/>
      <c r="I1851" s="492"/>
      <c r="J1851" s="634"/>
      <c r="K1851" s="833">
        <v>1.4909733552923257</v>
      </c>
      <c r="L1851" s="492">
        <f t="shared" si="1030"/>
        <v>1</v>
      </c>
      <c r="M1851" s="490">
        <v>1</v>
      </c>
      <c r="N1851" s="491">
        <f t="shared" si="1024"/>
        <v>1</v>
      </c>
      <c r="O1851" s="576"/>
      <c r="P1851" s="576"/>
      <c r="Q1851" s="492">
        <f t="shared" si="1025"/>
        <v>0</v>
      </c>
      <c r="R1851" s="492"/>
      <c r="S1851" s="715">
        <f t="shared" si="1026"/>
        <v>0</v>
      </c>
      <c r="T1851" s="576"/>
      <c r="U1851" s="609"/>
      <c r="V1851" s="609"/>
      <c r="W1851" s="609"/>
      <c r="X1851" s="609"/>
      <c r="Y1851" s="609"/>
    </row>
    <row r="1852" spans="1:25" s="610" customFormat="1" ht="29.25" customHeight="1" x14ac:dyDescent="0.25">
      <c r="A1852" s="486" t="s">
        <v>5177</v>
      </c>
      <c r="B1852" s="487"/>
      <c r="C1852" s="800" t="s">
        <v>553</v>
      </c>
      <c r="D1852" s="813" t="s">
        <v>4788</v>
      </c>
      <c r="E1852" s="496" t="s">
        <v>18</v>
      </c>
      <c r="F1852" s="570">
        <v>1</v>
      </c>
      <c r="G1852" s="565"/>
      <c r="H1852" s="801"/>
      <c r="I1852" s="492"/>
      <c r="J1852" s="634"/>
      <c r="K1852" s="833">
        <v>2.621946710584651</v>
      </c>
      <c r="L1852" s="492">
        <f t="shared" si="1030"/>
        <v>1</v>
      </c>
      <c r="M1852" s="490">
        <v>1</v>
      </c>
      <c r="N1852" s="491">
        <f t="shared" si="1024"/>
        <v>1</v>
      </c>
      <c r="O1852" s="576"/>
      <c r="P1852" s="576"/>
      <c r="Q1852" s="492">
        <f t="shared" si="1025"/>
        <v>0</v>
      </c>
      <c r="R1852" s="492"/>
      <c r="S1852" s="715">
        <f t="shared" si="1026"/>
        <v>0</v>
      </c>
      <c r="T1852" s="576"/>
      <c r="U1852" s="609"/>
      <c r="V1852" s="609"/>
      <c r="W1852" s="609"/>
      <c r="X1852" s="609"/>
      <c r="Y1852" s="609"/>
    </row>
    <row r="1853" spans="1:25" s="610" customFormat="1" ht="29.25" customHeight="1" x14ac:dyDescent="0.25">
      <c r="A1853" s="486" t="s">
        <v>5178</v>
      </c>
      <c r="B1853" s="487"/>
      <c r="C1853" s="800" t="s">
        <v>553</v>
      </c>
      <c r="D1853" s="813" t="s">
        <v>4789</v>
      </c>
      <c r="E1853" s="496" t="s">
        <v>18</v>
      </c>
      <c r="F1853" s="570">
        <v>1</v>
      </c>
      <c r="G1853" s="565"/>
      <c r="H1853" s="801"/>
      <c r="I1853" s="492"/>
      <c r="J1853" s="634"/>
      <c r="K1853" s="833">
        <v>1.1100000000000001</v>
      </c>
      <c r="L1853" s="492">
        <f t="shared" si="1030"/>
        <v>1</v>
      </c>
      <c r="M1853" s="490">
        <v>1</v>
      </c>
      <c r="N1853" s="491">
        <f t="shared" si="1024"/>
        <v>1</v>
      </c>
      <c r="O1853" s="576"/>
      <c r="P1853" s="576"/>
      <c r="Q1853" s="492">
        <f t="shared" si="1025"/>
        <v>0</v>
      </c>
      <c r="R1853" s="492"/>
      <c r="S1853" s="715">
        <f t="shared" si="1026"/>
        <v>0</v>
      </c>
      <c r="T1853" s="576"/>
      <c r="U1853" s="609"/>
      <c r="V1853" s="609"/>
      <c r="W1853" s="609"/>
      <c r="X1853" s="609"/>
      <c r="Y1853" s="609"/>
    </row>
    <row r="1854" spans="1:25" s="610" customFormat="1" ht="29.25" customHeight="1" x14ac:dyDescent="0.25">
      <c r="A1854" s="486" t="s">
        <v>5179</v>
      </c>
      <c r="B1854" s="487"/>
      <c r="C1854" s="800" t="s">
        <v>553</v>
      </c>
      <c r="D1854" s="813" t="s">
        <v>4790</v>
      </c>
      <c r="E1854" s="496" t="s">
        <v>18</v>
      </c>
      <c r="F1854" s="570">
        <v>1</v>
      </c>
      <c r="G1854" s="565"/>
      <c r="H1854" s="801"/>
      <c r="I1854" s="492"/>
      <c r="J1854" s="634"/>
      <c r="K1854" s="833">
        <v>0.96</v>
      </c>
      <c r="L1854" s="492">
        <f t="shared" si="1030"/>
        <v>1</v>
      </c>
      <c r="M1854" s="490">
        <v>1</v>
      </c>
      <c r="N1854" s="491">
        <f t="shared" si="1024"/>
        <v>1</v>
      </c>
      <c r="O1854" s="576"/>
      <c r="P1854" s="576"/>
      <c r="Q1854" s="492">
        <f t="shared" si="1025"/>
        <v>0</v>
      </c>
      <c r="R1854" s="492"/>
      <c r="S1854" s="715">
        <f t="shared" si="1026"/>
        <v>0</v>
      </c>
      <c r="T1854" s="576"/>
      <c r="U1854" s="609"/>
      <c r="V1854" s="609"/>
      <c r="W1854" s="609"/>
      <c r="X1854" s="609"/>
      <c r="Y1854" s="609"/>
    </row>
    <row r="1855" spans="1:25" s="610" customFormat="1" ht="22.5" customHeight="1" x14ac:dyDescent="0.25">
      <c r="A1855" s="486" t="s">
        <v>5180</v>
      </c>
      <c r="B1855" s="487"/>
      <c r="C1855" s="800" t="s">
        <v>553</v>
      </c>
      <c r="D1855" s="805" t="s">
        <v>705</v>
      </c>
      <c r="E1855" s="806" t="s">
        <v>3</v>
      </c>
      <c r="F1855" s="807">
        <v>2.99</v>
      </c>
      <c r="G1855" s="565"/>
      <c r="H1855" s="801"/>
      <c r="I1855" s="492"/>
      <c r="J1855" s="634"/>
      <c r="K1855" s="492"/>
      <c r="L1855" s="492">
        <f>F1855</f>
        <v>2.99</v>
      </c>
      <c r="M1855" s="490">
        <v>1</v>
      </c>
      <c r="N1855" s="491">
        <f t="shared" si="1024"/>
        <v>2.99</v>
      </c>
      <c r="O1855" s="576"/>
      <c r="P1855" s="576"/>
      <c r="Q1855" s="492">
        <f t="shared" si="1025"/>
        <v>0</v>
      </c>
      <c r="R1855" s="492"/>
      <c r="S1855" s="715">
        <f t="shared" si="1026"/>
        <v>0</v>
      </c>
      <c r="T1855" s="576"/>
      <c r="U1855" s="609"/>
      <c r="V1855" s="609"/>
      <c r="W1855" s="609"/>
      <c r="X1855" s="609"/>
      <c r="Y1855" s="609"/>
    </row>
    <row r="1856" spans="1:25" s="608" customFormat="1" ht="18.75" customHeight="1" x14ac:dyDescent="0.3">
      <c r="A1856" s="477" t="s">
        <v>2852</v>
      </c>
      <c r="B1856" s="501" t="s">
        <v>2088</v>
      </c>
      <c r="C1856" s="477" t="s">
        <v>552</v>
      </c>
      <c r="D1856" s="812" t="s">
        <v>1338</v>
      </c>
      <c r="E1856" s="479" t="s">
        <v>3</v>
      </c>
      <c r="F1856" s="519">
        <f>F1857+F1859+F1861</f>
        <v>146.91</v>
      </c>
      <c r="G1856" s="479"/>
      <c r="H1856" s="479"/>
      <c r="I1856" s="479"/>
      <c r="J1856" s="479"/>
      <c r="K1856" s="500"/>
      <c r="L1856" s="519">
        <f>F1856</f>
        <v>146.91</v>
      </c>
      <c r="M1856" s="507">
        <v>1</v>
      </c>
      <c r="N1856" s="483">
        <f>ROUND(M1856*L1856,2)</f>
        <v>146.91</v>
      </c>
      <c r="O1856" s="575"/>
      <c r="P1856" s="575"/>
      <c r="Q1856" s="485"/>
      <c r="R1856" s="485">
        <f>ROUND(N1856*P1856,2)</f>
        <v>0</v>
      </c>
      <c r="S1856" s="715">
        <f>ROUND(Q1856+R1856,2)</f>
        <v>0</v>
      </c>
      <c r="T1856" s="587"/>
    </row>
    <row r="1857" spans="1:25" s="610" customFormat="1" ht="36.75" customHeight="1" x14ac:dyDescent="0.3">
      <c r="A1857" s="486" t="s">
        <v>2853</v>
      </c>
      <c r="B1857" s="487"/>
      <c r="C1857" s="486" t="s">
        <v>553</v>
      </c>
      <c r="D1857" s="813" t="s">
        <v>4570</v>
      </c>
      <c r="E1857" s="489" t="s">
        <v>3</v>
      </c>
      <c r="F1857" s="497">
        <v>0.64</v>
      </c>
      <c r="G1857" s="497"/>
      <c r="H1857" s="497"/>
      <c r="I1857" s="497"/>
      <c r="J1857" s="497"/>
      <c r="K1857" s="497"/>
      <c r="L1857" s="497">
        <f>F1857</f>
        <v>0.64</v>
      </c>
      <c r="M1857" s="490">
        <v>1.1000000000000001</v>
      </c>
      <c r="N1857" s="491">
        <f t="shared" ref="N1857:N1862" si="1031">ROUND(M1857*L1857,2)</f>
        <v>0.7</v>
      </c>
      <c r="O1857" s="576"/>
      <c r="P1857" s="576"/>
      <c r="Q1857" s="492">
        <f t="shared" ref="Q1857:Q1862" si="1032">ROUND(N1857*O1857,2)</f>
        <v>0</v>
      </c>
      <c r="R1857" s="492"/>
      <c r="S1857" s="715">
        <f t="shared" ref="S1857:S1862" si="1033">ROUND(Q1857+R1857,2)</f>
        <v>0</v>
      </c>
      <c r="T1857" s="584"/>
    </row>
    <row r="1858" spans="1:25" s="610" customFormat="1" x14ac:dyDescent="0.3">
      <c r="A1858" s="486" t="s">
        <v>5181</v>
      </c>
      <c r="B1858" s="487"/>
      <c r="C1858" s="486" t="s">
        <v>553</v>
      </c>
      <c r="D1858" s="493" t="s">
        <v>3440</v>
      </c>
      <c r="E1858" s="489" t="s">
        <v>2</v>
      </c>
      <c r="F1858" s="497">
        <f>F1857</f>
        <v>0.64</v>
      </c>
      <c r="G1858" s="497"/>
      <c r="H1858" s="497"/>
      <c r="I1858" s="497"/>
      <c r="J1858" s="497"/>
      <c r="K1858" s="497"/>
      <c r="L1858" s="497">
        <f t="shared" ref="L1858" si="1034">F1858</f>
        <v>0.64</v>
      </c>
      <c r="M1858" s="490">
        <v>0.7</v>
      </c>
      <c r="N1858" s="491">
        <f t="shared" si="1031"/>
        <v>0.45</v>
      </c>
      <c r="O1858" s="576"/>
      <c r="P1858" s="576"/>
      <c r="Q1858" s="492">
        <f t="shared" si="1032"/>
        <v>0</v>
      </c>
      <c r="R1858" s="492"/>
      <c r="S1858" s="715">
        <f t="shared" si="1033"/>
        <v>0</v>
      </c>
      <c r="T1858" s="584"/>
    </row>
    <row r="1859" spans="1:25" s="610" customFormat="1" ht="41.25" customHeight="1" x14ac:dyDescent="0.3">
      <c r="A1859" s="486" t="s">
        <v>5182</v>
      </c>
      <c r="B1859" s="487"/>
      <c r="C1859" s="486" t="s">
        <v>553</v>
      </c>
      <c r="D1859" s="813" t="s">
        <v>4545</v>
      </c>
      <c r="E1859" s="489" t="s">
        <v>3</v>
      </c>
      <c r="F1859" s="497">
        <v>126.26</v>
      </c>
      <c r="G1859" s="497"/>
      <c r="H1859" s="497"/>
      <c r="I1859" s="497"/>
      <c r="J1859" s="497"/>
      <c r="K1859" s="497"/>
      <c r="L1859" s="497">
        <f>F1859</f>
        <v>126.26</v>
      </c>
      <c r="M1859" s="490">
        <v>1.1000000000000001</v>
      </c>
      <c r="N1859" s="491">
        <f t="shared" si="1031"/>
        <v>138.88999999999999</v>
      </c>
      <c r="O1859" s="576"/>
      <c r="P1859" s="576"/>
      <c r="Q1859" s="492">
        <f t="shared" si="1032"/>
        <v>0</v>
      </c>
      <c r="R1859" s="492"/>
      <c r="S1859" s="715">
        <f t="shared" si="1033"/>
        <v>0</v>
      </c>
      <c r="T1859" s="584"/>
    </row>
    <row r="1860" spans="1:25" s="610" customFormat="1" x14ac:dyDescent="0.3">
      <c r="A1860" s="486" t="s">
        <v>5183</v>
      </c>
      <c r="B1860" s="487"/>
      <c r="C1860" s="486" t="s">
        <v>553</v>
      </c>
      <c r="D1860" s="493" t="s">
        <v>3440</v>
      </c>
      <c r="E1860" s="489" t="s">
        <v>2</v>
      </c>
      <c r="F1860" s="497">
        <f>F1859</f>
        <v>126.26</v>
      </c>
      <c r="G1860" s="497"/>
      <c r="H1860" s="497"/>
      <c r="I1860" s="497"/>
      <c r="J1860" s="497"/>
      <c r="K1860" s="497"/>
      <c r="L1860" s="497">
        <f t="shared" ref="L1860" si="1035">F1860</f>
        <v>126.26</v>
      </c>
      <c r="M1860" s="490">
        <v>1</v>
      </c>
      <c r="N1860" s="491">
        <f t="shared" si="1031"/>
        <v>126.26</v>
      </c>
      <c r="O1860" s="576"/>
      <c r="P1860" s="576"/>
      <c r="Q1860" s="492">
        <f t="shared" si="1032"/>
        <v>0</v>
      </c>
      <c r="R1860" s="492"/>
      <c r="S1860" s="715">
        <f t="shared" si="1033"/>
        <v>0</v>
      </c>
      <c r="T1860" s="584"/>
    </row>
    <row r="1861" spans="1:25" s="610" customFormat="1" ht="41.25" customHeight="1" x14ac:dyDescent="0.3">
      <c r="A1861" s="486" t="s">
        <v>5184</v>
      </c>
      <c r="B1861" s="487"/>
      <c r="C1861" s="486" t="s">
        <v>553</v>
      </c>
      <c r="D1861" s="813" t="s">
        <v>4791</v>
      </c>
      <c r="E1861" s="489" t="s">
        <v>3</v>
      </c>
      <c r="F1861" s="497">
        <v>20.010000000000002</v>
      </c>
      <c r="G1861" s="497"/>
      <c r="H1861" s="497"/>
      <c r="I1861" s="497"/>
      <c r="J1861" s="497"/>
      <c r="K1861" s="497"/>
      <c r="L1861" s="497">
        <f>F1861</f>
        <v>20.010000000000002</v>
      </c>
      <c r="M1861" s="490">
        <v>1.1000000000000001</v>
      </c>
      <c r="N1861" s="491">
        <f t="shared" si="1031"/>
        <v>22.01</v>
      </c>
      <c r="O1861" s="576"/>
      <c r="P1861" s="576"/>
      <c r="Q1861" s="492">
        <f t="shared" si="1032"/>
        <v>0</v>
      </c>
      <c r="R1861" s="492"/>
      <c r="S1861" s="715">
        <f t="shared" si="1033"/>
        <v>0</v>
      </c>
      <c r="T1861" s="584"/>
    </row>
    <row r="1862" spans="1:25" s="610" customFormat="1" x14ac:dyDescent="0.3">
      <c r="A1862" s="486" t="s">
        <v>5185</v>
      </c>
      <c r="B1862" s="487"/>
      <c r="C1862" s="486" t="s">
        <v>553</v>
      </c>
      <c r="D1862" s="493" t="s">
        <v>3440</v>
      </c>
      <c r="E1862" s="489" t="s">
        <v>2</v>
      </c>
      <c r="F1862" s="497">
        <f>F1861</f>
        <v>20.010000000000002</v>
      </c>
      <c r="G1862" s="497"/>
      <c r="H1862" s="497"/>
      <c r="I1862" s="497"/>
      <c r="J1862" s="497"/>
      <c r="K1862" s="497"/>
      <c r="L1862" s="497">
        <f t="shared" ref="L1862" si="1036">F1862</f>
        <v>20.010000000000002</v>
      </c>
      <c r="M1862" s="490">
        <v>1</v>
      </c>
      <c r="N1862" s="491">
        <f t="shared" si="1031"/>
        <v>20.010000000000002</v>
      </c>
      <c r="O1862" s="576"/>
      <c r="P1862" s="576"/>
      <c r="Q1862" s="492">
        <f t="shared" si="1032"/>
        <v>0</v>
      </c>
      <c r="R1862" s="492"/>
      <c r="S1862" s="715">
        <f t="shared" si="1033"/>
        <v>0</v>
      </c>
      <c r="T1862" s="584"/>
    </row>
    <row r="1863" spans="1:25" s="559" customFormat="1" x14ac:dyDescent="0.3">
      <c r="A1863" s="477" t="s">
        <v>2854</v>
      </c>
      <c r="B1863" s="501" t="s">
        <v>4988</v>
      </c>
      <c r="C1863" s="504" t="s">
        <v>552</v>
      </c>
      <c r="D1863" s="508" t="s">
        <v>654</v>
      </c>
      <c r="E1863" s="479" t="s">
        <v>18</v>
      </c>
      <c r="F1863" s="500">
        <f>F1864+F1865</f>
        <v>8</v>
      </c>
      <c r="G1863" s="500"/>
      <c r="H1863" s="500"/>
      <c r="I1863" s="500"/>
      <c r="J1863" s="500"/>
      <c r="K1863" s="500"/>
      <c r="L1863" s="506">
        <f>F1863</f>
        <v>8</v>
      </c>
      <c r="M1863" s="507">
        <v>1</v>
      </c>
      <c r="N1863" s="483">
        <f>ROUND(M1863*L1863,2)</f>
        <v>8</v>
      </c>
      <c r="O1863" s="575"/>
      <c r="P1863" s="575"/>
      <c r="Q1863" s="485"/>
      <c r="R1863" s="485">
        <f>ROUND(N1863*P1863,2)</f>
        <v>0</v>
      </c>
      <c r="S1863" s="715">
        <f>ROUND(Q1863+R1863,2)</f>
        <v>0</v>
      </c>
      <c r="T1863" s="586"/>
      <c r="U1863" s="558"/>
      <c r="V1863" s="558"/>
      <c r="W1863" s="558"/>
      <c r="X1863" s="558"/>
      <c r="Y1863" s="558"/>
    </row>
    <row r="1864" spans="1:25" s="626" customFormat="1" ht="27.6" x14ac:dyDescent="0.3">
      <c r="A1864" s="486" t="s">
        <v>2855</v>
      </c>
      <c r="B1864" s="543"/>
      <c r="C1864" s="486" t="s">
        <v>553</v>
      </c>
      <c r="D1864" s="819" t="s">
        <v>4784</v>
      </c>
      <c r="E1864" s="496" t="s">
        <v>18</v>
      </c>
      <c r="F1864" s="517">
        <v>7</v>
      </c>
      <c r="G1864" s="517"/>
      <c r="H1864" s="517"/>
      <c r="I1864" s="517"/>
      <c r="J1864" s="517"/>
      <c r="K1864" s="517"/>
      <c r="L1864" s="494">
        <f t="shared" ref="L1864" si="1037">F1864</f>
        <v>7</v>
      </c>
      <c r="M1864" s="490">
        <v>1</v>
      </c>
      <c r="N1864" s="491">
        <f t="shared" ref="N1864" si="1038">ROUND(M1864*L1864,2)</f>
        <v>7</v>
      </c>
      <c r="O1864" s="577"/>
      <c r="P1864" s="577"/>
      <c r="Q1864" s="492">
        <f>ROUND(N1864*O1864,2)</f>
        <v>0</v>
      </c>
      <c r="R1864" s="492"/>
      <c r="S1864" s="715">
        <f>ROUND(Q1864+R1864,2)</f>
        <v>0</v>
      </c>
      <c r="T1864" s="584"/>
      <c r="U1864" s="625"/>
      <c r="V1864" s="625"/>
      <c r="W1864" s="625"/>
      <c r="X1864" s="625"/>
      <c r="Y1864" s="625"/>
    </row>
    <row r="1865" spans="1:25" s="626" customFormat="1" ht="27.6" x14ac:dyDescent="0.3">
      <c r="A1865" s="486" t="s">
        <v>5186</v>
      </c>
      <c r="B1865" s="543"/>
      <c r="C1865" s="486" t="s">
        <v>553</v>
      </c>
      <c r="D1865" s="819" t="s">
        <v>3563</v>
      </c>
      <c r="E1865" s="496" t="s">
        <v>18</v>
      </c>
      <c r="F1865" s="517">
        <v>1</v>
      </c>
      <c r="G1865" s="517"/>
      <c r="H1865" s="517"/>
      <c r="I1865" s="517"/>
      <c r="J1865" s="517"/>
      <c r="K1865" s="517"/>
      <c r="L1865" s="494">
        <f t="shared" ref="L1865" si="1039">F1865</f>
        <v>1</v>
      </c>
      <c r="M1865" s="490">
        <v>1</v>
      </c>
      <c r="N1865" s="491">
        <f t="shared" ref="N1865" si="1040">M1865*L1865</f>
        <v>1</v>
      </c>
      <c r="O1865" s="577"/>
      <c r="P1865" s="577"/>
      <c r="Q1865" s="492"/>
      <c r="R1865" s="492"/>
      <c r="S1865" s="715"/>
      <c r="T1865" s="584"/>
      <c r="U1865" s="625"/>
      <c r="V1865" s="625"/>
      <c r="W1865" s="625"/>
      <c r="X1865" s="625"/>
      <c r="Y1865" s="625"/>
    </row>
    <row r="1866" spans="1:25" s="559" customFormat="1" ht="15.75" customHeight="1" x14ac:dyDescent="0.3">
      <c r="A1866" s="477" t="s">
        <v>5187</v>
      </c>
      <c r="B1866" s="538" t="s">
        <v>2974</v>
      </c>
      <c r="C1866" s="477" t="s">
        <v>552</v>
      </c>
      <c r="D1866" s="499" t="s">
        <v>1313</v>
      </c>
      <c r="E1866" s="479" t="s">
        <v>1685</v>
      </c>
      <c r="F1866" s="479">
        <f>F1867</f>
        <v>1</v>
      </c>
      <c r="G1866" s="479"/>
      <c r="H1866" s="479"/>
      <c r="I1866" s="479"/>
      <c r="J1866" s="479"/>
      <c r="K1866" s="479"/>
      <c r="L1866" s="500">
        <f t="shared" ref="L1866:L1871" si="1041">F1866</f>
        <v>1</v>
      </c>
      <c r="M1866" s="482">
        <v>1</v>
      </c>
      <c r="N1866" s="483">
        <f>ROUND(M1866*L1866,2)</f>
        <v>1</v>
      </c>
      <c r="O1866" s="575"/>
      <c r="P1866" s="575"/>
      <c r="Q1866" s="485"/>
      <c r="R1866" s="485">
        <f>ROUND(N1866*P1866,2)</f>
        <v>0</v>
      </c>
      <c r="S1866" s="715">
        <f>ROUND(Q1866+R1866,2)</f>
        <v>0</v>
      </c>
      <c r="T1866" s="586"/>
      <c r="U1866" s="558"/>
      <c r="V1866" s="558"/>
      <c r="W1866" s="558"/>
      <c r="X1866" s="558"/>
      <c r="Y1866" s="558"/>
    </row>
    <row r="1867" spans="1:25" s="629" customFormat="1" ht="17.25" customHeight="1" x14ac:dyDescent="0.25">
      <c r="A1867" s="486" t="s">
        <v>5188</v>
      </c>
      <c r="B1867" s="547"/>
      <c r="C1867" s="546" t="s">
        <v>553</v>
      </c>
      <c r="D1867" s="536" t="s">
        <v>3529</v>
      </c>
      <c r="E1867" s="548" t="s">
        <v>1685</v>
      </c>
      <c r="F1867" s="548">
        <v>1</v>
      </c>
      <c r="G1867" s="548"/>
      <c r="H1867" s="548"/>
      <c r="I1867" s="548"/>
      <c r="J1867" s="548"/>
      <c r="K1867" s="548"/>
      <c r="L1867" s="645">
        <f t="shared" si="1041"/>
        <v>1</v>
      </c>
      <c r="M1867" s="646">
        <v>1</v>
      </c>
      <c r="N1867" s="491">
        <f t="shared" ref="N1867" si="1042">ROUND(M1867*L1867,2)</f>
        <v>1</v>
      </c>
      <c r="O1867" s="581"/>
      <c r="P1867" s="581"/>
      <c r="Q1867" s="492">
        <f>ROUND(N1867*O1867,2)</f>
        <v>0</v>
      </c>
      <c r="R1867" s="492"/>
      <c r="S1867" s="715">
        <f>ROUND(Q1867+R1867,2)</f>
        <v>0</v>
      </c>
      <c r="T1867" s="620" t="s">
        <v>3137</v>
      </c>
      <c r="U1867" s="628"/>
    </row>
    <row r="1868" spans="1:25" s="629" customFormat="1" ht="17.25" customHeight="1" x14ac:dyDescent="0.25">
      <c r="A1868" s="486" t="s">
        <v>5189</v>
      </c>
      <c r="B1868" s="547"/>
      <c r="C1868" s="546" t="s">
        <v>553</v>
      </c>
      <c r="D1868" s="813" t="s">
        <v>1683</v>
      </c>
      <c r="E1868" s="548" t="s">
        <v>18</v>
      </c>
      <c r="F1868" s="548">
        <v>1</v>
      </c>
      <c r="G1868" s="548"/>
      <c r="H1868" s="548"/>
      <c r="I1868" s="548"/>
      <c r="J1868" s="548"/>
      <c r="K1868" s="548"/>
      <c r="L1868" s="645">
        <f t="shared" si="1041"/>
        <v>1</v>
      </c>
      <c r="M1868" s="646">
        <v>1</v>
      </c>
      <c r="N1868" s="647">
        <f>M1868*L1868</f>
        <v>1</v>
      </c>
      <c r="O1868" s="581"/>
      <c r="P1868" s="581"/>
      <c r="Q1868" s="549"/>
      <c r="R1868" s="549"/>
      <c r="S1868" s="715"/>
      <c r="T1868" s="620"/>
      <c r="U1868" s="628"/>
    </row>
    <row r="1869" spans="1:25" s="610" customFormat="1" ht="17.25" customHeight="1" x14ac:dyDescent="0.25">
      <c r="A1869" s="486" t="s">
        <v>5190</v>
      </c>
      <c r="B1869" s="487"/>
      <c r="C1869" s="486" t="s">
        <v>553</v>
      </c>
      <c r="D1869" s="819" t="s">
        <v>3535</v>
      </c>
      <c r="E1869" s="489" t="s">
        <v>1685</v>
      </c>
      <c r="F1869" s="489">
        <v>1</v>
      </c>
      <c r="G1869" s="489"/>
      <c r="H1869" s="489"/>
      <c r="I1869" s="489"/>
      <c r="J1869" s="489"/>
      <c r="K1869" s="489"/>
      <c r="L1869" s="540">
        <f t="shared" si="1041"/>
        <v>1</v>
      </c>
      <c r="M1869" s="462">
        <v>1</v>
      </c>
      <c r="N1869" s="491">
        <f t="shared" ref="N1869" si="1043">ROUND(M1869*L1869,2)</f>
        <v>1</v>
      </c>
      <c r="O1869" s="576"/>
      <c r="P1869" s="576"/>
      <c r="Q1869" s="492">
        <f>ROUND(N1869*O1869,2)</f>
        <v>0</v>
      </c>
      <c r="R1869" s="492"/>
      <c r="S1869" s="715">
        <f>ROUND(Q1869+R1869,2)</f>
        <v>0</v>
      </c>
      <c r="T1869" s="661"/>
      <c r="U1869" s="609"/>
    </row>
    <row r="1870" spans="1:25" s="559" customFormat="1" x14ac:dyDescent="0.25">
      <c r="A1870" s="477" t="s">
        <v>5191</v>
      </c>
      <c r="B1870" s="501" t="s">
        <v>2307</v>
      </c>
      <c r="C1870" s="477" t="s">
        <v>552</v>
      </c>
      <c r="D1870" s="499" t="s">
        <v>1695</v>
      </c>
      <c r="E1870" s="479" t="s">
        <v>18</v>
      </c>
      <c r="F1870" s="818">
        <f>F1871</f>
        <v>1</v>
      </c>
      <c r="G1870" s="563"/>
      <c r="H1870" s="479"/>
      <c r="I1870" s="484"/>
      <c r="J1870" s="636"/>
      <c r="K1870" s="484"/>
      <c r="L1870" s="506">
        <f>F1870</f>
        <v>1</v>
      </c>
      <c r="M1870" s="507">
        <v>1</v>
      </c>
      <c r="N1870" s="483">
        <f>ROUND(M1870*L1870,2)</f>
        <v>1</v>
      </c>
      <c r="O1870" s="575"/>
      <c r="P1870" s="575"/>
      <c r="Q1870" s="485"/>
      <c r="R1870" s="485">
        <f>ROUND(N1870*P1870,2)</f>
        <v>0</v>
      </c>
      <c r="S1870" s="715">
        <f>ROUND(Q1870+R1870,2)</f>
        <v>0</v>
      </c>
      <c r="T1870" s="587" t="s">
        <v>556</v>
      </c>
      <c r="U1870" s="558"/>
      <c r="V1870" s="558"/>
      <c r="W1870" s="558"/>
      <c r="X1870" s="558"/>
      <c r="Y1870" s="558"/>
    </row>
    <row r="1871" spans="1:25" s="610" customFormat="1" x14ac:dyDescent="0.25">
      <c r="A1871" s="486" t="s">
        <v>5192</v>
      </c>
      <c r="B1871" s="543"/>
      <c r="C1871" s="516" t="s">
        <v>553</v>
      </c>
      <c r="D1871" s="819" t="s">
        <v>4785</v>
      </c>
      <c r="E1871" s="489" t="s">
        <v>18</v>
      </c>
      <c r="F1871" s="520">
        <v>1</v>
      </c>
      <c r="G1871" s="560"/>
      <c r="H1871" s="496"/>
      <c r="I1871" s="492"/>
      <c r="J1871" s="526"/>
      <c r="K1871" s="492"/>
      <c r="L1871" s="494">
        <f t="shared" si="1041"/>
        <v>1</v>
      </c>
      <c r="M1871" s="490">
        <v>1</v>
      </c>
      <c r="N1871" s="491">
        <f t="shared" ref="N1871" si="1044">ROUND(M1871*L1871,2)</f>
        <v>1</v>
      </c>
      <c r="O1871" s="577"/>
      <c r="P1871" s="577"/>
      <c r="Q1871" s="492">
        <f>ROUND(N1871*O1871,2)</f>
        <v>0</v>
      </c>
      <c r="R1871" s="492"/>
      <c r="S1871" s="715">
        <f>ROUND(Q1871+R1871,2)</f>
        <v>0</v>
      </c>
      <c r="T1871" s="577"/>
      <c r="U1871" s="609"/>
      <c r="V1871" s="609"/>
      <c r="W1871" s="609"/>
      <c r="X1871" s="609"/>
      <c r="Y1871" s="609"/>
    </row>
    <row r="1872" spans="1:25" s="617" customFormat="1" ht="22.5" customHeight="1" x14ac:dyDescent="0.3">
      <c r="A1872" s="510" t="s">
        <v>544</v>
      </c>
      <c r="B1872" s="511"/>
      <c r="C1872" s="510"/>
      <c r="D1872" s="465" t="s">
        <v>4792</v>
      </c>
      <c r="E1872" s="512"/>
      <c r="F1872" s="513"/>
      <c r="G1872" s="512"/>
      <c r="H1872" s="512"/>
      <c r="I1872" s="512"/>
      <c r="J1872" s="512"/>
      <c r="K1872" s="512"/>
      <c r="L1872" s="514"/>
      <c r="M1872" s="467"/>
      <c r="N1872" s="468"/>
      <c r="O1872" s="579"/>
      <c r="P1872" s="579"/>
      <c r="Q1872" s="469"/>
      <c r="R1872" s="469"/>
      <c r="S1872" s="715"/>
      <c r="T1872" s="579"/>
      <c r="U1872" s="616"/>
      <c r="V1872" s="616"/>
      <c r="W1872" s="616"/>
      <c r="X1872" s="616"/>
      <c r="Y1872" s="616"/>
    </row>
    <row r="1873" spans="1:25" s="608" customFormat="1" ht="32.25" customHeight="1" x14ac:dyDescent="0.3">
      <c r="A1873" s="477" t="s">
        <v>2856</v>
      </c>
      <c r="B1873" s="501" t="s">
        <v>2086</v>
      </c>
      <c r="C1873" s="477" t="s">
        <v>552</v>
      </c>
      <c r="D1873" s="802" t="s">
        <v>3128</v>
      </c>
      <c r="E1873" s="803" t="s">
        <v>3</v>
      </c>
      <c r="F1873" s="804"/>
      <c r="G1873" s="803"/>
      <c r="H1873" s="479"/>
      <c r="I1873" s="480"/>
      <c r="J1873" s="480"/>
      <c r="K1873" s="480">
        <f>SUM(K1874:K1903)</f>
        <v>413.643897863333</v>
      </c>
      <c r="L1873" s="480">
        <f>K1873</f>
        <v>413.643897863333</v>
      </c>
      <c r="M1873" s="482">
        <v>1</v>
      </c>
      <c r="N1873" s="483">
        <f>ROUND(M1873*L1873,2)</f>
        <v>413.64</v>
      </c>
      <c r="O1873" s="575"/>
      <c r="P1873" s="575"/>
      <c r="Q1873" s="485"/>
      <c r="R1873" s="485">
        <f>ROUND(N1873*P1873,2)</f>
        <v>0</v>
      </c>
      <c r="S1873" s="715">
        <f>ROUND(Q1873+R1873,2)</f>
        <v>0</v>
      </c>
      <c r="T1873" s="575" t="s">
        <v>555</v>
      </c>
      <c r="U1873" s="607"/>
      <c r="V1873" s="607"/>
      <c r="W1873" s="607"/>
      <c r="X1873" s="607"/>
      <c r="Y1873" s="607"/>
    </row>
    <row r="1874" spans="1:25" s="610" customFormat="1" ht="22.5" customHeight="1" x14ac:dyDescent="0.25">
      <c r="A1874" s="486" t="s">
        <v>2857</v>
      </c>
      <c r="B1874" s="487"/>
      <c r="C1874" s="800" t="s">
        <v>553</v>
      </c>
      <c r="D1874" s="813" t="s">
        <v>4798</v>
      </c>
      <c r="E1874" s="496" t="s">
        <v>1210</v>
      </c>
      <c r="F1874" s="570"/>
      <c r="G1874" s="565">
        <v>0.3</v>
      </c>
      <c r="H1874" s="801">
        <v>0.15</v>
      </c>
      <c r="I1874" s="492">
        <f>(G1874+H1874)*2</f>
        <v>0.89999999999999991</v>
      </c>
      <c r="J1874" s="634">
        <v>0.41</v>
      </c>
      <c r="K1874" s="492">
        <f>J1874*I1874</f>
        <v>0.36899999999999994</v>
      </c>
      <c r="L1874" s="492">
        <f>J1874</f>
        <v>0.41</v>
      </c>
      <c r="M1874" s="490">
        <v>1.1000000000000001</v>
      </c>
      <c r="N1874" s="491">
        <f t="shared" ref="N1874:N1904" si="1045">ROUND(M1874*L1874,2)</f>
        <v>0.45</v>
      </c>
      <c r="O1874" s="576"/>
      <c r="P1874" s="576"/>
      <c r="Q1874" s="492">
        <f t="shared" ref="Q1874:Q1904" si="1046">ROUND(N1874*O1874,2)</f>
        <v>0</v>
      </c>
      <c r="R1874" s="492"/>
      <c r="S1874" s="715">
        <f t="shared" ref="S1874:S1904" si="1047">ROUND(Q1874+R1874,2)</f>
        <v>0</v>
      </c>
      <c r="T1874" s="576"/>
      <c r="U1874" s="609"/>
      <c r="V1874" s="609"/>
      <c r="W1874" s="609"/>
      <c r="X1874" s="609"/>
      <c r="Y1874" s="609"/>
    </row>
    <row r="1875" spans="1:25" s="610" customFormat="1" ht="22.5" customHeight="1" x14ac:dyDescent="0.25">
      <c r="A1875" s="486" t="s">
        <v>2858</v>
      </c>
      <c r="B1875" s="487"/>
      <c r="C1875" s="800" t="s">
        <v>553</v>
      </c>
      <c r="D1875" s="813" t="s">
        <v>4753</v>
      </c>
      <c r="E1875" s="496" t="s">
        <v>1210</v>
      </c>
      <c r="F1875" s="570"/>
      <c r="G1875" s="565">
        <v>0.8</v>
      </c>
      <c r="H1875" s="801">
        <v>0.4</v>
      </c>
      <c r="I1875" s="492">
        <f t="shared" ref="I1875" si="1048">(G1875+H1875)*2</f>
        <v>2.4000000000000004</v>
      </c>
      <c r="J1875" s="634">
        <v>21.22</v>
      </c>
      <c r="K1875" s="492">
        <f t="shared" ref="K1875:K1879" si="1049">J1875*I1875</f>
        <v>50.928000000000004</v>
      </c>
      <c r="L1875" s="492">
        <f>J1875</f>
        <v>21.22</v>
      </c>
      <c r="M1875" s="490">
        <v>1.1000000000000001</v>
      </c>
      <c r="N1875" s="491">
        <f t="shared" si="1045"/>
        <v>23.34</v>
      </c>
      <c r="O1875" s="576"/>
      <c r="P1875" s="576"/>
      <c r="Q1875" s="492">
        <f t="shared" si="1046"/>
        <v>0</v>
      </c>
      <c r="R1875" s="492"/>
      <c r="S1875" s="715">
        <f t="shared" si="1047"/>
        <v>0</v>
      </c>
      <c r="T1875" s="576"/>
      <c r="U1875" s="609"/>
      <c r="V1875" s="609"/>
      <c r="W1875" s="609"/>
      <c r="X1875" s="609"/>
      <c r="Y1875" s="609"/>
    </row>
    <row r="1876" spans="1:25" s="610" customFormat="1" ht="22.5" customHeight="1" x14ac:dyDescent="0.25">
      <c r="A1876" s="486" t="s">
        <v>2859</v>
      </c>
      <c r="B1876" s="487"/>
      <c r="C1876" s="800" t="s">
        <v>553</v>
      </c>
      <c r="D1876" s="813" t="s">
        <v>4755</v>
      </c>
      <c r="E1876" s="496" t="s">
        <v>1210</v>
      </c>
      <c r="F1876" s="570"/>
      <c r="G1876" s="565">
        <v>0.9</v>
      </c>
      <c r="H1876" s="801">
        <v>0.35</v>
      </c>
      <c r="I1876" s="492">
        <f>(G1876+H1876)*2</f>
        <v>2.5</v>
      </c>
      <c r="J1876" s="634">
        <v>0.03</v>
      </c>
      <c r="K1876" s="492">
        <f t="shared" si="1049"/>
        <v>7.4999999999999997E-2</v>
      </c>
      <c r="L1876" s="492">
        <f t="shared" ref="L1876:L1877" si="1050">J1876</f>
        <v>0.03</v>
      </c>
      <c r="M1876" s="490">
        <v>1.1000000000000001</v>
      </c>
      <c r="N1876" s="491">
        <f t="shared" si="1045"/>
        <v>0.03</v>
      </c>
      <c r="O1876" s="576"/>
      <c r="P1876" s="576"/>
      <c r="Q1876" s="492">
        <f t="shared" si="1046"/>
        <v>0</v>
      </c>
      <c r="R1876" s="492"/>
      <c r="S1876" s="715">
        <f t="shared" si="1047"/>
        <v>0</v>
      </c>
      <c r="T1876" s="576"/>
      <c r="U1876" s="609"/>
      <c r="V1876" s="609"/>
      <c r="W1876" s="609"/>
      <c r="X1876" s="609"/>
      <c r="Y1876" s="609"/>
    </row>
    <row r="1877" spans="1:25" s="610" customFormat="1" ht="22.5" customHeight="1" x14ac:dyDescent="0.25">
      <c r="A1877" s="486" t="s">
        <v>2860</v>
      </c>
      <c r="B1877" s="487"/>
      <c r="C1877" s="800" t="s">
        <v>553</v>
      </c>
      <c r="D1877" s="813" t="s">
        <v>4776</v>
      </c>
      <c r="E1877" s="496" t="s">
        <v>1210</v>
      </c>
      <c r="F1877" s="570"/>
      <c r="G1877" s="565">
        <v>1.05</v>
      </c>
      <c r="H1877" s="801">
        <v>0.3</v>
      </c>
      <c r="I1877" s="492">
        <f t="shared" ref="I1877:I1879" si="1051">(G1877+H1877)*2</f>
        <v>2.7</v>
      </c>
      <c r="J1877" s="634">
        <v>31.84</v>
      </c>
      <c r="K1877" s="492">
        <f t="shared" si="1049"/>
        <v>85.968000000000004</v>
      </c>
      <c r="L1877" s="492">
        <f t="shared" si="1050"/>
        <v>31.84</v>
      </c>
      <c r="M1877" s="490">
        <v>1.1000000000000001</v>
      </c>
      <c r="N1877" s="491">
        <f t="shared" si="1045"/>
        <v>35.020000000000003</v>
      </c>
      <c r="O1877" s="576"/>
      <c r="P1877" s="576"/>
      <c r="Q1877" s="492">
        <f t="shared" si="1046"/>
        <v>0</v>
      </c>
      <c r="R1877" s="492"/>
      <c r="S1877" s="715">
        <f t="shared" si="1047"/>
        <v>0</v>
      </c>
      <c r="T1877" s="576"/>
      <c r="U1877" s="609"/>
      <c r="V1877" s="609"/>
      <c r="W1877" s="609"/>
      <c r="X1877" s="609"/>
      <c r="Y1877" s="609"/>
    </row>
    <row r="1878" spans="1:25" s="610" customFormat="1" ht="22.5" customHeight="1" x14ac:dyDescent="0.25">
      <c r="A1878" s="942" t="s">
        <v>2861</v>
      </c>
      <c r="B1878" s="943"/>
      <c r="C1878" s="978" t="s">
        <v>553</v>
      </c>
      <c r="D1878" s="951" t="s">
        <v>4731</v>
      </c>
      <c r="E1878" s="947" t="s">
        <v>1210</v>
      </c>
      <c r="F1878" s="958"/>
      <c r="G1878" s="971">
        <v>1.1499999999999999</v>
      </c>
      <c r="H1878" s="979">
        <v>0.3</v>
      </c>
      <c r="I1878" s="953">
        <f t="shared" si="1051"/>
        <v>2.9</v>
      </c>
      <c r="J1878" s="963">
        <v>17.97</v>
      </c>
      <c r="K1878" s="953">
        <f>J1878*I1878</f>
        <v>52.112999999999992</v>
      </c>
      <c r="L1878" s="492">
        <f>J1878</f>
        <v>17.97</v>
      </c>
      <c r="M1878" s="490">
        <v>1.1000000000000001</v>
      </c>
      <c r="N1878" s="491">
        <f t="shared" si="1045"/>
        <v>19.77</v>
      </c>
      <c r="O1878" s="576"/>
      <c r="P1878" s="576"/>
      <c r="Q1878" s="492">
        <f t="shared" si="1046"/>
        <v>0</v>
      </c>
      <c r="R1878" s="492"/>
      <c r="S1878" s="715">
        <f t="shared" si="1047"/>
        <v>0</v>
      </c>
      <c r="T1878" s="576"/>
      <c r="U1878" s="609"/>
      <c r="V1878" s="609"/>
      <c r="W1878" s="609"/>
      <c r="X1878" s="609"/>
      <c r="Y1878" s="609"/>
    </row>
    <row r="1879" spans="1:25" s="610" customFormat="1" ht="22.5" customHeight="1" x14ac:dyDescent="0.25">
      <c r="A1879" s="486" t="s">
        <v>2862</v>
      </c>
      <c r="B1879" s="487"/>
      <c r="C1879" s="800" t="s">
        <v>553</v>
      </c>
      <c r="D1879" s="819" t="s">
        <v>4799</v>
      </c>
      <c r="E1879" s="496" t="s">
        <v>1210</v>
      </c>
      <c r="F1879" s="570"/>
      <c r="G1879" s="565">
        <v>1.2</v>
      </c>
      <c r="H1879" s="801">
        <v>0.4</v>
      </c>
      <c r="I1879" s="492">
        <f t="shared" si="1051"/>
        <v>3.2</v>
      </c>
      <c r="J1879" s="634">
        <v>42.26</v>
      </c>
      <c r="K1879" s="492">
        <f t="shared" si="1049"/>
        <v>135.232</v>
      </c>
      <c r="L1879" s="492">
        <f t="shared" ref="L1879:L1880" si="1052">J1879</f>
        <v>42.26</v>
      </c>
      <c r="M1879" s="490">
        <v>1.1000000000000001</v>
      </c>
      <c r="N1879" s="491">
        <f t="shared" si="1045"/>
        <v>46.49</v>
      </c>
      <c r="O1879" s="576"/>
      <c r="P1879" s="576"/>
      <c r="Q1879" s="492">
        <f t="shared" si="1046"/>
        <v>0</v>
      </c>
      <c r="R1879" s="492"/>
      <c r="S1879" s="715">
        <f t="shared" si="1047"/>
        <v>0</v>
      </c>
      <c r="T1879" s="576"/>
      <c r="U1879" s="609"/>
      <c r="V1879" s="609"/>
      <c r="W1879" s="609"/>
      <c r="X1879" s="609"/>
      <c r="Y1879" s="609"/>
    </row>
    <row r="1880" spans="1:25" s="610" customFormat="1" ht="22.5" customHeight="1" x14ac:dyDescent="0.25">
      <c r="A1880" s="486" t="s">
        <v>2863</v>
      </c>
      <c r="B1880" s="487"/>
      <c r="C1880" s="800" t="s">
        <v>553</v>
      </c>
      <c r="D1880" s="821" t="s">
        <v>4715</v>
      </c>
      <c r="E1880" s="496" t="s">
        <v>1210</v>
      </c>
      <c r="F1880" s="570"/>
      <c r="G1880" s="565"/>
      <c r="H1880" s="801"/>
      <c r="I1880" s="492">
        <v>0.8</v>
      </c>
      <c r="J1880" s="634">
        <v>4.1900000000000004</v>
      </c>
      <c r="K1880" s="492">
        <f>J1880*I1880*3.14</f>
        <v>10.525280000000002</v>
      </c>
      <c r="L1880" s="492">
        <f t="shared" si="1052"/>
        <v>4.1900000000000004</v>
      </c>
      <c r="M1880" s="490">
        <v>1.1000000000000001</v>
      </c>
      <c r="N1880" s="491">
        <f t="shared" si="1045"/>
        <v>4.6100000000000003</v>
      </c>
      <c r="O1880" s="576"/>
      <c r="P1880" s="576"/>
      <c r="Q1880" s="492">
        <f t="shared" si="1046"/>
        <v>0</v>
      </c>
      <c r="R1880" s="492"/>
      <c r="S1880" s="715">
        <f t="shared" si="1047"/>
        <v>0</v>
      </c>
      <c r="T1880" s="576"/>
      <c r="U1880" s="609"/>
      <c r="V1880" s="609"/>
      <c r="W1880" s="609"/>
      <c r="X1880" s="609"/>
      <c r="Y1880" s="609"/>
    </row>
    <row r="1881" spans="1:25" s="610" customFormat="1" ht="22.5" customHeight="1" x14ac:dyDescent="0.25">
      <c r="A1881" s="486" t="s">
        <v>2864</v>
      </c>
      <c r="B1881" s="487"/>
      <c r="C1881" s="800" t="s">
        <v>553</v>
      </c>
      <c r="D1881" s="819" t="s">
        <v>4800</v>
      </c>
      <c r="E1881" s="496" t="s">
        <v>18</v>
      </c>
      <c r="F1881" s="570">
        <v>10</v>
      </c>
      <c r="G1881" s="565"/>
      <c r="H1881" s="801"/>
      <c r="I1881" s="492"/>
      <c r="J1881" s="634"/>
      <c r="K1881" s="833">
        <v>7.8495798022577912</v>
      </c>
      <c r="L1881" s="492">
        <f>F1881</f>
        <v>10</v>
      </c>
      <c r="M1881" s="490">
        <v>1</v>
      </c>
      <c r="N1881" s="491">
        <f t="shared" si="1045"/>
        <v>10</v>
      </c>
      <c r="O1881" s="576"/>
      <c r="P1881" s="576"/>
      <c r="Q1881" s="492">
        <f t="shared" si="1046"/>
        <v>0</v>
      </c>
      <c r="R1881" s="492"/>
      <c r="S1881" s="715">
        <f t="shared" si="1047"/>
        <v>0</v>
      </c>
      <c r="T1881" s="576"/>
      <c r="U1881" s="609"/>
      <c r="V1881" s="609"/>
      <c r="W1881" s="609"/>
      <c r="X1881" s="609"/>
      <c r="Y1881" s="609"/>
    </row>
    <row r="1882" spans="1:25" s="610" customFormat="1" ht="22.5" customHeight="1" x14ac:dyDescent="0.25">
      <c r="A1882" s="486" t="s">
        <v>2865</v>
      </c>
      <c r="B1882" s="487"/>
      <c r="C1882" s="800" t="s">
        <v>553</v>
      </c>
      <c r="D1882" s="821" t="s">
        <v>4801</v>
      </c>
      <c r="E1882" s="496" t="s">
        <v>18</v>
      </c>
      <c r="F1882" s="570">
        <v>1</v>
      </c>
      <c r="G1882" s="565"/>
      <c r="H1882" s="801"/>
      <c r="I1882" s="492"/>
      <c r="J1882" s="634"/>
      <c r="K1882" s="833">
        <v>0.90077383000347677</v>
      </c>
      <c r="L1882" s="492">
        <f t="shared" ref="L1882:L1903" si="1053">F1882</f>
        <v>1</v>
      </c>
      <c r="M1882" s="490">
        <v>1</v>
      </c>
      <c r="N1882" s="491">
        <f t="shared" si="1045"/>
        <v>1</v>
      </c>
      <c r="O1882" s="576"/>
      <c r="P1882" s="576"/>
      <c r="Q1882" s="492">
        <f t="shared" si="1046"/>
        <v>0</v>
      </c>
      <c r="R1882" s="492"/>
      <c r="S1882" s="715">
        <f t="shared" si="1047"/>
        <v>0</v>
      </c>
      <c r="T1882" s="576"/>
      <c r="U1882" s="609"/>
      <c r="V1882" s="609"/>
      <c r="W1882" s="609"/>
      <c r="X1882" s="609"/>
      <c r="Y1882" s="609"/>
    </row>
    <row r="1883" spans="1:25" s="610" customFormat="1" ht="22.5" customHeight="1" x14ac:dyDescent="0.25">
      <c r="A1883" s="486" t="s">
        <v>2866</v>
      </c>
      <c r="B1883" s="487"/>
      <c r="C1883" s="800" t="s">
        <v>553</v>
      </c>
      <c r="D1883" s="819" t="s">
        <v>4802</v>
      </c>
      <c r="E1883" s="496" t="s">
        <v>18</v>
      </c>
      <c r="F1883" s="570">
        <v>11</v>
      </c>
      <c r="G1883" s="565"/>
      <c r="H1883" s="801"/>
      <c r="I1883" s="492"/>
      <c r="J1883" s="634"/>
      <c r="K1883" s="833">
        <v>10.179977526827965</v>
      </c>
      <c r="L1883" s="492">
        <f t="shared" si="1053"/>
        <v>11</v>
      </c>
      <c r="M1883" s="490">
        <v>1</v>
      </c>
      <c r="N1883" s="491">
        <f t="shared" si="1045"/>
        <v>11</v>
      </c>
      <c r="O1883" s="576"/>
      <c r="P1883" s="576"/>
      <c r="Q1883" s="492">
        <f t="shared" si="1046"/>
        <v>0</v>
      </c>
      <c r="R1883" s="492"/>
      <c r="S1883" s="715">
        <f t="shared" si="1047"/>
        <v>0</v>
      </c>
      <c r="T1883" s="576"/>
      <c r="U1883" s="609"/>
      <c r="V1883" s="609"/>
      <c r="W1883" s="609"/>
      <c r="X1883" s="609"/>
      <c r="Y1883" s="609"/>
    </row>
    <row r="1884" spans="1:25" s="610" customFormat="1" ht="29.25" customHeight="1" x14ac:dyDescent="0.25">
      <c r="A1884" s="486" t="s">
        <v>2867</v>
      </c>
      <c r="B1884" s="487"/>
      <c r="C1884" s="800" t="s">
        <v>553</v>
      </c>
      <c r="D1884" s="819" t="s">
        <v>4803</v>
      </c>
      <c r="E1884" s="496" t="s">
        <v>18</v>
      </c>
      <c r="F1884" s="570">
        <v>1</v>
      </c>
      <c r="G1884" s="565"/>
      <c r="H1884" s="801"/>
      <c r="I1884" s="492"/>
      <c r="J1884" s="634"/>
      <c r="K1884" s="833">
        <v>0.8837413628553219</v>
      </c>
      <c r="L1884" s="492">
        <f t="shared" si="1053"/>
        <v>1</v>
      </c>
      <c r="M1884" s="490">
        <v>1</v>
      </c>
      <c r="N1884" s="491">
        <f t="shared" si="1045"/>
        <v>1</v>
      </c>
      <c r="O1884" s="576"/>
      <c r="P1884" s="576"/>
      <c r="Q1884" s="492">
        <f t="shared" si="1046"/>
        <v>0</v>
      </c>
      <c r="R1884" s="492"/>
      <c r="S1884" s="715">
        <f t="shared" si="1047"/>
        <v>0</v>
      </c>
      <c r="T1884" s="576"/>
      <c r="U1884" s="609"/>
      <c r="V1884" s="609"/>
      <c r="W1884" s="609"/>
      <c r="X1884" s="609"/>
      <c r="Y1884" s="609"/>
    </row>
    <row r="1885" spans="1:25" s="610" customFormat="1" ht="29.25" customHeight="1" x14ac:dyDescent="0.25">
      <c r="A1885" s="486" t="s">
        <v>2868</v>
      </c>
      <c r="B1885" s="487"/>
      <c r="C1885" s="800" t="s">
        <v>553</v>
      </c>
      <c r="D1885" s="821" t="s">
        <v>4804</v>
      </c>
      <c r="E1885" s="496" t="s">
        <v>18</v>
      </c>
      <c r="F1885" s="570">
        <v>2</v>
      </c>
      <c r="G1885" s="565"/>
      <c r="H1885" s="801"/>
      <c r="I1885" s="492"/>
      <c r="J1885" s="634"/>
      <c r="K1885" s="833">
        <v>1.7399999999999998</v>
      </c>
      <c r="L1885" s="492">
        <f t="shared" si="1053"/>
        <v>2</v>
      </c>
      <c r="M1885" s="490">
        <v>1</v>
      </c>
      <c r="N1885" s="491">
        <f t="shared" si="1045"/>
        <v>2</v>
      </c>
      <c r="O1885" s="576"/>
      <c r="P1885" s="576"/>
      <c r="Q1885" s="492">
        <f t="shared" si="1046"/>
        <v>0</v>
      </c>
      <c r="R1885" s="492"/>
      <c r="S1885" s="715">
        <f t="shared" si="1047"/>
        <v>0</v>
      </c>
      <c r="T1885" s="576"/>
      <c r="U1885" s="609"/>
      <c r="V1885" s="609"/>
      <c r="W1885" s="609"/>
      <c r="X1885" s="609"/>
      <c r="Y1885" s="609"/>
    </row>
    <row r="1886" spans="1:25" s="610" customFormat="1" ht="29.25" customHeight="1" x14ac:dyDescent="0.25">
      <c r="A1886" s="486" t="s">
        <v>2869</v>
      </c>
      <c r="B1886" s="487"/>
      <c r="C1886" s="800" t="s">
        <v>553</v>
      </c>
      <c r="D1886" s="819" t="s">
        <v>4805</v>
      </c>
      <c r="E1886" s="496" t="s">
        <v>18</v>
      </c>
      <c r="F1886" s="570">
        <v>1</v>
      </c>
      <c r="G1886" s="565"/>
      <c r="H1886" s="801"/>
      <c r="I1886" s="492"/>
      <c r="J1886" s="634"/>
      <c r="K1886" s="833">
        <v>0.64</v>
      </c>
      <c r="L1886" s="492">
        <f t="shared" si="1053"/>
        <v>1</v>
      </c>
      <c r="M1886" s="490">
        <v>1</v>
      </c>
      <c r="N1886" s="491">
        <f t="shared" si="1045"/>
        <v>1</v>
      </c>
      <c r="O1886" s="576"/>
      <c r="P1886" s="576"/>
      <c r="Q1886" s="492">
        <f t="shared" si="1046"/>
        <v>0</v>
      </c>
      <c r="R1886" s="492"/>
      <c r="S1886" s="715">
        <f t="shared" si="1047"/>
        <v>0</v>
      </c>
      <c r="T1886" s="576"/>
      <c r="U1886" s="609"/>
      <c r="V1886" s="609"/>
      <c r="W1886" s="609"/>
      <c r="X1886" s="609"/>
      <c r="Y1886" s="609"/>
    </row>
    <row r="1887" spans="1:25" s="610" customFormat="1" ht="29.25" customHeight="1" x14ac:dyDescent="0.25">
      <c r="A1887" s="486" t="s">
        <v>2870</v>
      </c>
      <c r="B1887" s="487"/>
      <c r="C1887" s="800" t="s">
        <v>553</v>
      </c>
      <c r="D1887" s="819" t="s">
        <v>4806</v>
      </c>
      <c r="E1887" s="496" t="s">
        <v>18</v>
      </c>
      <c r="F1887" s="570">
        <v>2</v>
      </c>
      <c r="G1887" s="565"/>
      <c r="H1887" s="801"/>
      <c r="I1887" s="492"/>
      <c r="J1887" s="634"/>
      <c r="K1887" s="833">
        <v>0.98</v>
      </c>
      <c r="L1887" s="492">
        <f t="shared" si="1053"/>
        <v>2</v>
      </c>
      <c r="M1887" s="490">
        <v>1</v>
      </c>
      <c r="N1887" s="491">
        <f t="shared" si="1045"/>
        <v>2</v>
      </c>
      <c r="O1887" s="576"/>
      <c r="P1887" s="576"/>
      <c r="Q1887" s="492">
        <f t="shared" si="1046"/>
        <v>0</v>
      </c>
      <c r="R1887" s="492"/>
      <c r="S1887" s="715">
        <f t="shared" si="1047"/>
        <v>0</v>
      </c>
      <c r="T1887" s="576"/>
      <c r="U1887" s="609"/>
      <c r="V1887" s="609"/>
      <c r="W1887" s="609"/>
      <c r="X1887" s="609"/>
      <c r="Y1887" s="609"/>
    </row>
    <row r="1888" spans="1:25" s="610" customFormat="1" ht="29.25" customHeight="1" x14ac:dyDescent="0.25">
      <c r="A1888" s="486" t="s">
        <v>5193</v>
      </c>
      <c r="B1888" s="487"/>
      <c r="C1888" s="800" t="s">
        <v>553</v>
      </c>
      <c r="D1888" s="819" t="s">
        <v>4816</v>
      </c>
      <c r="E1888" s="496" t="s">
        <v>18</v>
      </c>
      <c r="F1888" s="570">
        <v>2</v>
      </c>
      <c r="G1888" s="565"/>
      <c r="H1888" s="801"/>
      <c r="I1888" s="492"/>
      <c r="J1888" s="634"/>
      <c r="K1888" s="833">
        <v>3.9122556452101449</v>
      </c>
      <c r="L1888" s="492">
        <f t="shared" si="1053"/>
        <v>2</v>
      </c>
      <c r="M1888" s="490">
        <v>1</v>
      </c>
      <c r="N1888" s="491">
        <f t="shared" si="1045"/>
        <v>2</v>
      </c>
      <c r="O1888" s="576"/>
      <c r="P1888" s="576"/>
      <c r="Q1888" s="492">
        <f t="shared" si="1046"/>
        <v>0</v>
      </c>
      <c r="R1888" s="492"/>
      <c r="S1888" s="715">
        <f t="shared" si="1047"/>
        <v>0</v>
      </c>
      <c r="T1888" s="576"/>
      <c r="U1888" s="609"/>
      <c r="V1888" s="609"/>
      <c r="W1888" s="609"/>
      <c r="X1888" s="609"/>
      <c r="Y1888" s="609"/>
    </row>
    <row r="1889" spans="1:25" s="610" customFormat="1" ht="29.25" customHeight="1" x14ac:dyDescent="0.25">
      <c r="A1889" s="486" t="s">
        <v>5194</v>
      </c>
      <c r="B1889" s="487"/>
      <c r="C1889" s="800" t="s">
        <v>553</v>
      </c>
      <c r="D1889" s="819" t="s">
        <v>4817</v>
      </c>
      <c r="E1889" s="496" t="s">
        <v>18</v>
      </c>
      <c r="F1889" s="570">
        <v>1</v>
      </c>
      <c r="G1889" s="565"/>
      <c r="H1889" s="801"/>
      <c r="I1889" s="492"/>
      <c r="J1889" s="634"/>
      <c r="K1889" s="833">
        <v>3.5352645267793696</v>
      </c>
      <c r="L1889" s="492">
        <f t="shared" si="1053"/>
        <v>1</v>
      </c>
      <c r="M1889" s="490">
        <v>1</v>
      </c>
      <c r="N1889" s="491">
        <f t="shared" si="1045"/>
        <v>1</v>
      </c>
      <c r="O1889" s="576"/>
      <c r="P1889" s="576"/>
      <c r="Q1889" s="492">
        <f t="shared" si="1046"/>
        <v>0</v>
      </c>
      <c r="R1889" s="492"/>
      <c r="S1889" s="715">
        <f t="shared" si="1047"/>
        <v>0</v>
      </c>
      <c r="T1889" s="576"/>
      <c r="U1889" s="609"/>
      <c r="V1889" s="609"/>
      <c r="W1889" s="609"/>
      <c r="X1889" s="609"/>
      <c r="Y1889" s="609"/>
    </row>
    <row r="1890" spans="1:25" s="610" customFormat="1" ht="29.25" customHeight="1" x14ac:dyDescent="0.25">
      <c r="A1890" s="486" t="s">
        <v>5195</v>
      </c>
      <c r="B1890" s="487"/>
      <c r="C1890" s="800" t="s">
        <v>553</v>
      </c>
      <c r="D1890" s="819" t="s">
        <v>4818</v>
      </c>
      <c r="E1890" s="496" t="s">
        <v>18</v>
      </c>
      <c r="F1890" s="570">
        <v>2</v>
      </c>
      <c r="G1890" s="565"/>
      <c r="H1890" s="801"/>
      <c r="I1890" s="492"/>
      <c r="J1890" s="634"/>
      <c r="K1890" s="833">
        <v>1.4853096491487339</v>
      </c>
      <c r="L1890" s="492">
        <f t="shared" si="1053"/>
        <v>2</v>
      </c>
      <c r="M1890" s="490">
        <v>1</v>
      </c>
      <c r="N1890" s="491">
        <f t="shared" si="1045"/>
        <v>2</v>
      </c>
      <c r="O1890" s="576"/>
      <c r="P1890" s="576"/>
      <c r="Q1890" s="492">
        <f t="shared" si="1046"/>
        <v>0</v>
      </c>
      <c r="R1890" s="492"/>
      <c r="S1890" s="715">
        <f t="shared" si="1047"/>
        <v>0</v>
      </c>
      <c r="T1890" s="576"/>
      <c r="U1890" s="609"/>
      <c r="V1890" s="609"/>
      <c r="W1890" s="609"/>
      <c r="X1890" s="609"/>
      <c r="Y1890" s="609"/>
    </row>
    <row r="1891" spans="1:25" s="610" customFormat="1" ht="29.25" customHeight="1" x14ac:dyDescent="0.25">
      <c r="A1891" s="486" t="s">
        <v>5196</v>
      </c>
      <c r="B1891" s="487"/>
      <c r="C1891" s="800" t="s">
        <v>553</v>
      </c>
      <c r="D1891" s="819" t="s">
        <v>4819</v>
      </c>
      <c r="E1891" s="496" t="s">
        <v>18</v>
      </c>
      <c r="F1891" s="570">
        <v>2</v>
      </c>
      <c r="G1891" s="565"/>
      <c r="H1891" s="801"/>
      <c r="I1891" s="492"/>
      <c r="J1891" s="634"/>
      <c r="K1891" s="833">
        <v>1.8123450247038662</v>
      </c>
      <c r="L1891" s="492">
        <f t="shared" si="1053"/>
        <v>2</v>
      </c>
      <c r="M1891" s="490">
        <v>1</v>
      </c>
      <c r="N1891" s="491">
        <f t="shared" si="1045"/>
        <v>2</v>
      </c>
      <c r="O1891" s="576"/>
      <c r="P1891" s="576"/>
      <c r="Q1891" s="492">
        <f t="shared" si="1046"/>
        <v>0</v>
      </c>
      <c r="R1891" s="492"/>
      <c r="S1891" s="715">
        <f t="shared" si="1047"/>
        <v>0</v>
      </c>
      <c r="T1891" s="576"/>
      <c r="U1891" s="609"/>
      <c r="V1891" s="609"/>
      <c r="W1891" s="609"/>
      <c r="X1891" s="609"/>
      <c r="Y1891" s="609"/>
    </row>
    <row r="1892" spans="1:25" s="610" customFormat="1" ht="29.25" customHeight="1" x14ac:dyDescent="0.25">
      <c r="A1892" s="486" t="s">
        <v>5197</v>
      </c>
      <c r="B1892" s="487"/>
      <c r="C1892" s="800" t="s">
        <v>553</v>
      </c>
      <c r="D1892" s="819" t="s">
        <v>4820</v>
      </c>
      <c r="E1892" s="496" t="s">
        <v>18</v>
      </c>
      <c r="F1892" s="570">
        <v>2</v>
      </c>
      <c r="G1892" s="565"/>
      <c r="H1892" s="801"/>
      <c r="I1892" s="492"/>
      <c r="J1892" s="634"/>
      <c r="K1892" s="833">
        <v>5.2632075864635333</v>
      </c>
      <c r="L1892" s="492">
        <f t="shared" si="1053"/>
        <v>2</v>
      </c>
      <c r="M1892" s="490">
        <v>1</v>
      </c>
      <c r="N1892" s="491">
        <f t="shared" si="1045"/>
        <v>2</v>
      </c>
      <c r="O1892" s="576"/>
      <c r="P1892" s="576"/>
      <c r="Q1892" s="492">
        <f t="shared" si="1046"/>
        <v>0</v>
      </c>
      <c r="R1892" s="492"/>
      <c r="S1892" s="715">
        <f t="shared" si="1047"/>
        <v>0</v>
      </c>
      <c r="T1892" s="576"/>
      <c r="U1892" s="609"/>
      <c r="V1892" s="609"/>
      <c r="W1892" s="609"/>
      <c r="X1892" s="609"/>
      <c r="Y1892" s="609"/>
    </row>
    <row r="1893" spans="1:25" s="610" customFormat="1" ht="29.25" customHeight="1" x14ac:dyDescent="0.25">
      <c r="A1893" s="486" t="s">
        <v>5198</v>
      </c>
      <c r="B1893" s="487"/>
      <c r="C1893" s="800" t="s">
        <v>553</v>
      </c>
      <c r="D1893" s="819" t="s">
        <v>4821</v>
      </c>
      <c r="E1893" s="496" t="s">
        <v>18</v>
      </c>
      <c r="F1893" s="570">
        <v>2</v>
      </c>
      <c r="G1893" s="565"/>
      <c r="H1893" s="801"/>
      <c r="I1893" s="492"/>
      <c r="J1893" s="634"/>
      <c r="K1893" s="833">
        <v>6.1086057498609794</v>
      </c>
      <c r="L1893" s="492">
        <f t="shared" si="1053"/>
        <v>2</v>
      </c>
      <c r="M1893" s="490">
        <v>1</v>
      </c>
      <c r="N1893" s="491">
        <f t="shared" si="1045"/>
        <v>2</v>
      </c>
      <c r="O1893" s="576"/>
      <c r="P1893" s="576"/>
      <c r="Q1893" s="492">
        <f t="shared" si="1046"/>
        <v>0</v>
      </c>
      <c r="R1893" s="492"/>
      <c r="S1893" s="715">
        <f t="shared" si="1047"/>
        <v>0</v>
      </c>
      <c r="T1893" s="576"/>
      <c r="U1893" s="609"/>
      <c r="V1893" s="609"/>
      <c r="W1893" s="609"/>
      <c r="X1893" s="609"/>
      <c r="Y1893" s="609"/>
    </row>
    <row r="1894" spans="1:25" s="610" customFormat="1" ht="29.25" customHeight="1" x14ac:dyDescent="0.25">
      <c r="A1894" s="486" t="s">
        <v>5199</v>
      </c>
      <c r="B1894" s="487"/>
      <c r="C1894" s="800" t="s">
        <v>553</v>
      </c>
      <c r="D1894" s="819" t="s">
        <v>4822</v>
      </c>
      <c r="E1894" s="496" t="s">
        <v>18</v>
      </c>
      <c r="F1894" s="570">
        <v>2</v>
      </c>
      <c r="G1894" s="565"/>
      <c r="H1894" s="801"/>
      <c r="I1894" s="492"/>
      <c r="J1894" s="634"/>
      <c r="K1894" s="833">
        <v>3.3131856086231197</v>
      </c>
      <c r="L1894" s="492">
        <f t="shared" si="1053"/>
        <v>2</v>
      </c>
      <c r="M1894" s="490">
        <v>1</v>
      </c>
      <c r="N1894" s="491">
        <f t="shared" si="1045"/>
        <v>2</v>
      </c>
      <c r="O1894" s="576"/>
      <c r="P1894" s="576"/>
      <c r="Q1894" s="492">
        <f t="shared" si="1046"/>
        <v>0</v>
      </c>
      <c r="R1894" s="492"/>
      <c r="S1894" s="715">
        <f t="shared" si="1047"/>
        <v>0</v>
      </c>
      <c r="T1894" s="576"/>
      <c r="U1894" s="609"/>
      <c r="V1894" s="609"/>
      <c r="W1894" s="609"/>
      <c r="X1894" s="609"/>
      <c r="Y1894" s="609"/>
    </row>
    <row r="1895" spans="1:25" s="610" customFormat="1" ht="29.25" customHeight="1" x14ac:dyDescent="0.25">
      <c r="A1895" s="486" t="s">
        <v>5200</v>
      </c>
      <c r="B1895" s="487"/>
      <c r="C1895" s="800" t="s">
        <v>553</v>
      </c>
      <c r="D1895" s="819" t="s">
        <v>4823</v>
      </c>
      <c r="E1895" s="496" t="s">
        <v>18</v>
      </c>
      <c r="F1895" s="570">
        <v>1</v>
      </c>
      <c r="G1895" s="565"/>
      <c r="H1895" s="801"/>
      <c r="I1895" s="492"/>
      <c r="J1895" s="634"/>
      <c r="K1895" s="833">
        <v>1.747964473723101</v>
      </c>
      <c r="L1895" s="492">
        <f t="shared" si="1053"/>
        <v>1</v>
      </c>
      <c r="M1895" s="490">
        <v>1</v>
      </c>
      <c r="N1895" s="491">
        <f t="shared" si="1045"/>
        <v>1</v>
      </c>
      <c r="O1895" s="576"/>
      <c r="P1895" s="576"/>
      <c r="Q1895" s="492">
        <f t="shared" si="1046"/>
        <v>0</v>
      </c>
      <c r="R1895" s="492"/>
      <c r="S1895" s="715">
        <f t="shared" si="1047"/>
        <v>0</v>
      </c>
      <c r="T1895" s="576"/>
      <c r="U1895" s="609"/>
      <c r="V1895" s="609"/>
      <c r="W1895" s="609"/>
      <c r="X1895" s="609"/>
      <c r="Y1895" s="609"/>
    </row>
    <row r="1896" spans="1:25" s="610" customFormat="1" ht="29.25" customHeight="1" x14ac:dyDescent="0.25">
      <c r="A1896" s="486" t="s">
        <v>5201</v>
      </c>
      <c r="B1896" s="487"/>
      <c r="C1896" s="800" t="s">
        <v>553</v>
      </c>
      <c r="D1896" s="819" t="s">
        <v>4811</v>
      </c>
      <c r="E1896" s="496" t="s">
        <v>18</v>
      </c>
      <c r="F1896" s="570">
        <v>1</v>
      </c>
      <c r="G1896" s="565"/>
      <c r="H1896" s="801"/>
      <c r="I1896" s="492"/>
      <c r="J1896" s="634"/>
      <c r="K1896" s="833">
        <v>1.747964473723101</v>
      </c>
      <c r="L1896" s="492">
        <f t="shared" si="1053"/>
        <v>1</v>
      </c>
      <c r="M1896" s="490">
        <v>1</v>
      </c>
      <c r="N1896" s="491">
        <f t="shared" si="1045"/>
        <v>1</v>
      </c>
      <c r="O1896" s="576"/>
      <c r="P1896" s="576"/>
      <c r="Q1896" s="492">
        <f t="shared" si="1046"/>
        <v>0</v>
      </c>
      <c r="R1896" s="492"/>
      <c r="S1896" s="715">
        <f t="shared" si="1047"/>
        <v>0</v>
      </c>
      <c r="T1896" s="576"/>
      <c r="U1896" s="609"/>
      <c r="V1896" s="609"/>
      <c r="W1896" s="609"/>
      <c r="X1896" s="609"/>
      <c r="Y1896" s="609"/>
    </row>
    <row r="1897" spans="1:25" s="610" customFormat="1" ht="29.25" customHeight="1" x14ac:dyDescent="0.25">
      <c r="A1897" s="486" t="s">
        <v>5202</v>
      </c>
      <c r="B1897" s="487"/>
      <c r="C1897" s="800" t="s">
        <v>553</v>
      </c>
      <c r="D1897" s="819" t="s">
        <v>4824</v>
      </c>
      <c r="E1897" s="496" t="s">
        <v>18</v>
      </c>
      <c r="F1897" s="570">
        <v>1</v>
      </c>
      <c r="G1897" s="565"/>
      <c r="H1897" s="801"/>
      <c r="I1897" s="492"/>
      <c r="J1897" s="634"/>
      <c r="K1897" s="833">
        <v>2.3306192982974681</v>
      </c>
      <c r="L1897" s="492">
        <f t="shared" si="1053"/>
        <v>1</v>
      </c>
      <c r="M1897" s="490">
        <v>1</v>
      </c>
      <c r="N1897" s="491">
        <f t="shared" si="1045"/>
        <v>1</v>
      </c>
      <c r="O1897" s="576"/>
      <c r="P1897" s="576"/>
      <c r="Q1897" s="492">
        <f t="shared" si="1046"/>
        <v>0</v>
      </c>
      <c r="R1897" s="492"/>
      <c r="S1897" s="715">
        <f t="shared" si="1047"/>
        <v>0</v>
      </c>
      <c r="T1897" s="576"/>
      <c r="U1897" s="609"/>
      <c r="V1897" s="609"/>
      <c r="W1897" s="609"/>
      <c r="X1897" s="609"/>
      <c r="Y1897" s="609"/>
    </row>
    <row r="1898" spans="1:25" s="610" customFormat="1" ht="29.25" customHeight="1" x14ac:dyDescent="0.25">
      <c r="A1898" s="486" t="s">
        <v>5203</v>
      </c>
      <c r="B1898" s="487"/>
      <c r="C1898" s="800" t="s">
        <v>553</v>
      </c>
      <c r="D1898" s="819" t="s">
        <v>4812</v>
      </c>
      <c r="E1898" s="496" t="s">
        <v>18</v>
      </c>
      <c r="F1898" s="570">
        <v>1</v>
      </c>
      <c r="G1898" s="565"/>
      <c r="H1898" s="801"/>
      <c r="I1898" s="492"/>
      <c r="J1898" s="634"/>
      <c r="K1898" s="833">
        <v>3.375928947446202</v>
      </c>
      <c r="L1898" s="492">
        <f t="shared" si="1053"/>
        <v>1</v>
      </c>
      <c r="M1898" s="490">
        <v>1</v>
      </c>
      <c r="N1898" s="491">
        <f t="shared" si="1045"/>
        <v>1</v>
      </c>
      <c r="O1898" s="576"/>
      <c r="P1898" s="576"/>
      <c r="Q1898" s="492">
        <f t="shared" si="1046"/>
        <v>0</v>
      </c>
      <c r="R1898" s="492"/>
      <c r="S1898" s="715">
        <f t="shared" si="1047"/>
        <v>0</v>
      </c>
      <c r="T1898" s="576"/>
      <c r="U1898" s="609"/>
      <c r="V1898" s="609"/>
      <c r="W1898" s="609"/>
      <c r="X1898" s="609"/>
      <c r="Y1898" s="609"/>
    </row>
    <row r="1899" spans="1:25" s="610" customFormat="1" ht="29.25" customHeight="1" x14ac:dyDescent="0.25">
      <c r="A1899" s="486" t="s">
        <v>5204</v>
      </c>
      <c r="B1899" s="487"/>
      <c r="C1899" s="800" t="s">
        <v>553</v>
      </c>
      <c r="D1899" s="819" t="s">
        <v>4825</v>
      </c>
      <c r="E1899" s="496" t="s">
        <v>18</v>
      </c>
      <c r="F1899" s="570">
        <v>1</v>
      </c>
      <c r="G1899" s="565"/>
      <c r="H1899" s="801"/>
      <c r="I1899" s="492"/>
      <c r="J1899" s="634"/>
      <c r="K1899" s="833">
        <v>3.375928947446202</v>
      </c>
      <c r="L1899" s="492">
        <f t="shared" si="1053"/>
        <v>1</v>
      </c>
      <c r="M1899" s="490">
        <v>1</v>
      </c>
      <c r="N1899" s="491">
        <f t="shared" si="1045"/>
        <v>1</v>
      </c>
      <c r="O1899" s="576"/>
      <c r="P1899" s="576"/>
      <c r="Q1899" s="492">
        <f t="shared" si="1046"/>
        <v>0</v>
      </c>
      <c r="R1899" s="492"/>
      <c r="S1899" s="715">
        <f t="shared" si="1047"/>
        <v>0</v>
      </c>
      <c r="T1899" s="576"/>
      <c r="U1899" s="609"/>
      <c r="V1899" s="609"/>
      <c r="W1899" s="609"/>
      <c r="X1899" s="609"/>
      <c r="Y1899" s="609"/>
    </row>
    <row r="1900" spans="1:25" s="610" customFormat="1" ht="29.25" customHeight="1" x14ac:dyDescent="0.25">
      <c r="A1900" s="486" t="s">
        <v>5205</v>
      </c>
      <c r="B1900" s="487"/>
      <c r="C1900" s="800" t="s">
        <v>553</v>
      </c>
      <c r="D1900" s="819" t="s">
        <v>4826</v>
      </c>
      <c r="E1900" s="496" t="s">
        <v>18</v>
      </c>
      <c r="F1900" s="570">
        <v>3</v>
      </c>
      <c r="G1900" s="565"/>
      <c r="H1900" s="801"/>
      <c r="I1900" s="492"/>
      <c r="J1900" s="634"/>
      <c r="K1900" s="833">
        <v>14.5746227593906</v>
      </c>
      <c r="L1900" s="492">
        <f t="shared" si="1053"/>
        <v>3</v>
      </c>
      <c r="M1900" s="490">
        <v>1</v>
      </c>
      <c r="N1900" s="491">
        <f t="shared" si="1045"/>
        <v>3</v>
      </c>
      <c r="O1900" s="576"/>
      <c r="P1900" s="576"/>
      <c r="Q1900" s="492">
        <f t="shared" si="1046"/>
        <v>0</v>
      </c>
      <c r="R1900" s="492"/>
      <c r="S1900" s="715">
        <f t="shared" si="1047"/>
        <v>0</v>
      </c>
      <c r="T1900" s="576"/>
      <c r="U1900" s="609"/>
      <c r="V1900" s="609"/>
      <c r="W1900" s="609"/>
      <c r="X1900" s="609"/>
      <c r="Y1900" s="609"/>
    </row>
    <row r="1901" spans="1:25" s="610" customFormat="1" ht="29.25" customHeight="1" x14ac:dyDescent="0.25">
      <c r="A1901" s="486" t="s">
        <v>5206</v>
      </c>
      <c r="B1901" s="487"/>
      <c r="C1901" s="800" t="s">
        <v>553</v>
      </c>
      <c r="D1901" s="836" t="s">
        <v>4827</v>
      </c>
      <c r="E1901" s="496" t="s">
        <v>18</v>
      </c>
      <c r="F1901" s="570">
        <v>1</v>
      </c>
      <c r="G1901" s="565"/>
      <c r="H1901" s="801"/>
      <c r="I1901" s="492"/>
      <c r="J1901" s="634"/>
      <c r="K1901" s="833">
        <v>1.05</v>
      </c>
      <c r="L1901" s="492">
        <f t="shared" si="1053"/>
        <v>1</v>
      </c>
      <c r="M1901" s="490">
        <v>1</v>
      </c>
      <c r="N1901" s="491">
        <f t="shared" si="1045"/>
        <v>1</v>
      </c>
      <c r="O1901" s="576"/>
      <c r="P1901" s="576"/>
      <c r="Q1901" s="492">
        <f t="shared" si="1046"/>
        <v>0</v>
      </c>
      <c r="R1901" s="492"/>
      <c r="S1901" s="715">
        <f t="shared" si="1047"/>
        <v>0</v>
      </c>
      <c r="T1901" s="576"/>
      <c r="U1901" s="609"/>
      <c r="V1901" s="609"/>
      <c r="W1901" s="609"/>
      <c r="X1901" s="609"/>
      <c r="Y1901" s="609"/>
    </row>
    <row r="1902" spans="1:25" s="610" customFormat="1" ht="29.25" customHeight="1" x14ac:dyDescent="0.25">
      <c r="A1902" s="486" t="s">
        <v>5207</v>
      </c>
      <c r="B1902" s="487"/>
      <c r="C1902" s="800" t="s">
        <v>553</v>
      </c>
      <c r="D1902" s="837" t="s">
        <v>4828</v>
      </c>
      <c r="E1902" s="496" t="s">
        <v>18</v>
      </c>
      <c r="F1902" s="570">
        <v>1</v>
      </c>
      <c r="G1902" s="565"/>
      <c r="H1902" s="801"/>
      <c r="I1902" s="492"/>
      <c r="J1902" s="634"/>
      <c r="K1902" s="833">
        <v>0.79015553405258521</v>
      </c>
      <c r="L1902" s="492">
        <f t="shared" si="1053"/>
        <v>1</v>
      </c>
      <c r="M1902" s="490">
        <v>1</v>
      </c>
      <c r="N1902" s="491">
        <f t="shared" si="1045"/>
        <v>1</v>
      </c>
      <c r="O1902" s="576"/>
      <c r="P1902" s="576"/>
      <c r="Q1902" s="492">
        <f t="shared" si="1046"/>
        <v>0</v>
      </c>
      <c r="R1902" s="492"/>
      <c r="S1902" s="715">
        <f t="shared" si="1047"/>
        <v>0</v>
      </c>
      <c r="T1902" s="576"/>
      <c r="U1902" s="609"/>
      <c r="V1902" s="609"/>
      <c r="W1902" s="609"/>
      <c r="X1902" s="609"/>
      <c r="Y1902" s="609"/>
    </row>
    <row r="1903" spans="1:25" s="610" customFormat="1" ht="29.25" customHeight="1" x14ac:dyDescent="0.25">
      <c r="A1903" s="486" t="s">
        <v>5208</v>
      </c>
      <c r="B1903" s="487"/>
      <c r="C1903" s="800" t="s">
        <v>553</v>
      </c>
      <c r="D1903" s="837" t="s">
        <v>4829</v>
      </c>
      <c r="E1903" s="496" t="s">
        <v>18</v>
      </c>
      <c r="F1903" s="570">
        <v>1</v>
      </c>
      <c r="G1903" s="565"/>
      <c r="H1903" s="801"/>
      <c r="I1903" s="492"/>
      <c r="J1903" s="634"/>
      <c r="K1903" s="833">
        <v>0.83618711651944788</v>
      </c>
      <c r="L1903" s="492">
        <f t="shared" si="1053"/>
        <v>1</v>
      </c>
      <c r="M1903" s="490">
        <v>1</v>
      </c>
      <c r="N1903" s="491">
        <f t="shared" si="1045"/>
        <v>1</v>
      </c>
      <c r="O1903" s="576"/>
      <c r="P1903" s="576"/>
      <c r="Q1903" s="492">
        <f t="shared" si="1046"/>
        <v>0</v>
      </c>
      <c r="R1903" s="492"/>
      <c r="S1903" s="715">
        <f t="shared" si="1047"/>
        <v>0</v>
      </c>
      <c r="T1903" s="576"/>
      <c r="U1903" s="609"/>
      <c r="V1903" s="609"/>
      <c r="W1903" s="609"/>
      <c r="X1903" s="609"/>
      <c r="Y1903" s="609"/>
    </row>
    <row r="1904" spans="1:25" s="610" customFormat="1" ht="22.5" customHeight="1" x14ac:dyDescent="0.25">
      <c r="A1904" s="486" t="s">
        <v>5209</v>
      </c>
      <c r="B1904" s="487"/>
      <c r="C1904" s="800" t="s">
        <v>553</v>
      </c>
      <c r="D1904" s="805" t="s">
        <v>705</v>
      </c>
      <c r="E1904" s="806" t="s">
        <v>3</v>
      </c>
      <c r="F1904" s="807">
        <v>0.82</v>
      </c>
      <c r="G1904" s="565"/>
      <c r="H1904" s="801"/>
      <c r="I1904" s="492"/>
      <c r="J1904" s="634"/>
      <c r="K1904" s="492"/>
      <c r="L1904" s="492">
        <f>F1904</f>
        <v>0.82</v>
      </c>
      <c r="M1904" s="490">
        <v>1</v>
      </c>
      <c r="N1904" s="491">
        <f t="shared" si="1045"/>
        <v>0.82</v>
      </c>
      <c r="O1904" s="576"/>
      <c r="P1904" s="576"/>
      <c r="Q1904" s="492">
        <f t="shared" si="1046"/>
        <v>0</v>
      </c>
      <c r="R1904" s="492"/>
      <c r="S1904" s="715">
        <f t="shared" si="1047"/>
        <v>0</v>
      </c>
      <c r="T1904" s="576"/>
      <c r="U1904" s="609"/>
      <c r="V1904" s="609"/>
      <c r="W1904" s="609"/>
      <c r="X1904" s="609"/>
      <c r="Y1904" s="609"/>
    </row>
    <row r="1905" spans="1:25" s="608" customFormat="1" ht="18.75" customHeight="1" x14ac:dyDescent="0.3">
      <c r="A1905" s="477" t="s">
        <v>2871</v>
      </c>
      <c r="B1905" s="501" t="s">
        <v>2088</v>
      </c>
      <c r="C1905" s="477" t="s">
        <v>552</v>
      </c>
      <c r="D1905" s="812" t="s">
        <v>1338</v>
      </c>
      <c r="E1905" s="479" t="s">
        <v>3</v>
      </c>
      <c r="F1905" s="519">
        <f>F1906+F1908</f>
        <v>384.04</v>
      </c>
      <c r="G1905" s="479"/>
      <c r="H1905" s="479"/>
      <c r="I1905" s="479"/>
      <c r="J1905" s="479"/>
      <c r="K1905" s="500"/>
      <c r="L1905" s="519">
        <f>F1905</f>
        <v>384.04</v>
      </c>
      <c r="M1905" s="507">
        <v>1</v>
      </c>
      <c r="N1905" s="483">
        <f>ROUND(M1905*L1905,2)</f>
        <v>384.04</v>
      </c>
      <c r="O1905" s="575"/>
      <c r="P1905" s="575"/>
      <c r="Q1905" s="485"/>
      <c r="R1905" s="485">
        <f>ROUND(N1905*P1905,2)</f>
        <v>0</v>
      </c>
      <c r="S1905" s="715">
        <f>ROUND(Q1905+R1905,2)</f>
        <v>0</v>
      </c>
      <c r="T1905" s="587"/>
    </row>
    <row r="1906" spans="1:25" s="610" customFormat="1" ht="36.75" customHeight="1" x14ac:dyDescent="0.3">
      <c r="A1906" s="486" t="s">
        <v>2872</v>
      </c>
      <c r="B1906" s="487"/>
      <c r="C1906" s="486" t="s">
        <v>553</v>
      </c>
      <c r="D1906" s="823" t="s">
        <v>4807</v>
      </c>
      <c r="E1906" s="489" t="s">
        <v>3</v>
      </c>
      <c r="F1906" s="497">
        <v>359.94</v>
      </c>
      <c r="G1906" s="497"/>
      <c r="H1906" s="497"/>
      <c r="I1906" s="497"/>
      <c r="J1906" s="497"/>
      <c r="K1906" s="497"/>
      <c r="L1906" s="497">
        <f>F1906</f>
        <v>359.94</v>
      </c>
      <c r="M1906" s="490">
        <v>1.1000000000000001</v>
      </c>
      <c r="N1906" s="491">
        <f t="shared" ref="N1906:N1909" si="1054">ROUND(M1906*L1906,2)</f>
        <v>395.93</v>
      </c>
      <c r="O1906" s="576"/>
      <c r="P1906" s="576"/>
      <c r="Q1906" s="492">
        <f t="shared" ref="Q1906:Q1909" si="1055">ROUND(N1906*O1906,2)</f>
        <v>0</v>
      </c>
      <c r="R1906" s="492"/>
      <c r="S1906" s="715">
        <f t="shared" ref="S1906:S1909" si="1056">ROUND(Q1906+R1906,2)</f>
        <v>0</v>
      </c>
      <c r="T1906" s="584"/>
    </row>
    <row r="1907" spans="1:25" s="610" customFormat="1" x14ac:dyDescent="0.3">
      <c r="A1907" s="486" t="s">
        <v>2873</v>
      </c>
      <c r="B1907" s="487"/>
      <c r="C1907" s="486" t="s">
        <v>553</v>
      </c>
      <c r="D1907" s="493" t="s">
        <v>3440</v>
      </c>
      <c r="E1907" s="489" t="s">
        <v>2</v>
      </c>
      <c r="F1907" s="497">
        <f>F1906</f>
        <v>359.94</v>
      </c>
      <c r="G1907" s="497"/>
      <c r="H1907" s="497"/>
      <c r="I1907" s="497"/>
      <c r="J1907" s="497"/>
      <c r="K1907" s="497"/>
      <c r="L1907" s="497">
        <f t="shared" ref="L1907" si="1057">F1907</f>
        <v>359.94</v>
      </c>
      <c r="M1907" s="490">
        <v>2.8</v>
      </c>
      <c r="N1907" s="491">
        <f t="shared" si="1054"/>
        <v>1007.83</v>
      </c>
      <c r="O1907" s="576"/>
      <c r="P1907" s="576"/>
      <c r="Q1907" s="492">
        <f t="shared" si="1055"/>
        <v>0</v>
      </c>
      <c r="R1907" s="492"/>
      <c r="S1907" s="715">
        <f t="shared" si="1056"/>
        <v>0</v>
      </c>
      <c r="T1907" s="584"/>
    </row>
    <row r="1908" spans="1:25" s="610" customFormat="1" ht="41.25" customHeight="1" x14ac:dyDescent="0.3">
      <c r="A1908" s="486" t="s">
        <v>5210</v>
      </c>
      <c r="B1908" s="487"/>
      <c r="C1908" s="486" t="s">
        <v>553</v>
      </c>
      <c r="D1908" s="813" t="s">
        <v>4808</v>
      </c>
      <c r="E1908" s="489" t="s">
        <v>3</v>
      </c>
      <c r="F1908" s="497">
        <v>24.1</v>
      </c>
      <c r="G1908" s="497"/>
      <c r="H1908" s="497"/>
      <c r="I1908" s="497"/>
      <c r="J1908" s="497"/>
      <c r="K1908" s="497"/>
      <c r="L1908" s="497">
        <f>F1908</f>
        <v>24.1</v>
      </c>
      <c r="M1908" s="490">
        <v>1.1000000000000001</v>
      </c>
      <c r="N1908" s="491">
        <f t="shared" si="1054"/>
        <v>26.51</v>
      </c>
      <c r="O1908" s="576"/>
      <c r="P1908" s="576"/>
      <c r="Q1908" s="492">
        <f t="shared" si="1055"/>
        <v>0</v>
      </c>
      <c r="R1908" s="492"/>
      <c r="S1908" s="715">
        <f t="shared" si="1056"/>
        <v>0</v>
      </c>
      <c r="T1908" s="584"/>
    </row>
    <row r="1909" spans="1:25" s="610" customFormat="1" x14ac:dyDescent="0.3">
      <c r="A1909" s="486" t="s">
        <v>5211</v>
      </c>
      <c r="B1909" s="487"/>
      <c r="C1909" s="486" t="s">
        <v>553</v>
      </c>
      <c r="D1909" s="493" t="s">
        <v>3440</v>
      </c>
      <c r="E1909" s="489" t="s">
        <v>2</v>
      </c>
      <c r="F1909" s="497">
        <f>F1908</f>
        <v>24.1</v>
      </c>
      <c r="G1909" s="497"/>
      <c r="H1909" s="497"/>
      <c r="I1909" s="497"/>
      <c r="J1909" s="497"/>
      <c r="K1909" s="497"/>
      <c r="L1909" s="497">
        <f t="shared" ref="L1909" si="1058">F1909</f>
        <v>24.1</v>
      </c>
      <c r="M1909" s="490">
        <v>2.8</v>
      </c>
      <c r="N1909" s="491">
        <f t="shared" si="1054"/>
        <v>67.48</v>
      </c>
      <c r="O1909" s="576"/>
      <c r="P1909" s="576"/>
      <c r="Q1909" s="492">
        <f t="shared" si="1055"/>
        <v>0</v>
      </c>
      <c r="R1909" s="492"/>
      <c r="S1909" s="715">
        <f t="shared" si="1056"/>
        <v>0</v>
      </c>
      <c r="T1909" s="584"/>
    </row>
    <row r="1910" spans="1:25" s="559" customFormat="1" x14ac:dyDescent="0.3">
      <c r="A1910" s="477" t="s">
        <v>2874</v>
      </c>
      <c r="B1910" s="501" t="s">
        <v>4988</v>
      </c>
      <c r="C1910" s="504" t="s">
        <v>552</v>
      </c>
      <c r="D1910" s="508" t="s">
        <v>654</v>
      </c>
      <c r="E1910" s="479" t="s">
        <v>18</v>
      </c>
      <c r="F1910" s="500">
        <f>F1911</f>
        <v>1</v>
      </c>
      <c r="G1910" s="500"/>
      <c r="H1910" s="500"/>
      <c r="I1910" s="500"/>
      <c r="J1910" s="500"/>
      <c r="K1910" s="500"/>
      <c r="L1910" s="506">
        <f>F1910</f>
        <v>1</v>
      </c>
      <c r="M1910" s="507">
        <v>1</v>
      </c>
      <c r="N1910" s="483">
        <f>ROUND(M1910*L1910,2)</f>
        <v>1</v>
      </c>
      <c r="O1910" s="575"/>
      <c r="P1910" s="575"/>
      <c r="Q1910" s="485"/>
      <c r="R1910" s="485">
        <f>ROUND(N1910*P1910,2)</f>
        <v>0</v>
      </c>
      <c r="S1910" s="715">
        <f>ROUND(Q1910+R1910,2)</f>
        <v>0</v>
      </c>
      <c r="T1910" s="586"/>
      <c r="U1910" s="558"/>
      <c r="V1910" s="558"/>
      <c r="W1910" s="558"/>
      <c r="X1910" s="558"/>
      <c r="Y1910" s="558"/>
    </row>
    <row r="1911" spans="1:25" s="626" customFormat="1" ht="27.6" x14ac:dyDescent="0.3">
      <c r="A1911" s="486" t="s">
        <v>2875</v>
      </c>
      <c r="B1911" s="543"/>
      <c r="C1911" s="486" t="s">
        <v>553</v>
      </c>
      <c r="D1911" s="819" t="s">
        <v>3563</v>
      </c>
      <c r="E1911" s="496" t="s">
        <v>18</v>
      </c>
      <c r="F1911" s="517">
        <v>1</v>
      </c>
      <c r="G1911" s="517"/>
      <c r="H1911" s="517"/>
      <c r="I1911" s="517"/>
      <c r="J1911" s="517"/>
      <c r="K1911" s="517"/>
      <c r="L1911" s="494">
        <f t="shared" ref="L1911" si="1059">F1911</f>
        <v>1</v>
      </c>
      <c r="M1911" s="490">
        <v>1</v>
      </c>
      <c r="N1911" s="491">
        <f t="shared" ref="N1911" si="1060">M1911*L1911</f>
        <v>1</v>
      </c>
      <c r="O1911" s="577"/>
      <c r="P1911" s="577"/>
      <c r="Q1911" s="492"/>
      <c r="R1911" s="492"/>
      <c r="S1911" s="715"/>
      <c r="T1911" s="584"/>
      <c r="U1911" s="625"/>
      <c r="V1911" s="625"/>
      <c r="W1911" s="625"/>
      <c r="X1911" s="625"/>
      <c r="Y1911" s="625"/>
    </row>
    <row r="1912" spans="1:25" s="559" customFormat="1" x14ac:dyDescent="0.3">
      <c r="A1912" s="477" t="s">
        <v>2876</v>
      </c>
      <c r="B1912" s="501" t="s">
        <v>5577</v>
      </c>
      <c r="C1912" s="829" t="s">
        <v>552</v>
      </c>
      <c r="D1912" s="508" t="s">
        <v>5576</v>
      </c>
      <c r="E1912" s="479" t="s">
        <v>18</v>
      </c>
      <c r="F1912" s="500">
        <f>F1913+F1914+F1915</f>
        <v>12</v>
      </c>
      <c r="G1912" s="500"/>
      <c r="H1912" s="500"/>
      <c r="I1912" s="500"/>
      <c r="J1912" s="500"/>
      <c r="K1912" s="500"/>
      <c r="L1912" s="506">
        <f>F1912</f>
        <v>12</v>
      </c>
      <c r="M1912" s="507">
        <v>1</v>
      </c>
      <c r="N1912" s="483">
        <f>ROUND(M1912*L1912,2)</f>
        <v>12</v>
      </c>
      <c r="O1912" s="575"/>
      <c r="P1912" s="575"/>
      <c r="Q1912" s="485"/>
      <c r="R1912" s="485">
        <f>ROUND(N1912*P1912,2)</f>
        <v>0</v>
      </c>
      <c r="S1912" s="715">
        <f>ROUND(Q1912+R1912,2)</f>
        <v>0</v>
      </c>
      <c r="T1912" s="586"/>
      <c r="U1912" s="558"/>
      <c r="V1912" s="558"/>
      <c r="W1912" s="558"/>
      <c r="X1912" s="558"/>
      <c r="Y1912" s="558"/>
    </row>
    <row r="1913" spans="1:25" s="626" customFormat="1" ht="27.6" x14ac:dyDescent="0.3">
      <c r="A1913" s="486" t="s">
        <v>2877</v>
      </c>
      <c r="B1913" s="543"/>
      <c r="C1913" s="486" t="s">
        <v>553</v>
      </c>
      <c r="D1913" s="819" t="s">
        <v>4795</v>
      </c>
      <c r="E1913" s="496" t="s">
        <v>18</v>
      </c>
      <c r="F1913" s="517">
        <v>6</v>
      </c>
      <c r="G1913" s="517"/>
      <c r="H1913" s="517"/>
      <c r="I1913" s="517"/>
      <c r="J1913" s="517"/>
      <c r="K1913" s="517"/>
      <c r="L1913" s="494">
        <f t="shared" ref="L1913:L1915" si="1061">F1913</f>
        <v>6</v>
      </c>
      <c r="M1913" s="490">
        <v>1</v>
      </c>
      <c r="N1913" s="491">
        <f t="shared" ref="N1913:N1915" si="1062">ROUND(M1913*L1913,2)</f>
        <v>6</v>
      </c>
      <c r="O1913" s="577"/>
      <c r="P1913" s="577"/>
      <c r="Q1913" s="492">
        <f t="shared" ref="Q1913:Q1915" si="1063">ROUND(N1913*O1913,2)</f>
        <v>0</v>
      </c>
      <c r="R1913" s="492"/>
      <c r="S1913" s="715">
        <f t="shared" ref="S1913:S1915" si="1064">ROUND(Q1913+R1913,2)</f>
        <v>0</v>
      </c>
      <c r="T1913" s="584"/>
      <c r="U1913" s="625"/>
      <c r="V1913" s="625"/>
      <c r="W1913" s="625"/>
      <c r="X1913" s="625"/>
      <c r="Y1913" s="625"/>
    </row>
    <row r="1914" spans="1:25" s="626" customFormat="1" ht="27.6" x14ac:dyDescent="0.3">
      <c r="A1914" s="486" t="s">
        <v>5212</v>
      </c>
      <c r="B1914" s="543"/>
      <c r="C1914" s="486" t="s">
        <v>553</v>
      </c>
      <c r="D1914" s="819" t="s">
        <v>4796</v>
      </c>
      <c r="E1914" s="496" t="s">
        <v>18</v>
      </c>
      <c r="F1914" s="517">
        <v>5</v>
      </c>
      <c r="G1914" s="517"/>
      <c r="H1914" s="517"/>
      <c r="I1914" s="517"/>
      <c r="J1914" s="517"/>
      <c r="K1914" s="517"/>
      <c r="L1914" s="494">
        <f t="shared" si="1061"/>
        <v>5</v>
      </c>
      <c r="M1914" s="490">
        <v>1</v>
      </c>
      <c r="N1914" s="491">
        <f t="shared" si="1062"/>
        <v>5</v>
      </c>
      <c r="O1914" s="577"/>
      <c r="P1914" s="577"/>
      <c r="Q1914" s="492">
        <f t="shared" si="1063"/>
        <v>0</v>
      </c>
      <c r="R1914" s="492"/>
      <c r="S1914" s="715">
        <f t="shared" si="1064"/>
        <v>0</v>
      </c>
      <c r="T1914" s="584"/>
      <c r="U1914" s="625"/>
      <c r="V1914" s="625"/>
      <c r="W1914" s="625"/>
      <c r="X1914" s="625"/>
      <c r="Y1914" s="625"/>
    </row>
    <row r="1915" spans="1:25" s="626" customFormat="1" x14ac:dyDescent="0.3">
      <c r="A1915" s="486" t="s">
        <v>5213</v>
      </c>
      <c r="B1915" s="543"/>
      <c r="C1915" s="486" t="s">
        <v>553</v>
      </c>
      <c r="D1915" s="819" t="s">
        <v>4797</v>
      </c>
      <c r="E1915" s="496" t="s">
        <v>18</v>
      </c>
      <c r="F1915" s="517">
        <v>1</v>
      </c>
      <c r="G1915" s="517"/>
      <c r="H1915" s="517"/>
      <c r="I1915" s="517"/>
      <c r="J1915" s="517"/>
      <c r="K1915" s="517"/>
      <c r="L1915" s="494">
        <f t="shared" si="1061"/>
        <v>1</v>
      </c>
      <c r="M1915" s="490">
        <v>1</v>
      </c>
      <c r="N1915" s="491">
        <f t="shared" si="1062"/>
        <v>1</v>
      </c>
      <c r="O1915" s="577"/>
      <c r="P1915" s="577"/>
      <c r="Q1915" s="492">
        <f t="shared" si="1063"/>
        <v>0</v>
      </c>
      <c r="R1915" s="492"/>
      <c r="S1915" s="715">
        <f t="shared" si="1064"/>
        <v>0</v>
      </c>
      <c r="T1915" s="584"/>
      <c r="U1915" s="625"/>
      <c r="V1915" s="625"/>
      <c r="W1915" s="625"/>
      <c r="X1915" s="625"/>
      <c r="Y1915" s="625"/>
    </row>
    <row r="1916" spans="1:25" s="559" customFormat="1" x14ac:dyDescent="0.25">
      <c r="A1916" s="477" t="s">
        <v>2878</v>
      </c>
      <c r="B1916" s="501" t="s">
        <v>2307</v>
      </c>
      <c r="C1916" s="477" t="s">
        <v>552</v>
      </c>
      <c r="D1916" s="499" t="s">
        <v>2071</v>
      </c>
      <c r="E1916" s="479" t="s">
        <v>18</v>
      </c>
      <c r="F1916" s="818">
        <f>F1917</f>
        <v>1</v>
      </c>
      <c r="G1916" s="563"/>
      <c r="H1916" s="479"/>
      <c r="I1916" s="484"/>
      <c r="J1916" s="636"/>
      <c r="K1916" s="484"/>
      <c r="L1916" s="506">
        <f t="shared" ref="L1916:L1923" si="1065">F1916</f>
        <v>1</v>
      </c>
      <c r="M1916" s="507">
        <v>1</v>
      </c>
      <c r="N1916" s="483">
        <f>ROUND(M1916*L1916,2)</f>
        <v>1</v>
      </c>
      <c r="O1916" s="575"/>
      <c r="P1916" s="575"/>
      <c r="Q1916" s="485"/>
      <c r="R1916" s="485">
        <f>ROUND(N1916*P1916,2)</f>
        <v>0</v>
      </c>
      <c r="S1916" s="715">
        <f>ROUND(Q1916+R1916,2)</f>
        <v>0</v>
      </c>
      <c r="T1916" s="587" t="s">
        <v>556</v>
      </c>
      <c r="U1916" s="558"/>
      <c r="V1916" s="558"/>
      <c r="W1916" s="558"/>
      <c r="X1916" s="558"/>
      <c r="Y1916" s="558"/>
    </row>
    <row r="1917" spans="1:25" s="610" customFormat="1" x14ac:dyDescent="0.25">
      <c r="A1917" s="486" t="s">
        <v>2879</v>
      </c>
      <c r="B1917" s="543"/>
      <c r="C1917" s="516" t="s">
        <v>553</v>
      </c>
      <c r="D1917" s="837" t="s">
        <v>4830</v>
      </c>
      <c r="E1917" s="489" t="s">
        <v>18</v>
      </c>
      <c r="F1917" s="520">
        <v>1</v>
      </c>
      <c r="G1917" s="560"/>
      <c r="H1917" s="496"/>
      <c r="I1917" s="492"/>
      <c r="J1917" s="526"/>
      <c r="K1917" s="492"/>
      <c r="L1917" s="494">
        <f t="shared" si="1065"/>
        <v>1</v>
      </c>
      <c r="M1917" s="490">
        <v>1</v>
      </c>
      <c r="N1917" s="491">
        <f t="shared" ref="N1917" si="1066">ROUND(M1917*L1917,2)</f>
        <v>1</v>
      </c>
      <c r="O1917" s="577"/>
      <c r="P1917" s="577"/>
      <c r="Q1917" s="492">
        <f>ROUND(N1917*O1917,2)</f>
        <v>0</v>
      </c>
      <c r="R1917" s="492"/>
      <c r="S1917" s="715">
        <f>ROUND(Q1917+R1917,2)</f>
        <v>0</v>
      </c>
      <c r="T1917" s="577"/>
      <c r="U1917" s="609"/>
      <c r="V1917" s="609"/>
      <c r="W1917" s="609"/>
      <c r="X1917" s="609"/>
      <c r="Y1917" s="609"/>
    </row>
    <row r="1918" spans="1:25" s="559" customFormat="1" ht="15.75" customHeight="1" x14ac:dyDescent="0.3">
      <c r="A1918" s="477" t="s">
        <v>5214</v>
      </c>
      <c r="B1918" s="538" t="s">
        <v>2974</v>
      </c>
      <c r="C1918" s="477" t="s">
        <v>552</v>
      </c>
      <c r="D1918" s="499" t="s">
        <v>1313</v>
      </c>
      <c r="E1918" s="479" t="s">
        <v>1685</v>
      </c>
      <c r="F1918" s="479">
        <f>F1919</f>
        <v>1</v>
      </c>
      <c r="G1918" s="479"/>
      <c r="H1918" s="479"/>
      <c r="I1918" s="479"/>
      <c r="J1918" s="479"/>
      <c r="K1918" s="479"/>
      <c r="L1918" s="500">
        <f t="shared" si="1065"/>
        <v>1</v>
      </c>
      <c r="M1918" s="482">
        <v>1</v>
      </c>
      <c r="N1918" s="483">
        <f>ROUND(M1918*L1918,2)</f>
        <v>1</v>
      </c>
      <c r="O1918" s="575"/>
      <c r="P1918" s="575"/>
      <c r="Q1918" s="485"/>
      <c r="R1918" s="485">
        <f>ROUND(N1918*P1918,2)</f>
        <v>0</v>
      </c>
      <c r="S1918" s="715">
        <f>ROUND(Q1918+R1918,2)</f>
        <v>0</v>
      </c>
      <c r="T1918" s="586"/>
      <c r="U1918" s="558"/>
      <c r="V1918" s="558"/>
      <c r="W1918" s="558"/>
      <c r="X1918" s="558"/>
      <c r="Y1918" s="558"/>
    </row>
    <row r="1919" spans="1:25" s="703" customFormat="1" ht="17.25" customHeight="1" x14ac:dyDescent="0.25">
      <c r="A1919" s="697" t="s">
        <v>5215</v>
      </c>
      <c r="B1919" s="698"/>
      <c r="C1919" s="697" t="s">
        <v>553</v>
      </c>
      <c r="D1919" s="927" t="s">
        <v>4809</v>
      </c>
      <c r="E1919" s="564" t="s">
        <v>1685</v>
      </c>
      <c r="F1919" s="548">
        <v>1</v>
      </c>
      <c r="G1919" s="548"/>
      <c r="H1919" s="548"/>
      <c r="I1919" s="548"/>
      <c r="J1919" s="548"/>
      <c r="K1919" s="548"/>
      <c r="L1919" s="645">
        <f t="shared" si="1065"/>
        <v>1</v>
      </c>
      <c r="M1919" s="646">
        <v>1</v>
      </c>
      <c r="N1919" s="491">
        <f t="shared" ref="N1919" si="1067">ROUND(M1919*L1919,2)</f>
        <v>1</v>
      </c>
      <c r="O1919" s="700"/>
      <c r="P1919" s="700"/>
      <c r="Q1919" s="492">
        <f>ROUND(N1919*O1919,2)</f>
        <v>0</v>
      </c>
      <c r="R1919" s="492"/>
      <c r="S1919" s="715">
        <f>ROUND(Q1919+R1919,2)</f>
        <v>0</v>
      </c>
      <c r="T1919" s="701" t="s">
        <v>3137</v>
      </c>
      <c r="U1919" s="628"/>
      <c r="V1919" s="629"/>
      <c r="W1919" s="629"/>
      <c r="X1919" s="629"/>
      <c r="Y1919" s="629"/>
    </row>
    <row r="1920" spans="1:25" s="629" customFormat="1" ht="17.25" customHeight="1" x14ac:dyDescent="0.25">
      <c r="A1920" s="486" t="s">
        <v>5216</v>
      </c>
      <c r="B1920" s="547"/>
      <c r="C1920" s="546" t="s">
        <v>553</v>
      </c>
      <c r="D1920" s="813" t="s">
        <v>4794</v>
      </c>
      <c r="E1920" s="548" t="s">
        <v>18</v>
      </c>
      <c r="F1920" s="548">
        <v>1</v>
      </c>
      <c r="G1920" s="548"/>
      <c r="H1920" s="548"/>
      <c r="I1920" s="548"/>
      <c r="J1920" s="548"/>
      <c r="K1920" s="548"/>
      <c r="L1920" s="645">
        <f t="shared" si="1065"/>
        <v>1</v>
      </c>
      <c r="M1920" s="646">
        <v>1</v>
      </c>
      <c r="N1920" s="647">
        <f>M1920*L1920</f>
        <v>1</v>
      </c>
      <c r="O1920" s="581"/>
      <c r="P1920" s="581"/>
      <c r="Q1920" s="549">
        <f t="shared" ref="Q1920" si="1068">ROUND(N1920*O1920,2)</f>
        <v>0</v>
      </c>
      <c r="R1920" s="549"/>
      <c r="S1920" s="715">
        <f t="shared" ref="S1920" si="1069">ROUND(Q1920+R1920,2)</f>
        <v>0</v>
      </c>
      <c r="T1920" s="620"/>
      <c r="U1920" s="628"/>
    </row>
    <row r="1921" spans="1:25" s="610" customFormat="1" ht="17.25" customHeight="1" x14ac:dyDescent="0.25">
      <c r="A1921" s="486" t="s">
        <v>5217</v>
      </c>
      <c r="B1921" s="487"/>
      <c r="C1921" s="486" t="s">
        <v>553</v>
      </c>
      <c r="D1921" s="813" t="s">
        <v>4810</v>
      </c>
      <c r="E1921" s="489" t="s">
        <v>1685</v>
      </c>
      <c r="F1921" s="489">
        <v>1</v>
      </c>
      <c r="G1921" s="489"/>
      <c r="H1921" s="489"/>
      <c r="I1921" s="489"/>
      <c r="J1921" s="489"/>
      <c r="K1921" s="489"/>
      <c r="L1921" s="540">
        <f t="shared" si="1065"/>
        <v>1</v>
      </c>
      <c r="M1921" s="462">
        <v>1</v>
      </c>
      <c r="N1921" s="491">
        <f t="shared" ref="N1921" si="1070">ROUND(M1921*L1921,2)</f>
        <v>1</v>
      </c>
      <c r="O1921" s="576"/>
      <c r="P1921" s="576"/>
      <c r="Q1921" s="492">
        <f>ROUND(N1921*O1921,2)</f>
        <v>0</v>
      </c>
      <c r="R1921" s="492"/>
      <c r="S1921" s="715">
        <f>ROUND(Q1921+R1921,2)</f>
        <v>0</v>
      </c>
      <c r="T1921" s="661"/>
      <c r="U1921" s="609"/>
    </row>
    <row r="1922" spans="1:25" s="559" customFormat="1" x14ac:dyDescent="0.25">
      <c r="A1922" s="477" t="s">
        <v>5218</v>
      </c>
      <c r="B1922" s="501" t="s">
        <v>2307</v>
      </c>
      <c r="C1922" s="477" t="s">
        <v>552</v>
      </c>
      <c r="D1922" s="499" t="s">
        <v>1695</v>
      </c>
      <c r="E1922" s="479" t="s">
        <v>18</v>
      </c>
      <c r="F1922" s="818">
        <f>F1923</f>
        <v>1</v>
      </c>
      <c r="G1922" s="563"/>
      <c r="H1922" s="479"/>
      <c r="I1922" s="484"/>
      <c r="J1922" s="636"/>
      <c r="K1922" s="484"/>
      <c r="L1922" s="506">
        <f t="shared" si="1065"/>
        <v>1</v>
      </c>
      <c r="M1922" s="507">
        <v>1</v>
      </c>
      <c r="N1922" s="483">
        <f>ROUND(M1922*L1922,2)</f>
        <v>1</v>
      </c>
      <c r="O1922" s="575"/>
      <c r="P1922" s="575"/>
      <c r="Q1922" s="485"/>
      <c r="R1922" s="485">
        <f>ROUND(N1922*P1922,2)</f>
        <v>0</v>
      </c>
      <c r="S1922" s="715">
        <f>ROUND(Q1922+R1922,2)</f>
        <v>0</v>
      </c>
      <c r="T1922" s="587" t="s">
        <v>556</v>
      </c>
      <c r="U1922" s="558"/>
      <c r="V1922" s="558"/>
      <c r="W1922" s="558"/>
      <c r="X1922" s="558"/>
      <c r="Y1922" s="558"/>
    </row>
    <row r="1923" spans="1:25" s="610" customFormat="1" x14ac:dyDescent="0.25">
      <c r="A1923" s="486" t="s">
        <v>5219</v>
      </c>
      <c r="B1923" s="543"/>
      <c r="C1923" s="516" t="s">
        <v>553</v>
      </c>
      <c r="D1923" s="819" t="s">
        <v>4793</v>
      </c>
      <c r="E1923" s="489" t="s">
        <v>18</v>
      </c>
      <c r="F1923" s="520">
        <v>1</v>
      </c>
      <c r="G1923" s="560"/>
      <c r="H1923" s="496"/>
      <c r="I1923" s="492"/>
      <c r="J1923" s="526"/>
      <c r="K1923" s="492"/>
      <c r="L1923" s="494">
        <f t="shared" si="1065"/>
        <v>1</v>
      </c>
      <c r="M1923" s="490">
        <v>1</v>
      </c>
      <c r="N1923" s="491">
        <f t="shared" ref="N1923" si="1071">ROUND(M1923*L1923,2)</f>
        <v>1</v>
      </c>
      <c r="O1923" s="577"/>
      <c r="P1923" s="577"/>
      <c r="Q1923" s="492">
        <f>ROUND(N1923*O1923,2)</f>
        <v>0</v>
      </c>
      <c r="R1923" s="492"/>
      <c r="S1923" s="715">
        <f>ROUND(Q1923+R1923,2)</f>
        <v>0</v>
      </c>
      <c r="T1923" s="577"/>
      <c r="U1923" s="609"/>
      <c r="V1923" s="609"/>
      <c r="W1923" s="609"/>
      <c r="X1923" s="609"/>
      <c r="Y1923" s="609"/>
    </row>
    <row r="1924" spans="1:25" s="617" customFormat="1" ht="22.5" customHeight="1" x14ac:dyDescent="0.3">
      <c r="A1924" s="510" t="s">
        <v>545</v>
      </c>
      <c r="B1924" s="511"/>
      <c r="C1924" s="510"/>
      <c r="D1924" s="465" t="s">
        <v>4813</v>
      </c>
      <c r="E1924" s="512"/>
      <c r="F1924" s="513"/>
      <c r="G1924" s="512"/>
      <c r="H1924" s="512"/>
      <c r="I1924" s="512"/>
      <c r="J1924" s="512"/>
      <c r="K1924" s="512"/>
      <c r="L1924" s="514"/>
      <c r="M1924" s="467"/>
      <c r="N1924" s="468"/>
      <c r="O1924" s="579"/>
      <c r="P1924" s="579"/>
      <c r="Q1924" s="469"/>
      <c r="R1924" s="469"/>
      <c r="S1924" s="715"/>
      <c r="T1924" s="579"/>
      <c r="U1924" s="616"/>
      <c r="V1924" s="616"/>
      <c r="W1924" s="616"/>
      <c r="X1924" s="616"/>
      <c r="Y1924" s="616"/>
    </row>
    <row r="1925" spans="1:25" s="608" customFormat="1" ht="32.25" customHeight="1" x14ac:dyDescent="0.3">
      <c r="A1925" s="477" t="s">
        <v>2880</v>
      </c>
      <c r="B1925" s="501" t="s">
        <v>2086</v>
      </c>
      <c r="C1925" s="477" t="s">
        <v>552</v>
      </c>
      <c r="D1925" s="802" t="s">
        <v>3128</v>
      </c>
      <c r="E1925" s="803" t="s">
        <v>3</v>
      </c>
      <c r="F1925" s="804"/>
      <c r="G1925" s="803"/>
      <c r="H1925" s="479"/>
      <c r="I1925" s="480"/>
      <c r="J1925" s="480"/>
      <c r="K1925" s="480">
        <f>SUM(K1926:K1930)</f>
        <v>43.032000000000004</v>
      </c>
      <c r="L1925" s="480">
        <f>K1925</f>
        <v>43.032000000000004</v>
      </c>
      <c r="M1925" s="482">
        <v>1</v>
      </c>
      <c r="N1925" s="483">
        <f>ROUND(M1925*L1925,2)</f>
        <v>43.03</v>
      </c>
      <c r="O1925" s="575"/>
      <c r="P1925" s="575"/>
      <c r="Q1925" s="485"/>
      <c r="R1925" s="485">
        <f>ROUND(N1925*P1925,2)</f>
        <v>0</v>
      </c>
      <c r="S1925" s="715">
        <f>ROUND(Q1925+R1925,2)</f>
        <v>0</v>
      </c>
      <c r="T1925" s="575" t="s">
        <v>555</v>
      </c>
      <c r="U1925" s="607"/>
      <c r="V1925" s="607"/>
      <c r="W1925" s="607"/>
      <c r="X1925" s="607"/>
      <c r="Y1925" s="607"/>
    </row>
    <row r="1926" spans="1:25" s="610" customFormat="1" ht="22.5" customHeight="1" x14ac:dyDescent="0.25">
      <c r="A1926" s="486" t="s">
        <v>2881</v>
      </c>
      <c r="B1926" s="487"/>
      <c r="C1926" s="800" t="s">
        <v>553</v>
      </c>
      <c r="D1926" s="813" t="s">
        <v>4831</v>
      </c>
      <c r="E1926" s="496" t="s">
        <v>1210</v>
      </c>
      <c r="F1926" s="570"/>
      <c r="G1926" s="565">
        <v>1</v>
      </c>
      <c r="H1926" s="801">
        <v>0.8</v>
      </c>
      <c r="I1926" s="492">
        <f>(G1926+H1926)*2</f>
        <v>3.6</v>
      </c>
      <c r="J1926" s="634">
        <v>9.66</v>
      </c>
      <c r="K1926" s="492">
        <f>J1926*I1926</f>
        <v>34.776000000000003</v>
      </c>
      <c r="L1926" s="492">
        <f>J1926</f>
        <v>9.66</v>
      </c>
      <c r="M1926" s="490">
        <v>1.1000000000000001</v>
      </c>
      <c r="N1926" s="491">
        <f t="shared" ref="N1926:N1930" si="1072">ROUND(M1926*L1926,2)</f>
        <v>10.63</v>
      </c>
      <c r="O1926" s="576"/>
      <c r="P1926" s="576"/>
      <c r="Q1926" s="492">
        <f t="shared" ref="Q1926:Q1930" si="1073">ROUND(N1926*O1926,2)</f>
        <v>0</v>
      </c>
      <c r="R1926" s="492"/>
      <c r="S1926" s="715">
        <f t="shared" ref="S1926:S1930" si="1074">ROUND(Q1926+R1926,2)</f>
        <v>0</v>
      </c>
      <c r="T1926" s="576"/>
      <c r="U1926" s="609"/>
      <c r="V1926" s="609"/>
      <c r="W1926" s="609"/>
      <c r="X1926" s="609"/>
      <c r="Y1926" s="609"/>
    </row>
    <row r="1927" spans="1:25" s="610" customFormat="1" ht="22.5" customHeight="1" x14ac:dyDescent="0.25">
      <c r="A1927" s="486" t="s">
        <v>2882</v>
      </c>
      <c r="B1927" s="487"/>
      <c r="C1927" s="800" t="s">
        <v>553</v>
      </c>
      <c r="D1927" s="813" t="s">
        <v>4832</v>
      </c>
      <c r="E1927" s="496" t="s">
        <v>1210</v>
      </c>
      <c r="F1927" s="570"/>
      <c r="G1927" s="565">
        <v>1.6</v>
      </c>
      <c r="H1927" s="801">
        <v>1</v>
      </c>
      <c r="I1927" s="492">
        <f t="shared" ref="I1927" si="1075">(G1927+H1927)*2</f>
        <v>5.2</v>
      </c>
      <c r="J1927" s="634">
        <v>0.73</v>
      </c>
      <c r="K1927" s="492">
        <f t="shared" ref="K1927" si="1076">J1927*I1927</f>
        <v>3.7959999999999998</v>
      </c>
      <c r="L1927" s="492">
        <f>J1927</f>
        <v>0.73</v>
      </c>
      <c r="M1927" s="490">
        <v>1.1000000000000001</v>
      </c>
      <c r="N1927" s="491">
        <f t="shared" si="1072"/>
        <v>0.8</v>
      </c>
      <c r="O1927" s="576"/>
      <c r="P1927" s="576"/>
      <c r="Q1927" s="492">
        <f t="shared" si="1073"/>
        <v>0</v>
      </c>
      <c r="R1927" s="492"/>
      <c r="S1927" s="715">
        <f t="shared" si="1074"/>
        <v>0</v>
      </c>
      <c r="T1927" s="576"/>
      <c r="U1927" s="609"/>
      <c r="V1927" s="609"/>
      <c r="W1927" s="609"/>
      <c r="X1927" s="609"/>
      <c r="Y1927" s="609"/>
    </row>
    <row r="1928" spans="1:25" s="610" customFormat="1" ht="22.5" customHeight="1" x14ac:dyDescent="0.25">
      <c r="A1928" s="486" t="s">
        <v>2883</v>
      </c>
      <c r="B1928" s="487"/>
      <c r="C1928" s="800" t="s">
        <v>553</v>
      </c>
      <c r="D1928" s="813" t="s">
        <v>4833</v>
      </c>
      <c r="E1928" s="496" t="s">
        <v>1210</v>
      </c>
      <c r="F1928" s="570"/>
      <c r="G1928" s="565">
        <v>0.5</v>
      </c>
      <c r="H1928" s="801">
        <v>0.25</v>
      </c>
      <c r="I1928" s="492">
        <f>(G1928+H1928)*2</f>
        <v>1.5</v>
      </c>
      <c r="J1928" s="634">
        <v>0.52</v>
      </c>
      <c r="K1928" s="492">
        <f>J1928*I1928</f>
        <v>0.78</v>
      </c>
      <c r="L1928" s="492">
        <f t="shared" ref="L1928" si="1077">J1928</f>
        <v>0.52</v>
      </c>
      <c r="M1928" s="490">
        <v>1.1000000000000001</v>
      </c>
      <c r="N1928" s="491">
        <f t="shared" si="1072"/>
        <v>0.56999999999999995</v>
      </c>
      <c r="O1928" s="576"/>
      <c r="P1928" s="576"/>
      <c r="Q1928" s="492">
        <f t="shared" si="1073"/>
        <v>0</v>
      </c>
      <c r="R1928" s="492"/>
      <c r="S1928" s="715">
        <f t="shared" si="1074"/>
        <v>0</v>
      </c>
      <c r="T1928" s="576"/>
      <c r="U1928" s="609"/>
      <c r="V1928" s="609"/>
      <c r="W1928" s="609"/>
      <c r="X1928" s="609"/>
      <c r="Y1928" s="609"/>
    </row>
    <row r="1929" spans="1:25" s="610" customFormat="1" ht="22.5" customHeight="1" x14ac:dyDescent="0.25">
      <c r="A1929" s="486" t="s">
        <v>2884</v>
      </c>
      <c r="B1929" s="487"/>
      <c r="C1929" s="800" t="s">
        <v>553</v>
      </c>
      <c r="D1929" s="813" t="s">
        <v>4834</v>
      </c>
      <c r="E1929" s="496" t="s">
        <v>18</v>
      </c>
      <c r="F1929" s="570">
        <v>2</v>
      </c>
      <c r="G1929" s="565"/>
      <c r="H1929" s="801"/>
      <c r="I1929" s="492"/>
      <c r="J1929" s="634"/>
      <c r="K1929" s="833">
        <v>1.96</v>
      </c>
      <c r="L1929" s="492">
        <f>F1929</f>
        <v>2</v>
      </c>
      <c r="M1929" s="490">
        <v>1</v>
      </c>
      <c r="N1929" s="491">
        <f t="shared" si="1072"/>
        <v>2</v>
      </c>
      <c r="O1929" s="576"/>
      <c r="P1929" s="576"/>
      <c r="Q1929" s="492">
        <f t="shared" si="1073"/>
        <v>0</v>
      </c>
      <c r="R1929" s="492"/>
      <c r="S1929" s="715">
        <f t="shared" si="1074"/>
        <v>0</v>
      </c>
      <c r="T1929" s="576"/>
      <c r="U1929" s="609"/>
      <c r="V1929" s="609"/>
      <c r="W1929" s="609"/>
      <c r="X1929" s="609"/>
      <c r="Y1929" s="609"/>
    </row>
    <row r="1930" spans="1:25" s="610" customFormat="1" ht="22.5" customHeight="1" x14ac:dyDescent="0.25">
      <c r="A1930" s="486" t="s">
        <v>2885</v>
      </c>
      <c r="B1930" s="487"/>
      <c r="C1930" s="800" t="s">
        <v>553</v>
      </c>
      <c r="D1930" s="813" t="s">
        <v>4835</v>
      </c>
      <c r="E1930" s="496" t="s">
        <v>18</v>
      </c>
      <c r="F1930" s="570">
        <v>1</v>
      </c>
      <c r="G1930" s="565"/>
      <c r="H1930" s="801"/>
      <c r="I1930" s="492"/>
      <c r="J1930" s="634"/>
      <c r="K1930" s="833">
        <v>1.72</v>
      </c>
      <c r="L1930" s="492">
        <f>F1930</f>
        <v>1</v>
      </c>
      <c r="M1930" s="490">
        <v>1</v>
      </c>
      <c r="N1930" s="491">
        <f t="shared" si="1072"/>
        <v>1</v>
      </c>
      <c r="O1930" s="576"/>
      <c r="P1930" s="576"/>
      <c r="Q1930" s="492">
        <f t="shared" si="1073"/>
        <v>0</v>
      </c>
      <c r="R1930" s="492"/>
      <c r="S1930" s="715">
        <f t="shared" si="1074"/>
        <v>0</v>
      </c>
      <c r="T1930" s="576"/>
      <c r="U1930" s="609"/>
      <c r="V1930" s="609"/>
      <c r="W1930" s="609"/>
      <c r="X1930" s="609"/>
      <c r="Y1930" s="609"/>
    </row>
    <row r="1931" spans="1:25" s="559" customFormat="1" x14ac:dyDescent="0.3">
      <c r="A1931" s="477" t="s">
        <v>2902</v>
      </c>
      <c r="B1931" s="501" t="s">
        <v>5577</v>
      </c>
      <c r="C1931" s="829" t="s">
        <v>552</v>
      </c>
      <c r="D1931" s="508" t="s">
        <v>5576</v>
      </c>
      <c r="E1931" s="479" t="s">
        <v>18</v>
      </c>
      <c r="F1931" s="500">
        <f>F1932</f>
        <v>2</v>
      </c>
      <c r="G1931" s="500"/>
      <c r="H1931" s="500"/>
      <c r="I1931" s="500"/>
      <c r="J1931" s="500"/>
      <c r="K1931" s="500"/>
      <c r="L1931" s="506">
        <f>F1931</f>
        <v>2</v>
      </c>
      <c r="M1931" s="507">
        <v>1</v>
      </c>
      <c r="N1931" s="483">
        <f>ROUND(M1931*L1931,2)</f>
        <v>2</v>
      </c>
      <c r="O1931" s="575"/>
      <c r="P1931" s="575"/>
      <c r="Q1931" s="485"/>
      <c r="R1931" s="485">
        <f>ROUND(N1931*P1931,2)</f>
        <v>0</v>
      </c>
      <c r="S1931" s="715">
        <f>ROUND(Q1931+R1931,2)</f>
        <v>0</v>
      </c>
      <c r="T1931" s="586"/>
      <c r="U1931" s="558"/>
      <c r="V1931" s="558"/>
      <c r="W1931" s="558"/>
      <c r="X1931" s="558"/>
      <c r="Y1931" s="558"/>
    </row>
    <row r="1932" spans="1:25" s="626" customFormat="1" ht="27.6" x14ac:dyDescent="0.3">
      <c r="A1932" s="486" t="s">
        <v>2903</v>
      </c>
      <c r="B1932" s="543"/>
      <c r="C1932" s="486" t="s">
        <v>553</v>
      </c>
      <c r="D1932" s="819" t="s">
        <v>4814</v>
      </c>
      <c r="E1932" s="496" t="s">
        <v>18</v>
      </c>
      <c r="F1932" s="517">
        <v>2</v>
      </c>
      <c r="G1932" s="517"/>
      <c r="H1932" s="517"/>
      <c r="I1932" s="517"/>
      <c r="J1932" s="517"/>
      <c r="K1932" s="517"/>
      <c r="L1932" s="494">
        <f t="shared" ref="L1932" si="1078">F1932</f>
        <v>2</v>
      </c>
      <c r="M1932" s="490">
        <v>1</v>
      </c>
      <c r="N1932" s="491">
        <f t="shared" ref="N1932" si="1079">ROUND(M1932*L1932,2)</f>
        <v>2</v>
      </c>
      <c r="O1932" s="577"/>
      <c r="P1932" s="577"/>
      <c r="Q1932" s="492">
        <f>ROUND(N1932*O1932,2)</f>
        <v>0</v>
      </c>
      <c r="R1932" s="492"/>
      <c r="S1932" s="715">
        <f>ROUND(Q1932+R1932,2)</f>
        <v>0</v>
      </c>
      <c r="T1932" s="584"/>
      <c r="U1932" s="625"/>
      <c r="V1932" s="625"/>
      <c r="W1932" s="625"/>
      <c r="X1932" s="625"/>
      <c r="Y1932" s="625"/>
    </row>
    <row r="1933" spans="1:25" s="617" customFormat="1" ht="22.5" customHeight="1" x14ac:dyDescent="0.3">
      <c r="A1933" s="510" t="s">
        <v>546</v>
      </c>
      <c r="B1933" s="511"/>
      <c r="C1933" s="510"/>
      <c r="D1933" s="465" t="s">
        <v>4815</v>
      </c>
      <c r="E1933" s="512"/>
      <c r="F1933" s="513"/>
      <c r="G1933" s="512"/>
      <c r="H1933" s="512"/>
      <c r="I1933" s="512"/>
      <c r="J1933" s="512"/>
      <c r="K1933" s="512"/>
      <c r="L1933" s="514"/>
      <c r="M1933" s="467"/>
      <c r="N1933" s="468"/>
      <c r="O1933" s="579"/>
      <c r="P1933" s="579"/>
      <c r="Q1933" s="469"/>
      <c r="R1933" s="469"/>
      <c r="S1933" s="715"/>
      <c r="T1933" s="579"/>
      <c r="U1933" s="616"/>
      <c r="V1933" s="616"/>
      <c r="W1933" s="616"/>
      <c r="X1933" s="616"/>
      <c r="Y1933" s="616"/>
    </row>
    <row r="1934" spans="1:25" s="608" customFormat="1" ht="32.25" customHeight="1" x14ac:dyDescent="0.3">
      <c r="A1934" s="477" t="s">
        <v>2911</v>
      </c>
      <c r="B1934" s="501" t="s">
        <v>2086</v>
      </c>
      <c r="C1934" s="477" t="s">
        <v>552</v>
      </c>
      <c r="D1934" s="802" t="s">
        <v>3128</v>
      </c>
      <c r="E1934" s="803" t="s">
        <v>3</v>
      </c>
      <c r="F1934" s="804"/>
      <c r="G1934" s="803"/>
      <c r="H1934" s="479"/>
      <c r="I1934" s="480"/>
      <c r="J1934" s="480"/>
      <c r="K1934" s="480">
        <f>SUM(K1935:K1936)</f>
        <v>0.23000500000000001</v>
      </c>
      <c r="L1934" s="480">
        <f>K1934</f>
        <v>0.23000500000000001</v>
      </c>
      <c r="M1934" s="482">
        <v>1</v>
      </c>
      <c r="N1934" s="483">
        <f>ROUND(M1934*L1934,2)</f>
        <v>0.23</v>
      </c>
      <c r="O1934" s="575"/>
      <c r="P1934" s="575"/>
      <c r="Q1934" s="485"/>
      <c r="R1934" s="485">
        <f>ROUND(N1934*P1934,2)</f>
        <v>0</v>
      </c>
      <c r="S1934" s="715">
        <f>ROUND(Q1934+R1934,2)</f>
        <v>0</v>
      </c>
      <c r="T1934" s="575" t="s">
        <v>555</v>
      </c>
      <c r="U1934" s="607"/>
      <c r="V1934" s="607"/>
      <c r="W1934" s="607"/>
      <c r="X1934" s="607"/>
      <c r="Y1934" s="607"/>
    </row>
    <row r="1935" spans="1:25" s="610" customFormat="1" ht="22.5" customHeight="1" x14ac:dyDescent="0.25">
      <c r="A1935" s="486" t="s">
        <v>2912</v>
      </c>
      <c r="B1935" s="487"/>
      <c r="C1935" s="800" t="s">
        <v>553</v>
      </c>
      <c r="D1935" s="819" t="s">
        <v>4523</v>
      </c>
      <c r="E1935" s="496" t="s">
        <v>1210</v>
      </c>
      <c r="F1935" s="570"/>
      <c r="G1935" s="565"/>
      <c r="H1935" s="801"/>
      <c r="I1935" s="492">
        <v>0.125</v>
      </c>
      <c r="J1935" s="634">
        <v>0.01</v>
      </c>
      <c r="K1935" s="492">
        <f>J1935*I1935*3.14</f>
        <v>3.9250000000000005E-3</v>
      </c>
      <c r="L1935" s="492">
        <f>J1935</f>
        <v>0.01</v>
      </c>
      <c r="M1935" s="490">
        <v>1.1000000000000001</v>
      </c>
      <c r="N1935" s="491">
        <f t="shared" ref="N1935:N1937" si="1080">ROUND(M1935*L1935,2)</f>
        <v>0.01</v>
      </c>
      <c r="O1935" s="576"/>
      <c r="P1935" s="576"/>
      <c r="Q1935" s="492">
        <f t="shared" ref="Q1935:Q1937" si="1081">ROUND(N1935*O1935,2)</f>
        <v>0</v>
      </c>
      <c r="R1935" s="492"/>
      <c r="S1935" s="715">
        <f t="shared" ref="S1935:S1937" si="1082">ROUND(Q1935+R1935,2)</f>
        <v>0</v>
      </c>
      <c r="T1935" s="576"/>
      <c r="U1935" s="609"/>
      <c r="V1935" s="609"/>
      <c r="W1935" s="609"/>
      <c r="X1935" s="609"/>
      <c r="Y1935" s="609"/>
    </row>
    <row r="1936" spans="1:25" s="610" customFormat="1" ht="22.5" customHeight="1" x14ac:dyDescent="0.25">
      <c r="A1936" s="486" t="s">
        <v>2913</v>
      </c>
      <c r="B1936" s="487"/>
      <c r="C1936" s="800" t="s">
        <v>553</v>
      </c>
      <c r="D1936" s="821" t="s">
        <v>4519</v>
      </c>
      <c r="E1936" s="496" t="s">
        <v>1210</v>
      </c>
      <c r="F1936" s="570"/>
      <c r="G1936" s="565"/>
      <c r="H1936" s="801"/>
      <c r="I1936" s="492">
        <v>0.1</v>
      </c>
      <c r="J1936" s="634">
        <v>0.72</v>
      </c>
      <c r="K1936" s="492">
        <f>J1936*I1936*3.14</f>
        <v>0.22608</v>
      </c>
      <c r="L1936" s="492">
        <f>J1936</f>
        <v>0.72</v>
      </c>
      <c r="M1936" s="490">
        <v>1.1000000000000001</v>
      </c>
      <c r="N1936" s="491">
        <f t="shared" si="1080"/>
        <v>0.79</v>
      </c>
      <c r="O1936" s="576"/>
      <c r="P1936" s="576"/>
      <c r="Q1936" s="492">
        <f t="shared" si="1081"/>
        <v>0</v>
      </c>
      <c r="R1936" s="492"/>
      <c r="S1936" s="715">
        <f t="shared" si="1082"/>
        <v>0</v>
      </c>
      <c r="T1936" s="576"/>
      <c r="U1936" s="609"/>
      <c r="V1936" s="609"/>
      <c r="W1936" s="609"/>
      <c r="X1936" s="609"/>
      <c r="Y1936" s="609"/>
    </row>
    <row r="1937" spans="1:25" s="610" customFormat="1" ht="22.5" customHeight="1" x14ac:dyDescent="0.25">
      <c r="A1937" s="486" t="s">
        <v>2914</v>
      </c>
      <c r="B1937" s="487"/>
      <c r="C1937" s="800" t="s">
        <v>553</v>
      </c>
      <c r="D1937" s="835" t="s">
        <v>705</v>
      </c>
      <c r="E1937" s="806" t="s">
        <v>3</v>
      </c>
      <c r="F1937" s="807">
        <f>0.06+0.12+0.02</f>
        <v>0.19999999999999998</v>
      </c>
      <c r="G1937" s="565"/>
      <c r="H1937" s="801"/>
      <c r="I1937" s="492"/>
      <c r="J1937" s="634"/>
      <c r="K1937" s="492"/>
      <c r="L1937" s="492">
        <f>F1937</f>
        <v>0.19999999999999998</v>
      </c>
      <c r="M1937" s="490">
        <v>1</v>
      </c>
      <c r="N1937" s="491">
        <f t="shared" si="1080"/>
        <v>0.2</v>
      </c>
      <c r="O1937" s="576"/>
      <c r="P1937" s="576"/>
      <c r="Q1937" s="492">
        <f t="shared" si="1081"/>
        <v>0</v>
      </c>
      <c r="R1937" s="492"/>
      <c r="S1937" s="715">
        <f t="shared" si="1082"/>
        <v>0</v>
      </c>
      <c r="T1937" s="576"/>
      <c r="U1937" s="609"/>
      <c r="V1937" s="609"/>
      <c r="W1937" s="609"/>
      <c r="X1937" s="609"/>
      <c r="Y1937" s="609"/>
    </row>
    <row r="1938" spans="1:25" s="559" customFormat="1" x14ac:dyDescent="0.3">
      <c r="A1938" s="477" t="s">
        <v>2927</v>
      </c>
      <c r="B1938" s="501" t="s">
        <v>4988</v>
      </c>
      <c r="C1938" s="504" t="s">
        <v>552</v>
      </c>
      <c r="D1938" s="508" t="s">
        <v>654</v>
      </c>
      <c r="E1938" s="479" t="s">
        <v>18</v>
      </c>
      <c r="F1938" s="500">
        <f>F1939+F1940+F1941</f>
        <v>15</v>
      </c>
      <c r="G1938" s="500"/>
      <c r="H1938" s="500"/>
      <c r="I1938" s="500"/>
      <c r="J1938" s="500"/>
      <c r="K1938" s="500"/>
      <c r="L1938" s="506">
        <f>F1938</f>
        <v>15</v>
      </c>
      <c r="M1938" s="507">
        <v>1</v>
      </c>
      <c r="N1938" s="483">
        <f>ROUND(M1938*L1938,2)</f>
        <v>15</v>
      </c>
      <c r="O1938" s="575"/>
      <c r="P1938" s="575"/>
      <c r="Q1938" s="485"/>
      <c r="R1938" s="485">
        <f>ROUND(N1938*P1938,2)</f>
        <v>0</v>
      </c>
      <c r="S1938" s="715">
        <f>ROUND(Q1938+R1938,2)</f>
        <v>0</v>
      </c>
      <c r="T1938" s="586"/>
      <c r="U1938" s="558"/>
      <c r="V1938" s="558"/>
      <c r="W1938" s="558"/>
      <c r="X1938" s="558"/>
      <c r="Y1938" s="558"/>
    </row>
    <row r="1939" spans="1:25" s="626" customFormat="1" ht="27.6" x14ac:dyDescent="0.3">
      <c r="A1939" s="486" t="s">
        <v>2928</v>
      </c>
      <c r="B1939" s="543"/>
      <c r="C1939" s="486" t="s">
        <v>553</v>
      </c>
      <c r="D1939" s="819" t="s">
        <v>1543</v>
      </c>
      <c r="E1939" s="489" t="s">
        <v>18</v>
      </c>
      <c r="F1939" s="517">
        <v>10</v>
      </c>
      <c r="G1939" s="517"/>
      <c r="H1939" s="517"/>
      <c r="I1939" s="517"/>
      <c r="J1939" s="517"/>
      <c r="K1939" s="517"/>
      <c r="L1939" s="494">
        <f>F1939</f>
        <v>10</v>
      </c>
      <c r="M1939" s="490">
        <v>1</v>
      </c>
      <c r="N1939" s="491">
        <f t="shared" ref="N1939" si="1083">M1939*L1939</f>
        <v>10</v>
      </c>
      <c r="O1939" s="577"/>
      <c r="P1939" s="577"/>
      <c r="Q1939" s="492">
        <f t="shared" ref="Q1939" si="1084">ROUND(N1939*O1939,2)</f>
        <v>0</v>
      </c>
      <c r="R1939" s="492"/>
      <c r="S1939" s="715">
        <f t="shared" ref="S1939" si="1085">ROUND(Q1939+R1939,2)</f>
        <v>0</v>
      </c>
      <c r="T1939" s="584"/>
      <c r="U1939" s="625"/>
      <c r="V1939" s="625"/>
      <c r="W1939" s="625"/>
      <c r="X1939" s="625"/>
      <c r="Y1939" s="625"/>
    </row>
    <row r="1940" spans="1:25" s="610" customFormat="1" ht="27.6" x14ac:dyDescent="0.25">
      <c r="A1940" s="486" t="s">
        <v>2929</v>
      </c>
      <c r="B1940" s="543"/>
      <c r="C1940" s="516" t="s">
        <v>553</v>
      </c>
      <c r="D1940" s="821" t="s">
        <v>1639</v>
      </c>
      <c r="E1940" s="489" t="s">
        <v>18</v>
      </c>
      <c r="F1940" s="520">
        <v>1</v>
      </c>
      <c r="G1940" s="560"/>
      <c r="H1940" s="496"/>
      <c r="I1940" s="492"/>
      <c r="J1940" s="526"/>
      <c r="K1940" s="492"/>
      <c r="L1940" s="494">
        <f t="shared" ref="L1940:L1941" si="1086">F1940</f>
        <v>1</v>
      </c>
      <c r="M1940" s="490">
        <v>1</v>
      </c>
      <c r="N1940" s="491">
        <f t="shared" ref="N1940:N1941" si="1087">M1940*L1940</f>
        <v>1</v>
      </c>
      <c r="O1940" s="577"/>
      <c r="P1940" s="577"/>
      <c r="Q1940" s="492">
        <f t="shared" ref="Q1940:Q1941" si="1088">ROUND(N1940*O1940,2)</f>
        <v>0</v>
      </c>
      <c r="R1940" s="492"/>
      <c r="S1940" s="715">
        <f t="shared" ref="S1940:S1941" si="1089">ROUND(Q1940+R1940,2)</f>
        <v>0</v>
      </c>
      <c r="T1940" s="577"/>
      <c r="U1940" s="609"/>
      <c r="V1940" s="609"/>
      <c r="W1940" s="609"/>
      <c r="X1940" s="609"/>
      <c r="Y1940" s="609"/>
    </row>
    <row r="1941" spans="1:25" s="610" customFormat="1" ht="27.6" x14ac:dyDescent="0.25">
      <c r="A1941" s="486" t="s">
        <v>2930</v>
      </c>
      <c r="B1941" s="543"/>
      <c r="C1941" s="516" t="s">
        <v>553</v>
      </c>
      <c r="D1941" s="821" t="s">
        <v>4571</v>
      </c>
      <c r="E1941" s="489" t="s">
        <v>18</v>
      </c>
      <c r="F1941" s="520">
        <v>4</v>
      </c>
      <c r="G1941" s="560"/>
      <c r="H1941" s="496"/>
      <c r="I1941" s="492"/>
      <c r="J1941" s="526"/>
      <c r="K1941" s="492"/>
      <c r="L1941" s="494">
        <f t="shared" si="1086"/>
        <v>4</v>
      </c>
      <c r="M1941" s="490">
        <v>1</v>
      </c>
      <c r="N1941" s="491">
        <f t="shared" si="1087"/>
        <v>4</v>
      </c>
      <c r="O1941" s="577"/>
      <c r="P1941" s="577"/>
      <c r="Q1941" s="492">
        <f t="shared" si="1088"/>
        <v>0</v>
      </c>
      <c r="R1941" s="492"/>
      <c r="S1941" s="715">
        <f t="shared" si="1089"/>
        <v>0</v>
      </c>
      <c r="T1941" s="577"/>
      <c r="U1941" s="609"/>
      <c r="V1941" s="609"/>
      <c r="W1941" s="609"/>
      <c r="X1941" s="609"/>
      <c r="Y1941" s="609"/>
    </row>
    <row r="1942" spans="1:25" s="617" customFormat="1" ht="22.5" customHeight="1" x14ac:dyDescent="0.3">
      <c r="A1942" s="510" t="s">
        <v>547</v>
      </c>
      <c r="B1942" s="511"/>
      <c r="C1942" s="510"/>
      <c r="D1942" s="465" t="s">
        <v>4836</v>
      </c>
      <c r="E1942" s="512"/>
      <c r="F1942" s="513"/>
      <c r="G1942" s="512"/>
      <c r="H1942" s="512"/>
      <c r="I1942" s="512"/>
      <c r="J1942" s="512"/>
      <c r="K1942" s="512"/>
      <c r="L1942" s="514"/>
      <c r="M1942" s="467"/>
      <c r="N1942" s="468"/>
      <c r="O1942" s="579"/>
      <c r="P1942" s="579"/>
      <c r="Q1942" s="469"/>
      <c r="R1942" s="469"/>
      <c r="S1942" s="715"/>
      <c r="T1942" s="579"/>
      <c r="U1942" s="616"/>
      <c r="V1942" s="616"/>
      <c r="W1942" s="616"/>
      <c r="X1942" s="616"/>
      <c r="Y1942" s="616"/>
    </row>
    <row r="1943" spans="1:25" s="608" customFormat="1" ht="32.25" customHeight="1" x14ac:dyDescent="0.3">
      <c r="A1943" s="477" t="s">
        <v>2949</v>
      </c>
      <c r="B1943" s="501" t="s">
        <v>2086</v>
      </c>
      <c r="C1943" s="477" t="s">
        <v>552</v>
      </c>
      <c r="D1943" s="802" t="s">
        <v>3128</v>
      </c>
      <c r="E1943" s="803" t="s">
        <v>3</v>
      </c>
      <c r="F1943" s="804"/>
      <c r="G1943" s="803"/>
      <c r="H1943" s="479"/>
      <c r="I1943" s="480"/>
      <c r="J1943" s="480"/>
      <c r="K1943" s="480">
        <f>SUM(K1944:K1947)</f>
        <v>33.530680000000004</v>
      </c>
      <c r="L1943" s="480">
        <f>K1943</f>
        <v>33.530680000000004</v>
      </c>
      <c r="M1943" s="482">
        <v>1</v>
      </c>
      <c r="N1943" s="483">
        <f>ROUND(M1943*L1943,2)</f>
        <v>33.53</v>
      </c>
      <c r="O1943" s="575"/>
      <c r="P1943" s="575"/>
      <c r="Q1943" s="485"/>
      <c r="R1943" s="485">
        <f>ROUND(N1943*P1943,2)</f>
        <v>0</v>
      </c>
      <c r="S1943" s="715">
        <f>ROUND(Q1943+R1943,2)</f>
        <v>0</v>
      </c>
      <c r="T1943" s="575" t="s">
        <v>555</v>
      </c>
      <c r="U1943" s="607"/>
      <c r="V1943" s="607"/>
      <c r="W1943" s="607"/>
      <c r="X1943" s="607"/>
      <c r="Y1943" s="607"/>
    </row>
    <row r="1944" spans="1:25" s="610" customFormat="1" ht="22.5" customHeight="1" x14ac:dyDescent="0.25">
      <c r="A1944" s="486" t="s">
        <v>2950</v>
      </c>
      <c r="B1944" s="487"/>
      <c r="C1944" s="800" t="s">
        <v>553</v>
      </c>
      <c r="D1944" s="813" t="s">
        <v>4615</v>
      </c>
      <c r="E1944" s="496" t="s">
        <v>1210</v>
      </c>
      <c r="F1944" s="570"/>
      <c r="G1944" s="565"/>
      <c r="H1944" s="801"/>
      <c r="I1944" s="492">
        <v>0.2</v>
      </c>
      <c r="J1944" s="634">
        <v>33.67</v>
      </c>
      <c r="K1944" s="492">
        <f>J1944*I1944*3.14</f>
        <v>21.144760000000005</v>
      </c>
      <c r="L1944" s="492">
        <f t="shared" ref="L1944:L1945" si="1090">J1944</f>
        <v>33.67</v>
      </c>
      <c r="M1944" s="490">
        <v>1.1000000000000001</v>
      </c>
      <c r="N1944" s="491">
        <f t="shared" ref="N1944:N1948" si="1091">ROUND(M1944*L1944,2)</f>
        <v>37.04</v>
      </c>
      <c r="O1944" s="576"/>
      <c r="P1944" s="576"/>
      <c r="Q1944" s="492">
        <f t="shared" ref="Q1944:Q1948" si="1092">ROUND(N1944*O1944,2)</f>
        <v>0</v>
      </c>
      <c r="R1944" s="492"/>
      <c r="S1944" s="715">
        <f t="shared" ref="S1944:S1948" si="1093">ROUND(Q1944+R1944,2)</f>
        <v>0</v>
      </c>
      <c r="T1944" s="576"/>
      <c r="U1944" s="609"/>
      <c r="V1944" s="609"/>
      <c r="W1944" s="609"/>
      <c r="X1944" s="609"/>
      <c r="Y1944" s="609"/>
    </row>
    <row r="1945" spans="1:25" s="610" customFormat="1" ht="22.5" customHeight="1" x14ac:dyDescent="0.25">
      <c r="A1945" s="486" t="s">
        <v>2951</v>
      </c>
      <c r="B1945" s="487"/>
      <c r="C1945" s="800" t="s">
        <v>553</v>
      </c>
      <c r="D1945" s="813" t="s">
        <v>4519</v>
      </c>
      <c r="E1945" s="496" t="s">
        <v>1210</v>
      </c>
      <c r="F1945" s="570"/>
      <c r="G1945" s="565"/>
      <c r="H1945" s="801"/>
      <c r="I1945" s="492">
        <v>0.1</v>
      </c>
      <c r="J1945" s="634">
        <v>37.28</v>
      </c>
      <c r="K1945" s="492">
        <f>J1945*I1945*3.14</f>
        <v>11.705920000000001</v>
      </c>
      <c r="L1945" s="492">
        <f t="shared" si="1090"/>
        <v>37.28</v>
      </c>
      <c r="M1945" s="490">
        <v>1.1000000000000001</v>
      </c>
      <c r="N1945" s="491">
        <f t="shared" si="1091"/>
        <v>41.01</v>
      </c>
      <c r="O1945" s="576"/>
      <c r="P1945" s="576"/>
      <c r="Q1945" s="492">
        <f t="shared" si="1092"/>
        <v>0</v>
      </c>
      <c r="R1945" s="492"/>
      <c r="S1945" s="715">
        <f t="shared" si="1093"/>
        <v>0</v>
      </c>
      <c r="T1945" s="576"/>
      <c r="U1945" s="609"/>
      <c r="V1945" s="609"/>
      <c r="W1945" s="609"/>
      <c r="X1945" s="609"/>
      <c r="Y1945" s="609"/>
    </row>
    <row r="1946" spans="1:25" s="610" customFormat="1" ht="22.5" customHeight="1" x14ac:dyDescent="0.25">
      <c r="A1946" s="486" t="s">
        <v>2952</v>
      </c>
      <c r="B1946" s="487"/>
      <c r="C1946" s="800" t="s">
        <v>553</v>
      </c>
      <c r="D1946" s="813" t="s">
        <v>4600</v>
      </c>
      <c r="E1946" s="496" t="s">
        <v>18</v>
      </c>
      <c r="F1946" s="570">
        <v>2</v>
      </c>
      <c r="G1946" s="565"/>
      <c r="H1946" s="801"/>
      <c r="I1946" s="492"/>
      <c r="J1946" s="634"/>
      <c r="K1946" s="667">
        <v>0.16</v>
      </c>
      <c r="L1946" s="492">
        <f t="shared" ref="L1946:L1947" si="1094">F1946</f>
        <v>2</v>
      </c>
      <c r="M1946" s="490">
        <v>1</v>
      </c>
      <c r="N1946" s="491">
        <f t="shared" si="1091"/>
        <v>2</v>
      </c>
      <c r="O1946" s="576"/>
      <c r="P1946" s="576"/>
      <c r="Q1946" s="492">
        <f t="shared" si="1092"/>
        <v>0</v>
      </c>
      <c r="R1946" s="492"/>
      <c r="S1946" s="715">
        <f t="shared" si="1093"/>
        <v>0</v>
      </c>
      <c r="T1946" s="576"/>
      <c r="U1946" s="609"/>
      <c r="V1946" s="609"/>
      <c r="W1946" s="609"/>
      <c r="X1946" s="609"/>
      <c r="Y1946" s="609"/>
    </row>
    <row r="1947" spans="1:25" s="610" customFormat="1" ht="22.5" customHeight="1" x14ac:dyDescent="0.25">
      <c r="A1947" s="486" t="s">
        <v>2953</v>
      </c>
      <c r="B1947" s="487"/>
      <c r="C1947" s="800" t="s">
        <v>553</v>
      </c>
      <c r="D1947" s="813" t="s">
        <v>4617</v>
      </c>
      <c r="E1947" s="496" t="s">
        <v>18</v>
      </c>
      <c r="F1947" s="570">
        <v>2</v>
      </c>
      <c r="G1947" s="565"/>
      <c r="H1947" s="801"/>
      <c r="I1947" s="492"/>
      <c r="J1947" s="634"/>
      <c r="K1947" s="667">
        <v>0.52</v>
      </c>
      <c r="L1947" s="492">
        <f t="shared" si="1094"/>
        <v>2</v>
      </c>
      <c r="M1947" s="490">
        <v>1</v>
      </c>
      <c r="N1947" s="491">
        <f t="shared" si="1091"/>
        <v>2</v>
      </c>
      <c r="O1947" s="576"/>
      <c r="P1947" s="576"/>
      <c r="Q1947" s="492">
        <f t="shared" si="1092"/>
        <v>0</v>
      </c>
      <c r="R1947" s="492"/>
      <c r="S1947" s="715">
        <f t="shared" si="1093"/>
        <v>0</v>
      </c>
      <c r="T1947" s="576"/>
      <c r="U1947" s="609"/>
      <c r="V1947" s="609"/>
      <c r="W1947" s="609"/>
      <c r="X1947" s="609"/>
      <c r="Y1947" s="609"/>
    </row>
    <row r="1948" spans="1:25" s="610" customFormat="1" ht="22.5" customHeight="1" x14ac:dyDescent="0.25">
      <c r="A1948" s="486" t="s">
        <v>5220</v>
      </c>
      <c r="B1948" s="487"/>
      <c r="C1948" s="800" t="s">
        <v>553</v>
      </c>
      <c r="D1948" s="835" t="s">
        <v>705</v>
      </c>
      <c r="E1948" s="806" t="s">
        <v>3</v>
      </c>
      <c r="F1948" s="807">
        <f>0.02+0.06</f>
        <v>0.08</v>
      </c>
      <c r="G1948" s="565"/>
      <c r="H1948" s="801"/>
      <c r="I1948" s="492"/>
      <c r="J1948" s="634"/>
      <c r="K1948" s="492"/>
      <c r="L1948" s="492">
        <f>F1948</f>
        <v>0.08</v>
      </c>
      <c r="M1948" s="490">
        <v>1</v>
      </c>
      <c r="N1948" s="491">
        <f t="shared" si="1091"/>
        <v>0.08</v>
      </c>
      <c r="O1948" s="576"/>
      <c r="P1948" s="576"/>
      <c r="Q1948" s="492">
        <f t="shared" si="1092"/>
        <v>0</v>
      </c>
      <c r="R1948" s="492"/>
      <c r="S1948" s="715">
        <f t="shared" si="1093"/>
        <v>0</v>
      </c>
      <c r="T1948" s="576"/>
      <c r="U1948" s="609"/>
      <c r="V1948" s="609"/>
      <c r="W1948" s="609"/>
      <c r="X1948" s="609"/>
      <c r="Y1948" s="609"/>
    </row>
    <row r="1949" spans="1:25" s="608" customFormat="1" ht="18.75" customHeight="1" x14ac:dyDescent="0.3">
      <c r="A1949" s="477" t="s">
        <v>2954</v>
      </c>
      <c r="B1949" s="501" t="s">
        <v>2088</v>
      </c>
      <c r="C1949" s="477" t="s">
        <v>552</v>
      </c>
      <c r="D1949" s="812" t="s">
        <v>1338</v>
      </c>
      <c r="E1949" s="479" t="s">
        <v>3</v>
      </c>
      <c r="F1949" s="519">
        <f>F1950</f>
        <v>35.549999999999997</v>
      </c>
      <c r="G1949" s="479"/>
      <c r="H1949" s="479"/>
      <c r="I1949" s="479"/>
      <c r="J1949" s="479"/>
      <c r="K1949" s="500"/>
      <c r="L1949" s="519">
        <f>F1949</f>
        <v>35.549999999999997</v>
      </c>
      <c r="M1949" s="507">
        <v>1</v>
      </c>
      <c r="N1949" s="483">
        <f>ROUND(M1949*L1949,2)</f>
        <v>35.549999999999997</v>
      </c>
      <c r="O1949" s="575"/>
      <c r="P1949" s="575"/>
      <c r="Q1949" s="485"/>
      <c r="R1949" s="485">
        <f>ROUND(N1949*P1949,2)</f>
        <v>0</v>
      </c>
      <c r="S1949" s="715">
        <f>ROUND(Q1949+R1949,2)</f>
        <v>0</v>
      </c>
      <c r="T1949" s="587"/>
    </row>
    <row r="1950" spans="1:25" s="610" customFormat="1" ht="36.75" customHeight="1" x14ac:dyDescent="0.3">
      <c r="A1950" s="486" t="s">
        <v>2955</v>
      </c>
      <c r="B1950" s="487"/>
      <c r="C1950" s="486" t="s">
        <v>553</v>
      </c>
      <c r="D1950" s="813" t="s">
        <v>4547</v>
      </c>
      <c r="E1950" s="489" t="s">
        <v>3</v>
      </c>
      <c r="F1950" s="497">
        <f>12.96+22.59</f>
        <v>35.549999999999997</v>
      </c>
      <c r="G1950" s="497"/>
      <c r="H1950" s="497"/>
      <c r="I1950" s="497"/>
      <c r="J1950" s="497"/>
      <c r="K1950" s="497"/>
      <c r="L1950" s="497">
        <f>F1950</f>
        <v>35.549999999999997</v>
      </c>
      <c r="M1950" s="490">
        <v>1.1000000000000001</v>
      </c>
      <c r="N1950" s="491">
        <f t="shared" ref="N1950:N1951" si="1095">ROUND(M1950*L1950,2)</f>
        <v>39.11</v>
      </c>
      <c r="O1950" s="576"/>
      <c r="P1950" s="576"/>
      <c r="Q1950" s="492">
        <f t="shared" ref="Q1950:Q1951" si="1096">ROUND(N1950*O1950,2)</f>
        <v>0</v>
      </c>
      <c r="R1950" s="492"/>
      <c r="S1950" s="715">
        <f t="shared" ref="S1950:S1951" si="1097">ROUND(Q1950+R1950,2)</f>
        <v>0</v>
      </c>
      <c r="T1950" s="584"/>
    </row>
    <row r="1951" spans="1:25" s="610" customFormat="1" x14ac:dyDescent="0.3">
      <c r="A1951" s="486" t="s">
        <v>2956</v>
      </c>
      <c r="B1951" s="487"/>
      <c r="C1951" s="486" t="s">
        <v>553</v>
      </c>
      <c r="D1951" s="493" t="s">
        <v>3440</v>
      </c>
      <c r="E1951" s="489" t="s">
        <v>2</v>
      </c>
      <c r="F1951" s="497">
        <f>F1950</f>
        <v>35.549999999999997</v>
      </c>
      <c r="G1951" s="497"/>
      <c r="H1951" s="497"/>
      <c r="I1951" s="497"/>
      <c r="J1951" s="497"/>
      <c r="K1951" s="497"/>
      <c r="L1951" s="497">
        <f t="shared" ref="L1951" si="1098">F1951</f>
        <v>35.549999999999997</v>
      </c>
      <c r="M1951" s="490">
        <v>0.7</v>
      </c>
      <c r="N1951" s="491">
        <f t="shared" si="1095"/>
        <v>24.89</v>
      </c>
      <c r="O1951" s="576"/>
      <c r="P1951" s="576"/>
      <c r="Q1951" s="492">
        <f t="shared" si="1096"/>
        <v>0</v>
      </c>
      <c r="R1951" s="492"/>
      <c r="S1951" s="715">
        <f t="shared" si="1097"/>
        <v>0</v>
      </c>
      <c r="T1951" s="584"/>
    </row>
    <row r="1952" spans="1:25" s="617" customFormat="1" ht="22.5" customHeight="1" x14ac:dyDescent="0.3">
      <c r="A1952" s="510" t="s">
        <v>548</v>
      </c>
      <c r="B1952" s="511"/>
      <c r="C1952" s="510"/>
      <c r="D1952" s="465" t="s">
        <v>4837</v>
      </c>
      <c r="E1952" s="512"/>
      <c r="F1952" s="513"/>
      <c r="G1952" s="512"/>
      <c r="H1952" s="512"/>
      <c r="I1952" s="512"/>
      <c r="J1952" s="512"/>
      <c r="K1952" s="512"/>
      <c r="L1952" s="514"/>
      <c r="M1952" s="467"/>
      <c r="N1952" s="468"/>
      <c r="O1952" s="579"/>
      <c r="P1952" s="579"/>
      <c r="Q1952" s="469"/>
      <c r="R1952" s="469"/>
      <c r="S1952" s="715"/>
      <c r="T1952" s="579"/>
      <c r="U1952" s="616"/>
      <c r="V1952" s="616"/>
      <c r="W1952" s="616"/>
      <c r="X1952" s="616"/>
      <c r="Y1952" s="616"/>
    </row>
    <row r="1953" spans="1:25" s="608" customFormat="1" ht="32.25" customHeight="1" x14ac:dyDescent="0.3">
      <c r="A1953" s="477" t="s">
        <v>2966</v>
      </c>
      <c r="B1953" s="501" t="s">
        <v>2086</v>
      </c>
      <c r="C1953" s="477" t="s">
        <v>552</v>
      </c>
      <c r="D1953" s="802" t="s">
        <v>3128</v>
      </c>
      <c r="E1953" s="803" t="s">
        <v>3</v>
      </c>
      <c r="F1953" s="804"/>
      <c r="G1953" s="803"/>
      <c r="H1953" s="479"/>
      <c r="I1953" s="480"/>
      <c r="J1953" s="480"/>
      <c r="K1953" s="480">
        <f>SUM(K1954:K1962)</f>
        <v>77.711554006770584</v>
      </c>
      <c r="L1953" s="480">
        <f>K1953</f>
        <v>77.711554006770584</v>
      </c>
      <c r="M1953" s="482">
        <v>1</v>
      </c>
      <c r="N1953" s="483">
        <f>ROUND(M1953*L1953,2)</f>
        <v>77.709999999999994</v>
      </c>
      <c r="O1953" s="575"/>
      <c r="P1953" s="575"/>
      <c r="Q1953" s="485"/>
      <c r="R1953" s="485">
        <f>ROUND(N1953*P1953,2)</f>
        <v>0</v>
      </c>
      <c r="S1953" s="715">
        <f>ROUND(Q1953+R1953,2)</f>
        <v>0</v>
      </c>
      <c r="T1953" s="575" t="s">
        <v>555</v>
      </c>
      <c r="U1953" s="607"/>
      <c r="V1953" s="607"/>
      <c r="W1953" s="607"/>
      <c r="X1953" s="607"/>
      <c r="Y1953" s="607"/>
    </row>
    <row r="1954" spans="1:25" s="610" customFormat="1" ht="22.5" customHeight="1" x14ac:dyDescent="0.25">
      <c r="A1954" s="486" t="s">
        <v>2967</v>
      </c>
      <c r="B1954" s="487"/>
      <c r="C1954" s="800" t="s">
        <v>553</v>
      </c>
      <c r="D1954" s="819" t="s">
        <v>4838</v>
      </c>
      <c r="E1954" s="496" t="s">
        <v>1210</v>
      </c>
      <c r="F1954" s="570"/>
      <c r="G1954" s="565">
        <v>0.35</v>
      </c>
      <c r="H1954" s="801">
        <v>0.2</v>
      </c>
      <c r="I1954" s="492">
        <f>(G1954+H1954)*2</f>
        <v>1.1000000000000001</v>
      </c>
      <c r="J1954" s="634">
        <v>51.66</v>
      </c>
      <c r="K1954" s="492">
        <f>J1954*I1954</f>
        <v>56.826000000000001</v>
      </c>
      <c r="L1954" s="492">
        <f t="shared" ref="L1954:L1956" si="1099">J1954</f>
        <v>51.66</v>
      </c>
      <c r="M1954" s="490">
        <v>1.1000000000000001</v>
      </c>
      <c r="N1954" s="491">
        <f t="shared" ref="N1954:N1963" si="1100">ROUND(M1954*L1954,2)</f>
        <v>56.83</v>
      </c>
      <c r="O1954" s="576"/>
      <c r="P1954" s="576"/>
      <c r="Q1954" s="492">
        <f t="shared" ref="Q1954:Q1963" si="1101">ROUND(N1954*O1954,2)</f>
        <v>0</v>
      </c>
      <c r="R1954" s="492"/>
      <c r="S1954" s="715">
        <f t="shared" ref="S1954:S1963" si="1102">ROUND(Q1954+R1954,2)</f>
        <v>0</v>
      </c>
      <c r="T1954" s="576"/>
      <c r="U1954" s="609"/>
      <c r="V1954" s="609"/>
      <c r="W1954" s="609"/>
      <c r="X1954" s="609"/>
      <c r="Y1954" s="609"/>
    </row>
    <row r="1955" spans="1:25" s="610" customFormat="1" ht="22.5" customHeight="1" x14ac:dyDescent="0.25">
      <c r="A1955" s="486" t="s">
        <v>5221</v>
      </c>
      <c r="B1955" s="487"/>
      <c r="C1955" s="800" t="s">
        <v>553</v>
      </c>
      <c r="D1955" s="819" t="s">
        <v>4839</v>
      </c>
      <c r="E1955" s="496" t="s">
        <v>1210</v>
      </c>
      <c r="F1955" s="570"/>
      <c r="G1955" s="565">
        <v>0.35</v>
      </c>
      <c r="H1955" s="801">
        <v>0.2</v>
      </c>
      <c r="I1955" s="492">
        <f>(G1955+H1955)*2</f>
        <v>1.1000000000000001</v>
      </c>
      <c r="J1955" s="634">
        <v>1.4</v>
      </c>
      <c r="K1955" s="492">
        <f>J1955*I1955</f>
        <v>1.54</v>
      </c>
      <c r="L1955" s="492">
        <f t="shared" si="1099"/>
        <v>1.4</v>
      </c>
      <c r="M1955" s="490">
        <v>1.1000000000000001</v>
      </c>
      <c r="N1955" s="491">
        <f t="shared" si="1100"/>
        <v>1.54</v>
      </c>
      <c r="O1955" s="576"/>
      <c r="P1955" s="576"/>
      <c r="Q1955" s="492">
        <f t="shared" si="1101"/>
        <v>0</v>
      </c>
      <c r="R1955" s="492"/>
      <c r="S1955" s="715">
        <f t="shared" si="1102"/>
        <v>0</v>
      </c>
      <c r="T1955" s="576"/>
      <c r="U1955" s="609"/>
      <c r="V1955" s="609"/>
      <c r="W1955" s="609"/>
      <c r="X1955" s="609"/>
      <c r="Y1955" s="609"/>
    </row>
    <row r="1956" spans="1:25" s="610" customFormat="1" ht="22.5" customHeight="1" x14ac:dyDescent="0.25">
      <c r="A1956" s="486" t="s">
        <v>5222</v>
      </c>
      <c r="B1956" s="487"/>
      <c r="C1956" s="800" t="s">
        <v>553</v>
      </c>
      <c r="D1956" s="819" t="s">
        <v>4519</v>
      </c>
      <c r="E1956" s="496" t="s">
        <v>1210</v>
      </c>
      <c r="F1956" s="570"/>
      <c r="G1956" s="565"/>
      <c r="H1956" s="801"/>
      <c r="I1956" s="492">
        <v>0.1</v>
      </c>
      <c r="J1956" s="634">
        <v>46.31</v>
      </c>
      <c r="K1956" s="492">
        <f>J1956*I1956*3.14</f>
        <v>14.541340000000002</v>
      </c>
      <c r="L1956" s="492">
        <f t="shared" si="1099"/>
        <v>46.31</v>
      </c>
      <c r="M1956" s="490">
        <v>1.1000000000000001</v>
      </c>
      <c r="N1956" s="491">
        <f t="shared" si="1100"/>
        <v>50.94</v>
      </c>
      <c r="O1956" s="576"/>
      <c r="P1956" s="576"/>
      <c r="Q1956" s="492">
        <f t="shared" si="1101"/>
        <v>0</v>
      </c>
      <c r="R1956" s="492"/>
      <c r="S1956" s="715">
        <f t="shared" si="1102"/>
        <v>0</v>
      </c>
      <c r="T1956" s="576"/>
      <c r="U1956" s="609"/>
      <c r="V1956" s="609"/>
      <c r="W1956" s="609"/>
      <c r="X1956" s="609"/>
      <c r="Y1956" s="609"/>
    </row>
    <row r="1957" spans="1:25" s="610" customFormat="1" ht="22.5" customHeight="1" x14ac:dyDescent="0.25">
      <c r="A1957" s="486" t="s">
        <v>5223</v>
      </c>
      <c r="B1957" s="487"/>
      <c r="C1957" s="800" t="s">
        <v>553</v>
      </c>
      <c r="D1957" s="819" t="s">
        <v>4600</v>
      </c>
      <c r="E1957" s="496" t="s">
        <v>18</v>
      </c>
      <c r="F1957" s="570">
        <v>6</v>
      </c>
      <c r="G1957" s="565"/>
      <c r="H1957" s="801"/>
      <c r="I1957" s="492"/>
      <c r="J1957" s="634"/>
      <c r="K1957" s="839">
        <v>0.48458369124806822</v>
      </c>
      <c r="L1957" s="492">
        <f>F1957</f>
        <v>6</v>
      </c>
      <c r="M1957" s="490">
        <v>1</v>
      </c>
      <c r="N1957" s="491">
        <f t="shared" si="1100"/>
        <v>6</v>
      </c>
      <c r="O1957" s="576"/>
      <c r="P1957" s="576"/>
      <c r="Q1957" s="492">
        <f t="shared" si="1101"/>
        <v>0</v>
      </c>
      <c r="R1957" s="492"/>
      <c r="S1957" s="715">
        <f t="shared" si="1102"/>
        <v>0</v>
      </c>
      <c r="T1957" s="576"/>
      <c r="U1957" s="609"/>
      <c r="V1957" s="609"/>
      <c r="W1957" s="609"/>
      <c r="X1957" s="609"/>
      <c r="Y1957" s="609"/>
    </row>
    <row r="1958" spans="1:25" s="610" customFormat="1" ht="22.5" customHeight="1" x14ac:dyDescent="0.25">
      <c r="A1958" s="486" t="s">
        <v>5224</v>
      </c>
      <c r="B1958" s="487"/>
      <c r="C1958" s="800" t="s">
        <v>553</v>
      </c>
      <c r="D1958" s="819" t="s">
        <v>4594</v>
      </c>
      <c r="E1958" s="496" t="s">
        <v>18</v>
      </c>
      <c r="F1958" s="570">
        <v>3</v>
      </c>
      <c r="G1958" s="565"/>
      <c r="H1958" s="801"/>
      <c r="I1958" s="492"/>
      <c r="J1958" s="634"/>
      <c r="K1958" s="839">
        <v>0.24229184562403411</v>
      </c>
      <c r="L1958" s="492">
        <f t="shared" ref="L1958:L1961" si="1103">F1958</f>
        <v>3</v>
      </c>
      <c r="M1958" s="490">
        <v>1</v>
      </c>
      <c r="N1958" s="491">
        <f t="shared" si="1100"/>
        <v>3</v>
      </c>
      <c r="O1958" s="576"/>
      <c r="P1958" s="576"/>
      <c r="Q1958" s="492">
        <f t="shared" si="1101"/>
        <v>0</v>
      </c>
      <c r="R1958" s="492"/>
      <c r="S1958" s="715">
        <f t="shared" si="1102"/>
        <v>0</v>
      </c>
      <c r="T1958" s="576"/>
      <c r="U1958" s="609"/>
      <c r="V1958" s="609"/>
      <c r="W1958" s="609"/>
      <c r="X1958" s="609"/>
      <c r="Y1958" s="609"/>
    </row>
    <row r="1959" spans="1:25" s="610" customFormat="1" ht="22.5" customHeight="1" x14ac:dyDescent="0.25">
      <c r="A1959" s="486" t="s">
        <v>5225</v>
      </c>
      <c r="B1959" s="487"/>
      <c r="C1959" s="800" t="s">
        <v>553</v>
      </c>
      <c r="D1959" s="819" t="s">
        <v>4840</v>
      </c>
      <c r="E1959" s="496" t="s">
        <v>18</v>
      </c>
      <c r="F1959" s="570">
        <v>1</v>
      </c>
      <c r="G1959" s="565"/>
      <c r="H1959" s="801"/>
      <c r="I1959" s="492"/>
      <c r="J1959" s="634"/>
      <c r="K1959" s="839">
        <v>0.28282599319098245</v>
      </c>
      <c r="L1959" s="492">
        <f t="shared" si="1103"/>
        <v>1</v>
      </c>
      <c r="M1959" s="490">
        <v>1</v>
      </c>
      <c r="N1959" s="491">
        <f t="shared" si="1100"/>
        <v>1</v>
      </c>
      <c r="O1959" s="576"/>
      <c r="P1959" s="576"/>
      <c r="Q1959" s="492">
        <f t="shared" si="1101"/>
        <v>0</v>
      </c>
      <c r="R1959" s="492"/>
      <c r="S1959" s="715">
        <f t="shared" si="1102"/>
        <v>0</v>
      </c>
      <c r="T1959" s="576"/>
      <c r="U1959" s="609"/>
      <c r="V1959" s="609"/>
      <c r="W1959" s="609"/>
      <c r="X1959" s="609"/>
      <c r="Y1959" s="609"/>
    </row>
    <row r="1960" spans="1:25" s="610" customFormat="1" ht="22.5" customHeight="1" x14ac:dyDescent="0.25">
      <c r="A1960" s="486" t="s">
        <v>5226</v>
      </c>
      <c r="B1960" s="487"/>
      <c r="C1960" s="800" t="s">
        <v>553</v>
      </c>
      <c r="D1960" s="819" t="s">
        <v>4841</v>
      </c>
      <c r="E1960" s="496" t="s">
        <v>18</v>
      </c>
      <c r="F1960" s="570">
        <v>1</v>
      </c>
      <c r="G1960" s="565"/>
      <c r="H1960" s="801"/>
      <c r="I1960" s="492"/>
      <c r="J1960" s="634"/>
      <c r="K1960" s="839">
        <v>0.28351714357477226</v>
      </c>
      <c r="L1960" s="492">
        <f t="shared" si="1103"/>
        <v>1</v>
      </c>
      <c r="M1960" s="490">
        <v>1</v>
      </c>
      <c r="N1960" s="491">
        <f t="shared" si="1100"/>
        <v>1</v>
      </c>
      <c r="O1960" s="576"/>
      <c r="P1960" s="576"/>
      <c r="Q1960" s="492">
        <f t="shared" si="1101"/>
        <v>0</v>
      </c>
      <c r="R1960" s="492"/>
      <c r="S1960" s="715">
        <f t="shared" si="1102"/>
        <v>0</v>
      </c>
      <c r="T1960" s="576"/>
      <c r="U1960" s="609"/>
      <c r="V1960" s="609"/>
      <c r="W1960" s="609"/>
      <c r="X1960" s="609"/>
      <c r="Y1960" s="609"/>
    </row>
    <row r="1961" spans="1:25" s="610" customFormat="1" ht="22.5" customHeight="1" x14ac:dyDescent="0.25">
      <c r="A1961" s="486" t="s">
        <v>5227</v>
      </c>
      <c r="B1961" s="487"/>
      <c r="C1961" s="800" t="s">
        <v>553</v>
      </c>
      <c r="D1961" s="813" t="s">
        <v>4842</v>
      </c>
      <c r="E1961" s="496" t="s">
        <v>18</v>
      </c>
      <c r="F1961" s="570">
        <v>3</v>
      </c>
      <c r="G1961" s="565"/>
      <c r="H1961" s="801"/>
      <c r="I1961" s="492"/>
      <c r="J1961" s="634"/>
      <c r="K1961" s="839">
        <v>1.3667255756846317</v>
      </c>
      <c r="L1961" s="492">
        <f t="shared" si="1103"/>
        <v>3</v>
      </c>
      <c r="M1961" s="490">
        <v>1</v>
      </c>
      <c r="N1961" s="491">
        <f t="shared" si="1100"/>
        <v>3</v>
      </c>
      <c r="O1961" s="576"/>
      <c r="P1961" s="576"/>
      <c r="Q1961" s="492">
        <f t="shared" si="1101"/>
        <v>0</v>
      </c>
      <c r="R1961" s="492"/>
      <c r="S1961" s="715">
        <f t="shared" si="1102"/>
        <v>0</v>
      </c>
      <c r="T1961" s="576"/>
      <c r="U1961" s="609"/>
      <c r="V1961" s="609"/>
      <c r="W1961" s="609"/>
      <c r="X1961" s="609"/>
      <c r="Y1961" s="609"/>
    </row>
    <row r="1962" spans="1:25" s="610" customFormat="1" ht="22.5" customHeight="1" x14ac:dyDescent="0.25">
      <c r="A1962" s="486" t="s">
        <v>5228</v>
      </c>
      <c r="B1962" s="487"/>
      <c r="C1962" s="800" t="s">
        <v>553</v>
      </c>
      <c r="D1962" s="813" t="s">
        <v>4843</v>
      </c>
      <c r="E1962" s="496" t="s">
        <v>18</v>
      </c>
      <c r="F1962" s="570">
        <v>3</v>
      </c>
      <c r="G1962" s="565"/>
      <c r="H1962" s="801"/>
      <c r="I1962" s="492"/>
      <c r="J1962" s="634"/>
      <c r="K1962" s="667">
        <v>2.1442697574481047</v>
      </c>
      <c r="L1962" s="492">
        <f t="shared" ref="L1962" si="1104">F1962</f>
        <v>3</v>
      </c>
      <c r="M1962" s="490">
        <v>1</v>
      </c>
      <c r="N1962" s="491">
        <f t="shared" si="1100"/>
        <v>3</v>
      </c>
      <c r="O1962" s="576"/>
      <c r="P1962" s="576"/>
      <c r="Q1962" s="492">
        <f t="shared" si="1101"/>
        <v>0</v>
      </c>
      <c r="R1962" s="492"/>
      <c r="S1962" s="715">
        <f t="shared" si="1102"/>
        <v>0</v>
      </c>
      <c r="T1962" s="576"/>
      <c r="U1962" s="609"/>
      <c r="V1962" s="609"/>
      <c r="W1962" s="609"/>
      <c r="X1962" s="609"/>
      <c r="Y1962" s="609"/>
    </row>
    <row r="1963" spans="1:25" s="610" customFormat="1" ht="22.5" customHeight="1" x14ac:dyDescent="0.25">
      <c r="A1963" s="486" t="s">
        <v>5229</v>
      </c>
      <c r="B1963" s="487"/>
      <c r="C1963" s="800" t="s">
        <v>553</v>
      </c>
      <c r="D1963" s="835" t="s">
        <v>705</v>
      </c>
      <c r="E1963" s="806" t="s">
        <v>3</v>
      </c>
      <c r="F1963" s="807">
        <v>0.08</v>
      </c>
      <c r="G1963" s="565"/>
      <c r="H1963" s="801"/>
      <c r="I1963" s="492"/>
      <c r="J1963" s="634"/>
      <c r="K1963" s="492"/>
      <c r="L1963" s="492">
        <f>F1963</f>
        <v>0.08</v>
      </c>
      <c r="M1963" s="490">
        <v>1</v>
      </c>
      <c r="N1963" s="491">
        <f t="shared" si="1100"/>
        <v>0.08</v>
      </c>
      <c r="O1963" s="576"/>
      <c r="P1963" s="576"/>
      <c r="Q1963" s="492">
        <f t="shared" si="1101"/>
        <v>0</v>
      </c>
      <c r="R1963" s="492"/>
      <c r="S1963" s="715">
        <f t="shared" si="1102"/>
        <v>0</v>
      </c>
      <c r="T1963" s="576"/>
      <c r="U1963" s="609"/>
      <c r="V1963" s="609"/>
      <c r="W1963" s="609"/>
      <c r="X1963" s="609"/>
      <c r="Y1963" s="609"/>
    </row>
    <row r="1964" spans="1:25" s="608" customFormat="1" ht="18.75" customHeight="1" x14ac:dyDescent="0.3">
      <c r="A1964" s="477" t="s">
        <v>2968</v>
      </c>
      <c r="B1964" s="501" t="s">
        <v>2088</v>
      </c>
      <c r="C1964" s="477" t="s">
        <v>552</v>
      </c>
      <c r="D1964" s="812" t="s">
        <v>1338</v>
      </c>
      <c r="E1964" s="479" t="s">
        <v>3</v>
      </c>
      <c r="F1964" s="519">
        <f>F1965+F1967+F1969</f>
        <v>85.43</v>
      </c>
      <c r="G1964" s="479"/>
      <c r="H1964" s="479"/>
      <c r="I1964" s="479"/>
      <c r="J1964" s="479"/>
      <c r="K1964" s="500"/>
      <c r="L1964" s="519">
        <f>F1964</f>
        <v>85.43</v>
      </c>
      <c r="M1964" s="507">
        <v>1</v>
      </c>
      <c r="N1964" s="483">
        <f>ROUND(M1964*L1964,2)</f>
        <v>85.43</v>
      </c>
      <c r="O1964" s="575"/>
      <c r="P1964" s="575"/>
      <c r="Q1964" s="485"/>
      <c r="R1964" s="485">
        <f>ROUND(N1964*P1964,2)</f>
        <v>0</v>
      </c>
      <c r="S1964" s="715">
        <f>ROUND(Q1964+R1964,2)</f>
        <v>0</v>
      </c>
      <c r="T1964" s="587"/>
    </row>
    <row r="1965" spans="1:25" s="610" customFormat="1" ht="36.75" customHeight="1" x14ac:dyDescent="0.3">
      <c r="A1965" s="486" t="s">
        <v>2969</v>
      </c>
      <c r="B1965" s="487"/>
      <c r="C1965" s="486" t="s">
        <v>553</v>
      </c>
      <c r="D1965" s="813" t="s">
        <v>4613</v>
      </c>
      <c r="E1965" s="489" t="s">
        <v>3</v>
      </c>
      <c r="F1965" s="497">
        <f>18.78+49.45</f>
        <v>68.23</v>
      </c>
      <c r="G1965" s="497"/>
      <c r="H1965" s="497"/>
      <c r="I1965" s="497"/>
      <c r="J1965" s="497"/>
      <c r="K1965" s="497"/>
      <c r="L1965" s="497">
        <f>F1965</f>
        <v>68.23</v>
      </c>
      <c r="M1965" s="490">
        <v>1.1000000000000001</v>
      </c>
      <c r="N1965" s="491">
        <f t="shared" ref="N1965:N1970" si="1105">ROUND(M1965*L1965,2)</f>
        <v>75.05</v>
      </c>
      <c r="O1965" s="576"/>
      <c r="P1965" s="576"/>
      <c r="Q1965" s="492">
        <f t="shared" ref="Q1965:Q1970" si="1106">ROUND(N1965*O1965,2)</f>
        <v>0</v>
      </c>
      <c r="R1965" s="492"/>
      <c r="S1965" s="715">
        <f t="shared" ref="S1965:S1970" si="1107">ROUND(Q1965+R1965,2)</f>
        <v>0</v>
      </c>
      <c r="T1965" s="584"/>
    </row>
    <row r="1966" spans="1:25" s="610" customFormat="1" x14ac:dyDescent="0.3">
      <c r="A1966" s="486" t="s">
        <v>5231</v>
      </c>
      <c r="B1966" s="487"/>
      <c r="C1966" s="486" t="s">
        <v>553</v>
      </c>
      <c r="D1966" s="493" t="s">
        <v>3440</v>
      </c>
      <c r="E1966" s="489" t="s">
        <v>2</v>
      </c>
      <c r="F1966" s="497">
        <f>F1965</f>
        <v>68.23</v>
      </c>
      <c r="G1966" s="497"/>
      <c r="H1966" s="497"/>
      <c r="I1966" s="497"/>
      <c r="J1966" s="497"/>
      <c r="K1966" s="497"/>
      <c r="L1966" s="497">
        <f t="shared" ref="L1966" si="1108">F1966</f>
        <v>68.23</v>
      </c>
      <c r="M1966" s="490">
        <v>2.8</v>
      </c>
      <c r="N1966" s="491">
        <f t="shared" si="1105"/>
        <v>191.04</v>
      </c>
      <c r="O1966" s="576"/>
      <c r="P1966" s="576"/>
      <c r="Q1966" s="492">
        <f t="shared" si="1106"/>
        <v>0</v>
      </c>
      <c r="R1966" s="492"/>
      <c r="S1966" s="715">
        <f t="shared" si="1107"/>
        <v>0</v>
      </c>
      <c r="T1966" s="584"/>
    </row>
    <row r="1967" spans="1:25" s="610" customFormat="1" ht="33" customHeight="1" x14ac:dyDescent="0.3">
      <c r="A1967" s="486" t="s">
        <v>5232</v>
      </c>
      <c r="B1967" s="487"/>
      <c r="C1967" s="486" t="s">
        <v>553</v>
      </c>
      <c r="D1967" s="813" t="s">
        <v>4750</v>
      </c>
      <c r="E1967" s="489" t="s">
        <v>3</v>
      </c>
      <c r="F1967" s="497">
        <v>15.51</v>
      </c>
      <c r="G1967" s="497"/>
      <c r="H1967" s="497"/>
      <c r="I1967" s="497"/>
      <c r="J1967" s="497"/>
      <c r="K1967" s="497"/>
      <c r="L1967" s="497">
        <f>F1967</f>
        <v>15.51</v>
      </c>
      <c r="M1967" s="490">
        <v>1.1000000000000001</v>
      </c>
      <c r="N1967" s="491">
        <f t="shared" si="1105"/>
        <v>17.059999999999999</v>
      </c>
      <c r="O1967" s="576"/>
      <c r="P1967" s="576"/>
      <c r="Q1967" s="492">
        <f t="shared" si="1106"/>
        <v>0</v>
      </c>
      <c r="R1967" s="492"/>
      <c r="S1967" s="715">
        <f t="shared" si="1107"/>
        <v>0</v>
      </c>
      <c r="T1967" s="584"/>
    </row>
    <row r="1968" spans="1:25" s="610" customFormat="1" x14ac:dyDescent="0.3">
      <c r="A1968" s="486" t="s">
        <v>5233</v>
      </c>
      <c r="B1968" s="487"/>
      <c r="C1968" s="486" t="s">
        <v>553</v>
      </c>
      <c r="D1968" s="493" t="s">
        <v>3440</v>
      </c>
      <c r="E1968" s="489" t="s">
        <v>2</v>
      </c>
      <c r="F1968" s="497">
        <f>F1967</f>
        <v>15.51</v>
      </c>
      <c r="G1968" s="497"/>
      <c r="H1968" s="497"/>
      <c r="I1968" s="497"/>
      <c r="J1968" s="497"/>
      <c r="K1968" s="497"/>
      <c r="L1968" s="497">
        <f t="shared" ref="L1968" si="1109">F1968</f>
        <v>15.51</v>
      </c>
      <c r="M1968" s="490">
        <v>2</v>
      </c>
      <c r="N1968" s="491">
        <f t="shared" si="1105"/>
        <v>31.02</v>
      </c>
      <c r="O1968" s="576"/>
      <c r="P1968" s="576"/>
      <c r="Q1968" s="492">
        <f t="shared" si="1106"/>
        <v>0</v>
      </c>
      <c r="R1968" s="492"/>
      <c r="S1968" s="715">
        <f t="shared" si="1107"/>
        <v>0</v>
      </c>
      <c r="T1968" s="584"/>
    </row>
    <row r="1969" spans="1:25" s="626" customFormat="1" ht="27.6" x14ac:dyDescent="0.3">
      <c r="A1969" s="486" t="s">
        <v>5234</v>
      </c>
      <c r="B1969" s="543"/>
      <c r="C1969" s="486" t="s">
        <v>553</v>
      </c>
      <c r="D1969" s="823" t="s">
        <v>4770</v>
      </c>
      <c r="E1969" s="496" t="s">
        <v>3</v>
      </c>
      <c r="F1969" s="838">
        <v>1.69</v>
      </c>
      <c r="G1969" s="517"/>
      <c r="H1969" s="517"/>
      <c r="I1969" s="517"/>
      <c r="J1969" s="517"/>
      <c r="K1969" s="517"/>
      <c r="L1969" s="497">
        <f>F1969</f>
        <v>1.69</v>
      </c>
      <c r="M1969" s="490">
        <v>1.1000000000000001</v>
      </c>
      <c r="N1969" s="491">
        <f t="shared" si="1105"/>
        <v>1.86</v>
      </c>
      <c r="O1969" s="577"/>
      <c r="P1969" s="577"/>
      <c r="Q1969" s="492">
        <f t="shared" si="1106"/>
        <v>0</v>
      </c>
      <c r="R1969" s="492"/>
      <c r="S1969" s="715">
        <f t="shared" si="1107"/>
        <v>0</v>
      </c>
      <c r="T1969" s="584"/>
      <c r="U1969" s="625"/>
      <c r="V1969" s="625"/>
      <c r="W1969" s="625"/>
      <c r="X1969" s="625"/>
      <c r="Y1969" s="625"/>
    </row>
    <row r="1970" spans="1:25" s="610" customFormat="1" x14ac:dyDescent="0.3">
      <c r="A1970" s="486" t="s">
        <v>5235</v>
      </c>
      <c r="B1970" s="487"/>
      <c r="C1970" s="486" t="s">
        <v>553</v>
      </c>
      <c r="D1970" s="493" t="s">
        <v>3440</v>
      </c>
      <c r="E1970" s="489" t="s">
        <v>2</v>
      </c>
      <c r="F1970" s="497">
        <f>F1969</f>
        <v>1.69</v>
      </c>
      <c r="G1970" s="497"/>
      <c r="H1970" s="497"/>
      <c r="I1970" s="497"/>
      <c r="J1970" s="497"/>
      <c r="K1970" s="497"/>
      <c r="L1970" s="497">
        <f t="shared" ref="L1970" si="1110">F1970</f>
        <v>1.69</v>
      </c>
      <c r="M1970" s="490">
        <v>2.8</v>
      </c>
      <c r="N1970" s="491">
        <f t="shared" si="1105"/>
        <v>4.7300000000000004</v>
      </c>
      <c r="O1970" s="576"/>
      <c r="P1970" s="576"/>
      <c r="Q1970" s="492">
        <f t="shared" si="1106"/>
        <v>0</v>
      </c>
      <c r="R1970" s="492"/>
      <c r="S1970" s="715">
        <f t="shared" si="1107"/>
        <v>0</v>
      </c>
      <c r="T1970" s="584"/>
    </row>
    <row r="1971" spans="1:25" s="617" customFormat="1" ht="22.5" customHeight="1" x14ac:dyDescent="0.3">
      <c r="A1971" s="510" t="s">
        <v>3055</v>
      </c>
      <c r="B1971" s="511"/>
      <c r="C1971" s="510"/>
      <c r="D1971" s="465" t="s">
        <v>4844</v>
      </c>
      <c r="E1971" s="512"/>
      <c r="F1971" s="513"/>
      <c r="G1971" s="512"/>
      <c r="H1971" s="512"/>
      <c r="I1971" s="512"/>
      <c r="J1971" s="512"/>
      <c r="K1971" s="512"/>
      <c r="L1971" s="514"/>
      <c r="M1971" s="467"/>
      <c r="N1971" s="468"/>
      <c r="O1971" s="579"/>
      <c r="P1971" s="579"/>
      <c r="Q1971" s="469"/>
      <c r="R1971" s="469"/>
      <c r="S1971" s="715"/>
      <c r="T1971" s="579"/>
      <c r="U1971" s="616"/>
      <c r="V1971" s="616"/>
      <c r="W1971" s="616"/>
      <c r="X1971" s="616"/>
      <c r="Y1971" s="616"/>
    </row>
    <row r="1972" spans="1:25" s="608" customFormat="1" ht="32.25" customHeight="1" x14ac:dyDescent="0.3">
      <c r="A1972" s="477" t="s">
        <v>3057</v>
      </c>
      <c r="B1972" s="501" t="s">
        <v>2086</v>
      </c>
      <c r="C1972" s="477" t="s">
        <v>552</v>
      </c>
      <c r="D1972" s="802" t="s">
        <v>3128</v>
      </c>
      <c r="E1972" s="803" t="s">
        <v>3</v>
      </c>
      <c r="F1972" s="804"/>
      <c r="G1972" s="803"/>
      <c r="H1972" s="479"/>
      <c r="I1972" s="480"/>
      <c r="J1972" s="480"/>
      <c r="K1972" s="480">
        <f>SUM(K1973:K1990)</f>
        <v>121.39647604729437</v>
      </c>
      <c r="L1972" s="480">
        <f>K1972</f>
        <v>121.39647604729437</v>
      </c>
      <c r="M1972" s="482">
        <v>1</v>
      </c>
      <c r="N1972" s="483">
        <f>ROUND(M1972*L1972,2)</f>
        <v>121.4</v>
      </c>
      <c r="O1972" s="575"/>
      <c r="P1972" s="575"/>
      <c r="Q1972" s="485"/>
      <c r="R1972" s="485">
        <f>ROUND(N1972*P1972,2)</f>
        <v>0</v>
      </c>
      <c r="S1972" s="715">
        <f>ROUND(Q1972+R1972,2)</f>
        <v>0</v>
      </c>
      <c r="T1972" s="575" t="s">
        <v>555</v>
      </c>
      <c r="U1972" s="607"/>
      <c r="V1972" s="607"/>
      <c r="W1972" s="607"/>
      <c r="X1972" s="607"/>
      <c r="Y1972" s="607"/>
    </row>
    <row r="1973" spans="1:25" s="610" customFormat="1" ht="22.5" customHeight="1" x14ac:dyDescent="0.25">
      <c r="A1973" s="486" t="s">
        <v>5236</v>
      </c>
      <c r="B1973" s="487"/>
      <c r="C1973" s="800" t="s">
        <v>553</v>
      </c>
      <c r="D1973" s="819" t="s">
        <v>4847</v>
      </c>
      <c r="E1973" s="496" t="s">
        <v>1210</v>
      </c>
      <c r="F1973" s="570"/>
      <c r="G1973" s="565">
        <v>0.25</v>
      </c>
      <c r="H1973" s="801">
        <v>0.2</v>
      </c>
      <c r="I1973" s="492">
        <f>(G1973+H1973)*2</f>
        <v>0.9</v>
      </c>
      <c r="J1973" s="634">
        <v>88.77</v>
      </c>
      <c r="K1973" s="492">
        <f>J1973*I1973</f>
        <v>79.893000000000001</v>
      </c>
      <c r="L1973" s="492">
        <f t="shared" ref="L1973:L1975" si="1111">J1973</f>
        <v>88.77</v>
      </c>
      <c r="M1973" s="490">
        <v>1.1000000000000001</v>
      </c>
      <c r="N1973" s="491">
        <f t="shared" ref="N1973:N1991" si="1112">ROUND(M1973*L1973,2)</f>
        <v>97.65</v>
      </c>
      <c r="O1973" s="576"/>
      <c r="P1973" s="576"/>
      <c r="Q1973" s="492">
        <f t="shared" ref="Q1973:Q1991" si="1113">ROUND(N1973*O1973,2)</f>
        <v>0</v>
      </c>
      <c r="R1973" s="492"/>
      <c r="S1973" s="715">
        <f t="shared" ref="S1973:S1991" si="1114">ROUND(Q1973+R1973,2)</f>
        <v>0</v>
      </c>
      <c r="T1973" s="576"/>
      <c r="U1973" s="609"/>
      <c r="V1973" s="609"/>
      <c r="W1973" s="609"/>
      <c r="X1973" s="609"/>
      <c r="Y1973" s="609"/>
    </row>
    <row r="1974" spans="1:25" s="610" customFormat="1" ht="22.5" customHeight="1" x14ac:dyDescent="0.25">
      <c r="A1974" s="486" t="s">
        <v>5237</v>
      </c>
      <c r="B1974" s="487"/>
      <c r="C1974" s="800" t="s">
        <v>553</v>
      </c>
      <c r="D1974" s="819" t="s">
        <v>4848</v>
      </c>
      <c r="E1974" s="496" t="s">
        <v>1210</v>
      </c>
      <c r="F1974" s="570"/>
      <c r="G1974" s="565">
        <v>0.35</v>
      </c>
      <c r="H1974" s="801">
        <v>0.15</v>
      </c>
      <c r="I1974" s="492">
        <f>(G1974+H1974)*2</f>
        <v>1</v>
      </c>
      <c r="J1974" s="634">
        <v>1.83</v>
      </c>
      <c r="K1974" s="492">
        <f>J1974*I1974</f>
        <v>1.83</v>
      </c>
      <c r="L1974" s="492">
        <f t="shared" si="1111"/>
        <v>1.83</v>
      </c>
      <c r="M1974" s="490">
        <v>1.1000000000000001</v>
      </c>
      <c r="N1974" s="491">
        <f t="shared" si="1112"/>
        <v>2.0099999999999998</v>
      </c>
      <c r="O1974" s="576"/>
      <c r="P1974" s="576"/>
      <c r="Q1974" s="492">
        <f t="shared" si="1113"/>
        <v>0</v>
      </c>
      <c r="R1974" s="492"/>
      <c r="S1974" s="715">
        <f t="shared" si="1114"/>
        <v>0</v>
      </c>
      <c r="T1974" s="576"/>
      <c r="U1974" s="609"/>
      <c r="V1974" s="609"/>
      <c r="W1974" s="609"/>
      <c r="X1974" s="609"/>
      <c r="Y1974" s="609"/>
    </row>
    <row r="1975" spans="1:25" s="610" customFormat="1" ht="22.5" customHeight="1" x14ac:dyDescent="0.25">
      <c r="A1975" s="486" t="s">
        <v>5238</v>
      </c>
      <c r="B1975" s="487"/>
      <c r="C1975" s="800" t="s">
        <v>553</v>
      </c>
      <c r="D1975" s="819" t="s">
        <v>4519</v>
      </c>
      <c r="E1975" s="496" t="s">
        <v>1210</v>
      </c>
      <c r="F1975" s="570"/>
      <c r="G1975" s="565"/>
      <c r="H1975" s="801"/>
      <c r="I1975" s="492">
        <v>0.1</v>
      </c>
      <c r="J1975" s="634">
        <v>93.65</v>
      </c>
      <c r="K1975" s="492">
        <f>J1975*I1975*3.14</f>
        <v>29.406100000000002</v>
      </c>
      <c r="L1975" s="492">
        <f t="shared" si="1111"/>
        <v>93.65</v>
      </c>
      <c r="M1975" s="490">
        <v>1.1000000000000001</v>
      </c>
      <c r="N1975" s="491">
        <f t="shared" si="1112"/>
        <v>103.02</v>
      </c>
      <c r="O1975" s="576"/>
      <c r="P1975" s="576"/>
      <c r="Q1975" s="492">
        <f t="shared" si="1113"/>
        <v>0</v>
      </c>
      <c r="R1975" s="492"/>
      <c r="S1975" s="715">
        <f t="shared" si="1114"/>
        <v>0</v>
      </c>
      <c r="T1975" s="576"/>
      <c r="U1975" s="609"/>
      <c r="V1975" s="609"/>
      <c r="W1975" s="609"/>
      <c r="X1975" s="609"/>
      <c r="Y1975" s="609"/>
    </row>
    <row r="1976" spans="1:25" s="610" customFormat="1" ht="22.5" customHeight="1" x14ac:dyDescent="0.25">
      <c r="A1976" s="486" t="s">
        <v>5239</v>
      </c>
      <c r="B1976" s="487"/>
      <c r="C1976" s="800" t="s">
        <v>553</v>
      </c>
      <c r="D1976" s="819" t="s">
        <v>4845</v>
      </c>
      <c r="E1976" s="496" t="s">
        <v>18</v>
      </c>
      <c r="F1976" s="570">
        <v>2</v>
      </c>
      <c r="G1976" s="565"/>
      <c r="H1976" s="801"/>
      <c r="I1976" s="492"/>
      <c r="J1976" s="634"/>
      <c r="K1976" s="839">
        <v>0.100117025253689</v>
      </c>
      <c r="L1976" s="492">
        <f>F1976</f>
        <v>2</v>
      </c>
      <c r="M1976" s="490">
        <v>1</v>
      </c>
      <c r="N1976" s="491">
        <f t="shared" si="1112"/>
        <v>2</v>
      </c>
      <c r="O1976" s="576"/>
      <c r="P1976" s="576"/>
      <c r="Q1976" s="492">
        <f t="shared" si="1113"/>
        <v>0</v>
      </c>
      <c r="R1976" s="492"/>
      <c r="S1976" s="715">
        <f t="shared" si="1114"/>
        <v>0</v>
      </c>
      <c r="T1976" s="576"/>
      <c r="U1976" s="609"/>
      <c r="V1976" s="609"/>
      <c r="W1976" s="609"/>
      <c r="X1976" s="609"/>
      <c r="Y1976" s="609"/>
    </row>
    <row r="1977" spans="1:25" s="610" customFormat="1" ht="22.5" customHeight="1" x14ac:dyDescent="0.25">
      <c r="A1977" s="486" t="s">
        <v>5240</v>
      </c>
      <c r="B1977" s="487"/>
      <c r="C1977" s="800" t="s">
        <v>553</v>
      </c>
      <c r="D1977" s="819" t="s">
        <v>4846</v>
      </c>
      <c r="E1977" s="496" t="s">
        <v>18</v>
      </c>
      <c r="F1977" s="570">
        <v>4</v>
      </c>
      <c r="G1977" s="565"/>
      <c r="H1977" s="801"/>
      <c r="I1977" s="492"/>
      <c r="J1977" s="634"/>
      <c r="K1977" s="839">
        <v>0.22435975015448531</v>
      </c>
      <c r="L1977" s="492">
        <f t="shared" ref="L1977:L1979" si="1115">F1977</f>
        <v>4</v>
      </c>
      <c r="M1977" s="490">
        <v>1</v>
      </c>
      <c r="N1977" s="491">
        <f t="shared" si="1112"/>
        <v>4</v>
      </c>
      <c r="O1977" s="576"/>
      <c r="P1977" s="576"/>
      <c r="Q1977" s="492">
        <f t="shared" si="1113"/>
        <v>0</v>
      </c>
      <c r="R1977" s="492"/>
      <c r="S1977" s="715">
        <f t="shared" si="1114"/>
        <v>0</v>
      </c>
      <c r="T1977" s="576"/>
      <c r="U1977" s="609"/>
      <c r="V1977" s="609"/>
      <c r="W1977" s="609"/>
      <c r="X1977" s="609"/>
      <c r="Y1977" s="609"/>
    </row>
    <row r="1978" spans="1:25" s="610" customFormat="1" ht="22.5" customHeight="1" x14ac:dyDescent="0.25">
      <c r="A1978" s="486" t="s">
        <v>5241</v>
      </c>
      <c r="B1978" s="487"/>
      <c r="C1978" s="800" t="s">
        <v>553</v>
      </c>
      <c r="D1978" s="819" t="s">
        <v>4593</v>
      </c>
      <c r="E1978" s="496" t="s">
        <v>18</v>
      </c>
      <c r="F1978" s="570">
        <v>4</v>
      </c>
      <c r="G1978" s="565"/>
      <c r="H1978" s="801"/>
      <c r="I1978" s="492"/>
      <c r="J1978" s="634"/>
      <c r="K1978" s="839">
        <v>0.22435975015448531</v>
      </c>
      <c r="L1978" s="492">
        <f t="shared" si="1115"/>
        <v>4</v>
      </c>
      <c r="M1978" s="490">
        <v>1</v>
      </c>
      <c r="N1978" s="491">
        <f t="shared" si="1112"/>
        <v>4</v>
      </c>
      <c r="O1978" s="576"/>
      <c r="P1978" s="576"/>
      <c r="Q1978" s="492">
        <f t="shared" si="1113"/>
        <v>0</v>
      </c>
      <c r="R1978" s="492"/>
      <c r="S1978" s="715">
        <f t="shared" si="1114"/>
        <v>0</v>
      </c>
      <c r="T1978" s="576"/>
      <c r="U1978" s="609"/>
      <c r="V1978" s="609"/>
      <c r="W1978" s="609"/>
      <c r="X1978" s="609"/>
      <c r="Y1978" s="609"/>
    </row>
    <row r="1979" spans="1:25" s="610" customFormat="1" ht="22.5" customHeight="1" x14ac:dyDescent="0.25">
      <c r="A1979" s="486" t="s">
        <v>5242</v>
      </c>
      <c r="B1979" s="487"/>
      <c r="C1979" s="800" t="s">
        <v>553</v>
      </c>
      <c r="D1979" s="819" t="s">
        <v>4600</v>
      </c>
      <c r="E1979" s="496" t="s">
        <v>18</v>
      </c>
      <c r="F1979" s="570">
        <v>7</v>
      </c>
      <c r="G1979" s="565"/>
      <c r="H1979" s="801"/>
      <c r="I1979" s="492"/>
      <c r="J1979" s="634"/>
      <c r="K1979" s="839">
        <v>0.56534763978941294</v>
      </c>
      <c r="L1979" s="492">
        <f t="shared" si="1115"/>
        <v>7</v>
      </c>
      <c r="M1979" s="490">
        <v>1</v>
      </c>
      <c r="N1979" s="491">
        <f t="shared" si="1112"/>
        <v>7</v>
      </c>
      <c r="O1979" s="576"/>
      <c r="P1979" s="576"/>
      <c r="Q1979" s="492">
        <f t="shared" si="1113"/>
        <v>0</v>
      </c>
      <c r="R1979" s="492"/>
      <c r="S1979" s="715">
        <f t="shared" si="1114"/>
        <v>0</v>
      </c>
      <c r="T1979" s="576"/>
      <c r="U1979" s="609"/>
      <c r="V1979" s="609"/>
      <c r="W1979" s="609"/>
      <c r="X1979" s="609"/>
      <c r="Y1979" s="609"/>
    </row>
    <row r="1980" spans="1:25" s="610" customFormat="1" ht="22.5" customHeight="1" x14ac:dyDescent="0.25">
      <c r="A1980" s="486" t="s">
        <v>5243</v>
      </c>
      <c r="B1980" s="487"/>
      <c r="C1980" s="800" t="s">
        <v>553</v>
      </c>
      <c r="D1980" s="819" t="s">
        <v>4594</v>
      </c>
      <c r="E1980" s="496" t="s">
        <v>18</v>
      </c>
      <c r="F1980" s="570">
        <v>5</v>
      </c>
      <c r="G1980" s="565"/>
      <c r="H1980" s="801"/>
      <c r="I1980" s="492"/>
      <c r="J1980" s="634"/>
      <c r="K1980" s="839">
        <v>0.40381974270672355</v>
      </c>
      <c r="L1980" s="492">
        <f>F1980</f>
        <v>5</v>
      </c>
      <c r="M1980" s="490">
        <v>1</v>
      </c>
      <c r="N1980" s="491">
        <f t="shared" si="1112"/>
        <v>5</v>
      </c>
      <c r="O1980" s="576"/>
      <c r="P1980" s="576"/>
      <c r="Q1980" s="492">
        <f t="shared" si="1113"/>
        <v>0</v>
      </c>
      <c r="R1980" s="492"/>
      <c r="S1980" s="715">
        <f t="shared" si="1114"/>
        <v>0</v>
      </c>
      <c r="T1980" s="576"/>
      <c r="U1980" s="609"/>
      <c r="V1980" s="609"/>
      <c r="W1980" s="609"/>
      <c r="X1980" s="609"/>
      <c r="Y1980" s="609"/>
    </row>
    <row r="1981" spans="1:25" s="610" customFormat="1" ht="22.5" customHeight="1" x14ac:dyDescent="0.25">
      <c r="A1981" s="486" t="s">
        <v>5244</v>
      </c>
      <c r="B1981" s="487"/>
      <c r="C1981" s="800" t="s">
        <v>553</v>
      </c>
      <c r="D1981" s="819" t="s">
        <v>4849</v>
      </c>
      <c r="E1981" s="496" t="s">
        <v>18</v>
      </c>
      <c r="F1981" s="570">
        <v>7</v>
      </c>
      <c r="G1981" s="565"/>
      <c r="H1981" s="801"/>
      <c r="I1981" s="492"/>
      <c r="J1981" s="634"/>
      <c r="K1981" s="839">
        <v>1.6196016858807849</v>
      </c>
      <c r="L1981" s="492">
        <f t="shared" ref="L1981:L1990" si="1116">F1981</f>
        <v>7</v>
      </c>
      <c r="M1981" s="490">
        <v>1</v>
      </c>
      <c r="N1981" s="491">
        <f t="shared" si="1112"/>
        <v>7</v>
      </c>
      <c r="O1981" s="576"/>
      <c r="P1981" s="576"/>
      <c r="Q1981" s="492">
        <f t="shared" si="1113"/>
        <v>0</v>
      </c>
      <c r="R1981" s="492"/>
      <c r="S1981" s="715">
        <f t="shared" si="1114"/>
        <v>0</v>
      </c>
      <c r="T1981" s="576"/>
      <c r="U1981" s="609"/>
      <c r="V1981" s="609"/>
      <c r="W1981" s="609"/>
      <c r="X1981" s="609"/>
      <c r="Y1981" s="609"/>
    </row>
    <row r="1982" spans="1:25" s="610" customFormat="1" ht="22.5" customHeight="1" x14ac:dyDescent="0.25">
      <c r="A1982" s="486" t="s">
        <v>5245</v>
      </c>
      <c r="B1982" s="487"/>
      <c r="C1982" s="800" t="s">
        <v>553</v>
      </c>
      <c r="D1982" s="813" t="s">
        <v>4850</v>
      </c>
      <c r="E1982" s="496" t="s">
        <v>18</v>
      </c>
      <c r="F1982" s="570">
        <v>3</v>
      </c>
      <c r="G1982" s="565"/>
      <c r="H1982" s="801"/>
      <c r="I1982" s="492"/>
      <c r="J1982" s="634"/>
      <c r="K1982" s="839">
        <v>0.69411500823462213</v>
      </c>
      <c r="L1982" s="492">
        <f t="shared" si="1116"/>
        <v>3</v>
      </c>
      <c r="M1982" s="490">
        <v>1</v>
      </c>
      <c r="N1982" s="491">
        <f t="shared" si="1112"/>
        <v>3</v>
      </c>
      <c r="O1982" s="576"/>
      <c r="P1982" s="576"/>
      <c r="Q1982" s="492">
        <f t="shared" si="1113"/>
        <v>0</v>
      </c>
      <c r="R1982" s="492"/>
      <c r="S1982" s="715">
        <f t="shared" si="1114"/>
        <v>0</v>
      </c>
      <c r="T1982" s="576"/>
      <c r="U1982" s="609"/>
      <c r="V1982" s="609"/>
      <c r="W1982" s="609"/>
      <c r="X1982" s="609"/>
      <c r="Y1982" s="609"/>
    </row>
    <row r="1983" spans="1:25" s="610" customFormat="1" ht="22.5" customHeight="1" x14ac:dyDescent="0.25">
      <c r="A1983" s="486" t="s">
        <v>5246</v>
      </c>
      <c r="B1983" s="487"/>
      <c r="C1983" s="800" t="s">
        <v>553</v>
      </c>
      <c r="D1983" s="813" t="s">
        <v>4851</v>
      </c>
      <c r="E1983" s="496" t="s">
        <v>18</v>
      </c>
      <c r="F1983" s="570">
        <v>2</v>
      </c>
      <c r="G1983" s="565"/>
      <c r="H1983" s="801"/>
      <c r="I1983" s="492"/>
      <c r="J1983" s="634"/>
      <c r="K1983" s="839">
        <v>0.53342917352885177</v>
      </c>
      <c r="L1983" s="492">
        <f t="shared" si="1116"/>
        <v>2</v>
      </c>
      <c r="M1983" s="490">
        <v>1</v>
      </c>
      <c r="N1983" s="491">
        <f t="shared" si="1112"/>
        <v>2</v>
      </c>
      <c r="O1983" s="576"/>
      <c r="P1983" s="576"/>
      <c r="Q1983" s="492">
        <f t="shared" si="1113"/>
        <v>0</v>
      </c>
      <c r="R1983" s="492"/>
      <c r="S1983" s="715">
        <f t="shared" si="1114"/>
        <v>0</v>
      </c>
      <c r="T1983" s="576"/>
      <c r="U1983" s="609"/>
      <c r="V1983" s="609"/>
      <c r="W1983" s="609"/>
      <c r="X1983" s="609"/>
      <c r="Y1983" s="609"/>
    </row>
    <row r="1984" spans="1:25" s="610" customFormat="1" ht="22.5" customHeight="1" x14ac:dyDescent="0.25">
      <c r="A1984" s="486" t="s">
        <v>5247</v>
      </c>
      <c r="B1984" s="487"/>
      <c r="C1984" s="800" t="s">
        <v>553</v>
      </c>
      <c r="D1984" s="813" t="s">
        <v>4852</v>
      </c>
      <c r="E1984" s="496" t="s">
        <v>18</v>
      </c>
      <c r="F1984" s="570">
        <v>2</v>
      </c>
      <c r="G1984" s="565"/>
      <c r="H1984" s="801"/>
      <c r="I1984" s="492"/>
      <c r="J1984" s="634"/>
      <c r="K1984" s="839">
        <v>0.53342917352885177</v>
      </c>
      <c r="L1984" s="492">
        <f t="shared" si="1116"/>
        <v>2</v>
      </c>
      <c r="M1984" s="490">
        <v>1</v>
      </c>
      <c r="N1984" s="491">
        <f t="shared" si="1112"/>
        <v>2</v>
      </c>
      <c r="O1984" s="576"/>
      <c r="P1984" s="576"/>
      <c r="Q1984" s="492">
        <f t="shared" si="1113"/>
        <v>0</v>
      </c>
      <c r="R1984" s="492"/>
      <c r="S1984" s="715">
        <f t="shared" si="1114"/>
        <v>0</v>
      </c>
      <c r="T1984" s="576"/>
      <c r="U1984" s="609"/>
      <c r="V1984" s="609"/>
      <c r="W1984" s="609"/>
      <c r="X1984" s="609"/>
      <c r="Y1984" s="609"/>
    </row>
    <row r="1985" spans="1:25" s="610" customFormat="1" ht="22.5" customHeight="1" x14ac:dyDescent="0.25">
      <c r="A1985" s="486" t="s">
        <v>5248</v>
      </c>
      <c r="B1985" s="487"/>
      <c r="C1985" s="800" t="s">
        <v>553</v>
      </c>
      <c r="D1985" s="813" t="s">
        <v>4853</v>
      </c>
      <c r="E1985" s="496" t="s">
        <v>18</v>
      </c>
      <c r="F1985" s="570">
        <v>2</v>
      </c>
      <c r="G1985" s="565"/>
      <c r="H1985" s="801"/>
      <c r="I1985" s="492"/>
      <c r="J1985" s="634"/>
      <c r="K1985" s="839">
        <v>0.74548667764616283</v>
      </c>
      <c r="L1985" s="492">
        <f t="shared" si="1116"/>
        <v>2</v>
      </c>
      <c r="M1985" s="490">
        <v>1</v>
      </c>
      <c r="N1985" s="491">
        <f t="shared" si="1112"/>
        <v>2</v>
      </c>
      <c r="O1985" s="576"/>
      <c r="P1985" s="576"/>
      <c r="Q1985" s="492">
        <f t="shared" si="1113"/>
        <v>0</v>
      </c>
      <c r="R1985" s="492"/>
      <c r="S1985" s="715">
        <f t="shared" si="1114"/>
        <v>0</v>
      </c>
      <c r="T1985" s="576"/>
      <c r="U1985" s="609"/>
      <c r="V1985" s="609"/>
      <c r="W1985" s="609"/>
      <c r="X1985" s="609"/>
      <c r="Y1985" s="609"/>
    </row>
    <row r="1986" spans="1:25" s="610" customFormat="1" ht="22.5" customHeight="1" x14ac:dyDescent="0.25">
      <c r="A1986" s="486" t="s">
        <v>5249</v>
      </c>
      <c r="B1986" s="487"/>
      <c r="C1986" s="800" t="s">
        <v>553</v>
      </c>
      <c r="D1986" s="813" t="s">
        <v>4854</v>
      </c>
      <c r="E1986" s="496" t="s">
        <v>18</v>
      </c>
      <c r="F1986" s="570">
        <v>3</v>
      </c>
      <c r="G1986" s="565"/>
      <c r="H1986" s="801"/>
      <c r="I1986" s="492"/>
      <c r="J1986" s="634"/>
      <c r="K1986" s="839">
        <v>1.1182300164692442</v>
      </c>
      <c r="L1986" s="492">
        <f t="shared" si="1116"/>
        <v>3</v>
      </c>
      <c r="M1986" s="490">
        <v>1</v>
      </c>
      <c r="N1986" s="491">
        <f t="shared" si="1112"/>
        <v>3</v>
      </c>
      <c r="O1986" s="576"/>
      <c r="P1986" s="576"/>
      <c r="Q1986" s="492">
        <f t="shared" si="1113"/>
        <v>0</v>
      </c>
      <c r="R1986" s="492"/>
      <c r="S1986" s="715">
        <f t="shared" si="1114"/>
        <v>0</v>
      </c>
      <c r="T1986" s="576"/>
      <c r="U1986" s="609"/>
      <c r="V1986" s="609"/>
      <c r="W1986" s="609"/>
      <c r="X1986" s="609"/>
      <c r="Y1986" s="609"/>
    </row>
    <row r="1987" spans="1:25" s="610" customFormat="1" ht="22.5" customHeight="1" x14ac:dyDescent="0.25">
      <c r="A1987" s="942" t="s">
        <v>5250</v>
      </c>
      <c r="B1987" s="943"/>
      <c r="C1987" s="978" t="s">
        <v>553</v>
      </c>
      <c r="D1987" s="951" t="s">
        <v>4855</v>
      </c>
      <c r="E1987" s="947" t="s">
        <v>18</v>
      </c>
      <c r="F1987" s="958">
        <v>4</v>
      </c>
      <c r="G1987" s="971"/>
      <c r="H1987" s="979"/>
      <c r="I1987" s="953"/>
      <c r="J1987" s="963"/>
      <c r="K1987" s="953">
        <v>1.77</v>
      </c>
      <c r="L1987" s="953">
        <f t="shared" si="1116"/>
        <v>4</v>
      </c>
      <c r="M1987" s="490">
        <v>1</v>
      </c>
      <c r="N1987" s="491">
        <f t="shared" si="1112"/>
        <v>4</v>
      </c>
      <c r="O1987" s="576"/>
      <c r="P1987" s="576"/>
      <c r="Q1987" s="492">
        <f t="shared" si="1113"/>
        <v>0</v>
      </c>
      <c r="R1987" s="492"/>
      <c r="S1987" s="715">
        <f t="shared" si="1114"/>
        <v>0</v>
      </c>
      <c r="T1987" s="576"/>
      <c r="U1987" s="609"/>
      <c r="V1987" s="609"/>
      <c r="W1987" s="609"/>
      <c r="X1987" s="609"/>
      <c r="Y1987" s="609"/>
    </row>
    <row r="1988" spans="1:25" s="610" customFormat="1" ht="22.5" customHeight="1" x14ac:dyDescent="0.25">
      <c r="A1988" s="942" t="s">
        <v>5251</v>
      </c>
      <c r="B1988" s="943"/>
      <c r="C1988" s="978" t="s">
        <v>553</v>
      </c>
      <c r="D1988" s="951" t="s">
        <v>4856</v>
      </c>
      <c r="E1988" s="947" t="s">
        <v>18</v>
      </c>
      <c r="F1988" s="958">
        <v>2</v>
      </c>
      <c r="G1988" s="971"/>
      <c r="H1988" s="979"/>
      <c r="I1988" s="953"/>
      <c r="J1988" s="963"/>
      <c r="K1988" s="953">
        <v>0.89</v>
      </c>
      <c r="L1988" s="953">
        <f t="shared" si="1116"/>
        <v>2</v>
      </c>
      <c r="M1988" s="490">
        <v>1</v>
      </c>
      <c r="N1988" s="491">
        <f t="shared" si="1112"/>
        <v>2</v>
      </c>
      <c r="O1988" s="576"/>
      <c r="P1988" s="576"/>
      <c r="Q1988" s="492">
        <f t="shared" si="1113"/>
        <v>0</v>
      </c>
      <c r="R1988" s="492"/>
      <c r="S1988" s="715">
        <f t="shared" si="1114"/>
        <v>0</v>
      </c>
      <c r="T1988" s="576"/>
      <c r="U1988" s="609"/>
      <c r="V1988" s="609"/>
      <c r="W1988" s="609"/>
      <c r="X1988" s="609"/>
      <c r="Y1988" s="609"/>
    </row>
    <row r="1989" spans="1:25" s="610" customFormat="1" ht="22.5" customHeight="1" x14ac:dyDescent="0.25">
      <c r="A1989" s="486" t="s">
        <v>5252</v>
      </c>
      <c r="B1989" s="487"/>
      <c r="C1989" s="800" t="s">
        <v>553</v>
      </c>
      <c r="D1989" s="813" t="s">
        <v>4857</v>
      </c>
      <c r="E1989" s="496" t="s">
        <v>18</v>
      </c>
      <c r="F1989" s="570">
        <v>1</v>
      </c>
      <c r="G1989" s="565"/>
      <c r="H1989" s="801"/>
      <c r="I1989" s="492"/>
      <c r="J1989" s="634"/>
      <c r="K1989" s="839">
        <v>0.27093587802282665</v>
      </c>
      <c r="L1989" s="492">
        <f t="shared" si="1116"/>
        <v>1</v>
      </c>
      <c r="M1989" s="490">
        <v>1</v>
      </c>
      <c r="N1989" s="491">
        <f t="shared" si="1112"/>
        <v>1</v>
      </c>
      <c r="O1989" s="576"/>
      <c r="P1989" s="576"/>
      <c r="Q1989" s="492">
        <f t="shared" si="1113"/>
        <v>0</v>
      </c>
      <c r="R1989" s="492"/>
      <c r="S1989" s="715">
        <f t="shared" si="1114"/>
        <v>0</v>
      </c>
      <c r="T1989" s="576"/>
      <c r="U1989" s="609"/>
      <c r="V1989" s="609"/>
      <c r="W1989" s="609"/>
      <c r="X1989" s="609"/>
      <c r="Y1989" s="609"/>
    </row>
    <row r="1990" spans="1:25" s="610" customFormat="1" ht="22.5" customHeight="1" x14ac:dyDescent="0.25">
      <c r="A1990" s="486" t="s">
        <v>5253</v>
      </c>
      <c r="B1990" s="487"/>
      <c r="C1990" s="800" t="s">
        <v>553</v>
      </c>
      <c r="D1990" s="813" t="s">
        <v>4858</v>
      </c>
      <c r="E1990" s="496" t="s">
        <v>18</v>
      </c>
      <c r="F1990" s="570">
        <v>2</v>
      </c>
      <c r="G1990" s="565"/>
      <c r="H1990" s="801"/>
      <c r="I1990" s="492"/>
      <c r="J1990" s="634"/>
      <c r="K1990" s="839">
        <v>0.57414452592420651</v>
      </c>
      <c r="L1990" s="492">
        <f t="shared" si="1116"/>
        <v>2</v>
      </c>
      <c r="M1990" s="490">
        <v>1</v>
      </c>
      <c r="N1990" s="491">
        <f t="shared" si="1112"/>
        <v>2</v>
      </c>
      <c r="O1990" s="576"/>
      <c r="P1990" s="576"/>
      <c r="Q1990" s="492">
        <f t="shared" si="1113"/>
        <v>0</v>
      </c>
      <c r="R1990" s="492"/>
      <c r="S1990" s="715">
        <f t="shared" si="1114"/>
        <v>0</v>
      </c>
      <c r="T1990" s="576"/>
      <c r="U1990" s="609"/>
      <c r="V1990" s="609"/>
      <c r="W1990" s="609"/>
      <c r="X1990" s="609"/>
      <c r="Y1990" s="609"/>
    </row>
    <row r="1991" spans="1:25" s="610" customFormat="1" ht="22.5" customHeight="1" x14ac:dyDescent="0.25">
      <c r="A1991" s="486" t="s">
        <v>5254</v>
      </c>
      <c r="B1991" s="487"/>
      <c r="C1991" s="800" t="s">
        <v>553</v>
      </c>
      <c r="D1991" s="835" t="s">
        <v>705</v>
      </c>
      <c r="E1991" s="806" t="s">
        <v>3</v>
      </c>
      <c r="F1991" s="807">
        <v>0.03</v>
      </c>
      <c r="G1991" s="565"/>
      <c r="H1991" s="801"/>
      <c r="I1991" s="492"/>
      <c r="J1991" s="634"/>
      <c r="K1991" s="492"/>
      <c r="L1991" s="492">
        <f>F1991</f>
        <v>0.03</v>
      </c>
      <c r="M1991" s="490">
        <v>1</v>
      </c>
      <c r="N1991" s="491">
        <f t="shared" si="1112"/>
        <v>0.03</v>
      </c>
      <c r="O1991" s="576"/>
      <c r="P1991" s="576"/>
      <c r="Q1991" s="492">
        <f t="shared" si="1113"/>
        <v>0</v>
      </c>
      <c r="R1991" s="492"/>
      <c r="S1991" s="715">
        <f t="shared" si="1114"/>
        <v>0</v>
      </c>
      <c r="T1991" s="576"/>
      <c r="U1991" s="609"/>
      <c r="V1991" s="609"/>
      <c r="W1991" s="609"/>
      <c r="X1991" s="609"/>
      <c r="Y1991" s="609"/>
    </row>
    <row r="1992" spans="1:25" s="608" customFormat="1" ht="18.75" customHeight="1" x14ac:dyDescent="0.3">
      <c r="A1992" s="477" t="s">
        <v>5230</v>
      </c>
      <c r="B1992" s="501" t="s">
        <v>2088</v>
      </c>
      <c r="C1992" s="477" t="s">
        <v>552</v>
      </c>
      <c r="D1992" s="812" t="s">
        <v>1338</v>
      </c>
      <c r="E1992" s="479" t="s">
        <v>3</v>
      </c>
      <c r="F1992" s="519">
        <f>F1993+F1995</f>
        <v>126.6</v>
      </c>
      <c r="G1992" s="479"/>
      <c r="H1992" s="479"/>
      <c r="I1992" s="479"/>
      <c r="J1992" s="479"/>
      <c r="K1992" s="500"/>
      <c r="L1992" s="519">
        <f>F1992</f>
        <v>126.6</v>
      </c>
      <c r="M1992" s="507">
        <v>1</v>
      </c>
      <c r="N1992" s="483">
        <f>ROUND(M1992*L1992,2)</f>
        <v>126.6</v>
      </c>
      <c r="O1992" s="575"/>
      <c r="P1992" s="575"/>
      <c r="Q1992" s="485"/>
      <c r="R1992" s="485">
        <f>ROUND(N1992*P1992,2)</f>
        <v>0</v>
      </c>
      <c r="S1992" s="715">
        <f>ROUND(Q1992+R1992,2)</f>
        <v>0</v>
      </c>
      <c r="T1992" s="587"/>
    </row>
    <row r="1993" spans="1:25" s="610" customFormat="1" ht="36.75" customHeight="1" x14ac:dyDescent="0.3">
      <c r="A1993" s="486" t="s">
        <v>5255</v>
      </c>
      <c r="B1993" s="487"/>
      <c r="C1993" s="486" t="s">
        <v>553</v>
      </c>
      <c r="D1993" s="813" t="s">
        <v>4613</v>
      </c>
      <c r="E1993" s="489" t="s">
        <v>3</v>
      </c>
      <c r="F1993" s="497">
        <f>15.96+40.62</f>
        <v>56.58</v>
      </c>
      <c r="G1993" s="497"/>
      <c r="H1993" s="497"/>
      <c r="I1993" s="497"/>
      <c r="J1993" s="497"/>
      <c r="K1993" s="497"/>
      <c r="L1993" s="497">
        <f>F1993</f>
        <v>56.58</v>
      </c>
      <c r="M1993" s="490">
        <v>1.1000000000000001</v>
      </c>
      <c r="N1993" s="491">
        <f t="shared" ref="N1993:N1996" si="1117">ROUND(M1993*L1993,2)</f>
        <v>62.24</v>
      </c>
      <c r="O1993" s="576"/>
      <c r="P1993" s="576"/>
      <c r="Q1993" s="492">
        <f t="shared" ref="Q1993:Q1996" si="1118">ROUND(N1993*O1993,2)</f>
        <v>0</v>
      </c>
      <c r="R1993" s="492"/>
      <c r="S1993" s="715">
        <f t="shared" ref="S1993:S1996" si="1119">ROUND(Q1993+R1993,2)</f>
        <v>0</v>
      </c>
      <c r="T1993" s="584"/>
    </row>
    <row r="1994" spans="1:25" s="610" customFormat="1" x14ac:dyDescent="0.3">
      <c r="A1994" s="486" t="s">
        <v>5256</v>
      </c>
      <c r="B1994" s="487"/>
      <c r="C1994" s="486" t="s">
        <v>553</v>
      </c>
      <c r="D1994" s="493" t="s">
        <v>3440</v>
      </c>
      <c r="E1994" s="489" t="s">
        <v>2</v>
      </c>
      <c r="F1994" s="497">
        <f>F1993</f>
        <v>56.58</v>
      </c>
      <c r="G1994" s="497"/>
      <c r="H1994" s="497"/>
      <c r="I1994" s="497"/>
      <c r="J1994" s="497"/>
      <c r="K1994" s="497"/>
      <c r="L1994" s="497">
        <f t="shared" ref="L1994" si="1120">F1994</f>
        <v>56.58</v>
      </c>
      <c r="M1994" s="490">
        <v>2.8</v>
      </c>
      <c r="N1994" s="491">
        <f t="shared" si="1117"/>
        <v>158.41999999999999</v>
      </c>
      <c r="O1994" s="576"/>
      <c r="P1994" s="576"/>
      <c r="Q1994" s="492">
        <f t="shared" si="1118"/>
        <v>0</v>
      </c>
      <c r="R1994" s="492"/>
      <c r="S1994" s="715">
        <f t="shared" si="1119"/>
        <v>0</v>
      </c>
      <c r="T1994" s="584"/>
    </row>
    <row r="1995" spans="1:25" s="610" customFormat="1" ht="33" customHeight="1" x14ac:dyDescent="0.3">
      <c r="A1995" s="486" t="s">
        <v>5257</v>
      </c>
      <c r="B1995" s="487"/>
      <c r="C1995" s="486" t="s">
        <v>553</v>
      </c>
      <c r="D1995" s="813" t="s">
        <v>4750</v>
      </c>
      <c r="E1995" s="489" t="s">
        <v>3</v>
      </c>
      <c r="F1995" s="497">
        <f>21.24+48.78</f>
        <v>70.02</v>
      </c>
      <c r="G1995" s="497"/>
      <c r="H1995" s="497"/>
      <c r="I1995" s="497"/>
      <c r="J1995" s="497"/>
      <c r="K1995" s="497"/>
      <c r="L1995" s="497">
        <f>F1995</f>
        <v>70.02</v>
      </c>
      <c r="M1995" s="490">
        <v>1.1000000000000001</v>
      </c>
      <c r="N1995" s="491">
        <f t="shared" si="1117"/>
        <v>77.02</v>
      </c>
      <c r="O1995" s="576"/>
      <c r="P1995" s="576"/>
      <c r="Q1995" s="492">
        <f t="shared" si="1118"/>
        <v>0</v>
      </c>
      <c r="R1995" s="492"/>
      <c r="S1995" s="715">
        <f t="shared" si="1119"/>
        <v>0</v>
      </c>
      <c r="T1995" s="584"/>
    </row>
    <row r="1996" spans="1:25" s="610" customFormat="1" x14ac:dyDescent="0.3">
      <c r="A1996" s="486" t="s">
        <v>5258</v>
      </c>
      <c r="B1996" s="487"/>
      <c r="C1996" s="486" t="s">
        <v>553</v>
      </c>
      <c r="D1996" s="493" t="s">
        <v>3440</v>
      </c>
      <c r="E1996" s="489" t="s">
        <v>2</v>
      </c>
      <c r="F1996" s="497">
        <f>F1995</f>
        <v>70.02</v>
      </c>
      <c r="G1996" s="497"/>
      <c r="H1996" s="497"/>
      <c r="I1996" s="497"/>
      <c r="J1996" s="497"/>
      <c r="K1996" s="497"/>
      <c r="L1996" s="497">
        <f t="shared" ref="L1996" si="1121">F1996</f>
        <v>70.02</v>
      </c>
      <c r="M1996" s="490">
        <v>2</v>
      </c>
      <c r="N1996" s="491">
        <f t="shared" si="1117"/>
        <v>140.04</v>
      </c>
      <c r="O1996" s="576"/>
      <c r="P1996" s="576"/>
      <c r="Q1996" s="492">
        <f t="shared" si="1118"/>
        <v>0</v>
      </c>
      <c r="R1996" s="492"/>
      <c r="S1996" s="715">
        <f t="shared" si="1119"/>
        <v>0</v>
      </c>
      <c r="T1996" s="584"/>
    </row>
    <row r="1997" spans="1:25" s="617" customFormat="1" ht="22.5" customHeight="1" x14ac:dyDescent="0.3">
      <c r="A1997" s="510" t="s">
        <v>3094</v>
      </c>
      <c r="B1997" s="511"/>
      <c r="C1997" s="510"/>
      <c r="D1997" s="465" t="s">
        <v>1351</v>
      </c>
      <c r="E1997" s="512"/>
      <c r="F1997" s="513"/>
      <c r="G1997" s="512"/>
      <c r="H1997" s="512"/>
      <c r="I1997" s="512"/>
      <c r="J1997" s="512"/>
      <c r="K1997" s="512"/>
      <c r="L1997" s="514"/>
      <c r="M1997" s="467"/>
      <c r="N1997" s="468"/>
      <c r="O1997" s="579"/>
      <c r="P1997" s="579"/>
      <c r="Q1997" s="469"/>
      <c r="R1997" s="469"/>
      <c r="S1997" s="715"/>
      <c r="T1997" s="579"/>
      <c r="U1997" s="616"/>
      <c r="V1997" s="616"/>
      <c r="W1997" s="616"/>
      <c r="X1997" s="616"/>
      <c r="Y1997" s="616"/>
    </row>
    <row r="1998" spans="1:25" s="608" customFormat="1" ht="32.25" customHeight="1" x14ac:dyDescent="0.3">
      <c r="A1998" s="477" t="s">
        <v>3095</v>
      </c>
      <c r="B1998" s="501" t="s">
        <v>2086</v>
      </c>
      <c r="C1998" s="477" t="s">
        <v>552</v>
      </c>
      <c r="D1998" s="802" t="s">
        <v>3128</v>
      </c>
      <c r="E1998" s="803" t="s">
        <v>3</v>
      </c>
      <c r="F1998" s="804"/>
      <c r="G1998" s="803"/>
      <c r="H1998" s="479"/>
      <c r="I1998" s="480"/>
      <c r="J1998" s="480"/>
      <c r="K1998" s="480">
        <f>SUM(K1999:K2024)</f>
        <v>72.986835256513601</v>
      </c>
      <c r="L1998" s="480">
        <f>K1998</f>
        <v>72.986835256513601</v>
      </c>
      <c r="M1998" s="482">
        <v>1</v>
      </c>
      <c r="N1998" s="483">
        <f>ROUND(M1998*L1998,2)</f>
        <v>72.989999999999995</v>
      </c>
      <c r="O1998" s="575"/>
      <c r="P1998" s="575"/>
      <c r="Q1998" s="485"/>
      <c r="R1998" s="485">
        <f>ROUND(N1998*P1998,2)</f>
        <v>0</v>
      </c>
      <c r="S1998" s="715">
        <f>ROUND(Q1998+R1998,2)</f>
        <v>0</v>
      </c>
      <c r="T1998" s="575" t="s">
        <v>555</v>
      </c>
      <c r="U1998" s="607"/>
      <c r="V1998" s="607"/>
      <c r="W1998" s="607"/>
      <c r="X1998" s="607"/>
      <c r="Y1998" s="607"/>
    </row>
    <row r="1999" spans="1:25" s="610" customFormat="1" ht="22.5" customHeight="1" x14ac:dyDescent="0.25">
      <c r="A1999" s="486" t="s">
        <v>5259</v>
      </c>
      <c r="B1999" s="487"/>
      <c r="C1999" s="800" t="s">
        <v>553</v>
      </c>
      <c r="D1999" s="813" t="s">
        <v>4604</v>
      </c>
      <c r="E1999" s="496" t="s">
        <v>1210</v>
      </c>
      <c r="F1999" s="570"/>
      <c r="G1999" s="565">
        <v>0.2</v>
      </c>
      <c r="H1999" s="801">
        <v>0.1</v>
      </c>
      <c r="I1999" s="492">
        <f>(G1999+H1999)*2</f>
        <v>0.60000000000000009</v>
      </c>
      <c r="J1999" s="634">
        <v>13.3</v>
      </c>
      <c r="K1999" s="492">
        <f>J1999*I1999</f>
        <v>7.9800000000000013</v>
      </c>
      <c r="L1999" s="492">
        <f>J1999</f>
        <v>13.3</v>
      </c>
      <c r="M1999" s="490">
        <v>1.1000000000000001</v>
      </c>
      <c r="N1999" s="491">
        <f t="shared" ref="N1999:N2024" si="1122">ROUND(M1999*L1999,2)</f>
        <v>14.63</v>
      </c>
      <c r="O1999" s="576"/>
      <c r="P1999" s="576"/>
      <c r="Q1999" s="492">
        <f t="shared" ref="Q1999:Q2024" si="1123">ROUND(N1999*O1999,2)</f>
        <v>0</v>
      </c>
      <c r="R1999" s="492"/>
      <c r="S1999" s="715">
        <f t="shared" ref="S1999:S2024" si="1124">ROUND(Q1999+R1999,2)</f>
        <v>0</v>
      </c>
      <c r="T1999" s="576"/>
      <c r="U1999" s="609"/>
      <c r="V1999" s="609"/>
      <c r="W1999" s="609"/>
      <c r="X1999" s="609"/>
      <c r="Y1999" s="609"/>
    </row>
    <row r="2000" spans="1:25" s="610" customFormat="1" ht="22.5" customHeight="1" x14ac:dyDescent="0.25">
      <c r="A2000" s="486" t="s">
        <v>5260</v>
      </c>
      <c r="B2000" s="487"/>
      <c r="C2000" s="800" t="s">
        <v>553</v>
      </c>
      <c r="D2000" s="813" t="s">
        <v>4670</v>
      </c>
      <c r="E2000" s="496" t="s">
        <v>1210</v>
      </c>
      <c r="F2000" s="570"/>
      <c r="G2000" s="565">
        <v>0.2</v>
      </c>
      <c r="H2000" s="801">
        <v>0.2</v>
      </c>
      <c r="I2000" s="492">
        <f t="shared" ref="I2000:I2006" si="1125">(G2000+H2000)*2</f>
        <v>0.8</v>
      </c>
      <c r="J2000" s="634">
        <v>5.56</v>
      </c>
      <c r="K2000" s="492">
        <f t="shared" ref="K2000:K2006" si="1126">J2000*I2000</f>
        <v>4.4479999999999995</v>
      </c>
      <c r="L2000" s="492">
        <f t="shared" ref="L2000:L2005" si="1127">J2000</f>
        <v>5.56</v>
      </c>
      <c r="M2000" s="490">
        <v>1.1000000000000001</v>
      </c>
      <c r="N2000" s="491">
        <f t="shared" si="1122"/>
        <v>6.12</v>
      </c>
      <c r="O2000" s="576"/>
      <c r="P2000" s="576"/>
      <c r="Q2000" s="492">
        <f t="shared" si="1123"/>
        <v>0</v>
      </c>
      <c r="R2000" s="492"/>
      <c r="S2000" s="715">
        <f t="shared" si="1124"/>
        <v>0</v>
      </c>
      <c r="T2000" s="576"/>
      <c r="U2000" s="609"/>
      <c r="V2000" s="609"/>
      <c r="W2000" s="609"/>
      <c r="X2000" s="609"/>
      <c r="Y2000" s="609"/>
    </row>
    <row r="2001" spans="1:25" s="610" customFormat="1" ht="22.5" customHeight="1" x14ac:dyDescent="0.25">
      <c r="A2001" s="486" t="s">
        <v>5261</v>
      </c>
      <c r="B2001" s="487"/>
      <c r="C2001" s="800" t="s">
        <v>553</v>
      </c>
      <c r="D2001" s="813" t="s">
        <v>4530</v>
      </c>
      <c r="E2001" s="496" t="s">
        <v>1210</v>
      </c>
      <c r="F2001" s="570"/>
      <c r="G2001" s="565">
        <v>0.25</v>
      </c>
      <c r="H2001" s="801">
        <v>0.15</v>
      </c>
      <c r="I2001" s="492">
        <f t="shared" si="1125"/>
        <v>0.8</v>
      </c>
      <c r="J2001" s="634">
        <v>30.04</v>
      </c>
      <c r="K2001" s="492">
        <f t="shared" si="1126"/>
        <v>24.032</v>
      </c>
      <c r="L2001" s="492">
        <f t="shared" si="1127"/>
        <v>30.04</v>
      </c>
      <c r="M2001" s="490">
        <v>1.1000000000000001</v>
      </c>
      <c r="N2001" s="491">
        <f t="shared" si="1122"/>
        <v>33.04</v>
      </c>
      <c r="O2001" s="576"/>
      <c r="P2001" s="576"/>
      <c r="Q2001" s="492">
        <f t="shared" si="1123"/>
        <v>0</v>
      </c>
      <c r="R2001" s="492"/>
      <c r="S2001" s="715">
        <f t="shared" si="1124"/>
        <v>0</v>
      </c>
      <c r="T2001" s="576"/>
      <c r="U2001" s="609"/>
      <c r="V2001" s="609"/>
      <c r="W2001" s="609"/>
      <c r="X2001" s="609"/>
      <c r="Y2001" s="609"/>
    </row>
    <row r="2002" spans="1:25" s="610" customFormat="1" ht="22.5" customHeight="1" x14ac:dyDescent="0.25">
      <c r="A2002" s="486" t="s">
        <v>5262</v>
      </c>
      <c r="B2002" s="487"/>
      <c r="C2002" s="800" t="s">
        <v>553</v>
      </c>
      <c r="D2002" s="813" t="s">
        <v>4622</v>
      </c>
      <c r="E2002" s="496" t="s">
        <v>1210</v>
      </c>
      <c r="F2002" s="570"/>
      <c r="G2002" s="565">
        <v>0.25</v>
      </c>
      <c r="H2002" s="801">
        <v>0.25</v>
      </c>
      <c r="I2002" s="492">
        <f t="shared" si="1125"/>
        <v>1</v>
      </c>
      <c r="J2002" s="634">
        <v>5.7</v>
      </c>
      <c r="K2002" s="492">
        <f t="shared" si="1126"/>
        <v>5.7</v>
      </c>
      <c r="L2002" s="492">
        <f t="shared" si="1127"/>
        <v>5.7</v>
      </c>
      <c r="M2002" s="490">
        <v>1.1000000000000001</v>
      </c>
      <c r="N2002" s="491">
        <f t="shared" si="1122"/>
        <v>6.27</v>
      </c>
      <c r="O2002" s="576"/>
      <c r="P2002" s="576"/>
      <c r="Q2002" s="492">
        <f t="shared" si="1123"/>
        <v>0</v>
      </c>
      <c r="R2002" s="492"/>
      <c r="S2002" s="715">
        <f t="shared" si="1124"/>
        <v>0</v>
      </c>
      <c r="T2002" s="576"/>
      <c r="U2002" s="609"/>
      <c r="V2002" s="609"/>
      <c r="W2002" s="609"/>
      <c r="X2002" s="609"/>
      <c r="Y2002" s="609"/>
    </row>
    <row r="2003" spans="1:25" s="610" customFormat="1" ht="22.5" customHeight="1" x14ac:dyDescent="0.25">
      <c r="A2003" s="486" t="s">
        <v>5263</v>
      </c>
      <c r="B2003" s="487"/>
      <c r="C2003" s="800" t="s">
        <v>553</v>
      </c>
      <c r="D2003" s="813" t="s">
        <v>4859</v>
      </c>
      <c r="E2003" s="496" t="s">
        <v>1210</v>
      </c>
      <c r="F2003" s="570"/>
      <c r="G2003" s="565">
        <v>0.3</v>
      </c>
      <c r="H2003" s="801">
        <v>0.3</v>
      </c>
      <c r="I2003" s="492">
        <f t="shared" si="1125"/>
        <v>1.2</v>
      </c>
      <c r="J2003" s="634">
        <v>12.8</v>
      </c>
      <c r="K2003" s="492">
        <f t="shared" si="1126"/>
        <v>15.36</v>
      </c>
      <c r="L2003" s="492">
        <f t="shared" si="1127"/>
        <v>12.8</v>
      </c>
      <c r="M2003" s="490">
        <v>1.1000000000000001</v>
      </c>
      <c r="N2003" s="491">
        <f t="shared" si="1122"/>
        <v>14.08</v>
      </c>
      <c r="O2003" s="576"/>
      <c r="P2003" s="576"/>
      <c r="Q2003" s="492">
        <f t="shared" si="1123"/>
        <v>0</v>
      </c>
      <c r="R2003" s="492"/>
      <c r="S2003" s="715">
        <f t="shared" si="1124"/>
        <v>0</v>
      </c>
      <c r="T2003" s="576"/>
      <c r="U2003" s="609"/>
      <c r="V2003" s="609"/>
      <c r="W2003" s="609"/>
      <c r="X2003" s="609"/>
      <c r="Y2003" s="609"/>
    </row>
    <row r="2004" spans="1:25" s="610" customFormat="1" ht="22.5" customHeight="1" x14ac:dyDescent="0.25">
      <c r="A2004" s="486" t="s">
        <v>5264</v>
      </c>
      <c r="B2004" s="487"/>
      <c r="C2004" s="800" t="s">
        <v>553</v>
      </c>
      <c r="D2004" s="813" t="s">
        <v>4860</v>
      </c>
      <c r="E2004" s="496" t="s">
        <v>1210</v>
      </c>
      <c r="F2004" s="570"/>
      <c r="G2004" s="565">
        <v>0.35</v>
      </c>
      <c r="H2004" s="801">
        <v>0.35</v>
      </c>
      <c r="I2004" s="492">
        <f t="shared" si="1125"/>
        <v>1.4</v>
      </c>
      <c r="J2004" s="634">
        <v>3.51</v>
      </c>
      <c r="K2004" s="492">
        <f t="shared" si="1126"/>
        <v>4.9139999999999997</v>
      </c>
      <c r="L2004" s="492">
        <f t="shared" si="1127"/>
        <v>3.51</v>
      </c>
      <c r="M2004" s="490">
        <v>1.1000000000000001</v>
      </c>
      <c r="N2004" s="491">
        <f t="shared" si="1122"/>
        <v>3.86</v>
      </c>
      <c r="O2004" s="576"/>
      <c r="P2004" s="576"/>
      <c r="Q2004" s="492">
        <f t="shared" si="1123"/>
        <v>0</v>
      </c>
      <c r="R2004" s="492"/>
      <c r="S2004" s="715">
        <f t="shared" si="1124"/>
        <v>0</v>
      </c>
      <c r="T2004" s="576"/>
      <c r="U2004" s="609"/>
      <c r="V2004" s="609"/>
      <c r="W2004" s="609"/>
      <c r="X2004" s="609"/>
      <c r="Y2004" s="609"/>
    </row>
    <row r="2005" spans="1:25" s="610" customFormat="1" ht="22.5" customHeight="1" x14ac:dyDescent="0.25">
      <c r="A2005" s="486" t="s">
        <v>5265</v>
      </c>
      <c r="B2005" s="487"/>
      <c r="C2005" s="800" t="s">
        <v>553</v>
      </c>
      <c r="D2005" s="813" t="s">
        <v>4861</v>
      </c>
      <c r="E2005" s="496" t="s">
        <v>1210</v>
      </c>
      <c r="F2005" s="570"/>
      <c r="G2005" s="565">
        <v>0.44500000000000001</v>
      </c>
      <c r="H2005" s="801">
        <v>0.44500000000000001</v>
      </c>
      <c r="I2005" s="492">
        <f t="shared" si="1125"/>
        <v>1.78</v>
      </c>
      <c r="J2005" s="634">
        <v>0.36</v>
      </c>
      <c r="K2005" s="492">
        <f t="shared" si="1126"/>
        <v>0.64080000000000004</v>
      </c>
      <c r="L2005" s="492">
        <f t="shared" si="1127"/>
        <v>0.36</v>
      </c>
      <c r="M2005" s="490">
        <v>1.1000000000000001</v>
      </c>
      <c r="N2005" s="491">
        <f t="shared" si="1122"/>
        <v>0.4</v>
      </c>
      <c r="O2005" s="576"/>
      <c r="P2005" s="576"/>
      <c r="Q2005" s="492">
        <f t="shared" si="1123"/>
        <v>0</v>
      </c>
      <c r="R2005" s="492"/>
      <c r="S2005" s="715">
        <f t="shared" si="1124"/>
        <v>0</v>
      </c>
      <c r="T2005" s="576"/>
      <c r="U2005" s="609"/>
      <c r="V2005" s="609"/>
      <c r="W2005" s="609"/>
      <c r="X2005" s="609"/>
      <c r="Y2005" s="609"/>
    </row>
    <row r="2006" spans="1:25" s="610" customFormat="1" ht="22.5" customHeight="1" x14ac:dyDescent="0.25">
      <c r="A2006" s="486" t="s">
        <v>5266</v>
      </c>
      <c r="B2006" s="487"/>
      <c r="C2006" s="800" t="s">
        <v>553</v>
      </c>
      <c r="D2006" s="819" t="s">
        <v>4862</v>
      </c>
      <c r="E2006" s="496" t="s">
        <v>1210</v>
      </c>
      <c r="F2006" s="570"/>
      <c r="G2006" s="565">
        <v>0.45</v>
      </c>
      <c r="H2006" s="801">
        <v>0.35</v>
      </c>
      <c r="I2006" s="492">
        <f t="shared" si="1125"/>
        <v>1.6</v>
      </c>
      <c r="J2006" s="634">
        <v>1.42</v>
      </c>
      <c r="K2006" s="492">
        <f t="shared" si="1126"/>
        <v>2.2719999999999998</v>
      </c>
      <c r="L2006" s="492">
        <f>J2006</f>
        <v>1.42</v>
      </c>
      <c r="M2006" s="490">
        <v>1.1000000000000001</v>
      </c>
      <c r="N2006" s="491">
        <f t="shared" si="1122"/>
        <v>1.56</v>
      </c>
      <c r="O2006" s="576"/>
      <c r="P2006" s="576"/>
      <c r="Q2006" s="492">
        <f t="shared" si="1123"/>
        <v>0</v>
      </c>
      <c r="R2006" s="492"/>
      <c r="S2006" s="715">
        <f t="shared" si="1124"/>
        <v>0</v>
      </c>
      <c r="T2006" s="576"/>
      <c r="U2006" s="609"/>
      <c r="V2006" s="609"/>
      <c r="W2006" s="609"/>
      <c r="X2006" s="609"/>
      <c r="Y2006" s="609"/>
    </row>
    <row r="2007" spans="1:25" s="610" customFormat="1" ht="22.5" customHeight="1" x14ac:dyDescent="0.25">
      <c r="A2007" s="486" t="s">
        <v>5267</v>
      </c>
      <c r="B2007" s="487"/>
      <c r="C2007" s="800" t="s">
        <v>553</v>
      </c>
      <c r="D2007" s="819" t="s">
        <v>4863</v>
      </c>
      <c r="E2007" s="496" t="s">
        <v>18</v>
      </c>
      <c r="F2007" s="570">
        <v>2</v>
      </c>
      <c r="G2007" s="565"/>
      <c r="H2007" s="801"/>
      <c r="I2007" s="492"/>
      <c r="J2007" s="634"/>
      <c r="K2007" s="839">
        <v>0.42331050121192881</v>
      </c>
      <c r="L2007" s="492">
        <f>F2007</f>
        <v>2</v>
      </c>
      <c r="M2007" s="490">
        <v>1</v>
      </c>
      <c r="N2007" s="491">
        <f t="shared" si="1122"/>
        <v>2</v>
      </c>
      <c r="O2007" s="576"/>
      <c r="P2007" s="576"/>
      <c r="Q2007" s="492">
        <f t="shared" si="1123"/>
        <v>0</v>
      </c>
      <c r="R2007" s="492"/>
      <c r="S2007" s="715">
        <f t="shared" si="1124"/>
        <v>0</v>
      </c>
      <c r="T2007" s="576"/>
      <c r="U2007" s="609"/>
      <c r="V2007" s="609"/>
      <c r="W2007" s="609"/>
      <c r="X2007" s="609"/>
      <c r="Y2007" s="609"/>
    </row>
    <row r="2008" spans="1:25" s="610" customFormat="1" ht="22.5" customHeight="1" x14ac:dyDescent="0.25">
      <c r="A2008" s="486" t="s">
        <v>5268</v>
      </c>
      <c r="B2008" s="487"/>
      <c r="C2008" s="800" t="s">
        <v>553</v>
      </c>
      <c r="D2008" s="819" t="s">
        <v>4864</v>
      </c>
      <c r="E2008" s="496" t="s">
        <v>18</v>
      </c>
      <c r="F2008" s="570">
        <v>2</v>
      </c>
      <c r="G2008" s="565"/>
      <c r="H2008" s="801"/>
      <c r="I2008" s="492"/>
      <c r="J2008" s="634"/>
      <c r="K2008" s="839">
        <v>0.48903753485805723</v>
      </c>
      <c r="L2008" s="492">
        <f t="shared" ref="L2008:L2024" si="1128">F2008</f>
        <v>2</v>
      </c>
      <c r="M2008" s="490">
        <v>1</v>
      </c>
      <c r="N2008" s="491">
        <f t="shared" si="1122"/>
        <v>2</v>
      </c>
      <c r="O2008" s="576"/>
      <c r="P2008" s="576"/>
      <c r="Q2008" s="492">
        <f t="shared" si="1123"/>
        <v>0</v>
      </c>
      <c r="R2008" s="492"/>
      <c r="S2008" s="715">
        <f t="shared" si="1124"/>
        <v>0</v>
      </c>
      <c r="T2008" s="576"/>
      <c r="U2008" s="609"/>
      <c r="V2008" s="609"/>
      <c r="W2008" s="609"/>
      <c r="X2008" s="609"/>
      <c r="Y2008" s="609"/>
    </row>
    <row r="2009" spans="1:25" s="610" customFormat="1" ht="22.5" customHeight="1" x14ac:dyDescent="0.25">
      <c r="A2009" s="486" t="s">
        <v>5269</v>
      </c>
      <c r="B2009" s="487"/>
      <c r="C2009" s="800" t="s">
        <v>553</v>
      </c>
      <c r="D2009" s="819" t="s">
        <v>4865</v>
      </c>
      <c r="E2009" s="496" t="s">
        <v>18</v>
      </c>
      <c r="F2009" s="570">
        <v>3</v>
      </c>
      <c r="G2009" s="565"/>
      <c r="H2009" s="801"/>
      <c r="I2009" s="492"/>
      <c r="J2009" s="634"/>
      <c r="K2009" s="839">
        <v>0.83930740084315014</v>
      </c>
      <c r="L2009" s="492">
        <f t="shared" si="1128"/>
        <v>3</v>
      </c>
      <c r="M2009" s="490">
        <v>1</v>
      </c>
      <c r="N2009" s="491">
        <f t="shared" si="1122"/>
        <v>3</v>
      </c>
      <c r="O2009" s="576"/>
      <c r="P2009" s="576"/>
      <c r="Q2009" s="492">
        <f t="shared" si="1123"/>
        <v>0</v>
      </c>
      <c r="R2009" s="492"/>
      <c r="S2009" s="715">
        <f t="shared" si="1124"/>
        <v>0</v>
      </c>
      <c r="T2009" s="576"/>
      <c r="U2009" s="609"/>
      <c r="V2009" s="609"/>
      <c r="W2009" s="609"/>
      <c r="X2009" s="609"/>
      <c r="Y2009" s="609"/>
    </row>
    <row r="2010" spans="1:25" s="610" customFormat="1" ht="22.5" customHeight="1" x14ac:dyDescent="0.25">
      <c r="A2010" s="486" t="s">
        <v>5270</v>
      </c>
      <c r="B2010" s="487"/>
      <c r="C2010" s="800" t="s">
        <v>553</v>
      </c>
      <c r="D2010" s="819" t="s">
        <v>4866</v>
      </c>
      <c r="E2010" s="496" t="s">
        <v>18</v>
      </c>
      <c r="F2010" s="570">
        <v>1</v>
      </c>
      <c r="G2010" s="565"/>
      <c r="H2010" s="801"/>
      <c r="I2010" s="492"/>
      <c r="J2010" s="634"/>
      <c r="K2010" s="839">
        <v>0.31790481486459604</v>
      </c>
      <c r="L2010" s="492">
        <f t="shared" si="1128"/>
        <v>1</v>
      </c>
      <c r="M2010" s="490">
        <v>1</v>
      </c>
      <c r="N2010" s="491">
        <f t="shared" si="1122"/>
        <v>1</v>
      </c>
      <c r="O2010" s="576"/>
      <c r="P2010" s="576"/>
      <c r="Q2010" s="492">
        <f t="shared" si="1123"/>
        <v>0</v>
      </c>
      <c r="R2010" s="492"/>
      <c r="S2010" s="715">
        <f t="shared" si="1124"/>
        <v>0</v>
      </c>
      <c r="T2010" s="576"/>
      <c r="U2010" s="609"/>
      <c r="V2010" s="609"/>
      <c r="W2010" s="609"/>
      <c r="X2010" s="609"/>
      <c r="Y2010" s="609"/>
    </row>
    <row r="2011" spans="1:25" s="610" customFormat="1" ht="22.5" customHeight="1" x14ac:dyDescent="0.25">
      <c r="A2011" s="486" t="s">
        <v>5271</v>
      </c>
      <c r="B2011" s="487"/>
      <c r="C2011" s="800" t="s">
        <v>553</v>
      </c>
      <c r="D2011" s="819" t="s">
        <v>4867</v>
      </c>
      <c r="E2011" s="496" t="s">
        <v>18</v>
      </c>
      <c r="F2011" s="570">
        <v>1</v>
      </c>
      <c r="G2011" s="565"/>
      <c r="H2011" s="801"/>
      <c r="I2011" s="492"/>
      <c r="J2011" s="634"/>
      <c r="K2011" s="839">
        <v>0.35750000000000004</v>
      </c>
      <c r="L2011" s="492">
        <f t="shared" si="1128"/>
        <v>1</v>
      </c>
      <c r="M2011" s="490">
        <v>1</v>
      </c>
      <c r="N2011" s="491">
        <f t="shared" si="1122"/>
        <v>1</v>
      </c>
      <c r="O2011" s="576"/>
      <c r="P2011" s="576"/>
      <c r="Q2011" s="492">
        <f t="shared" si="1123"/>
        <v>0</v>
      </c>
      <c r="R2011" s="492"/>
      <c r="S2011" s="715">
        <f t="shared" si="1124"/>
        <v>0</v>
      </c>
      <c r="T2011" s="576"/>
      <c r="U2011" s="609"/>
      <c r="V2011" s="609"/>
      <c r="W2011" s="609"/>
      <c r="X2011" s="609"/>
      <c r="Y2011" s="609"/>
    </row>
    <row r="2012" spans="1:25" s="610" customFormat="1" ht="22.5" customHeight="1" x14ac:dyDescent="0.25">
      <c r="A2012" s="486" t="s">
        <v>5272</v>
      </c>
      <c r="B2012" s="487"/>
      <c r="C2012" s="800" t="s">
        <v>553</v>
      </c>
      <c r="D2012" s="819" t="s">
        <v>4868</v>
      </c>
      <c r="E2012" s="496" t="s">
        <v>18</v>
      </c>
      <c r="F2012" s="570">
        <v>1</v>
      </c>
      <c r="G2012" s="565"/>
      <c r="H2012" s="801"/>
      <c r="I2012" s="492"/>
      <c r="J2012" s="634"/>
      <c r="K2012" s="839">
        <v>0.30554604606814184</v>
      </c>
      <c r="L2012" s="492">
        <f t="shared" si="1128"/>
        <v>1</v>
      </c>
      <c r="M2012" s="490">
        <v>1</v>
      </c>
      <c r="N2012" s="491">
        <f t="shared" si="1122"/>
        <v>1</v>
      </c>
      <c r="O2012" s="576"/>
      <c r="P2012" s="576"/>
      <c r="Q2012" s="492">
        <f t="shared" si="1123"/>
        <v>0</v>
      </c>
      <c r="R2012" s="492"/>
      <c r="S2012" s="715">
        <f t="shared" si="1124"/>
        <v>0</v>
      </c>
      <c r="T2012" s="576"/>
      <c r="U2012" s="609"/>
      <c r="V2012" s="609"/>
      <c r="W2012" s="609"/>
      <c r="X2012" s="609"/>
      <c r="Y2012" s="609"/>
    </row>
    <row r="2013" spans="1:25" s="610" customFormat="1" ht="22.5" customHeight="1" x14ac:dyDescent="0.25">
      <c r="A2013" s="486" t="s">
        <v>5273</v>
      </c>
      <c r="B2013" s="487"/>
      <c r="C2013" s="800" t="s">
        <v>553</v>
      </c>
      <c r="D2013" s="819" t="s">
        <v>4869</v>
      </c>
      <c r="E2013" s="496" t="s">
        <v>18</v>
      </c>
      <c r="F2013" s="570">
        <v>1</v>
      </c>
      <c r="G2013" s="565"/>
      <c r="H2013" s="801"/>
      <c r="I2013" s="492"/>
      <c r="J2013" s="634"/>
      <c r="K2013" s="839">
        <v>0.21072790512886519</v>
      </c>
      <c r="L2013" s="492">
        <f t="shared" si="1128"/>
        <v>1</v>
      </c>
      <c r="M2013" s="490">
        <v>1</v>
      </c>
      <c r="N2013" s="491">
        <f t="shared" si="1122"/>
        <v>1</v>
      </c>
      <c r="O2013" s="576"/>
      <c r="P2013" s="576"/>
      <c r="Q2013" s="492">
        <f t="shared" si="1123"/>
        <v>0</v>
      </c>
      <c r="R2013" s="492"/>
      <c r="S2013" s="715">
        <f t="shared" si="1124"/>
        <v>0</v>
      </c>
      <c r="T2013" s="576"/>
      <c r="U2013" s="609"/>
      <c r="V2013" s="609"/>
      <c r="W2013" s="609"/>
      <c r="X2013" s="609"/>
      <c r="Y2013" s="609"/>
    </row>
    <row r="2014" spans="1:25" s="610" customFormat="1" ht="22.5" customHeight="1" x14ac:dyDescent="0.25">
      <c r="A2014" s="486" t="s">
        <v>5274</v>
      </c>
      <c r="B2014" s="487"/>
      <c r="C2014" s="800" t="s">
        <v>553</v>
      </c>
      <c r="D2014" s="819" t="s">
        <v>4870</v>
      </c>
      <c r="E2014" s="496" t="s">
        <v>18</v>
      </c>
      <c r="F2014" s="570">
        <v>1</v>
      </c>
      <c r="G2014" s="565"/>
      <c r="H2014" s="801"/>
      <c r="I2014" s="492"/>
      <c r="J2014" s="634"/>
      <c r="K2014" s="839">
        <v>0.05</v>
      </c>
      <c r="L2014" s="492">
        <f t="shared" si="1128"/>
        <v>1</v>
      </c>
      <c r="M2014" s="490">
        <v>1</v>
      </c>
      <c r="N2014" s="491">
        <f t="shared" si="1122"/>
        <v>1</v>
      </c>
      <c r="O2014" s="576"/>
      <c r="P2014" s="576"/>
      <c r="Q2014" s="492">
        <f t="shared" si="1123"/>
        <v>0</v>
      </c>
      <c r="R2014" s="492"/>
      <c r="S2014" s="715">
        <f t="shared" si="1124"/>
        <v>0</v>
      </c>
      <c r="T2014" s="576"/>
      <c r="U2014" s="609"/>
      <c r="V2014" s="609"/>
      <c r="W2014" s="609"/>
      <c r="X2014" s="609"/>
      <c r="Y2014" s="609"/>
    </row>
    <row r="2015" spans="1:25" s="610" customFormat="1" ht="22.5" customHeight="1" x14ac:dyDescent="0.25">
      <c r="A2015" s="486" t="s">
        <v>5275</v>
      </c>
      <c r="B2015" s="487"/>
      <c r="C2015" s="800" t="s">
        <v>553</v>
      </c>
      <c r="D2015" s="819" t="s">
        <v>4871</v>
      </c>
      <c r="E2015" s="496" t="s">
        <v>18</v>
      </c>
      <c r="F2015" s="570">
        <v>1</v>
      </c>
      <c r="G2015" s="565"/>
      <c r="H2015" s="801"/>
      <c r="I2015" s="492"/>
      <c r="J2015" s="634"/>
      <c r="K2015" s="839">
        <v>0.08</v>
      </c>
      <c r="L2015" s="492">
        <f t="shared" si="1128"/>
        <v>1</v>
      </c>
      <c r="M2015" s="490">
        <v>1</v>
      </c>
      <c r="N2015" s="491">
        <f t="shared" si="1122"/>
        <v>1</v>
      </c>
      <c r="O2015" s="576"/>
      <c r="P2015" s="576"/>
      <c r="Q2015" s="492">
        <f t="shared" si="1123"/>
        <v>0</v>
      </c>
      <c r="R2015" s="492"/>
      <c r="S2015" s="715">
        <f t="shared" si="1124"/>
        <v>0</v>
      </c>
      <c r="T2015" s="576"/>
      <c r="U2015" s="609"/>
      <c r="V2015" s="609"/>
      <c r="W2015" s="609"/>
      <c r="X2015" s="609"/>
      <c r="Y2015" s="609"/>
    </row>
    <row r="2016" spans="1:25" s="610" customFormat="1" ht="22.5" customHeight="1" x14ac:dyDescent="0.25">
      <c r="A2016" s="486" t="s">
        <v>5276</v>
      </c>
      <c r="B2016" s="487"/>
      <c r="C2016" s="800" t="s">
        <v>553</v>
      </c>
      <c r="D2016" s="819" t="s">
        <v>4872</v>
      </c>
      <c r="E2016" s="496" t="s">
        <v>18</v>
      </c>
      <c r="F2016" s="570">
        <v>4</v>
      </c>
      <c r="G2016" s="565"/>
      <c r="H2016" s="801"/>
      <c r="I2016" s="492"/>
      <c r="J2016" s="634"/>
      <c r="K2016" s="839">
        <v>0.94831853071795869</v>
      </c>
      <c r="L2016" s="492">
        <f t="shared" si="1128"/>
        <v>4</v>
      </c>
      <c r="M2016" s="490">
        <v>1</v>
      </c>
      <c r="N2016" s="491">
        <f t="shared" si="1122"/>
        <v>4</v>
      </c>
      <c r="O2016" s="576"/>
      <c r="P2016" s="576"/>
      <c r="Q2016" s="492">
        <f t="shared" si="1123"/>
        <v>0</v>
      </c>
      <c r="R2016" s="492"/>
      <c r="S2016" s="715">
        <f t="shared" si="1124"/>
        <v>0</v>
      </c>
      <c r="T2016" s="576"/>
      <c r="U2016" s="609"/>
      <c r="V2016" s="609"/>
      <c r="W2016" s="609"/>
      <c r="X2016" s="609"/>
      <c r="Y2016" s="609"/>
    </row>
    <row r="2017" spans="1:25" s="610" customFormat="1" ht="22.5" customHeight="1" x14ac:dyDescent="0.25">
      <c r="A2017" s="486" t="s">
        <v>5277</v>
      </c>
      <c r="B2017" s="487"/>
      <c r="C2017" s="800" t="s">
        <v>553</v>
      </c>
      <c r="D2017" s="819" t="s">
        <v>4873</v>
      </c>
      <c r="E2017" s="496" t="s">
        <v>18</v>
      </c>
      <c r="F2017" s="570">
        <v>1</v>
      </c>
      <c r="G2017" s="565"/>
      <c r="H2017" s="801"/>
      <c r="I2017" s="492"/>
      <c r="J2017" s="634"/>
      <c r="K2017" s="839">
        <v>0.26849555921538759</v>
      </c>
      <c r="L2017" s="492">
        <f t="shared" si="1128"/>
        <v>1</v>
      </c>
      <c r="M2017" s="490">
        <v>1</v>
      </c>
      <c r="N2017" s="491">
        <f t="shared" si="1122"/>
        <v>1</v>
      </c>
      <c r="O2017" s="576"/>
      <c r="P2017" s="576"/>
      <c r="Q2017" s="492">
        <f t="shared" si="1123"/>
        <v>0</v>
      </c>
      <c r="R2017" s="492"/>
      <c r="S2017" s="715">
        <f t="shared" si="1124"/>
        <v>0</v>
      </c>
      <c r="T2017" s="576"/>
      <c r="U2017" s="609"/>
      <c r="V2017" s="609"/>
      <c r="W2017" s="609"/>
      <c r="X2017" s="609"/>
      <c r="Y2017" s="609"/>
    </row>
    <row r="2018" spans="1:25" s="610" customFormat="1" ht="22.5" customHeight="1" x14ac:dyDescent="0.25">
      <c r="A2018" s="486" t="s">
        <v>5278</v>
      </c>
      <c r="B2018" s="487"/>
      <c r="C2018" s="800" t="s">
        <v>553</v>
      </c>
      <c r="D2018" s="819" t="s">
        <v>4874</v>
      </c>
      <c r="E2018" s="496" t="s">
        <v>18</v>
      </c>
      <c r="F2018" s="570">
        <v>3</v>
      </c>
      <c r="G2018" s="565"/>
      <c r="H2018" s="801"/>
      <c r="I2018" s="492"/>
      <c r="J2018" s="634"/>
      <c r="K2018" s="839">
        <v>1.1824777960769379</v>
      </c>
      <c r="L2018" s="492">
        <f t="shared" si="1128"/>
        <v>3</v>
      </c>
      <c r="M2018" s="490">
        <v>1</v>
      </c>
      <c r="N2018" s="491">
        <f t="shared" si="1122"/>
        <v>3</v>
      </c>
      <c r="O2018" s="576"/>
      <c r="P2018" s="576"/>
      <c r="Q2018" s="492">
        <f t="shared" si="1123"/>
        <v>0</v>
      </c>
      <c r="R2018" s="492"/>
      <c r="S2018" s="715">
        <f t="shared" si="1124"/>
        <v>0</v>
      </c>
      <c r="T2018" s="576"/>
      <c r="U2018" s="609"/>
      <c r="V2018" s="609"/>
      <c r="W2018" s="609"/>
      <c r="X2018" s="609"/>
      <c r="Y2018" s="609"/>
    </row>
    <row r="2019" spans="1:25" s="610" customFormat="1" ht="22.5" customHeight="1" x14ac:dyDescent="0.25">
      <c r="A2019" s="486" t="s">
        <v>5279</v>
      </c>
      <c r="B2019" s="487"/>
      <c r="C2019" s="800" t="s">
        <v>553</v>
      </c>
      <c r="D2019" s="819" t="s">
        <v>4875</v>
      </c>
      <c r="E2019" s="496" t="s">
        <v>18</v>
      </c>
      <c r="F2019" s="570">
        <v>1</v>
      </c>
      <c r="G2019" s="565"/>
      <c r="H2019" s="801"/>
      <c r="I2019" s="492"/>
      <c r="J2019" s="634"/>
      <c r="K2019" s="839">
        <v>0.21072790512886519</v>
      </c>
      <c r="L2019" s="492">
        <f t="shared" si="1128"/>
        <v>1</v>
      </c>
      <c r="M2019" s="490">
        <v>1</v>
      </c>
      <c r="N2019" s="491">
        <f t="shared" si="1122"/>
        <v>1</v>
      </c>
      <c r="O2019" s="576"/>
      <c r="P2019" s="576"/>
      <c r="Q2019" s="492">
        <f t="shared" si="1123"/>
        <v>0</v>
      </c>
      <c r="R2019" s="492"/>
      <c r="S2019" s="715">
        <f t="shared" si="1124"/>
        <v>0</v>
      </c>
      <c r="T2019" s="576"/>
      <c r="U2019" s="609"/>
      <c r="V2019" s="609"/>
      <c r="W2019" s="609"/>
      <c r="X2019" s="609"/>
      <c r="Y2019" s="609"/>
    </row>
    <row r="2020" spans="1:25" s="610" customFormat="1" ht="22.5" customHeight="1" x14ac:dyDescent="0.25">
      <c r="A2020" s="486" t="s">
        <v>5280</v>
      </c>
      <c r="B2020" s="487"/>
      <c r="C2020" s="800" t="s">
        <v>553</v>
      </c>
      <c r="D2020" s="819" t="s">
        <v>4876</v>
      </c>
      <c r="E2020" s="496" t="s">
        <v>18</v>
      </c>
      <c r="F2020" s="570">
        <v>1</v>
      </c>
      <c r="G2020" s="565"/>
      <c r="H2020" s="801"/>
      <c r="I2020" s="492"/>
      <c r="J2020" s="634"/>
      <c r="K2020" s="839">
        <v>0.27093587802282665</v>
      </c>
      <c r="L2020" s="492">
        <f t="shared" si="1128"/>
        <v>1</v>
      </c>
      <c r="M2020" s="490">
        <v>1</v>
      </c>
      <c r="N2020" s="491">
        <f t="shared" si="1122"/>
        <v>1</v>
      </c>
      <c r="O2020" s="576"/>
      <c r="P2020" s="576"/>
      <c r="Q2020" s="492">
        <f t="shared" si="1123"/>
        <v>0</v>
      </c>
      <c r="R2020" s="492"/>
      <c r="S2020" s="715">
        <f t="shared" si="1124"/>
        <v>0</v>
      </c>
      <c r="T2020" s="576"/>
      <c r="U2020" s="609"/>
      <c r="V2020" s="609"/>
      <c r="W2020" s="609"/>
      <c r="X2020" s="609"/>
      <c r="Y2020" s="609"/>
    </row>
    <row r="2021" spans="1:25" s="610" customFormat="1" ht="22.5" customHeight="1" x14ac:dyDescent="0.25">
      <c r="A2021" s="486" t="s">
        <v>5281</v>
      </c>
      <c r="B2021" s="487"/>
      <c r="C2021" s="800" t="s">
        <v>553</v>
      </c>
      <c r="D2021" s="819" t="s">
        <v>4877</v>
      </c>
      <c r="E2021" s="496" t="s">
        <v>18</v>
      </c>
      <c r="F2021" s="570">
        <v>1</v>
      </c>
      <c r="G2021" s="565"/>
      <c r="H2021" s="801"/>
      <c r="I2021" s="492"/>
      <c r="J2021" s="634"/>
      <c r="K2021" s="839">
        <v>0.33114385091678816</v>
      </c>
      <c r="L2021" s="492">
        <f t="shared" si="1128"/>
        <v>1</v>
      </c>
      <c r="M2021" s="490">
        <v>1</v>
      </c>
      <c r="N2021" s="491">
        <f t="shared" si="1122"/>
        <v>1</v>
      </c>
      <c r="O2021" s="576"/>
      <c r="P2021" s="576"/>
      <c r="Q2021" s="492">
        <f t="shared" si="1123"/>
        <v>0</v>
      </c>
      <c r="R2021" s="492"/>
      <c r="S2021" s="715">
        <f t="shared" si="1124"/>
        <v>0</v>
      </c>
      <c r="T2021" s="576"/>
      <c r="U2021" s="609"/>
      <c r="V2021" s="609"/>
      <c r="W2021" s="609"/>
      <c r="X2021" s="609"/>
      <c r="Y2021" s="609"/>
    </row>
    <row r="2022" spans="1:25" s="610" customFormat="1" ht="22.5" customHeight="1" x14ac:dyDescent="0.25">
      <c r="A2022" s="486" t="s">
        <v>5282</v>
      </c>
      <c r="B2022" s="487"/>
      <c r="C2022" s="800" t="s">
        <v>553</v>
      </c>
      <c r="D2022" s="819" t="s">
        <v>4878</v>
      </c>
      <c r="E2022" s="496" t="s">
        <v>18</v>
      </c>
      <c r="F2022" s="570">
        <v>1</v>
      </c>
      <c r="G2022" s="565"/>
      <c r="H2022" s="801"/>
      <c r="I2022" s="492"/>
      <c r="J2022" s="634"/>
      <c r="K2022" s="839">
        <v>0.39135182381074957</v>
      </c>
      <c r="L2022" s="492">
        <f t="shared" si="1128"/>
        <v>1</v>
      </c>
      <c r="M2022" s="490">
        <v>1</v>
      </c>
      <c r="N2022" s="491">
        <f t="shared" si="1122"/>
        <v>1</v>
      </c>
      <c r="O2022" s="576"/>
      <c r="P2022" s="576"/>
      <c r="Q2022" s="492">
        <f t="shared" si="1123"/>
        <v>0</v>
      </c>
      <c r="R2022" s="492"/>
      <c r="S2022" s="715">
        <f t="shared" si="1124"/>
        <v>0</v>
      </c>
      <c r="T2022" s="576"/>
      <c r="U2022" s="609"/>
      <c r="V2022" s="609"/>
      <c r="W2022" s="609"/>
      <c r="X2022" s="609"/>
      <c r="Y2022" s="609"/>
    </row>
    <row r="2023" spans="1:25" s="610" customFormat="1" ht="22.5" customHeight="1" x14ac:dyDescent="0.25">
      <c r="A2023" s="486" t="s">
        <v>5283</v>
      </c>
      <c r="B2023" s="487"/>
      <c r="C2023" s="800" t="s">
        <v>553</v>
      </c>
      <c r="D2023" s="819" t="s">
        <v>4879</v>
      </c>
      <c r="E2023" s="496" t="s">
        <v>18</v>
      </c>
      <c r="F2023" s="570">
        <v>1</v>
      </c>
      <c r="G2023" s="565"/>
      <c r="H2023" s="801"/>
      <c r="I2023" s="492"/>
      <c r="J2023" s="634"/>
      <c r="K2023" s="839">
        <v>0.45289668856043763</v>
      </c>
      <c r="L2023" s="492">
        <f t="shared" si="1128"/>
        <v>1</v>
      </c>
      <c r="M2023" s="490">
        <v>1</v>
      </c>
      <c r="N2023" s="491">
        <f t="shared" si="1122"/>
        <v>1</v>
      </c>
      <c r="O2023" s="576"/>
      <c r="P2023" s="576"/>
      <c r="Q2023" s="492">
        <f t="shared" si="1123"/>
        <v>0</v>
      </c>
      <c r="R2023" s="492"/>
      <c r="S2023" s="715">
        <f t="shared" si="1124"/>
        <v>0</v>
      </c>
      <c r="T2023" s="576"/>
      <c r="U2023" s="609"/>
      <c r="V2023" s="609"/>
      <c r="W2023" s="609"/>
      <c r="X2023" s="609"/>
      <c r="Y2023" s="609"/>
    </row>
    <row r="2024" spans="1:25" s="610" customFormat="1" ht="22.5" customHeight="1" x14ac:dyDescent="0.25">
      <c r="A2024" s="486" t="s">
        <v>5284</v>
      </c>
      <c r="B2024" s="487"/>
      <c r="C2024" s="800" t="s">
        <v>553</v>
      </c>
      <c r="D2024" s="819" t="s">
        <v>4880</v>
      </c>
      <c r="E2024" s="496" t="s">
        <v>18</v>
      </c>
      <c r="F2024" s="570">
        <v>1</v>
      </c>
      <c r="G2024" s="565"/>
      <c r="H2024" s="801"/>
      <c r="I2024" s="492"/>
      <c r="J2024" s="634"/>
      <c r="K2024" s="839">
        <v>0.51035302108891167</v>
      </c>
      <c r="L2024" s="492">
        <f t="shared" si="1128"/>
        <v>1</v>
      </c>
      <c r="M2024" s="490">
        <v>1</v>
      </c>
      <c r="N2024" s="491">
        <f t="shared" si="1122"/>
        <v>1</v>
      </c>
      <c r="O2024" s="576"/>
      <c r="P2024" s="576"/>
      <c r="Q2024" s="492">
        <f t="shared" si="1123"/>
        <v>0</v>
      </c>
      <c r="R2024" s="492"/>
      <c r="S2024" s="715">
        <f t="shared" si="1124"/>
        <v>0</v>
      </c>
      <c r="T2024" s="576"/>
      <c r="U2024" s="609"/>
      <c r="V2024" s="609"/>
      <c r="W2024" s="609"/>
      <c r="X2024" s="609"/>
      <c r="Y2024" s="609"/>
    </row>
    <row r="2025" spans="1:25" s="608" customFormat="1" ht="18.75" customHeight="1" x14ac:dyDescent="0.3">
      <c r="A2025" s="477" t="s">
        <v>5285</v>
      </c>
      <c r="B2025" s="501" t="s">
        <v>2088</v>
      </c>
      <c r="C2025" s="477" t="s">
        <v>552</v>
      </c>
      <c r="D2025" s="812" t="s">
        <v>1338</v>
      </c>
      <c r="E2025" s="479" t="s">
        <v>3</v>
      </c>
      <c r="F2025" s="519">
        <f>F2026+F2028</f>
        <v>53.86</v>
      </c>
      <c r="G2025" s="479"/>
      <c r="H2025" s="479"/>
      <c r="I2025" s="479"/>
      <c r="J2025" s="479"/>
      <c r="K2025" s="500"/>
      <c r="L2025" s="519">
        <f>F2025</f>
        <v>53.86</v>
      </c>
      <c r="M2025" s="507">
        <v>1</v>
      </c>
      <c r="N2025" s="483">
        <f>ROUND(M2025*L2025,2)</f>
        <v>53.86</v>
      </c>
      <c r="O2025" s="575"/>
      <c r="P2025" s="575"/>
      <c r="Q2025" s="485"/>
      <c r="R2025" s="485">
        <f>ROUND(N2025*P2025,2)</f>
        <v>0</v>
      </c>
      <c r="S2025" s="715">
        <f>ROUND(Q2025+R2025,2)</f>
        <v>0</v>
      </c>
      <c r="T2025" s="587"/>
    </row>
    <row r="2026" spans="1:25" s="610" customFormat="1" ht="36.75" customHeight="1" x14ac:dyDescent="0.3">
      <c r="A2026" s="486" t="s">
        <v>5286</v>
      </c>
      <c r="B2026" s="487"/>
      <c r="C2026" s="486" t="s">
        <v>553</v>
      </c>
      <c r="D2026" s="821" t="s">
        <v>4547</v>
      </c>
      <c r="E2026" s="489" t="s">
        <v>3</v>
      </c>
      <c r="F2026" s="497">
        <v>50.55</v>
      </c>
      <c r="G2026" s="497"/>
      <c r="H2026" s="497"/>
      <c r="I2026" s="497"/>
      <c r="J2026" s="497"/>
      <c r="K2026" s="497"/>
      <c r="L2026" s="497">
        <f>F2026</f>
        <v>50.55</v>
      </c>
      <c r="M2026" s="490">
        <v>1.1000000000000001</v>
      </c>
      <c r="N2026" s="491">
        <f t="shared" ref="N2026:N2029" si="1129">ROUND(M2026*L2026,2)</f>
        <v>55.61</v>
      </c>
      <c r="O2026" s="576"/>
      <c r="P2026" s="576"/>
      <c r="Q2026" s="492">
        <f t="shared" ref="Q2026:Q2029" si="1130">ROUND(N2026*O2026,2)</f>
        <v>0</v>
      </c>
      <c r="R2026" s="492"/>
      <c r="S2026" s="715">
        <f t="shared" ref="S2026:S2032" si="1131">ROUND(Q2026+R2026,2)</f>
        <v>0</v>
      </c>
      <c r="T2026" s="584"/>
    </row>
    <row r="2027" spans="1:25" s="610" customFormat="1" x14ac:dyDescent="0.3">
      <c r="A2027" s="486" t="s">
        <v>5287</v>
      </c>
      <c r="B2027" s="487"/>
      <c r="C2027" s="486" t="s">
        <v>553</v>
      </c>
      <c r="D2027" s="493" t="s">
        <v>3440</v>
      </c>
      <c r="E2027" s="489" t="s">
        <v>2</v>
      </c>
      <c r="F2027" s="497">
        <f>F2026</f>
        <v>50.55</v>
      </c>
      <c r="G2027" s="497"/>
      <c r="H2027" s="497"/>
      <c r="I2027" s="497"/>
      <c r="J2027" s="497"/>
      <c r="K2027" s="497"/>
      <c r="L2027" s="497">
        <f t="shared" ref="L2027" si="1132">F2027</f>
        <v>50.55</v>
      </c>
      <c r="M2027" s="490">
        <v>0.7</v>
      </c>
      <c r="N2027" s="491">
        <f t="shared" si="1129"/>
        <v>35.39</v>
      </c>
      <c r="O2027" s="576"/>
      <c r="P2027" s="576"/>
      <c r="Q2027" s="492">
        <f t="shared" si="1130"/>
        <v>0</v>
      </c>
      <c r="R2027" s="492"/>
      <c r="S2027" s="715">
        <f t="shared" si="1131"/>
        <v>0</v>
      </c>
      <c r="T2027" s="584"/>
    </row>
    <row r="2028" spans="1:25" s="610" customFormat="1" ht="33" customHeight="1" x14ac:dyDescent="0.3">
      <c r="A2028" s="486" t="s">
        <v>5288</v>
      </c>
      <c r="B2028" s="487"/>
      <c r="C2028" s="486" t="s">
        <v>553</v>
      </c>
      <c r="D2028" s="819" t="s">
        <v>4546</v>
      </c>
      <c r="E2028" s="489" t="s">
        <v>3</v>
      </c>
      <c r="F2028" s="497">
        <v>3.31</v>
      </c>
      <c r="G2028" s="497"/>
      <c r="H2028" s="497"/>
      <c r="I2028" s="497"/>
      <c r="J2028" s="497"/>
      <c r="K2028" s="497"/>
      <c r="L2028" s="497">
        <f>F2028</f>
        <v>3.31</v>
      </c>
      <c r="M2028" s="490">
        <v>1.1000000000000001</v>
      </c>
      <c r="N2028" s="491">
        <f t="shared" si="1129"/>
        <v>3.64</v>
      </c>
      <c r="O2028" s="576"/>
      <c r="P2028" s="576"/>
      <c r="Q2028" s="492">
        <f t="shared" si="1130"/>
        <v>0</v>
      </c>
      <c r="R2028" s="492"/>
      <c r="S2028" s="715">
        <f t="shared" si="1131"/>
        <v>0</v>
      </c>
      <c r="T2028" s="584"/>
    </row>
    <row r="2029" spans="1:25" s="610" customFormat="1" x14ac:dyDescent="0.3">
      <c r="A2029" s="486" t="s">
        <v>5289</v>
      </c>
      <c r="B2029" s="487"/>
      <c r="C2029" s="486" t="s">
        <v>553</v>
      </c>
      <c r="D2029" s="493" t="s">
        <v>3440</v>
      </c>
      <c r="E2029" s="489" t="s">
        <v>2</v>
      </c>
      <c r="F2029" s="497">
        <f>F2028</f>
        <v>3.31</v>
      </c>
      <c r="G2029" s="497"/>
      <c r="H2029" s="497"/>
      <c r="I2029" s="497"/>
      <c r="J2029" s="497"/>
      <c r="K2029" s="497"/>
      <c r="L2029" s="497">
        <f t="shared" ref="L2029" si="1133">F2029</f>
        <v>3.31</v>
      </c>
      <c r="M2029" s="490">
        <v>1</v>
      </c>
      <c r="N2029" s="491">
        <f t="shared" si="1129"/>
        <v>3.31</v>
      </c>
      <c r="O2029" s="576"/>
      <c r="P2029" s="576"/>
      <c r="Q2029" s="492">
        <f t="shared" si="1130"/>
        <v>0</v>
      </c>
      <c r="R2029" s="492"/>
      <c r="S2029" s="715">
        <f t="shared" si="1131"/>
        <v>0</v>
      </c>
      <c r="T2029" s="584"/>
    </row>
    <row r="2030" spans="1:25" s="559" customFormat="1" x14ac:dyDescent="0.3">
      <c r="A2030" s="477" t="s">
        <v>5290</v>
      </c>
      <c r="B2030" s="501" t="s">
        <v>4988</v>
      </c>
      <c r="C2030" s="504" t="s">
        <v>552</v>
      </c>
      <c r="D2030" s="508" t="s">
        <v>654</v>
      </c>
      <c r="E2030" s="479" t="s">
        <v>18</v>
      </c>
      <c r="F2030" s="500">
        <f>F2031+F2032</f>
        <v>10</v>
      </c>
      <c r="G2030" s="500"/>
      <c r="H2030" s="500"/>
      <c r="I2030" s="500"/>
      <c r="J2030" s="500"/>
      <c r="K2030" s="500"/>
      <c r="L2030" s="506">
        <f>F2030</f>
        <v>10</v>
      </c>
      <c r="M2030" s="507">
        <v>1</v>
      </c>
      <c r="N2030" s="483">
        <f>ROUND(M2030*L2030,2)</f>
        <v>10</v>
      </c>
      <c r="O2030" s="575"/>
      <c r="P2030" s="575"/>
      <c r="Q2030" s="485"/>
      <c r="R2030" s="485">
        <f>ROUND(N2030*P2030,2)</f>
        <v>0</v>
      </c>
      <c r="S2030" s="715">
        <f>ROUND(Q2030+R2030,2)</f>
        <v>0</v>
      </c>
      <c r="T2030" s="586"/>
      <c r="U2030" s="558"/>
      <c r="V2030" s="558"/>
      <c r="W2030" s="558"/>
      <c r="X2030" s="558"/>
      <c r="Y2030" s="558"/>
    </row>
    <row r="2031" spans="1:25" s="626" customFormat="1" x14ac:dyDescent="0.3">
      <c r="A2031" s="486" t="s">
        <v>5291</v>
      </c>
      <c r="B2031" s="543"/>
      <c r="C2031" s="486" t="s">
        <v>553</v>
      </c>
      <c r="D2031" s="819" t="s">
        <v>4882</v>
      </c>
      <c r="E2031" s="496" t="s">
        <v>18</v>
      </c>
      <c r="F2031" s="517">
        <v>9</v>
      </c>
      <c r="G2031" s="517"/>
      <c r="H2031" s="517"/>
      <c r="I2031" s="517"/>
      <c r="J2031" s="517"/>
      <c r="K2031" s="517"/>
      <c r="L2031" s="494">
        <f t="shared" ref="L2031" si="1134">F2031</f>
        <v>9</v>
      </c>
      <c r="M2031" s="490">
        <v>1</v>
      </c>
      <c r="N2031" s="491">
        <f t="shared" ref="N2031:N2032" si="1135">ROUND(M2031*L2031,2)</f>
        <v>9</v>
      </c>
      <c r="O2031" s="577"/>
      <c r="P2031" s="577"/>
      <c r="Q2031" s="492">
        <f t="shared" ref="Q2031:Q2032" si="1136">ROUND(N2031*O2031,2)</f>
        <v>0</v>
      </c>
      <c r="R2031" s="492"/>
      <c r="S2031" s="715">
        <f t="shared" si="1131"/>
        <v>0</v>
      </c>
      <c r="T2031" s="584"/>
      <c r="U2031" s="625"/>
      <c r="V2031" s="625"/>
      <c r="W2031" s="625"/>
      <c r="X2031" s="625"/>
      <c r="Y2031" s="625"/>
    </row>
    <row r="2032" spans="1:25" s="626" customFormat="1" x14ac:dyDescent="0.3">
      <c r="A2032" s="486" t="s">
        <v>5293</v>
      </c>
      <c r="B2032" s="543"/>
      <c r="C2032" s="486" t="s">
        <v>553</v>
      </c>
      <c r="D2032" s="819" t="s">
        <v>4883</v>
      </c>
      <c r="E2032" s="496" t="s">
        <v>18</v>
      </c>
      <c r="F2032" s="517">
        <v>1</v>
      </c>
      <c r="G2032" s="517"/>
      <c r="H2032" s="517"/>
      <c r="I2032" s="517"/>
      <c r="J2032" s="517"/>
      <c r="K2032" s="517"/>
      <c r="L2032" s="494">
        <f t="shared" ref="L2032" si="1137">F2032</f>
        <v>1</v>
      </c>
      <c r="M2032" s="490">
        <v>1</v>
      </c>
      <c r="N2032" s="491">
        <f t="shared" si="1135"/>
        <v>1</v>
      </c>
      <c r="O2032" s="577"/>
      <c r="P2032" s="577"/>
      <c r="Q2032" s="492">
        <f t="shared" si="1136"/>
        <v>0</v>
      </c>
      <c r="R2032" s="492"/>
      <c r="S2032" s="715">
        <f t="shared" si="1131"/>
        <v>0</v>
      </c>
      <c r="T2032" s="584"/>
      <c r="U2032" s="625"/>
      <c r="V2032" s="625"/>
      <c r="W2032" s="625"/>
      <c r="X2032" s="625"/>
      <c r="Y2032" s="625"/>
    </row>
    <row r="2033" spans="1:25" s="559" customFormat="1" x14ac:dyDescent="0.3">
      <c r="A2033" s="477" t="s">
        <v>5292</v>
      </c>
      <c r="B2033" s="501" t="s">
        <v>2089</v>
      </c>
      <c r="C2033" s="504" t="s">
        <v>552</v>
      </c>
      <c r="D2033" s="499" t="s">
        <v>1127</v>
      </c>
      <c r="E2033" s="479" t="s">
        <v>18</v>
      </c>
      <c r="F2033" s="500">
        <f>F2034</f>
        <v>1</v>
      </c>
      <c r="G2033" s="500"/>
      <c r="H2033" s="500"/>
      <c r="I2033" s="500"/>
      <c r="J2033" s="500"/>
      <c r="K2033" s="500"/>
      <c r="L2033" s="506">
        <f>F2033</f>
        <v>1</v>
      </c>
      <c r="M2033" s="507">
        <v>1</v>
      </c>
      <c r="N2033" s="483">
        <f>ROUND(M2033*L2033,2)</f>
        <v>1</v>
      </c>
      <c r="O2033" s="575"/>
      <c r="P2033" s="575"/>
      <c r="Q2033" s="485"/>
      <c r="R2033" s="485">
        <f>ROUND(N2033*P2033,2)</f>
        <v>0</v>
      </c>
      <c r="S2033" s="715">
        <f>ROUND(Q2033+R2033,2)</f>
        <v>0</v>
      </c>
      <c r="T2033" s="586"/>
      <c r="U2033" s="558"/>
      <c r="V2033" s="558"/>
      <c r="W2033" s="558"/>
      <c r="X2033" s="558"/>
      <c r="Y2033" s="558"/>
    </row>
    <row r="2034" spans="1:25" s="626" customFormat="1" x14ac:dyDescent="0.3">
      <c r="A2034" s="486" t="s">
        <v>5294</v>
      </c>
      <c r="B2034" s="543"/>
      <c r="C2034" s="486" t="s">
        <v>553</v>
      </c>
      <c r="D2034" s="819" t="s">
        <v>4884</v>
      </c>
      <c r="E2034" s="496" t="s">
        <v>18</v>
      </c>
      <c r="F2034" s="517">
        <v>1</v>
      </c>
      <c r="G2034" s="517"/>
      <c r="H2034" s="517"/>
      <c r="I2034" s="517"/>
      <c r="J2034" s="517"/>
      <c r="K2034" s="517"/>
      <c r="L2034" s="494">
        <f t="shared" ref="L2034" si="1138">F2034</f>
        <v>1</v>
      </c>
      <c r="M2034" s="490">
        <v>1</v>
      </c>
      <c r="N2034" s="491">
        <f t="shared" ref="N2034" si="1139">ROUND(M2034*L2034,2)</f>
        <v>1</v>
      </c>
      <c r="O2034" s="577"/>
      <c r="P2034" s="577"/>
      <c r="Q2034" s="492">
        <f>ROUND(N2034*O2034,2)</f>
        <v>0</v>
      </c>
      <c r="R2034" s="492"/>
      <c r="S2034" s="715">
        <f>ROUND(Q2034+R2034,2)</f>
        <v>0</v>
      </c>
      <c r="T2034" s="584"/>
      <c r="U2034" s="625"/>
      <c r="V2034" s="625"/>
      <c r="W2034" s="625"/>
      <c r="X2034" s="625"/>
      <c r="Y2034" s="625"/>
    </row>
    <row r="2035" spans="1:25" s="559" customFormat="1" x14ac:dyDescent="0.3">
      <c r="A2035" s="477" t="s">
        <v>5295</v>
      </c>
      <c r="B2035" s="501" t="s">
        <v>2089</v>
      </c>
      <c r="C2035" s="504" t="s">
        <v>552</v>
      </c>
      <c r="D2035" s="499" t="s">
        <v>655</v>
      </c>
      <c r="E2035" s="479" t="s">
        <v>18</v>
      </c>
      <c r="F2035" s="500">
        <f>F2036</f>
        <v>2</v>
      </c>
      <c r="G2035" s="500"/>
      <c r="H2035" s="500"/>
      <c r="I2035" s="500"/>
      <c r="J2035" s="500"/>
      <c r="K2035" s="500"/>
      <c r="L2035" s="506">
        <f>F2035</f>
        <v>2</v>
      </c>
      <c r="M2035" s="507">
        <v>1</v>
      </c>
      <c r="N2035" s="483">
        <f>ROUND(M2035*L2035,2)</f>
        <v>2</v>
      </c>
      <c r="O2035" s="575"/>
      <c r="P2035" s="575"/>
      <c r="Q2035" s="485"/>
      <c r="R2035" s="485">
        <f>ROUND(N2035*P2035,2)</f>
        <v>0</v>
      </c>
      <c r="S2035" s="715">
        <f>ROUND(Q2035+R2035,2)</f>
        <v>0</v>
      </c>
      <c r="T2035" s="586"/>
      <c r="U2035" s="558"/>
      <c r="V2035" s="558"/>
      <c r="W2035" s="558"/>
      <c r="X2035" s="558"/>
      <c r="Y2035" s="558"/>
    </row>
    <row r="2036" spans="1:25" s="626" customFormat="1" x14ac:dyDescent="0.3">
      <c r="A2036" s="486" t="s">
        <v>5296</v>
      </c>
      <c r="B2036" s="543"/>
      <c r="C2036" s="486" t="s">
        <v>553</v>
      </c>
      <c r="D2036" s="819" t="s">
        <v>3730</v>
      </c>
      <c r="E2036" s="496" t="s">
        <v>18</v>
      </c>
      <c r="F2036" s="517">
        <v>2</v>
      </c>
      <c r="G2036" s="517"/>
      <c r="H2036" s="517"/>
      <c r="I2036" s="517"/>
      <c r="J2036" s="517"/>
      <c r="K2036" s="517"/>
      <c r="L2036" s="494">
        <f t="shared" ref="L2036" si="1140">F2036</f>
        <v>2</v>
      </c>
      <c r="M2036" s="490">
        <v>1</v>
      </c>
      <c r="N2036" s="491">
        <f t="shared" ref="N2036" si="1141">ROUND(M2036*L2036,2)</f>
        <v>2</v>
      </c>
      <c r="O2036" s="577"/>
      <c r="P2036" s="577"/>
      <c r="Q2036" s="492">
        <f>ROUND(N2036*O2036,2)</f>
        <v>0</v>
      </c>
      <c r="R2036" s="492"/>
      <c r="S2036" s="715">
        <f>ROUND(Q2036+R2036,2)</f>
        <v>0</v>
      </c>
      <c r="T2036" s="584"/>
      <c r="U2036" s="625"/>
      <c r="V2036" s="625"/>
      <c r="W2036" s="625"/>
      <c r="X2036" s="625"/>
      <c r="Y2036" s="625"/>
    </row>
    <row r="2037" spans="1:25" s="559" customFormat="1" x14ac:dyDescent="0.3">
      <c r="A2037" s="477" t="s">
        <v>5297</v>
      </c>
      <c r="B2037" s="501"/>
      <c r="C2037" s="504" t="s">
        <v>552</v>
      </c>
      <c r="D2037" s="508" t="s">
        <v>4881</v>
      </c>
      <c r="E2037" s="479" t="s">
        <v>1685</v>
      </c>
      <c r="F2037" s="500">
        <f>F2038</f>
        <v>1</v>
      </c>
      <c r="G2037" s="500"/>
      <c r="H2037" s="500"/>
      <c r="I2037" s="500"/>
      <c r="J2037" s="500"/>
      <c r="K2037" s="500"/>
      <c r="L2037" s="506">
        <f>F2037</f>
        <v>1</v>
      </c>
      <c r="M2037" s="507">
        <v>1</v>
      </c>
      <c r="N2037" s="483">
        <f>ROUND(M2037*L2037,2)</f>
        <v>1</v>
      </c>
      <c r="O2037" s="575"/>
      <c r="P2037" s="575"/>
      <c r="Q2037" s="485"/>
      <c r="R2037" s="485">
        <f>ROUND(N2037*P2037,2)</f>
        <v>0</v>
      </c>
      <c r="S2037" s="715">
        <f>ROUND(Q2037+R2037,2)</f>
        <v>0</v>
      </c>
      <c r="T2037" s="586"/>
      <c r="U2037" s="558"/>
      <c r="V2037" s="558"/>
      <c r="W2037" s="558"/>
      <c r="X2037" s="558"/>
      <c r="Y2037" s="558"/>
    </row>
    <row r="2038" spans="1:25" s="828" customFormat="1" x14ac:dyDescent="0.25">
      <c r="A2038" s="546" t="s">
        <v>5298</v>
      </c>
      <c r="B2038" s="554"/>
      <c r="C2038" s="546" t="s">
        <v>553</v>
      </c>
      <c r="D2038" s="822" t="s">
        <v>4885</v>
      </c>
      <c r="E2038" s="555" t="s">
        <v>1685</v>
      </c>
      <c r="F2038" s="826">
        <v>1</v>
      </c>
      <c r="G2038" s="826"/>
      <c r="H2038" s="826"/>
      <c r="I2038" s="826"/>
      <c r="J2038" s="826"/>
      <c r="K2038" s="826"/>
      <c r="L2038" s="553">
        <f t="shared" ref="L2038:L2039" si="1142">F2038</f>
        <v>1</v>
      </c>
      <c r="M2038" s="550">
        <v>1</v>
      </c>
      <c r="N2038" s="491">
        <f t="shared" ref="N2038:N2039" si="1143">ROUND(M2038*L2038,2)</f>
        <v>1</v>
      </c>
      <c r="O2038" s="582"/>
      <c r="P2038" s="582"/>
      <c r="Q2038" s="492">
        <f t="shared" ref="Q2038:Q2039" si="1144">ROUND(N2038*O2038,2)</f>
        <v>0</v>
      </c>
      <c r="R2038" s="492"/>
      <c r="S2038" s="715">
        <f t="shared" ref="S2038:S2039" si="1145">ROUND(Q2038+R2038,2)</f>
        <v>0</v>
      </c>
      <c r="T2038" s="701" t="s">
        <v>3121</v>
      </c>
      <c r="U2038" s="827"/>
      <c r="V2038" s="827"/>
      <c r="W2038" s="827"/>
      <c r="X2038" s="827"/>
      <c r="Y2038" s="827"/>
    </row>
    <row r="2039" spans="1:25" s="626" customFormat="1" x14ac:dyDescent="0.3">
      <c r="A2039" s="546" t="s">
        <v>5299</v>
      </c>
      <c r="B2039" s="543"/>
      <c r="C2039" s="546" t="s">
        <v>553</v>
      </c>
      <c r="D2039" s="819" t="s">
        <v>4886</v>
      </c>
      <c r="E2039" s="496" t="s">
        <v>18</v>
      </c>
      <c r="F2039" s="517">
        <v>1</v>
      </c>
      <c r="G2039" s="517"/>
      <c r="H2039" s="517"/>
      <c r="I2039" s="517"/>
      <c r="J2039" s="517"/>
      <c r="K2039" s="517"/>
      <c r="L2039" s="494">
        <f t="shared" si="1142"/>
        <v>1</v>
      </c>
      <c r="M2039" s="490">
        <v>1</v>
      </c>
      <c r="N2039" s="491">
        <f t="shared" si="1143"/>
        <v>1</v>
      </c>
      <c r="O2039" s="577"/>
      <c r="P2039" s="577"/>
      <c r="Q2039" s="492">
        <f t="shared" si="1144"/>
        <v>0</v>
      </c>
      <c r="R2039" s="492"/>
      <c r="S2039" s="715">
        <f t="shared" si="1145"/>
        <v>0</v>
      </c>
      <c r="T2039" s="584"/>
      <c r="U2039" s="625"/>
      <c r="V2039" s="625"/>
      <c r="W2039" s="625"/>
      <c r="X2039" s="625"/>
      <c r="Y2039" s="625"/>
    </row>
    <row r="2040" spans="1:25" s="559" customFormat="1" x14ac:dyDescent="0.3">
      <c r="A2040" s="477" t="s">
        <v>5300</v>
      </c>
      <c r="B2040" s="501" t="s">
        <v>2307</v>
      </c>
      <c r="C2040" s="504" t="s">
        <v>552</v>
      </c>
      <c r="D2040" s="499" t="s">
        <v>2071</v>
      </c>
      <c r="E2040" s="479" t="s">
        <v>18</v>
      </c>
      <c r="F2040" s="500">
        <f>F2041</f>
        <v>1</v>
      </c>
      <c r="G2040" s="500"/>
      <c r="H2040" s="500"/>
      <c r="I2040" s="500"/>
      <c r="J2040" s="500"/>
      <c r="K2040" s="500"/>
      <c r="L2040" s="506">
        <f>F2040</f>
        <v>1</v>
      </c>
      <c r="M2040" s="507">
        <v>1</v>
      </c>
      <c r="N2040" s="483">
        <f>ROUND(M2040*L2040,2)</f>
        <v>1</v>
      </c>
      <c r="O2040" s="575"/>
      <c r="P2040" s="575"/>
      <c r="Q2040" s="485"/>
      <c r="R2040" s="485">
        <f>ROUND(N2040*P2040,2)</f>
        <v>0</v>
      </c>
      <c r="S2040" s="715">
        <f>ROUND(Q2040+R2040,2)</f>
        <v>0</v>
      </c>
      <c r="T2040" s="586"/>
      <c r="U2040" s="558"/>
      <c r="V2040" s="558"/>
      <c r="W2040" s="558"/>
      <c r="X2040" s="558"/>
      <c r="Y2040" s="558"/>
    </row>
    <row r="2041" spans="1:25" s="626" customFormat="1" x14ac:dyDescent="0.3">
      <c r="A2041" s="486" t="s">
        <v>5301</v>
      </c>
      <c r="B2041" s="543"/>
      <c r="C2041" s="486" t="s">
        <v>553</v>
      </c>
      <c r="D2041" s="819" t="s">
        <v>3629</v>
      </c>
      <c r="E2041" s="496" t="s">
        <v>18</v>
      </c>
      <c r="F2041" s="517">
        <v>1</v>
      </c>
      <c r="G2041" s="517"/>
      <c r="H2041" s="517"/>
      <c r="I2041" s="517"/>
      <c r="J2041" s="517"/>
      <c r="K2041" s="517"/>
      <c r="L2041" s="494">
        <f t="shared" ref="L2041" si="1146">F2041</f>
        <v>1</v>
      </c>
      <c r="M2041" s="490">
        <v>1</v>
      </c>
      <c r="N2041" s="491">
        <f t="shared" ref="N2041" si="1147">ROUND(M2041*L2041,2)</f>
        <v>1</v>
      </c>
      <c r="O2041" s="577"/>
      <c r="P2041" s="577"/>
      <c r="Q2041" s="492">
        <f>ROUND(N2041*O2041,2)</f>
        <v>0</v>
      </c>
      <c r="R2041" s="492"/>
      <c r="S2041" s="715">
        <f>ROUND(Q2041+R2041,2)</f>
        <v>0</v>
      </c>
      <c r="T2041" s="584"/>
      <c r="U2041" s="625"/>
      <c r="V2041" s="625"/>
      <c r="W2041" s="625"/>
      <c r="X2041" s="625"/>
      <c r="Y2041" s="625"/>
    </row>
    <row r="2042" spans="1:25" s="617" customFormat="1" ht="22.5" customHeight="1" x14ac:dyDescent="0.3">
      <c r="A2042" s="510" t="s">
        <v>5302</v>
      </c>
      <c r="B2042" s="511"/>
      <c r="C2042" s="510"/>
      <c r="D2042" s="465" t="s">
        <v>1327</v>
      </c>
      <c r="E2042" s="512"/>
      <c r="F2042" s="513"/>
      <c r="G2042" s="512"/>
      <c r="H2042" s="512"/>
      <c r="I2042" s="512"/>
      <c r="J2042" s="512"/>
      <c r="K2042" s="512"/>
      <c r="L2042" s="514"/>
      <c r="M2042" s="467"/>
      <c r="N2042" s="468"/>
      <c r="O2042" s="579"/>
      <c r="P2042" s="579"/>
      <c r="Q2042" s="469"/>
      <c r="R2042" s="469"/>
      <c r="S2042" s="715"/>
      <c r="T2042" s="579"/>
      <c r="U2042" s="616"/>
      <c r="V2042" s="616"/>
      <c r="W2042" s="616"/>
      <c r="X2042" s="616"/>
      <c r="Y2042" s="616"/>
    </row>
    <row r="2043" spans="1:25" s="608" customFormat="1" ht="32.25" customHeight="1" x14ac:dyDescent="0.3">
      <c r="A2043" s="477" t="s">
        <v>5303</v>
      </c>
      <c r="B2043" s="501" t="s">
        <v>2086</v>
      </c>
      <c r="C2043" s="477" t="s">
        <v>552</v>
      </c>
      <c r="D2043" s="802" t="s">
        <v>3128</v>
      </c>
      <c r="E2043" s="803" t="s">
        <v>3</v>
      </c>
      <c r="F2043" s="804"/>
      <c r="G2043" s="803"/>
      <c r="H2043" s="479"/>
      <c r="I2043" s="480"/>
      <c r="J2043" s="480"/>
      <c r="K2043" s="480">
        <f>SUM(K2044:K2073)</f>
        <v>236.76228451450788</v>
      </c>
      <c r="L2043" s="480">
        <f>K2043</f>
        <v>236.76228451450788</v>
      </c>
      <c r="M2043" s="482">
        <v>1</v>
      </c>
      <c r="N2043" s="483">
        <f>ROUND(M2043*L2043,2)</f>
        <v>236.76</v>
      </c>
      <c r="O2043" s="575"/>
      <c r="P2043" s="575"/>
      <c r="Q2043" s="485"/>
      <c r="R2043" s="485">
        <f>ROUND(N2043*P2043,2)</f>
        <v>0</v>
      </c>
      <c r="S2043" s="715">
        <f>ROUND(Q2043+R2043,2)</f>
        <v>0</v>
      </c>
      <c r="T2043" s="575" t="s">
        <v>555</v>
      </c>
      <c r="U2043" s="607"/>
      <c r="V2043" s="607"/>
      <c r="W2043" s="607"/>
      <c r="X2043" s="607"/>
      <c r="Y2043" s="607"/>
    </row>
    <row r="2044" spans="1:25" s="610" customFormat="1" ht="22.5" customHeight="1" x14ac:dyDescent="0.25">
      <c r="A2044" s="486" t="s">
        <v>5304</v>
      </c>
      <c r="B2044" s="487"/>
      <c r="C2044" s="800" t="s">
        <v>553</v>
      </c>
      <c r="D2044" s="813" t="s">
        <v>4774</v>
      </c>
      <c r="E2044" s="496" t="s">
        <v>1210</v>
      </c>
      <c r="F2044" s="570"/>
      <c r="G2044" s="565">
        <v>0.15</v>
      </c>
      <c r="H2044" s="801">
        <v>0.15</v>
      </c>
      <c r="I2044" s="492">
        <f>(G2044+H2044)*2</f>
        <v>0.6</v>
      </c>
      <c r="J2044" s="840">
        <v>0.95</v>
      </c>
      <c r="K2044" s="492">
        <f>J2044*I2044</f>
        <v>0.56999999999999995</v>
      </c>
      <c r="L2044" s="492">
        <f>J2044</f>
        <v>0.95</v>
      </c>
      <c r="M2044" s="490">
        <v>1.1000000000000001</v>
      </c>
      <c r="N2044" s="491">
        <f t="shared" ref="N2044:N2077" si="1148">ROUND(M2044*L2044,2)</f>
        <v>1.05</v>
      </c>
      <c r="O2044" s="576"/>
      <c r="P2044" s="576"/>
      <c r="Q2044" s="492">
        <f t="shared" ref="Q2044:Q2077" si="1149">ROUND(N2044*O2044,2)</f>
        <v>0</v>
      </c>
      <c r="R2044" s="492"/>
      <c r="S2044" s="715">
        <f t="shared" ref="S2044:S2077" si="1150">ROUND(Q2044+R2044,2)</f>
        <v>0</v>
      </c>
      <c r="T2044" s="576"/>
      <c r="U2044" s="609"/>
      <c r="V2044" s="609"/>
      <c r="W2044" s="609"/>
      <c r="X2044" s="609"/>
      <c r="Y2044" s="609"/>
    </row>
    <row r="2045" spans="1:25" s="610" customFormat="1" ht="22.5" customHeight="1" x14ac:dyDescent="0.25">
      <c r="A2045" s="486" t="s">
        <v>5305</v>
      </c>
      <c r="B2045" s="487"/>
      <c r="C2045" s="800" t="s">
        <v>553</v>
      </c>
      <c r="D2045" s="813" t="s">
        <v>4604</v>
      </c>
      <c r="E2045" s="496" t="s">
        <v>1210</v>
      </c>
      <c r="F2045" s="570"/>
      <c r="G2045" s="565">
        <v>0.2</v>
      </c>
      <c r="H2045" s="801">
        <v>0.1</v>
      </c>
      <c r="I2045" s="492">
        <f t="shared" ref="I2045:I2048" si="1151">(G2045+H2045)*2</f>
        <v>0.60000000000000009</v>
      </c>
      <c r="J2045" s="840">
        <v>1.97</v>
      </c>
      <c r="K2045" s="492">
        <f t="shared" ref="K2045:K2048" si="1152">J2045*I2045</f>
        <v>1.1820000000000002</v>
      </c>
      <c r="L2045" s="492">
        <f t="shared" ref="L2045:L2049" si="1153">J2045</f>
        <v>1.97</v>
      </c>
      <c r="M2045" s="490">
        <v>1.1000000000000001</v>
      </c>
      <c r="N2045" s="491">
        <f t="shared" si="1148"/>
        <v>2.17</v>
      </c>
      <c r="O2045" s="576"/>
      <c r="P2045" s="576"/>
      <c r="Q2045" s="492">
        <f t="shared" si="1149"/>
        <v>0</v>
      </c>
      <c r="R2045" s="492"/>
      <c r="S2045" s="715">
        <f t="shared" si="1150"/>
        <v>0</v>
      </c>
      <c r="T2045" s="576"/>
      <c r="U2045" s="609"/>
      <c r="V2045" s="609"/>
      <c r="W2045" s="609"/>
      <c r="X2045" s="609"/>
      <c r="Y2045" s="609"/>
    </row>
    <row r="2046" spans="1:25" s="610" customFormat="1" ht="22.5" customHeight="1" x14ac:dyDescent="0.25">
      <c r="A2046" s="486" t="s">
        <v>5306</v>
      </c>
      <c r="B2046" s="487"/>
      <c r="C2046" s="800" t="s">
        <v>553</v>
      </c>
      <c r="D2046" s="813" t="s">
        <v>4621</v>
      </c>
      <c r="E2046" s="496" t="s">
        <v>1210</v>
      </c>
      <c r="F2046" s="570"/>
      <c r="G2046" s="565">
        <v>0.2</v>
      </c>
      <c r="H2046" s="801">
        <v>0.15</v>
      </c>
      <c r="I2046" s="492">
        <f t="shared" si="1151"/>
        <v>0.7</v>
      </c>
      <c r="J2046" s="840">
        <v>3.42</v>
      </c>
      <c r="K2046" s="492">
        <f t="shared" si="1152"/>
        <v>2.3939999999999997</v>
      </c>
      <c r="L2046" s="492">
        <f t="shared" si="1153"/>
        <v>3.42</v>
      </c>
      <c r="M2046" s="490">
        <v>1.1000000000000001</v>
      </c>
      <c r="N2046" s="491">
        <f t="shared" si="1148"/>
        <v>3.76</v>
      </c>
      <c r="O2046" s="576"/>
      <c r="P2046" s="576"/>
      <c r="Q2046" s="492">
        <f t="shared" si="1149"/>
        <v>0</v>
      </c>
      <c r="R2046" s="492"/>
      <c r="S2046" s="715">
        <f t="shared" si="1150"/>
        <v>0</v>
      </c>
      <c r="T2046" s="576"/>
      <c r="U2046" s="609"/>
      <c r="V2046" s="609"/>
      <c r="W2046" s="609"/>
      <c r="X2046" s="609"/>
      <c r="Y2046" s="609"/>
    </row>
    <row r="2047" spans="1:25" s="610" customFormat="1" ht="22.5" customHeight="1" x14ac:dyDescent="0.25">
      <c r="A2047" s="486" t="s">
        <v>5307</v>
      </c>
      <c r="B2047" s="487"/>
      <c r="C2047" s="800" t="s">
        <v>553</v>
      </c>
      <c r="D2047" s="819" t="s">
        <v>4551</v>
      </c>
      <c r="E2047" s="496" t="s">
        <v>1210</v>
      </c>
      <c r="F2047" s="570"/>
      <c r="G2047" s="565">
        <v>0.3</v>
      </c>
      <c r="H2047" s="801">
        <v>0.2</v>
      </c>
      <c r="I2047" s="492">
        <f t="shared" si="1151"/>
        <v>1</v>
      </c>
      <c r="J2047" s="840">
        <v>70.739999999999995</v>
      </c>
      <c r="K2047" s="492">
        <f t="shared" si="1152"/>
        <v>70.739999999999995</v>
      </c>
      <c r="L2047" s="492">
        <f t="shared" si="1153"/>
        <v>70.739999999999995</v>
      </c>
      <c r="M2047" s="490">
        <v>1.1000000000000001</v>
      </c>
      <c r="N2047" s="491">
        <f t="shared" si="1148"/>
        <v>77.81</v>
      </c>
      <c r="O2047" s="576"/>
      <c r="P2047" s="576"/>
      <c r="Q2047" s="492">
        <f t="shared" si="1149"/>
        <v>0</v>
      </c>
      <c r="R2047" s="492"/>
      <c r="S2047" s="715">
        <f t="shared" si="1150"/>
        <v>0</v>
      </c>
      <c r="T2047" s="576"/>
      <c r="U2047" s="609"/>
      <c r="V2047" s="609"/>
      <c r="W2047" s="609"/>
      <c r="X2047" s="609"/>
      <c r="Y2047" s="609"/>
    </row>
    <row r="2048" spans="1:25" s="610" customFormat="1" ht="22.5" customHeight="1" x14ac:dyDescent="0.25">
      <c r="A2048" s="486" t="s">
        <v>5308</v>
      </c>
      <c r="B2048" s="487"/>
      <c r="C2048" s="800" t="s">
        <v>553</v>
      </c>
      <c r="D2048" s="819" t="s">
        <v>4887</v>
      </c>
      <c r="E2048" s="496" t="s">
        <v>1210</v>
      </c>
      <c r="F2048" s="570"/>
      <c r="G2048" s="565">
        <v>0.7</v>
      </c>
      <c r="H2048" s="801">
        <v>0.4</v>
      </c>
      <c r="I2048" s="492">
        <f t="shared" si="1151"/>
        <v>2.2000000000000002</v>
      </c>
      <c r="J2048" s="840">
        <v>2.66</v>
      </c>
      <c r="K2048" s="492">
        <f t="shared" si="1152"/>
        <v>5.8520000000000012</v>
      </c>
      <c r="L2048" s="492">
        <f t="shared" si="1153"/>
        <v>2.66</v>
      </c>
      <c r="M2048" s="490">
        <v>1.1000000000000001</v>
      </c>
      <c r="N2048" s="491">
        <f t="shared" si="1148"/>
        <v>2.93</v>
      </c>
      <c r="O2048" s="576"/>
      <c r="P2048" s="576"/>
      <c r="Q2048" s="492">
        <f t="shared" si="1149"/>
        <v>0</v>
      </c>
      <c r="R2048" s="492"/>
      <c r="S2048" s="715">
        <f t="shared" si="1150"/>
        <v>0</v>
      </c>
      <c r="T2048" s="576"/>
      <c r="U2048" s="609"/>
      <c r="V2048" s="609"/>
      <c r="W2048" s="609"/>
      <c r="X2048" s="609"/>
      <c r="Y2048" s="609"/>
    </row>
    <row r="2049" spans="1:25" s="610" customFormat="1" ht="22.5" customHeight="1" x14ac:dyDescent="0.25">
      <c r="A2049" s="486" t="s">
        <v>5309</v>
      </c>
      <c r="B2049" s="487"/>
      <c r="C2049" s="800" t="s">
        <v>553</v>
      </c>
      <c r="D2049" s="819" t="s">
        <v>4523</v>
      </c>
      <c r="E2049" s="496" t="s">
        <v>1210</v>
      </c>
      <c r="F2049" s="570"/>
      <c r="G2049" s="565"/>
      <c r="H2049" s="801"/>
      <c r="I2049" s="492">
        <v>0.125</v>
      </c>
      <c r="J2049" s="840">
        <v>285.87</v>
      </c>
      <c r="K2049" s="492">
        <f>J2049*I2049*3.14</f>
        <v>112.203975</v>
      </c>
      <c r="L2049" s="492">
        <f t="shared" si="1153"/>
        <v>285.87</v>
      </c>
      <c r="M2049" s="490">
        <v>1.1000000000000001</v>
      </c>
      <c r="N2049" s="491">
        <f t="shared" si="1148"/>
        <v>314.45999999999998</v>
      </c>
      <c r="O2049" s="576"/>
      <c r="P2049" s="576"/>
      <c r="Q2049" s="492">
        <f t="shared" si="1149"/>
        <v>0</v>
      </c>
      <c r="R2049" s="492"/>
      <c r="S2049" s="715">
        <f t="shared" si="1150"/>
        <v>0</v>
      </c>
      <c r="T2049" s="576"/>
      <c r="U2049" s="609"/>
      <c r="V2049" s="609"/>
      <c r="W2049" s="609"/>
      <c r="X2049" s="609"/>
      <c r="Y2049" s="609"/>
    </row>
    <row r="2050" spans="1:25" s="610" customFormat="1" ht="22.5" customHeight="1" x14ac:dyDescent="0.25">
      <c r="A2050" s="486" t="s">
        <v>5310</v>
      </c>
      <c r="B2050" s="487"/>
      <c r="C2050" s="800" t="s">
        <v>553</v>
      </c>
      <c r="D2050" s="819" t="s">
        <v>4888</v>
      </c>
      <c r="E2050" s="496" t="s">
        <v>18</v>
      </c>
      <c r="F2050" s="570">
        <v>3</v>
      </c>
      <c r="G2050" s="565"/>
      <c r="H2050" s="801"/>
      <c r="I2050" s="492"/>
      <c r="J2050" s="634"/>
      <c r="K2050" s="839">
        <v>0.50550000000000006</v>
      </c>
      <c r="L2050" s="492">
        <f>F2050</f>
        <v>3</v>
      </c>
      <c r="M2050" s="490">
        <v>1</v>
      </c>
      <c r="N2050" s="491">
        <f t="shared" si="1148"/>
        <v>3</v>
      </c>
      <c r="O2050" s="576"/>
      <c r="P2050" s="576"/>
      <c r="Q2050" s="492">
        <f t="shared" si="1149"/>
        <v>0</v>
      </c>
      <c r="R2050" s="492"/>
      <c r="S2050" s="715">
        <f t="shared" si="1150"/>
        <v>0</v>
      </c>
      <c r="T2050" s="576"/>
      <c r="U2050" s="609"/>
      <c r="V2050" s="609"/>
      <c r="W2050" s="609"/>
      <c r="X2050" s="609"/>
      <c r="Y2050" s="609"/>
    </row>
    <row r="2051" spans="1:25" s="610" customFormat="1" ht="22.5" customHeight="1" x14ac:dyDescent="0.25">
      <c r="A2051" s="486" t="s">
        <v>5311</v>
      </c>
      <c r="B2051" s="487"/>
      <c r="C2051" s="800" t="s">
        <v>553</v>
      </c>
      <c r="D2051" s="819" t="s">
        <v>4889</v>
      </c>
      <c r="E2051" s="496" t="s">
        <v>18</v>
      </c>
      <c r="F2051" s="570">
        <v>4</v>
      </c>
      <c r="G2051" s="565"/>
      <c r="H2051" s="801"/>
      <c r="I2051" s="492"/>
      <c r="J2051" s="634"/>
      <c r="K2051" s="839">
        <v>0.73399999999999999</v>
      </c>
      <c r="L2051" s="492">
        <f t="shared" ref="L2051:L2077" si="1154">F2051</f>
        <v>4</v>
      </c>
      <c r="M2051" s="490">
        <v>1</v>
      </c>
      <c r="N2051" s="491">
        <f t="shared" si="1148"/>
        <v>4</v>
      </c>
      <c r="O2051" s="576"/>
      <c r="P2051" s="576"/>
      <c r="Q2051" s="492">
        <f t="shared" si="1149"/>
        <v>0</v>
      </c>
      <c r="R2051" s="492"/>
      <c r="S2051" s="715">
        <f t="shared" si="1150"/>
        <v>0</v>
      </c>
      <c r="T2051" s="576"/>
      <c r="U2051" s="609"/>
      <c r="V2051" s="609"/>
      <c r="W2051" s="609"/>
      <c r="X2051" s="609"/>
      <c r="Y2051" s="609"/>
    </row>
    <row r="2052" spans="1:25" s="610" customFormat="1" ht="22.5" customHeight="1" x14ac:dyDescent="0.25">
      <c r="A2052" s="486" t="s">
        <v>5312</v>
      </c>
      <c r="B2052" s="487"/>
      <c r="C2052" s="800" t="s">
        <v>553</v>
      </c>
      <c r="D2052" s="819" t="s">
        <v>4890</v>
      </c>
      <c r="E2052" s="496" t="s">
        <v>18</v>
      </c>
      <c r="F2052" s="570">
        <v>49</v>
      </c>
      <c r="G2052" s="565"/>
      <c r="H2052" s="801"/>
      <c r="I2052" s="492"/>
      <c r="J2052" s="634"/>
      <c r="K2052" s="839">
        <v>11.1965</v>
      </c>
      <c r="L2052" s="492">
        <f t="shared" si="1154"/>
        <v>49</v>
      </c>
      <c r="M2052" s="490">
        <v>1</v>
      </c>
      <c r="N2052" s="491">
        <f t="shared" si="1148"/>
        <v>49</v>
      </c>
      <c r="O2052" s="576"/>
      <c r="P2052" s="576"/>
      <c r="Q2052" s="492">
        <f t="shared" si="1149"/>
        <v>0</v>
      </c>
      <c r="R2052" s="492"/>
      <c r="S2052" s="715">
        <f t="shared" si="1150"/>
        <v>0</v>
      </c>
      <c r="T2052" s="576"/>
      <c r="U2052" s="609"/>
      <c r="V2052" s="609"/>
      <c r="W2052" s="609"/>
      <c r="X2052" s="609"/>
      <c r="Y2052" s="609"/>
    </row>
    <row r="2053" spans="1:25" s="610" customFormat="1" ht="22.5" customHeight="1" x14ac:dyDescent="0.25">
      <c r="A2053" s="486" t="s">
        <v>5313</v>
      </c>
      <c r="B2053" s="487"/>
      <c r="C2053" s="800" t="s">
        <v>553</v>
      </c>
      <c r="D2053" s="819" t="s">
        <v>4891</v>
      </c>
      <c r="E2053" s="496" t="s">
        <v>18</v>
      </c>
      <c r="F2053" s="570">
        <v>47</v>
      </c>
      <c r="G2053" s="565"/>
      <c r="H2053" s="801"/>
      <c r="I2053" s="492"/>
      <c r="J2053" s="634"/>
      <c r="K2053" s="839">
        <v>6.4598998939440122</v>
      </c>
      <c r="L2053" s="492">
        <f t="shared" si="1154"/>
        <v>47</v>
      </c>
      <c r="M2053" s="490">
        <v>1</v>
      </c>
      <c r="N2053" s="491">
        <f t="shared" si="1148"/>
        <v>47</v>
      </c>
      <c r="O2053" s="576"/>
      <c r="P2053" s="576"/>
      <c r="Q2053" s="492">
        <f t="shared" si="1149"/>
        <v>0</v>
      </c>
      <c r="R2053" s="492"/>
      <c r="S2053" s="715">
        <f t="shared" si="1150"/>
        <v>0</v>
      </c>
      <c r="T2053" s="576"/>
      <c r="U2053" s="609"/>
      <c r="V2053" s="609"/>
      <c r="W2053" s="609"/>
      <c r="X2053" s="609"/>
      <c r="Y2053" s="609"/>
    </row>
    <row r="2054" spans="1:25" s="610" customFormat="1" ht="22.5" customHeight="1" x14ac:dyDescent="0.25">
      <c r="A2054" s="486" t="s">
        <v>5314</v>
      </c>
      <c r="B2054" s="487"/>
      <c r="C2054" s="800" t="s">
        <v>553</v>
      </c>
      <c r="D2054" s="819" t="s">
        <v>4892</v>
      </c>
      <c r="E2054" s="496" t="s">
        <v>18</v>
      </c>
      <c r="F2054" s="570">
        <v>1</v>
      </c>
      <c r="G2054" s="565"/>
      <c r="H2054" s="801"/>
      <c r="I2054" s="492"/>
      <c r="J2054" s="634"/>
      <c r="K2054" s="839">
        <v>0.13744467859455345</v>
      </c>
      <c r="L2054" s="492">
        <f t="shared" si="1154"/>
        <v>1</v>
      </c>
      <c r="M2054" s="490">
        <v>1</v>
      </c>
      <c r="N2054" s="491">
        <f t="shared" si="1148"/>
        <v>1</v>
      </c>
      <c r="O2054" s="576"/>
      <c r="P2054" s="576"/>
      <c r="Q2054" s="492">
        <f t="shared" si="1149"/>
        <v>0</v>
      </c>
      <c r="R2054" s="492"/>
      <c r="S2054" s="715">
        <f t="shared" si="1150"/>
        <v>0</v>
      </c>
      <c r="T2054" s="576"/>
      <c r="U2054" s="609"/>
      <c r="V2054" s="609"/>
      <c r="W2054" s="609"/>
      <c r="X2054" s="609"/>
      <c r="Y2054" s="609"/>
    </row>
    <row r="2055" spans="1:25" s="610" customFormat="1" ht="22.5" customHeight="1" x14ac:dyDescent="0.25">
      <c r="A2055" s="486" t="s">
        <v>5315</v>
      </c>
      <c r="B2055" s="487"/>
      <c r="C2055" s="800" t="s">
        <v>553</v>
      </c>
      <c r="D2055" s="819" t="s">
        <v>4893</v>
      </c>
      <c r="E2055" s="496" t="s">
        <v>18</v>
      </c>
      <c r="F2055" s="570">
        <v>4</v>
      </c>
      <c r="G2055" s="565"/>
      <c r="H2055" s="801"/>
      <c r="I2055" s="492"/>
      <c r="J2055" s="634"/>
      <c r="K2055" s="839">
        <v>0.72</v>
      </c>
      <c r="L2055" s="492">
        <f t="shared" si="1154"/>
        <v>4</v>
      </c>
      <c r="M2055" s="490">
        <v>1</v>
      </c>
      <c r="N2055" s="491">
        <f t="shared" si="1148"/>
        <v>4</v>
      </c>
      <c r="O2055" s="576"/>
      <c r="P2055" s="576"/>
      <c r="Q2055" s="492">
        <f t="shared" si="1149"/>
        <v>0</v>
      </c>
      <c r="R2055" s="492"/>
      <c r="S2055" s="715">
        <f t="shared" si="1150"/>
        <v>0</v>
      </c>
      <c r="T2055" s="576"/>
      <c r="U2055" s="609"/>
      <c r="V2055" s="609"/>
      <c r="W2055" s="609"/>
      <c r="X2055" s="609"/>
      <c r="Y2055" s="609"/>
    </row>
    <row r="2056" spans="1:25" s="610" customFormat="1" ht="22.5" customHeight="1" x14ac:dyDescent="0.25">
      <c r="A2056" s="486" t="s">
        <v>5316</v>
      </c>
      <c r="B2056" s="487"/>
      <c r="C2056" s="800" t="s">
        <v>553</v>
      </c>
      <c r="D2056" s="819" t="s">
        <v>4894</v>
      </c>
      <c r="E2056" s="496" t="s">
        <v>18</v>
      </c>
      <c r="F2056" s="570">
        <v>2</v>
      </c>
      <c r="G2056" s="565"/>
      <c r="H2056" s="801"/>
      <c r="I2056" s="492"/>
      <c r="J2056" s="634"/>
      <c r="K2056" s="839">
        <v>0.42145581025773038</v>
      </c>
      <c r="L2056" s="492">
        <f t="shared" si="1154"/>
        <v>2</v>
      </c>
      <c r="M2056" s="490">
        <v>1</v>
      </c>
      <c r="N2056" s="491">
        <f t="shared" si="1148"/>
        <v>2</v>
      </c>
      <c r="O2056" s="576"/>
      <c r="P2056" s="576"/>
      <c r="Q2056" s="492">
        <f t="shared" si="1149"/>
        <v>0</v>
      </c>
      <c r="R2056" s="492"/>
      <c r="S2056" s="715">
        <f t="shared" si="1150"/>
        <v>0</v>
      </c>
      <c r="T2056" s="576"/>
      <c r="U2056" s="609"/>
      <c r="V2056" s="609"/>
      <c r="W2056" s="609"/>
      <c r="X2056" s="609"/>
      <c r="Y2056" s="609"/>
    </row>
    <row r="2057" spans="1:25" s="610" customFormat="1" ht="22.5" customHeight="1" x14ac:dyDescent="0.25">
      <c r="A2057" s="486" t="s">
        <v>5317</v>
      </c>
      <c r="B2057" s="487"/>
      <c r="C2057" s="800" t="s">
        <v>553</v>
      </c>
      <c r="D2057" s="819" t="s">
        <v>4869</v>
      </c>
      <c r="E2057" s="496" t="s">
        <v>18</v>
      </c>
      <c r="F2057" s="570">
        <v>1</v>
      </c>
      <c r="G2057" s="565"/>
      <c r="H2057" s="801"/>
      <c r="I2057" s="492"/>
      <c r="J2057" s="634"/>
      <c r="K2057" s="839">
        <v>0.21072790512886519</v>
      </c>
      <c r="L2057" s="492">
        <f t="shared" si="1154"/>
        <v>1</v>
      </c>
      <c r="M2057" s="490">
        <v>1</v>
      </c>
      <c r="N2057" s="491">
        <f t="shared" si="1148"/>
        <v>1</v>
      </c>
      <c r="O2057" s="576"/>
      <c r="P2057" s="576"/>
      <c r="Q2057" s="492">
        <f t="shared" si="1149"/>
        <v>0</v>
      </c>
      <c r="R2057" s="492"/>
      <c r="S2057" s="715">
        <f t="shared" si="1150"/>
        <v>0</v>
      </c>
      <c r="T2057" s="576"/>
      <c r="U2057" s="609"/>
      <c r="V2057" s="609"/>
      <c r="W2057" s="609"/>
      <c r="X2057" s="609"/>
      <c r="Y2057" s="609"/>
    </row>
    <row r="2058" spans="1:25" s="610" customFormat="1" ht="22.5" customHeight="1" x14ac:dyDescent="0.25">
      <c r="A2058" s="486" t="s">
        <v>5318</v>
      </c>
      <c r="B2058" s="487"/>
      <c r="C2058" s="800" t="s">
        <v>553</v>
      </c>
      <c r="D2058" s="819" t="s">
        <v>4895</v>
      </c>
      <c r="E2058" s="496" t="s">
        <v>18</v>
      </c>
      <c r="F2058" s="570">
        <v>1</v>
      </c>
      <c r="G2058" s="565"/>
      <c r="H2058" s="801"/>
      <c r="I2058" s="492"/>
      <c r="J2058" s="634"/>
      <c r="K2058" s="839">
        <v>5.2499999999999998E-2</v>
      </c>
      <c r="L2058" s="492">
        <f t="shared" si="1154"/>
        <v>1</v>
      </c>
      <c r="M2058" s="490">
        <v>1</v>
      </c>
      <c r="N2058" s="491">
        <f t="shared" si="1148"/>
        <v>1</v>
      </c>
      <c r="O2058" s="576"/>
      <c r="P2058" s="576"/>
      <c r="Q2058" s="492">
        <f t="shared" si="1149"/>
        <v>0</v>
      </c>
      <c r="R2058" s="492"/>
      <c r="S2058" s="715">
        <f t="shared" si="1150"/>
        <v>0</v>
      </c>
      <c r="T2058" s="576"/>
      <c r="U2058" s="609"/>
      <c r="V2058" s="609"/>
      <c r="W2058" s="609"/>
      <c r="X2058" s="609"/>
      <c r="Y2058" s="609"/>
    </row>
    <row r="2059" spans="1:25" s="610" customFormat="1" ht="22.5" customHeight="1" x14ac:dyDescent="0.25">
      <c r="A2059" s="486" t="s">
        <v>5319</v>
      </c>
      <c r="B2059" s="487"/>
      <c r="C2059" s="800" t="s">
        <v>553</v>
      </c>
      <c r="D2059" s="819" t="s">
        <v>4896</v>
      </c>
      <c r="E2059" s="496" t="s">
        <v>18</v>
      </c>
      <c r="F2059" s="570">
        <v>1</v>
      </c>
      <c r="G2059" s="565"/>
      <c r="H2059" s="801"/>
      <c r="I2059" s="492"/>
      <c r="J2059" s="634"/>
      <c r="K2059" s="839">
        <v>6.5000000000000002E-2</v>
      </c>
      <c r="L2059" s="492">
        <f t="shared" si="1154"/>
        <v>1</v>
      </c>
      <c r="M2059" s="490">
        <v>1</v>
      </c>
      <c r="N2059" s="491">
        <f t="shared" si="1148"/>
        <v>1</v>
      </c>
      <c r="O2059" s="576"/>
      <c r="P2059" s="576"/>
      <c r="Q2059" s="492">
        <f t="shared" si="1149"/>
        <v>0</v>
      </c>
      <c r="R2059" s="492"/>
      <c r="S2059" s="715">
        <f t="shared" si="1150"/>
        <v>0</v>
      </c>
      <c r="T2059" s="576"/>
      <c r="U2059" s="609"/>
      <c r="V2059" s="609"/>
      <c r="W2059" s="609"/>
      <c r="X2059" s="609"/>
      <c r="Y2059" s="609"/>
    </row>
    <row r="2060" spans="1:25" s="610" customFormat="1" ht="22.5" customHeight="1" x14ac:dyDescent="0.25">
      <c r="A2060" s="486" t="s">
        <v>5320</v>
      </c>
      <c r="B2060" s="487"/>
      <c r="C2060" s="800" t="s">
        <v>553</v>
      </c>
      <c r="D2060" s="819" t="s">
        <v>4897</v>
      </c>
      <c r="E2060" s="496" t="s">
        <v>18</v>
      </c>
      <c r="F2060" s="570">
        <v>7</v>
      </c>
      <c r="G2060" s="565"/>
      <c r="H2060" s="801"/>
      <c r="I2060" s="492"/>
      <c r="J2060" s="634"/>
      <c r="K2060" s="839">
        <v>0.77</v>
      </c>
      <c r="L2060" s="492">
        <f>F2060</f>
        <v>7</v>
      </c>
      <c r="M2060" s="490">
        <v>1</v>
      </c>
      <c r="N2060" s="491">
        <f t="shared" si="1148"/>
        <v>7</v>
      </c>
      <c r="O2060" s="576"/>
      <c r="P2060" s="576"/>
      <c r="Q2060" s="492">
        <f t="shared" si="1149"/>
        <v>0</v>
      </c>
      <c r="R2060" s="492"/>
      <c r="S2060" s="715">
        <f t="shared" si="1150"/>
        <v>0</v>
      </c>
      <c r="T2060" s="576"/>
      <c r="U2060" s="609"/>
      <c r="V2060" s="609"/>
      <c r="W2060" s="609"/>
      <c r="X2060" s="609"/>
      <c r="Y2060" s="609"/>
    </row>
    <row r="2061" spans="1:25" s="610" customFormat="1" ht="22.5" customHeight="1" x14ac:dyDescent="0.25">
      <c r="A2061" s="486" t="s">
        <v>5321</v>
      </c>
      <c r="B2061" s="487"/>
      <c r="C2061" s="800" t="s">
        <v>553</v>
      </c>
      <c r="D2061" s="819" t="s">
        <v>4898</v>
      </c>
      <c r="E2061" s="496" t="s">
        <v>18</v>
      </c>
      <c r="F2061" s="570">
        <v>2</v>
      </c>
      <c r="G2061" s="565"/>
      <c r="H2061" s="801"/>
      <c r="I2061" s="492"/>
      <c r="J2061" s="634"/>
      <c r="K2061" s="839">
        <v>0.23275238510676602</v>
      </c>
      <c r="L2061" s="492">
        <f t="shared" ref="L2061:L2075" si="1155">F2061</f>
        <v>2</v>
      </c>
      <c r="M2061" s="490">
        <v>1</v>
      </c>
      <c r="N2061" s="491">
        <f t="shared" si="1148"/>
        <v>2</v>
      </c>
      <c r="O2061" s="576"/>
      <c r="P2061" s="576"/>
      <c r="Q2061" s="492">
        <f t="shared" si="1149"/>
        <v>0</v>
      </c>
      <c r="R2061" s="492"/>
      <c r="S2061" s="715">
        <f t="shared" si="1150"/>
        <v>0</v>
      </c>
      <c r="T2061" s="576"/>
      <c r="U2061" s="609"/>
      <c r="V2061" s="609"/>
      <c r="W2061" s="609"/>
      <c r="X2061" s="609"/>
      <c r="Y2061" s="609"/>
    </row>
    <row r="2062" spans="1:25" s="610" customFormat="1" ht="22.5" customHeight="1" x14ac:dyDescent="0.25">
      <c r="A2062" s="486" t="s">
        <v>5322</v>
      </c>
      <c r="B2062" s="487"/>
      <c r="C2062" s="800" t="s">
        <v>553</v>
      </c>
      <c r="D2062" s="819" t="s">
        <v>4899</v>
      </c>
      <c r="E2062" s="496" t="s">
        <v>18</v>
      </c>
      <c r="F2062" s="570">
        <v>6</v>
      </c>
      <c r="G2062" s="565"/>
      <c r="H2062" s="801"/>
      <c r="I2062" s="492"/>
      <c r="J2062" s="634"/>
      <c r="K2062" s="839">
        <v>0.46693830216976628</v>
      </c>
      <c r="L2062" s="492">
        <f t="shared" si="1155"/>
        <v>6</v>
      </c>
      <c r="M2062" s="490">
        <v>1</v>
      </c>
      <c r="N2062" s="491">
        <f t="shared" si="1148"/>
        <v>6</v>
      </c>
      <c r="O2062" s="576"/>
      <c r="P2062" s="576"/>
      <c r="Q2062" s="492">
        <f t="shared" si="1149"/>
        <v>0</v>
      </c>
      <c r="R2062" s="492"/>
      <c r="S2062" s="715">
        <f t="shared" si="1150"/>
        <v>0</v>
      </c>
      <c r="T2062" s="576"/>
      <c r="U2062" s="609"/>
      <c r="V2062" s="609"/>
      <c r="W2062" s="609"/>
      <c r="X2062" s="609"/>
      <c r="Y2062" s="609"/>
    </row>
    <row r="2063" spans="1:25" s="610" customFormat="1" ht="22.5" customHeight="1" x14ac:dyDescent="0.25">
      <c r="A2063" s="486" t="s">
        <v>5323</v>
      </c>
      <c r="B2063" s="487"/>
      <c r="C2063" s="800" t="s">
        <v>553</v>
      </c>
      <c r="D2063" s="819" t="s">
        <v>4900</v>
      </c>
      <c r="E2063" s="496" t="s">
        <v>18</v>
      </c>
      <c r="F2063" s="570">
        <v>12</v>
      </c>
      <c r="G2063" s="565"/>
      <c r="H2063" s="801"/>
      <c r="I2063" s="492"/>
      <c r="J2063" s="634"/>
      <c r="K2063" s="839">
        <v>0.93387660433953257</v>
      </c>
      <c r="L2063" s="492">
        <f t="shared" si="1155"/>
        <v>12</v>
      </c>
      <c r="M2063" s="490">
        <v>1</v>
      </c>
      <c r="N2063" s="491">
        <f t="shared" si="1148"/>
        <v>12</v>
      </c>
      <c r="O2063" s="576"/>
      <c r="P2063" s="576"/>
      <c r="Q2063" s="492">
        <f t="shared" si="1149"/>
        <v>0</v>
      </c>
      <c r="R2063" s="492"/>
      <c r="S2063" s="715">
        <f t="shared" si="1150"/>
        <v>0</v>
      </c>
      <c r="T2063" s="576"/>
      <c r="U2063" s="609"/>
      <c r="V2063" s="609"/>
      <c r="W2063" s="609"/>
      <c r="X2063" s="609"/>
      <c r="Y2063" s="609"/>
    </row>
    <row r="2064" spans="1:25" s="610" customFormat="1" ht="22.5" customHeight="1" x14ac:dyDescent="0.25">
      <c r="A2064" s="486" t="s">
        <v>5324</v>
      </c>
      <c r="B2064" s="487"/>
      <c r="C2064" s="800" t="s">
        <v>553</v>
      </c>
      <c r="D2064" s="819" t="s">
        <v>4595</v>
      </c>
      <c r="E2064" s="496" t="s">
        <v>18</v>
      </c>
      <c r="F2064" s="570">
        <v>61</v>
      </c>
      <c r="G2064" s="565"/>
      <c r="H2064" s="801"/>
      <c r="I2064" s="492"/>
      <c r="J2064" s="634"/>
      <c r="K2064" s="839">
        <v>7.0989477457563632</v>
      </c>
      <c r="L2064" s="492">
        <f t="shared" si="1155"/>
        <v>61</v>
      </c>
      <c r="M2064" s="490">
        <v>1</v>
      </c>
      <c r="N2064" s="491">
        <f t="shared" si="1148"/>
        <v>61</v>
      </c>
      <c r="O2064" s="576"/>
      <c r="P2064" s="576"/>
      <c r="Q2064" s="492">
        <f t="shared" si="1149"/>
        <v>0</v>
      </c>
      <c r="R2064" s="492"/>
      <c r="S2064" s="715">
        <f t="shared" si="1150"/>
        <v>0</v>
      </c>
      <c r="T2064" s="576"/>
      <c r="U2064" s="609"/>
      <c r="V2064" s="609"/>
      <c r="W2064" s="609"/>
      <c r="X2064" s="609"/>
      <c r="Y2064" s="609"/>
    </row>
    <row r="2065" spans="1:25" s="610" customFormat="1" ht="22.5" customHeight="1" x14ac:dyDescent="0.25">
      <c r="A2065" s="486" t="s">
        <v>5325</v>
      </c>
      <c r="B2065" s="487"/>
      <c r="C2065" s="800" t="s">
        <v>553</v>
      </c>
      <c r="D2065" s="819" t="s">
        <v>4901</v>
      </c>
      <c r="E2065" s="496" t="s">
        <v>18</v>
      </c>
      <c r="F2065" s="570">
        <v>17</v>
      </c>
      <c r="G2065" s="565"/>
      <c r="H2065" s="801"/>
      <c r="I2065" s="492"/>
      <c r="J2065" s="634"/>
      <c r="K2065" s="839">
        <v>1.9783952734075112</v>
      </c>
      <c r="L2065" s="492">
        <f t="shared" si="1155"/>
        <v>17</v>
      </c>
      <c r="M2065" s="490">
        <v>1</v>
      </c>
      <c r="N2065" s="491">
        <f t="shared" si="1148"/>
        <v>17</v>
      </c>
      <c r="O2065" s="576"/>
      <c r="P2065" s="576"/>
      <c r="Q2065" s="492">
        <f t="shared" si="1149"/>
        <v>0</v>
      </c>
      <c r="R2065" s="492"/>
      <c r="S2065" s="715">
        <f t="shared" si="1150"/>
        <v>0</v>
      </c>
      <c r="T2065" s="576"/>
      <c r="U2065" s="609"/>
      <c r="V2065" s="609"/>
      <c r="W2065" s="609"/>
      <c r="X2065" s="609"/>
      <c r="Y2065" s="609"/>
    </row>
    <row r="2066" spans="1:25" s="610" customFormat="1" ht="22.5" customHeight="1" x14ac:dyDescent="0.25">
      <c r="A2066" s="486" t="s">
        <v>5326</v>
      </c>
      <c r="B2066" s="487"/>
      <c r="C2066" s="800" t="s">
        <v>553</v>
      </c>
      <c r="D2066" s="819" t="s">
        <v>4902</v>
      </c>
      <c r="E2066" s="496" t="s">
        <v>18</v>
      </c>
      <c r="F2066" s="570">
        <v>2</v>
      </c>
      <c r="G2066" s="565"/>
      <c r="H2066" s="801"/>
      <c r="I2066" s="492"/>
      <c r="J2066" s="634"/>
      <c r="K2066" s="839">
        <v>0.51415926535897927</v>
      </c>
      <c r="L2066" s="492">
        <f t="shared" si="1155"/>
        <v>2</v>
      </c>
      <c r="M2066" s="490">
        <v>1</v>
      </c>
      <c r="N2066" s="491">
        <f t="shared" si="1148"/>
        <v>2</v>
      </c>
      <c r="O2066" s="576"/>
      <c r="P2066" s="576"/>
      <c r="Q2066" s="492">
        <f t="shared" si="1149"/>
        <v>0</v>
      </c>
      <c r="R2066" s="492"/>
      <c r="S2066" s="715">
        <f t="shared" si="1150"/>
        <v>0</v>
      </c>
      <c r="T2066" s="576"/>
      <c r="U2066" s="609"/>
      <c r="V2066" s="609"/>
      <c r="W2066" s="609"/>
      <c r="X2066" s="609"/>
      <c r="Y2066" s="609"/>
    </row>
    <row r="2067" spans="1:25" s="610" customFormat="1" ht="22.5" customHeight="1" x14ac:dyDescent="0.25">
      <c r="A2067" s="486" t="s">
        <v>5327</v>
      </c>
      <c r="B2067" s="487"/>
      <c r="C2067" s="800" t="s">
        <v>553</v>
      </c>
      <c r="D2067" s="819" t="s">
        <v>4903</v>
      </c>
      <c r="E2067" s="496" t="s">
        <v>18</v>
      </c>
      <c r="F2067" s="570">
        <v>14</v>
      </c>
      <c r="G2067" s="565"/>
      <c r="H2067" s="801"/>
      <c r="I2067" s="492"/>
      <c r="J2067" s="634"/>
      <c r="K2067" s="839">
        <v>4.6986722862692822</v>
      </c>
      <c r="L2067" s="492">
        <f t="shared" si="1155"/>
        <v>14</v>
      </c>
      <c r="M2067" s="490">
        <v>1</v>
      </c>
      <c r="N2067" s="491">
        <f t="shared" si="1148"/>
        <v>14</v>
      </c>
      <c r="O2067" s="576"/>
      <c r="P2067" s="576"/>
      <c r="Q2067" s="492">
        <f t="shared" si="1149"/>
        <v>0</v>
      </c>
      <c r="R2067" s="492"/>
      <c r="S2067" s="715">
        <f t="shared" si="1150"/>
        <v>0</v>
      </c>
      <c r="T2067" s="576"/>
      <c r="U2067" s="609"/>
      <c r="V2067" s="609"/>
      <c r="W2067" s="609"/>
      <c r="X2067" s="609"/>
      <c r="Y2067" s="609"/>
    </row>
    <row r="2068" spans="1:25" s="610" customFormat="1" ht="22.5" customHeight="1" x14ac:dyDescent="0.25">
      <c r="A2068" s="486" t="s">
        <v>5328</v>
      </c>
      <c r="B2068" s="487"/>
      <c r="C2068" s="800" t="s">
        <v>553</v>
      </c>
      <c r="D2068" s="819" t="s">
        <v>4904</v>
      </c>
      <c r="E2068" s="496" t="s">
        <v>18</v>
      </c>
      <c r="F2068" s="570">
        <v>2</v>
      </c>
      <c r="G2068" s="565"/>
      <c r="H2068" s="801"/>
      <c r="I2068" s="492"/>
      <c r="J2068" s="634"/>
      <c r="K2068" s="839">
        <v>1.8223007675795091</v>
      </c>
      <c r="L2068" s="492">
        <f t="shared" si="1155"/>
        <v>2</v>
      </c>
      <c r="M2068" s="490">
        <v>1</v>
      </c>
      <c r="N2068" s="491">
        <f t="shared" si="1148"/>
        <v>2</v>
      </c>
      <c r="O2068" s="576"/>
      <c r="P2068" s="576"/>
      <c r="Q2068" s="492">
        <f t="shared" si="1149"/>
        <v>0</v>
      </c>
      <c r="R2068" s="492"/>
      <c r="S2068" s="715">
        <f t="shared" si="1150"/>
        <v>0</v>
      </c>
      <c r="T2068" s="576"/>
      <c r="U2068" s="609"/>
      <c r="V2068" s="609"/>
      <c r="W2068" s="609"/>
      <c r="X2068" s="609"/>
      <c r="Y2068" s="609"/>
    </row>
    <row r="2069" spans="1:25" s="610" customFormat="1" ht="22.5" customHeight="1" x14ac:dyDescent="0.25">
      <c r="A2069" s="486" t="s">
        <v>5329</v>
      </c>
      <c r="B2069" s="487"/>
      <c r="C2069" s="800" t="s">
        <v>553</v>
      </c>
      <c r="D2069" s="819" t="s">
        <v>4905</v>
      </c>
      <c r="E2069" s="496" t="s">
        <v>18</v>
      </c>
      <c r="F2069" s="570">
        <v>1</v>
      </c>
      <c r="G2069" s="565"/>
      <c r="H2069" s="801"/>
      <c r="I2069" s="492"/>
      <c r="J2069" s="634"/>
      <c r="K2069" s="839">
        <v>0.28991148575128556</v>
      </c>
      <c r="L2069" s="492">
        <f t="shared" si="1155"/>
        <v>1</v>
      </c>
      <c r="M2069" s="490">
        <v>1</v>
      </c>
      <c r="N2069" s="491">
        <f t="shared" si="1148"/>
        <v>1</v>
      </c>
      <c r="O2069" s="576"/>
      <c r="P2069" s="576"/>
      <c r="Q2069" s="492">
        <f t="shared" si="1149"/>
        <v>0</v>
      </c>
      <c r="R2069" s="492"/>
      <c r="S2069" s="715">
        <f t="shared" si="1150"/>
        <v>0</v>
      </c>
      <c r="T2069" s="576"/>
      <c r="U2069" s="609"/>
      <c r="V2069" s="609"/>
      <c r="W2069" s="609"/>
      <c r="X2069" s="609"/>
      <c r="Y2069" s="609"/>
    </row>
    <row r="2070" spans="1:25" s="610" customFormat="1" ht="22.5" customHeight="1" x14ac:dyDescent="0.25">
      <c r="A2070" s="486" t="s">
        <v>5330</v>
      </c>
      <c r="B2070" s="487"/>
      <c r="C2070" s="800" t="s">
        <v>553</v>
      </c>
      <c r="D2070" s="819" t="s">
        <v>4906</v>
      </c>
      <c r="E2070" s="496" t="s">
        <v>18</v>
      </c>
      <c r="F2070" s="570">
        <v>1</v>
      </c>
      <c r="G2070" s="565"/>
      <c r="H2070" s="801"/>
      <c r="I2070" s="492"/>
      <c r="J2070" s="634"/>
      <c r="K2070" s="492">
        <v>1.6023007675795089</v>
      </c>
      <c r="L2070" s="492">
        <f t="shared" si="1155"/>
        <v>1</v>
      </c>
      <c r="M2070" s="490">
        <v>1</v>
      </c>
      <c r="N2070" s="491">
        <f t="shared" si="1148"/>
        <v>1</v>
      </c>
      <c r="O2070" s="576"/>
      <c r="P2070" s="576"/>
      <c r="Q2070" s="492">
        <f t="shared" si="1149"/>
        <v>0</v>
      </c>
      <c r="R2070" s="492"/>
      <c r="S2070" s="715">
        <f t="shared" si="1150"/>
        <v>0</v>
      </c>
      <c r="T2070" s="576"/>
      <c r="U2070" s="609"/>
      <c r="V2070" s="609"/>
      <c r="W2070" s="609"/>
      <c r="X2070" s="609"/>
      <c r="Y2070" s="609"/>
    </row>
    <row r="2071" spans="1:25" s="610" customFormat="1" ht="22.5" customHeight="1" x14ac:dyDescent="0.25">
      <c r="A2071" s="486" t="s">
        <v>5331</v>
      </c>
      <c r="B2071" s="487"/>
      <c r="C2071" s="800" t="s">
        <v>553</v>
      </c>
      <c r="D2071" s="819" t="s">
        <v>4907</v>
      </c>
      <c r="E2071" s="496" t="s">
        <v>18</v>
      </c>
      <c r="F2071" s="570">
        <v>1</v>
      </c>
      <c r="G2071" s="565"/>
      <c r="H2071" s="801"/>
      <c r="I2071" s="492"/>
      <c r="J2071" s="634"/>
      <c r="K2071" s="492">
        <v>2.74902634326414</v>
      </c>
      <c r="L2071" s="492">
        <f t="shared" si="1155"/>
        <v>1</v>
      </c>
      <c r="M2071" s="490">
        <v>1</v>
      </c>
      <c r="N2071" s="491">
        <f t="shared" si="1148"/>
        <v>1</v>
      </c>
      <c r="O2071" s="576"/>
      <c r="P2071" s="576"/>
      <c r="Q2071" s="492">
        <f t="shared" si="1149"/>
        <v>0</v>
      </c>
      <c r="R2071" s="492"/>
      <c r="S2071" s="715">
        <f t="shared" si="1150"/>
        <v>0</v>
      </c>
      <c r="T2071" s="576"/>
      <c r="U2071" s="609"/>
      <c r="V2071" s="609"/>
      <c r="W2071" s="609"/>
      <c r="X2071" s="609"/>
      <c r="Y2071" s="609"/>
    </row>
    <row r="2072" spans="1:25" s="610" customFormat="1" ht="22.5" customHeight="1" x14ac:dyDescent="0.25">
      <c r="A2072" s="486" t="s">
        <v>5332</v>
      </c>
      <c r="B2072" s="487"/>
      <c r="C2072" s="800" t="s">
        <v>553</v>
      </c>
      <c r="D2072" s="819" t="s">
        <v>4908</v>
      </c>
      <c r="E2072" s="496" t="s">
        <v>18</v>
      </c>
      <c r="F2072" s="570">
        <v>1</v>
      </c>
      <c r="G2072" s="565"/>
      <c r="H2072" s="801"/>
      <c r="I2072" s="492"/>
      <c r="J2072" s="634"/>
      <c r="K2072" s="492">
        <v>0.16</v>
      </c>
      <c r="L2072" s="492">
        <f t="shared" si="1155"/>
        <v>1</v>
      </c>
      <c r="M2072" s="490">
        <v>1</v>
      </c>
      <c r="N2072" s="491">
        <f t="shared" si="1148"/>
        <v>1</v>
      </c>
      <c r="O2072" s="576"/>
      <c r="P2072" s="576"/>
      <c r="Q2072" s="492">
        <f t="shared" si="1149"/>
        <v>0</v>
      </c>
      <c r="R2072" s="492"/>
      <c r="S2072" s="715">
        <f t="shared" si="1150"/>
        <v>0</v>
      </c>
      <c r="T2072" s="576"/>
      <c r="U2072" s="609"/>
      <c r="V2072" s="609"/>
      <c r="W2072" s="609"/>
      <c r="X2072" s="609"/>
      <c r="Y2072" s="609"/>
    </row>
    <row r="2073" spans="1:25" s="610" customFormat="1" ht="22.5" customHeight="1" x14ac:dyDescent="0.25">
      <c r="A2073" s="486" t="s">
        <v>5333</v>
      </c>
      <c r="B2073" s="487"/>
      <c r="C2073" s="800" t="s">
        <v>553</v>
      </c>
      <c r="D2073" s="819" t="s">
        <v>4909</v>
      </c>
      <c r="E2073" s="496" t="s">
        <v>18</v>
      </c>
      <c r="F2073" s="570">
        <v>55</v>
      </c>
      <c r="G2073" s="565"/>
      <c r="H2073" s="801"/>
      <c r="I2073" s="492"/>
      <c r="J2073" s="634"/>
      <c r="K2073" s="492"/>
      <c r="L2073" s="492">
        <f t="shared" si="1155"/>
        <v>55</v>
      </c>
      <c r="M2073" s="490">
        <v>1</v>
      </c>
      <c r="N2073" s="491">
        <f t="shared" si="1148"/>
        <v>55</v>
      </c>
      <c r="O2073" s="576"/>
      <c r="P2073" s="576"/>
      <c r="Q2073" s="492">
        <f t="shared" si="1149"/>
        <v>0</v>
      </c>
      <c r="R2073" s="492"/>
      <c r="S2073" s="715">
        <f t="shared" si="1150"/>
        <v>0</v>
      </c>
      <c r="T2073" s="576"/>
      <c r="U2073" s="609"/>
      <c r="V2073" s="609"/>
      <c r="W2073" s="609"/>
      <c r="X2073" s="609"/>
      <c r="Y2073" s="609"/>
    </row>
    <row r="2074" spans="1:25" s="610" customFormat="1" ht="22.5" customHeight="1" x14ac:dyDescent="0.25">
      <c r="A2074" s="486" t="s">
        <v>5334</v>
      </c>
      <c r="B2074" s="487"/>
      <c r="C2074" s="800" t="s">
        <v>553</v>
      </c>
      <c r="D2074" s="825" t="s">
        <v>1160</v>
      </c>
      <c r="E2074" s="496" t="s">
        <v>18</v>
      </c>
      <c r="F2074" s="570">
        <v>56</v>
      </c>
      <c r="G2074" s="565"/>
      <c r="H2074" s="801"/>
      <c r="I2074" s="492"/>
      <c r="J2074" s="634"/>
      <c r="K2074" s="839"/>
      <c r="L2074" s="492">
        <f t="shared" si="1155"/>
        <v>56</v>
      </c>
      <c r="M2074" s="490">
        <v>1</v>
      </c>
      <c r="N2074" s="491">
        <f t="shared" si="1148"/>
        <v>56</v>
      </c>
      <c r="O2074" s="576"/>
      <c r="P2074" s="576"/>
      <c r="Q2074" s="492">
        <f t="shared" si="1149"/>
        <v>0</v>
      </c>
      <c r="R2074" s="492"/>
      <c r="S2074" s="715">
        <f t="shared" si="1150"/>
        <v>0</v>
      </c>
      <c r="T2074" s="576"/>
      <c r="U2074" s="609"/>
      <c r="V2074" s="609"/>
      <c r="W2074" s="609"/>
      <c r="X2074" s="609"/>
      <c r="Y2074" s="609"/>
    </row>
    <row r="2075" spans="1:25" s="610" customFormat="1" ht="22.5" customHeight="1" x14ac:dyDescent="0.25">
      <c r="A2075" s="486" t="s">
        <v>5335</v>
      </c>
      <c r="B2075" s="487"/>
      <c r="C2075" s="800" t="s">
        <v>553</v>
      </c>
      <c r="D2075" s="819" t="s">
        <v>4915</v>
      </c>
      <c r="E2075" s="496" t="s">
        <v>18</v>
      </c>
      <c r="F2075" s="570">
        <v>1</v>
      </c>
      <c r="G2075" s="565"/>
      <c r="H2075" s="801"/>
      <c r="I2075" s="492"/>
      <c r="J2075" s="634"/>
      <c r="K2075" s="839"/>
      <c r="L2075" s="492">
        <f t="shared" si="1155"/>
        <v>1</v>
      </c>
      <c r="M2075" s="490">
        <v>1</v>
      </c>
      <c r="N2075" s="491">
        <f t="shared" si="1148"/>
        <v>1</v>
      </c>
      <c r="O2075" s="576"/>
      <c r="P2075" s="576"/>
      <c r="Q2075" s="492">
        <f t="shared" si="1149"/>
        <v>0</v>
      </c>
      <c r="R2075" s="492"/>
      <c r="S2075" s="715">
        <f t="shared" si="1150"/>
        <v>0</v>
      </c>
      <c r="T2075" s="576"/>
      <c r="U2075" s="609"/>
      <c r="V2075" s="609"/>
      <c r="W2075" s="609"/>
      <c r="X2075" s="609"/>
      <c r="Y2075" s="609"/>
    </row>
    <row r="2076" spans="1:25" s="610" customFormat="1" ht="22.5" customHeight="1" x14ac:dyDescent="0.25">
      <c r="A2076" s="486" t="s">
        <v>5336</v>
      </c>
      <c r="B2076" s="487"/>
      <c r="C2076" s="800" t="s">
        <v>553</v>
      </c>
      <c r="D2076" s="835" t="s">
        <v>705</v>
      </c>
      <c r="E2076" s="841" t="s">
        <v>3</v>
      </c>
      <c r="F2076" s="570">
        <v>1.03</v>
      </c>
      <c r="G2076" s="565"/>
      <c r="H2076" s="801"/>
      <c r="I2076" s="492"/>
      <c r="J2076" s="634"/>
      <c r="K2076" s="839"/>
      <c r="L2076" s="492">
        <f t="shared" si="1154"/>
        <v>1.03</v>
      </c>
      <c r="M2076" s="490">
        <v>1</v>
      </c>
      <c r="N2076" s="491">
        <f t="shared" si="1148"/>
        <v>1.03</v>
      </c>
      <c r="O2076" s="576"/>
      <c r="P2076" s="576"/>
      <c r="Q2076" s="492">
        <f t="shared" si="1149"/>
        <v>0</v>
      </c>
      <c r="R2076" s="492"/>
      <c r="S2076" s="715">
        <f t="shared" si="1150"/>
        <v>0</v>
      </c>
      <c r="T2076" s="576"/>
      <c r="U2076" s="609"/>
      <c r="V2076" s="609"/>
      <c r="W2076" s="609"/>
      <c r="X2076" s="609"/>
      <c r="Y2076" s="609"/>
    </row>
    <row r="2077" spans="1:25" s="610" customFormat="1" ht="22.5" customHeight="1" x14ac:dyDescent="0.25">
      <c r="A2077" s="486" t="s">
        <v>5337</v>
      </c>
      <c r="B2077" s="487"/>
      <c r="C2077" s="800" t="s">
        <v>553</v>
      </c>
      <c r="D2077" s="819" t="s">
        <v>4910</v>
      </c>
      <c r="E2077" s="841" t="s">
        <v>3</v>
      </c>
      <c r="F2077" s="570">
        <v>1.04</v>
      </c>
      <c r="G2077" s="565"/>
      <c r="H2077" s="801"/>
      <c r="I2077" s="492"/>
      <c r="J2077" s="634"/>
      <c r="K2077" s="839"/>
      <c r="L2077" s="492">
        <f t="shared" si="1154"/>
        <v>1.04</v>
      </c>
      <c r="M2077" s="490">
        <v>1</v>
      </c>
      <c r="N2077" s="491">
        <f t="shared" si="1148"/>
        <v>1.04</v>
      </c>
      <c r="O2077" s="576"/>
      <c r="P2077" s="576"/>
      <c r="Q2077" s="492">
        <f t="shared" si="1149"/>
        <v>0</v>
      </c>
      <c r="R2077" s="492"/>
      <c r="S2077" s="715">
        <f t="shared" si="1150"/>
        <v>0</v>
      </c>
      <c r="T2077" s="576"/>
      <c r="U2077" s="609"/>
      <c r="V2077" s="609"/>
      <c r="W2077" s="609"/>
      <c r="X2077" s="609"/>
      <c r="Y2077" s="609"/>
    </row>
    <row r="2078" spans="1:25" s="608" customFormat="1" ht="18.75" customHeight="1" x14ac:dyDescent="0.3">
      <c r="A2078" s="477" t="s">
        <v>5338</v>
      </c>
      <c r="B2078" s="501" t="s">
        <v>2088</v>
      </c>
      <c r="C2078" s="477" t="s">
        <v>552</v>
      </c>
      <c r="D2078" s="812" t="s">
        <v>1338</v>
      </c>
      <c r="E2078" s="479" t="s">
        <v>3</v>
      </c>
      <c r="F2078" s="519">
        <f>F2079+F2081</f>
        <v>106.87</v>
      </c>
      <c r="G2078" s="479"/>
      <c r="H2078" s="479"/>
      <c r="I2078" s="479"/>
      <c r="J2078" s="479"/>
      <c r="K2078" s="500"/>
      <c r="L2078" s="519">
        <f>F2078</f>
        <v>106.87</v>
      </c>
      <c r="M2078" s="507">
        <v>1</v>
      </c>
      <c r="N2078" s="483">
        <f>ROUND(M2078*L2078,2)</f>
        <v>106.87</v>
      </c>
      <c r="O2078" s="575"/>
      <c r="P2078" s="575"/>
      <c r="Q2078" s="485"/>
      <c r="R2078" s="485">
        <f>ROUND(N2078*P2078,2)</f>
        <v>0</v>
      </c>
      <c r="S2078" s="715">
        <f>ROUND(Q2078+R2078,2)</f>
        <v>0</v>
      </c>
      <c r="T2078" s="587"/>
    </row>
    <row r="2079" spans="1:25" s="610" customFormat="1" ht="36.75" customHeight="1" x14ac:dyDescent="0.3">
      <c r="A2079" s="486" t="s">
        <v>5339</v>
      </c>
      <c r="B2079" s="487"/>
      <c r="C2079" s="486" t="s">
        <v>553</v>
      </c>
      <c r="D2079" s="819" t="s">
        <v>4911</v>
      </c>
      <c r="E2079" s="489" t="s">
        <v>3</v>
      </c>
      <c r="F2079" s="497">
        <v>97.58</v>
      </c>
      <c r="G2079" s="497"/>
      <c r="H2079" s="497"/>
      <c r="I2079" s="497"/>
      <c r="J2079" s="497"/>
      <c r="K2079" s="497"/>
      <c r="L2079" s="497">
        <f>F2079</f>
        <v>97.58</v>
      </c>
      <c r="M2079" s="490">
        <v>1.1000000000000001</v>
      </c>
      <c r="N2079" s="491">
        <f t="shared" ref="N2079:N2080" si="1156">ROUND(M2079*L2079,2)</f>
        <v>107.34</v>
      </c>
      <c r="O2079" s="576"/>
      <c r="P2079" s="576"/>
      <c r="Q2079" s="492">
        <f t="shared" ref="Q2079:Q2080" si="1157">ROUND(N2079*O2079,2)</f>
        <v>0</v>
      </c>
      <c r="R2079" s="492"/>
      <c r="S2079" s="715">
        <f t="shared" ref="S2079:S2093" si="1158">ROUND(Q2079+R2079,2)</f>
        <v>0</v>
      </c>
      <c r="T2079" s="584"/>
    </row>
    <row r="2080" spans="1:25" s="610" customFormat="1" x14ac:dyDescent="0.3">
      <c r="A2080" s="486" t="s">
        <v>5340</v>
      </c>
      <c r="B2080" s="487"/>
      <c r="C2080" s="486" t="s">
        <v>553</v>
      </c>
      <c r="D2080" s="493" t="s">
        <v>3440</v>
      </c>
      <c r="E2080" s="489" t="s">
        <v>2</v>
      </c>
      <c r="F2080" s="497">
        <f>F2079</f>
        <v>97.58</v>
      </c>
      <c r="G2080" s="497"/>
      <c r="H2080" s="497"/>
      <c r="I2080" s="497"/>
      <c r="J2080" s="497"/>
      <c r="K2080" s="497"/>
      <c r="L2080" s="497">
        <f t="shared" ref="L2080" si="1159">F2080</f>
        <v>97.58</v>
      </c>
      <c r="M2080" s="490">
        <v>0.7</v>
      </c>
      <c r="N2080" s="491">
        <f t="shared" si="1156"/>
        <v>68.31</v>
      </c>
      <c r="O2080" s="576"/>
      <c r="P2080" s="576"/>
      <c r="Q2080" s="492">
        <f t="shared" si="1157"/>
        <v>0</v>
      </c>
      <c r="R2080" s="492"/>
      <c r="S2080" s="715">
        <f t="shared" si="1158"/>
        <v>0</v>
      </c>
      <c r="T2080" s="584"/>
    </row>
    <row r="2081" spans="1:25" s="608" customFormat="1" ht="18.75" customHeight="1" x14ac:dyDescent="0.3">
      <c r="A2081" s="477" t="s">
        <v>5341</v>
      </c>
      <c r="B2081" s="501" t="s">
        <v>2090</v>
      </c>
      <c r="C2081" s="477" t="s">
        <v>552</v>
      </c>
      <c r="D2081" s="812" t="s">
        <v>4574</v>
      </c>
      <c r="E2081" s="479" t="s">
        <v>3</v>
      </c>
      <c r="F2081" s="519">
        <f>F2082+F2085</f>
        <v>9.2899999999999991</v>
      </c>
      <c r="G2081" s="479"/>
      <c r="H2081" s="479"/>
      <c r="I2081" s="479"/>
      <c r="J2081" s="479"/>
      <c r="K2081" s="500"/>
      <c r="L2081" s="519">
        <f>F2081</f>
        <v>9.2899999999999991</v>
      </c>
      <c r="M2081" s="507">
        <v>1</v>
      </c>
      <c r="N2081" s="483">
        <f>ROUND(M2081*L2081,2)</f>
        <v>9.2899999999999991</v>
      </c>
      <c r="O2081" s="575"/>
      <c r="P2081" s="575"/>
      <c r="Q2081" s="485"/>
      <c r="R2081" s="485">
        <f>ROUND(N2081*P2081,2)</f>
        <v>0</v>
      </c>
      <c r="S2081" s="715">
        <f>ROUND(Q2081+R2081,2)</f>
        <v>0</v>
      </c>
      <c r="T2081" s="587"/>
    </row>
    <row r="2082" spans="1:25" s="610" customFormat="1" ht="36.75" customHeight="1" x14ac:dyDescent="0.3">
      <c r="A2082" s="486" t="s">
        <v>5342</v>
      </c>
      <c r="B2082" s="487"/>
      <c r="C2082" s="486" t="s">
        <v>553</v>
      </c>
      <c r="D2082" s="813" t="s">
        <v>4614</v>
      </c>
      <c r="E2082" s="489" t="s">
        <v>3</v>
      </c>
      <c r="F2082" s="497">
        <v>8.2899999999999991</v>
      </c>
      <c r="G2082" s="497"/>
      <c r="H2082" s="497"/>
      <c r="I2082" s="497"/>
      <c r="J2082" s="497"/>
      <c r="K2082" s="497"/>
      <c r="L2082" s="497">
        <f>F2082</f>
        <v>8.2899999999999991</v>
      </c>
      <c r="M2082" s="490">
        <v>1.1000000000000001</v>
      </c>
      <c r="N2082" s="491">
        <f t="shared" ref="N2082:N2083" si="1160">ROUND(M2082*L2082,2)</f>
        <v>9.1199999999999992</v>
      </c>
      <c r="O2082" s="576"/>
      <c r="P2082" s="576"/>
      <c r="Q2082" s="492">
        <f t="shared" ref="Q2082:Q2083" si="1161">ROUND(N2082*O2082,2)</f>
        <v>0</v>
      </c>
      <c r="R2082" s="492"/>
      <c r="S2082" s="715">
        <f t="shared" ref="S2082:S2083" si="1162">ROUND(Q2082+R2082,2)</f>
        <v>0</v>
      </c>
      <c r="T2082" s="584"/>
    </row>
    <row r="2083" spans="1:25" s="610" customFormat="1" ht="21.75" customHeight="1" x14ac:dyDescent="0.3">
      <c r="A2083" s="486" t="s">
        <v>5343</v>
      </c>
      <c r="B2083" s="487"/>
      <c r="C2083" s="486" t="s">
        <v>553</v>
      </c>
      <c r="D2083" s="493" t="s">
        <v>3440</v>
      </c>
      <c r="E2083" s="489" t="s">
        <v>2</v>
      </c>
      <c r="F2083" s="497">
        <f>F2082</f>
        <v>8.2899999999999991</v>
      </c>
      <c r="G2083" s="497"/>
      <c r="H2083" s="497"/>
      <c r="I2083" s="497"/>
      <c r="J2083" s="497"/>
      <c r="K2083" s="497"/>
      <c r="L2083" s="497">
        <f t="shared" ref="L2083" si="1163">F2083</f>
        <v>8.2899999999999991</v>
      </c>
      <c r="M2083" s="490">
        <v>0.7</v>
      </c>
      <c r="N2083" s="491">
        <f t="shared" si="1160"/>
        <v>5.8</v>
      </c>
      <c r="O2083" s="576"/>
      <c r="P2083" s="576"/>
      <c r="Q2083" s="492">
        <f t="shared" si="1161"/>
        <v>0</v>
      </c>
      <c r="R2083" s="492"/>
      <c r="S2083" s="715">
        <f t="shared" si="1162"/>
        <v>0</v>
      </c>
      <c r="T2083" s="584"/>
    </row>
    <row r="2084" spans="1:25" s="559" customFormat="1" x14ac:dyDescent="0.3">
      <c r="A2084" s="477" t="s">
        <v>5344</v>
      </c>
      <c r="B2084" s="501" t="s">
        <v>4988</v>
      </c>
      <c r="C2084" s="504" t="s">
        <v>552</v>
      </c>
      <c r="D2084" s="508" t="s">
        <v>654</v>
      </c>
      <c r="E2084" s="479" t="s">
        <v>18</v>
      </c>
      <c r="F2084" s="500">
        <f>F2085+F2086+F2087+F2088+F2089+F2090+F2091+F2092+F2093</f>
        <v>72</v>
      </c>
      <c r="G2084" s="500"/>
      <c r="H2084" s="500"/>
      <c r="I2084" s="500"/>
      <c r="J2084" s="500"/>
      <c r="K2084" s="500"/>
      <c r="L2084" s="506">
        <f>F2084</f>
        <v>72</v>
      </c>
      <c r="M2084" s="507">
        <v>1</v>
      </c>
      <c r="N2084" s="483">
        <f>ROUND(M2084*L2084,2)</f>
        <v>72</v>
      </c>
      <c r="O2084" s="575"/>
      <c r="P2084" s="575"/>
      <c r="Q2084" s="485"/>
      <c r="R2084" s="485">
        <f>ROUND(N2084*P2084,2)</f>
        <v>0</v>
      </c>
      <c r="S2084" s="715">
        <f>ROUND(Q2084+R2084,2)</f>
        <v>0</v>
      </c>
      <c r="T2084" s="586"/>
      <c r="U2084" s="558"/>
      <c r="V2084" s="558"/>
      <c r="W2084" s="558"/>
      <c r="X2084" s="558"/>
      <c r="Y2084" s="558"/>
    </row>
    <row r="2085" spans="1:25" s="626" customFormat="1" x14ac:dyDescent="0.3">
      <c r="A2085" s="486" t="s">
        <v>5345</v>
      </c>
      <c r="B2085" s="543"/>
      <c r="C2085" s="486" t="s">
        <v>553</v>
      </c>
      <c r="D2085" s="819" t="s">
        <v>4916</v>
      </c>
      <c r="E2085" s="496" t="s">
        <v>18</v>
      </c>
      <c r="F2085" s="517">
        <v>1</v>
      </c>
      <c r="G2085" s="517"/>
      <c r="H2085" s="517"/>
      <c r="I2085" s="517"/>
      <c r="J2085" s="517"/>
      <c r="K2085" s="517"/>
      <c r="L2085" s="494">
        <f t="shared" ref="L2085:L2086" si="1164">F2085</f>
        <v>1</v>
      </c>
      <c r="M2085" s="490">
        <v>1</v>
      </c>
      <c r="N2085" s="491">
        <f t="shared" ref="N2085:N2093" si="1165">ROUND(M2085*L2085,2)</f>
        <v>1</v>
      </c>
      <c r="O2085" s="577"/>
      <c r="P2085" s="577"/>
      <c r="Q2085" s="492">
        <f t="shared" ref="Q2085:Q2093" si="1166">ROUND(N2085*O2085,2)</f>
        <v>0</v>
      </c>
      <c r="R2085" s="492"/>
      <c r="S2085" s="715">
        <f t="shared" si="1158"/>
        <v>0</v>
      </c>
      <c r="T2085" s="584"/>
      <c r="U2085" s="625"/>
      <c r="V2085" s="625"/>
      <c r="W2085" s="625"/>
      <c r="X2085" s="625"/>
      <c r="Y2085" s="625"/>
    </row>
    <row r="2086" spans="1:25" s="626" customFormat="1" x14ac:dyDescent="0.3">
      <c r="A2086" s="486" t="s">
        <v>5348</v>
      </c>
      <c r="B2086" s="543"/>
      <c r="C2086" s="486" t="s">
        <v>553</v>
      </c>
      <c r="D2086" s="819" t="s">
        <v>4917</v>
      </c>
      <c r="E2086" s="496" t="s">
        <v>18</v>
      </c>
      <c r="F2086" s="517">
        <v>1</v>
      </c>
      <c r="G2086" s="517"/>
      <c r="H2086" s="517"/>
      <c r="I2086" s="517"/>
      <c r="J2086" s="517"/>
      <c r="K2086" s="517"/>
      <c r="L2086" s="494">
        <f t="shared" si="1164"/>
        <v>1</v>
      </c>
      <c r="M2086" s="490">
        <v>1</v>
      </c>
      <c r="N2086" s="491">
        <f t="shared" si="1165"/>
        <v>1</v>
      </c>
      <c r="O2086" s="577"/>
      <c r="P2086" s="577"/>
      <c r="Q2086" s="492">
        <f t="shared" si="1166"/>
        <v>0</v>
      </c>
      <c r="R2086" s="492"/>
      <c r="S2086" s="715">
        <f t="shared" si="1158"/>
        <v>0</v>
      </c>
      <c r="T2086" s="584"/>
      <c r="U2086" s="625"/>
      <c r="V2086" s="625"/>
      <c r="W2086" s="625"/>
      <c r="X2086" s="625"/>
      <c r="Y2086" s="625"/>
    </row>
    <row r="2087" spans="1:25" s="626" customFormat="1" x14ac:dyDescent="0.3">
      <c r="A2087" s="486" t="s">
        <v>5349</v>
      </c>
      <c r="B2087" s="543"/>
      <c r="C2087" s="486" t="s">
        <v>553</v>
      </c>
      <c r="D2087" s="819" t="s">
        <v>4882</v>
      </c>
      <c r="E2087" s="496" t="s">
        <v>18</v>
      </c>
      <c r="F2087" s="517">
        <v>6</v>
      </c>
      <c r="G2087" s="517"/>
      <c r="H2087" s="517"/>
      <c r="I2087" s="517"/>
      <c r="J2087" s="517"/>
      <c r="K2087" s="517"/>
      <c r="L2087" s="494">
        <f t="shared" ref="L2087:L2093" si="1167">F2087</f>
        <v>6</v>
      </c>
      <c r="M2087" s="490">
        <v>1</v>
      </c>
      <c r="N2087" s="491">
        <f t="shared" si="1165"/>
        <v>6</v>
      </c>
      <c r="O2087" s="577"/>
      <c r="P2087" s="577"/>
      <c r="Q2087" s="492">
        <f t="shared" si="1166"/>
        <v>0</v>
      </c>
      <c r="R2087" s="492"/>
      <c r="S2087" s="715">
        <f t="shared" si="1158"/>
        <v>0</v>
      </c>
      <c r="T2087" s="584"/>
      <c r="U2087" s="625"/>
      <c r="V2087" s="625"/>
      <c r="W2087" s="625"/>
      <c r="X2087" s="625"/>
      <c r="Y2087" s="625"/>
    </row>
    <row r="2088" spans="1:25" s="626" customFormat="1" ht="27.6" x14ac:dyDescent="0.3">
      <c r="A2088" s="486" t="s">
        <v>5350</v>
      </c>
      <c r="B2088" s="543"/>
      <c r="C2088" s="486" t="s">
        <v>553</v>
      </c>
      <c r="D2088" s="819" t="s">
        <v>4912</v>
      </c>
      <c r="E2088" s="496" t="s">
        <v>18</v>
      </c>
      <c r="F2088" s="517">
        <v>1</v>
      </c>
      <c r="G2088" s="517"/>
      <c r="H2088" s="517"/>
      <c r="I2088" s="517"/>
      <c r="J2088" s="517"/>
      <c r="K2088" s="517"/>
      <c r="L2088" s="494">
        <f t="shared" si="1167"/>
        <v>1</v>
      </c>
      <c r="M2088" s="490">
        <v>1</v>
      </c>
      <c r="N2088" s="491">
        <f t="shared" si="1165"/>
        <v>1</v>
      </c>
      <c r="O2088" s="577"/>
      <c r="P2088" s="577"/>
      <c r="Q2088" s="492">
        <f t="shared" si="1166"/>
        <v>0</v>
      </c>
      <c r="R2088" s="492"/>
      <c r="S2088" s="715">
        <f t="shared" si="1158"/>
        <v>0</v>
      </c>
      <c r="T2088" s="584"/>
      <c r="U2088" s="625"/>
      <c r="V2088" s="625"/>
      <c r="W2088" s="625"/>
      <c r="X2088" s="625"/>
      <c r="Y2088" s="625"/>
    </row>
    <row r="2089" spans="1:25" s="626" customFormat="1" x14ac:dyDescent="0.3">
      <c r="A2089" s="486" t="s">
        <v>5347</v>
      </c>
      <c r="B2089" s="543"/>
      <c r="C2089" s="486" t="s">
        <v>553</v>
      </c>
      <c r="D2089" s="819" t="s">
        <v>4918</v>
      </c>
      <c r="E2089" s="496" t="s">
        <v>18</v>
      </c>
      <c r="F2089" s="517">
        <v>5</v>
      </c>
      <c r="G2089" s="517"/>
      <c r="H2089" s="517"/>
      <c r="I2089" s="517"/>
      <c r="J2089" s="517"/>
      <c r="K2089" s="517"/>
      <c r="L2089" s="494">
        <f t="shared" si="1167"/>
        <v>5</v>
      </c>
      <c r="M2089" s="490">
        <v>1</v>
      </c>
      <c r="N2089" s="491">
        <f t="shared" si="1165"/>
        <v>5</v>
      </c>
      <c r="O2089" s="577"/>
      <c r="P2089" s="577"/>
      <c r="Q2089" s="492">
        <f t="shared" si="1166"/>
        <v>0</v>
      </c>
      <c r="R2089" s="492"/>
      <c r="S2089" s="715">
        <f t="shared" si="1158"/>
        <v>0</v>
      </c>
      <c r="T2089" s="584"/>
      <c r="U2089" s="625"/>
      <c r="V2089" s="625"/>
      <c r="W2089" s="625"/>
      <c r="X2089" s="625"/>
      <c r="Y2089" s="625"/>
    </row>
    <row r="2090" spans="1:25" s="626" customFormat="1" ht="15" customHeight="1" x14ac:dyDescent="0.3">
      <c r="A2090" s="486" t="s">
        <v>5346</v>
      </c>
      <c r="B2090" s="543"/>
      <c r="C2090" s="486" t="s">
        <v>553</v>
      </c>
      <c r="D2090" s="821" t="s">
        <v>4919</v>
      </c>
      <c r="E2090" s="496" t="s">
        <v>18</v>
      </c>
      <c r="F2090" s="517">
        <v>1</v>
      </c>
      <c r="G2090" s="517"/>
      <c r="H2090" s="517"/>
      <c r="I2090" s="517"/>
      <c r="J2090" s="517"/>
      <c r="K2090" s="517"/>
      <c r="L2090" s="494">
        <f t="shared" si="1167"/>
        <v>1</v>
      </c>
      <c r="M2090" s="490">
        <v>1</v>
      </c>
      <c r="N2090" s="491">
        <f t="shared" si="1165"/>
        <v>1</v>
      </c>
      <c r="O2090" s="577"/>
      <c r="P2090" s="577"/>
      <c r="Q2090" s="492">
        <f t="shared" si="1166"/>
        <v>0</v>
      </c>
      <c r="R2090" s="492"/>
      <c r="S2090" s="715">
        <f t="shared" si="1158"/>
        <v>0</v>
      </c>
      <c r="T2090" s="584"/>
      <c r="U2090" s="625"/>
      <c r="V2090" s="625"/>
      <c r="W2090" s="625"/>
      <c r="X2090" s="625"/>
      <c r="Y2090" s="625"/>
    </row>
    <row r="2091" spans="1:25" s="626" customFormat="1" ht="27.6" x14ac:dyDescent="0.3">
      <c r="A2091" s="486" t="s">
        <v>5351</v>
      </c>
      <c r="B2091" s="543"/>
      <c r="C2091" s="486" t="s">
        <v>553</v>
      </c>
      <c r="D2091" s="821" t="s">
        <v>4913</v>
      </c>
      <c r="E2091" s="496" t="s">
        <v>18</v>
      </c>
      <c r="F2091" s="517">
        <v>1</v>
      </c>
      <c r="G2091" s="517"/>
      <c r="H2091" s="517"/>
      <c r="I2091" s="517"/>
      <c r="J2091" s="517"/>
      <c r="K2091" s="517"/>
      <c r="L2091" s="494">
        <f t="shared" si="1167"/>
        <v>1</v>
      </c>
      <c r="M2091" s="490">
        <v>1</v>
      </c>
      <c r="N2091" s="491">
        <f t="shared" si="1165"/>
        <v>1</v>
      </c>
      <c r="O2091" s="577"/>
      <c r="P2091" s="577"/>
      <c r="Q2091" s="492">
        <f t="shared" si="1166"/>
        <v>0</v>
      </c>
      <c r="R2091" s="492"/>
      <c r="S2091" s="715">
        <f t="shared" si="1158"/>
        <v>0</v>
      </c>
      <c r="T2091" s="584"/>
      <c r="U2091" s="625"/>
      <c r="V2091" s="625"/>
      <c r="W2091" s="625"/>
      <c r="X2091" s="625"/>
      <c r="Y2091" s="625"/>
    </row>
    <row r="2092" spans="1:25" s="626" customFormat="1" ht="27.6" x14ac:dyDescent="0.3">
      <c r="A2092" s="486" t="s">
        <v>5352</v>
      </c>
      <c r="B2092" s="543"/>
      <c r="C2092" s="486" t="s">
        <v>553</v>
      </c>
      <c r="D2092" s="819" t="s">
        <v>1639</v>
      </c>
      <c r="E2092" s="496" t="s">
        <v>18</v>
      </c>
      <c r="F2092" s="517">
        <f>42+12</f>
        <v>54</v>
      </c>
      <c r="G2092" s="517"/>
      <c r="H2092" s="517"/>
      <c r="I2092" s="517"/>
      <c r="J2092" s="517"/>
      <c r="K2092" s="517"/>
      <c r="L2092" s="494">
        <f t="shared" si="1167"/>
        <v>54</v>
      </c>
      <c r="M2092" s="490">
        <v>1</v>
      </c>
      <c r="N2092" s="491">
        <f t="shared" si="1165"/>
        <v>54</v>
      </c>
      <c r="O2092" s="577"/>
      <c r="P2092" s="577"/>
      <c r="Q2092" s="492">
        <f t="shared" si="1166"/>
        <v>0</v>
      </c>
      <c r="R2092" s="492"/>
      <c r="S2092" s="715">
        <f t="shared" si="1158"/>
        <v>0</v>
      </c>
      <c r="T2092" s="584"/>
      <c r="U2092" s="625"/>
      <c r="V2092" s="625"/>
      <c r="W2092" s="625"/>
      <c r="X2092" s="625"/>
      <c r="Y2092" s="625"/>
    </row>
    <row r="2093" spans="1:25" s="626" customFormat="1" ht="27.6" x14ac:dyDescent="0.3">
      <c r="A2093" s="486" t="s">
        <v>5353</v>
      </c>
      <c r="B2093" s="543"/>
      <c r="C2093" s="486" t="s">
        <v>553</v>
      </c>
      <c r="D2093" s="819" t="s">
        <v>4920</v>
      </c>
      <c r="E2093" s="496" t="s">
        <v>18</v>
      </c>
      <c r="F2093" s="517">
        <v>2</v>
      </c>
      <c r="G2093" s="517"/>
      <c r="H2093" s="517"/>
      <c r="I2093" s="517"/>
      <c r="J2093" s="517"/>
      <c r="K2093" s="517"/>
      <c r="L2093" s="494">
        <f t="shared" si="1167"/>
        <v>2</v>
      </c>
      <c r="M2093" s="490">
        <v>1</v>
      </c>
      <c r="N2093" s="491">
        <f t="shared" si="1165"/>
        <v>2</v>
      </c>
      <c r="O2093" s="577"/>
      <c r="P2093" s="577"/>
      <c r="Q2093" s="492">
        <f t="shared" si="1166"/>
        <v>0</v>
      </c>
      <c r="R2093" s="492"/>
      <c r="S2093" s="715">
        <f t="shared" si="1158"/>
        <v>0</v>
      </c>
      <c r="T2093" s="584"/>
      <c r="U2093" s="625"/>
      <c r="V2093" s="625"/>
      <c r="W2093" s="625"/>
      <c r="X2093" s="625"/>
      <c r="Y2093" s="625"/>
    </row>
    <row r="2094" spans="1:25" s="559" customFormat="1" x14ac:dyDescent="0.3">
      <c r="A2094" s="477" t="s">
        <v>5354</v>
      </c>
      <c r="B2094" s="501" t="s">
        <v>2089</v>
      </c>
      <c r="C2094" s="504" t="s">
        <v>552</v>
      </c>
      <c r="D2094" s="499" t="s">
        <v>1127</v>
      </c>
      <c r="E2094" s="479" t="s">
        <v>18</v>
      </c>
      <c r="F2094" s="500">
        <f>F2095</f>
        <v>56</v>
      </c>
      <c r="G2094" s="500"/>
      <c r="H2094" s="500"/>
      <c r="I2094" s="500"/>
      <c r="J2094" s="500"/>
      <c r="K2094" s="500"/>
      <c r="L2094" s="506">
        <f>F2094</f>
        <v>56</v>
      </c>
      <c r="M2094" s="507">
        <v>1</v>
      </c>
      <c r="N2094" s="483">
        <f>ROUND(M2094*L2094,2)</f>
        <v>56</v>
      </c>
      <c r="O2094" s="575"/>
      <c r="P2094" s="575"/>
      <c r="Q2094" s="485"/>
      <c r="R2094" s="485">
        <f>ROUND(N2094*P2094,2)</f>
        <v>0</v>
      </c>
      <c r="S2094" s="715">
        <f>ROUND(Q2094+R2094,2)</f>
        <v>0</v>
      </c>
      <c r="T2094" s="586"/>
      <c r="U2094" s="558"/>
      <c r="V2094" s="558"/>
      <c r="W2094" s="558"/>
      <c r="X2094" s="558"/>
      <c r="Y2094" s="558"/>
    </row>
    <row r="2095" spans="1:25" s="626" customFormat="1" x14ac:dyDescent="0.3">
      <c r="A2095" s="486" t="s">
        <v>5355</v>
      </c>
      <c r="B2095" s="543"/>
      <c r="C2095" s="486" t="s">
        <v>553</v>
      </c>
      <c r="D2095" s="819" t="s">
        <v>4914</v>
      </c>
      <c r="E2095" s="496" t="s">
        <v>18</v>
      </c>
      <c r="F2095" s="517">
        <v>56</v>
      </c>
      <c r="G2095" s="517"/>
      <c r="H2095" s="517"/>
      <c r="I2095" s="517"/>
      <c r="J2095" s="517"/>
      <c r="K2095" s="517"/>
      <c r="L2095" s="494">
        <f t="shared" ref="L2095" si="1168">F2095</f>
        <v>56</v>
      </c>
      <c r="M2095" s="490">
        <v>1</v>
      </c>
      <c r="N2095" s="491">
        <f t="shared" ref="N2095" si="1169">ROUND(M2095*L2095,2)</f>
        <v>56</v>
      </c>
      <c r="O2095" s="577"/>
      <c r="P2095" s="577"/>
      <c r="Q2095" s="492">
        <f>ROUND(N2095*O2095,2)</f>
        <v>0</v>
      </c>
      <c r="R2095" s="492"/>
      <c r="S2095" s="715">
        <f>ROUND(Q2095+R2095,2)</f>
        <v>0</v>
      </c>
      <c r="T2095" s="584"/>
      <c r="U2095" s="625"/>
      <c r="V2095" s="625"/>
      <c r="W2095" s="625"/>
      <c r="X2095" s="625"/>
      <c r="Y2095" s="625"/>
    </row>
    <row r="2096" spans="1:25" s="559" customFormat="1" x14ac:dyDescent="0.3">
      <c r="A2096" s="477" t="s">
        <v>5356</v>
      </c>
      <c r="B2096" s="501" t="s">
        <v>2977</v>
      </c>
      <c r="C2096" s="504" t="s">
        <v>552</v>
      </c>
      <c r="D2096" s="508" t="s">
        <v>3722</v>
      </c>
      <c r="E2096" s="479" t="s">
        <v>1685</v>
      </c>
      <c r="F2096" s="500">
        <f>F2097</f>
        <v>1</v>
      </c>
      <c r="G2096" s="500"/>
      <c r="H2096" s="500"/>
      <c r="I2096" s="500"/>
      <c r="J2096" s="500"/>
      <c r="K2096" s="500"/>
      <c r="L2096" s="506">
        <f>F2096</f>
        <v>1</v>
      </c>
      <c r="M2096" s="507">
        <v>1</v>
      </c>
      <c r="N2096" s="483">
        <f>ROUND(M2096*L2096,2)</f>
        <v>1</v>
      </c>
      <c r="O2096" s="575"/>
      <c r="P2096" s="575"/>
      <c r="Q2096" s="485"/>
      <c r="R2096" s="485">
        <f>ROUND(N2096*P2096,2)</f>
        <v>0</v>
      </c>
      <c r="S2096" s="715">
        <f>ROUND(Q2096+R2096,2)</f>
        <v>0</v>
      </c>
      <c r="T2096" s="586"/>
      <c r="U2096" s="558"/>
      <c r="V2096" s="558"/>
      <c r="W2096" s="558"/>
      <c r="X2096" s="558"/>
      <c r="Y2096" s="558"/>
    </row>
    <row r="2097" spans="1:25" s="828" customFormat="1" x14ac:dyDescent="0.25">
      <c r="A2097" s="546" t="s">
        <v>5357</v>
      </c>
      <c r="B2097" s="554"/>
      <c r="C2097" s="546" t="s">
        <v>553</v>
      </c>
      <c r="D2097" s="822" t="s">
        <v>4921</v>
      </c>
      <c r="E2097" s="555" t="s">
        <v>1685</v>
      </c>
      <c r="F2097" s="826">
        <v>1</v>
      </c>
      <c r="G2097" s="826"/>
      <c r="H2097" s="826"/>
      <c r="I2097" s="826"/>
      <c r="J2097" s="826"/>
      <c r="K2097" s="826"/>
      <c r="L2097" s="553">
        <f t="shared" ref="L2097" si="1170">F2097</f>
        <v>1</v>
      </c>
      <c r="M2097" s="550">
        <v>1</v>
      </c>
      <c r="N2097" s="491">
        <f t="shared" ref="N2097" si="1171">ROUND(M2097*L2097,2)</f>
        <v>1</v>
      </c>
      <c r="O2097" s="582"/>
      <c r="P2097" s="582"/>
      <c r="Q2097" s="492">
        <f>ROUND(N2097*O2097,2)</f>
        <v>0</v>
      </c>
      <c r="R2097" s="492"/>
      <c r="S2097" s="715">
        <f>ROUND(Q2097+R2097,2)</f>
        <v>0</v>
      </c>
      <c r="T2097" s="701" t="s">
        <v>3121</v>
      </c>
      <c r="U2097" s="827"/>
      <c r="V2097" s="827"/>
      <c r="W2097" s="827"/>
      <c r="X2097" s="827"/>
      <c r="Y2097" s="827"/>
    </row>
    <row r="2098" spans="1:25" s="617" customFormat="1" ht="22.5" customHeight="1" x14ac:dyDescent="0.3">
      <c r="A2098" s="510" t="s">
        <v>5358</v>
      </c>
      <c r="B2098" s="511"/>
      <c r="C2098" s="510"/>
      <c r="D2098" s="465" t="s">
        <v>4922</v>
      </c>
      <c r="E2098" s="512"/>
      <c r="F2098" s="513"/>
      <c r="G2098" s="512"/>
      <c r="H2098" s="512"/>
      <c r="I2098" s="512"/>
      <c r="J2098" s="512"/>
      <c r="K2098" s="512"/>
      <c r="L2098" s="514"/>
      <c r="M2098" s="467"/>
      <c r="N2098" s="468"/>
      <c r="O2098" s="579"/>
      <c r="P2098" s="579"/>
      <c r="Q2098" s="469"/>
      <c r="R2098" s="469"/>
      <c r="S2098" s="715"/>
      <c r="T2098" s="579"/>
      <c r="U2098" s="616"/>
      <c r="V2098" s="616"/>
      <c r="W2098" s="616"/>
      <c r="X2098" s="616"/>
      <c r="Y2098" s="616"/>
    </row>
    <row r="2099" spans="1:25" s="608" customFormat="1" ht="32.25" customHeight="1" x14ac:dyDescent="0.3">
      <c r="A2099" s="477" t="s">
        <v>5359</v>
      </c>
      <c r="B2099" s="501" t="s">
        <v>2086</v>
      </c>
      <c r="C2099" s="477" t="s">
        <v>552</v>
      </c>
      <c r="D2099" s="802" t="s">
        <v>3128</v>
      </c>
      <c r="E2099" s="803" t="s">
        <v>3</v>
      </c>
      <c r="F2099" s="804"/>
      <c r="G2099" s="803"/>
      <c r="H2099" s="479"/>
      <c r="I2099" s="480"/>
      <c r="J2099" s="480"/>
      <c r="K2099" s="480">
        <f>SUM(K2100:K2105)</f>
        <v>32.324919999999999</v>
      </c>
      <c r="L2099" s="480">
        <f>K2099</f>
        <v>32.324919999999999</v>
      </c>
      <c r="M2099" s="482">
        <v>1</v>
      </c>
      <c r="N2099" s="483">
        <f>ROUND(M2099*L2099,2)</f>
        <v>32.32</v>
      </c>
      <c r="O2099" s="575"/>
      <c r="P2099" s="575"/>
      <c r="Q2099" s="485"/>
      <c r="R2099" s="485">
        <f>ROUND(N2099*P2099,2)</f>
        <v>0</v>
      </c>
      <c r="S2099" s="715">
        <f>ROUND(Q2099+R2099,2)</f>
        <v>0</v>
      </c>
      <c r="T2099" s="575" t="s">
        <v>555</v>
      </c>
      <c r="U2099" s="607"/>
      <c r="V2099" s="607"/>
      <c r="W2099" s="607"/>
      <c r="X2099" s="607"/>
      <c r="Y2099" s="607"/>
    </row>
    <row r="2100" spans="1:25" s="610" customFormat="1" ht="22.5" customHeight="1" x14ac:dyDescent="0.25">
      <c r="A2100" s="486" t="s">
        <v>5360</v>
      </c>
      <c r="B2100" s="487"/>
      <c r="C2100" s="800" t="s">
        <v>553</v>
      </c>
      <c r="D2100" s="813" t="s">
        <v>4615</v>
      </c>
      <c r="E2100" s="496" t="s">
        <v>1210</v>
      </c>
      <c r="F2100" s="570"/>
      <c r="G2100" s="565"/>
      <c r="H2100" s="801"/>
      <c r="I2100" s="492">
        <v>0.2</v>
      </c>
      <c r="J2100" s="634">
        <v>33.450000000000003</v>
      </c>
      <c r="K2100" s="492">
        <f>J2100*I2100*3.14</f>
        <v>21.006600000000006</v>
      </c>
      <c r="L2100" s="492">
        <f t="shared" ref="L2100:L2101" si="1172">J2100</f>
        <v>33.450000000000003</v>
      </c>
      <c r="M2100" s="490">
        <v>1.1000000000000001</v>
      </c>
      <c r="N2100" s="491">
        <f t="shared" ref="N2100:N2106" si="1173">ROUND(M2100*L2100,2)</f>
        <v>36.799999999999997</v>
      </c>
      <c r="O2100" s="576"/>
      <c r="P2100" s="576"/>
      <c r="Q2100" s="492">
        <f t="shared" ref="Q2100:Q2106" si="1174">ROUND(N2100*O2100,2)</f>
        <v>0</v>
      </c>
      <c r="R2100" s="492"/>
      <c r="S2100" s="715">
        <f t="shared" ref="S2100:S2106" si="1175">ROUND(Q2100+R2100,2)</f>
        <v>0</v>
      </c>
      <c r="T2100" s="576"/>
      <c r="U2100" s="609"/>
      <c r="V2100" s="609"/>
      <c r="W2100" s="609"/>
      <c r="X2100" s="609"/>
      <c r="Y2100" s="609"/>
    </row>
    <row r="2101" spans="1:25" s="610" customFormat="1" ht="22.5" customHeight="1" x14ac:dyDescent="0.25">
      <c r="A2101" s="486" t="s">
        <v>5361</v>
      </c>
      <c r="B2101" s="487"/>
      <c r="C2101" s="800" t="s">
        <v>553</v>
      </c>
      <c r="D2101" s="813" t="s">
        <v>4519</v>
      </c>
      <c r="E2101" s="496" t="s">
        <v>1210</v>
      </c>
      <c r="F2101" s="570"/>
      <c r="G2101" s="565"/>
      <c r="H2101" s="801"/>
      <c r="I2101" s="492">
        <v>0.1</v>
      </c>
      <c r="J2101" s="634">
        <v>33.880000000000003</v>
      </c>
      <c r="K2101" s="492">
        <f>J2101*I2101*3.14</f>
        <v>10.638320000000002</v>
      </c>
      <c r="L2101" s="492">
        <f t="shared" si="1172"/>
        <v>33.880000000000003</v>
      </c>
      <c r="M2101" s="490">
        <v>1.1000000000000001</v>
      </c>
      <c r="N2101" s="491">
        <f t="shared" si="1173"/>
        <v>37.270000000000003</v>
      </c>
      <c r="O2101" s="576"/>
      <c r="P2101" s="576"/>
      <c r="Q2101" s="492">
        <f t="shared" si="1174"/>
        <v>0</v>
      </c>
      <c r="R2101" s="492"/>
      <c r="S2101" s="715">
        <f t="shared" si="1175"/>
        <v>0</v>
      </c>
      <c r="T2101" s="576"/>
      <c r="U2101" s="609"/>
      <c r="V2101" s="609"/>
      <c r="W2101" s="609"/>
      <c r="X2101" s="609"/>
      <c r="Y2101" s="609"/>
    </row>
    <row r="2102" spans="1:25" s="610" customFormat="1" ht="22.5" customHeight="1" x14ac:dyDescent="0.25">
      <c r="A2102" s="486" t="s">
        <v>5362</v>
      </c>
      <c r="B2102" s="487"/>
      <c r="C2102" s="800" t="s">
        <v>553</v>
      </c>
      <c r="D2102" s="813" t="s">
        <v>4932</v>
      </c>
      <c r="E2102" s="496" t="s">
        <v>18</v>
      </c>
      <c r="F2102" s="570">
        <v>1</v>
      </c>
      <c r="G2102" s="565"/>
      <c r="H2102" s="801"/>
      <c r="I2102" s="492"/>
      <c r="J2102" s="634"/>
      <c r="K2102" s="492">
        <v>0.08</v>
      </c>
      <c r="L2102" s="492">
        <f>F2102</f>
        <v>1</v>
      </c>
      <c r="M2102" s="490">
        <v>1</v>
      </c>
      <c r="N2102" s="491">
        <f t="shared" si="1173"/>
        <v>1</v>
      </c>
      <c r="O2102" s="576"/>
      <c r="P2102" s="576"/>
      <c r="Q2102" s="492">
        <f t="shared" si="1174"/>
        <v>0</v>
      </c>
      <c r="R2102" s="492"/>
      <c r="S2102" s="715">
        <f t="shared" si="1175"/>
        <v>0</v>
      </c>
      <c r="T2102" s="576"/>
      <c r="U2102" s="609"/>
      <c r="V2102" s="609"/>
      <c r="W2102" s="609"/>
      <c r="X2102" s="609"/>
      <c r="Y2102" s="609"/>
    </row>
    <row r="2103" spans="1:25" s="610" customFormat="1" ht="22.5" customHeight="1" x14ac:dyDescent="0.25">
      <c r="A2103" s="486" t="s">
        <v>5363</v>
      </c>
      <c r="B2103" s="487"/>
      <c r="C2103" s="800" t="s">
        <v>553</v>
      </c>
      <c r="D2103" s="813" t="s">
        <v>4594</v>
      </c>
      <c r="E2103" s="496" t="s">
        <v>18</v>
      </c>
      <c r="F2103" s="570">
        <v>1</v>
      </c>
      <c r="G2103" s="565"/>
      <c r="H2103" s="801"/>
      <c r="I2103" s="492"/>
      <c r="J2103" s="634"/>
      <c r="K2103" s="492">
        <v>0.08</v>
      </c>
      <c r="L2103" s="492">
        <f t="shared" ref="L2103:L2105" si="1176">F2103</f>
        <v>1</v>
      </c>
      <c r="M2103" s="490">
        <v>1</v>
      </c>
      <c r="N2103" s="491">
        <f t="shared" si="1173"/>
        <v>1</v>
      </c>
      <c r="O2103" s="576"/>
      <c r="P2103" s="576"/>
      <c r="Q2103" s="492">
        <f t="shared" si="1174"/>
        <v>0</v>
      </c>
      <c r="R2103" s="492"/>
      <c r="S2103" s="715">
        <f t="shared" si="1175"/>
        <v>0</v>
      </c>
      <c r="T2103" s="576"/>
      <c r="U2103" s="609"/>
      <c r="V2103" s="609"/>
      <c r="W2103" s="609"/>
      <c r="X2103" s="609"/>
      <c r="Y2103" s="609"/>
    </row>
    <row r="2104" spans="1:25" s="610" customFormat="1" ht="22.5" customHeight="1" x14ac:dyDescent="0.25">
      <c r="A2104" s="486" t="s">
        <v>5364</v>
      </c>
      <c r="B2104" s="487"/>
      <c r="C2104" s="800" t="s">
        <v>553</v>
      </c>
      <c r="D2104" s="813" t="s">
        <v>4933</v>
      </c>
      <c r="E2104" s="496" t="s">
        <v>18</v>
      </c>
      <c r="F2104" s="570">
        <v>1</v>
      </c>
      <c r="G2104" s="565"/>
      <c r="H2104" s="801"/>
      <c r="I2104" s="492"/>
      <c r="J2104" s="634"/>
      <c r="K2104" s="667">
        <v>0.26</v>
      </c>
      <c r="L2104" s="492">
        <f t="shared" si="1176"/>
        <v>1</v>
      </c>
      <c r="M2104" s="490">
        <v>1</v>
      </c>
      <c r="N2104" s="491">
        <f t="shared" si="1173"/>
        <v>1</v>
      </c>
      <c r="O2104" s="576"/>
      <c r="P2104" s="576"/>
      <c r="Q2104" s="492">
        <f t="shared" si="1174"/>
        <v>0</v>
      </c>
      <c r="R2104" s="492"/>
      <c r="S2104" s="715">
        <f t="shared" si="1175"/>
        <v>0</v>
      </c>
      <c r="T2104" s="576"/>
      <c r="U2104" s="609"/>
      <c r="V2104" s="609"/>
      <c r="W2104" s="609"/>
      <c r="X2104" s="609"/>
      <c r="Y2104" s="609"/>
    </row>
    <row r="2105" spans="1:25" s="610" customFormat="1" ht="22.5" customHeight="1" x14ac:dyDescent="0.25">
      <c r="A2105" s="486" t="s">
        <v>5365</v>
      </c>
      <c r="B2105" s="487"/>
      <c r="C2105" s="800" t="s">
        <v>553</v>
      </c>
      <c r="D2105" s="813" t="s">
        <v>4617</v>
      </c>
      <c r="E2105" s="496" t="s">
        <v>18</v>
      </c>
      <c r="F2105" s="570">
        <v>1</v>
      </c>
      <c r="G2105" s="565"/>
      <c r="H2105" s="801"/>
      <c r="I2105" s="492"/>
      <c r="J2105" s="634"/>
      <c r="K2105" s="667">
        <v>0.26</v>
      </c>
      <c r="L2105" s="492">
        <f t="shared" si="1176"/>
        <v>1</v>
      </c>
      <c r="M2105" s="490">
        <v>1</v>
      </c>
      <c r="N2105" s="491">
        <f t="shared" si="1173"/>
        <v>1</v>
      </c>
      <c r="O2105" s="576"/>
      <c r="P2105" s="576"/>
      <c r="Q2105" s="492">
        <f t="shared" si="1174"/>
        <v>0</v>
      </c>
      <c r="R2105" s="492"/>
      <c r="S2105" s="715">
        <f t="shared" si="1175"/>
        <v>0</v>
      </c>
      <c r="T2105" s="576"/>
      <c r="U2105" s="609"/>
      <c r="V2105" s="609"/>
      <c r="W2105" s="609"/>
      <c r="X2105" s="609"/>
      <c r="Y2105" s="609"/>
    </row>
    <row r="2106" spans="1:25" s="610" customFormat="1" ht="22.5" customHeight="1" x14ac:dyDescent="0.25">
      <c r="A2106" s="486" t="s">
        <v>5366</v>
      </c>
      <c r="B2106" s="487"/>
      <c r="C2106" s="800" t="s">
        <v>553</v>
      </c>
      <c r="D2106" s="835" t="s">
        <v>705</v>
      </c>
      <c r="E2106" s="806" t="s">
        <v>3</v>
      </c>
      <c r="F2106" s="807">
        <v>0.04</v>
      </c>
      <c r="G2106" s="565"/>
      <c r="H2106" s="801"/>
      <c r="I2106" s="492"/>
      <c r="J2106" s="634"/>
      <c r="K2106" s="492"/>
      <c r="L2106" s="492">
        <f>F2106</f>
        <v>0.04</v>
      </c>
      <c r="M2106" s="490">
        <v>1</v>
      </c>
      <c r="N2106" s="491">
        <f t="shared" si="1173"/>
        <v>0.04</v>
      </c>
      <c r="O2106" s="576"/>
      <c r="P2106" s="576"/>
      <c r="Q2106" s="492">
        <f t="shared" si="1174"/>
        <v>0</v>
      </c>
      <c r="R2106" s="492"/>
      <c r="S2106" s="715">
        <f t="shared" si="1175"/>
        <v>0</v>
      </c>
      <c r="T2106" s="576"/>
      <c r="U2106" s="609"/>
      <c r="V2106" s="609"/>
      <c r="W2106" s="609"/>
      <c r="X2106" s="609"/>
      <c r="Y2106" s="609"/>
    </row>
    <row r="2107" spans="1:25" s="608" customFormat="1" ht="18.75" customHeight="1" x14ac:dyDescent="0.3">
      <c r="A2107" s="477" t="s">
        <v>5367</v>
      </c>
      <c r="B2107" s="501" t="s">
        <v>2088</v>
      </c>
      <c r="C2107" s="477" t="s">
        <v>552</v>
      </c>
      <c r="D2107" s="812" t="s">
        <v>1338</v>
      </c>
      <c r="E2107" s="479" t="s">
        <v>3</v>
      </c>
      <c r="F2107" s="519">
        <f>F2108</f>
        <v>34.020000000000003</v>
      </c>
      <c r="G2107" s="479"/>
      <c r="H2107" s="479"/>
      <c r="I2107" s="479"/>
      <c r="J2107" s="479"/>
      <c r="K2107" s="500"/>
      <c r="L2107" s="519">
        <f>F2107</f>
        <v>34.020000000000003</v>
      </c>
      <c r="M2107" s="507">
        <v>1</v>
      </c>
      <c r="N2107" s="483">
        <f>ROUND(M2107*L2107,2)</f>
        <v>34.020000000000003</v>
      </c>
      <c r="O2107" s="575"/>
      <c r="P2107" s="575"/>
      <c r="Q2107" s="485"/>
      <c r="R2107" s="485">
        <f>ROUND(N2107*P2107,2)</f>
        <v>0</v>
      </c>
      <c r="S2107" s="715">
        <f>ROUND(Q2107+R2107,2)</f>
        <v>0</v>
      </c>
      <c r="T2107" s="587"/>
    </row>
    <row r="2108" spans="1:25" s="610" customFormat="1" ht="36.75" customHeight="1" x14ac:dyDescent="0.3">
      <c r="A2108" s="486" t="s">
        <v>5368</v>
      </c>
      <c r="B2108" s="487"/>
      <c r="C2108" s="486" t="s">
        <v>553</v>
      </c>
      <c r="D2108" s="813" t="s">
        <v>4547</v>
      </c>
      <c r="E2108" s="489" t="s">
        <v>3</v>
      </c>
      <c r="F2108" s="497">
        <f>11.76+22.26</f>
        <v>34.020000000000003</v>
      </c>
      <c r="G2108" s="497"/>
      <c r="H2108" s="497"/>
      <c r="I2108" s="497"/>
      <c r="J2108" s="497"/>
      <c r="K2108" s="497"/>
      <c r="L2108" s="497">
        <f>F2108</f>
        <v>34.020000000000003</v>
      </c>
      <c r="M2108" s="490">
        <v>1.1000000000000001</v>
      </c>
      <c r="N2108" s="491">
        <f t="shared" ref="N2108:N2109" si="1177">ROUND(M2108*L2108,2)</f>
        <v>37.42</v>
      </c>
      <c r="O2108" s="576"/>
      <c r="P2108" s="576"/>
      <c r="Q2108" s="492">
        <f t="shared" ref="Q2108:Q2109" si="1178">ROUND(N2108*O2108,2)</f>
        <v>0</v>
      </c>
      <c r="R2108" s="492"/>
      <c r="S2108" s="715">
        <f t="shared" ref="S2108:S2109" si="1179">ROUND(Q2108+R2108,2)</f>
        <v>0</v>
      </c>
      <c r="T2108" s="584"/>
    </row>
    <row r="2109" spans="1:25" s="610" customFormat="1" x14ac:dyDescent="0.3">
      <c r="A2109" s="486" t="s">
        <v>5369</v>
      </c>
      <c r="B2109" s="487"/>
      <c r="C2109" s="486" t="s">
        <v>553</v>
      </c>
      <c r="D2109" s="493" t="s">
        <v>3440</v>
      </c>
      <c r="E2109" s="489" t="s">
        <v>2</v>
      </c>
      <c r="F2109" s="497">
        <f>F2108</f>
        <v>34.020000000000003</v>
      </c>
      <c r="G2109" s="497"/>
      <c r="H2109" s="497"/>
      <c r="I2109" s="497"/>
      <c r="J2109" s="497"/>
      <c r="K2109" s="497"/>
      <c r="L2109" s="497">
        <f t="shared" ref="L2109" si="1180">F2109</f>
        <v>34.020000000000003</v>
      </c>
      <c r="M2109" s="490">
        <v>0.7</v>
      </c>
      <c r="N2109" s="491">
        <f t="shared" si="1177"/>
        <v>23.81</v>
      </c>
      <c r="O2109" s="576"/>
      <c r="P2109" s="576"/>
      <c r="Q2109" s="492">
        <f t="shared" si="1178"/>
        <v>0</v>
      </c>
      <c r="R2109" s="492"/>
      <c r="S2109" s="715">
        <f t="shared" si="1179"/>
        <v>0</v>
      </c>
      <c r="T2109" s="584"/>
    </row>
    <row r="2110" spans="1:25" s="617" customFormat="1" ht="22.5" customHeight="1" x14ac:dyDescent="0.3">
      <c r="A2110" s="510" t="s">
        <v>5370</v>
      </c>
      <c r="B2110" s="511"/>
      <c r="C2110" s="510"/>
      <c r="D2110" s="465" t="s">
        <v>318</v>
      </c>
      <c r="E2110" s="512"/>
      <c r="F2110" s="513"/>
      <c r="G2110" s="512"/>
      <c r="H2110" s="512"/>
      <c r="I2110" s="512"/>
      <c r="J2110" s="512"/>
      <c r="K2110" s="512"/>
      <c r="L2110" s="514"/>
      <c r="M2110" s="467"/>
      <c r="N2110" s="468"/>
      <c r="O2110" s="579"/>
      <c r="P2110" s="579"/>
      <c r="Q2110" s="469"/>
      <c r="R2110" s="469"/>
      <c r="S2110" s="715"/>
      <c r="T2110" s="579"/>
      <c r="U2110" s="616"/>
      <c r="V2110" s="616"/>
      <c r="W2110" s="616"/>
      <c r="X2110" s="616"/>
      <c r="Y2110" s="616"/>
    </row>
    <row r="2111" spans="1:25" s="608" customFormat="1" ht="32.25" customHeight="1" x14ac:dyDescent="0.3">
      <c r="A2111" s="477" t="s">
        <v>5371</v>
      </c>
      <c r="B2111" s="501" t="s">
        <v>2086</v>
      </c>
      <c r="C2111" s="477" t="s">
        <v>552</v>
      </c>
      <c r="D2111" s="802" t="s">
        <v>3128</v>
      </c>
      <c r="E2111" s="803" t="s">
        <v>3</v>
      </c>
      <c r="F2111" s="804"/>
      <c r="G2111" s="803"/>
      <c r="H2111" s="479"/>
      <c r="I2111" s="480"/>
      <c r="J2111" s="480"/>
      <c r="K2111" s="480">
        <f>SUM(K2112:K2118)</f>
        <v>20.881276570498219</v>
      </c>
      <c r="L2111" s="480">
        <f>K2111</f>
        <v>20.881276570498219</v>
      </c>
      <c r="M2111" s="482">
        <v>1</v>
      </c>
      <c r="N2111" s="483">
        <f>ROUND(M2111*L2111,2)</f>
        <v>20.88</v>
      </c>
      <c r="O2111" s="575"/>
      <c r="P2111" s="575"/>
      <c r="Q2111" s="485"/>
      <c r="R2111" s="485">
        <f>ROUND(N2111*P2111,2)</f>
        <v>0</v>
      </c>
      <c r="S2111" s="715">
        <f>ROUND(Q2111+R2111,2)</f>
        <v>0</v>
      </c>
      <c r="T2111" s="575" t="s">
        <v>555</v>
      </c>
      <c r="U2111" s="607"/>
      <c r="V2111" s="607"/>
      <c r="W2111" s="607"/>
      <c r="X2111" s="607"/>
      <c r="Y2111" s="607"/>
    </row>
    <row r="2112" spans="1:25" s="610" customFormat="1" ht="22.5" customHeight="1" x14ac:dyDescent="0.25">
      <c r="A2112" s="486" t="s">
        <v>5372</v>
      </c>
      <c r="B2112" s="487"/>
      <c r="C2112" s="800" t="s">
        <v>553</v>
      </c>
      <c r="D2112" s="813" t="s">
        <v>4519</v>
      </c>
      <c r="E2112" s="496" t="s">
        <v>1210</v>
      </c>
      <c r="F2112" s="570"/>
      <c r="G2112" s="565"/>
      <c r="H2112" s="801"/>
      <c r="I2112" s="492">
        <v>0.1</v>
      </c>
      <c r="J2112" s="840">
        <v>60.71</v>
      </c>
      <c r="K2112" s="492">
        <f>J2112*I2112*3.14</f>
        <v>19.062940000000001</v>
      </c>
      <c r="L2112" s="492">
        <f t="shared" ref="L2112" si="1181">J2112</f>
        <v>60.71</v>
      </c>
      <c r="M2112" s="490">
        <v>1.1000000000000001</v>
      </c>
      <c r="N2112" s="491">
        <f t="shared" ref="N2112:N2119" si="1182">ROUND(M2112*L2112,2)</f>
        <v>66.78</v>
      </c>
      <c r="O2112" s="576"/>
      <c r="P2112" s="576"/>
      <c r="Q2112" s="492">
        <f t="shared" ref="Q2112:Q2119" si="1183">ROUND(N2112*O2112,2)</f>
        <v>0</v>
      </c>
      <c r="R2112" s="492"/>
      <c r="S2112" s="715">
        <f t="shared" ref="S2112:S2119" si="1184">ROUND(Q2112+R2112,2)</f>
        <v>0</v>
      </c>
      <c r="T2112" s="576"/>
      <c r="U2112" s="609"/>
      <c r="V2112" s="609"/>
      <c r="W2112" s="609"/>
      <c r="X2112" s="609"/>
      <c r="Y2112" s="609"/>
    </row>
    <row r="2113" spans="1:25" s="610" customFormat="1" ht="22.5" customHeight="1" x14ac:dyDescent="0.25">
      <c r="A2113" s="486" t="s">
        <v>5373</v>
      </c>
      <c r="B2113" s="487"/>
      <c r="C2113" s="800" t="s">
        <v>553</v>
      </c>
      <c r="D2113" s="813" t="s">
        <v>1159</v>
      </c>
      <c r="E2113" s="496" t="s">
        <v>18</v>
      </c>
      <c r="F2113" s="570">
        <v>2</v>
      </c>
      <c r="G2113" s="565"/>
      <c r="H2113" s="801"/>
      <c r="I2113" s="492"/>
      <c r="J2113" s="634"/>
      <c r="K2113" s="839"/>
      <c r="L2113" s="492">
        <f>F2113</f>
        <v>2</v>
      </c>
      <c r="M2113" s="490">
        <v>1</v>
      </c>
      <c r="N2113" s="491">
        <f t="shared" si="1182"/>
        <v>2</v>
      </c>
      <c r="O2113" s="576"/>
      <c r="P2113" s="576"/>
      <c r="Q2113" s="492">
        <f t="shared" si="1183"/>
        <v>0</v>
      </c>
      <c r="R2113" s="492"/>
      <c r="S2113" s="715">
        <f t="shared" si="1184"/>
        <v>0</v>
      </c>
      <c r="T2113" s="576"/>
      <c r="U2113" s="609"/>
      <c r="V2113" s="609"/>
      <c r="W2113" s="609"/>
      <c r="X2113" s="609"/>
      <c r="Y2113" s="609"/>
    </row>
    <row r="2114" spans="1:25" s="610" customFormat="1" ht="22.5" customHeight="1" x14ac:dyDescent="0.25">
      <c r="A2114" s="486" t="s">
        <v>5374</v>
      </c>
      <c r="B2114" s="487"/>
      <c r="C2114" s="800" t="s">
        <v>553</v>
      </c>
      <c r="D2114" s="819" t="s">
        <v>4591</v>
      </c>
      <c r="E2114" s="496" t="s">
        <v>18</v>
      </c>
      <c r="F2114" s="570">
        <v>1</v>
      </c>
      <c r="G2114" s="565"/>
      <c r="H2114" s="801"/>
      <c r="I2114" s="492"/>
      <c r="J2114" s="634"/>
      <c r="K2114" s="839"/>
      <c r="L2114" s="492">
        <f t="shared" ref="L2114:L2118" si="1185">F2114</f>
        <v>1</v>
      </c>
      <c r="M2114" s="490">
        <v>1</v>
      </c>
      <c r="N2114" s="491">
        <f t="shared" si="1182"/>
        <v>1</v>
      </c>
      <c r="O2114" s="576"/>
      <c r="P2114" s="576"/>
      <c r="Q2114" s="492">
        <f t="shared" si="1183"/>
        <v>0</v>
      </c>
      <c r="R2114" s="492"/>
      <c r="S2114" s="715">
        <f t="shared" si="1184"/>
        <v>0</v>
      </c>
      <c r="T2114" s="576"/>
      <c r="U2114" s="609"/>
      <c r="V2114" s="609"/>
      <c r="W2114" s="609"/>
      <c r="X2114" s="609"/>
      <c r="Y2114" s="609"/>
    </row>
    <row r="2115" spans="1:25" s="610" customFormat="1" ht="22.5" customHeight="1" x14ac:dyDescent="0.25">
      <c r="A2115" s="486" t="s">
        <v>5375</v>
      </c>
      <c r="B2115" s="487"/>
      <c r="C2115" s="800" t="s">
        <v>553</v>
      </c>
      <c r="D2115" s="819" t="s">
        <v>4593</v>
      </c>
      <c r="E2115" s="496" t="s">
        <v>18</v>
      </c>
      <c r="F2115" s="570">
        <v>13</v>
      </c>
      <c r="G2115" s="565"/>
      <c r="H2115" s="801"/>
      <c r="I2115" s="492"/>
      <c r="J2115" s="634"/>
      <c r="K2115" s="839">
        <v>0.72916918800207731</v>
      </c>
      <c r="L2115" s="492">
        <f t="shared" si="1185"/>
        <v>13</v>
      </c>
      <c r="M2115" s="490">
        <v>1</v>
      </c>
      <c r="N2115" s="491">
        <f t="shared" si="1182"/>
        <v>13</v>
      </c>
      <c r="O2115" s="576"/>
      <c r="P2115" s="576"/>
      <c r="Q2115" s="492">
        <f t="shared" si="1183"/>
        <v>0</v>
      </c>
      <c r="R2115" s="492"/>
      <c r="S2115" s="715">
        <f t="shared" si="1184"/>
        <v>0</v>
      </c>
      <c r="T2115" s="576"/>
      <c r="U2115" s="609"/>
      <c r="V2115" s="609"/>
      <c r="W2115" s="609"/>
      <c r="X2115" s="609"/>
      <c r="Y2115" s="609"/>
    </row>
    <row r="2116" spans="1:25" s="610" customFormat="1" ht="22.5" customHeight="1" x14ac:dyDescent="0.25">
      <c r="A2116" s="486" t="s">
        <v>5376</v>
      </c>
      <c r="B2116" s="487"/>
      <c r="C2116" s="800" t="s">
        <v>553</v>
      </c>
      <c r="D2116" s="819" t="s">
        <v>4601</v>
      </c>
      <c r="E2116" s="496" t="s">
        <v>18</v>
      </c>
      <c r="F2116" s="570">
        <v>6</v>
      </c>
      <c r="G2116" s="565"/>
      <c r="H2116" s="801"/>
      <c r="I2116" s="492"/>
      <c r="J2116" s="634"/>
      <c r="K2116" s="839">
        <v>0.48458369124806822</v>
      </c>
      <c r="L2116" s="492">
        <f t="shared" si="1185"/>
        <v>6</v>
      </c>
      <c r="M2116" s="490">
        <v>1</v>
      </c>
      <c r="N2116" s="491">
        <f t="shared" si="1182"/>
        <v>6</v>
      </c>
      <c r="O2116" s="576"/>
      <c r="P2116" s="576"/>
      <c r="Q2116" s="492">
        <f t="shared" si="1183"/>
        <v>0</v>
      </c>
      <c r="R2116" s="492"/>
      <c r="S2116" s="715">
        <f t="shared" si="1184"/>
        <v>0</v>
      </c>
      <c r="T2116" s="576"/>
      <c r="U2116" s="609"/>
      <c r="V2116" s="609"/>
      <c r="W2116" s="609"/>
      <c r="X2116" s="609"/>
      <c r="Y2116" s="609"/>
    </row>
    <row r="2117" spans="1:25" s="610" customFormat="1" ht="22.5" customHeight="1" x14ac:dyDescent="0.25">
      <c r="A2117" s="486" t="s">
        <v>5377</v>
      </c>
      <c r="B2117" s="487"/>
      <c r="C2117" s="800" t="s">
        <v>553</v>
      </c>
      <c r="D2117" s="819" t="s">
        <v>4594</v>
      </c>
      <c r="E2117" s="496" t="s">
        <v>18</v>
      </c>
      <c r="F2117" s="570">
        <v>6</v>
      </c>
      <c r="G2117" s="565"/>
      <c r="H2117" s="801"/>
      <c r="I2117" s="492"/>
      <c r="J2117" s="634"/>
      <c r="K2117" s="839">
        <v>0.48458369124806822</v>
      </c>
      <c r="L2117" s="492">
        <f t="shared" si="1185"/>
        <v>6</v>
      </c>
      <c r="M2117" s="490">
        <v>1</v>
      </c>
      <c r="N2117" s="491">
        <f t="shared" si="1182"/>
        <v>6</v>
      </c>
      <c r="O2117" s="576"/>
      <c r="P2117" s="576"/>
      <c r="Q2117" s="492">
        <f t="shared" si="1183"/>
        <v>0</v>
      </c>
      <c r="R2117" s="492"/>
      <c r="S2117" s="715">
        <f t="shared" si="1184"/>
        <v>0</v>
      </c>
      <c r="T2117" s="576"/>
      <c r="U2117" s="609"/>
      <c r="V2117" s="609"/>
      <c r="W2117" s="609"/>
      <c r="X2117" s="609"/>
      <c r="Y2117" s="609"/>
    </row>
    <row r="2118" spans="1:25" s="610" customFormat="1" ht="22.5" customHeight="1" x14ac:dyDescent="0.25">
      <c r="A2118" s="942" t="s">
        <v>5378</v>
      </c>
      <c r="B2118" s="943"/>
      <c r="C2118" s="978" t="s">
        <v>553</v>
      </c>
      <c r="D2118" s="951" t="s">
        <v>4934</v>
      </c>
      <c r="E2118" s="947" t="s">
        <v>18</v>
      </c>
      <c r="F2118" s="958">
        <v>1</v>
      </c>
      <c r="G2118" s="971"/>
      <c r="H2118" s="979"/>
      <c r="I2118" s="953"/>
      <c r="J2118" s="963"/>
      <c r="K2118" s="953">
        <v>0.12</v>
      </c>
      <c r="L2118" s="953">
        <f t="shared" si="1185"/>
        <v>1</v>
      </c>
      <c r="M2118" s="490">
        <v>1</v>
      </c>
      <c r="N2118" s="491">
        <f t="shared" si="1182"/>
        <v>1</v>
      </c>
      <c r="O2118" s="576"/>
      <c r="P2118" s="576"/>
      <c r="Q2118" s="492">
        <f t="shared" si="1183"/>
        <v>0</v>
      </c>
      <c r="R2118" s="492"/>
      <c r="S2118" s="715">
        <f t="shared" si="1184"/>
        <v>0</v>
      </c>
      <c r="T2118" s="576"/>
      <c r="U2118" s="609"/>
      <c r="V2118" s="609"/>
      <c r="W2118" s="609"/>
      <c r="X2118" s="609"/>
      <c r="Y2118" s="609"/>
    </row>
    <row r="2119" spans="1:25" s="610" customFormat="1" ht="22.5" customHeight="1" x14ac:dyDescent="0.25">
      <c r="A2119" s="486" t="s">
        <v>5379</v>
      </c>
      <c r="B2119" s="487"/>
      <c r="C2119" s="800" t="s">
        <v>553</v>
      </c>
      <c r="D2119" s="835" t="s">
        <v>705</v>
      </c>
      <c r="E2119" s="841" t="s">
        <v>3</v>
      </c>
      <c r="F2119" s="633">
        <v>0.01</v>
      </c>
      <c r="G2119" s="565"/>
      <c r="H2119" s="801"/>
      <c r="I2119" s="492"/>
      <c r="J2119" s="634"/>
      <c r="K2119" s="839"/>
      <c r="L2119" s="492">
        <f t="shared" ref="L2119" si="1186">F2119</f>
        <v>0.01</v>
      </c>
      <c r="M2119" s="490">
        <v>1</v>
      </c>
      <c r="N2119" s="491">
        <f t="shared" si="1182"/>
        <v>0.01</v>
      </c>
      <c r="O2119" s="576"/>
      <c r="P2119" s="576"/>
      <c r="Q2119" s="492">
        <f t="shared" si="1183"/>
        <v>0</v>
      </c>
      <c r="R2119" s="492"/>
      <c r="S2119" s="715">
        <f t="shared" si="1184"/>
        <v>0</v>
      </c>
      <c r="T2119" s="576"/>
      <c r="U2119" s="609"/>
      <c r="V2119" s="609"/>
      <c r="W2119" s="609"/>
      <c r="X2119" s="609"/>
      <c r="Y2119" s="609"/>
    </row>
    <row r="2120" spans="1:25" s="608" customFormat="1" ht="18.75" customHeight="1" x14ac:dyDescent="0.3">
      <c r="A2120" s="477" t="s">
        <v>5380</v>
      </c>
      <c r="B2120" s="501" t="s">
        <v>2088</v>
      </c>
      <c r="C2120" s="477" t="s">
        <v>552</v>
      </c>
      <c r="D2120" s="812" t="s">
        <v>1338</v>
      </c>
      <c r="E2120" s="479" t="s">
        <v>3</v>
      </c>
      <c r="F2120" s="519">
        <f>F2121+F2123</f>
        <v>23.380000000000003</v>
      </c>
      <c r="G2120" s="479"/>
      <c r="H2120" s="479"/>
      <c r="I2120" s="479"/>
      <c r="J2120" s="479"/>
      <c r="K2120" s="500"/>
      <c r="L2120" s="519">
        <f t="shared" ref="L2120:L2128" si="1187">F2120</f>
        <v>23.380000000000003</v>
      </c>
      <c r="M2120" s="507">
        <v>1</v>
      </c>
      <c r="N2120" s="483">
        <f>ROUND(M2120*L2120,2)</f>
        <v>23.38</v>
      </c>
      <c r="O2120" s="575"/>
      <c r="P2120" s="575"/>
      <c r="Q2120" s="485"/>
      <c r="R2120" s="485">
        <f>ROUND(N2120*P2120,2)</f>
        <v>0</v>
      </c>
      <c r="S2120" s="715">
        <f>ROUND(Q2120+R2120,2)</f>
        <v>0</v>
      </c>
      <c r="T2120" s="587"/>
    </row>
    <row r="2121" spans="1:25" s="610" customFormat="1" ht="36.75" customHeight="1" x14ac:dyDescent="0.3">
      <c r="A2121" s="486" t="s">
        <v>5381</v>
      </c>
      <c r="B2121" s="487"/>
      <c r="C2121" s="486" t="s">
        <v>553</v>
      </c>
      <c r="D2121" s="813" t="s">
        <v>4935</v>
      </c>
      <c r="E2121" s="489" t="s">
        <v>3</v>
      </c>
      <c r="F2121" s="497">
        <v>7.24</v>
      </c>
      <c r="G2121" s="497"/>
      <c r="H2121" s="497"/>
      <c r="I2121" s="497"/>
      <c r="J2121" s="497"/>
      <c r="K2121" s="497"/>
      <c r="L2121" s="497">
        <f t="shared" si="1187"/>
        <v>7.24</v>
      </c>
      <c r="M2121" s="490">
        <v>1.1000000000000001</v>
      </c>
      <c r="N2121" s="491">
        <f t="shared" ref="N2121:N2124" si="1188">ROUND(M2121*L2121,2)</f>
        <v>7.96</v>
      </c>
      <c r="O2121" s="576"/>
      <c r="P2121" s="576"/>
      <c r="Q2121" s="492">
        <f t="shared" ref="Q2121:Q2124" si="1189">ROUND(N2121*O2121,2)</f>
        <v>0</v>
      </c>
      <c r="R2121" s="492"/>
      <c r="S2121" s="715">
        <f t="shared" ref="S2121:S2127" si="1190">ROUND(Q2121+R2121,2)</f>
        <v>0</v>
      </c>
      <c r="T2121" s="584"/>
    </row>
    <row r="2122" spans="1:25" s="610" customFormat="1" x14ac:dyDescent="0.3">
      <c r="A2122" s="486" t="s">
        <v>5382</v>
      </c>
      <c r="B2122" s="487"/>
      <c r="C2122" s="486" t="s">
        <v>553</v>
      </c>
      <c r="D2122" s="493" t="s">
        <v>3440</v>
      </c>
      <c r="E2122" s="489" t="s">
        <v>2</v>
      </c>
      <c r="F2122" s="497">
        <f>F2121</f>
        <v>7.24</v>
      </c>
      <c r="G2122" s="497"/>
      <c r="H2122" s="497"/>
      <c r="I2122" s="497"/>
      <c r="J2122" s="497"/>
      <c r="K2122" s="497"/>
      <c r="L2122" s="497">
        <f t="shared" si="1187"/>
        <v>7.24</v>
      </c>
      <c r="M2122" s="490">
        <v>2</v>
      </c>
      <c r="N2122" s="491">
        <f t="shared" si="1188"/>
        <v>14.48</v>
      </c>
      <c r="O2122" s="576"/>
      <c r="P2122" s="576"/>
      <c r="Q2122" s="492">
        <f t="shared" si="1189"/>
        <v>0</v>
      </c>
      <c r="R2122" s="492"/>
      <c r="S2122" s="715">
        <f t="shared" si="1190"/>
        <v>0</v>
      </c>
      <c r="T2122" s="584"/>
    </row>
    <row r="2123" spans="1:25" s="610" customFormat="1" ht="27.6" x14ac:dyDescent="0.3">
      <c r="A2123" s="486" t="s">
        <v>5383</v>
      </c>
      <c r="B2123" s="487"/>
      <c r="C2123" s="486" t="s">
        <v>553</v>
      </c>
      <c r="D2123" s="813" t="s">
        <v>4807</v>
      </c>
      <c r="E2123" s="489" t="s">
        <v>3</v>
      </c>
      <c r="F2123" s="497">
        <v>16.14</v>
      </c>
      <c r="G2123" s="497"/>
      <c r="H2123" s="497"/>
      <c r="I2123" s="497"/>
      <c r="J2123" s="497"/>
      <c r="K2123" s="497"/>
      <c r="L2123" s="497">
        <f t="shared" si="1187"/>
        <v>16.14</v>
      </c>
      <c r="M2123" s="490">
        <v>1.1000000000000001</v>
      </c>
      <c r="N2123" s="491">
        <f t="shared" si="1188"/>
        <v>17.75</v>
      </c>
      <c r="O2123" s="576"/>
      <c r="P2123" s="576"/>
      <c r="Q2123" s="492">
        <f t="shared" si="1189"/>
        <v>0</v>
      </c>
      <c r="R2123" s="492"/>
      <c r="S2123" s="715">
        <f t="shared" si="1190"/>
        <v>0</v>
      </c>
      <c r="T2123" s="584"/>
    </row>
    <row r="2124" spans="1:25" s="610" customFormat="1" x14ac:dyDescent="0.3">
      <c r="A2124" s="486" t="s">
        <v>5384</v>
      </c>
      <c r="B2124" s="487"/>
      <c r="C2124" s="486" t="s">
        <v>553</v>
      </c>
      <c r="D2124" s="493" t="s">
        <v>3440</v>
      </c>
      <c r="E2124" s="489" t="s">
        <v>2</v>
      </c>
      <c r="F2124" s="497">
        <f>F2123</f>
        <v>16.14</v>
      </c>
      <c r="G2124" s="497"/>
      <c r="H2124" s="497"/>
      <c r="I2124" s="497"/>
      <c r="J2124" s="497"/>
      <c r="K2124" s="497"/>
      <c r="L2124" s="497">
        <f t="shared" si="1187"/>
        <v>16.14</v>
      </c>
      <c r="M2124" s="490">
        <v>2.8</v>
      </c>
      <c r="N2124" s="491">
        <f t="shared" si="1188"/>
        <v>45.19</v>
      </c>
      <c r="O2124" s="576"/>
      <c r="P2124" s="576"/>
      <c r="Q2124" s="492">
        <f t="shared" si="1189"/>
        <v>0</v>
      </c>
      <c r="R2124" s="492"/>
      <c r="S2124" s="715">
        <f t="shared" si="1190"/>
        <v>0</v>
      </c>
      <c r="T2124" s="584"/>
    </row>
    <row r="2125" spans="1:25" s="608" customFormat="1" ht="18.75" customHeight="1" x14ac:dyDescent="0.3">
      <c r="A2125" s="477" t="s">
        <v>5385</v>
      </c>
      <c r="B2125" s="501" t="s">
        <v>2090</v>
      </c>
      <c r="C2125" s="477" t="s">
        <v>552</v>
      </c>
      <c r="D2125" s="812" t="s">
        <v>4574</v>
      </c>
      <c r="E2125" s="479" t="s">
        <v>3</v>
      </c>
      <c r="F2125" s="519">
        <f>F2126</f>
        <v>0.73</v>
      </c>
      <c r="G2125" s="479"/>
      <c r="H2125" s="479"/>
      <c r="I2125" s="479"/>
      <c r="J2125" s="479"/>
      <c r="K2125" s="500"/>
      <c r="L2125" s="519">
        <f t="shared" si="1187"/>
        <v>0.73</v>
      </c>
      <c r="M2125" s="507">
        <v>1</v>
      </c>
      <c r="N2125" s="483">
        <f>ROUND(M2125*L2125,2)</f>
        <v>0.73</v>
      </c>
      <c r="O2125" s="575"/>
      <c r="P2125" s="575"/>
      <c r="Q2125" s="485"/>
      <c r="R2125" s="485">
        <f>ROUND(N2125*P2125,2)</f>
        <v>0</v>
      </c>
      <c r="S2125" s="715">
        <f>ROUND(Q2125+R2125,2)</f>
        <v>0</v>
      </c>
      <c r="T2125" s="587"/>
    </row>
    <row r="2126" spans="1:25" s="610" customFormat="1" ht="36.75" customHeight="1" x14ac:dyDescent="0.3">
      <c r="A2126" s="486" t="s">
        <v>5386</v>
      </c>
      <c r="B2126" s="487"/>
      <c r="C2126" s="486" t="s">
        <v>553</v>
      </c>
      <c r="D2126" s="813" t="s">
        <v>4614</v>
      </c>
      <c r="E2126" s="489" t="s">
        <v>3</v>
      </c>
      <c r="F2126" s="497">
        <v>0.73</v>
      </c>
      <c r="G2126" s="497"/>
      <c r="H2126" s="497"/>
      <c r="I2126" s="497"/>
      <c r="J2126" s="497"/>
      <c r="K2126" s="497"/>
      <c r="L2126" s="497">
        <f t="shared" si="1187"/>
        <v>0.73</v>
      </c>
      <c r="M2126" s="490">
        <v>1.1000000000000001</v>
      </c>
      <c r="N2126" s="491">
        <f t="shared" ref="N2126:N2127" si="1191">ROUND(M2126*L2126,2)</f>
        <v>0.8</v>
      </c>
      <c r="O2126" s="576"/>
      <c r="P2126" s="576"/>
      <c r="Q2126" s="492">
        <f t="shared" ref="Q2126:Q2127" si="1192">ROUND(N2126*O2126,2)</f>
        <v>0</v>
      </c>
      <c r="R2126" s="492"/>
      <c r="S2126" s="715">
        <f t="shared" si="1190"/>
        <v>0</v>
      </c>
      <c r="T2126" s="584"/>
    </row>
    <row r="2127" spans="1:25" s="610" customFormat="1" ht="21.75" customHeight="1" x14ac:dyDescent="0.3">
      <c r="A2127" s="486" t="s">
        <v>5387</v>
      </c>
      <c r="B2127" s="487"/>
      <c r="C2127" s="486" t="s">
        <v>553</v>
      </c>
      <c r="D2127" s="493" t="s">
        <v>3440</v>
      </c>
      <c r="E2127" s="489" t="s">
        <v>2</v>
      </c>
      <c r="F2127" s="497">
        <f>F2126</f>
        <v>0.73</v>
      </c>
      <c r="G2127" s="497"/>
      <c r="H2127" s="497"/>
      <c r="I2127" s="497"/>
      <c r="J2127" s="497"/>
      <c r="K2127" s="497"/>
      <c r="L2127" s="497">
        <f t="shared" si="1187"/>
        <v>0.73</v>
      </c>
      <c r="M2127" s="490">
        <v>0.7</v>
      </c>
      <c r="N2127" s="491">
        <f t="shared" si="1191"/>
        <v>0.51</v>
      </c>
      <c r="O2127" s="576"/>
      <c r="P2127" s="576"/>
      <c r="Q2127" s="492">
        <f t="shared" si="1192"/>
        <v>0</v>
      </c>
      <c r="R2127" s="492"/>
      <c r="S2127" s="715">
        <f t="shared" si="1190"/>
        <v>0</v>
      </c>
      <c r="T2127" s="584"/>
    </row>
    <row r="2128" spans="1:25" s="559" customFormat="1" x14ac:dyDescent="0.3">
      <c r="A2128" s="477" t="s">
        <v>5388</v>
      </c>
      <c r="B2128" s="501" t="s">
        <v>4988</v>
      </c>
      <c r="C2128" s="504" t="s">
        <v>552</v>
      </c>
      <c r="D2128" s="508" t="s">
        <v>654</v>
      </c>
      <c r="E2128" s="479" t="s">
        <v>18</v>
      </c>
      <c r="F2128" s="500">
        <f>F2129</f>
        <v>2</v>
      </c>
      <c r="G2128" s="500"/>
      <c r="H2128" s="500"/>
      <c r="I2128" s="500"/>
      <c r="J2128" s="500"/>
      <c r="K2128" s="500"/>
      <c r="L2128" s="506">
        <f t="shared" si="1187"/>
        <v>2</v>
      </c>
      <c r="M2128" s="507">
        <v>1</v>
      </c>
      <c r="N2128" s="483">
        <f>ROUND(M2128*L2128,2)</f>
        <v>2</v>
      </c>
      <c r="O2128" s="575"/>
      <c r="P2128" s="575"/>
      <c r="Q2128" s="485"/>
      <c r="R2128" s="485">
        <f>ROUND(N2128*P2128,2)</f>
        <v>0</v>
      </c>
      <c r="S2128" s="715">
        <f t="shared" ref="S2128:S2133" si="1193">ROUND(Q2128+R2128,2)</f>
        <v>0</v>
      </c>
      <c r="T2128" s="586"/>
      <c r="U2128" s="558"/>
      <c r="V2128" s="558"/>
      <c r="W2128" s="558"/>
      <c r="X2128" s="558"/>
      <c r="Y2128" s="558"/>
    </row>
    <row r="2129" spans="1:25" s="626" customFormat="1" ht="27.6" x14ac:dyDescent="0.3">
      <c r="A2129" s="486" t="s">
        <v>5389</v>
      </c>
      <c r="B2129" s="543"/>
      <c r="C2129" s="486" t="s">
        <v>553</v>
      </c>
      <c r="D2129" s="823" t="s">
        <v>4936</v>
      </c>
      <c r="E2129" s="496" t="s">
        <v>18</v>
      </c>
      <c r="F2129" s="517">
        <v>2</v>
      </c>
      <c r="G2129" s="517"/>
      <c r="H2129" s="517"/>
      <c r="I2129" s="517"/>
      <c r="J2129" s="517"/>
      <c r="K2129" s="517"/>
      <c r="L2129" s="494">
        <f t="shared" ref="L2129" si="1194">F2129</f>
        <v>2</v>
      </c>
      <c r="M2129" s="490">
        <v>1</v>
      </c>
      <c r="N2129" s="491">
        <f t="shared" ref="N2129" si="1195">ROUND(M2129*L2129,2)</f>
        <v>2</v>
      </c>
      <c r="O2129" s="577"/>
      <c r="P2129" s="577"/>
      <c r="Q2129" s="492">
        <f>ROUND(N2129*O2129,2)</f>
        <v>0</v>
      </c>
      <c r="R2129" s="492"/>
      <c r="S2129" s="715">
        <f t="shared" si="1193"/>
        <v>0</v>
      </c>
      <c r="T2129" s="584"/>
      <c r="U2129" s="625"/>
      <c r="V2129" s="625"/>
      <c r="W2129" s="625"/>
      <c r="X2129" s="625"/>
      <c r="Y2129" s="625"/>
    </row>
    <row r="2130" spans="1:25" s="559" customFormat="1" x14ac:dyDescent="0.3">
      <c r="A2130" s="477" t="s">
        <v>5390</v>
      </c>
      <c r="B2130" s="501" t="s">
        <v>2975</v>
      </c>
      <c r="C2130" s="504" t="s">
        <v>552</v>
      </c>
      <c r="D2130" s="478" t="s">
        <v>3086</v>
      </c>
      <c r="E2130" s="479" t="s">
        <v>18</v>
      </c>
      <c r="F2130" s="500">
        <f>F2131</f>
        <v>2</v>
      </c>
      <c r="G2130" s="500"/>
      <c r="H2130" s="500"/>
      <c r="I2130" s="500"/>
      <c r="J2130" s="500"/>
      <c r="K2130" s="500"/>
      <c r="L2130" s="506">
        <f>F2130</f>
        <v>2</v>
      </c>
      <c r="M2130" s="507">
        <v>1</v>
      </c>
      <c r="N2130" s="483">
        <f>ROUND(M2130*L2130,2)</f>
        <v>2</v>
      </c>
      <c r="O2130" s="575"/>
      <c r="P2130" s="575"/>
      <c r="Q2130" s="485"/>
      <c r="R2130" s="485">
        <f>ROUND(N2130*P2130,2)</f>
        <v>0</v>
      </c>
      <c r="S2130" s="715">
        <f t="shared" si="1193"/>
        <v>0</v>
      </c>
      <c r="T2130" s="586"/>
      <c r="U2130" s="558"/>
      <c r="V2130" s="558"/>
      <c r="W2130" s="558"/>
      <c r="X2130" s="558"/>
      <c r="Y2130" s="558"/>
    </row>
    <row r="2131" spans="1:25" s="626" customFormat="1" x14ac:dyDescent="0.3">
      <c r="A2131" s="486" t="s">
        <v>5391</v>
      </c>
      <c r="B2131" s="543"/>
      <c r="C2131" s="486" t="s">
        <v>553</v>
      </c>
      <c r="D2131" s="813" t="s">
        <v>4924</v>
      </c>
      <c r="E2131" s="496" t="s">
        <v>18</v>
      </c>
      <c r="F2131" s="517">
        <v>2</v>
      </c>
      <c r="G2131" s="517"/>
      <c r="H2131" s="517"/>
      <c r="I2131" s="517"/>
      <c r="J2131" s="517"/>
      <c r="K2131" s="517"/>
      <c r="L2131" s="494">
        <f t="shared" ref="L2131" si="1196">F2131</f>
        <v>2</v>
      </c>
      <c r="M2131" s="490">
        <v>1</v>
      </c>
      <c r="N2131" s="491">
        <f t="shared" ref="N2131" si="1197">ROUND(M2131*L2131,2)</f>
        <v>2</v>
      </c>
      <c r="O2131" s="577"/>
      <c r="P2131" s="577"/>
      <c r="Q2131" s="492">
        <f>ROUND(N2131*O2131,2)</f>
        <v>0</v>
      </c>
      <c r="R2131" s="492"/>
      <c r="S2131" s="715">
        <f t="shared" si="1193"/>
        <v>0</v>
      </c>
      <c r="T2131" s="584"/>
      <c r="U2131" s="625"/>
      <c r="V2131" s="625"/>
      <c r="W2131" s="625"/>
      <c r="X2131" s="625"/>
      <c r="Y2131" s="625"/>
    </row>
    <row r="2132" spans="1:25" s="559" customFormat="1" x14ac:dyDescent="0.3">
      <c r="A2132" s="477" t="s">
        <v>5392</v>
      </c>
      <c r="B2132" s="501" t="s">
        <v>2977</v>
      </c>
      <c r="C2132" s="504" t="s">
        <v>552</v>
      </c>
      <c r="D2132" s="508" t="s">
        <v>3722</v>
      </c>
      <c r="E2132" s="479" t="s">
        <v>1685</v>
      </c>
      <c r="F2132" s="500">
        <f>F2133</f>
        <v>1</v>
      </c>
      <c r="G2132" s="500"/>
      <c r="H2132" s="500"/>
      <c r="I2132" s="500"/>
      <c r="J2132" s="500"/>
      <c r="K2132" s="500"/>
      <c r="L2132" s="506">
        <f>F2132</f>
        <v>1</v>
      </c>
      <c r="M2132" s="507">
        <v>1</v>
      </c>
      <c r="N2132" s="483">
        <f>ROUND(M2132*L2132,2)</f>
        <v>1</v>
      </c>
      <c r="O2132" s="575"/>
      <c r="P2132" s="575"/>
      <c r="Q2132" s="485"/>
      <c r="R2132" s="485">
        <f>ROUND(N2132*P2132,2)</f>
        <v>0</v>
      </c>
      <c r="S2132" s="715">
        <f t="shared" si="1193"/>
        <v>0</v>
      </c>
      <c r="T2132" s="586"/>
      <c r="U2132" s="558"/>
      <c r="V2132" s="558"/>
      <c r="W2132" s="558"/>
      <c r="X2132" s="558"/>
      <c r="Y2132" s="558"/>
    </row>
    <row r="2133" spans="1:25" s="828" customFormat="1" x14ac:dyDescent="0.25">
      <c r="A2133" s="546" t="s">
        <v>5393</v>
      </c>
      <c r="B2133" s="554"/>
      <c r="C2133" s="546" t="s">
        <v>553</v>
      </c>
      <c r="D2133" s="822" t="s">
        <v>4923</v>
      </c>
      <c r="E2133" s="555" t="s">
        <v>1685</v>
      </c>
      <c r="F2133" s="826">
        <v>1</v>
      </c>
      <c r="G2133" s="826"/>
      <c r="H2133" s="826"/>
      <c r="I2133" s="826"/>
      <c r="J2133" s="826"/>
      <c r="K2133" s="826"/>
      <c r="L2133" s="553">
        <f t="shared" ref="L2133" si="1198">F2133</f>
        <v>1</v>
      </c>
      <c r="M2133" s="550">
        <v>1</v>
      </c>
      <c r="N2133" s="491">
        <f t="shared" ref="N2133" si="1199">ROUND(M2133*L2133,2)</f>
        <v>1</v>
      </c>
      <c r="O2133" s="582"/>
      <c r="P2133" s="582"/>
      <c r="Q2133" s="492">
        <f>ROUND(N2133*O2133,2)</f>
        <v>0</v>
      </c>
      <c r="R2133" s="492"/>
      <c r="S2133" s="715">
        <f t="shared" si="1193"/>
        <v>0</v>
      </c>
      <c r="T2133" s="701" t="s">
        <v>3121</v>
      </c>
      <c r="U2133" s="827"/>
      <c r="V2133" s="827"/>
      <c r="W2133" s="827"/>
      <c r="X2133" s="827"/>
      <c r="Y2133" s="827"/>
    </row>
    <row r="2134" spans="1:25" s="617" customFormat="1" ht="22.5" customHeight="1" x14ac:dyDescent="0.3">
      <c r="A2134" s="510" t="s">
        <v>5394</v>
      </c>
      <c r="B2134" s="511"/>
      <c r="C2134" s="510"/>
      <c r="D2134" s="465" t="s">
        <v>4925</v>
      </c>
      <c r="E2134" s="512"/>
      <c r="F2134" s="513"/>
      <c r="G2134" s="512"/>
      <c r="H2134" s="512"/>
      <c r="I2134" s="512"/>
      <c r="J2134" s="512"/>
      <c r="K2134" s="512"/>
      <c r="L2134" s="514"/>
      <c r="M2134" s="467"/>
      <c r="N2134" s="468"/>
      <c r="O2134" s="579"/>
      <c r="P2134" s="579"/>
      <c r="Q2134" s="469"/>
      <c r="R2134" s="469"/>
      <c r="S2134" s="715"/>
      <c r="T2134" s="579"/>
      <c r="U2134" s="616"/>
      <c r="V2134" s="616"/>
      <c r="W2134" s="616"/>
      <c r="X2134" s="616"/>
      <c r="Y2134" s="616"/>
    </row>
    <row r="2135" spans="1:25" s="608" customFormat="1" ht="32.25" customHeight="1" x14ac:dyDescent="0.3">
      <c r="A2135" s="477" t="s">
        <v>5395</v>
      </c>
      <c r="B2135" s="501" t="s">
        <v>2086</v>
      </c>
      <c r="C2135" s="477" t="s">
        <v>552</v>
      </c>
      <c r="D2135" s="802" t="s">
        <v>3128</v>
      </c>
      <c r="E2135" s="803" t="s">
        <v>3</v>
      </c>
      <c r="F2135" s="804"/>
      <c r="G2135" s="803"/>
      <c r="H2135" s="479"/>
      <c r="I2135" s="480"/>
      <c r="J2135" s="480"/>
      <c r="K2135" s="480">
        <f>SUM(K2136:K2162)</f>
        <v>253.15786404683263</v>
      </c>
      <c r="L2135" s="480">
        <f>K2135</f>
        <v>253.15786404683263</v>
      </c>
      <c r="M2135" s="482">
        <v>1</v>
      </c>
      <c r="N2135" s="483">
        <f>ROUND(M2135*L2135,2)</f>
        <v>253.16</v>
      </c>
      <c r="O2135" s="575"/>
      <c r="P2135" s="575"/>
      <c r="Q2135" s="485"/>
      <c r="R2135" s="485">
        <f>ROUND(N2135*P2135,2)</f>
        <v>0</v>
      </c>
      <c r="S2135" s="715">
        <f>ROUND(Q2135+R2135,2)</f>
        <v>0</v>
      </c>
      <c r="T2135" s="575" t="s">
        <v>555</v>
      </c>
      <c r="U2135" s="607"/>
      <c r="V2135" s="607"/>
      <c r="W2135" s="607"/>
      <c r="X2135" s="607"/>
      <c r="Y2135" s="607"/>
    </row>
    <row r="2136" spans="1:25" s="610" customFormat="1" ht="22.5" customHeight="1" x14ac:dyDescent="0.25">
      <c r="A2136" s="486" t="s">
        <v>5396</v>
      </c>
      <c r="B2136" s="487"/>
      <c r="C2136" s="800" t="s">
        <v>553</v>
      </c>
      <c r="D2136" s="813" t="s">
        <v>4798</v>
      </c>
      <c r="E2136" s="496" t="s">
        <v>1210</v>
      </c>
      <c r="F2136" s="570"/>
      <c r="G2136" s="565">
        <v>0.3</v>
      </c>
      <c r="H2136" s="801">
        <v>0.15</v>
      </c>
      <c r="I2136" s="492">
        <f>(G2136+H2136)*2</f>
        <v>0.89999999999999991</v>
      </c>
      <c r="J2136" s="840">
        <v>89.71</v>
      </c>
      <c r="K2136" s="492">
        <f>J2136*I2136</f>
        <v>80.73899999999999</v>
      </c>
      <c r="L2136" s="492">
        <f>J2136</f>
        <v>89.71</v>
      </c>
      <c r="M2136" s="490">
        <v>1.1000000000000001</v>
      </c>
      <c r="N2136" s="491">
        <f t="shared" ref="N2136:N2165" si="1200">ROUND(M2136*L2136,2)</f>
        <v>98.68</v>
      </c>
      <c r="O2136" s="576"/>
      <c r="P2136" s="576"/>
      <c r="Q2136" s="492">
        <f t="shared" ref="Q2136:Q2165" si="1201">ROUND(N2136*O2136,2)</f>
        <v>0</v>
      </c>
      <c r="R2136" s="492"/>
      <c r="S2136" s="715">
        <f t="shared" ref="S2136:S2165" si="1202">ROUND(Q2136+R2136,2)</f>
        <v>0</v>
      </c>
      <c r="T2136" s="576"/>
      <c r="U2136" s="609"/>
      <c r="V2136" s="609"/>
      <c r="W2136" s="609"/>
      <c r="X2136" s="609"/>
      <c r="Y2136" s="609"/>
    </row>
    <row r="2137" spans="1:25" s="610" customFormat="1" ht="22.5" customHeight="1" x14ac:dyDescent="0.25">
      <c r="A2137" s="486" t="s">
        <v>5397</v>
      </c>
      <c r="B2137" s="487"/>
      <c r="C2137" s="800" t="s">
        <v>553</v>
      </c>
      <c r="D2137" s="813" t="s">
        <v>4887</v>
      </c>
      <c r="E2137" s="496" t="s">
        <v>1210</v>
      </c>
      <c r="F2137" s="570"/>
      <c r="G2137" s="565">
        <v>0.7</v>
      </c>
      <c r="H2137" s="801">
        <v>0.4</v>
      </c>
      <c r="I2137" s="492">
        <f t="shared" ref="I2137:I2138" si="1203">(G2137+H2137)*2</f>
        <v>2.2000000000000002</v>
      </c>
      <c r="J2137" s="840">
        <v>0.39</v>
      </c>
      <c r="K2137" s="492">
        <f t="shared" ref="K2137:K2138" si="1204">J2137*I2137</f>
        <v>0.8580000000000001</v>
      </c>
      <c r="L2137" s="492">
        <f t="shared" ref="L2137:L2139" si="1205">J2137</f>
        <v>0.39</v>
      </c>
      <c r="M2137" s="490">
        <v>1.1000000000000001</v>
      </c>
      <c r="N2137" s="491">
        <f t="shared" si="1200"/>
        <v>0.43</v>
      </c>
      <c r="O2137" s="576"/>
      <c r="P2137" s="576"/>
      <c r="Q2137" s="492">
        <f t="shared" si="1201"/>
        <v>0</v>
      </c>
      <c r="R2137" s="492"/>
      <c r="S2137" s="715">
        <f t="shared" si="1202"/>
        <v>0</v>
      </c>
      <c r="T2137" s="576"/>
      <c r="U2137" s="609"/>
      <c r="V2137" s="609"/>
      <c r="W2137" s="609"/>
      <c r="X2137" s="609"/>
      <c r="Y2137" s="609"/>
    </row>
    <row r="2138" spans="1:25" s="610" customFormat="1" ht="22.5" customHeight="1" x14ac:dyDescent="0.25">
      <c r="A2138" s="486" t="s">
        <v>5398</v>
      </c>
      <c r="B2138" s="487"/>
      <c r="C2138" s="800" t="s">
        <v>553</v>
      </c>
      <c r="D2138" s="819" t="s">
        <v>4755</v>
      </c>
      <c r="E2138" s="496" t="s">
        <v>1210</v>
      </c>
      <c r="F2138" s="570"/>
      <c r="G2138" s="565">
        <v>0.9</v>
      </c>
      <c r="H2138" s="801">
        <v>0.35</v>
      </c>
      <c r="I2138" s="492">
        <f t="shared" si="1203"/>
        <v>2.5</v>
      </c>
      <c r="J2138" s="840">
        <v>1.1299999999999999</v>
      </c>
      <c r="K2138" s="492">
        <f t="shared" si="1204"/>
        <v>2.8249999999999997</v>
      </c>
      <c r="L2138" s="492">
        <f t="shared" si="1205"/>
        <v>1.1299999999999999</v>
      </c>
      <c r="M2138" s="490">
        <v>1.1000000000000001</v>
      </c>
      <c r="N2138" s="491">
        <f t="shared" si="1200"/>
        <v>1.24</v>
      </c>
      <c r="O2138" s="576"/>
      <c r="P2138" s="576"/>
      <c r="Q2138" s="492">
        <f t="shared" si="1201"/>
        <v>0</v>
      </c>
      <c r="R2138" s="492"/>
      <c r="S2138" s="715">
        <f t="shared" si="1202"/>
        <v>0</v>
      </c>
      <c r="T2138" s="576"/>
      <c r="U2138" s="609"/>
      <c r="V2138" s="609"/>
      <c r="W2138" s="609"/>
      <c r="X2138" s="609"/>
      <c r="Y2138" s="609"/>
    </row>
    <row r="2139" spans="1:25" s="610" customFormat="1" ht="22.5" customHeight="1" x14ac:dyDescent="0.25">
      <c r="A2139" s="486" t="s">
        <v>5399</v>
      </c>
      <c r="B2139" s="487"/>
      <c r="C2139" s="800" t="s">
        <v>553</v>
      </c>
      <c r="D2139" s="819" t="s">
        <v>4523</v>
      </c>
      <c r="E2139" s="496" t="s">
        <v>1210</v>
      </c>
      <c r="F2139" s="570"/>
      <c r="G2139" s="565"/>
      <c r="H2139" s="801"/>
      <c r="I2139" s="492">
        <v>0.125</v>
      </c>
      <c r="J2139" s="840">
        <v>291.52999999999997</v>
      </c>
      <c r="K2139" s="492">
        <f>J2139*I2139*3.14</f>
        <v>114.42552499999999</v>
      </c>
      <c r="L2139" s="492">
        <f t="shared" si="1205"/>
        <v>291.52999999999997</v>
      </c>
      <c r="M2139" s="490">
        <v>1.1000000000000001</v>
      </c>
      <c r="N2139" s="491">
        <f t="shared" si="1200"/>
        <v>320.68</v>
      </c>
      <c r="O2139" s="576"/>
      <c r="P2139" s="576"/>
      <c r="Q2139" s="492">
        <f t="shared" si="1201"/>
        <v>0</v>
      </c>
      <c r="R2139" s="492"/>
      <c r="S2139" s="715">
        <f t="shared" si="1202"/>
        <v>0</v>
      </c>
      <c r="T2139" s="576"/>
      <c r="U2139" s="609"/>
      <c r="V2139" s="609"/>
      <c r="W2139" s="609"/>
      <c r="X2139" s="609"/>
      <c r="Y2139" s="609"/>
    </row>
    <row r="2140" spans="1:25" s="610" customFormat="1" ht="22.5" customHeight="1" x14ac:dyDescent="0.25">
      <c r="A2140" s="486" t="s">
        <v>5400</v>
      </c>
      <c r="B2140" s="487"/>
      <c r="C2140" s="800" t="s">
        <v>553</v>
      </c>
      <c r="D2140" s="819" t="s">
        <v>4937</v>
      </c>
      <c r="E2140" s="496" t="s">
        <v>18</v>
      </c>
      <c r="F2140" s="570">
        <v>12</v>
      </c>
      <c r="G2140" s="565"/>
      <c r="H2140" s="801"/>
      <c r="I2140" s="492"/>
      <c r="J2140" s="634"/>
      <c r="K2140" s="839">
        <v>2.5619999999999998</v>
      </c>
      <c r="L2140" s="492">
        <f>F2140</f>
        <v>12</v>
      </c>
      <c r="M2140" s="490">
        <v>1</v>
      </c>
      <c r="N2140" s="491">
        <f t="shared" si="1200"/>
        <v>12</v>
      </c>
      <c r="O2140" s="576"/>
      <c r="P2140" s="576"/>
      <c r="Q2140" s="492">
        <f t="shared" si="1201"/>
        <v>0</v>
      </c>
      <c r="R2140" s="492"/>
      <c r="S2140" s="715">
        <f t="shared" si="1202"/>
        <v>0</v>
      </c>
      <c r="T2140" s="576"/>
      <c r="U2140" s="609"/>
      <c r="V2140" s="609"/>
      <c r="W2140" s="609"/>
      <c r="X2140" s="609"/>
      <c r="Y2140" s="609"/>
    </row>
    <row r="2141" spans="1:25" s="610" customFormat="1" ht="22.5" customHeight="1" x14ac:dyDescent="0.25">
      <c r="A2141" s="486" t="s">
        <v>5401</v>
      </c>
      <c r="B2141" s="487"/>
      <c r="C2141" s="800" t="s">
        <v>553</v>
      </c>
      <c r="D2141" s="819" t="s">
        <v>4938</v>
      </c>
      <c r="E2141" s="496" t="s">
        <v>18</v>
      </c>
      <c r="F2141" s="570">
        <v>48</v>
      </c>
      <c r="G2141" s="565"/>
      <c r="H2141" s="801"/>
      <c r="I2141" s="492"/>
      <c r="J2141" s="634"/>
      <c r="K2141" s="839">
        <v>10.247999999999999</v>
      </c>
      <c r="L2141" s="492">
        <f t="shared" ref="L2141:L2149" si="1206">F2141</f>
        <v>48</v>
      </c>
      <c r="M2141" s="490">
        <v>1</v>
      </c>
      <c r="N2141" s="491">
        <f t="shared" si="1200"/>
        <v>48</v>
      </c>
      <c r="O2141" s="576"/>
      <c r="P2141" s="576"/>
      <c r="Q2141" s="492">
        <f t="shared" si="1201"/>
        <v>0</v>
      </c>
      <c r="R2141" s="492"/>
      <c r="S2141" s="715">
        <f t="shared" si="1202"/>
        <v>0</v>
      </c>
      <c r="T2141" s="576"/>
      <c r="U2141" s="609"/>
      <c r="V2141" s="609"/>
      <c r="W2141" s="609"/>
      <c r="X2141" s="609"/>
      <c r="Y2141" s="609"/>
    </row>
    <row r="2142" spans="1:25" s="610" customFormat="1" ht="22.5" customHeight="1" x14ac:dyDescent="0.25">
      <c r="A2142" s="486" t="s">
        <v>5402</v>
      </c>
      <c r="B2142" s="487"/>
      <c r="C2142" s="800" t="s">
        <v>553</v>
      </c>
      <c r="D2142" s="819" t="s">
        <v>4891</v>
      </c>
      <c r="E2142" s="496" t="s">
        <v>18</v>
      </c>
      <c r="F2142" s="570">
        <v>69</v>
      </c>
      <c r="G2142" s="565"/>
      <c r="H2142" s="801"/>
      <c r="I2142" s="492"/>
      <c r="J2142" s="634"/>
      <c r="K2142" s="839">
        <v>9.48</v>
      </c>
      <c r="L2142" s="492">
        <f t="shared" si="1206"/>
        <v>69</v>
      </c>
      <c r="M2142" s="490">
        <v>1</v>
      </c>
      <c r="N2142" s="491">
        <f t="shared" si="1200"/>
        <v>69</v>
      </c>
      <c r="O2142" s="576"/>
      <c r="P2142" s="576"/>
      <c r="Q2142" s="492">
        <f t="shared" si="1201"/>
        <v>0</v>
      </c>
      <c r="R2142" s="492"/>
      <c r="S2142" s="715">
        <f t="shared" si="1202"/>
        <v>0</v>
      </c>
      <c r="T2142" s="576"/>
      <c r="U2142" s="609"/>
      <c r="V2142" s="609"/>
      <c r="W2142" s="609"/>
      <c r="X2142" s="609"/>
      <c r="Y2142" s="609"/>
    </row>
    <row r="2143" spans="1:25" s="610" customFormat="1" ht="22.5" customHeight="1" x14ac:dyDescent="0.25">
      <c r="A2143" s="486" t="s">
        <v>5403</v>
      </c>
      <c r="B2143" s="487"/>
      <c r="C2143" s="800" t="s">
        <v>553</v>
      </c>
      <c r="D2143" s="819" t="s">
        <v>4926</v>
      </c>
      <c r="E2143" s="496" t="s">
        <v>18</v>
      </c>
      <c r="F2143" s="842">
        <v>1</v>
      </c>
      <c r="G2143" s="843"/>
      <c r="H2143" s="844"/>
      <c r="I2143" s="549"/>
      <c r="J2143" s="845"/>
      <c r="K2143" s="549">
        <v>0.14000000000000001</v>
      </c>
      <c r="L2143" s="492">
        <f t="shared" si="1206"/>
        <v>1</v>
      </c>
      <c r="M2143" s="490">
        <v>1</v>
      </c>
      <c r="N2143" s="491">
        <f t="shared" si="1200"/>
        <v>1</v>
      </c>
      <c r="O2143" s="576"/>
      <c r="P2143" s="576"/>
      <c r="Q2143" s="492">
        <f t="shared" si="1201"/>
        <v>0</v>
      </c>
      <c r="R2143" s="492"/>
      <c r="S2143" s="715">
        <f t="shared" si="1202"/>
        <v>0</v>
      </c>
      <c r="T2143" s="576"/>
      <c r="U2143" s="609"/>
      <c r="V2143" s="609"/>
      <c r="W2143" s="609"/>
      <c r="X2143" s="609"/>
      <c r="Y2143" s="609"/>
    </row>
    <row r="2144" spans="1:25" s="610" customFormat="1" ht="22.5" customHeight="1" x14ac:dyDescent="0.25">
      <c r="A2144" s="486" t="s">
        <v>5404</v>
      </c>
      <c r="B2144" s="487"/>
      <c r="C2144" s="800" t="s">
        <v>553</v>
      </c>
      <c r="D2144" s="819" t="s">
        <v>4926</v>
      </c>
      <c r="E2144" s="496" t="s">
        <v>18</v>
      </c>
      <c r="F2144" s="842">
        <v>1</v>
      </c>
      <c r="G2144" s="843"/>
      <c r="H2144" s="844"/>
      <c r="I2144" s="549"/>
      <c r="J2144" s="845"/>
      <c r="K2144" s="549">
        <v>0.14000000000000001</v>
      </c>
      <c r="L2144" s="492">
        <f t="shared" si="1206"/>
        <v>1</v>
      </c>
      <c r="M2144" s="490">
        <v>1</v>
      </c>
      <c r="N2144" s="491">
        <f t="shared" si="1200"/>
        <v>1</v>
      </c>
      <c r="O2144" s="576"/>
      <c r="P2144" s="576"/>
      <c r="Q2144" s="492">
        <f t="shared" si="1201"/>
        <v>0</v>
      </c>
      <c r="R2144" s="492"/>
      <c r="S2144" s="715">
        <f t="shared" si="1202"/>
        <v>0</v>
      </c>
      <c r="T2144" s="576"/>
      <c r="U2144" s="609"/>
      <c r="V2144" s="609"/>
      <c r="W2144" s="609"/>
      <c r="X2144" s="609"/>
      <c r="Y2144" s="609"/>
    </row>
    <row r="2145" spans="1:25" s="610" customFormat="1" ht="22.5" customHeight="1" x14ac:dyDescent="0.25">
      <c r="A2145" s="486" t="s">
        <v>5405</v>
      </c>
      <c r="B2145" s="487"/>
      <c r="C2145" s="800" t="s">
        <v>553</v>
      </c>
      <c r="D2145" s="819" t="s">
        <v>4926</v>
      </c>
      <c r="E2145" s="496" t="s">
        <v>18</v>
      </c>
      <c r="F2145" s="842">
        <v>1</v>
      </c>
      <c r="G2145" s="843"/>
      <c r="H2145" s="844"/>
      <c r="I2145" s="549"/>
      <c r="J2145" s="845"/>
      <c r="K2145" s="549">
        <v>0.14000000000000001</v>
      </c>
      <c r="L2145" s="492">
        <f t="shared" si="1206"/>
        <v>1</v>
      </c>
      <c r="M2145" s="490">
        <v>1</v>
      </c>
      <c r="N2145" s="491">
        <f t="shared" si="1200"/>
        <v>1</v>
      </c>
      <c r="O2145" s="576"/>
      <c r="P2145" s="576"/>
      <c r="Q2145" s="492">
        <f t="shared" si="1201"/>
        <v>0</v>
      </c>
      <c r="R2145" s="492"/>
      <c r="S2145" s="715">
        <f t="shared" si="1202"/>
        <v>0</v>
      </c>
      <c r="T2145" s="576"/>
      <c r="U2145" s="609"/>
      <c r="V2145" s="609"/>
      <c r="W2145" s="609"/>
      <c r="X2145" s="609"/>
      <c r="Y2145" s="609"/>
    </row>
    <row r="2146" spans="1:25" s="610" customFormat="1" ht="22.5" customHeight="1" x14ac:dyDescent="0.25">
      <c r="A2146" s="486" t="s">
        <v>5406</v>
      </c>
      <c r="B2146" s="487"/>
      <c r="C2146" s="800" t="s">
        <v>553</v>
      </c>
      <c r="D2146" s="819" t="s">
        <v>4926</v>
      </c>
      <c r="E2146" s="496" t="s">
        <v>18</v>
      </c>
      <c r="F2146" s="842">
        <v>1</v>
      </c>
      <c r="G2146" s="843"/>
      <c r="H2146" s="844"/>
      <c r="I2146" s="549"/>
      <c r="J2146" s="845"/>
      <c r="K2146" s="549">
        <v>0.14000000000000001</v>
      </c>
      <c r="L2146" s="492">
        <f t="shared" si="1206"/>
        <v>1</v>
      </c>
      <c r="M2146" s="490">
        <v>1</v>
      </c>
      <c r="N2146" s="491">
        <f t="shared" si="1200"/>
        <v>1</v>
      </c>
      <c r="O2146" s="576"/>
      <c r="P2146" s="576"/>
      <c r="Q2146" s="492">
        <f t="shared" si="1201"/>
        <v>0</v>
      </c>
      <c r="R2146" s="492"/>
      <c r="S2146" s="715">
        <f t="shared" si="1202"/>
        <v>0</v>
      </c>
      <c r="T2146" s="576"/>
      <c r="U2146" s="609"/>
      <c r="V2146" s="609"/>
      <c r="W2146" s="609"/>
      <c r="X2146" s="609"/>
      <c r="Y2146" s="609"/>
    </row>
    <row r="2147" spans="1:25" s="610" customFormat="1" ht="22.5" customHeight="1" x14ac:dyDescent="0.25">
      <c r="A2147" s="486" t="s">
        <v>5407</v>
      </c>
      <c r="B2147" s="487"/>
      <c r="C2147" s="800" t="s">
        <v>553</v>
      </c>
      <c r="D2147" s="819" t="s">
        <v>4927</v>
      </c>
      <c r="E2147" s="496" t="s">
        <v>18</v>
      </c>
      <c r="F2147" s="842">
        <v>1</v>
      </c>
      <c r="G2147" s="843"/>
      <c r="H2147" s="844"/>
      <c r="I2147" s="549"/>
      <c r="J2147" s="845"/>
      <c r="K2147" s="549">
        <v>0.14000000000000001</v>
      </c>
      <c r="L2147" s="492">
        <f t="shared" si="1206"/>
        <v>1</v>
      </c>
      <c r="M2147" s="490">
        <v>1</v>
      </c>
      <c r="N2147" s="491">
        <f t="shared" si="1200"/>
        <v>1</v>
      </c>
      <c r="O2147" s="576"/>
      <c r="P2147" s="576"/>
      <c r="Q2147" s="492">
        <f t="shared" si="1201"/>
        <v>0</v>
      </c>
      <c r="R2147" s="492"/>
      <c r="S2147" s="715">
        <f t="shared" si="1202"/>
        <v>0</v>
      </c>
      <c r="T2147" s="576"/>
      <c r="U2147" s="609"/>
      <c r="V2147" s="609"/>
      <c r="W2147" s="609"/>
      <c r="X2147" s="609"/>
      <c r="Y2147" s="609"/>
    </row>
    <row r="2148" spans="1:25" s="610" customFormat="1" ht="22.5" customHeight="1" x14ac:dyDescent="0.25">
      <c r="A2148" s="486" t="s">
        <v>5408</v>
      </c>
      <c r="B2148" s="487"/>
      <c r="C2148" s="800" t="s">
        <v>553</v>
      </c>
      <c r="D2148" s="819" t="s">
        <v>4939</v>
      </c>
      <c r="E2148" s="496" t="s">
        <v>18</v>
      </c>
      <c r="F2148" s="570">
        <v>4</v>
      </c>
      <c r="G2148" s="565"/>
      <c r="H2148" s="801"/>
      <c r="I2148" s="492"/>
      <c r="J2148" s="634"/>
      <c r="K2148" s="839">
        <v>1.08</v>
      </c>
      <c r="L2148" s="492">
        <f t="shared" si="1206"/>
        <v>4</v>
      </c>
      <c r="M2148" s="490">
        <v>1</v>
      </c>
      <c r="N2148" s="491">
        <f t="shared" si="1200"/>
        <v>4</v>
      </c>
      <c r="O2148" s="576"/>
      <c r="P2148" s="576"/>
      <c r="Q2148" s="492">
        <f t="shared" si="1201"/>
        <v>0</v>
      </c>
      <c r="R2148" s="492"/>
      <c r="S2148" s="715">
        <f t="shared" si="1202"/>
        <v>0</v>
      </c>
      <c r="T2148" s="576"/>
      <c r="U2148" s="609"/>
      <c r="V2148" s="609"/>
      <c r="W2148" s="609"/>
      <c r="X2148" s="609"/>
      <c r="Y2148" s="609"/>
    </row>
    <row r="2149" spans="1:25" s="610" customFormat="1" ht="22.5" customHeight="1" x14ac:dyDescent="0.25">
      <c r="A2149" s="486" t="s">
        <v>5409</v>
      </c>
      <c r="B2149" s="487"/>
      <c r="C2149" s="800" t="s">
        <v>553</v>
      </c>
      <c r="D2149" s="819" t="s">
        <v>4940</v>
      </c>
      <c r="E2149" s="496" t="s">
        <v>18</v>
      </c>
      <c r="F2149" s="570">
        <v>13</v>
      </c>
      <c r="G2149" s="565"/>
      <c r="H2149" s="801"/>
      <c r="I2149" s="492"/>
      <c r="J2149" s="634"/>
      <c r="K2149" s="839">
        <v>3.5100000000000002</v>
      </c>
      <c r="L2149" s="492">
        <f t="shared" si="1206"/>
        <v>13</v>
      </c>
      <c r="M2149" s="490">
        <v>1</v>
      </c>
      <c r="N2149" s="491">
        <f t="shared" si="1200"/>
        <v>13</v>
      </c>
      <c r="O2149" s="576"/>
      <c r="P2149" s="576"/>
      <c r="Q2149" s="492">
        <f t="shared" si="1201"/>
        <v>0</v>
      </c>
      <c r="R2149" s="492"/>
      <c r="S2149" s="715">
        <f t="shared" si="1202"/>
        <v>0</v>
      </c>
      <c r="T2149" s="576"/>
      <c r="U2149" s="609"/>
      <c r="V2149" s="609"/>
      <c r="W2149" s="609"/>
      <c r="X2149" s="609"/>
      <c r="Y2149" s="609"/>
    </row>
    <row r="2150" spans="1:25" s="610" customFormat="1" ht="22.5" customHeight="1" x14ac:dyDescent="0.25">
      <c r="A2150" s="486" t="s">
        <v>5410</v>
      </c>
      <c r="B2150" s="487"/>
      <c r="C2150" s="800" t="s">
        <v>553</v>
      </c>
      <c r="D2150" s="819" t="s">
        <v>4941</v>
      </c>
      <c r="E2150" s="496" t="s">
        <v>18</v>
      </c>
      <c r="F2150" s="570">
        <v>4</v>
      </c>
      <c r="G2150" s="565"/>
      <c r="H2150" s="801"/>
      <c r="I2150" s="492"/>
      <c r="J2150" s="634"/>
      <c r="K2150" s="839">
        <v>1.08</v>
      </c>
      <c r="L2150" s="492">
        <f>F2150</f>
        <v>4</v>
      </c>
      <c r="M2150" s="490">
        <v>1</v>
      </c>
      <c r="N2150" s="491">
        <f t="shared" si="1200"/>
        <v>4</v>
      </c>
      <c r="O2150" s="576"/>
      <c r="P2150" s="576"/>
      <c r="Q2150" s="492">
        <f t="shared" si="1201"/>
        <v>0</v>
      </c>
      <c r="R2150" s="492"/>
      <c r="S2150" s="715">
        <f t="shared" si="1202"/>
        <v>0</v>
      </c>
      <c r="T2150" s="576"/>
      <c r="U2150" s="609"/>
      <c r="V2150" s="609"/>
      <c r="W2150" s="609"/>
      <c r="X2150" s="609"/>
      <c r="Y2150" s="609"/>
    </row>
    <row r="2151" spans="1:25" s="610" customFormat="1" ht="22.5" customHeight="1" x14ac:dyDescent="0.25">
      <c r="A2151" s="486" t="s">
        <v>5411</v>
      </c>
      <c r="B2151" s="487"/>
      <c r="C2151" s="800" t="s">
        <v>553</v>
      </c>
      <c r="D2151" s="819" t="s">
        <v>1160</v>
      </c>
      <c r="E2151" s="496" t="s">
        <v>18</v>
      </c>
      <c r="F2151" s="570">
        <v>60</v>
      </c>
      <c r="G2151" s="565"/>
      <c r="H2151" s="801"/>
      <c r="I2151" s="492"/>
      <c r="J2151" s="634"/>
      <c r="K2151" s="839"/>
      <c r="L2151" s="492">
        <f t="shared" ref="L2151:L2165" si="1207">F2151</f>
        <v>60</v>
      </c>
      <c r="M2151" s="490">
        <v>1</v>
      </c>
      <c r="N2151" s="491">
        <f t="shared" si="1200"/>
        <v>60</v>
      </c>
      <c r="O2151" s="576"/>
      <c r="P2151" s="576"/>
      <c r="Q2151" s="492">
        <f t="shared" si="1201"/>
        <v>0</v>
      </c>
      <c r="R2151" s="492"/>
      <c r="S2151" s="715">
        <f t="shared" si="1202"/>
        <v>0</v>
      </c>
      <c r="T2151" s="576"/>
      <c r="U2151" s="609"/>
      <c r="V2151" s="609"/>
      <c r="W2151" s="609"/>
      <c r="X2151" s="609"/>
      <c r="Y2151" s="609"/>
    </row>
    <row r="2152" spans="1:25" s="610" customFormat="1" ht="22.5" customHeight="1" x14ac:dyDescent="0.25">
      <c r="A2152" s="486" t="s">
        <v>5412</v>
      </c>
      <c r="B2152" s="487"/>
      <c r="C2152" s="800" t="s">
        <v>553</v>
      </c>
      <c r="D2152" s="819" t="s">
        <v>4928</v>
      </c>
      <c r="E2152" s="496" t="s">
        <v>18</v>
      </c>
      <c r="F2152" s="570">
        <v>6</v>
      </c>
      <c r="G2152" s="565"/>
      <c r="H2152" s="801"/>
      <c r="I2152" s="492"/>
      <c r="J2152" s="634"/>
      <c r="K2152" s="839">
        <v>0.54</v>
      </c>
      <c r="L2152" s="492">
        <f t="shared" si="1207"/>
        <v>6</v>
      </c>
      <c r="M2152" s="490">
        <v>1</v>
      </c>
      <c r="N2152" s="491">
        <f t="shared" si="1200"/>
        <v>6</v>
      </c>
      <c r="O2152" s="576"/>
      <c r="P2152" s="576"/>
      <c r="Q2152" s="492">
        <f t="shared" si="1201"/>
        <v>0</v>
      </c>
      <c r="R2152" s="492"/>
      <c r="S2152" s="715">
        <f t="shared" si="1202"/>
        <v>0</v>
      </c>
      <c r="T2152" s="576"/>
      <c r="U2152" s="609"/>
      <c r="V2152" s="609"/>
      <c r="W2152" s="609"/>
      <c r="X2152" s="609"/>
      <c r="Y2152" s="609"/>
    </row>
    <row r="2153" spans="1:25" s="610" customFormat="1" ht="22.5" customHeight="1" x14ac:dyDescent="0.25">
      <c r="A2153" s="486" t="s">
        <v>5413</v>
      </c>
      <c r="B2153" s="487"/>
      <c r="C2153" s="800" t="s">
        <v>553</v>
      </c>
      <c r="D2153" s="819" t="s">
        <v>4929</v>
      </c>
      <c r="E2153" s="496" t="s">
        <v>18</v>
      </c>
      <c r="F2153" s="570">
        <v>25</v>
      </c>
      <c r="G2153" s="565"/>
      <c r="H2153" s="801"/>
      <c r="I2153" s="492"/>
      <c r="J2153" s="634"/>
      <c r="K2153" s="839">
        <v>2.25</v>
      </c>
      <c r="L2153" s="492">
        <f t="shared" si="1207"/>
        <v>25</v>
      </c>
      <c r="M2153" s="490">
        <v>1</v>
      </c>
      <c r="N2153" s="491">
        <f t="shared" si="1200"/>
        <v>25</v>
      </c>
      <c r="O2153" s="576"/>
      <c r="P2153" s="576"/>
      <c r="Q2153" s="492">
        <f t="shared" si="1201"/>
        <v>0</v>
      </c>
      <c r="R2153" s="492"/>
      <c r="S2153" s="715">
        <f t="shared" si="1202"/>
        <v>0</v>
      </c>
      <c r="T2153" s="576"/>
      <c r="U2153" s="609"/>
      <c r="V2153" s="609"/>
      <c r="W2153" s="609"/>
      <c r="X2153" s="609"/>
      <c r="Y2153" s="609"/>
    </row>
    <row r="2154" spans="1:25" s="610" customFormat="1" ht="22.5" customHeight="1" x14ac:dyDescent="0.25">
      <c r="A2154" s="486" t="s">
        <v>5414</v>
      </c>
      <c r="B2154" s="487"/>
      <c r="C2154" s="800" t="s">
        <v>553</v>
      </c>
      <c r="D2154" s="819" t="s">
        <v>4595</v>
      </c>
      <c r="E2154" s="496" t="s">
        <v>18</v>
      </c>
      <c r="F2154" s="570">
        <v>30</v>
      </c>
      <c r="G2154" s="565"/>
      <c r="H2154" s="801"/>
      <c r="I2154" s="492"/>
      <c r="J2154" s="634"/>
      <c r="K2154" s="839">
        <v>3.4912857766014902</v>
      </c>
      <c r="L2154" s="492">
        <f t="shared" si="1207"/>
        <v>30</v>
      </c>
      <c r="M2154" s="490">
        <v>1</v>
      </c>
      <c r="N2154" s="491">
        <f t="shared" si="1200"/>
        <v>30</v>
      </c>
      <c r="O2154" s="576"/>
      <c r="P2154" s="576"/>
      <c r="Q2154" s="492">
        <f t="shared" si="1201"/>
        <v>0</v>
      </c>
      <c r="R2154" s="492"/>
      <c r="S2154" s="715">
        <f t="shared" si="1202"/>
        <v>0</v>
      </c>
      <c r="T2154" s="576"/>
      <c r="U2154" s="609"/>
      <c r="V2154" s="609"/>
      <c r="W2154" s="609"/>
      <c r="X2154" s="609"/>
      <c r="Y2154" s="609"/>
    </row>
    <row r="2155" spans="1:25" s="610" customFormat="1" ht="22.5" customHeight="1" x14ac:dyDescent="0.25">
      <c r="A2155" s="486" t="s">
        <v>5415</v>
      </c>
      <c r="B2155" s="487"/>
      <c r="C2155" s="800" t="s">
        <v>553</v>
      </c>
      <c r="D2155" s="819" t="s">
        <v>4901</v>
      </c>
      <c r="E2155" s="496" t="s">
        <v>18</v>
      </c>
      <c r="F2155" s="570">
        <v>47</v>
      </c>
      <c r="G2155" s="565"/>
      <c r="H2155" s="801"/>
      <c r="I2155" s="492"/>
      <c r="J2155" s="634"/>
      <c r="K2155" s="839">
        <v>5.4696810500090018</v>
      </c>
      <c r="L2155" s="492">
        <f t="shared" si="1207"/>
        <v>47</v>
      </c>
      <c r="M2155" s="490">
        <v>1</v>
      </c>
      <c r="N2155" s="491">
        <f t="shared" si="1200"/>
        <v>47</v>
      </c>
      <c r="O2155" s="576"/>
      <c r="P2155" s="576"/>
      <c r="Q2155" s="492">
        <f t="shared" si="1201"/>
        <v>0</v>
      </c>
      <c r="R2155" s="492"/>
      <c r="S2155" s="715">
        <f t="shared" si="1202"/>
        <v>0</v>
      </c>
      <c r="T2155" s="576"/>
      <c r="U2155" s="609"/>
      <c r="V2155" s="609"/>
      <c r="W2155" s="609"/>
      <c r="X2155" s="609"/>
      <c r="Y2155" s="609"/>
    </row>
    <row r="2156" spans="1:25" s="610" customFormat="1" ht="22.5" customHeight="1" x14ac:dyDescent="0.25">
      <c r="A2156" s="486" t="s">
        <v>5416</v>
      </c>
      <c r="B2156" s="487"/>
      <c r="C2156" s="800" t="s">
        <v>553</v>
      </c>
      <c r="D2156" s="819" t="s">
        <v>4930</v>
      </c>
      <c r="E2156" s="496" t="s">
        <v>18</v>
      </c>
      <c r="F2156" s="570">
        <v>2</v>
      </c>
      <c r="G2156" s="565"/>
      <c r="H2156" s="801"/>
      <c r="I2156" s="492"/>
      <c r="J2156" s="634"/>
      <c r="K2156" s="839">
        <v>1.4162978572970228</v>
      </c>
      <c r="L2156" s="492">
        <f t="shared" si="1207"/>
        <v>2</v>
      </c>
      <c r="M2156" s="490">
        <v>1</v>
      </c>
      <c r="N2156" s="491">
        <f t="shared" si="1200"/>
        <v>2</v>
      </c>
      <c r="O2156" s="576"/>
      <c r="P2156" s="576"/>
      <c r="Q2156" s="492">
        <f t="shared" si="1201"/>
        <v>0</v>
      </c>
      <c r="R2156" s="492"/>
      <c r="S2156" s="715">
        <f t="shared" si="1202"/>
        <v>0</v>
      </c>
      <c r="T2156" s="576"/>
      <c r="U2156" s="609"/>
      <c r="V2156" s="609"/>
      <c r="W2156" s="609"/>
      <c r="X2156" s="609"/>
      <c r="Y2156" s="609"/>
    </row>
    <row r="2157" spans="1:25" s="610" customFormat="1" ht="22.5" customHeight="1" x14ac:dyDescent="0.25">
      <c r="A2157" s="486" t="s">
        <v>5417</v>
      </c>
      <c r="B2157" s="487"/>
      <c r="C2157" s="800" t="s">
        <v>553</v>
      </c>
      <c r="D2157" s="819" t="s">
        <v>4931</v>
      </c>
      <c r="E2157" s="496" t="s">
        <v>18</v>
      </c>
      <c r="F2157" s="570">
        <v>2</v>
      </c>
      <c r="G2157" s="565"/>
      <c r="H2157" s="801"/>
      <c r="I2157" s="492"/>
      <c r="J2157" s="634"/>
      <c r="K2157" s="839">
        <v>1.0282300164692439</v>
      </c>
      <c r="L2157" s="492">
        <f t="shared" si="1207"/>
        <v>2</v>
      </c>
      <c r="M2157" s="490">
        <v>1</v>
      </c>
      <c r="N2157" s="491">
        <f t="shared" si="1200"/>
        <v>2</v>
      </c>
      <c r="O2157" s="576"/>
      <c r="P2157" s="576"/>
      <c r="Q2157" s="492">
        <f t="shared" si="1201"/>
        <v>0</v>
      </c>
      <c r="R2157" s="492"/>
      <c r="S2157" s="715">
        <f t="shared" si="1202"/>
        <v>0</v>
      </c>
      <c r="T2157" s="576"/>
      <c r="U2157" s="609"/>
      <c r="V2157" s="609"/>
      <c r="W2157" s="609"/>
      <c r="X2157" s="609"/>
      <c r="Y2157" s="609"/>
    </row>
    <row r="2158" spans="1:25" s="610" customFormat="1" ht="22.5" customHeight="1" x14ac:dyDescent="0.25">
      <c r="A2158" s="486" t="s">
        <v>5418</v>
      </c>
      <c r="B2158" s="487"/>
      <c r="C2158" s="800" t="s">
        <v>553</v>
      </c>
      <c r="D2158" s="819" t="s">
        <v>4949</v>
      </c>
      <c r="E2158" s="496" t="s">
        <v>18</v>
      </c>
      <c r="F2158" s="570">
        <v>7</v>
      </c>
      <c r="G2158" s="565"/>
      <c r="H2158" s="801"/>
      <c r="I2158" s="492"/>
      <c r="J2158" s="634"/>
      <c r="K2158" s="839">
        <v>3.5988050576423536</v>
      </c>
      <c r="L2158" s="492">
        <f t="shared" si="1207"/>
        <v>7</v>
      </c>
      <c r="M2158" s="490">
        <v>1</v>
      </c>
      <c r="N2158" s="491">
        <f t="shared" si="1200"/>
        <v>7</v>
      </c>
      <c r="O2158" s="576"/>
      <c r="P2158" s="576"/>
      <c r="Q2158" s="492">
        <f t="shared" si="1201"/>
        <v>0</v>
      </c>
      <c r="R2158" s="492"/>
      <c r="S2158" s="715">
        <f t="shared" si="1202"/>
        <v>0</v>
      </c>
      <c r="T2158" s="576"/>
      <c r="U2158" s="609"/>
      <c r="V2158" s="609"/>
      <c r="W2158" s="609"/>
      <c r="X2158" s="609"/>
      <c r="Y2158" s="609"/>
    </row>
    <row r="2159" spans="1:25" s="610" customFormat="1" ht="22.5" customHeight="1" x14ac:dyDescent="0.25">
      <c r="A2159" s="486" t="s">
        <v>5419</v>
      </c>
      <c r="B2159" s="487"/>
      <c r="C2159" s="800" t="s">
        <v>553</v>
      </c>
      <c r="D2159" s="819" t="s">
        <v>4950</v>
      </c>
      <c r="E2159" s="496" t="s">
        <v>18</v>
      </c>
      <c r="F2159" s="570">
        <v>1</v>
      </c>
      <c r="G2159" s="565"/>
      <c r="H2159" s="801"/>
      <c r="I2159" s="492"/>
      <c r="J2159" s="634"/>
      <c r="K2159" s="839">
        <v>1.6244467859455343</v>
      </c>
      <c r="L2159" s="492">
        <f t="shared" si="1207"/>
        <v>1</v>
      </c>
      <c r="M2159" s="490">
        <v>1</v>
      </c>
      <c r="N2159" s="491">
        <f t="shared" si="1200"/>
        <v>1</v>
      </c>
      <c r="O2159" s="576"/>
      <c r="P2159" s="576"/>
      <c r="Q2159" s="492">
        <f t="shared" si="1201"/>
        <v>0</v>
      </c>
      <c r="R2159" s="492"/>
      <c r="S2159" s="715">
        <f t="shared" si="1202"/>
        <v>0</v>
      </c>
      <c r="T2159" s="576"/>
      <c r="U2159" s="609"/>
      <c r="V2159" s="609"/>
      <c r="W2159" s="609"/>
      <c r="X2159" s="609"/>
      <c r="Y2159" s="609"/>
    </row>
    <row r="2160" spans="1:25" s="610" customFormat="1" ht="22.5" customHeight="1" x14ac:dyDescent="0.25">
      <c r="A2160" s="486" t="s">
        <v>5420</v>
      </c>
      <c r="B2160" s="487"/>
      <c r="C2160" s="800" t="s">
        <v>553</v>
      </c>
      <c r="D2160" s="819" t="s">
        <v>4906</v>
      </c>
      <c r="E2160" s="496" t="s">
        <v>18</v>
      </c>
      <c r="F2160" s="570">
        <v>1</v>
      </c>
      <c r="G2160" s="565"/>
      <c r="H2160" s="801"/>
      <c r="I2160" s="492"/>
      <c r="J2160" s="634"/>
      <c r="K2160" s="839">
        <v>1.6023007675795089</v>
      </c>
      <c r="L2160" s="492">
        <f t="shared" si="1207"/>
        <v>1</v>
      </c>
      <c r="M2160" s="490">
        <v>1</v>
      </c>
      <c r="N2160" s="491">
        <f t="shared" si="1200"/>
        <v>1</v>
      </c>
      <c r="O2160" s="576"/>
      <c r="P2160" s="576"/>
      <c r="Q2160" s="492">
        <f t="shared" si="1201"/>
        <v>0</v>
      </c>
      <c r="R2160" s="492"/>
      <c r="S2160" s="715">
        <f t="shared" si="1202"/>
        <v>0</v>
      </c>
      <c r="T2160" s="576"/>
      <c r="U2160" s="609"/>
      <c r="V2160" s="609"/>
      <c r="W2160" s="609"/>
      <c r="X2160" s="609"/>
      <c r="Y2160" s="609"/>
    </row>
    <row r="2161" spans="1:25" s="610" customFormat="1" ht="22.5" customHeight="1" x14ac:dyDescent="0.25">
      <c r="A2161" s="486" t="s">
        <v>5421</v>
      </c>
      <c r="B2161" s="487"/>
      <c r="C2161" s="800" t="s">
        <v>553</v>
      </c>
      <c r="D2161" s="819" t="s">
        <v>4951</v>
      </c>
      <c r="E2161" s="496" t="s">
        <v>18</v>
      </c>
      <c r="F2161" s="570">
        <v>1</v>
      </c>
      <c r="G2161" s="565"/>
      <c r="H2161" s="801"/>
      <c r="I2161" s="492"/>
      <c r="J2161" s="634"/>
      <c r="K2161" s="839">
        <v>3.9092917352885173</v>
      </c>
      <c r="L2161" s="492">
        <f t="shared" si="1207"/>
        <v>1</v>
      </c>
      <c r="M2161" s="490">
        <v>1</v>
      </c>
      <c r="N2161" s="491">
        <f t="shared" si="1200"/>
        <v>1</v>
      </c>
      <c r="O2161" s="576"/>
      <c r="P2161" s="576"/>
      <c r="Q2161" s="492">
        <f t="shared" si="1201"/>
        <v>0</v>
      </c>
      <c r="R2161" s="492"/>
      <c r="S2161" s="715">
        <f t="shared" si="1202"/>
        <v>0</v>
      </c>
      <c r="T2161" s="576"/>
      <c r="U2161" s="609"/>
      <c r="V2161" s="609"/>
      <c r="W2161" s="609"/>
      <c r="X2161" s="609"/>
      <c r="Y2161" s="609"/>
    </row>
    <row r="2162" spans="1:25" s="610" customFormat="1" ht="22.5" customHeight="1" x14ac:dyDescent="0.25">
      <c r="A2162" s="486" t="s">
        <v>5422</v>
      </c>
      <c r="B2162" s="487"/>
      <c r="C2162" s="800" t="s">
        <v>553</v>
      </c>
      <c r="D2162" s="819" t="s">
        <v>4952</v>
      </c>
      <c r="E2162" s="496" t="s">
        <v>18</v>
      </c>
      <c r="F2162" s="570">
        <v>1</v>
      </c>
      <c r="G2162" s="565"/>
      <c r="H2162" s="801"/>
      <c r="I2162" s="492"/>
      <c r="J2162" s="634"/>
      <c r="K2162" s="839">
        <v>0.72</v>
      </c>
      <c r="L2162" s="492">
        <f t="shared" si="1207"/>
        <v>1</v>
      </c>
      <c r="M2162" s="490">
        <v>1</v>
      </c>
      <c r="N2162" s="491">
        <f t="shared" si="1200"/>
        <v>1</v>
      </c>
      <c r="O2162" s="576"/>
      <c r="P2162" s="576"/>
      <c r="Q2162" s="492">
        <f t="shared" si="1201"/>
        <v>0</v>
      </c>
      <c r="R2162" s="492"/>
      <c r="S2162" s="715">
        <f t="shared" si="1202"/>
        <v>0</v>
      </c>
      <c r="T2162" s="576"/>
      <c r="U2162" s="609"/>
      <c r="V2162" s="609"/>
      <c r="W2162" s="609"/>
      <c r="X2162" s="609"/>
      <c r="Y2162" s="609"/>
    </row>
    <row r="2163" spans="1:25" s="610" customFormat="1" ht="22.5" customHeight="1" x14ac:dyDescent="0.25">
      <c r="A2163" s="486" t="s">
        <v>5423</v>
      </c>
      <c r="B2163" s="487"/>
      <c r="C2163" s="800" t="s">
        <v>553</v>
      </c>
      <c r="D2163" s="813" t="s">
        <v>4909</v>
      </c>
      <c r="E2163" s="496" t="s">
        <v>18</v>
      </c>
      <c r="F2163" s="570">
        <v>60</v>
      </c>
      <c r="G2163" s="565"/>
      <c r="H2163" s="801"/>
      <c r="I2163" s="492"/>
      <c r="J2163" s="634"/>
      <c r="K2163" s="839"/>
      <c r="L2163" s="492">
        <f t="shared" si="1207"/>
        <v>60</v>
      </c>
      <c r="M2163" s="490">
        <v>1</v>
      </c>
      <c r="N2163" s="491">
        <f t="shared" si="1200"/>
        <v>60</v>
      </c>
      <c r="O2163" s="576"/>
      <c r="P2163" s="576"/>
      <c r="Q2163" s="492">
        <f t="shared" si="1201"/>
        <v>0</v>
      </c>
      <c r="R2163" s="492"/>
      <c r="S2163" s="715">
        <f t="shared" si="1202"/>
        <v>0</v>
      </c>
      <c r="T2163" s="576"/>
      <c r="U2163" s="609"/>
      <c r="V2163" s="609"/>
      <c r="W2163" s="609"/>
      <c r="X2163" s="609"/>
      <c r="Y2163" s="609"/>
    </row>
    <row r="2164" spans="1:25" s="610" customFormat="1" ht="22.5" customHeight="1" x14ac:dyDescent="0.25">
      <c r="A2164" s="486" t="s">
        <v>5424</v>
      </c>
      <c r="B2164" s="487"/>
      <c r="C2164" s="800" t="s">
        <v>553</v>
      </c>
      <c r="D2164" s="835" t="s">
        <v>705</v>
      </c>
      <c r="E2164" s="841" t="s">
        <v>3</v>
      </c>
      <c r="F2164" s="570">
        <v>1.1000000000000001</v>
      </c>
      <c r="G2164" s="565"/>
      <c r="H2164" s="801"/>
      <c r="I2164" s="492"/>
      <c r="J2164" s="634"/>
      <c r="K2164" s="839"/>
      <c r="L2164" s="492">
        <f t="shared" si="1207"/>
        <v>1.1000000000000001</v>
      </c>
      <c r="M2164" s="490">
        <v>1</v>
      </c>
      <c r="N2164" s="491">
        <f t="shared" si="1200"/>
        <v>1.1000000000000001</v>
      </c>
      <c r="O2164" s="576"/>
      <c r="P2164" s="576"/>
      <c r="Q2164" s="492">
        <f t="shared" si="1201"/>
        <v>0</v>
      </c>
      <c r="R2164" s="492"/>
      <c r="S2164" s="715">
        <f t="shared" si="1202"/>
        <v>0</v>
      </c>
      <c r="T2164" s="576"/>
      <c r="U2164" s="609"/>
      <c r="V2164" s="609"/>
      <c r="W2164" s="609"/>
      <c r="X2164" s="609"/>
      <c r="Y2164" s="609"/>
    </row>
    <row r="2165" spans="1:25" s="610" customFormat="1" ht="22.5" customHeight="1" x14ac:dyDescent="0.25">
      <c r="A2165" s="486" t="s">
        <v>5425</v>
      </c>
      <c r="B2165" s="487"/>
      <c r="C2165" s="800" t="s">
        <v>553</v>
      </c>
      <c r="D2165" s="819" t="s">
        <v>4910</v>
      </c>
      <c r="E2165" s="841" t="s">
        <v>3</v>
      </c>
      <c r="F2165" s="570">
        <v>1.35</v>
      </c>
      <c r="G2165" s="565"/>
      <c r="H2165" s="801"/>
      <c r="I2165" s="492"/>
      <c r="J2165" s="634"/>
      <c r="K2165" s="839"/>
      <c r="L2165" s="492">
        <f t="shared" si="1207"/>
        <v>1.35</v>
      </c>
      <c r="M2165" s="490">
        <v>1</v>
      </c>
      <c r="N2165" s="491">
        <f t="shared" si="1200"/>
        <v>1.35</v>
      </c>
      <c r="O2165" s="576"/>
      <c r="P2165" s="576"/>
      <c r="Q2165" s="492">
        <f t="shared" si="1201"/>
        <v>0</v>
      </c>
      <c r="R2165" s="492"/>
      <c r="S2165" s="715">
        <f t="shared" si="1202"/>
        <v>0</v>
      </c>
      <c r="T2165" s="576"/>
      <c r="U2165" s="609"/>
      <c r="V2165" s="609"/>
      <c r="W2165" s="609"/>
      <c r="X2165" s="609"/>
      <c r="Y2165" s="609"/>
    </row>
    <row r="2166" spans="1:25" s="608" customFormat="1" ht="18.75" customHeight="1" x14ac:dyDescent="0.3">
      <c r="A2166" s="477" t="s">
        <v>5426</v>
      </c>
      <c r="B2166" s="501" t="s">
        <v>2088</v>
      </c>
      <c r="C2166" s="477" t="s">
        <v>552</v>
      </c>
      <c r="D2166" s="812" t="s">
        <v>1338</v>
      </c>
      <c r="E2166" s="479" t="s">
        <v>3</v>
      </c>
      <c r="F2166" s="519">
        <f>F2167+F2169</f>
        <v>112.14</v>
      </c>
      <c r="G2166" s="479"/>
      <c r="H2166" s="479"/>
      <c r="I2166" s="479"/>
      <c r="J2166" s="479"/>
      <c r="K2166" s="500"/>
      <c r="L2166" s="519">
        <f>F2166</f>
        <v>112.14</v>
      </c>
      <c r="M2166" s="507">
        <v>1</v>
      </c>
      <c r="N2166" s="483">
        <f>ROUND(M2166*L2166,2)</f>
        <v>112.14</v>
      </c>
      <c r="O2166" s="575"/>
      <c r="P2166" s="575"/>
      <c r="Q2166" s="485"/>
      <c r="R2166" s="485">
        <f>ROUND(N2166*P2166,2)</f>
        <v>0</v>
      </c>
      <c r="S2166" s="715">
        <f>ROUND(Q2166+R2166,2)</f>
        <v>0</v>
      </c>
      <c r="T2166" s="587"/>
    </row>
    <row r="2167" spans="1:25" s="610" customFormat="1" ht="36.75" customHeight="1" x14ac:dyDescent="0.3">
      <c r="A2167" s="486" t="s">
        <v>5427</v>
      </c>
      <c r="B2167" s="487"/>
      <c r="C2167" s="486" t="s">
        <v>553</v>
      </c>
      <c r="D2167" s="813" t="s">
        <v>4547</v>
      </c>
      <c r="E2167" s="489" t="s">
        <v>3</v>
      </c>
      <c r="F2167" s="497">
        <v>102.51</v>
      </c>
      <c r="G2167" s="497"/>
      <c r="H2167" s="497"/>
      <c r="I2167" s="497"/>
      <c r="J2167" s="497"/>
      <c r="K2167" s="497"/>
      <c r="L2167" s="497">
        <f>F2167</f>
        <v>102.51</v>
      </c>
      <c r="M2167" s="490">
        <v>1.1000000000000001</v>
      </c>
      <c r="N2167" s="491">
        <f t="shared" ref="N2167:N2170" si="1208">ROUND(M2167*L2167,2)</f>
        <v>112.76</v>
      </c>
      <c r="O2167" s="576"/>
      <c r="P2167" s="576"/>
      <c r="Q2167" s="492">
        <f t="shared" ref="Q2167:Q2170" si="1209">ROUND(N2167*O2167,2)</f>
        <v>0</v>
      </c>
      <c r="R2167" s="492"/>
      <c r="S2167" s="715">
        <f t="shared" ref="S2167:S2173" si="1210">ROUND(Q2167+R2167,2)</f>
        <v>0</v>
      </c>
      <c r="T2167" s="584"/>
    </row>
    <row r="2168" spans="1:25" s="610" customFormat="1" x14ac:dyDescent="0.3">
      <c r="A2168" s="486" t="s">
        <v>5428</v>
      </c>
      <c r="B2168" s="487"/>
      <c r="C2168" s="486" t="s">
        <v>553</v>
      </c>
      <c r="D2168" s="493" t="s">
        <v>3440</v>
      </c>
      <c r="E2168" s="489" t="s">
        <v>2</v>
      </c>
      <c r="F2168" s="497">
        <f>F2167</f>
        <v>102.51</v>
      </c>
      <c r="G2168" s="497"/>
      <c r="H2168" s="497"/>
      <c r="I2168" s="497"/>
      <c r="J2168" s="497"/>
      <c r="K2168" s="497"/>
      <c r="L2168" s="497">
        <f t="shared" ref="L2168" si="1211">F2168</f>
        <v>102.51</v>
      </c>
      <c r="M2168" s="490">
        <v>0.7</v>
      </c>
      <c r="N2168" s="491">
        <f t="shared" si="1208"/>
        <v>71.760000000000005</v>
      </c>
      <c r="O2168" s="576"/>
      <c r="P2168" s="576"/>
      <c r="Q2168" s="492">
        <f t="shared" si="1209"/>
        <v>0</v>
      </c>
      <c r="R2168" s="492"/>
      <c r="S2168" s="715">
        <f t="shared" si="1210"/>
        <v>0</v>
      </c>
      <c r="T2168" s="584"/>
    </row>
    <row r="2169" spans="1:25" s="610" customFormat="1" ht="36.75" customHeight="1" x14ac:dyDescent="0.3">
      <c r="A2169" s="486" t="s">
        <v>5429</v>
      </c>
      <c r="B2169" s="487"/>
      <c r="C2169" s="486" t="s">
        <v>553</v>
      </c>
      <c r="D2169" s="813" t="s">
        <v>4613</v>
      </c>
      <c r="E2169" s="489" t="s">
        <v>3</v>
      </c>
      <c r="F2169" s="497">
        <v>9.6300000000000008</v>
      </c>
      <c r="G2169" s="497"/>
      <c r="H2169" s="497"/>
      <c r="I2169" s="497"/>
      <c r="J2169" s="497"/>
      <c r="K2169" s="497"/>
      <c r="L2169" s="497">
        <f>F2169</f>
        <v>9.6300000000000008</v>
      </c>
      <c r="M2169" s="490">
        <v>1.1000000000000001</v>
      </c>
      <c r="N2169" s="491">
        <f t="shared" si="1208"/>
        <v>10.59</v>
      </c>
      <c r="O2169" s="576"/>
      <c r="P2169" s="576"/>
      <c r="Q2169" s="492">
        <f t="shared" si="1209"/>
        <v>0</v>
      </c>
      <c r="R2169" s="492"/>
      <c r="S2169" s="715">
        <f t="shared" si="1210"/>
        <v>0</v>
      </c>
      <c r="T2169" s="584"/>
    </row>
    <row r="2170" spans="1:25" s="610" customFormat="1" x14ac:dyDescent="0.3">
      <c r="A2170" s="486" t="s">
        <v>5430</v>
      </c>
      <c r="B2170" s="487"/>
      <c r="C2170" s="486" t="s">
        <v>553</v>
      </c>
      <c r="D2170" s="493" t="s">
        <v>3440</v>
      </c>
      <c r="E2170" s="489" t="s">
        <v>2</v>
      </c>
      <c r="F2170" s="497">
        <f>F2169</f>
        <v>9.6300000000000008</v>
      </c>
      <c r="G2170" s="497"/>
      <c r="H2170" s="497"/>
      <c r="I2170" s="497"/>
      <c r="J2170" s="497"/>
      <c r="K2170" s="497"/>
      <c r="L2170" s="497">
        <f t="shared" ref="L2170" si="1212">F2170</f>
        <v>9.6300000000000008</v>
      </c>
      <c r="M2170" s="490">
        <v>0.7</v>
      </c>
      <c r="N2170" s="491">
        <f t="shared" si="1208"/>
        <v>6.74</v>
      </c>
      <c r="O2170" s="576"/>
      <c r="P2170" s="576"/>
      <c r="Q2170" s="492">
        <f t="shared" si="1209"/>
        <v>0</v>
      </c>
      <c r="R2170" s="492"/>
      <c r="S2170" s="715">
        <f t="shared" si="1210"/>
        <v>0</v>
      </c>
      <c r="T2170" s="584"/>
    </row>
    <row r="2171" spans="1:25" s="608" customFormat="1" ht="18.75" customHeight="1" x14ac:dyDescent="0.3">
      <c r="A2171" s="477" t="s">
        <v>5431</v>
      </c>
      <c r="B2171" s="501" t="s">
        <v>2090</v>
      </c>
      <c r="C2171" s="477" t="s">
        <v>552</v>
      </c>
      <c r="D2171" s="812" t="s">
        <v>4574</v>
      </c>
      <c r="E2171" s="479" t="s">
        <v>3</v>
      </c>
      <c r="F2171" s="519">
        <f>F2172</f>
        <v>8.2200000000000006</v>
      </c>
      <c r="G2171" s="479"/>
      <c r="H2171" s="479"/>
      <c r="I2171" s="479"/>
      <c r="J2171" s="479"/>
      <c r="K2171" s="500"/>
      <c r="L2171" s="519">
        <f>F2171</f>
        <v>8.2200000000000006</v>
      </c>
      <c r="M2171" s="507">
        <v>1</v>
      </c>
      <c r="N2171" s="483">
        <f>ROUND(M2171*L2171,2)</f>
        <v>8.2200000000000006</v>
      </c>
      <c r="O2171" s="575"/>
      <c r="P2171" s="575"/>
      <c r="Q2171" s="485"/>
      <c r="R2171" s="485">
        <f>ROUND(N2171*P2171,2)</f>
        <v>0</v>
      </c>
      <c r="S2171" s="715">
        <f>ROUND(Q2171+R2171,2)</f>
        <v>0</v>
      </c>
      <c r="T2171" s="587"/>
    </row>
    <row r="2172" spans="1:25" s="610" customFormat="1" ht="36.75" customHeight="1" x14ac:dyDescent="0.3">
      <c r="A2172" s="486" t="s">
        <v>5432</v>
      </c>
      <c r="B2172" s="487"/>
      <c r="C2172" s="486" t="s">
        <v>553</v>
      </c>
      <c r="D2172" s="813" t="s">
        <v>4614</v>
      </c>
      <c r="E2172" s="489" t="s">
        <v>3</v>
      </c>
      <c r="F2172" s="497">
        <v>8.2200000000000006</v>
      </c>
      <c r="G2172" s="497"/>
      <c r="H2172" s="497"/>
      <c r="I2172" s="497"/>
      <c r="J2172" s="497"/>
      <c r="K2172" s="497"/>
      <c r="L2172" s="497">
        <f>F2172</f>
        <v>8.2200000000000006</v>
      </c>
      <c r="M2172" s="490">
        <v>1.1000000000000001</v>
      </c>
      <c r="N2172" s="491">
        <f t="shared" ref="N2172:N2173" si="1213">ROUND(M2172*L2172,2)</f>
        <v>9.0399999999999991</v>
      </c>
      <c r="O2172" s="576"/>
      <c r="P2172" s="576"/>
      <c r="Q2172" s="492">
        <f t="shared" ref="Q2172:Q2173" si="1214">ROUND(N2172*O2172,2)</f>
        <v>0</v>
      </c>
      <c r="R2172" s="492"/>
      <c r="S2172" s="715">
        <f t="shared" si="1210"/>
        <v>0</v>
      </c>
      <c r="T2172" s="584"/>
    </row>
    <row r="2173" spans="1:25" s="610" customFormat="1" ht="21.75" customHeight="1" x14ac:dyDescent="0.3">
      <c r="A2173" s="486" t="s">
        <v>5433</v>
      </c>
      <c r="B2173" s="487"/>
      <c r="C2173" s="486" t="s">
        <v>553</v>
      </c>
      <c r="D2173" s="493" t="s">
        <v>3440</v>
      </c>
      <c r="E2173" s="489" t="s">
        <v>2</v>
      </c>
      <c r="F2173" s="497">
        <f>F2172</f>
        <v>8.2200000000000006</v>
      </c>
      <c r="G2173" s="497"/>
      <c r="H2173" s="497"/>
      <c r="I2173" s="497"/>
      <c r="J2173" s="497"/>
      <c r="K2173" s="497"/>
      <c r="L2173" s="497">
        <f t="shared" ref="L2173" si="1215">F2173</f>
        <v>8.2200000000000006</v>
      </c>
      <c r="M2173" s="490">
        <v>0.7</v>
      </c>
      <c r="N2173" s="491">
        <f t="shared" si="1213"/>
        <v>5.75</v>
      </c>
      <c r="O2173" s="576"/>
      <c r="P2173" s="576"/>
      <c r="Q2173" s="492">
        <f t="shared" si="1214"/>
        <v>0</v>
      </c>
      <c r="R2173" s="492"/>
      <c r="S2173" s="715">
        <f t="shared" si="1210"/>
        <v>0</v>
      </c>
      <c r="T2173" s="584"/>
    </row>
    <row r="2174" spans="1:25" s="559" customFormat="1" x14ac:dyDescent="0.3">
      <c r="A2174" s="477" t="s">
        <v>5434</v>
      </c>
      <c r="B2174" s="501" t="s">
        <v>4988</v>
      </c>
      <c r="C2174" s="504" t="s">
        <v>552</v>
      </c>
      <c r="D2174" s="508" t="s">
        <v>654</v>
      </c>
      <c r="E2174" s="479" t="s">
        <v>18</v>
      </c>
      <c r="F2174" s="500">
        <f>F2175+F2176+F2177+F2178+F2179+F2180+F2181</f>
        <v>71</v>
      </c>
      <c r="G2174" s="500"/>
      <c r="H2174" s="500"/>
      <c r="I2174" s="500"/>
      <c r="J2174" s="500"/>
      <c r="K2174" s="500"/>
      <c r="L2174" s="506">
        <f>F2174</f>
        <v>71</v>
      </c>
      <c r="M2174" s="507">
        <v>1</v>
      </c>
      <c r="N2174" s="483">
        <f>ROUND(M2174*L2174,2)</f>
        <v>71</v>
      </c>
      <c r="O2174" s="575"/>
      <c r="P2174" s="575"/>
      <c r="Q2174" s="485"/>
      <c r="R2174" s="485">
        <f>ROUND(N2174*P2174,2)</f>
        <v>0</v>
      </c>
      <c r="S2174" s="715">
        <f>ROUND(Q2174+R2174,2)</f>
        <v>0</v>
      </c>
      <c r="T2174" s="586"/>
      <c r="U2174" s="558"/>
      <c r="V2174" s="558"/>
      <c r="W2174" s="558"/>
      <c r="X2174" s="558"/>
      <c r="Y2174" s="558"/>
    </row>
    <row r="2175" spans="1:25" s="626" customFormat="1" ht="27.6" x14ac:dyDescent="0.3">
      <c r="A2175" s="486" t="s">
        <v>5435</v>
      </c>
      <c r="B2175" s="543"/>
      <c r="C2175" s="486" t="s">
        <v>553</v>
      </c>
      <c r="D2175" s="813" t="s">
        <v>4942</v>
      </c>
      <c r="E2175" s="496" t="s">
        <v>18</v>
      </c>
      <c r="F2175" s="517">
        <v>6</v>
      </c>
      <c r="G2175" s="517"/>
      <c r="H2175" s="517"/>
      <c r="I2175" s="517"/>
      <c r="J2175" s="517"/>
      <c r="K2175" s="517"/>
      <c r="L2175" s="494">
        <f t="shared" ref="L2175:L2181" si="1216">F2175</f>
        <v>6</v>
      </c>
      <c r="M2175" s="490">
        <v>1</v>
      </c>
      <c r="N2175" s="491">
        <f t="shared" ref="N2175:N2181" si="1217">ROUND(M2175*L2175,2)</f>
        <v>6</v>
      </c>
      <c r="O2175" s="577"/>
      <c r="P2175" s="577"/>
      <c r="Q2175" s="492">
        <f t="shared" ref="Q2175:Q2181" si="1218">ROUND(N2175*O2175,2)</f>
        <v>0</v>
      </c>
      <c r="R2175" s="492"/>
      <c r="S2175" s="715">
        <f t="shared" ref="S2175:S2181" si="1219">ROUND(Q2175+R2175,2)</f>
        <v>0</v>
      </c>
      <c r="T2175" s="584"/>
      <c r="U2175" s="625"/>
      <c r="V2175" s="625"/>
      <c r="W2175" s="625"/>
      <c r="X2175" s="625"/>
      <c r="Y2175" s="625"/>
    </row>
    <row r="2176" spans="1:25" s="626" customFormat="1" ht="27.6" x14ac:dyDescent="0.3">
      <c r="A2176" s="486" t="s">
        <v>5436</v>
      </c>
      <c r="B2176" s="543"/>
      <c r="C2176" s="486" t="s">
        <v>553</v>
      </c>
      <c r="D2176" s="823" t="s">
        <v>4943</v>
      </c>
      <c r="E2176" s="496" t="s">
        <v>18</v>
      </c>
      <c r="F2176" s="517">
        <v>2</v>
      </c>
      <c r="G2176" s="517"/>
      <c r="H2176" s="517"/>
      <c r="I2176" s="517"/>
      <c r="J2176" s="517"/>
      <c r="K2176" s="517"/>
      <c r="L2176" s="494">
        <f t="shared" si="1216"/>
        <v>2</v>
      </c>
      <c r="M2176" s="490">
        <v>1</v>
      </c>
      <c r="N2176" s="491">
        <f t="shared" si="1217"/>
        <v>2</v>
      </c>
      <c r="O2176" s="577"/>
      <c r="P2176" s="577"/>
      <c r="Q2176" s="492">
        <f t="shared" si="1218"/>
        <v>0</v>
      </c>
      <c r="R2176" s="492"/>
      <c r="S2176" s="715">
        <f t="shared" si="1219"/>
        <v>0</v>
      </c>
      <c r="T2176" s="584"/>
      <c r="U2176" s="625"/>
      <c r="V2176" s="625"/>
      <c r="W2176" s="625"/>
      <c r="X2176" s="625"/>
      <c r="Y2176" s="625"/>
    </row>
    <row r="2177" spans="1:25" s="626" customFormat="1" x14ac:dyDescent="0.3">
      <c r="A2177" s="486" t="s">
        <v>5437</v>
      </c>
      <c r="B2177" s="543"/>
      <c r="C2177" s="486" t="s">
        <v>553</v>
      </c>
      <c r="D2177" s="813" t="s">
        <v>4944</v>
      </c>
      <c r="E2177" s="496" t="s">
        <v>18</v>
      </c>
      <c r="F2177" s="517">
        <v>2</v>
      </c>
      <c r="G2177" s="517"/>
      <c r="H2177" s="517"/>
      <c r="I2177" s="517"/>
      <c r="J2177" s="517"/>
      <c r="K2177" s="517"/>
      <c r="L2177" s="494">
        <f t="shared" si="1216"/>
        <v>2</v>
      </c>
      <c r="M2177" s="490">
        <v>1</v>
      </c>
      <c r="N2177" s="491">
        <f t="shared" si="1217"/>
        <v>2</v>
      </c>
      <c r="O2177" s="577"/>
      <c r="P2177" s="577"/>
      <c r="Q2177" s="492">
        <f t="shared" si="1218"/>
        <v>0</v>
      </c>
      <c r="R2177" s="492"/>
      <c r="S2177" s="715">
        <f t="shared" si="1219"/>
        <v>0</v>
      </c>
      <c r="T2177" s="584"/>
      <c r="U2177" s="625"/>
      <c r="V2177" s="625"/>
      <c r="W2177" s="625"/>
      <c r="X2177" s="625"/>
      <c r="Y2177" s="625"/>
    </row>
    <row r="2178" spans="1:25" s="626" customFormat="1" ht="27.6" x14ac:dyDescent="0.3">
      <c r="A2178" s="486" t="s">
        <v>5438</v>
      </c>
      <c r="B2178" s="543"/>
      <c r="C2178" s="486" t="s">
        <v>553</v>
      </c>
      <c r="D2178" s="823" t="s">
        <v>4945</v>
      </c>
      <c r="E2178" s="496" t="s">
        <v>18</v>
      </c>
      <c r="F2178" s="517">
        <v>1</v>
      </c>
      <c r="G2178" s="517"/>
      <c r="H2178" s="517"/>
      <c r="I2178" s="517"/>
      <c r="J2178" s="517"/>
      <c r="K2178" s="517"/>
      <c r="L2178" s="494">
        <f t="shared" si="1216"/>
        <v>1</v>
      </c>
      <c r="M2178" s="490">
        <v>1</v>
      </c>
      <c r="N2178" s="491">
        <f t="shared" si="1217"/>
        <v>1</v>
      </c>
      <c r="O2178" s="577"/>
      <c r="P2178" s="577"/>
      <c r="Q2178" s="492">
        <f t="shared" si="1218"/>
        <v>0</v>
      </c>
      <c r="R2178" s="492"/>
      <c r="S2178" s="715">
        <f t="shared" si="1219"/>
        <v>0</v>
      </c>
      <c r="T2178" s="584"/>
      <c r="U2178" s="625"/>
      <c r="V2178" s="625"/>
      <c r="W2178" s="625"/>
      <c r="X2178" s="625"/>
      <c r="Y2178" s="625"/>
    </row>
    <row r="2179" spans="1:25" s="626" customFormat="1" ht="27.6" x14ac:dyDescent="0.3">
      <c r="A2179" s="486" t="s">
        <v>5439</v>
      </c>
      <c r="B2179" s="543"/>
      <c r="C2179" s="486" t="s">
        <v>553</v>
      </c>
      <c r="D2179" s="813" t="s">
        <v>4946</v>
      </c>
      <c r="E2179" s="496" t="s">
        <v>18</v>
      </c>
      <c r="F2179" s="517">
        <v>36</v>
      </c>
      <c r="G2179" s="517"/>
      <c r="H2179" s="517"/>
      <c r="I2179" s="517"/>
      <c r="J2179" s="517"/>
      <c r="K2179" s="517"/>
      <c r="L2179" s="494">
        <f t="shared" si="1216"/>
        <v>36</v>
      </c>
      <c r="M2179" s="490">
        <v>1</v>
      </c>
      <c r="N2179" s="491">
        <f t="shared" si="1217"/>
        <v>36</v>
      </c>
      <c r="O2179" s="577"/>
      <c r="P2179" s="577"/>
      <c r="Q2179" s="492">
        <f t="shared" si="1218"/>
        <v>0</v>
      </c>
      <c r="R2179" s="492"/>
      <c r="S2179" s="715">
        <f t="shared" si="1219"/>
        <v>0</v>
      </c>
      <c r="T2179" s="584"/>
      <c r="U2179" s="625"/>
      <c r="V2179" s="625"/>
      <c r="W2179" s="625"/>
      <c r="X2179" s="625"/>
      <c r="Y2179" s="625"/>
    </row>
    <row r="2180" spans="1:25" s="626" customFormat="1" ht="15" customHeight="1" x14ac:dyDescent="0.3">
      <c r="A2180" s="486" t="s">
        <v>5440</v>
      </c>
      <c r="B2180" s="543"/>
      <c r="C2180" s="486" t="s">
        <v>553</v>
      </c>
      <c r="D2180" s="823" t="s">
        <v>1639</v>
      </c>
      <c r="E2180" s="496" t="s">
        <v>18</v>
      </c>
      <c r="F2180" s="517">
        <v>13</v>
      </c>
      <c r="G2180" s="517"/>
      <c r="H2180" s="517"/>
      <c r="I2180" s="517"/>
      <c r="J2180" s="517"/>
      <c r="K2180" s="517"/>
      <c r="L2180" s="494">
        <f t="shared" si="1216"/>
        <v>13</v>
      </c>
      <c r="M2180" s="490">
        <v>1</v>
      </c>
      <c r="N2180" s="491">
        <f t="shared" si="1217"/>
        <v>13</v>
      </c>
      <c r="O2180" s="577"/>
      <c r="P2180" s="577"/>
      <c r="Q2180" s="492">
        <f t="shared" si="1218"/>
        <v>0</v>
      </c>
      <c r="R2180" s="492"/>
      <c r="S2180" s="715">
        <f t="shared" si="1219"/>
        <v>0</v>
      </c>
      <c r="T2180" s="584"/>
      <c r="U2180" s="625"/>
      <c r="V2180" s="625"/>
      <c r="W2180" s="625"/>
      <c r="X2180" s="625"/>
      <c r="Y2180" s="625"/>
    </row>
    <row r="2181" spans="1:25" s="626" customFormat="1" ht="27.6" x14ac:dyDescent="0.3">
      <c r="A2181" s="486" t="s">
        <v>5441</v>
      </c>
      <c r="B2181" s="543"/>
      <c r="C2181" s="486" t="s">
        <v>553</v>
      </c>
      <c r="D2181" s="813" t="s">
        <v>4920</v>
      </c>
      <c r="E2181" s="496" t="s">
        <v>18</v>
      </c>
      <c r="F2181" s="517">
        <v>11</v>
      </c>
      <c r="G2181" s="517"/>
      <c r="H2181" s="517"/>
      <c r="I2181" s="517"/>
      <c r="J2181" s="517"/>
      <c r="K2181" s="517"/>
      <c r="L2181" s="494">
        <f t="shared" si="1216"/>
        <v>11</v>
      </c>
      <c r="M2181" s="490">
        <v>1</v>
      </c>
      <c r="N2181" s="491">
        <f t="shared" si="1217"/>
        <v>11</v>
      </c>
      <c r="O2181" s="577"/>
      <c r="P2181" s="577"/>
      <c r="Q2181" s="492">
        <f t="shared" si="1218"/>
        <v>0</v>
      </c>
      <c r="R2181" s="492"/>
      <c r="S2181" s="715">
        <f t="shared" si="1219"/>
        <v>0</v>
      </c>
      <c r="T2181" s="584"/>
      <c r="U2181" s="625"/>
      <c r="V2181" s="625"/>
      <c r="W2181" s="625"/>
      <c r="X2181" s="625"/>
      <c r="Y2181" s="625"/>
    </row>
    <row r="2182" spans="1:25" s="559" customFormat="1" x14ac:dyDescent="0.3">
      <c r="A2182" s="477" t="s">
        <v>5442</v>
      </c>
      <c r="B2182" s="501" t="s">
        <v>2089</v>
      </c>
      <c r="C2182" s="504" t="s">
        <v>552</v>
      </c>
      <c r="D2182" s="499" t="s">
        <v>1127</v>
      </c>
      <c r="E2182" s="479" t="s">
        <v>18</v>
      </c>
      <c r="F2182" s="500">
        <f>F2183</f>
        <v>60</v>
      </c>
      <c r="G2182" s="500"/>
      <c r="H2182" s="500"/>
      <c r="I2182" s="500"/>
      <c r="J2182" s="500"/>
      <c r="K2182" s="500"/>
      <c r="L2182" s="506">
        <f>F2182</f>
        <v>60</v>
      </c>
      <c r="M2182" s="507">
        <v>1</v>
      </c>
      <c r="N2182" s="483">
        <f>ROUND(M2182*L2182,2)</f>
        <v>60</v>
      </c>
      <c r="O2182" s="575"/>
      <c r="P2182" s="575"/>
      <c r="Q2182" s="485"/>
      <c r="R2182" s="485">
        <f>ROUND(N2182*P2182,2)</f>
        <v>0</v>
      </c>
      <c r="S2182" s="715">
        <f t="shared" ref="S2182:S2187" si="1220">ROUND(Q2182+R2182,2)</f>
        <v>0</v>
      </c>
      <c r="T2182" s="586"/>
      <c r="U2182" s="558"/>
      <c r="V2182" s="558"/>
      <c r="W2182" s="558"/>
      <c r="X2182" s="558"/>
      <c r="Y2182" s="558"/>
    </row>
    <row r="2183" spans="1:25" s="626" customFormat="1" x14ac:dyDescent="0.3">
      <c r="A2183" s="486" t="s">
        <v>5443</v>
      </c>
      <c r="B2183" s="543"/>
      <c r="C2183" s="486" t="s">
        <v>553</v>
      </c>
      <c r="D2183" s="813" t="s">
        <v>4914</v>
      </c>
      <c r="E2183" s="496" t="s">
        <v>18</v>
      </c>
      <c r="F2183" s="517">
        <v>60</v>
      </c>
      <c r="G2183" s="517"/>
      <c r="H2183" s="517"/>
      <c r="I2183" s="517"/>
      <c r="J2183" s="517"/>
      <c r="K2183" s="517"/>
      <c r="L2183" s="494">
        <f t="shared" ref="L2183" si="1221">F2183</f>
        <v>60</v>
      </c>
      <c r="M2183" s="490">
        <v>1</v>
      </c>
      <c r="N2183" s="491">
        <f t="shared" ref="N2183" si="1222">ROUND(M2183*L2183,2)</f>
        <v>60</v>
      </c>
      <c r="O2183" s="577"/>
      <c r="P2183" s="577"/>
      <c r="Q2183" s="492">
        <f>ROUND(N2183*O2183,2)</f>
        <v>0</v>
      </c>
      <c r="R2183" s="492"/>
      <c r="S2183" s="715">
        <f t="shared" si="1220"/>
        <v>0</v>
      </c>
      <c r="T2183" s="584"/>
      <c r="U2183" s="625"/>
      <c r="V2183" s="625"/>
      <c r="W2183" s="625"/>
      <c r="X2183" s="625"/>
      <c r="Y2183" s="625"/>
    </row>
    <row r="2184" spans="1:25" s="559" customFormat="1" x14ac:dyDescent="0.3">
      <c r="A2184" s="477" t="s">
        <v>5444</v>
      </c>
      <c r="B2184" s="501" t="s">
        <v>2977</v>
      </c>
      <c r="C2184" s="504" t="s">
        <v>552</v>
      </c>
      <c r="D2184" s="508" t="s">
        <v>3722</v>
      </c>
      <c r="E2184" s="479" t="s">
        <v>1685</v>
      </c>
      <c r="F2184" s="500">
        <f>F2185</f>
        <v>1</v>
      </c>
      <c r="G2184" s="500"/>
      <c r="H2184" s="500"/>
      <c r="I2184" s="500"/>
      <c r="J2184" s="500"/>
      <c r="K2184" s="500"/>
      <c r="L2184" s="506">
        <f>F2184</f>
        <v>1</v>
      </c>
      <c r="M2184" s="507">
        <v>1</v>
      </c>
      <c r="N2184" s="483">
        <f>ROUND(M2184*L2184,2)</f>
        <v>1</v>
      </c>
      <c r="O2184" s="575"/>
      <c r="P2184" s="575"/>
      <c r="Q2184" s="485"/>
      <c r="R2184" s="485">
        <f>ROUND(N2184*P2184,2)</f>
        <v>0</v>
      </c>
      <c r="S2184" s="715">
        <f t="shared" si="1220"/>
        <v>0</v>
      </c>
      <c r="T2184" s="586"/>
      <c r="U2184" s="558"/>
      <c r="V2184" s="558"/>
      <c r="W2184" s="558"/>
      <c r="X2184" s="558"/>
      <c r="Y2184" s="558"/>
    </row>
    <row r="2185" spans="1:25" s="828" customFormat="1" x14ac:dyDescent="0.25">
      <c r="A2185" s="546" t="s">
        <v>5445</v>
      </c>
      <c r="B2185" s="554"/>
      <c r="C2185" s="546" t="s">
        <v>553</v>
      </c>
      <c r="D2185" s="822" t="s">
        <v>4947</v>
      </c>
      <c r="E2185" s="555" t="s">
        <v>1685</v>
      </c>
      <c r="F2185" s="826">
        <v>1</v>
      </c>
      <c r="G2185" s="826"/>
      <c r="H2185" s="826"/>
      <c r="I2185" s="826"/>
      <c r="J2185" s="826"/>
      <c r="K2185" s="826"/>
      <c r="L2185" s="553">
        <f t="shared" ref="L2185" si="1223">F2185</f>
        <v>1</v>
      </c>
      <c r="M2185" s="550">
        <v>1</v>
      </c>
      <c r="N2185" s="491">
        <f t="shared" ref="N2185" si="1224">ROUND(M2185*L2185,2)</f>
        <v>1</v>
      </c>
      <c r="O2185" s="582"/>
      <c r="P2185" s="582"/>
      <c r="Q2185" s="492">
        <f>ROUND(N2185*O2185,2)</f>
        <v>0</v>
      </c>
      <c r="R2185" s="492"/>
      <c r="S2185" s="715">
        <f t="shared" si="1220"/>
        <v>0</v>
      </c>
      <c r="T2185" s="701" t="s">
        <v>3121</v>
      </c>
      <c r="U2185" s="827"/>
      <c r="V2185" s="827"/>
      <c r="W2185" s="827"/>
      <c r="X2185" s="827"/>
      <c r="Y2185" s="827"/>
    </row>
    <row r="2186" spans="1:25" s="559" customFormat="1" x14ac:dyDescent="0.3">
      <c r="A2186" s="477" t="s">
        <v>5446</v>
      </c>
      <c r="B2186" s="501" t="s">
        <v>2089</v>
      </c>
      <c r="C2186" s="504" t="s">
        <v>552</v>
      </c>
      <c r="D2186" s="499" t="s">
        <v>655</v>
      </c>
      <c r="E2186" s="479" t="s">
        <v>18</v>
      </c>
      <c r="F2186" s="500">
        <f>F2187</f>
        <v>10</v>
      </c>
      <c r="G2186" s="500"/>
      <c r="H2186" s="500"/>
      <c r="I2186" s="500"/>
      <c r="J2186" s="500"/>
      <c r="K2186" s="500"/>
      <c r="L2186" s="506">
        <f>F2186</f>
        <v>10</v>
      </c>
      <c r="M2186" s="507">
        <v>1</v>
      </c>
      <c r="N2186" s="483">
        <f>ROUND(M2186*L2186,2)</f>
        <v>10</v>
      </c>
      <c r="O2186" s="575"/>
      <c r="P2186" s="575"/>
      <c r="Q2186" s="485"/>
      <c r="R2186" s="485">
        <f>ROUND(N2186*P2186,2)</f>
        <v>0</v>
      </c>
      <c r="S2186" s="715">
        <f t="shared" si="1220"/>
        <v>0</v>
      </c>
      <c r="T2186" s="586"/>
      <c r="U2186" s="558"/>
      <c r="V2186" s="558"/>
      <c r="W2186" s="558"/>
      <c r="X2186" s="558"/>
      <c r="Y2186" s="558"/>
    </row>
    <row r="2187" spans="1:25" s="626" customFormat="1" x14ac:dyDescent="0.3">
      <c r="A2187" s="486" t="s">
        <v>5447</v>
      </c>
      <c r="B2187" s="543"/>
      <c r="C2187" s="486" t="s">
        <v>553</v>
      </c>
      <c r="D2187" s="819" t="s">
        <v>3730</v>
      </c>
      <c r="E2187" s="496" t="s">
        <v>18</v>
      </c>
      <c r="F2187" s="517">
        <v>10</v>
      </c>
      <c r="G2187" s="517"/>
      <c r="H2187" s="517"/>
      <c r="I2187" s="517"/>
      <c r="J2187" s="517"/>
      <c r="K2187" s="517"/>
      <c r="L2187" s="494">
        <f t="shared" ref="L2187" si="1225">F2187</f>
        <v>10</v>
      </c>
      <c r="M2187" s="490">
        <v>1</v>
      </c>
      <c r="N2187" s="491">
        <f t="shared" ref="N2187" si="1226">ROUND(M2187*L2187,2)</f>
        <v>10</v>
      </c>
      <c r="O2187" s="577"/>
      <c r="P2187" s="577"/>
      <c r="Q2187" s="492">
        <f>ROUND(N2187*O2187,2)</f>
        <v>0</v>
      </c>
      <c r="R2187" s="492"/>
      <c r="S2187" s="715">
        <f t="shared" si="1220"/>
        <v>0</v>
      </c>
      <c r="T2187" s="584"/>
      <c r="U2187" s="625"/>
      <c r="V2187" s="625"/>
      <c r="W2187" s="625"/>
      <c r="X2187" s="625"/>
      <c r="Y2187" s="625"/>
    </row>
    <row r="2188" spans="1:25" s="617" customFormat="1" ht="22.5" customHeight="1" x14ac:dyDescent="0.3">
      <c r="A2188" s="510" t="s">
        <v>5448</v>
      </c>
      <c r="B2188" s="511"/>
      <c r="C2188" s="510"/>
      <c r="D2188" s="465" t="s">
        <v>4948</v>
      </c>
      <c r="E2188" s="512"/>
      <c r="F2188" s="513"/>
      <c r="G2188" s="512"/>
      <c r="H2188" s="512"/>
      <c r="I2188" s="512"/>
      <c r="J2188" s="512"/>
      <c r="K2188" s="512"/>
      <c r="L2188" s="514"/>
      <c r="M2188" s="467"/>
      <c r="N2188" s="468"/>
      <c r="O2188" s="579"/>
      <c r="P2188" s="579"/>
      <c r="Q2188" s="469"/>
      <c r="R2188" s="469"/>
      <c r="S2188" s="715"/>
      <c r="T2188" s="579"/>
      <c r="U2188" s="616"/>
      <c r="V2188" s="616"/>
      <c r="W2188" s="616"/>
      <c r="X2188" s="616"/>
      <c r="Y2188" s="616"/>
    </row>
    <row r="2189" spans="1:25" s="608" customFormat="1" ht="32.25" customHeight="1" x14ac:dyDescent="0.3">
      <c r="A2189" s="477" t="s">
        <v>5449</v>
      </c>
      <c r="B2189" s="501" t="s">
        <v>2086</v>
      </c>
      <c r="C2189" s="477" t="s">
        <v>552</v>
      </c>
      <c r="D2189" s="802" t="s">
        <v>3128</v>
      </c>
      <c r="E2189" s="803" t="s">
        <v>3</v>
      </c>
      <c r="F2189" s="804"/>
      <c r="G2189" s="803"/>
      <c r="H2189" s="479"/>
      <c r="I2189" s="480"/>
      <c r="J2189" s="480"/>
      <c r="K2189" s="480">
        <f>SUM(K2190:K2196)</f>
        <v>49.201000000000008</v>
      </c>
      <c r="L2189" s="480">
        <f>K2189</f>
        <v>49.201000000000008</v>
      </c>
      <c r="M2189" s="482">
        <v>1</v>
      </c>
      <c r="N2189" s="483">
        <f>ROUND(M2189*L2189,2)</f>
        <v>49.2</v>
      </c>
      <c r="O2189" s="575"/>
      <c r="P2189" s="575"/>
      <c r="Q2189" s="485"/>
      <c r="R2189" s="485">
        <f>ROUND(N2189*P2189,2)</f>
        <v>0</v>
      </c>
      <c r="S2189" s="715">
        <f>ROUND(Q2189+R2189,2)</f>
        <v>0</v>
      </c>
      <c r="T2189" s="575" t="s">
        <v>555</v>
      </c>
      <c r="U2189" s="607"/>
      <c r="V2189" s="607"/>
      <c r="W2189" s="607"/>
      <c r="X2189" s="607"/>
      <c r="Y2189" s="607"/>
    </row>
    <row r="2190" spans="1:25" s="610" customFormat="1" ht="22.5" customHeight="1" x14ac:dyDescent="0.25">
      <c r="A2190" s="486" t="s">
        <v>5450</v>
      </c>
      <c r="B2190" s="487"/>
      <c r="C2190" s="800" t="s">
        <v>553</v>
      </c>
      <c r="D2190" s="813" t="s">
        <v>4615</v>
      </c>
      <c r="E2190" s="496" t="s">
        <v>1210</v>
      </c>
      <c r="F2190" s="570"/>
      <c r="G2190" s="565"/>
      <c r="H2190" s="801"/>
      <c r="I2190" s="492">
        <v>0.2</v>
      </c>
      <c r="J2190" s="634">
        <v>48.78</v>
      </c>
      <c r="K2190" s="492">
        <f>J2190*I2190*3.14</f>
        <v>30.633840000000003</v>
      </c>
      <c r="L2190" s="492">
        <f>J2190</f>
        <v>48.78</v>
      </c>
      <c r="M2190" s="490">
        <v>1.1000000000000001</v>
      </c>
      <c r="N2190" s="491">
        <f t="shared" ref="N2190:N2197" si="1227">ROUND(M2190*L2190,2)</f>
        <v>53.66</v>
      </c>
      <c r="O2190" s="576"/>
      <c r="P2190" s="576"/>
      <c r="Q2190" s="492">
        <f t="shared" ref="Q2190:Q2197" si="1228">ROUND(N2190*O2190,2)</f>
        <v>0</v>
      </c>
      <c r="R2190" s="492"/>
      <c r="S2190" s="715">
        <f t="shared" ref="S2190:S2197" si="1229">ROUND(Q2190+R2190,2)</f>
        <v>0</v>
      </c>
      <c r="T2190" s="576"/>
      <c r="U2190" s="609"/>
      <c r="V2190" s="609"/>
      <c r="W2190" s="609"/>
      <c r="X2190" s="609"/>
      <c r="Y2190" s="609"/>
    </row>
    <row r="2191" spans="1:25" s="610" customFormat="1" ht="22.5" customHeight="1" x14ac:dyDescent="0.25">
      <c r="A2191" s="486" t="s">
        <v>5451</v>
      </c>
      <c r="B2191" s="487"/>
      <c r="C2191" s="800" t="s">
        <v>553</v>
      </c>
      <c r="D2191" s="813" t="s">
        <v>4519</v>
      </c>
      <c r="E2191" s="496" t="s">
        <v>1210</v>
      </c>
      <c r="F2191" s="570"/>
      <c r="G2191" s="565"/>
      <c r="H2191" s="801"/>
      <c r="I2191" s="492">
        <v>0.1</v>
      </c>
      <c r="J2191" s="634">
        <v>48.94</v>
      </c>
      <c r="K2191" s="492">
        <f>J2191*I2191*3.14</f>
        <v>15.36716</v>
      </c>
      <c r="L2191" s="492">
        <f t="shared" ref="L2191" si="1230">J2191</f>
        <v>48.94</v>
      </c>
      <c r="M2191" s="490">
        <v>1.1000000000000001</v>
      </c>
      <c r="N2191" s="491">
        <f t="shared" si="1227"/>
        <v>53.83</v>
      </c>
      <c r="O2191" s="576"/>
      <c r="P2191" s="576"/>
      <c r="Q2191" s="492">
        <f t="shared" si="1228"/>
        <v>0</v>
      </c>
      <c r="R2191" s="492"/>
      <c r="S2191" s="715">
        <f t="shared" si="1229"/>
        <v>0</v>
      </c>
      <c r="T2191" s="576"/>
      <c r="U2191" s="609"/>
      <c r="V2191" s="609"/>
      <c r="W2191" s="609"/>
      <c r="X2191" s="609"/>
      <c r="Y2191" s="609"/>
    </row>
    <row r="2192" spans="1:25" s="610" customFormat="1" ht="22.5" customHeight="1" x14ac:dyDescent="0.25">
      <c r="A2192" s="486" t="s">
        <v>5452</v>
      </c>
      <c r="B2192" s="487"/>
      <c r="C2192" s="800" t="s">
        <v>553</v>
      </c>
      <c r="D2192" s="813" t="s">
        <v>4932</v>
      </c>
      <c r="E2192" s="496" t="s">
        <v>18</v>
      </c>
      <c r="F2192" s="570">
        <v>9</v>
      </c>
      <c r="G2192" s="565"/>
      <c r="H2192" s="801"/>
      <c r="I2192" s="492"/>
      <c r="J2192" s="634"/>
      <c r="K2192" s="492">
        <f>0.08*9</f>
        <v>0.72</v>
      </c>
      <c r="L2192" s="492">
        <f>F2192</f>
        <v>9</v>
      </c>
      <c r="M2192" s="490">
        <v>1</v>
      </c>
      <c r="N2192" s="491">
        <f t="shared" si="1227"/>
        <v>9</v>
      </c>
      <c r="O2192" s="576"/>
      <c r="P2192" s="576"/>
      <c r="Q2192" s="492">
        <f t="shared" si="1228"/>
        <v>0</v>
      </c>
      <c r="R2192" s="492"/>
      <c r="S2192" s="715">
        <f t="shared" si="1229"/>
        <v>0</v>
      </c>
      <c r="T2192" s="576"/>
      <c r="U2192" s="609"/>
      <c r="V2192" s="609"/>
      <c r="W2192" s="609"/>
      <c r="X2192" s="609"/>
      <c r="Y2192" s="609"/>
    </row>
    <row r="2193" spans="1:25" s="610" customFormat="1" ht="22.5" customHeight="1" x14ac:dyDescent="0.25">
      <c r="A2193" s="486" t="s">
        <v>5453</v>
      </c>
      <c r="B2193" s="487"/>
      <c r="C2193" s="800" t="s">
        <v>553</v>
      </c>
      <c r="D2193" s="813" t="s">
        <v>4594</v>
      </c>
      <c r="E2193" s="496" t="s">
        <v>18</v>
      </c>
      <c r="F2193" s="570">
        <v>1</v>
      </c>
      <c r="G2193" s="565"/>
      <c r="H2193" s="801"/>
      <c r="I2193" s="492"/>
      <c r="J2193" s="634"/>
      <c r="K2193" s="492">
        <v>0.08</v>
      </c>
      <c r="L2193" s="492">
        <f t="shared" ref="L2193:L2196" si="1231">F2193</f>
        <v>1</v>
      </c>
      <c r="M2193" s="490">
        <v>1</v>
      </c>
      <c r="N2193" s="491">
        <f t="shared" si="1227"/>
        <v>1</v>
      </c>
      <c r="O2193" s="576"/>
      <c r="P2193" s="576"/>
      <c r="Q2193" s="492">
        <f t="shared" si="1228"/>
        <v>0</v>
      </c>
      <c r="R2193" s="492"/>
      <c r="S2193" s="715">
        <f t="shared" si="1229"/>
        <v>0</v>
      </c>
      <c r="T2193" s="576"/>
      <c r="U2193" s="609"/>
      <c r="V2193" s="609"/>
      <c r="W2193" s="609"/>
      <c r="X2193" s="609"/>
      <c r="Y2193" s="609"/>
    </row>
    <row r="2194" spans="1:25" s="610" customFormat="1" ht="22.5" customHeight="1" x14ac:dyDescent="0.25">
      <c r="A2194" s="486" t="s">
        <v>5454</v>
      </c>
      <c r="B2194" s="487"/>
      <c r="C2194" s="800" t="s">
        <v>553</v>
      </c>
      <c r="D2194" s="813" t="s">
        <v>4933</v>
      </c>
      <c r="E2194" s="496" t="s">
        <v>18</v>
      </c>
      <c r="F2194" s="570">
        <v>7</v>
      </c>
      <c r="G2194" s="565"/>
      <c r="H2194" s="801"/>
      <c r="I2194" s="492"/>
      <c r="J2194" s="634"/>
      <c r="K2194" s="667">
        <f>0.26*7</f>
        <v>1.82</v>
      </c>
      <c r="L2194" s="492">
        <f t="shared" si="1231"/>
        <v>7</v>
      </c>
      <c r="M2194" s="490">
        <v>1</v>
      </c>
      <c r="N2194" s="491">
        <f t="shared" si="1227"/>
        <v>7</v>
      </c>
      <c r="O2194" s="576"/>
      <c r="P2194" s="576"/>
      <c r="Q2194" s="492">
        <f t="shared" si="1228"/>
        <v>0</v>
      </c>
      <c r="R2194" s="492"/>
      <c r="S2194" s="715">
        <f t="shared" si="1229"/>
        <v>0</v>
      </c>
      <c r="T2194" s="576"/>
      <c r="U2194" s="609"/>
      <c r="V2194" s="609"/>
      <c r="W2194" s="609"/>
      <c r="X2194" s="609"/>
      <c r="Y2194" s="609"/>
    </row>
    <row r="2195" spans="1:25" s="610" customFormat="1" ht="22.5" customHeight="1" x14ac:dyDescent="0.25">
      <c r="A2195" s="486" t="s">
        <v>5455</v>
      </c>
      <c r="B2195" s="487"/>
      <c r="C2195" s="800" t="s">
        <v>553</v>
      </c>
      <c r="D2195" s="813" t="s">
        <v>4617</v>
      </c>
      <c r="E2195" s="496" t="s">
        <v>18</v>
      </c>
      <c r="F2195" s="570">
        <v>2</v>
      </c>
      <c r="G2195" s="565"/>
      <c r="H2195" s="801"/>
      <c r="I2195" s="492"/>
      <c r="J2195" s="634"/>
      <c r="K2195" s="667">
        <f>0.26*2</f>
        <v>0.52</v>
      </c>
      <c r="L2195" s="492">
        <f t="shared" si="1231"/>
        <v>2</v>
      </c>
      <c r="M2195" s="490">
        <v>1</v>
      </c>
      <c r="N2195" s="491">
        <f t="shared" si="1227"/>
        <v>2</v>
      </c>
      <c r="O2195" s="576"/>
      <c r="P2195" s="576"/>
      <c r="Q2195" s="492">
        <f t="shared" si="1228"/>
        <v>0</v>
      </c>
      <c r="R2195" s="492"/>
      <c r="S2195" s="715">
        <f t="shared" si="1229"/>
        <v>0</v>
      </c>
      <c r="T2195" s="576"/>
      <c r="U2195" s="609"/>
      <c r="V2195" s="609"/>
      <c r="W2195" s="609"/>
      <c r="X2195" s="609"/>
      <c r="Y2195" s="609"/>
    </row>
    <row r="2196" spans="1:25" s="610" customFormat="1" ht="22.5" customHeight="1" x14ac:dyDescent="0.25">
      <c r="A2196" s="486" t="s">
        <v>5456</v>
      </c>
      <c r="B2196" s="487"/>
      <c r="C2196" s="800" t="s">
        <v>553</v>
      </c>
      <c r="D2196" s="819" t="s">
        <v>4846</v>
      </c>
      <c r="E2196" s="496" t="s">
        <v>18</v>
      </c>
      <c r="F2196" s="832">
        <v>1</v>
      </c>
      <c r="G2196" s="565"/>
      <c r="H2196" s="801"/>
      <c r="I2196" s="492"/>
      <c r="J2196" s="634"/>
      <c r="K2196" s="667">
        <v>0.06</v>
      </c>
      <c r="L2196" s="492">
        <f t="shared" si="1231"/>
        <v>1</v>
      </c>
      <c r="M2196" s="490">
        <v>1</v>
      </c>
      <c r="N2196" s="491">
        <f t="shared" si="1227"/>
        <v>1</v>
      </c>
      <c r="O2196" s="576"/>
      <c r="P2196" s="576"/>
      <c r="Q2196" s="492">
        <f t="shared" si="1228"/>
        <v>0</v>
      </c>
      <c r="R2196" s="492"/>
      <c r="S2196" s="715">
        <f t="shared" si="1229"/>
        <v>0</v>
      </c>
      <c r="T2196" s="576"/>
      <c r="U2196" s="609"/>
      <c r="V2196" s="609"/>
      <c r="W2196" s="609"/>
      <c r="X2196" s="609"/>
      <c r="Y2196" s="609"/>
    </row>
    <row r="2197" spans="1:25" s="610" customFormat="1" ht="22.5" customHeight="1" x14ac:dyDescent="0.25">
      <c r="A2197" s="486" t="s">
        <v>5457</v>
      </c>
      <c r="B2197" s="487"/>
      <c r="C2197" s="800" t="s">
        <v>553</v>
      </c>
      <c r="D2197" s="835" t="s">
        <v>705</v>
      </c>
      <c r="E2197" s="806" t="s">
        <v>3</v>
      </c>
      <c r="F2197" s="807">
        <v>7.0000000000000007E-2</v>
      </c>
      <c r="G2197" s="565"/>
      <c r="H2197" s="801"/>
      <c r="I2197" s="492"/>
      <c r="J2197" s="634"/>
      <c r="K2197" s="492"/>
      <c r="L2197" s="492">
        <f>F2197</f>
        <v>7.0000000000000007E-2</v>
      </c>
      <c r="M2197" s="490">
        <v>1</v>
      </c>
      <c r="N2197" s="491">
        <f t="shared" si="1227"/>
        <v>7.0000000000000007E-2</v>
      </c>
      <c r="O2197" s="576"/>
      <c r="P2197" s="576"/>
      <c r="Q2197" s="492">
        <f t="shared" si="1228"/>
        <v>0</v>
      </c>
      <c r="R2197" s="492"/>
      <c r="S2197" s="715">
        <f t="shared" si="1229"/>
        <v>0</v>
      </c>
      <c r="T2197" s="576"/>
      <c r="U2197" s="609"/>
      <c r="V2197" s="609"/>
      <c r="W2197" s="609"/>
      <c r="X2197" s="609"/>
      <c r="Y2197" s="609"/>
    </row>
    <row r="2198" spans="1:25" s="608" customFormat="1" ht="18.75" customHeight="1" x14ac:dyDescent="0.3">
      <c r="A2198" s="477" t="s">
        <v>5458</v>
      </c>
      <c r="B2198" s="501" t="s">
        <v>2088</v>
      </c>
      <c r="C2198" s="477" t="s">
        <v>552</v>
      </c>
      <c r="D2198" s="812" t="s">
        <v>1338</v>
      </c>
      <c r="E2198" s="479" t="s">
        <v>3</v>
      </c>
      <c r="F2198" s="519">
        <f>F2199</f>
        <v>53.709999999999994</v>
      </c>
      <c r="G2198" s="479"/>
      <c r="H2198" s="479"/>
      <c r="I2198" s="479"/>
      <c r="J2198" s="479"/>
      <c r="K2198" s="500"/>
      <c r="L2198" s="519">
        <f>F2198</f>
        <v>53.709999999999994</v>
      </c>
      <c r="M2198" s="507">
        <v>1</v>
      </c>
      <c r="N2198" s="483">
        <f>ROUND(M2198*L2198,2)</f>
        <v>53.71</v>
      </c>
      <c r="O2198" s="575"/>
      <c r="P2198" s="575"/>
      <c r="Q2198" s="485"/>
      <c r="R2198" s="485">
        <f>ROUND(N2198*P2198,2)</f>
        <v>0</v>
      </c>
      <c r="S2198" s="715">
        <f>ROUND(Q2198+R2198,2)</f>
        <v>0</v>
      </c>
      <c r="T2198" s="587"/>
    </row>
    <row r="2199" spans="1:25" s="610" customFormat="1" ht="36.75" customHeight="1" x14ac:dyDescent="0.3">
      <c r="A2199" s="486" t="s">
        <v>5459</v>
      </c>
      <c r="B2199" s="487"/>
      <c r="C2199" s="486" t="s">
        <v>553</v>
      </c>
      <c r="D2199" s="813" t="s">
        <v>4750</v>
      </c>
      <c r="E2199" s="489" t="s">
        <v>3</v>
      </c>
      <c r="F2199" s="497">
        <f>18.52+35.19</f>
        <v>53.709999999999994</v>
      </c>
      <c r="G2199" s="497"/>
      <c r="H2199" s="497"/>
      <c r="I2199" s="497"/>
      <c r="J2199" s="497"/>
      <c r="K2199" s="497"/>
      <c r="L2199" s="497">
        <f>F2199</f>
        <v>53.709999999999994</v>
      </c>
      <c r="M2199" s="490">
        <v>1.1000000000000001</v>
      </c>
      <c r="N2199" s="491">
        <f t="shared" ref="N2199:N2200" si="1232">ROUND(M2199*L2199,2)</f>
        <v>59.08</v>
      </c>
      <c r="O2199" s="576"/>
      <c r="P2199" s="576"/>
      <c r="Q2199" s="492">
        <f t="shared" ref="Q2199:Q2200" si="1233">ROUND(N2199*O2199,2)</f>
        <v>0</v>
      </c>
      <c r="R2199" s="492"/>
      <c r="S2199" s="715">
        <f t="shared" ref="S2199:S2200" si="1234">ROUND(Q2199+R2199,2)</f>
        <v>0</v>
      </c>
      <c r="T2199" s="584"/>
    </row>
    <row r="2200" spans="1:25" s="610" customFormat="1" x14ac:dyDescent="0.3">
      <c r="A2200" s="486" t="s">
        <v>5460</v>
      </c>
      <c r="B2200" s="487"/>
      <c r="C2200" s="486" t="s">
        <v>553</v>
      </c>
      <c r="D2200" s="493" t="s">
        <v>3440</v>
      </c>
      <c r="E2200" s="489" t="s">
        <v>2</v>
      </c>
      <c r="F2200" s="497">
        <f>F2199</f>
        <v>53.709999999999994</v>
      </c>
      <c r="G2200" s="497"/>
      <c r="H2200" s="497"/>
      <c r="I2200" s="497"/>
      <c r="J2200" s="497"/>
      <c r="K2200" s="497"/>
      <c r="L2200" s="497">
        <f t="shared" ref="L2200" si="1235">F2200</f>
        <v>53.709999999999994</v>
      </c>
      <c r="M2200" s="490">
        <v>2</v>
      </c>
      <c r="N2200" s="491">
        <f t="shared" si="1232"/>
        <v>107.42</v>
      </c>
      <c r="O2200" s="576"/>
      <c r="P2200" s="576"/>
      <c r="Q2200" s="492">
        <f t="shared" si="1233"/>
        <v>0</v>
      </c>
      <c r="R2200" s="492"/>
      <c r="S2200" s="715">
        <f t="shared" si="1234"/>
        <v>0</v>
      </c>
      <c r="T2200" s="584"/>
    </row>
    <row r="2201" spans="1:25" s="559" customFormat="1" x14ac:dyDescent="0.3">
      <c r="A2201" s="477" t="s">
        <v>5461</v>
      </c>
      <c r="B2201" s="501" t="s">
        <v>4988</v>
      </c>
      <c r="C2201" s="504" t="s">
        <v>552</v>
      </c>
      <c r="D2201" s="508" t="s">
        <v>654</v>
      </c>
      <c r="E2201" s="479" t="s">
        <v>18</v>
      </c>
      <c r="F2201" s="500">
        <f>F2202</f>
        <v>1</v>
      </c>
      <c r="G2201" s="500"/>
      <c r="H2201" s="500"/>
      <c r="I2201" s="500"/>
      <c r="J2201" s="500"/>
      <c r="K2201" s="500"/>
      <c r="L2201" s="506">
        <f>F2201</f>
        <v>1</v>
      </c>
      <c r="M2201" s="507">
        <v>1</v>
      </c>
      <c r="N2201" s="483">
        <f>ROUND(M2201*L2201,2)</f>
        <v>1</v>
      </c>
      <c r="O2201" s="575"/>
      <c r="P2201" s="575"/>
      <c r="Q2201" s="485"/>
      <c r="R2201" s="485">
        <f>ROUND(N2201*P2201,2)</f>
        <v>0</v>
      </c>
      <c r="S2201" s="715">
        <f>ROUND(Q2201+R2201,2)</f>
        <v>0</v>
      </c>
      <c r="T2201" s="586"/>
      <c r="U2201" s="558"/>
      <c r="V2201" s="558"/>
      <c r="W2201" s="558"/>
      <c r="X2201" s="558"/>
      <c r="Y2201" s="558"/>
    </row>
    <row r="2202" spans="1:25" s="626" customFormat="1" ht="30.75" customHeight="1" x14ac:dyDescent="0.3">
      <c r="A2202" s="486" t="s">
        <v>5462</v>
      </c>
      <c r="B2202" s="543"/>
      <c r="C2202" s="486" t="s">
        <v>553</v>
      </c>
      <c r="D2202" s="823" t="s">
        <v>3672</v>
      </c>
      <c r="E2202" s="496" t="s">
        <v>18</v>
      </c>
      <c r="F2202" s="517">
        <v>1</v>
      </c>
      <c r="G2202" s="517"/>
      <c r="H2202" s="517"/>
      <c r="I2202" s="517"/>
      <c r="J2202" s="517"/>
      <c r="K2202" s="517"/>
      <c r="L2202" s="494">
        <f t="shared" ref="L2202" si="1236">F2202</f>
        <v>1</v>
      </c>
      <c r="M2202" s="490">
        <v>1</v>
      </c>
      <c r="N2202" s="491">
        <f t="shared" ref="N2202" si="1237">ROUND(M2202*L2202,2)</f>
        <v>1</v>
      </c>
      <c r="O2202" s="577"/>
      <c r="P2202" s="577"/>
      <c r="Q2202" s="492">
        <f>ROUND(N2202*O2202,2)</f>
        <v>0</v>
      </c>
      <c r="R2202" s="492"/>
      <c r="S2202" s="715">
        <f>ROUND(Q2202+R2202,2)</f>
        <v>0</v>
      </c>
      <c r="T2202" s="584"/>
      <c r="U2202" s="625"/>
      <c r="V2202" s="625"/>
      <c r="W2202" s="625"/>
      <c r="X2202" s="625"/>
      <c r="Y2202" s="625"/>
    </row>
    <row r="2203" spans="1:25" s="617" customFormat="1" ht="22.5" customHeight="1" x14ac:dyDescent="0.3">
      <c r="A2203" s="510" t="s">
        <v>5463</v>
      </c>
      <c r="B2203" s="511"/>
      <c r="C2203" s="510"/>
      <c r="D2203" s="465" t="s">
        <v>281</v>
      </c>
      <c r="E2203" s="512"/>
      <c r="F2203" s="513"/>
      <c r="G2203" s="512"/>
      <c r="H2203" s="512"/>
      <c r="I2203" s="512"/>
      <c r="J2203" s="512"/>
      <c r="K2203" s="512"/>
      <c r="L2203" s="514"/>
      <c r="M2203" s="467"/>
      <c r="N2203" s="468"/>
      <c r="O2203" s="579"/>
      <c r="P2203" s="579"/>
      <c r="Q2203" s="469"/>
      <c r="R2203" s="469"/>
      <c r="S2203" s="715"/>
      <c r="T2203" s="579"/>
      <c r="U2203" s="616"/>
      <c r="V2203" s="616"/>
      <c r="W2203" s="616"/>
      <c r="X2203" s="616"/>
      <c r="Y2203" s="616"/>
    </row>
    <row r="2204" spans="1:25" s="608" customFormat="1" ht="32.25" customHeight="1" x14ac:dyDescent="0.3">
      <c r="A2204" s="477" t="s">
        <v>5464</v>
      </c>
      <c r="B2204" s="501" t="s">
        <v>2086</v>
      </c>
      <c r="C2204" s="477" t="s">
        <v>552</v>
      </c>
      <c r="D2204" s="802" t="s">
        <v>3128</v>
      </c>
      <c r="E2204" s="803" t="s">
        <v>3</v>
      </c>
      <c r="F2204" s="804"/>
      <c r="G2204" s="803"/>
      <c r="H2204" s="479"/>
      <c r="I2204" s="480"/>
      <c r="J2204" s="480"/>
      <c r="K2204" s="480">
        <f>SUM(K2205:K2216)</f>
        <v>37.009959850325941</v>
      </c>
      <c r="L2204" s="480">
        <f>K2204</f>
        <v>37.009959850325941</v>
      </c>
      <c r="M2204" s="482">
        <v>1</v>
      </c>
      <c r="N2204" s="483">
        <f>ROUND(M2204*L2204,2)</f>
        <v>37.01</v>
      </c>
      <c r="O2204" s="575"/>
      <c r="P2204" s="575"/>
      <c r="Q2204" s="485"/>
      <c r="R2204" s="485">
        <f>ROUND(N2204*P2204,2)</f>
        <v>0</v>
      </c>
      <c r="S2204" s="715">
        <f>ROUND(Q2204+R2204,2)</f>
        <v>0</v>
      </c>
      <c r="T2204" s="575" t="s">
        <v>555</v>
      </c>
      <c r="U2204" s="607"/>
      <c r="V2204" s="607"/>
      <c r="W2204" s="607"/>
      <c r="X2204" s="607"/>
      <c r="Y2204" s="607"/>
    </row>
    <row r="2205" spans="1:25" s="610" customFormat="1" ht="22.5" customHeight="1" x14ac:dyDescent="0.25">
      <c r="A2205" s="486" t="s">
        <v>5465</v>
      </c>
      <c r="B2205" s="487"/>
      <c r="C2205" s="800" t="s">
        <v>553</v>
      </c>
      <c r="D2205" s="813" t="s">
        <v>4519</v>
      </c>
      <c r="E2205" s="496" t="s">
        <v>1210</v>
      </c>
      <c r="F2205" s="570"/>
      <c r="G2205" s="565"/>
      <c r="H2205" s="801"/>
      <c r="I2205" s="492">
        <v>0.1</v>
      </c>
      <c r="J2205" s="840">
        <v>4.12</v>
      </c>
      <c r="K2205" s="492">
        <f>J2205*I2205*3.14</f>
        <v>1.2936800000000002</v>
      </c>
      <c r="L2205" s="492">
        <f t="shared" ref="L2205:L2206" si="1238">J2205</f>
        <v>4.12</v>
      </c>
      <c r="M2205" s="490">
        <v>1.1000000000000001</v>
      </c>
      <c r="N2205" s="491">
        <f t="shared" ref="N2205:N2217" si="1239">ROUND(M2205*L2205,2)</f>
        <v>4.53</v>
      </c>
      <c r="O2205" s="576"/>
      <c r="P2205" s="576"/>
      <c r="Q2205" s="492">
        <f t="shared" ref="Q2205:Q2217" si="1240">ROUND(N2205*O2205,2)</f>
        <v>0</v>
      </c>
      <c r="R2205" s="492"/>
      <c r="S2205" s="715">
        <f t="shared" ref="S2205:S2217" si="1241">ROUND(Q2205+R2205,2)</f>
        <v>0</v>
      </c>
      <c r="T2205" s="576"/>
      <c r="U2205" s="609"/>
      <c r="V2205" s="609"/>
      <c r="W2205" s="609"/>
      <c r="X2205" s="609"/>
      <c r="Y2205" s="609"/>
    </row>
    <row r="2206" spans="1:25" s="610" customFormat="1" ht="22.5" customHeight="1" x14ac:dyDescent="0.25">
      <c r="A2206" s="486" t="s">
        <v>5466</v>
      </c>
      <c r="B2206" s="487"/>
      <c r="C2206" s="800" t="s">
        <v>553</v>
      </c>
      <c r="D2206" s="823" t="s">
        <v>4955</v>
      </c>
      <c r="E2206" s="496" t="s">
        <v>1210</v>
      </c>
      <c r="F2206" s="570"/>
      <c r="G2206" s="565"/>
      <c r="H2206" s="801"/>
      <c r="I2206" s="492">
        <v>0.16</v>
      </c>
      <c r="J2206" s="840">
        <v>65.5</v>
      </c>
      <c r="K2206" s="492">
        <f>J2206*I2206*3.14</f>
        <v>32.907200000000003</v>
      </c>
      <c r="L2206" s="492">
        <f t="shared" si="1238"/>
        <v>65.5</v>
      </c>
      <c r="M2206" s="490">
        <v>1.1000000000000001</v>
      </c>
      <c r="N2206" s="491">
        <f t="shared" si="1239"/>
        <v>72.05</v>
      </c>
      <c r="O2206" s="576"/>
      <c r="P2206" s="576"/>
      <c r="Q2206" s="492">
        <f t="shared" si="1240"/>
        <v>0</v>
      </c>
      <c r="R2206" s="492"/>
      <c r="S2206" s="715">
        <f t="shared" si="1241"/>
        <v>0</v>
      </c>
      <c r="T2206" s="576"/>
      <c r="U2206" s="609"/>
      <c r="V2206" s="609"/>
      <c r="W2206" s="609"/>
      <c r="X2206" s="609"/>
      <c r="Y2206" s="609"/>
    </row>
    <row r="2207" spans="1:25" s="610" customFormat="1" ht="22.5" customHeight="1" x14ac:dyDescent="0.25">
      <c r="A2207" s="486" t="s">
        <v>5467</v>
      </c>
      <c r="B2207" s="487"/>
      <c r="C2207" s="800" t="s">
        <v>553</v>
      </c>
      <c r="D2207" s="813" t="s">
        <v>4956</v>
      </c>
      <c r="E2207" s="496" t="s">
        <v>18</v>
      </c>
      <c r="F2207" s="570">
        <v>1</v>
      </c>
      <c r="G2207" s="565"/>
      <c r="H2207" s="801"/>
      <c r="I2207" s="492"/>
      <c r="J2207" s="634"/>
      <c r="K2207" s="549">
        <v>0.18</v>
      </c>
      <c r="L2207" s="492">
        <f t="shared" ref="L2207:L2215" si="1242">F2207</f>
        <v>1</v>
      </c>
      <c r="M2207" s="490">
        <v>1</v>
      </c>
      <c r="N2207" s="491">
        <f t="shared" si="1239"/>
        <v>1</v>
      </c>
      <c r="O2207" s="576"/>
      <c r="P2207" s="576"/>
      <c r="Q2207" s="492">
        <f t="shared" si="1240"/>
        <v>0</v>
      </c>
      <c r="R2207" s="492"/>
      <c r="S2207" s="715">
        <f t="shared" si="1241"/>
        <v>0</v>
      </c>
      <c r="T2207" s="576"/>
      <c r="U2207" s="609"/>
      <c r="V2207" s="609"/>
      <c r="W2207" s="609"/>
      <c r="X2207" s="609"/>
      <c r="Y2207" s="609"/>
    </row>
    <row r="2208" spans="1:25" s="610" customFormat="1" ht="22.5" customHeight="1" x14ac:dyDescent="0.25">
      <c r="A2208" s="486" t="s">
        <v>5468</v>
      </c>
      <c r="B2208" s="487"/>
      <c r="C2208" s="800" t="s">
        <v>553</v>
      </c>
      <c r="D2208" s="813" t="s">
        <v>4957</v>
      </c>
      <c r="E2208" s="496" t="s">
        <v>18</v>
      </c>
      <c r="F2208" s="570">
        <v>1</v>
      </c>
      <c r="G2208" s="565"/>
      <c r="H2208" s="801"/>
      <c r="I2208" s="492"/>
      <c r="J2208" s="634"/>
      <c r="K2208" s="549"/>
      <c r="L2208" s="492">
        <f t="shared" si="1242"/>
        <v>1</v>
      </c>
      <c r="M2208" s="490">
        <v>1</v>
      </c>
      <c r="N2208" s="491">
        <f t="shared" si="1239"/>
        <v>1</v>
      </c>
      <c r="O2208" s="576"/>
      <c r="P2208" s="576"/>
      <c r="Q2208" s="492">
        <f t="shared" si="1240"/>
        <v>0</v>
      </c>
      <c r="R2208" s="492"/>
      <c r="S2208" s="715">
        <f t="shared" si="1241"/>
        <v>0</v>
      </c>
      <c r="T2208" s="576"/>
      <c r="U2208" s="609"/>
      <c r="V2208" s="609"/>
      <c r="W2208" s="609"/>
      <c r="X2208" s="609"/>
      <c r="Y2208" s="609"/>
    </row>
    <row r="2209" spans="1:25" s="610" customFormat="1" ht="22.5" customHeight="1" x14ac:dyDescent="0.25">
      <c r="A2209" s="486" t="s">
        <v>5469</v>
      </c>
      <c r="B2209" s="487"/>
      <c r="C2209" s="800" t="s">
        <v>553</v>
      </c>
      <c r="D2209" s="813" t="s">
        <v>4958</v>
      </c>
      <c r="E2209" s="496" t="s">
        <v>18</v>
      </c>
      <c r="F2209" s="570">
        <v>7</v>
      </c>
      <c r="G2209" s="565"/>
      <c r="H2209" s="801"/>
      <c r="I2209" s="492"/>
      <c r="J2209" s="634"/>
      <c r="K2209" s="549">
        <v>0.79401665437086022</v>
      </c>
      <c r="L2209" s="492">
        <f t="shared" si="1242"/>
        <v>7</v>
      </c>
      <c r="M2209" s="490">
        <v>1</v>
      </c>
      <c r="N2209" s="491">
        <f t="shared" si="1239"/>
        <v>7</v>
      </c>
      <c r="O2209" s="576"/>
      <c r="P2209" s="576"/>
      <c r="Q2209" s="492">
        <f t="shared" si="1240"/>
        <v>0</v>
      </c>
      <c r="R2209" s="492"/>
      <c r="S2209" s="715">
        <f t="shared" si="1241"/>
        <v>0</v>
      </c>
      <c r="T2209" s="576"/>
      <c r="U2209" s="609"/>
      <c r="V2209" s="609"/>
      <c r="W2209" s="609"/>
      <c r="X2209" s="609"/>
      <c r="Y2209" s="609"/>
    </row>
    <row r="2210" spans="1:25" s="610" customFormat="1" ht="22.5" customHeight="1" x14ac:dyDescent="0.25">
      <c r="A2210" s="486" t="s">
        <v>5470</v>
      </c>
      <c r="B2210" s="487"/>
      <c r="C2210" s="800" t="s">
        <v>553</v>
      </c>
      <c r="D2210" s="813" t="s">
        <v>4600</v>
      </c>
      <c r="E2210" s="496" t="s">
        <v>18</v>
      </c>
      <c r="F2210" s="570">
        <v>1</v>
      </c>
      <c r="G2210" s="565"/>
      <c r="H2210" s="801"/>
      <c r="I2210" s="492"/>
      <c r="J2210" s="634"/>
      <c r="K2210" s="549">
        <v>8.0763948541344707E-2</v>
      </c>
      <c r="L2210" s="492">
        <f t="shared" si="1242"/>
        <v>1</v>
      </c>
      <c r="M2210" s="490">
        <v>1</v>
      </c>
      <c r="N2210" s="491">
        <f t="shared" si="1239"/>
        <v>1</v>
      </c>
      <c r="O2210" s="576"/>
      <c r="P2210" s="576"/>
      <c r="Q2210" s="492">
        <f t="shared" si="1240"/>
        <v>0</v>
      </c>
      <c r="R2210" s="492"/>
      <c r="S2210" s="715">
        <f t="shared" si="1241"/>
        <v>0</v>
      </c>
      <c r="T2210" s="576"/>
      <c r="U2210" s="609"/>
      <c r="V2210" s="609"/>
      <c r="W2210" s="609"/>
      <c r="X2210" s="609"/>
      <c r="Y2210" s="609"/>
    </row>
    <row r="2211" spans="1:25" s="610" customFormat="1" ht="18.75" customHeight="1" x14ac:dyDescent="0.25">
      <c r="A2211" s="486" t="s">
        <v>5471</v>
      </c>
      <c r="B2211" s="487"/>
      <c r="C2211" s="800" t="s">
        <v>553</v>
      </c>
      <c r="D2211" s="813" t="s">
        <v>4959</v>
      </c>
      <c r="E2211" s="496" t="s">
        <v>18</v>
      </c>
      <c r="F2211" s="570">
        <v>1</v>
      </c>
      <c r="G2211" s="565"/>
      <c r="H2211" s="801"/>
      <c r="I2211" s="492"/>
      <c r="J2211" s="634"/>
      <c r="K2211" s="549"/>
      <c r="L2211" s="492">
        <f t="shared" si="1242"/>
        <v>1</v>
      </c>
      <c r="M2211" s="490">
        <v>1</v>
      </c>
      <c r="N2211" s="491">
        <f t="shared" si="1239"/>
        <v>1</v>
      </c>
      <c r="O2211" s="576"/>
      <c r="P2211" s="576"/>
      <c r="Q2211" s="492">
        <f t="shared" si="1240"/>
        <v>0</v>
      </c>
      <c r="R2211" s="492"/>
      <c r="S2211" s="715">
        <f t="shared" si="1241"/>
        <v>0</v>
      </c>
      <c r="T2211" s="576"/>
      <c r="U2211" s="609"/>
      <c r="V2211" s="609"/>
      <c r="W2211" s="609"/>
      <c r="X2211" s="609"/>
      <c r="Y2211" s="609"/>
    </row>
    <row r="2212" spans="1:25" s="610" customFormat="1" ht="22.5" customHeight="1" x14ac:dyDescent="0.25">
      <c r="A2212" s="486" t="s">
        <v>5472</v>
      </c>
      <c r="B2212" s="487"/>
      <c r="C2212" s="800" t="s">
        <v>553</v>
      </c>
      <c r="D2212" s="823" t="s">
        <v>4960</v>
      </c>
      <c r="E2212" s="496" t="s">
        <v>18</v>
      </c>
      <c r="F2212" s="570">
        <v>1</v>
      </c>
      <c r="G2212" s="565"/>
      <c r="H2212" s="801"/>
      <c r="I2212" s="492"/>
      <c r="J2212" s="634"/>
      <c r="K2212" s="549"/>
      <c r="L2212" s="492">
        <f t="shared" si="1242"/>
        <v>1</v>
      </c>
      <c r="M2212" s="490">
        <v>1</v>
      </c>
      <c r="N2212" s="491">
        <f t="shared" si="1239"/>
        <v>1</v>
      </c>
      <c r="O2212" s="576"/>
      <c r="P2212" s="576"/>
      <c r="Q2212" s="492">
        <f t="shared" si="1240"/>
        <v>0</v>
      </c>
      <c r="R2212" s="492"/>
      <c r="S2212" s="715">
        <f t="shared" si="1241"/>
        <v>0</v>
      </c>
      <c r="T2212" s="576"/>
      <c r="U2212" s="609"/>
      <c r="V2212" s="609"/>
      <c r="W2212" s="609"/>
      <c r="X2212" s="609"/>
      <c r="Y2212" s="609"/>
    </row>
    <row r="2213" spans="1:25" s="610" customFormat="1" ht="22.5" customHeight="1" x14ac:dyDescent="0.25">
      <c r="A2213" s="486" t="s">
        <v>5473</v>
      </c>
      <c r="B2213" s="487"/>
      <c r="C2213" s="800" t="s">
        <v>553</v>
      </c>
      <c r="D2213" s="813" t="s">
        <v>4601</v>
      </c>
      <c r="E2213" s="496" t="s">
        <v>18</v>
      </c>
      <c r="F2213" s="570">
        <v>2</v>
      </c>
      <c r="G2213" s="565"/>
      <c r="H2213" s="801"/>
      <c r="I2213" s="492"/>
      <c r="J2213" s="634"/>
      <c r="K2213" s="549">
        <v>0.16152789708268941</v>
      </c>
      <c r="L2213" s="492">
        <f t="shared" si="1242"/>
        <v>2</v>
      </c>
      <c r="M2213" s="490">
        <v>1</v>
      </c>
      <c r="N2213" s="491">
        <f t="shared" si="1239"/>
        <v>2</v>
      </c>
      <c r="O2213" s="576"/>
      <c r="P2213" s="576"/>
      <c r="Q2213" s="492">
        <f t="shared" si="1240"/>
        <v>0</v>
      </c>
      <c r="R2213" s="492"/>
      <c r="S2213" s="715">
        <f t="shared" si="1241"/>
        <v>0</v>
      </c>
      <c r="T2213" s="576"/>
      <c r="U2213" s="609"/>
      <c r="V2213" s="609"/>
      <c r="W2213" s="609"/>
      <c r="X2213" s="609"/>
      <c r="Y2213" s="609"/>
    </row>
    <row r="2214" spans="1:25" s="610" customFormat="1" ht="22.5" customHeight="1" x14ac:dyDescent="0.25">
      <c r="A2214" s="486" t="s">
        <v>5474</v>
      </c>
      <c r="B2214" s="487"/>
      <c r="C2214" s="800" t="s">
        <v>553</v>
      </c>
      <c r="D2214" s="813" t="s">
        <v>4961</v>
      </c>
      <c r="E2214" s="496" t="s">
        <v>18</v>
      </c>
      <c r="F2214" s="570">
        <v>2</v>
      </c>
      <c r="G2214" s="565"/>
      <c r="H2214" s="801"/>
      <c r="I2214" s="492"/>
      <c r="J2214" s="634"/>
      <c r="K2214" s="549">
        <v>0.35319283758276099</v>
      </c>
      <c r="L2214" s="492">
        <f t="shared" si="1242"/>
        <v>2</v>
      </c>
      <c r="M2214" s="490">
        <v>1</v>
      </c>
      <c r="N2214" s="491">
        <f t="shared" si="1239"/>
        <v>2</v>
      </c>
      <c r="O2214" s="576"/>
      <c r="P2214" s="576"/>
      <c r="Q2214" s="492">
        <f t="shared" si="1240"/>
        <v>0</v>
      </c>
      <c r="R2214" s="492"/>
      <c r="S2214" s="715">
        <f t="shared" si="1241"/>
        <v>0</v>
      </c>
      <c r="T2214" s="576"/>
      <c r="U2214" s="609"/>
      <c r="V2214" s="609"/>
      <c r="W2214" s="609"/>
      <c r="X2214" s="609"/>
      <c r="Y2214" s="609"/>
    </row>
    <row r="2215" spans="1:25" s="610" customFormat="1" ht="22.5" customHeight="1" x14ac:dyDescent="0.25">
      <c r="A2215" s="486" t="s">
        <v>5475</v>
      </c>
      <c r="B2215" s="487"/>
      <c r="C2215" s="800" t="s">
        <v>553</v>
      </c>
      <c r="D2215" s="813" t="s">
        <v>4962</v>
      </c>
      <c r="E2215" s="496" t="s">
        <v>18</v>
      </c>
      <c r="F2215" s="570">
        <v>6</v>
      </c>
      <c r="G2215" s="565"/>
      <c r="H2215" s="801"/>
      <c r="I2215" s="492"/>
      <c r="J2215" s="634"/>
      <c r="K2215" s="549">
        <v>1.0595785127482831</v>
      </c>
      <c r="L2215" s="492">
        <f t="shared" si="1242"/>
        <v>6</v>
      </c>
      <c r="M2215" s="490">
        <v>1</v>
      </c>
      <c r="N2215" s="491">
        <f t="shared" si="1239"/>
        <v>6</v>
      </c>
      <c r="O2215" s="576"/>
      <c r="P2215" s="576"/>
      <c r="Q2215" s="492">
        <f t="shared" si="1240"/>
        <v>0</v>
      </c>
      <c r="R2215" s="492"/>
      <c r="S2215" s="715">
        <f t="shared" si="1241"/>
        <v>0</v>
      </c>
      <c r="T2215" s="576"/>
      <c r="U2215" s="609"/>
      <c r="V2215" s="609"/>
      <c r="W2215" s="609"/>
      <c r="X2215" s="609"/>
      <c r="Y2215" s="609"/>
    </row>
    <row r="2216" spans="1:25" s="610" customFormat="1" ht="22.5" customHeight="1" x14ac:dyDescent="0.25">
      <c r="A2216" s="486" t="s">
        <v>5476</v>
      </c>
      <c r="B2216" s="487"/>
      <c r="C2216" s="800" t="s">
        <v>553</v>
      </c>
      <c r="D2216" s="813" t="s">
        <v>4963</v>
      </c>
      <c r="E2216" s="496" t="s">
        <v>18</v>
      </c>
      <c r="F2216" s="570">
        <v>1</v>
      </c>
      <c r="G2216" s="565"/>
      <c r="H2216" s="801"/>
      <c r="I2216" s="492"/>
      <c r="J2216" s="634"/>
      <c r="K2216" s="549">
        <v>0.18</v>
      </c>
      <c r="L2216" s="492">
        <f t="shared" ref="L2216:L2217" si="1243">F2216</f>
        <v>1</v>
      </c>
      <c r="M2216" s="490">
        <v>1</v>
      </c>
      <c r="N2216" s="491">
        <f t="shared" si="1239"/>
        <v>1</v>
      </c>
      <c r="O2216" s="576"/>
      <c r="P2216" s="576"/>
      <c r="Q2216" s="492">
        <f t="shared" si="1240"/>
        <v>0</v>
      </c>
      <c r="R2216" s="492"/>
      <c r="S2216" s="715">
        <f t="shared" si="1241"/>
        <v>0</v>
      </c>
      <c r="T2216" s="576"/>
      <c r="U2216" s="609"/>
      <c r="V2216" s="609"/>
      <c r="W2216" s="609"/>
      <c r="X2216" s="609"/>
      <c r="Y2216" s="609"/>
    </row>
    <row r="2217" spans="1:25" s="610" customFormat="1" ht="22.5" customHeight="1" x14ac:dyDescent="0.25">
      <c r="A2217" s="486" t="s">
        <v>5477</v>
      </c>
      <c r="B2217" s="487"/>
      <c r="C2217" s="800" t="s">
        <v>553</v>
      </c>
      <c r="D2217" s="835" t="s">
        <v>705</v>
      </c>
      <c r="E2217" s="841" t="s">
        <v>3</v>
      </c>
      <c r="F2217" s="633">
        <v>0.02</v>
      </c>
      <c r="G2217" s="565"/>
      <c r="H2217" s="801"/>
      <c r="I2217" s="492"/>
      <c r="J2217" s="634"/>
      <c r="K2217" s="839"/>
      <c r="L2217" s="492">
        <f t="shared" si="1243"/>
        <v>0.02</v>
      </c>
      <c r="M2217" s="490">
        <v>1</v>
      </c>
      <c r="N2217" s="491">
        <f t="shared" si="1239"/>
        <v>0.02</v>
      </c>
      <c r="O2217" s="576"/>
      <c r="P2217" s="576"/>
      <c r="Q2217" s="492">
        <f t="shared" si="1240"/>
        <v>0</v>
      </c>
      <c r="R2217" s="492"/>
      <c r="S2217" s="715">
        <f t="shared" si="1241"/>
        <v>0</v>
      </c>
      <c r="T2217" s="576"/>
      <c r="U2217" s="609"/>
      <c r="V2217" s="609"/>
      <c r="W2217" s="609"/>
      <c r="X2217" s="609"/>
      <c r="Y2217" s="609"/>
    </row>
    <row r="2218" spans="1:25" s="608" customFormat="1" ht="18.75" customHeight="1" x14ac:dyDescent="0.3">
      <c r="A2218" s="477" t="s">
        <v>5478</v>
      </c>
      <c r="B2218" s="501" t="s">
        <v>2088</v>
      </c>
      <c r="C2218" s="477" t="s">
        <v>552</v>
      </c>
      <c r="D2218" s="812" t="s">
        <v>1338</v>
      </c>
      <c r="E2218" s="479" t="s">
        <v>3</v>
      </c>
      <c r="F2218" s="519">
        <f>F2219+F2221</f>
        <v>9.73</v>
      </c>
      <c r="G2218" s="479"/>
      <c r="H2218" s="479"/>
      <c r="I2218" s="479"/>
      <c r="J2218" s="479"/>
      <c r="K2218" s="500"/>
      <c r="L2218" s="519">
        <f>F2218</f>
        <v>9.73</v>
      </c>
      <c r="M2218" s="507">
        <v>1</v>
      </c>
      <c r="N2218" s="483">
        <f>ROUND(M2218*L2218,2)</f>
        <v>9.73</v>
      </c>
      <c r="O2218" s="575"/>
      <c r="P2218" s="575"/>
      <c r="Q2218" s="485"/>
      <c r="R2218" s="485">
        <f>ROUND(N2218*P2218,2)</f>
        <v>0</v>
      </c>
      <c r="S2218" s="715">
        <f>ROUND(Q2218+R2218,2)</f>
        <v>0</v>
      </c>
      <c r="T2218" s="587"/>
    </row>
    <row r="2219" spans="1:25" s="610" customFormat="1" ht="36.75" customHeight="1" x14ac:dyDescent="0.3">
      <c r="A2219" s="486" t="s">
        <v>5479</v>
      </c>
      <c r="B2219" s="487"/>
      <c r="C2219" s="486" t="s">
        <v>553</v>
      </c>
      <c r="D2219" s="813" t="s">
        <v>4750</v>
      </c>
      <c r="E2219" s="489" t="s">
        <v>3</v>
      </c>
      <c r="F2219" s="497">
        <v>4.5</v>
      </c>
      <c r="G2219" s="497"/>
      <c r="H2219" s="497"/>
      <c r="I2219" s="497"/>
      <c r="J2219" s="497"/>
      <c r="K2219" s="497"/>
      <c r="L2219" s="497">
        <f>F2219</f>
        <v>4.5</v>
      </c>
      <c r="M2219" s="490">
        <v>1.1000000000000001</v>
      </c>
      <c r="N2219" s="491">
        <f t="shared" ref="N2219:N2222" si="1244">ROUND(M2219*L2219,2)</f>
        <v>4.95</v>
      </c>
      <c r="O2219" s="576"/>
      <c r="P2219" s="576"/>
      <c r="Q2219" s="492">
        <f t="shared" ref="Q2219:Q2222" si="1245">ROUND(N2219*O2219,2)</f>
        <v>0</v>
      </c>
      <c r="R2219" s="492"/>
      <c r="S2219" s="715">
        <f t="shared" ref="S2219:S2225" si="1246">ROUND(Q2219+R2219,2)</f>
        <v>0</v>
      </c>
      <c r="T2219" s="584"/>
    </row>
    <row r="2220" spans="1:25" s="610" customFormat="1" x14ac:dyDescent="0.3">
      <c r="A2220" s="486" t="s">
        <v>5480</v>
      </c>
      <c r="B2220" s="487"/>
      <c r="C2220" s="486" t="s">
        <v>553</v>
      </c>
      <c r="D2220" s="493" t="s">
        <v>3440</v>
      </c>
      <c r="E2220" s="489" t="s">
        <v>2</v>
      </c>
      <c r="F2220" s="497">
        <f>F2219</f>
        <v>4.5</v>
      </c>
      <c r="G2220" s="497"/>
      <c r="H2220" s="497"/>
      <c r="I2220" s="497"/>
      <c r="J2220" s="497"/>
      <c r="K2220" s="497"/>
      <c r="L2220" s="497">
        <f t="shared" ref="L2220" si="1247">F2220</f>
        <v>4.5</v>
      </c>
      <c r="M2220" s="490">
        <v>2</v>
      </c>
      <c r="N2220" s="491">
        <f t="shared" si="1244"/>
        <v>9</v>
      </c>
      <c r="O2220" s="576"/>
      <c r="P2220" s="576"/>
      <c r="Q2220" s="492">
        <f t="shared" si="1245"/>
        <v>0</v>
      </c>
      <c r="R2220" s="492"/>
      <c r="S2220" s="715">
        <f t="shared" si="1246"/>
        <v>0</v>
      </c>
      <c r="T2220" s="584"/>
    </row>
    <row r="2221" spans="1:25" s="610" customFormat="1" ht="36.75" customHeight="1" x14ac:dyDescent="0.3">
      <c r="A2221" s="486" t="s">
        <v>5481</v>
      </c>
      <c r="B2221" s="487"/>
      <c r="C2221" s="486" t="s">
        <v>553</v>
      </c>
      <c r="D2221" s="813" t="s">
        <v>4613</v>
      </c>
      <c r="E2221" s="489" t="s">
        <v>3</v>
      </c>
      <c r="F2221" s="497">
        <v>5.23</v>
      </c>
      <c r="G2221" s="497"/>
      <c r="H2221" s="497"/>
      <c r="I2221" s="497"/>
      <c r="J2221" s="497"/>
      <c r="K2221" s="497"/>
      <c r="L2221" s="497">
        <f>F2221</f>
        <v>5.23</v>
      </c>
      <c r="M2221" s="490">
        <v>1.1000000000000001</v>
      </c>
      <c r="N2221" s="491">
        <f t="shared" si="1244"/>
        <v>5.75</v>
      </c>
      <c r="O2221" s="576"/>
      <c r="P2221" s="576"/>
      <c r="Q2221" s="492">
        <f t="shared" si="1245"/>
        <v>0</v>
      </c>
      <c r="R2221" s="492"/>
      <c r="S2221" s="715">
        <f t="shared" si="1246"/>
        <v>0</v>
      </c>
      <c r="T2221" s="584"/>
    </row>
    <row r="2222" spans="1:25" s="610" customFormat="1" x14ac:dyDescent="0.3">
      <c r="A2222" s="486" t="s">
        <v>5482</v>
      </c>
      <c r="B2222" s="487"/>
      <c r="C2222" s="486" t="s">
        <v>553</v>
      </c>
      <c r="D2222" s="493" t="s">
        <v>3440</v>
      </c>
      <c r="E2222" s="489" t="s">
        <v>2</v>
      </c>
      <c r="F2222" s="497">
        <f>F2221</f>
        <v>5.23</v>
      </c>
      <c r="G2222" s="497"/>
      <c r="H2222" s="497"/>
      <c r="I2222" s="497"/>
      <c r="J2222" s="497"/>
      <c r="K2222" s="497"/>
      <c r="L2222" s="497">
        <f t="shared" ref="L2222" si="1248">F2222</f>
        <v>5.23</v>
      </c>
      <c r="M2222" s="490">
        <v>2.8</v>
      </c>
      <c r="N2222" s="491">
        <f t="shared" si="1244"/>
        <v>14.64</v>
      </c>
      <c r="O2222" s="576"/>
      <c r="P2222" s="576"/>
      <c r="Q2222" s="492">
        <f t="shared" si="1245"/>
        <v>0</v>
      </c>
      <c r="R2222" s="492"/>
      <c r="S2222" s="715">
        <f t="shared" si="1246"/>
        <v>0</v>
      </c>
      <c r="T2222" s="584"/>
    </row>
    <row r="2223" spans="1:25" s="608" customFormat="1" ht="18.75" customHeight="1" x14ac:dyDescent="0.3">
      <c r="A2223" s="477" t="s">
        <v>5483</v>
      </c>
      <c r="B2223" s="501" t="s">
        <v>2090</v>
      </c>
      <c r="C2223" s="477" t="s">
        <v>552</v>
      </c>
      <c r="D2223" s="812" t="s">
        <v>4574</v>
      </c>
      <c r="E2223" s="479" t="s">
        <v>3</v>
      </c>
      <c r="F2223" s="519">
        <f>F2224</f>
        <v>1.32</v>
      </c>
      <c r="G2223" s="479"/>
      <c r="H2223" s="479"/>
      <c r="I2223" s="479"/>
      <c r="J2223" s="479"/>
      <c r="K2223" s="500"/>
      <c r="L2223" s="519">
        <f>F2223</f>
        <v>1.32</v>
      </c>
      <c r="M2223" s="507">
        <v>1</v>
      </c>
      <c r="N2223" s="483">
        <f>ROUND(M2223*L2223,2)</f>
        <v>1.32</v>
      </c>
      <c r="O2223" s="575"/>
      <c r="P2223" s="575"/>
      <c r="Q2223" s="485"/>
      <c r="R2223" s="485">
        <f>ROUND(N2223*P2223,2)</f>
        <v>0</v>
      </c>
      <c r="S2223" s="715">
        <f>ROUND(Q2223+R2223,2)</f>
        <v>0</v>
      </c>
      <c r="T2223" s="587"/>
    </row>
    <row r="2224" spans="1:25" s="610" customFormat="1" ht="36.75" customHeight="1" x14ac:dyDescent="0.3">
      <c r="A2224" s="486" t="s">
        <v>5484</v>
      </c>
      <c r="B2224" s="487"/>
      <c r="C2224" s="486" t="s">
        <v>553</v>
      </c>
      <c r="D2224" s="813" t="s">
        <v>4614</v>
      </c>
      <c r="E2224" s="489" t="s">
        <v>3</v>
      </c>
      <c r="F2224" s="497">
        <v>1.32</v>
      </c>
      <c r="G2224" s="497"/>
      <c r="H2224" s="497"/>
      <c r="I2224" s="497"/>
      <c r="J2224" s="497"/>
      <c r="K2224" s="497"/>
      <c r="L2224" s="497">
        <f>F2224</f>
        <v>1.32</v>
      </c>
      <c r="M2224" s="490">
        <v>1.1000000000000001</v>
      </c>
      <c r="N2224" s="491">
        <f t="shared" ref="N2224:N2225" si="1249">ROUND(M2224*L2224,2)</f>
        <v>1.45</v>
      </c>
      <c r="O2224" s="576"/>
      <c r="P2224" s="576"/>
      <c r="Q2224" s="492">
        <f t="shared" ref="Q2224:Q2225" si="1250">ROUND(N2224*O2224,2)</f>
        <v>0</v>
      </c>
      <c r="R2224" s="492"/>
      <c r="S2224" s="715">
        <f t="shared" si="1246"/>
        <v>0</v>
      </c>
      <c r="T2224" s="584"/>
    </row>
    <row r="2225" spans="1:25" s="610" customFormat="1" ht="21.75" customHeight="1" x14ac:dyDescent="0.3">
      <c r="A2225" s="486" t="s">
        <v>5485</v>
      </c>
      <c r="B2225" s="487"/>
      <c r="C2225" s="486" t="s">
        <v>553</v>
      </c>
      <c r="D2225" s="493" t="s">
        <v>3440</v>
      </c>
      <c r="E2225" s="489" t="s">
        <v>2</v>
      </c>
      <c r="F2225" s="497">
        <f>F2224</f>
        <v>1.32</v>
      </c>
      <c r="G2225" s="497"/>
      <c r="H2225" s="497"/>
      <c r="I2225" s="497"/>
      <c r="J2225" s="497"/>
      <c r="K2225" s="497"/>
      <c r="L2225" s="497">
        <f t="shared" ref="L2225" si="1251">F2225</f>
        <v>1.32</v>
      </c>
      <c r="M2225" s="490">
        <v>0.7</v>
      </c>
      <c r="N2225" s="491">
        <f t="shared" si="1249"/>
        <v>0.92</v>
      </c>
      <c r="O2225" s="576"/>
      <c r="P2225" s="576"/>
      <c r="Q2225" s="492">
        <f t="shared" si="1250"/>
        <v>0</v>
      </c>
      <c r="R2225" s="492"/>
      <c r="S2225" s="715">
        <f t="shared" si="1246"/>
        <v>0</v>
      </c>
      <c r="T2225" s="584"/>
    </row>
    <row r="2226" spans="1:25" s="559" customFormat="1" x14ac:dyDescent="0.3">
      <c r="A2226" s="477" t="s">
        <v>5486</v>
      </c>
      <c r="B2226" s="501" t="s">
        <v>4988</v>
      </c>
      <c r="C2226" s="504" t="s">
        <v>552</v>
      </c>
      <c r="D2226" s="508" t="s">
        <v>654</v>
      </c>
      <c r="E2226" s="479" t="s">
        <v>18</v>
      </c>
      <c r="F2226" s="500">
        <f>F2227+F2228</f>
        <v>2</v>
      </c>
      <c r="G2226" s="500"/>
      <c r="H2226" s="500"/>
      <c r="I2226" s="500"/>
      <c r="J2226" s="500"/>
      <c r="K2226" s="500"/>
      <c r="L2226" s="506">
        <f>F2226</f>
        <v>2</v>
      </c>
      <c r="M2226" s="507">
        <v>1</v>
      </c>
      <c r="N2226" s="483">
        <f>ROUND(M2226*L2226,2)</f>
        <v>2</v>
      </c>
      <c r="O2226" s="575"/>
      <c r="P2226" s="575"/>
      <c r="Q2226" s="485"/>
      <c r="R2226" s="485">
        <f>ROUND(N2226*P2226,2)</f>
        <v>0</v>
      </c>
      <c r="S2226" s="715">
        <f>ROUND(Q2226+R2226,2)</f>
        <v>0</v>
      </c>
      <c r="T2226" s="586"/>
      <c r="U2226" s="558"/>
      <c r="V2226" s="558"/>
      <c r="W2226" s="558"/>
      <c r="X2226" s="558"/>
      <c r="Y2226" s="558"/>
    </row>
    <row r="2227" spans="1:25" s="626" customFormat="1" ht="27.6" x14ac:dyDescent="0.3">
      <c r="A2227" s="486" t="s">
        <v>5487</v>
      </c>
      <c r="B2227" s="543"/>
      <c r="C2227" s="486" t="s">
        <v>553</v>
      </c>
      <c r="D2227" s="813" t="s">
        <v>4953</v>
      </c>
      <c r="E2227" s="496" t="s">
        <v>18</v>
      </c>
      <c r="F2227" s="517">
        <v>1</v>
      </c>
      <c r="G2227" s="517"/>
      <c r="H2227" s="517"/>
      <c r="I2227" s="517"/>
      <c r="J2227" s="517"/>
      <c r="K2227" s="517"/>
      <c r="L2227" s="494">
        <f t="shared" ref="L2227:L2228" si="1252">F2227</f>
        <v>1</v>
      </c>
      <c r="M2227" s="490">
        <v>1</v>
      </c>
      <c r="N2227" s="491">
        <f t="shared" ref="N2227:N2228" si="1253">ROUND(M2227*L2227,2)</f>
        <v>1</v>
      </c>
      <c r="O2227" s="577"/>
      <c r="P2227" s="577"/>
      <c r="Q2227" s="492">
        <f t="shared" ref="Q2227:Q2228" si="1254">ROUND(N2227*O2227,2)</f>
        <v>0</v>
      </c>
      <c r="R2227" s="492"/>
      <c r="S2227" s="715">
        <f t="shared" ref="S2227:S2228" si="1255">ROUND(Q2227+R2227,2)</f>
        <v>0</v>
      </c>
      <c r="T2227" s="584"/>
      <c r="U2227" s="625"/>
      <c r="V2227" s="625"/>
      <c r="W2227" s="625"/>
      <c r="X2227" s="625"/>
      <c r="Y2227" s="625"/>
    </row>
    <row r="2228" spans="1:25" s="626" customFormat="1" ht="27.6" x14ac:dyDescent="0.3">
      <c r="A2228" s="486" t="s">
        <v>5488</v>
      </c>
      <c r="B2228" s="543"/>
      <c r="C2228" s="486" t="s">
        <v>553</v>
      </c>
      <c r="D2228" s="823" t="s">
        <v>4954</v>
      </c>
      <c r="E2228" s="496" t="s">
        <v>18</v>
      </c>
      <c r="F2228" s="517">
        <v>1</v>
      </c>
      <c r="G2228" s="517"/>
      <c r="H2228" s="517"/>
      <c r="I2228" s="517"/>
      <c r="J2228" s="517"/>
      <c r="K2228" s="517"/>
      <c r="L2228" s="494">
        <f t="shared" si="1252"/>
        <v>1</v>
      </c>
      <c r="M2228" s="490">
        <v>1</v>
      </c>
      <c r="N2228" s="491">
        <f t="shared" si="1253"/>
        <v>1</v>
      </c>
      <c r="O2228" s="577"/>
      <c r="P2228" s="577"/>
      <c r="Q2228" s="492">
        <f t="shared" si="1254"/>
        <v>0</v>
      </c>
      <c r="R2228" s="492"/>
      <c r="S2228" s="715">
        <f t="shared" si="1255"/>
        <v>0</v>
      </c>
      <c r="T2228" s="584"/>
      <c r="U2228" s="625"/>
      <c r="V2228" s="625"/>
      <c r="W2228" s="625"/>
      <c r="X2228" s="625"/>
      <c r="Y2228" s="625"/>
    </row>
    <row r="2229" spans="1:25" s="559" customFormat="1" x14ac:dyDescent="0.3">
      <c r="A2229" s="477" t="s">
        <v>5489</v>
      </c>
      <c r="B2229" s="501" t="s">
        <v>2977</v>
      </c>
      <c r="C2229" s="504" t="s">
        <v>552</v>
      </c>
      <c r="D2229" s="508" t="s">
        <v>3722</v>
      </c>
      <c r="E2229" s="479" t="s">
        <v>1685</v>
      </c>
      <c r="F2229" s="500">
        <f>F2230</f>
        <v>1</v>
      </c>
      <c r="G2229" s="500"/>
      <c r="H2229" s="500"/>
      <c r="I2229" s="500"/>
      <c r="J2229" s="500"/>
      <c r="K2229" s="500"/>
      <c r="L2229" s="506">
        <f>F2229</f>
        <v>1</v>
      </c>
      <c r="M2229" s="507">
        <v>1</v>
      </c>
      <c r="N2229" s="483">
        <f>ROUND(M2229*L2229,2)</f>
        <v>1</v>
      </c>
      <c r="O2229" s="575"/>
      <c r="P2229" s="575"/>
      <c r="Q2229" s="485"/>
      <c r="R2229" s="485">
        <f>ROUND(N2229*P2229,2)</f>
        <v>0</v>
      </c>
      <c r="S2229" s="715">
        <f>ROUND(Q2229+R2229,2)</f>
        <v>0</v>
      </c>
      <c r="T2229" s="586"/>
      <c r="U2229" s="558"/>
      <c r="V2229" s="558"/>
      <c r="W2229" s="558"/>
      <c r="X2229" s="558"/>
      <c r="Y2229" s="558"/>
    </row>
    <row r="2230" spans="1:25" s="828" customFormat="1" x14ac:dyDescent="0.25">
      <c r="A2230" s="546" t="s">
        <v>5490</v>
      </c>
      <c r="B2230" s="554"/>
      <c r="C2230" s="546" t="s">
        <v>553</v>
      </c>
      <c r="D2230" s="822" t="s">
        <v>4964</v>
      </c>
      <c r="E2230" s="555" t="s">
        <v>1685</v>
      </c>
      <c r="F2230" s="826">
        <v>1</v>
      </c>
      <c r="G2230" s="826"/>
      <c r="H2230" s="826"/>
      <c r="I2230" s="826"/>
      <c r="J2230" s="826"/>
      <c r="K2230" s="826"/>
      <c r="L2230" s="553">
        <f t="shared" ref="L2230" si="1256">F2230</f>
        <v>1</v>
      </c>
      <c r="M2230" s="550">
        <v>1</v>
      </c>
      <c r="N2230" s="491">
        <f t="shared" ref="N2230" si="1257">ROUND(M2230*L2230,2)</f>
        <v>1</v>
      </c>
      <c r="O2230" s="582"/>
      <c r="P2230" s="582"/>
      <c r="Q2230" s="492">
        <f>ROUND(N2230*O2230,2)</f>
        <v>0</v>
      </c>
      <c r="R2230" s="492"/>
      <c r="S2230" s="715">
        <f>ROUND(Q2230+R2230,2)</f>
        <v>0</v>
      </c>
      <c r="T2230" s="701" t="s">
        <v>3121</v>
      </c>
      <c r="U2230" s="827"/>
      <c r="V2230" s="827"/>
      <c r="W2230" s="827"/>
      <c r="X2230" s="827"/>
      <c r="Y2230" s="827"/>
    </row>
    <row r="2231" spans="1:25" s="559" customFormat="1" x14ac:dyDescent="0.3">
      <c r="A2231" s="477" t="s">
        <v>5491</v>
      </c>
      <c r="B2231" s="501" t="s">
        <v>2975</v>
      </c>
      <c r="C2231" s="504" t="s">
        <v>552</v>
      </c>
      <c r="D2231" s="478" t="s">
        <v>3086</v>
      </c>
      <c r="E2231" s="479" t="s">
        <v>18</v>
      </c>
      <c r="F2231" s="500">
        <f>F2232+F2233</f>
        <v>3</v>
      </c>
      <c r="G2231" s="500"/>
      <c r="H2231" s="500"/>
      <c r="I2231" s="500"/>
      <c r="J2231" s="500"/>
      <c r="K2231" s="500"/>
      <c r="L2231" s="506">
        <f>F2231</f>
        <v>3</v>
      </c>
      <c r="M2231" s="507">
        <v>1</v>
      </c>
      <c r="N2231" s="483">
        <f>ROUND(M2231*L2231,2)</f>
        <v>3</v>
      </c>
      <c r="O2231" s="575"/>
      <c r="P2231" s="575"/>
      <c r="Q2231" s="485"/>
      <c r="R2231" s="485">
        <f>ROUND(N2231*P2231,2)</f>
        <v>0</v>
      </c>
      <c r="S2231" s="715">
        <f>ROUND(Q2231+R2231,2)</f>
        <v>0</v>
      </c>
      <c r="T2231" s="586"/>
      <c r="U2231" s="558"/>
      <c r="V2231" s="558"/>
      <c r="W2231" s="558"/>
      <c r="X2231" s="558"/>
      <c r="Y2231" s="558"/>
    </row>
    <row r="2232" spans="1:25" s="626" customFormat="1" x14ac:dyDescent="0.3">
      <c r="A2232" s="486" t="s">
        <v>5492</v>
      </c>
      <c r="B2232" s="543"/>
      <c r="C2232" s="486" t="s">
        <v>553</v>
      </c>
      <c r="D2232" s="813" t="s">
        <v>4924</v>
      </c>
      <c r="E2232" s="496" t="s">
        <v>18</v>
      </c>
      <c r="F2232" s="517">
        <v>1</v>
      </c>
      <c r="G2232" s="517"/>
      <c r="H2232" s="517"/>
      <c r="I2232" s="517"/>
      <c r="J2232" s="517"/>
      <c r="K2232" s="517"/>
      <c r="L2232" s="494">
        <f t="shared" ref="L2232" si="1258">F2232</f>
        <v>1</v>
      </c>
      <c r="M2232" s="490">
        <v>1</v>
      </c>
      <c r="N2232" s="491">
        <f t="shared" ref="N2232:N2233" si="1259">ROUND(M2232*L2232,2)</f>
        <v>1</v>
      </c>
      <c r="O2232" s="577"/>
      <c r="P2232" s="577"/>
      <c r="Q2232" s="492">
        <f t="shared" ref="Q2232:Q2233" si="1260">ROUND(N2232*O2232,2)</f>
        <v>0</v>
      </c>
      <c r="R2232" s="492"/>
      <c r="S2232" s="715">
        <f t="shared" ref="S2232:S2233" si="1261">ROUND(Q2232+R2232,2)</f>
        <v>0</v>
      </c>
      <c r="T2232" s="584"/>
      <c r="U2232" s="625"/>
      <c r="V2232" s="625"/>
      <c r="W2232" s="625"/>
      <c r="X2232" s="625"/>
      <c r="Y2232" s="625"/>
    </row>
    <row r="2233" spans="1:25" s="626" customFormat="1" x14ac:dyDescent="0.3">
      <c r="A2233" s="486" t="s">
        <v>5493</v>
      </c>
      <c r="B2233" s="543"/>
      <c r="C2233" s="486" t="s">
        <v>553</v>
      </c>
      <c r="D2233" s="822" t="s">
        <v>4965</v>
      </c>
      <c r="E2233" s="496" t="s">
        <v>18</v>
      </c>
      <c r="F2233" s="517">
        <v>2</v>
      </c>
      <c r="G2233" s="517"/>
      <c r="H2233" s="517"/>
      <c r="I2233" s="517"/>
      <c r="J2233" s="517"/>
      <c r="K2233" s="517"/>
      <c r="L2233" s="494">
        <f t="shared" ref="L2233" si="1262">F2233</f>
        <v>2</v>
      </c>
      <c r="M2233" s="490">
        <v>1</v>
      </c>
      <c r="N2233" s="491">
        <f t="shared" si="1259"/>
        <v>2</v>
      </c>
      <c r="O2233" s="577"/>
      <c r="P2233" s="577"/>
      <c r="Q2233" s="492">
        <f t="shared" si="1260"/>
        <v>0</v>
      </c>
      <c r="R2233" s="492"/>
      <c r="S2233" s="715">
        <f t="shared" si="1261"/>
        <v>0</v>
      </c>
      <c r="T2233" s="584"/>
      <c r="U2233" s="625"/>
      <c r="V2233" s="625"/>
      <c r="W2233" s="625"/>
      <c r="X2233" s="625"/>
      <c r="Y2233" s="625"/>
    </row>
    <row r="2234" spans="1:25" s="617" customFormat="1" ht="22.5" customHeight="1" x14ac:dyDescent="0.3">
      <c r="A2234" s="510" t="s">
        <v>5494</v>
      </c>
      <c r="B2234" s="511"/>
      <c r="C2234" s="510"/>
      <c r="D2234" s="465" t="s">
        <v>4966</v>
      </c>
      <c r="E2234" s="512"/>
      <c r="F2234" s="513"/>
      <c r="G2234" s="512"/>
      <c r="H2234" s="512"/>
      <c r="I2234" s="512"/>
      <c r="J2234" s="512"/>
      <c r="K2234" s="512"/>
      <c r="L2234" s="514"/>
      <c r="M2234" s="467"/>
      <c r="N2234" s="468"/>
      <c r="O2234" s="579"/>
      <c r="P2234" s="579"/>
      <c r="Q2234" s="469"/>
      <c r="R2234" s="469"/>
      <c r="S2234" s="715"/>
      <c r="T2234" s="579"/>
      <c r="U2234" s="616"/>
      <c r="V2234" s="616"/>
      <c r="W2234" s="616"/>
      <c r="X2234" s="616"/>
      <c r="Y2234" s="616"/>
    </row>
    <row r="2235" spans="1:25" s="608" customFormat="1" ht="32.25" customHeight="1" x14ac:dyDescent="0.3">
      <c r="A2235" s="477" t="s">
        <v>5495</v>
      </c>
      <c r="B2235" s="501" t="s">
        <v>2086</v>
      </c>
      <c r="C2235" s="477" t="s">
        <v>552</v>
      </c>
      <c r="D2235" s="802" t="s">
        <v>3128</v>
      </c>
      <c r="E2235" s="803" t="s">
        <v>3</v>
      </c>
      <c r="F2235" s="804"/>
      <c r="G2235" s="803"/>
      <c r="H2235" s="479"/>
      <c r="I2235" s="480"/>
      <c r="J2235" s="480"/>
      <c r="K2235" s="480">
        <f>SUM(K2236:K2244)</f>
        <v>28.42639453749004</v>
      </c>
      <c r="L2235" s="480">
        <f>K2235</f>
        <v>28.42639453749004</v>
      </c>
      <c r="M2235" s="482">
        <v>1</v>
      </c>
      <c r="N2235" s="483">
        <f>ROUND(M2235*L2235,2)</f>
        <v>28.43</v>
      </c>
      <c r="O2235" s="575"/>
      <c r="P2235" s="575"/>
      <c r="Q2235" s="485"/>
      <c r="R2235" s="485">
        <f>ROUND(N2235*P2235,2)</f>
        <v>0</v>
      </c>
      <c r="S2235" s="715">
        <f>ROUND(Q2235+R2235,2)</f>
        <v>0</v>
      </c>
      <c r="T2235" s="575" t="s">
        <v>555</v>
      </c>
      <c r="U2235" s="607"/>
      <c r="V2235" s="607"/>
      <c r="W2235" s="607"/>
      <c r="X2235" s="607"/>
      <c r="Y2235" s="607"/>
    </row>
    <row r="2236" spans="1:25" s="610" customFormat="1" ht="22.5" customHeight="1" x14ac:dyDescent="0.25">
      <c r="A2236" s="486" t="s">
        <v>5496</v>
      </c>
      <c r="B2236" s="487"/>
      <c r="C2236" s="800" t="s">
        <v>553</v>
      </c>
      <c r="D2236" s="813" t="s">
        <v>4519</v>
      </c>
      <c r="E2236" s="496" t="s">
        <v>1210</v>
      </c>
      <c r="F2236" s="570"/>
      <c r="G2236" s="565"/>
      <c r="H2236" s="801"/>
      <c r="I2236" s="492">
        <v>0.1</v>
      </c>
      <c r="J2236" s="840">
        <v>84.72</v>
      </c>
      <c r="K2236" s="492">
        <f>J2236*I2236*3.14</f>
        <v>26.602080000000001</v>
      </c>
      <c r="L2236" s="492">
        <f t="shared" ref="L2236" si="1263">J2236</f>
        <v>84.72</v>
      </c>
      <c r="M2236" s="490">
        <v>1.1000000000000001</v>
      </c>
      <c r="N2236" s="491">
        <f t="shared" ref="N2236:N2245" si="1264">ROUND(M2236*L2236,2)</f>
        <v>93.19</v>
      </c>
      <c r="O2236" s="576"/>
      <c r="P2236" s="576"/>
      <c r="Q2236" s="492">
        <f t="shared" ref="Q2236:Q2245" si="1265">ROUND(N2236*O2236,2)</f>
        <v>0</v>
      </c>
      <c r="R2236" s="492"/>
      <c r="S2236" s="715">
        <f t="shared" ref="S2236:S2245" si="1266">ROUND(Q2236+R2236,2)</f>
        <v>0</v>
      </c>
      <c r="T2236" s="576"/>
      <c r="U2236" s="609"/>
      <c r="V2236" s="609"/>
      <c r="W2236" s="609"/>
      <c r="X2236" s="609"/>
      <c r="Y2236" s="609"/>
    </row>
    <row r="2237" spans="1:25" s="610" customFormat="1" ht="22.5" customHeight="1" x14ac:dyDescent="0.25">
      <c r="A2237" s="486" t="s">
        <v>5497</v>
      </c>
      <c r="B2237" s="487"/>
      <c r="C2237" s="800" t="s">
        <v>553</v>
      </c>
      <c r="D2237" s="819" t="s">
        <v>1159</v>
      </c>
      <c r="E2237" s="496" t="s">
        <v>18</v>
      </c>
      <c r="F2237" s="570">
        <v>1</v>
      </c>
      <c r="G2237" s="565"/>
      <c r="H2237" s="801"/>
      <c r="I2237" s="492"/>
      <c r="J2237" s="634"/>
      <c r="K2237" s="549"/>
      <c r="L2237" s="492">
        <f t="shared" ref="L2237:L2245" si="1267">F2237</f>
        <v>1</v>
      </c>
      <c r="M2237" s="490">
        <v>1</v>
      </c>
      <c r="N2237" s="491">
        <f t="shared" si="1264"/>
        <v>1</v>
      </c>
      <c r="O2237" s="576"/>
      <c r="P2237" s="576"/>
      <c r="Q2237" s="492">
        <f t="shared" si="1265"/>
        <v>0</v>
      </c>
      <c r="R2237" s="492"/>
      <c r="S2237" s="715">
        <f t="shared" si="1266"/>
        <v>0</v>
      </c>
      <c r="T2237" s="576"/>
      <c r="U2237" s="609"/>
      <c r="V2237" s="609"/>
      <c r="W2237" s="609"/>
      <c r="X2237" s="609"/>
      <c r="Y2237" s="609"/>
    </row>
    <row r="2238" spans="1:25" s="610" customFormat="1" ht="22.5" customHeight="1" x14ac:dyDescent="0.25">
      <c r="A2238" s="486" t="s">
        <v>5498</v>
      </c>
      <c r="B2238" s="487"/>
      <c r="C2238" s="800" t="s">
        <v>553</v>
      </c>
      <c r="D2238" s="819" t="s">
        <v>4967</v>
      </c>
      <c r="E2238" s="496" t="s">
        <v>18</v>
      </c>
      <c r="F2238" s="570">
        <v>2</v>
      </c>
      <c r="G2238" s="565"/>
      <c r="H2238" s="801"/>
      <c r="I2238" s="492"/>
      <c r="J2238" s="634"/>
      <c r="K2238" s="549">
        <v>0.11217987507724266</v>
      </c>
      <c r="L2238" s="492">
        <f t="shared" si="1267"/>
        <v>2</v>
      </c>
      <c r="M2238" s="490">
        <v>1</v>
      </c>
      <c r="N2238" s="491">
        <f t="shared" si="1264"/>
        <v>2</v>
      </c>
      <c r="O2238" s="576"/>
      <c r="P2238" s="576"/>
      <c r="Q2238" s="492">
        <f t="shared" si="1265"/>
        <v>0</v>
      </c>
      <c r="R2238" s="492"/>
      <c r="S2238" s="715">
        <f t="shared" si="1266"/>
        <v>0</v>
      </c>
      <c r="T2238" s="576"/>
      <c r="U2238" s="609"/>
      <c r="V2238" s="609"/>
      <c r="W2238" s="609"/>
      <c r="X2238" s="609"/>
      <c r="Y2238" s="609"/>
    </row>
    <row r="2239" spans="1:25" s="610" customFormat="1" ht="22.5" customHeight="1" x14ac:dyDescent="0.25">
      <c r="A2239" s="486" t="s">
        <v>5499</v>
      </c>
      <c r="B2239" s="487"/>
      <c r="C2239" s="800" t="s">
        <v>553</v>
      </c>
      <c r="D2239" s="819" t="s">
        <v>4846</v>
      </c>
      <c r="E2239" s="496" t="s">
        <v>18</v>
      </c>
      <c r="F2239" s="570">
        <v>2</v>
      </c>
      <c r="G2239" s="565"/>
      <c r="H2239" s="801"/>
      <c r="I2239" s="492"/>
      <c r="J2239" s="634"/>
      <c r="K2239" s="549">
        <v>0.11217987507724266</v>
      </c>
      <c r="L2239" s="492">
        <f t="shared" si="1267"/>
        <v>2</v>
      </c>
      <c r="M2239" s="490">
        <v>1</v>
      </c>
      <c r="N2239" s="491">
        <f t="shared" si="1264"/>
        <v>2</v>
      </c>
      <c r="O2239" s="576"/>
      <c r="P2239" s="576"/>
      <c r="Q2239" s="492">
        <f t="shared" si="1265"/>
        <v>0</v>
      </c>
      <c r="R2239" s="492"/>
      <c r="S2239" s="715">
        <f t="shared" si="1266"/>
        <v>0</v>
      </c>
      <c r="T2239" s="576"/>
      <c r="U2239" s="609"/>
      <c r="V2239" s="609"/>
      <c r="W2239" s="609"/>
      <c r="X2239" s="609"/>
      <c r="Y2239" s="609"/>
    </row>
    <row r="2240" spans="1:25" s="610" customFormat="1" ht="22.5" customHeight="1" x14ac:dyDescent="0.25">
      <c r="A2240" s="486" t="s">
        <v>5500</v>
      </c>
      <c r="B2240" s="487"/>
      <c r="C2240" s="800" t="s">
        <v>553</v>
      </c>
      <c r="D2240" s="819" t="s">
        <v>4593</v>
      </c>
      <c r="E2240" s="496" t="s">
        <v>18</v>
      </c>
      <c r="F2240" s="570">
        <v>12</v>
      </c>
      <c r="G2240" s="565"/>
      <c r="H2240" s="801"/>
      <c r="I2240" s="492"/>
      <c r="J2240" s="634"/>
      <c r="K2240" s="549">
        <v>0.67307925046345596</v>
      </c>
      <c r="L2240" s="492">
        <f t="shared" si="1267"/>
        <v>12</v>
      </c>
      <c r="M2240" s="490">
        <v>1</v>
      </c>
      <c r="N2240" s="491">
        <f t="shared" si="1264"/>
        <v>12</v>
      </c>
      <c r="O2240" s="576"/>
      <c r="P2240" s="576"/>
      <c r="Q2240" s="492">
        <f t="shared" si="1265"/>
        <v>0</v>
      </c>
      <c r="R2240" s="492"/>
      <c r="S2240" s="715">
        <f t="shared" si="1266"/>
        <v>0</v>
      </c>
      <c r="T2240" s="576"/>
      <c r="U2240" s="609"/>
      <c r="V2240" s="609"/>
      <c r="W2240" s="609"/>
      <c r="X2240" s="609"/>
      <c r="Y2240" s="609"/>
    </row>
    <row r="2241" spans="1:25" s="610" customFormat="1" ht="18.75" customHeight="1" x14ac:dyDescent="0.25">
      <c r="A2241" s="942" t="s">
        <v>5501</v>
      </c>
      <c r="B2241" s="943"/>
      <c r="C2241" s="978" t="s">
        <v>553</v>
      </c>
      <c r="D2241" s="951" t="s">
        <v>4600</v>
      </c>
      <c r="E2241" s="947" t="s">
        <v>18</v>
      </c>
      <c r="F2241" s="958">
        <v>1</v>
      </c>
      <c r="G2241" s="971"/>
      <c r="H2241" s="979"/>
      <c r="I2241" s="953"/>
      <c r="J2241" s="963"/>
      <c r="K2241" s="953">
        <v>0.08</v>
      </c>
      <c r="L2241" s="492">
        <f t="shared" si="1267"/>
        <v>1</v>
      </c>
      <c r="M2241" s="490">
        <v>1</v>
      </c>
      <c r="N2241" s="491">
        <f t="shared" si="1264"/>
        <v>1</v>
      </c>
      <c r="O2241" s="576"/>
      <c r="P2241" s="576"/>
      <c r="Q2241" s="492">
        <f t="shared" si="1265"/>
        <v>0</v>
      </c>
      <c r="R2241" s="492"/>
      <c r="S2241" s="715">
        <f t="shared" si="1266"/>
        <v>0</v>
      </c>
      <c r="T2241" s="576"/>
      <c r="U2241" s="609"/>
      <c r="V2241" s="609"/>
      <c r="W2241" s="609"/>
      <c r="X2241" s="609"/>
      <c r="Y2241" s="609"/>
    </row>
    <row r="2242" spans="1:25" s="610" customFormat="1" ht="22.5" customHeight="1" x14ac:dyDescent="0.25">
      <c r="A2242" s="486" t="s">
        <v>5502</v>
      </c>
      <c r="B2242" s="487"/>
      <c r="C2242" s="800" t="s">
        <v>553</v>
      </c>
      <c r="D2242" s="819" t="s">
        <v>4601</v>
      </c>
      <c r="E2242" s="496" t="s">
        <v>18</v>
      </c>
      <c r="F2242" s="570">
        <v>2</v>
      </c>
      <c r="G2242" s="565"/>
      <c r="H2242" s="801"/>
      <c r="I2242" s="492"/>
      <c r="J2242" s="634"/>
      <c r="K2242" s="549">
        <v>0.16152789708268941</v>
      </c>
      <c r="L2242" s="492">
        <f t="shared" si="1267"/>
        <v>2</v>
      </c>
      <c r="M2242" s="490">
        <v>1</v>
      </c>
      <c r="N2242" s="491">
        <f t="shared" si="1264"/>
        <v>2</v>
      </c>
      <c r="O2242" s="576"/>
      <c r="P2242" s="576"/>
      <c r="Q2242" s="492">
        <f t="shared" si="1265"/>
        <v>0</v>
      </c>
      <c r="R2242" s="492"/>
      <c r="S2242" s="715">
        <f t="shared" si="1266"/>
        <v>0</v>
      </c>
      <c r="T2242" s="576"/>
      <c r="U2242" s="609"/>
      <c r="V2242" s="609"/>
      <c r="W2242" s="609"/>
      <c r="X2242" s="609"/>
      <c r="Y2242" s="609"/>
    </row>
    <row r="2243" spans="1:25" s="610" customFormat="1" ht="22.5" customHeight="1" x14ac:dyDescent="0.25">
      <c r="A2243" s="486" t="s">
        <v>5503</v>
      </c>
      <c r="B2243" s="487"/>
      <c r="C2243" s="800" t="s">
        <v>553</v>
      </c>
      <c r="D2243" s="819" t="s">
        <v>4594</v>
      </c>
      <c r="E2243" s="496" t="s">
        <v>18</v>
      </c>
      <c r="F2243" s="570">
        <v>7</v>
      </c>
      <c r="G2243" s="565"/>
      <c r="H2243" s="801"/>
      <c r="I2243" s="492"/>
      <c r="J2243" s="634"/>
      <c r="K2243" s="549">
        <v>0.56534763978941294</v>
      </c>
      <c r="L2243" s="492">
        <f t="shared" si="1267"/>
        <v>7</v>
      </c>
      <c r="M2243" s="490">
        <v>1</v>
      </c>
      <c r="N2243" s="491">
        <f t="shared" si="1264"/>
        <v>7</v>
      </c>
      <c r="O2243" s="576"/>
      <c r="P2243" s="576"/>
      <c r="Q2243" s="492">
        <f t="shared" si="1265"/>
        <v>0</v>
      </c>
      <c r="R2243" s="492"/>
      <c r="S2243" s="715">
        <f t="shared" si="1266"/>
        <v>0</v>
      </c>
      <c r="T2243" s="576"/>
      <c r="U2243" s="609"/>
      <c r="V2243" s="609"/>
      <c r="W2243" s="609"/>
      <c r="X2243" s="609"/>
      <c r="Y2243" s="609"/>
    </row>
    <row r="2244" spans="1:25" s="610" customFormat="1" ht="22.5" customHeight="1" x14ac:dyDescent="0.25">
      <c r="A2244" s="486" t="s">
        <v>5504</v>
      </c>
      <c r="B2244" s="487"/>
      <c r="C2244" s="800" t="s">
        <v>553</v>
      </c>
      <c r="D2244" s="819" t="s">
        <v>4934</v>
      </c>
      <c r="E2244" s="496" t="s">
        <v>18</v>
      </c>
      <c r="F2244" s="570">
        <v>1</v>
      </c>
      <c r="G2244" s="565"/>
      <c r="H2244" s="801"/>
      <c r="I2244" s="492"/>
      <c r="J2244" s="634"/>
      <c r="K2244" s="549">
        <v>0.12</v>
      </c>
      <c r="L2244" s="492">
        <f t="shared" si="1267"/>
        <v>1</v>
      </c>
      <c r="M2244" s="490">
        <v>1</v>
      </c>
      <c r="N2244" s="491">
        <f t="shared" si="1264"/>
        <v>1</v>
      </c>
      <c r="O2244" s="576"/>
      <c r="P2244" s="576"/>
      <c r="Q2244" s="492">
        <f t="shared" si="1265"/>
        <v>0</v>
      </c>
      <c r="R2244" s="492"/>
      <c r="S2244" s="715">
        <f t="shared" si="1266"/>
        <v>0</v>
      </c>
      <c r="T2244" s="576"/>
      <c r="U2244" s="609"/>
      <c r="V2244" s="609"/>
      <c r="W2244" s="609"/>
      <c r="X2244" s="609"/>
      <c r="Y2244" s="609"/>
    </row>
    <row r="2245" spans="1:25" s="610" customFormat="1" ht="22.5" customHeight="1" x14ac:dyDescent="0.25">
      <c r="A2245" s="486" t="s">
        <v>5505</v>
      </c>
      <c r="B2245" s="487"/>
      <c r="C2245" s="800" t="s">
        <v>553</v>
      </c>
      <c r="D2245" s="835" t="s">
        <v>705</v>
      </c>
      <c r="E2245" s="841" t="s">
        <v>3</v>
      </c>
      <c r="F2245" s="633">
        <v>0.01</v>
      </c>
      <c r="G2245" s="565"/>
      <c r="H2245" s="801"/>
      <c r="I2245" s="492"/>
      <c r="J2245" s="634"/>
      <c r="K2245" s="839"/>
      <c r="L2245" s="492">
        <f t="shared" si="1267"/>
        <v>0.01</v>
      </c>
      <c r="M2245" s="490">
        <v>1</v>
      </c>
      <c r="N2245" s="491">
        <f t="shared" si="1264"/>
        <v>0.01</v>
      </c>
      <c r="O2245" s="576"/>
      <c r="P2245" s="576"/>
      <c r="Q2245" s="492">
        <f t="shared" si="1265"/>
        <v>0</v>
      </c>
      <c r="R2245" s="492"/>
      <c r="S2245" s="715">
        <f t="shared" si="1266"/>
        <v>0</v>
      </c>
      <c r="T2245" s="576"/>
      <c r="U2245" s="609"/>
      <c r="V2245" s="609"/>
      <c r="W2245" s="609"/>
      <c r="X2245" s="609"/>
      <c r="Y2245" s="609"/>
    </row>
    <row r="2246" spans="1:25" s="608" customFormat="1" ht="18.75" customHeight="1" x14ac:dyDescent="0.3">
      <c r="A2246" s="477" t="s">
        <v>5506</v>
      </c>
      <c r="B2246" s="501" t="s">
        <v>2088</v>
      </c>
      <c r="C2246" s="477" t="s">
        <v>552</v>
      </c>
      <c r="D2246" s="812" t="s">
        <v>1338</v>
      </c>
      <c r="E2246" s="479" t="s">
        <v>3</v>
      </c>
      <c r="F2246" s="519">
        <f>F2247+F2249</f>
        <v>30.54</v>
      </c>
      <c r="G2246" s="479"/>
      <c r="H2246" s="479"/>
      <c r="I2246" s="479"/>
      <c r="J2246" s="479"/>
      <c r="K2246" s="500"/>
      <c r="L2246" s="519">
        <f>F2246</f>
        <v>30.54</v>
      </c>
      <c r="M2246" s="507">
        <v>1</v>
      </c>
      <c r="N2246" s="483">
        <f>ROUND(M2246*L2246,2)</f>
        <v>30.54</v>
      </c>
      <c r="O2246" s="575"/>
      <c r="P2246" s="575"/>
      <c r="Q2246" s="485"/>
      <c r="R2246" s="485">
        <f>ROUND(N2246*P2246,2)</f>
        <v>0</v>
      </c>
      <c r="S2246" s="715">
        <f>ROUND(Q2246+R2246,2)</f>
        <v>0</v>
      </c>
      <c r="T2246" s="587"/>
    </row>
    <row r="2247" spans="1:25" s="610" customFormat="1" ht="36.75" customHeight="1" x14ac:dyDescent="0.3">
      <c r="A2247" s="486" t="s">
        <v>5507</v>
      </c>
      <c r="B2247" s="487"/>
      <c r="C2247" s="486" t="s">
        <v>553</v>
      </c>
      <c r="D2247" s="813" t="s">
        <v>4750</v>
      </c>
      <c r="E2247" s="489" t="s">
        <v>3</v>
      </c>
      <c r="F2247" s="497">
        <v>16.27</v>
      </c>
      <c r="G2247" s="497"/>
      <c r="H2247" s="497"/>
      <c r="I2247" s="497"/>
      <c r="J2247" s="497"/>
      <c r="K2247" s="497"/>
      <c r="L2247" s="497">
        <f>F2247</f>
        <v>16.27</v>
      </c>
      <c r="M2247" s="490">
        <v>1.1000000000000001</v>
      </c>
      <c r="N2247" s="491">
        <f t="shared" ref="N2247:N2250" si="1268">ROUND(M2247*L2247,2)</f>
        <v>17.899999999999999</v>
      </c>
      <c r="O2247" s="576"/>
      <c r="P2247" s="576"/>
      <c r="Q2247" s="492">
        <f t="shared" ref="Q2247:Q2250" si="1269">ROUND(N2247*O2247,2)</f>
        <v>0</v>
      </c>
      <c r="R2247" s="492"/>
      <c r="S2247" s="715">
        <f t="shared" ref="S2247:S2250" si="1270">ROUND(Q2247+R2247,2)</f>
        <v>0</v>
      </c>
      <c r="T2247" s="584"/>
    </row>
    <row r="2248" spans="1:25" s="610" customFormat="1" x14ac:dyDescent="0.3">
      <c r="A2248" s="486" t="s">
        <v>5508</v>
      </c>
      <c r="B2248" s="487"/>
      <c r="C2248" s="486" t="s">
        <v>553</v>
      </c>
      <c r="D2248" s="493" t="s">
        <v>3440</v>
      </c>
      <c r="E2248" s="489" t="s">
        <v>2</v>
      </c>
      <c r="F2248" s="497">
        <f>F2247</f>
        <v>16.27</v>
      </c>
      <c r="G2248" s="497"/>
      <c r="H2248" s="497"/>
      <c r="I2248" s="497"/>
      <c r="J2248" s="497"/>
      <c r="K2248" s="497"/>
      <c r="L2248" s="497">
        <f t="shared" ref="L2248" si="1271">F2248</f>
        <v>16.27</v>
      </c>
      <c r="M2248" s="490">
        <v>2</v>
      </c>
      <c r="N2248" s="491">
        <f t="shared" si="1268"/>
        <v>32.54</v>
      </c>
      <c r="O2248" s="576"/>
      <c r="P2248" s="576"/>
      <c r="Q2248" s="492">
        <f t="shared" si="1269"/>
        <v>0</v>
      </c>
      <c r="R2248" s="492"/>
      <c r="S2248" s="715">
        <f t="shared" si="1270"/>
        <v>0</v>
      </c>
      <c r="T2248" s="584"/>
    </row>
    <row r="2249" spans="1:25" s="610" customFormat="1" ht="36.75" customHeight="1" x14ac:dyDescent="0.3">
      <c r="A2249" s="486" t="s">
        <v>5509</v>
      </c>
      <c r="B2249" s="487"/>
      <c r="C2249" s="486" t="s">
        <v>553</v>
      </c>
      <c r="D2249" s="813" t="s">
        <v>4544</v>
      </c>
      <c r="E2249" s="489" t="s">
        <v>3</v>
      </c>
      <c r="F2249" s="497">
        <v>14.27</v>
      </c>
      <c r="G2249" s="497"/>
      <c r="H2249" s="497"/>
      <c r="I2249" s="497"/>
      <c r="J2249" s="497"/>
      <c r="K2249" s="497"/>
      <c r="L2249" s="497">
        <f>F2249</f>
        <v>14.27</v>
      </c>
      <c r="M2249" s="490">
        <v>1.1000000000000001</v>
      </c>
      <c r="N2249" s="491">
        <f t="shared" si="1268"/>
        <v>15.7</v>
      </c>
      <c r="O2249" s="576"/>
      <c r="P2249" s="576"/>
      <c r="Q2249" s="492">
        <f t="shared" si="1269"/>
        <v>0</v>
      </c>
      <c r="R2249" s="492"/>
      <c r="S2249" s="715">
        <f t="shared" si="1270"/>
        <v>0</v>
      </c>
      <c r="T2249" s="584"/>
    </row>
    <row r="2250" spans="1:25" s="610" customFormat="1" x14ac:dyDescent="0.3">
      <c r="A2250" s="486" t="s">
        <v>5510</v>
      </c>
      <c r="B2250" s="487"/>
      <c r="C2250" s="486" t="s">
        <v>553</v>
      </c>
      <c r="D2250" s="493" t="s">
        <v>3440</v>
      </c>
      <c r="E2250" s="489" t="s">
        <v>2</v>
      </c>
      <c r="F2250" s="497">
        <f>F2249</f>
        <v>14.27</v>
      </c>
      <c r="G2250" s="497"/>
      <c r="H2250" s="497"/>
      <c r="I2250" s="497"/>
      <c r="J2250" s="497"/>
      <c r="K2250" s="497"/>
      <c r="L2250" s="497">
        <f t="shared" ref="L2250" si="1272">F2250</f>
        <v>14.27</v>
      </c>
      <c r="M2250" s="490">
        <v>0.7</v>
      </c>
      <c r="N2250" s="491">
        <f t="shared" si="1268"/>
        <v>9.99</v>
      </c>
      <c r="O2250" s="576"/>
      <c r="P2250" s="576"/>
      <c r="Q2250" s="492">
        <f t="shared" si="1269"/>
        <v>0</v>
      </c>
      <c r="R2250" s="492"/>
      <c r="S2250" s="715">
        <f t="shared" si="1270"/>
        <v>0</v>
      </c>
      <c r="T2250" s="584"/>
    </row>
    <row r="2251" spans="1:25" s="559" customFormat="1" x14ac:dyDescent="0.3">
      <c r="A2251" s="477" t="s">
        <v>5511</v>
      </c>
      <c r="B2251" s="501" t="s">
        <v>4988</v>
      </c>
      <c r="C2251" s="504" t="s">
        <v>552</v>
      </c>
      <c r="D2251" s="508" t="s">
        <v>654</v>
      </c>
      <c r="E2251" s="479" t="s">
        <v>18</v>
      </c>
      <c r="F2251" s="500">
        <f>F2252</f>
        <v>1</v>
      </c>
      <c r="G2251" s="500"/>
      <c r="H2251" s="500"/>
      <c r="I2251" s="500"/>
      <c r="J2251" s="500"/>
      <c r="K2251" s="500"/>
      <c r="L2251" s="506">
        <f>F2251</f>
        <v>1</v>
      </c>
      <c r="M2251" s="507">
        <v>1</v>
      </c>
      <c r="N2251" s="483">
        <f>ROUND(M2251*L2251,2)</f>
        <v>1</v>
      </c>
      <c r="O2251" s="575"/>
      <c r="P2251" s="575"/>
      <c r="Q2251" s="485"/>
      <c r="R2251" s="485">
        <f>ROUND(N2251*P2251,2)</f>
        <v>0</v>
      </c>
      <c r="S2251" s="715">
        <f t="shared" ref="S2251:S2256" si="1273">ROUND(Q2251+R2251,2)</f>
        <v>0</v>
      </c>
      <c r="T2251" s="586"/>
      <c r="U2251" s="558"/>
      <c r="V2251" s="558"/>
      <c r="W2251" s="558"/>
      <c r="X2251" s="558"/>
      <c r="Y2251" s="558"/>
    </row>
    <row r="2252" spans="1:25" s="626" customFormat="1" ht="27.6" x14ac:dyDescent="0.3">
      <c r="A2252" s="486" t="s">
        <v>5512</v>
      </c>
      <c r="B2252" s="543"/>
      <c r="C2252" s="486" t="s">
        <v>553</v>
      </c>
      <c r="D2252" s="813" t="s">
        <v>4953</v>
      </c>
      <c r="E2252" s="496" t="s">
        <v>18</v>
      </c>
      <c r="F2252" s="517">
        <v>1</v>
      </c>
      <c r="G2252" s="517"/>
      <c r="H2252" s="517"/>
      <c r="I2252" s="517"/>
      <c r="J2252" s="517"/>
      <c r="K2252" s="517"/>
      <c r="L2252" s="494">
        <f t="shared" ref="L2252" si="1274">F2252</f>
        <v>1</v>
      </c>
      <c r="M2252" s="490">
        <v>1</v>
      </c>
      <c r="N2252" s="491">
        <f t="shared" ref="N2252" si="1275">ROUND(M2252*L2252,2)</f>
        <v>1</v>
      </c>
      <c r="O2252" s="577"/>
      <c r="P2252" s="577"/>
      <c r="Q2252" s="492">
        <f>ROUND(N2252*O2252,2)</f>
        <v>0</v>
      </c>
      <c r="R2252" s="492"/>
      <c r="S2252" s="715">
        <f t="shared" si="1273"/>
        <v>0</v>
      </c>
      <c r="T2252" s="584"/>
      <c r="U2252" s="625"/>
      <c r="V2252" s="625"/>
      <c r="W2252" s="625"/>
      <c r="X2252" s="625"/>
      <c r="Y2252" s="625"/>
    </row>
    <row r="2253" spans="1:25" s="559" customFormat="1" x14ac:dyDescent="0.3">
      <c r="A2253" s="477" t="s">
        <v>5513</v>
      </c>
      <c r="B2253" s="501" t="s">
        <v>2977</v>
      </c>
      <c r="C2253" s="504" t="s">
        <v>552</v>
      </c>
      <c r="D2253" s="508" t="s">
        <v>3722</v>
      </c>
      <c r="E2253" s="479" t="s">
        <v>1685</v>
      </c>
      <c r="F2253" s="500">
        <f>F2254</f>
        <v>1</v>
      </c>
      <c r="G2253" s="500"/>
      <c r="H2253" s="500"/>
      <c r="I2253" s="500"/>
      <c r="J2253" s="500"/>
      <c r="K2253" s="500"/>
      <c r="L2253" s="506">
        <f>F2253</f>
        <v>1</v>
      </c>
      <c r="M2253" s="507">
        <v>1</v>
      </c>
      <c r="N2253" s="483">
        <f>ROUND(M2253*L2253,2)</f>
        <v>1</v>
      </c>
      <c r="O2253" s="575"/>
      <c r="P2253" s="575"/>
      <c r="Q2253" s="485"/>
      <c r="R2253" s="485">
        <f>ROUND(N2253*P2253,2)</f>
        <v>0</v>
      </c>
      <c r="S2253" s="715">
        <f t="shared" si="1273"/>
        <v>0</v>
      </c>
      <c r="T2253" s="586"/>
      <c r="U2253" s="558"/>
      <c r="V2253" s="558"/>
      <c r="W2253" s="558"/>
      <c r="X2253" s="558"/>
      <c r="Y2253" s="558"/>
    </row>
    <row r="2254" spans="1:25" s="828" customFormat="1" x14ac:dyDescent="0.25">
      <c r="A2254" s="546" t="s">
        <v>5514</v>
      </c>
      <c r="B2254" s="554"/>
      <c r="C2254" s="546" t="s">
        <v>553</v>
      </c>
      <c r="D2254" s="822" t="s">
        <v>4968</v>
      </c>
      <c r="E2254" s="555" t="s">
        <v>1685</v>
      </c>
      <c r="F2254" s="826">
        <v>1</v>
      </c>
      <c r="G2254" s="826"/>
      <c r="H2254" s="826"/>
      <c r="I2254" s="826"/>
      <c r="J2254" s="826"/>
      <c r="K2254" s="826"/>
      <c r="L2254" s="553">
        <f t="shared" ref="L2254" si="1276">F2254</f>
        <v>1</v>
      </c>
      <c r="M2254" s="550">
        <v>1</v>
      </c>
      <c r="N2254" s="491">
        <f t="shared" ref="N2254" si="1277">ROUND(M2254*L2254,2)</f>
        <v>1</v>
      </c>
      <c r="O2254" s="582"/>
      <c r="P2254" s="582"/>
      <c r="Q2254" s="492">
        <f>ROUND(N2254*O2254,2)</f>
        <v>0</v>
      </c>
      <c r="R2254" s="492"/>
      <c r="S2254" s="715">
        <f t="shared" si="1273"/>
        <v>0</v>
      </c>
      <c r="T2254" s="701" t="s">
        <v>3121</v>
      </c>
      <c r="U2254" s="827"/>
      <c r="V2254" s="827"/>
      <c r="W2254" s="827"/>
      <c r="X2254" s="827"/>
      <c r="Y2254" s="827"/>
    </row>
    <row r="2255" spans="1:25" s="559" customFormat="1" x14ac:dyDescent="0.3">
      <c r="A2255" s="477" t="s">
        <v>5515</v>
      </c>
      <c r="B2255" s="501" t="s">
        <v>2975</v>
      </c>
      <c r="C2255" s="504" t="s">
        <v>552</v>
      </c>
      <c r="D2255" s="478" t="s">
        <v>3086</v>
      </c>
      <c r="E2255" s="479" t="s">
        <v>18</v>
      </c>
      <c r="F2255" s="500">
        <f>F2256</f>
        <v>2</v>
      </c>
      <c r="G2255" s="500"/>
      <c r="H2255" s="500"/>
      <c r="I2255" s="500"/>
      <c r="J2255" s="500"/>
      <c r="K2255" s="500"/>
      <c r="L2255" s="506">
        <f>F2255</f>
        <v>2</v>
      </c>
      <c r="M2255" s="507">
        <v>1</v>
      </c>
      <c r="N2255" s="483">
        <f>ROUND(M2255*L2255,2)</f>
        <v>2</v>
      </c>
      <c r="O2255" s="575"/>
      <c r="P2255" s="575"/>
      <c r="Q2255" s="485"/>
      <c r="R2255" s="485">
        <f>ROUND(N2255*P2255,2)</f>
        <v>0</v>
      </c>
      <c r="S2255" s="715">
        <f t="shared" si="1273"/>
        <v>0</v>
      </c>
      <c r="T2255" s="586"/>
      <c r="U2255" s="558"/>
      <c r="V2255" s="558"/>
      <c r="W2255" s="558"/>
      <c r="X2255" s="558"/>
      <c r="Y2255" s="558"/>
    </row>
    <row r="2256" spans="1:25" s="626" customFormat="1" x14ac:dyDescent="0.3">
      <c r="A2256" s="486" t="s">
        <v>5516</v>
      </c>
      <c r="B2256" s="543"/>
      <c r="C2256" s="486" t="s">
        <v>553</v>
      </c>
      <c r="D2256" s="813" t="s">
        <v>4924</v>
      </c>
      <c r="E2256" s="496" t="s">
        <v>18</v>
      </c>
      <c r="F2256" s="517">
        <v>2</v>
      </c>
      <c r="G2256" s="517"/>
      <c r="H2256" s="517"/>
      <c r="I2256" s="517"/>
      <c r="J2256" s="517"/>
      <c r="K2256" s="517"/>
      <c r="L2256" s="494">
        <f t="shared" ref="L2256" si="1278">F2256</f>
        <v>2</v>
      </c>
      <c r="M2256" s="490">
        <v>1</v>
      </c>
      <c r="N2256" s="491">
        <f t="shared" ref="N2256" si="1279">ROUND(M2256*L2256,2)</f>
        <v>2</v>
      </c>
      <c r="O2256" s="577"/>
      <c r="P2256" s="577"/>
      <c r="Q2256" s="492">
        <f>ROUND(N2256*O2256,2)</f>
        <v>0</v>
      </c>
      <c r="R2256" s="492"/>
      <c r="S2256" s="715">
        <f t="shared" si="1273"/>
        <v>0</v>
      </c>
      <c r="T2256" s="584"/>
      <c r="U2256" s="625"/>
      <c r="V2256" s="625"/>
      <c r="W2256" s="625"/>
      <c r="X2256" s="625"/>
      <c r="Y2256" s="625"/>
    </row>
    <row r="2257" spans="1:25" s="617" customFormat="1" ht="22.5" customHeight="1" x14ac:dyDescent="0.3">
      <c r="A2257" s="510" t="s">
        <v>3701</v>
      </c>
      <c r="B2257" s="511"/>
      <c r="C2257" s="510"/>
      <c r="D2257" s="465" t="s">
        <v>3761</v>
      </c>
      <c r="E2257" s="512"/>
      <c r="F2257" s="513"/>
      <c r="G2257" s="512"/>
      <c r="H2257" s="512"/>
      <c r="I2257" s="512"/>
      <c r="J2257" s="512"/>
      <c r="K2257" s="512"/>
      <c r="L2257" s="514"/>
      <c r="M2257" s="467"/>
      <c r="N2257" s="468"/>
      <c r="O2257" s="579"/>
      <c r="P2257" s="579"/>
      <c r="Q2257" s="469"/>
      <c r="R2257" s="469"/>
      <c r="S2257" s="715"/>
      <c r="T2257" s="579"/>
      <c r="U2257" s="616"/>
      <c r="V2257" s="616"/>
      <c r="W2257" s="616"/>
      <c r="X2257" s="616"/>
      <c r="Y2257" s="616"/>
    </row>
    <row r="2258" spans="1:25" s="608" customFormat="1" ht="32.25" customHeight="1" x14ac:dyDescent="0.3">
      <c r="A2258" s="477" t="s">
        <v>5517</v>
      </c>
      <c r="B2258" s="501" t="s">
        <v>2086</v>
      </c>
      <c r="C2258" s="477" t="s">
        <v>552</v>
      </c>
      <c r="D2258" s="802" t="s">
        <v>3128</v>
      </c>
      <c r="E2258" s="803" t="s">
        <v>3</v>
      </c>
      <c r="F2258" s="804"/>
      <c r="G2258" s="803"/>
      <c r="H2258" s="479"/>
      <c r="I2258" s="480"/>
      <c r="J2258" s="480"/>
      <c r="K2258" s="480">
        <f>SUM(K2259:K2262)</f>
        <v>23.798451741873574</v>
      </c>
      <c r="L2258" s="480">
        <f>K2258</f>
        <v>23.798451741873574</v>
      </c>
      <c r="M2258" s="482">
        <v>1</v>
      </c>
      <c r="N2258" s="483">
        <f>ROUND(M2258*L2258,2)</f>
        <v>23.8</v>
      </c>
      <c r="O2258" s="575"/>
      <c r="P2258" s="575"/>
      <c r="Q2258" s="485"/>
      <c r="R2258" s="485">
        <f>ROUND(N2258*P2258,2)</f>
        <v>0</v>
      </c>
      <c r="S2258" s="715">
        <f>ROUND(Q2258+R2258,2)</f>
        <v>0</v>
      </c>
      <c r="T2258" s="575" t="s">
        <v>555</v>
      </c>
      <c r="U2258" s="607"/>
      <c r="V2258" s="607"/>
      <c r="W2258" s="607"/>
      <c r="X2258" s="607"/>
      <c r="Y2258" s="607"/>
    </row>
    <row r="2259" spans="1:25" s="610" customFormat="1" ht="22.5" customHeight="1" x14ac:dyDescent="0.25">
      <c r="A2259" s="486" t="s">
        <v>5518</v>
      </c>
      <c r="B2259" s="487"/>
      <c r="C2259" s="800" t="s">
        <v>553</v>
      </c>
      <c r="D2259" s="813" t="s">
        <v>4523</v>
      </c>
      <c r="E2259" s="496" t="s">
        <v>1210</v>
      </c>
      <c r="F2259" s="570"/>
      <c r="G2259" s="565"/>
      <c r="H2259" s="801"/>
      <c r="I2259" s="492">
        <v>0.125</v>
      </c>
      <c r="J2259" s="840">
        <v>56.78</v>
      </c>
      <c r="K2259" s="492">
        <f>J2259*I2259*3.14</f>
        <v>22.286150000000003</v>
      </c>
      <c r="L2259" s="492">
        <f t="shared" ref="L2259" si="1280">J2259</f>
        <v>56.78</v>
      </c>
      <c r="M2259" s="490">
        <v>1.1000000000000001</v>
      </c>
      <c r="N2259" s="491">
        <f t="shared" ref="N2259:N2263" si="1281">ROUND(M2259*L2259,2)</f>
        <v>62.46</v>
      </c>
      <c r="O2259" s="576"/>
      <c r="P2259" s="576"/>
      <c r="Q2259" s="492">
        <f t="shared" ref="Q2259:Q2263" si="1282">ROUND(N2259*O2259,2)</f>
        <v>0</v>
      </c>
      <c r="R2259" s="492"/>
      <c r="S2259" s="715">
        <f t="shared" ref="S2259:S2263" si="1283">ROUND(Q2259+R2259,2)</f>
        <v>0</v>
      </c>
      <c r="T2259" s="576"/>
      <c r="U2259" s="609"/>
      <c r="V2259" s="609"/>
      <c r="W2259" s="609"/>
      <c r="X2259" s="609"/>
      <c r="Y2259" s="609"/>
    </row>
    <row r="2260" spans="1:25" s="610" customFormat="1" ht="22.5" customHeight="1" x14ac:dyDescent="0.25">
      <c r="A2260" s="486" t="s">
        <v>5519</v>
      </c>
      <c r="B2260" s="487"/>
      <c r="C2260" s="800" t="s">
        <v>553</v>
      </c>
      <c r="D2260" s="813" t="s">
        <v>4977</v>
      </c>
      <c r="E2260" s="496" t="s">
        <v>18</v>
      </c>
      <c r="F2260" s="570">
        <v>2</v>
      </c>
      <c r="G2260" s="565"/>
      <c r="H2260" s="801"/>
      <c r="I2260" s="492"/>
      <c r="J2260" s="634"/>
      <c r="K2260" s="549">
        <v>0.27</v>
      </c>
      <c r="L2260" s="492">
        <f>F2260</f>
        <v>2</v>
      </c>
      <c r="M2260" s="490">
        <v>1</v>
      </c>
      <c r="N2260" s="491">
        <f t="shared" si="1281"/>
        <v>2</v>
      </c>
      <c r="O2260" s="576"/>
      <c r="P2260" s="576"/>
      <c r="Q2260" s="492">
        <f t="shared" si="1282"/>
        <v>0</v>
      </c>
      <c r="R2260" s="492"/>
      <c r="S2260" s="715">
        <f t="shared" si="1283"/>
        <v>0</v>
      </c>
      <c r="T2260" s="576"/>
      <c r="U2260" s="609"/>
      <c r="V2260" s="609"/>
      <c r="W2260" s="609"/>
      <c r="X2260" s="609"/>
      <c r="Y2260" s="609"/>
    </row>
    <row r="2261" spans="1:25" s="610" customFormat="1" ht="22.5" customHeight="1" x14ac:dyDescent="0.25">
      <c r="A2261" s="486" t="s">
        <v>5520</v>
      </c>
      <c r="B2261" s="487"/>
      <c r="C2261" s="800" t="s">
        <v>553</v>
      </c>
      <c r="D2261" s="813" t="s">
        <v>4900</v>
      </c>
      <c r="E2261" s="496" t="s">
        <v>18</v>
      </c>
      <c r="F2261" s="570">
        <v>4</v>
      </c>
      <c r="G2261" s="565"/>
      <c r="H2261" s="801"/>
      <c r="I2261" s="492"/>
      <c r="J2261" s="634"/>
      <c r="K2261" s="549">
        <v>0.31129220144651087</v>
      </c>
      <c r="L2261" s="492">
        <f t="shared" ref="L2261:L2263" si="1284">F2261</f>
        <v>4</v>
      </c>
      <c r="M2261" s="490">
        <v>1</v>
      </c>
      <c r="N2261" s="491">
        <f t="shared" si="1281"/>
        <v>4</v>
      </c>
      <c r="O2261" s="576"/>
      <c r="P2261" s="576"/>
      <c r="Q2261" s="492">
        <f t="shared" si="1282"/>
        <v>0</v>
      </c>
      <c r="R2261" s="492"/>
      <c r="S2261" s="715">
        <f t="shared" si="1283"/>
        <v>0</v>
      </c>
      <c r="T2261" s="576"/>
      <c r="U2261" s="609"/>
      <c r="V2261" s="609"/>
      <c r="W2261" s="609"/>
      <c r="X2261" s="609"/>
      <c r="Y2261" s="609"/>
    </row>
    <row r="2262" spans="1:25" s="610" customFormat="1" ht="22.5" customHeight="1" x14ac:dyDescent="0.25">
      <c r="A2262" s="486" t="s">
        <v>5521</v>
      </c>
      <c r="B2262" s="487"/>
      <c r="C2262" s="800" t="s">
        <v>553</v>
      </c>
      <c r="D2262" s="813" t="s">
        <v>4901</v>
      </c>
      <c r="E2262" s="496" t="s">
        <v>18</v>
      </c>
      <c r="F2262" s="570">
        <v>8</v>
      </c>
      <c r="G2262" s="565"/>
      <c r="H2262" s="801"/>
      <c r="I2262" s="492"/>
      <c r="J2262" s="634"/>
      <c r="K2262" s="549">
        <v>0.93100954042706408</v>
      </c>
      <c r="L2262" s="492">
        <f t="shared" si="1284"/>
        <v>8</v>
      </c>
      <c r="M2262" s="490">
        <v>1</v>
      </c>
      <c r="N2262" s="491">
        <f t="shared" si="1281"/>
        <v>8</v>
      </c>
      <c r="O2262" s="576"/>
      <c r="P2262" s="576"/>
      <c r="Q2262" s="492">
        <f t="shared" si="1282"/>
        <v>0</v>
      </c>
      <c r="R2262" s="492"/>
      <c r="S2262" s="715">
        <f t="shared" si="1283"/>
        <v>0</v>
      </c>
      <c r="T2262" s="576"/>
      <c r="U2262" s="609"/>
      <c r="V2262" s="609"/>
      <c r="W2262" s="609"/>
      <c r="X2262" s="609"/>
      <c r="Y2262" s="609"/>
    </row>
    <row r="2263" spans="1:25" s="610" customFormat="1" ht="22.5" customHeight="1" x14ac:dyDescent="0.25">
      <c r="A2263" s="486" t="s">
        <v>5522</v>
      </c>
      <c r="B2263" s="487"/>
      <c r="C2263" s="800" t="s">
        <v>553</v>
      </c>
      <c r="D2263" s="835" t="s">
        <v>705</v>
      </c>
      <c r="E2263" s="841" t="s">
        <v>3</v>
      </c>
      <c r="F2263" s="633">
        <v>0.05</v>
      </c>
      <c r="G2263" s="565"/>
      <c r="H2263" s="801"/>
      <c r="I2263" s="492"/>
      <c r="J2263" s="634"/>
      <c r="K2263" s="839"/>
      <c r="L2263" s="492">
        <f t="shared" si="1284"/>
        <v>0.05</v>
      </c>
      <c r="M2263" s="490">
        <v>1</v>
      </c>
      <c r="N2263" s="491">
        <f t="shared" si="1281"/>
        <v>0.05</v>
      </c>
      <c r="O2263" s="576"/>
      <c r="P2263" s="576"/>
      <c r="Q2263" s="492">
        <f t="shared" si="1282"/>
        <v>0</v>
      </c>
      <c r="R2263" s="492"/>
      <c r="S2263" s="715">
        <f t="shared" si="1283"/>
        <v>0</v>
      </c>
      <c r="T2263" s="576"/>
      <c r="U2263" s="609"/>
      <c r="V2263" s="609"/>
      <c r="W2263" s="609"/>
      <c r="X2263" s="609"/>
      <c r="Y2263" s="609"/>
    </row>
    <row r="2264" spans="1:25" s="608" customFormat="1" ht="18.75" customHeight="1" x14ac:dyDescent="0.3">
      <c r="A2264" s="477" t="s">
        <v>5523</v>
      </c>
      <c r="B2264" s="501" t="s">
        <v>2088</v>
      </c>
      <c r="C2264" s="477" t="s">
        <v>552</v>
      </c>
      <c r="D2264" s="812" t="s">
        <v>1338</v>
      </c>
      <c r="E2264" s="479" t="s">
        <v>3</v>
      </c>
      <c r="F2264" s="519">
        <f>F2265</f>
        <v>21.46</v>
      </c>
      <c r="G2264" s="479"/>
      <c r="H2264" s="479"/>
      <c r="I2264" s="479"/>
      <c r="J2264" s="479"/>
      <c r="K2264" s="500"/>
      <c r="L2264" s="519">
        <f>F2264</f>
        <v>21.46</v>
      </c>
      <c r="M2264" s="507">
        <v>1</v>
      </c>
      <c r="N2264" s="483">
        <f>ROUND(M2264*L2264,2)</f>
        <v>21.46</v>
      </c>
      <c r="O2264" s="575"/>
      <c r="P2264" s="575"/>
      <c r="Q2264" s="485"/>
      <c r="R2264" s="485">
        <f>ROUND(N2264*P2264,2)</f>
        <v>0</v>
      </c>
      <c r="S2264" s="715">
        <f>ROUND(Q2264+R2264,2)</f>
        <v>0</v>
      </c>
      <c r="T2264" s="587"/>
    </row>
    <row r="2265" spans="1:25" s="610" customFormat="1" ht="36.75" customHeight="1" x14ac:dyDescent="0.3">
      <c r="A2265" s="486" t="s">
        <v>5524</v>
      </c>
      <c r="B2265" s="487"/>
      <c r="C2265" s="486" t="s">
        <v>553</v>
      </c>
      <c r="D2265" s="823" t="s">
        <v>4807</v>
      </c>
      <c r="E2265" s="489" t="s">
        <v>3</v>
      </c>
      <c r="F2265" s="497">
        <v>21.46</v>
      </c>
      <c r="G2265" s="497"/>
      <c r="H2265" s="497"/>
      <c r="I2265" s="497"/>
      <c r="J2265" s="497"/>
      <c r="K2265" s="497"/>
      <c r="L2265" s="497">
        <f>F2265</f>
        <v>21.46</v>
      </c>
      <c r="M2265" s="490">
        <v>1.1000000000000001</v>
      </c>
      <c r="N2265" s="491">
        <f t="shared" ref="N2265:N2266" si="1285">ROUND(M2265*L2265,2)</f>
        <v>23.61</v>
      </c>
      <c r="O2265" s="576"/>
      <c r="P2265" s="576"/>
      <c r="Q2265" s="492">
        <f t="shared" ref="Q2265:Q2266" si="1286">ROUND(N2265*O2265,2)</f>
        <v>0</v>
      </c>
      <c r="R2265" s="492"/>
      <c r="S2265" s="715">
        <f t="shared" ref="S2265:S2269" si="1287">ROUND(Q2265+R2265,2)</f>
        <v>0</v>
      </c>
      <c r="T2265" s="584"/>
    </row>
    <row r="2266" spans="1:25" s="610" customFormat="1" x14ac:dyDescent="0.3">
      <c r="A2266" s="486" t="s">
        <v>5525</v>
      </c>
      <c r="B2266" s="487"/>
      <c r="C2266" s="486" t="s">
        <v>553</v>
      </c>
      <c r="D2266" s="493" t="s">
        <v>3440</v>
      </c>
      <c r="E2266" s="489" t="s">
        <v>2</v>
      </c>
      <c r="F2266" s="497">
        <f>F2265</f>
        <v>21.46</v>
      </c>
      <c r="G2266" s="497"/>
      <c r="H2266" s="497"/>
      <c r="I2266" s="497"/>
      <c r="J2266" s="497"/>
      <c r="K2266" s="497"/>
      <c r="L2266" s="497">
        <f t="shared" ref="L2266" si="1288">F2266</f>
        <v>21.46</v>
      </c>
      <c r="M2266" s="490">
        <v>2.8</v>
      </c>
      <c r="N2266" s="491">
        <f t="shared" si="1285"/>
        <v>60.09</v>
      </c>
      <c r="O2266" s="576"/>
      <c r="P2266" s="576"/>
      <c r="Q2266" s="492">
        <f t="shared" si="1286"/>
        <v>0</v>
      </c>
      <c r="R2266" s="492"/>
      <c r="S2266" s="715">
        <f t="shared" si="1287"/>
        <v>0</v>
      </c>
      <c r="T2266" s="584"/>
    </row>
    <row r="2267" spans="1:25" s="559" customFormat="1" x14ac:dyDescent="0.3">
      <c r="A2267" s="477" t="s">
        <v>5526</v>
      </c>
      <c r="B2267" s="501" t="s">
        <v>4988</v>
      </c>
      <c r="C2267" s="504" t="s">
        <v>552</v>
      </c>
      <c r="D2267" s="508" t="s">
        <v>654</v>
      </c>
      <c r="E2267" s="479" t="s">
        <v>18</v>
      </c>
      <c r="F2267" s="500">
        <f>F2268+F2269</f>
        <v>2</v>
      </c>
      <c r="G2267" s="500"/>
      <c r="H2267" s="500"/>
      <c r="I2267" s="500"/>
      <c r="J2267" s="500"/>
      <c r="K2267" s="500"/>
      <c r="L2267" s="506">
        <f>F2267</f>
        <v>2</v>
      </c>
      <c r="M2267" s="507">
        <v>1</v>
      </c>
      <c r="N2267" s="483">
        <f>ROUND(M2267*L2267,2)</f>
        <v>2</v>
      </c>
      <c r="O2267" s="575"/>
      <c r="P2267" s="575"/>
      <c r="Q2267" s="485"/>
      <c r="R2267" s="485">
        <f>ROUND(N2267*P2267,2)</f>
        <v>0</v>
      </c>
      <c r="S2267" s="715">
        <f>ROUND(Q2267+R2267,2)</f>
        <v>0</v>
      </c>
      <c r="T2267" s="586"/>
      <c r="U2267" s="558"/>
      <c r="V2267" s="558"/>
      <c r="W2267" s="558"/>
      <c r="X2267" s="558"/>
      <c r="Y2267" s="558"/>
    </row>
    <row r="2268" spans="1:25" s="626" customFormat="1" ht="27.6" x14ac:dyDescent="0.3">
      <c r="A2268" s="486" t="s">
        <v>5527</v>
      </c>
      <c r="B2268" s="543"/>
      <c r="C2268" s="486" t="s">
        <v>553</v>
      </c>
      <c r="D2268" s="813" t="s">
        <v>4970</v>
      </c>
      <c r="E2268" s="496" t="s">
        <v>18</v>
      </c>
      <c r="F2268" s="517">
        <v>1</v>
      </c>
      <c r="G2268" s="517"/>
      <c r="H2268" s="517"/>
      <c r="I2268" s="517"/>
      <c r="J2268" s="517"/>
      <c r="K2268" s="517"/>
      <c r="L2268" s="494">
        <f t="shared" ref="L2268" si="1289">F2268</f>
        <v>1</v>
      </c>
      <c r="M2268" s="490">
        <v>1</v>
      </c>
      <c r="N2268" s="491">
        <f t="shared" ref="N2268:N2269" si="1290">ROUND(M2268*L2268,2)</f>
        <v>1</v>
      </c>
      <c r="O2268" s="577"/>
      <c r="P2268" s="577"/>
      <c r="Q2268" s="492">
        <f t="shared" ref="Q2268:Q2269" si="1291">ROUND(N2268*O2268,2)</f>
        <v>0</v>
      </c>
      <c r="R2268" s="492"/>
      <c r="S2268" s="715">
        <f t="shared" si="1287"/>
        <v>0</v>
      </c>
      <c r="T2268" s="584"/>
      <c r="U2268" s="625"/>
      <c r="V2268" s="625"/>
      <c r="W2268" s="625"/>
      <c r="X2268" s="625"/>
      <c r="Y2268" s="625"/>
    </row>
    <row r="2269" spans="1:25" s="626" customFormat="1" ht="27.6" x14ac:dyDescent="0.3">
      <c r="A2269" s="486" t="s">
        <v>5528</v>
      </c>
      <c r="B2269" s="543"/>
      <c r="C2269" s="486" t="s">
        <v>553</v>
      </c>
      <c r="D2269" s="813" t="s">
        <v>4971</v>
      </c>
      <c r="E2269" s="496" t="s">
        <v>18</v>
      </c>
      <c r="F2269" s="517">
        <v>1</v>
      </c>
      <c r="G2269" s="517"/>
      <c r="H2269" s="517"/>
      <c r="I2269" s="517"/>
      <c r="J2269" s="517"/>
      <c r="K2269" s="517"/>
      <c r="L2269" s="494">
        <f t="shared" ref="L2269" si="1292">F2269</f>
        <v>1</v>
      </c>
      <c r="M2269" s="490">
        <v>1</v>
      </c>
      <c r="N2269" s="491">
        <f t="shared" si="1290"/>
        <v>1</v>
      </c>
      <c r="O2269" s="577"/>
      <c r="P2269" s="577"/>
      <c r="Q2269" s="492">
        <f t="shared" si="1291"/>
        <v>0</v>
      </c>
      <c r="R2269" s="492"/>
      <c r="S2269" s="715">
        <f t="shared" si="1287"/>
        <v>0</v>
      </c>
      <c r="T2269" s="584"/>
      <c r="U2269" s="625"/>
      <c r="V2269" s="625"/>
      <c r="W2269" s="625"/>
      <c r="X2269" s="625"/>
      <c r="Y2269" s="625"/>
    </row>
    <row r="2270" spans="1:25" s="559" customFormat="1" x14ac:dyDescent="0.3">
      <c r="A2270" s="477" t="s">
        <v>5529</v>
      </c>
      <c r="B2270" s="501" t="s">
        <v>2977</v>
      </c>
      <c r="C2270" s="504" t="s">
        <v>552</v>
      </c>
      <c r="D2270" s="508" t="s">
        <v>3722</v>
      </c>
      <c r="E2270" s="479" t="s">
        <v>1685</v>
      </c>
      <c r="F2270" s="500">
        <f>F2271</f>
        <v>1</v>
      </c>
      <c r="G2270" s="500"/>
      <c r="H2270" s="500"/>
      <c r="I2270" s="500"/>
      <c r="J2270" s="500"/>
      <c r="K2270" s="500"/>
      <c r="L2270" s="506">
        <f>F2270</f>
        <v>1</v>
      </c>
      <c r="M2270" s="507">
        <v>1</v>
      </c>
      <c r="N2270" s="483">
        <f>ROUND(M2270*L2270,2)</f>
        <v>1</v>
      </c>
      <c r="O2270" s="575"/>
      <c r="P2270" s="575"/>
      <c r="Q2270" s="485"/>
      <c r="R2270" s="485">
        <f>ROUND(N2270*P2270,2)</f>
        <v>0</v>
      </c>
      <c r="S2270" s="715">
        <f>ROUND(Q2270+R2270,2)</f>
        <v>0</v>
      </c>
      <c r="T2270" s="586"/>
      <c r="U2270" s="558"/>
      <c r="V2270" s="558"/>
      <c r="W2270" s="558"/>
      <c r="X2270" s="558"/>
      <c r="Y2270" s="558"/>
    </row>
    <row r="2271" spans="1:25" s="828" customFormat="1" x14ac:dyDescent="0.25">
      <c r="A2271" s="546" t="s">
        <v>5530</v>
      </c>
      <c r="B2271" s="554"/>
      <c r="C2271" s="546" t="s">
        <v>553</v>
      </c>
      <c r="D2271" s="822" t="s">
        <v>4969</v>
      </c>
      <c r="E2271" s="555" t="s">
        <v>1685</v>
      </c>
      <c r="F2271" s="826">
        <v>1</v>
      </c>
      <c r="G2271" s="826"/>
      <c r="H2271" s="826"/>
      <c r="I2271" s="826"/>
      <c r="J2271" s="826"/>
      <c r="K2271" s="826"/>
      <c r="L2271" s="553">
        <f t="shared" ref="L2271" si="1293">F2271</f>
        <v>1</v>
      </c>
      <c r="M2271" s="550">
        <v>1</v>
      </c>
      <c r="N2271" s="491">
        <f t="shared" ref="N2271" si="1294">ROUND(M2271*L2271,2)</f>
        <v>1</v>
      </c>
      <c r="O2271" s="582"/>
      <c r="P2271" s="582"/>
      <c r="Q2271" s="492">
        <f>ROUND(N2271*O2271,2)</f>
        <v>0</v>
      </c>
      <c r="R2271" s="492"/>
      <c r="S2271" s="715">
        <f>ROUND(Q2271+R2271,2)</f>
        <v>0</v>
      </c>
      <c r="T2271" s="701" t="s">
        <v>3121</v>
      </c>
      <c r="U2271" s="827"/>
      <c r="V2271" s="827"/>
      <c r="W2271" s="827"/>
      <c r="X2271" s="827"/>
      <c r="Y2271" s="827"/>
    </row>
    <row r="2272" spans="1:25" s="617" customFormat="1" ht="22.5" customHeight="1" x14ac:dyDescent="0.3">
      <c r="A2272" s="510" t="s">
        <v>5531</v>
      </c>
      <c r="B2272" s="511"/>
      <c r="C2272" s="510"/>
      <c r="D2272" s="465" t="s">
        <v>4972</v>
      </c>
      <c r="E2272" s="512"/>
      <c r="F2272" s="513"/>
      <c r="G2272" s="512"/>
      <c r="H2272" s="512"/>
      <c r="I2272" s="512"/>
      <c r="J2272" s="512"/>
      <c r="K2272" s="512"/>
      <c r="L2272" s="514"/>
      <c r="M2272" s="467"/>
      <c r="N2272" s="468"/>
      <c r="O2272" s="579"/>
      <c r="P2272" s="579"/>
      <c r="Q2272" s="469"/>
      <c r="R2272" s="469"/>
      <c r="S2272" s="715"/>
      <c r="T2272" s="579"/>
      <c r="U2272" s="616"/>
      <c r="V2272" s="616"/>
      <c r="W2272" s="616"/>
      <c r="X2272" s="616"/>
      <c r="Y2272" s="616"/>
    </row>
    <row r="2273" spans="1:25" s="608" customFormat="1" ht="32.25" customHeight="1" x14ac:dyDescent="0.3">
      <c r="A2273" s="477" t="s">
        <v>5532</v>
      </c>
      <c r="B2273" s="501" t="s">
        <v>2086</v>
      </c>
      <c r="C2273" s="477" t="s">
        <v>552</v>
      </c>
      <c r="D2273" s="802" t="s">
        <v>3128</v>
      </c>
      <c r="E2273" s="803" t="s">
        <v>3</v>
      </c>
      <c r="F2273" s="804"/>
      <c r="G2273" s="803"/>
      <c r="H2273" s="479"/>
      <c r="I2273" s="480"/>
      <c r="J2273" s="480"/>
      <c r="K2273" s="480">
        <f>SUM(K2274:K2275)</f>
        <v>0.20331500000000002</v>
      </c>
      <c r="L2273" s="480">
        <f>K2273</f>
        <v>0.20331500000000002</v>
      </c>
      <c r="M2273" s="482">
        <v>1</v>
      </c>
      <c r="N2273" s="483">
        <f>ROUND(M2273*L2273,2)</f>
        <v>0.2</v>
      </c>
      <c r="O2273" s="575"/>
      <c r="P2273" s="575"/>
      <c r="Q2273" s="485"/>
      <c r="R2273" s="485">
        <f>ROUND(N2273*P2273,2)</f>
        <v>0</v>
      </c>
      <c r="S2273" s="715">
        <f>ROUND(Q2273+R2273,2)</f>
        <v>0</v>
      </c>
      <c r="T2273" s="575" t="s">
        <v>555</v>
      </c>
      <c r="U2273" s="607"/>
      <c r="V2273" s="607"/>
      <c r="W2273" s="607"/>
      <c r="X2273" s="607"/>
      <c r="Y2273" s="607"/>
    </row>
    <row r="2274" spans="1:25" s="610" customFormat="1" ht="22.5" customHeight="1" x14ac:dyDescent="0.25">
      <c r="A2274" s="486" t="s">
        <v>5533</v>
      </c>
      <c r="B2274" s="487"/>
      <c r="C2274" s="800" t="s">
        <v>553</v>
      </c>
      <c r="D2274" s="813" t="s">
        <v>4523</v>
      </c>
      <c r="E2274" s="496" t="s">
        <v>1210</v>
      </c>
      <c r="F2274" s="570"/>
      <c r="G2274" s="565"/>
      <c r="H2274" s="801"/>
      <c r="I2274" s="492">
        <v>0.125</v>
      </c>
      <c r="J2274" s="840">
        <v>0.23</v>
      </c>
      <c r="K2274" s="492">
        <f>J2274*I2274*3.14</f>
        <v>9.0275000000000008E-2</v>
      </c>
      <c r="L2274" s="492">
        <f t="shared" ref="L2274" si="1295">J2274</f>
        <v>0.23</v>
      </c>
      <c r="M2274" s="490">
        <v>1.1000000000000001</v>
      </c>
      <c r="N2274" s="491">
        <f t="shared" ref="N2274:N2276" si="1296">ROUND(M2274*L2274,2)</f>
        <v>0.25</v>
      </c>
      <c r="O2274" s="576"/>
      <c r="P2274" s="576"/>
      <c r="Q2274" s="492">
        <f t="shared" ref="Q2274:Q2276" si="1297">ROUND(N2274*O2274,2)</f>
        <v>0</v>
      </c>
      <c r="R2274" s="492"/>
      <c r="S2274" s="715">
        <f t="shared" ref="S2274:S2276" si="1298">ROUND(Q2274+R2274,2)</f>
        <v>0</v>
      </c>
      <c r="T2274" s="576"/>
      <c r="U2274" s="609"/>
      <c r="V2274" s="609"/>
      <c r="W2274" s="609"/>
      <c r="X2274" s="609"/>
      <c r="Y2274" s="609"/>
    </row>
    <row r="2275" spans="1:25" s="610" customFormat="1" ht="22.5" customHeight="1" x14ac:dyDescent="0.25">
      <c r="A2275" s="486" t="s">
        <v>5535</v>
      </c>
      <c r="B2275" s="487"/>
      <c r="C2275" s="800" t="s">
        <v>553</v>
      </c>
      <c r="D2275" s="120" t="s">
        <v>4519</v>
      </c>
      <c r="E2275" s="496" t="s">
        <v>1210</v>
      </c>
      <c r="F2275" s="570"/>
      <c r="G2275" s="565"/>
      <c r="H2275" s="801"/>
      <c r="I2275" s="492">
        <v>0.1</v>
      </c>
      <c r="J2275" s="634">
        <v>0.36</v>
      </c>
      <c r="K2275" s="492">
        <f>J2275*I2275*3.14</f>
        <v>0.11304</v>
      </c>
      <c r="L2275" s="492">
        <f>J2275</f>
        <v>0.36</v>
      </c>
      <c r="M2275" s="490">
        <v>1.1000000000000001</v>
      </c>
      <c r="N2275" s="491">
        <f t="shared" si="1296"/>
        <v>0.4</v>
      </c>
      <c r="O2275" s="576"/>
      <c r="P2275" s="576"/>
      <c r="Q2275" s="492">
        <f t="shared" si="1297"/>
        <v>0</v>
      </c>
      <c r="R2275" s="492"/>
      <c r="S2275" s="715">
        <f t="shared" si="1298"/>
        <v>0</v>
      </c>
      <c r="T2275" s="576"/>
      <c r="U2275" s="609"/>
      <c r="V2275" s="609"/>
      <c r="W2275" s="609"/>
      <c r="X2275" s="609"/>
      <c r="Y2275" s="609"/>
    </row>
    <row r="2276" spans="1:25" s="610" customFormat="1" ht="22.5" customHeight="1" x14ac:dyDescent="0.25">
      <c r="A2276" s="486" t="s">
        <v>5534</v>
      </c>
      <c r="B2276" s="487"/>
      <c r="C2276" s="800" t="s">
        <v>553</v>
      </c>
      <c r="D2276" s="835" t="s">
        <v>705</v>
      </c>
      <c r="E2276" s="841" t="s">
        <v>3</v>
      </c>
      <c r="F2276" s="633">
        <v>0.06</v>
      </c>
      <c r="G2276" s="565"/>
      <c r="H2276" s="801"/>
      <c r="I2276" s="492"/>
      <c r="J2276" s="634"/>
      <c r="K2276" s="839"/>
      <c r="L2276" s="492">
        <f t="shared" ref="L2276" si="1299">F2276</f>
        <v>0.06</v>
      </c>
      <c r="M2276" s="490">
        <v>1</v>
      </c>
      <c r="N2276" s="491">
        <f t="shared" si="1296"/>
        <v>0.06</v>
      </c>
      <c r="O2276" s="576"/>
      <c r="P2276" s="576"/>
      <c r="Q2276" s="492">
        <f t="shared" si="1297"/>
        <v>0</v>
      </c>
      <c r="R2276" s="492"/>
      <c r="S2276" s="715">
        <f t="shared" si="1298"/>
        <v>0</v>
      </c>
      <c r="T2276" s="576"/>
      <c r="U2276" s="609"/>
      <c r="V2276" s="609"/>
      <c r="W2276" s="609"/>
      <c r="X2276" s="609"/>
      <c r="Y2276" s="609"/>
    </row>
    <row r="2277" spans="1:25" s="608" customFormat="1" ht="18.75" customHeight="1" x14ac:dyDescent="0.3">
      <c r="A2277" s="477" t="s">
        <v>5536</v>
      </c>
      <c r="B2277" s="501" t="s">
        <v>2088</v>
      </c>
      <c r="C2277" s="477" t="s">
        <v>552</v>
      </c>
      <c r="D2277" s="812" t="s">
        <v>1338</v>
      </c>
      <c r="E2277" s="479" t="s">
        <v>3</v>
      </c>
      <c r="F2277" s="519">
        <f>F2280+F2278</f>
        <v>0.32</v>
      </c>
      <c r="G2277" s="479"/>
      <c r="H2277" s="479"/>
      <c r="I2277" s="479"/>
      <c r="J2277" s="479"/>
      <c r="K2277" s="500"/>
      <c r="L2277" s="519">
        <f>F2277</f>
        <v>0.32</v>
      </c>
      <c r="M2277" s="507">
        <v>1</v>
      </c>
      <c r="N2277" s="483">
        <f>ROUND(M2277*L2277,2)</f>
        <v>0.32</v>
      </c>
      <c r="O2277" s="575"/>
      <c r="P2277" s="575"/>
      <c r="Q2277" s="485"/>
      <c r="R2277" s="485">
        <f>ROUND(N2277*P2277,2)</f>
        <v>0</v>
      </c>
      <c r="S2277" s="715">
        <f>ROUND(Q2277+R2277,2)</f>
        <v>0</v>
      </c>
      <c r="T2277" s="587"/>
    </row>
    <row r="2278" spans="1:25" s="610" customFormat="1" ht="36.75" customHeight="1" x14ac:dyDescent="0.3">
      <c r="A2278" s="486" t="s">
        <v>5537</v>
      </c>
      <c r="B2278" s="487"/>
      <c r="C2278" s="486" t="s">
        <v>553</v>
      </c>
      <c r="D2278" s="813" t="s">
        <v>4978</v>
      </c>
      <c r="E2278" s="489" t="s">
        <v>3</v>
      </c>
      <c r="F2278" s="497">
        <f>0.08+0.12</f>
        <v>0.2</v>
      </c>
      <c r="G2278" s="497"/>
      <c r="H2278" s="497"/>
      <c r="I2278" s="497"/>
      <c r="J2278" s="497"/>
      <c r="K2278" s="497"/>
      <c r="L2278" s="497">
        <f>F2278</f>
        <v>0.2</v>
      </c>
      <c r="M2278" s="490">
        <v>1.1000000000000001</v>
      </c>
      <c r="N2278" s="491">
        <f t="shared" ref="N2278:N2281" si="1300">ROUND(M2278*L2278,2)</f>
        <v>0.22</v>
      </c>
      <c r="O2278" s="576"/>
      <c r="P2278" s="576"/>
      <c r="Q2278" s="492">
        <f t="shared" ref="Q2278:Q2281" si="1301">ROUND(N2278*O2278,2)</f>
        <v>0</v>
      </c>
      <c r="R2278" s="492"/>
      <c r="S2278" s="715">
        <f t="shared" ref="S2278:S2284" si="1302">ROUND(Q2278+R2278,2)</f>
        <v>0</v>
      </c>
      <c r="T2278" s="584"/>
    </row>
    <row r="2279" spans="1:25" s="610" customFormat="1" x14ac:dyDescent="0.3">
      <c r="A2279" s="486" t="s">
        <v>5538</v>
      </c>
      <c r="B2279" s="487"/>
      <c r="C2279" s="486" t="s">
        <v>553</v>
      </c>
      <c r="D2279" s="493" t="s">
        <v>3440</v>
      </c>
      <c r="E2279" s="489" t="s">
        <v>2</v>
      </c>
      <c r="F2279" s="497">
        <f>F2278</f>
        <v>0.2</v>
      </c>
      <c r="G2279" s="497"/>
      <c r="H2279" s="497"/>
      <c r="I2279" s="497"/>
      <c r="J2279" s="497"/>
      <c r="K2279" s="497"/>
      <c r="L2279" s="497">
        <f t="shared" ref="L2279" si="1303">F2279</f>
        <v>0.2</v>
      </c>
      <c r="M2279" s="490">
        <v>0.7</v>
      </c>
      <c r="N2279" s="491">
        <f t="shared" si="1300"/>
        <v>0.14000000000000001</v>
      </c>
      <c r="O2279" s="576"/>
      <c r="P2279" s="576"/>
      <c r="Q2279" s="492">
        <f t="shared" si="1301"/>
        <v>0</v>
      </c>
      <c r="R2279" s="492"/>
      <c r="S2279" s="715">
        <f t="shared" si="1302"/>
        <v>0</v>
      </c>
      <c r="T2279" s="584"/>
    </row>
    <row r="2280" spans="1:25" s="610" customFormat="1" ht="36.75" customHeight="1" x14ac:dyDescent="0.3">
      <c r="A2280" s="486" t="s">
        <v>5539</v>
      </c>
      <c r="B2280" s="487"/>
      <c r="C2280" s="486" t="s">
        <v>553</v>
      </c>
      <c r="D2280" s="823" t="s">
        <v>4807</v>
      </c>
      <c r="E2280" s="489" t="s">
        <v>3</v>
      </c>
      <c r="F2280" s="497">
        <v>0.12</v>
      </c>
      <c r="G2280" s="497"/>
      <c r="H2280" s="497"/>
      <c r="I2280" s="497"/>
      <c r="J2280" s="497"/>
      <c r="K2280" s="497"/>
      <c r="L2280" s="497">
        <f>F2280</f>
        <v>0.12</v>
      </c>
      <c r="M2280" s="490">
        <v>1.1000000000000001</v>
      </c>
      <c r="N2280" s="491">
        <f t="shared" si="1300"/>
        <v>0.13</v>
      </c>
      <c r="O2280" s="576"/>
      <c r="P2280" s="576"/>
      <c r="Q2280" s="492">
        <f t="shared" si="1301"/>
        <v>0</v>
      </c>
      <c r="R2280" s="492"/>
      <c r="S2280" s="715">
        <f t="shared" si="1302"/>
        <v>0</v>
      </c>
      <c r="T2280" s="584"/>
    </row>
    <row r="2281" spans="1:25" s="610" customFormat="1" x14ac:dyDescent="0.3">
      <c r="A2281" s="486" t="s">
        <v>5540</v>
      </c>
      <c r="B2281" s="487"/>
      <c r="C2281" s="486" t="s">
        <v>553</v>
      </c>
      <c r="D2281" s="493" t="s">
        <v>3440</v>
      </c>
      <c r="E2281" s="489" t="s">
        <v>2</v>
      </c>
      <c r="F2281" s="497">
        <f>F2280</f>
        <v>0.12</v>
      </c>
      <c r="G2281" s="497"/>
      <c r="H2281" s="497"/>
      <c r="I2281" s="497"/>
      <c r="J2281" s="497"/>
      <c r="K2281" s="497"/>
      <c r="L2281" s="497">
        <f t="shared" ref="L2281" si="1304">F2281</f>
        <v>0.12</v>
      </c>
      <c r="M2281" s="490">
        <v>2.8</v>
      </c>
      <c r="N2281" s="491">
        <f t="shared" si="1300"/>
        <v>0.34</v>
      </c>
      <c r="O2281" s="576"/>
      <c r="P2281" s="576"/>
      <c r="Q2281" s="492">
        <f t="shared" si="1301"/>
        <v>0</v>
      </c>
      <c r="R2281" s="492"/>
      <c r="S2281" s="715">
        <f t="shared" si="1302"/>
        <v>0</v>
      </c>
      <c r="T2281" s="584"/>
    </row>
    <row r="2282" spans="1:25" s="559" customFormat="1" x14ac:dyDescent="0.3">
      <c r="A2282" s="477" t="s">
        <v>5541</v>
      </c>
      <c r="B2282" s="501" t="s">
        <v>4988</v>
      </c>
      <c r="C2282" s="504" t="s">
        <v>552</v>
      </c>
      <c r="D2282" s="508" t="s">
        <v>654</v>
      </c>
      <c r="E2282" s="479" t="s">
        <v>18</v>
      </c>
      <c r="F2282" s="500">
        <f>F2283+F2284</f>
        <v>3</v>
      </c>
      <c r="G2282" s="500"/>
      <c r="H2282" s="500"/>
      <c r="I2282" s="500"/>
      <c r="J2282" s="500"/>
      <c r="K2282" s="500"/>
      <c r="L2282" s="506">
        <f>F2282</f>
        <v>3</v>
      </c>
      <c r="M2282" s="507">
        <v>1</v>
      </c>
      <c r="N2282" s="483">
        <f>ROUND(M2282*L2282,2)</f>
        <v>3</v>
      </c>
      <c r="O2282" s="575"/>
      <c r="P2282" s="575"/>
      <c r="Q2282" s="485"/>
      <c r="R2282" s="485">
        <f>ROUND(N2282*P2282,2)</f>
        <v>0</v>
      </c>
      <c r="S2282" s="715">
        <f>ROUND(Q2282+R2282,2)</f>
        <v>0</v>
      </c>
      <c r="T2282" s="586"/>
      <c r="U2282" s="558"/>
      <c r="V2282" s="558"/>
      <c r="W2282" s="558"/>
      <c r="X2282" s="558"/>
      <c r="Y2282" s="558"/>
    </row>
    <row r="2283" spans="1:25" s="626" customFormat="1" ht="27.6" x14ac:dyDescent="0.3">
      <c r="A2283" s="486" t="s">
        <v>5542</v>
      </c>
      <c r="B2283" s="543"/>
      <c r="C2283" s="486" t="s">
        <v>553</v>
      </c>
      <c r="D2283" s="813" t="s">
        <v>4970</v>
      </c>
      <c r="E2283" s="496" t="s">
        <v>18</v>
      </c>
      <c r="F2283" s="517">
        <v>1</v>
      </c>
      <c r="G2283" s="517"/>
      <c r="H2283" s="517"/>
      <c r="I2283" s="517"/>
      <c r="J2283" s="517"/>
      <c r="K2283" s="517"/>
      <c r="L2283" s="494">
        <f t="shared" ref="L2283" si="1305">F2283</f>
        <v>1</v>
      </c>
      <c r="M2283" s="490">
        <v>1</v>
      </c>
      <c r="N2283" s="491">
        <f t="shared" ref="N2283:N2284" si="1306">ROUND(M2283*L2283,2)</f>
        <v>1</v>
      </c>
      <c r="O2283" s="577"/>
      <c r="P2283" s="577"/>
      <c r="Q2283" s="492">
        <f t="shared" ref="Q2283:Q2284" si="1307">ROUND(N2283*O2283,2)</f>
        <v>0</v>
      </c>
      <c r="R2283" s="492"/>
      <c r="S2283" s="715">
        <f t="shared" si="1302"/>
        <v>0</v>
      </c>
      <c r="T2283" s="584"/>
      <c r="U2283" s="625"/>
      <c r="V2283" s="625"/>
      <c r="W2283" s="625"/>
      <c r="X2283" s="625"/>
      <c r="Y2283" s="625"/>
    </row>
    <row r="2284" spans="1:25" s="626" customFormat="1" ht="27.6" x14ac:dyDescent="0.3">
      <c r="A2284" s="486" t="s">
        <v>5543</v>
      </c>
      <c r="B2284" s="543"/>
      <c r="C2284" s="486" t="s">
        <v>553</v>
      </c>
      <c r="D2284" s="120" t="s">
        <v>1543</v>
      </c>
      <c r="E2284" s="496" t="s">
        <v>18</v>
      </c>
      <c r="F2284" s="517">
        <v>2</v>
      </c>
      <c r="G2284" s="517"/>
      <c r="H2284" s="517"/>
      <c r="I2284" s="517"/>
      <c r="J2284" s="517"/>
      <c r="K2284" s="517"/>
      <c r="L2284" s="494">
        <f t="shared" ref="L2284" si="1308">F2284</f>
        <v>2</v>
      </c>
      <c r="M2284" s="490">
        <v>1</v>
      </c>
      <c r="N2284" s="491">
        <f t="shared" si="1306"/>
        <v>2</v>
      </c>
      <c r="O2284" s="577"/>
      <c r="P2284" s="577"/>
      <c r="Q2284" s="492">
        <f t="shared" si="1307"/>
        <v>0</v>
      </c>
      <c r="R2284" s="492"/>
      <c r="S2284" s="715">
        <f t="shared" si="1302"/>
        <v>0</v>
      </c>
      <c r="T2284" s="584"/>
      <c r="U2284" s="625"/>
      <c r="V2284" s="625"/>
      <c r="W2284" s="625"/>
      <c r="X2284" s="625"/>
      <c r="Y2284" s="625"/>
    </row>
    <row r="2285" spans="1:25" s="617" customFormat="1" ht="22.5" customHeight="1" x14ac:dyDescent="0.3">
      <c r="A2285" s="510" t="s">
        <v>5544</v>
      </c>
      <c r="B2285" s="511"/>
      <c r="C2285" s="510"/>
      <c r="D2285" s="465" t="s">
        <v>4973</v>
      </c>
      <c r="E2285" s="512"/>
      <c r="F2285" s="513"/>
      <c r="G2285" s="512"/>
      <c r="H2285" s="512"/>
      <c r="I2285" s="512"/>
      <c r="J2285" s="512"/>
      <c r="K2285" s="512"/>
      <c r="L2285" s="514"/>
      <c r="M2285" s="467"/>
      <c r="N2285" s="468"/>
      <c r="O2285" s="579"/>
      <c r="P2285" s="579"/>
      <c r="Q2285" s="469"/>
      <c r="R2285" s="469"/>
      <c r="S2285" s="715"/>
      <c r="T2285" s="579"/>
      <c r="U2285" s="616"/>
      <c r="V2285" s="616"/>
      <c r="W2285" s="616"/>
      <c r="X2285" s="616"/>
      <c r="Y2285" s="616"/>
    </row>
    <row r="2286" spans="1:25" s="559" customFormat="1" x14ac:dyDescent="0.3">
      <c r="A2286" s="477" t="s">
        <v>5545</v>
      </c>
      <c r="B2286" s="501"/>
      <c r="C2286" s="504" t="s">
        <v>552</v>
      </c>
      <c r="D2286" s="499" t="s">
        <v>2071</v>
      </c>
      <c r="E2286" s="479" t="s">
        <v>18</v>
      </c>
      <c r="F2286" s="500">
        <f>F2287+F2288+F2289+F2290+F2291</f>
        <v>28</v>
      </c>
      <c r="G2286" s="500"/>
      <c r="H2286" s="500"/>
      <c r="I2286" s="500"/>
      <c r="J2286" s="500"/>
      <c r="K2286" s="500"/>
      <c r="L2286" s="506">
        <f>F2286</f>
        <v>28</v>
      </c>
      <c r="M2286" s="507">
        <v>1</v>
      </c>
      <c r="N2286" s="483">
        <f>ROUND(M2286*L2286,2)</f>
        <v>28</v>
      </c>
      <c r="O2286" s="575"/>
      <c r="P2286" s="575"/>
      <c r="Q2286" s="485"/>
      <c r="R2286" s="485">
        <f>ROUND(N2286*P2286,2)</f>
        <v>0</v>
      </c>
      <c r="S2286" s="715">
        <f>ROUND(Q2286+R2286,2)</f>
        <v>0</v>
      </c>
      <c r="T2286" s="586"/>
      <c r="U2286" s="558"/>
      <c r="V2286" s="558"/>
      <c r="W2286" s="558"/>
      <c r="X2286" s="558"/>
      <c r="Y2286" s="558"/>
    </row>
    <row r="2287" spans="1:25" s="626" customFormat="1" x14ac:dyDescent="0.3">
      <c r="A2287" s="486" t="s">
        <v>5546</v>
      </c>
      <c r="B2287" s="543"/>
      <c r="C2287" s="486" t="s">
        <v>553</v>
      </c>
      <c r="D2287" s="122" t="s">
        <v>3142</v>
      </c>
      <c r="E2287" s="496" t="s">
        <v>18</v>
      </c>
      <c r="F2287" s="517">
        <v>2</v>
      </c>
      <c r="G2287" s="517"/>
      <c r="H2287" s="517"/>
      <c r="I2287" s="517"/>
      <c r="J2287" s="517"/>
      <c r="K2287" s="517"/>
      <c r="L2287" s="494">
        <f t="shared" ref="L2287:L2288" si="1309">F2287</f>
        <v>2</v>
      </c>
      <c r="M2287" s="490">
        <v>1</v>
      </c>
      <c r="N2287" s="491">
        <f t="shared" ref="N2287:N2292" si="1310">ROUND(M2287*L2287,2)</f>
        <v>2</v>
      </c>
      <c r="O2287" s="577"/>
      <c r="P2287" s="577"/>
      <c r="Q2287" s="492">
        <f t="shared" ref="Q2287:Q2292" si="1311">ROUND(N2287*O2287,2)</f>
        <v>0</v>
      </c>
      <c r="R2287" s="492"/>
      <c r="S2287" s="715">
        <f t="shared" ref="S2287:S2292" si="1312">ROUND(Q2287+R2287,2)</f>
        <v>0</v>
      </c>
      <c r="T2287" s="584"/>
      <c r="U2287" s="625"/>
      <c r="V2287" s="625"/>
      <c r="W2287" s="625"/>
      <c r="X2287" s="625"/>
      <c r="Y2287" s="625"/>
    </row>
    <row r="2288" spans="1:25" s="626" customFormat="1" x14ac:dyDescent="0.3">
      <c r="A2288" s="486" t="s">
        <v>5547</v>
      </c>
      <c r="B2288" s="543"/>
      <c r="C2288" s="486" t="s">
        <v>553</v>
      </c>
      <c r="D2288" s="122" t="s">
        <v>4669</v>
      </c>
      <c r="E2288" s="496" t="s">
        <v>18</v>
      </c>
      <c r="F2288" s="517">
        <v>11</v>
      </c>
      <c r="G2288" s="517"/>
      <c r="H2288" s="517"/>
      <c r="I2288" s="517"/>
      <c r="J2288" s="517"/>
      <c r="K2288" s="517"/>
      <c r="L2288" s="494">
        <f t="shared" si="1309"/>
        <v>11</v>
      </c>
      <c r="M2288" s="490">
        <v>1</v>
      </c>
      <c r="N2288" s="491">
        <f t="shared" si="1310"/>
        <v>11</v>
      </c>
      <c r="O2288" s="577"/>
      <c r="P2288" s="577"/>
      <c r="Q2288" s="492">
        <f t="shared" si="1311"/>
        <v>0</v>
      </c>
      <c r="R2288" s="492"/>
      <c r="S2288" s="715">
        <f t="shared" si="1312"/>
        <v>0</v>
      </c>
      <c r="T2288" s="584"/>
      <c r="U2288" s="625"/>
      <c r="V2288" s="625"/>
      <c r="W2288" s="625"/>
      <c r="X2288" s="625"/>
      <c r="Y2288" s="625"/>
    </row>
    <row r="2289" spans="1:16379" s="626" customFormat="1" x14ac:dyDescent="0.3">
      <c r="A2289" s="486" t="s">
        <v>5548</v>
      </c>
      <c r="B2289" s="543"/>
      <c r="C2289" s="486" t="s">
        <v>553</v>
      </c>
      <c r="D2289" s="122" t="s">
        <v>4979</v>
      </c>
      <c r="E2289" s="496" t="s">
        <v>18</v>
      </c>
      <c r="F2289" s="517">
        <v>1</v>
      </c>
      <c r="G2289" s="517"/>
      <c r="H2289" s="517"/>
      <c r="I2289" s="517"/>
      <c r="J2289" s="517"/>
      <c r="K2289" s="517"/>
      <c r="L2289" s="494">
        <f t="shared" ref="L2289:L2292" si="1313">F2289</f>
        <v>1</v>
      </c>
      <c r="M2289" s="490">
        <v>1</v>
      </c>
      <c r="N2289" s="491">
        <f t="shared" si="1310"/>
        <v>1</v>
      </c>
      <c r="O2289" s="577"/>
      <c r="P2289" s="577"/>
      <c r="Q2289" s="492">
        <f t="shared" si="1311"/>
        <v>0</v>
      </c>
      <c r="R2289" s="492"/>
      <c r="S2289" s="715">
        <f t="shared" si="1312"/>
        <v>0</v>
      </c>
      <c r="T2289" s="584"/>
      <c r="U2289" s="625"/>
      <c r="V2289" s="625"/>
      <c r="W2289" s="625"/>
      <c r="X2289" s="625"/>
      <c r="Y2289" s="625"/>
    </row>
    <row r="2290" spans="1:16379" s="626" customFormat="1" x14ac:dyDescent="0.3">
      <c r="A2290" s="486" t="s">
        <v>5549</v>
      </c>
      <c r="B2290" s="543"/>
      <c r="C2290" s="486" t="s">
        <v>553</v>
      </c>
      <c r="D2290" s="122" t="s">
        <v>3488</v>
      </c>
      <c r="E2290" s="496" t="s">
        <v>18</v>
      </c>
      <c r="F2290" s="517">
        <v>7</v>
      </c>
      <c r="G2290" s="517"/>
      <c r="H2290" s="517"/>
      <c r="I2290" s="517"/>
      <c r="J2290" s="517"/>
      <c r="K2290" s="517"/>
      <c r="L2290" s="494">
        <f t="shared" si="1313"/>
        <v>7</v>
      </c>
      <c r="M2290" s="490">
        <v>1</v>
      </c>
      <c r="N2290" s="491">
        <f t="shared" si="1310"/>
        <v>7</v>
      </c>
      <c r="O2290" s="577"/>
      <c r="P2290" s="577"/>
      <c r="Q2290" s="492">
        <f t="shared" si="1311"/>
        <v>0</v>
      </c>
      <c r="R2290" s="492"/>
      <c r="S2290" s="715">
        <f t="shared" si="1312"/>
        <v>0</v>
      </c>
      <c r="T2290" s="584"/>
      <c r="U2290" s="625"/>
      <c r="V2290" s="625"/>
      <c r="W2290" s="625"/>
      <c r="X2290" s="625"/>
      <c r="Y2290" s="625"/>
    </row>
    <row r="2291" spans="1:16379" s="626" customFormat="1" x14ac:dyDescent="0.3">
      <c r="A2291" s="486" t="s">
        <v>5550</v>
      </c>
      <c r="B2291" s="543"/>
      <c r="C2291" s="486" t="s">
        <v>553</v>
      </c>
      <c r="D2291" s="122" t="s">
        <v>4980</v>
      </c>
      <c r="E2291" s="496" t="s">
        <v>18</v>
      </c>
      <c r="F2291" s="517">
        <v>7</v>
      </c>
      <c r="G2291" s="517"/>
      <c r="H2291" s="517"/>
      <c r="I2291" s="517"/>
      <c r="J2291" s="517"/>
      <c r="K2291" s="517"/>
      <c r="L2291" s="494">
        <f t="shared" si="1313"/>
        <v>7</v>
      </c>
      <c r="M2291" s="490">
        <v>1</v>
      </c>
      <c r="N2291" s="491">
        <f t="shared" si="1310"/>
        <v>7</v>
      </c>
      <c r="O2291" s="577"/>
      <c r="P2291" s="577"/>
      <c r="Q2291" s="492">
        <f t="shared" si="1311"/>
        <v>0</v>
      </c>
      <c r="R2291" s="492"/>
      <c r="S2291" s="715">
        <f t="shared" si="1312"/>
        <v>0</v>
      </c>
      <c r="T2291" s="584"/>
      <c r="U2291" s="625"/>
      <c r="V2291" s="625"/>
      <c r="W2291" s="625"/>
      <c r="X2291" s="625"/>
      <c r="Y2291" s="625"/>
    </row>
    <row r="2292" spans="1:16379" s="626" customFormat="1" x14ac:dyDescent="0.3">
      <c r="A2292" s="486" t="s">
        <v>5551</v>
      </c>
      <c r="B2292" s="543"/>
      <c r="C2292" s="486" t="s">
        <v>553</v>
      </c>
      <c r="D2292" s="122" t="s">
        <v>1440</v>
      </c>
      <c r="E2292" s="496" t="s">
        <v>3</v>
      </c>
      <c r="F2292" s="517">
        <v>0.91</v>
      </c>
      <c r="G2292" s="517"/>
      <c r="H2292" s="517"/>
      <c r="I2292" s="517"/>
      <c r="J2292" s="517"/>
      <c r="K2292" s="517"/>
      <c r="L2292" s="494">
        <f t="shared" si="1313"/>
        <v>0.91</v>
      </c>
      <c r="M2292" s="490">
        <v>1</v>
      </c>
      <c r="N2292" s="491">
        <f t="shared" si="1310"/>
        <v>0.91</v>
      </c>
      <c r="O2292" s="577"/>
      <c r="P2292" s="577"/>
      <c r="Q2292" s="492">
        <f t="shared" si="1311"/>
        <v>0</v>
      </c>
      <c r="R2292" s="492"/>
      <c r="S2292" s="715">
        <f t="shared" si="1312"/>
        <v>0</v>
      </c>
      <c r="T2292" s="584"/>
      <c r="U2292" s="625"/>
      <c r="V2292" s="625"/>
      <c r="W2292" s="625"/>
      <c r="X2292" s="625"/>
      <c r="Y2292" s="625"/>
    </row>
    <row r="2293" spans="1:16379" s="617" customFormat="1" ht="22.5" customHeight="1" x14ac:dyDescent="0.3">
      <c r="A2293" s="510" t="s">
        <v>5552</v>
      </c>
      <c r="B2293" s="511"/>
      <c r="C2293" s="510"/>
      <c r="D2293" s="465" t="s">
        <v>4974</v>
      </c>
      <c r="E2293" s="512"/>
      <c r="F2293" s="513"/>
      <c r="G2293" s="512"/>
      <c r="H2293" s="512"/>
      <c r="I2293" s="512"/>
      <c r="J2293" s="512"/>
      <c r="K2293" s="512"/>
      <c r="L2293" s="514"/>
      <c r="M2293" s="467"/>
      <c r="N2293" s="468"/>
      <c r="O2293" s="579"/>
      <c r="P2293" s="579"/>
      <c r="Q2293" s="469"/>
      <c r="R2293" s="469"/>
      <c r="S2293" s="715"/>
      <c r="T2293" s="579"/>
      <c r="U2293" s="616"/>
      <c r="V2293" s="616"/>
      <c r="W2293" s="616"/>
      <c r="X2293" s="616"/>
      <c r="Y2293" s="616"/>
    </row>
    <row r="2294" spans="1:16379" s="626" customFormat="1" x14ac:dyDescent="0.3">
      <c r="A2294" s="477" t="s">
        <v>5553</v>
      </c>
      <c r="B2294" s="538" t="s">
        <v>2974</v>
      </c>
      <c r="C2294" s="477" t="s">
        <v>552</v>
      </c>
      <c r="D2294" s="499" t="s">
        <v>1313</v>
      </c>
      <c r="E2294" s="479" t="s">
        <v>1685</v>
      </c>
      <c r="F2294" s="479">
        <v>1</v>
      </c>
      <c r="G2294" s="479"/>
      <c r="H2294" s="479"/>
      <c r="I2294" s="479"/>
      <c r="J2294" s="479"/>
      <c r="K2294" s="479"/>
      <c r="L2294" s="500">
        <v>1</v>
      </c>
      <c r="M2294" s="482">
        <v>1</v>
      </c>
      <c r="N2294" s="483">
        <f>ROUND(M2294*L2294,2)</f>
        <v>1</v>
      </c>
      <c r="O2294" s="575"/>
      <c r="P2294" s="575"/>
      <c r="Q2294" s="485"/>
      <c r="R2294" s="485">
        <f>ROUND(N2294*P2294,2)</f>
        <v>0</v>
      </c>
      <c r="S2294" s="715">
        <f>ROUND(Q2294+R2294,2)</f>
        <v>0</v>
      </c>
      <c r="T2294" s="586"/>
      <c r="U2294" s="559"/>
      <c r="V2294" s="559"/>
      <c r="W2294" s="559"/>
      <c r="X2294" s="559"/>
      <c r="Y2294" s="559"/>
      <c r="Z2294" s="559"/>
      <c r="AA2294" s="559"/>
      <c r="AB2294" s="559"/>
      <c r="AC2294" s="559"/>
      <c r="AD2294" s="559"/>
      <c r="AE2294" s="559"/>
      <c r="AF2294" s="559"/>
      <c r="AG2294" s="559"/>
      <c r="AH2294" s="559"/>
      <c r="AI2294" s="559"/>
      <c r="AJ2294" s="559"/>
      <c r="AK2294" s="559"/>
      <c r="AL2294" s="559"/>
      <c r="AM2294" s="559"/>
      <c r="AN2294" s="559"/>
      <c r="AO2294" s="559"/>
      <c r="AP2294" s="559"/>
      <c r="AQ2294" s="559"/>
      <c r="AR2294" s="559"/>
      <c r="AS2294" s="559"/>
      <c r="AT2294" s="559"/>
      <c r="AU2294" s="559"/>
      <c r="AV2294" s="559"/>
      <c r="AW2294" s="559"/>
      <c r="AX2294" s="559"/>
      <c r="AY2294" s="559"/>
      <c r="AZ2294" s="559"/>
      <c r="BA2294" s="559"/>
      <c r="BB2294" s="559"/>
      <c r="BC2294" s="559"/>
      <c r="BD2294" s="559"/>
      <c r="BE2294" s="559"/>
      <c r="BF2294" s="559"/>
      <c r="BG2294" s="559"/>
      <c r="BH2294" s="559"/>
      <c r="BI2294" s="559"/>
      <c r="BJ2294" s="559"/>
      <c r="BK2294" s="559"/>
      <c r="BL2294" s="559"/>
      <c r="BM2294" s="559"/>
      <c r="BN2294" s="559"/>
      <c r="BO2294" s="559"/>
      <c r="BP2294" s="559"/>
      <c r="BQ2294" s="559"/>
      <c r="BR2294" s="559"/>
      <c r="BS2294" s="559"/>
      <c r="BT2294" s="559"/>
      <c r="BU2294" s="559"/>
      <c r="BV2294" s="559"/>
      <c r="BW2294" s="559"/>
      <c r="BX2294" s="559"/>
      <c r="BY2294" s="559"/>
      <c r="BZ2294" s="559"/>
      <c r="CA2294" s="559"/>
      <c r="CB2294" s="559"/>
      <c r="CC2294" s="559"/>
      <c r="CD2294" s="559"/>
      <c r="CE2294" s="559"/>
      <c r="CF2294" s="559"/>
      <c r="CG2294" s="559"/>
      <c r="CH2294" s="559"/>
      <c r="CI2294" s="559"/>
      <c r="CJ2294" s="559"/>
      <c r="CK2294" s="559"/>
      <c r="CL2294" s="559"/>
      <c r="CM2294" s="559"/>
      <c r="CN2294" s="559"/>
      <c r="CO2294" s="559"/>
      <c r="CP2294" s="559"/>
      <c r="CQ2294" s="559"/>
      <c r="CR2294" s="559"/>
      <c r="CS2294" s="559"/>
      <c r="CT2294" s="559"/>
      <c r="CU2294" s="559"/>
      <c r="CV2294" s="559"/>
      <c r="CW2294" s="559"/>
      <c r="CX2294" s="559"/>
      <c r="CY2294" s="559"/>
      <c r="CZ2294" s="559"/>
      <c r="DA2294" s="559"/>
      <c r="DB2294" s="559"/>
      <c r="DC2294" s="559"/>
      <c r="DD2294" s="559"/>
      <c r="DE2294" s="559"/>
      <c r="DF2294" s="559"/>
      <c r="DG2294" s="559"/>
      <c r="DH2294" s="559"/>
      <c r="DI2294" s="559"/>
      <c r="DJ2294" s="559"/>
      <c r="DK2294" s="559"/>
      <c r="DL2294" s="559"/>
      <c r="DM2294" s="559"/>
      <c r="DN2294" s="559"/>
      <c r="DO2294" s="559"/>
      <c r="DP2294" s="559"/>
      <c r="DQ2294" s="559"/>
      <c r="DR2294" s="559"/>
      <c r="DS2294" s="559"/>
      <c r="DT2294" s="559"/>
      <c r="DU2294" s="559"/>
      <c r="DV2294" s="559"/>
      <c r="DW2294" s="559"/>
      <c r="DX2294" s="559"/>
      <c r="DY2294" s="559"/>
      <c r="DZ2294" s="559"/>
      <c r="EA2294" s="559"/>
      <c r="EB2294" s="559"/>
      <c r="EC2294" s="559"/>
      <c r="ED2294" s="559"/>
      <c r="EE2294" s="559"/>
      <c r="EF2294" s="559"/>
      <c r="EG2294" s="559"/>
      <c r="EH2294" s="559"/>
      <c r="EI2294" s="559"/>
      <c r="EJ2294" s="559"/>
      <c r="EK2294" s="559"/>
      <c r="EL2294" s="559"/>
      <c r="EM2294" s="559"/>
      <c r="EN2294" s="559"/>
      <c r="EO2294" s="559"/>
      <c r="EP2294" s="559"/>
      <c r="EQ2294" s="559"/>
      <c r="ER2294" s="559"/>
      <c r="ES2294" s="559"/>
      <c r="ET2294" s="559"/>
      <c r="EU2294" s="559"/>
      <c r="EV2294" s="559"/>
      <c r="EW2294" s="559"/>
      <c r="EX2294" s="559"/>
      <c r="EY2294" s="559"/>
      <c r="EZ2294" s="559"/>
      <c r="FA2294" s="559"/>
      <c r="FB2294" s="559"/>
      <c r="FC2294" s="559"/>
      <c r="FD2294" s="559"/>
      <c r="FE2294" s="559"/>
      <c r="FF2294" s="559"/>
      <c r="FG2294" s="559"/>
      <c r="FH2294" s="559"/>
      <c r="FI2294" s="559"/>
      <c r="FJ2294" s="559"/>
      <c r="FK2294" s="559"/>
      <c r="FL2294" s="559"/>
      <c r="FM2294" s="559"/>
      <c r="FN2294" s="559"/>
      <c r="FO2294" s="559"/>
      <c r="FP2294" s="559"/>
      <c r="FQ2294" s="559"/>
      <c r="FR2294" s="559"/>
      <c r="FS2294" s="559"/>
      <c r="FT2294" s="559"/>
      <c r="FU2294" s="559"/>
      <c r="FV2294" s="559"/>
      <c r="FW2294" s="559"/>
      <c r="FX2294" s="559"/>
      <c r="FY2294" s="559"/>
      <c r="FZ2294" s="559"/>
      <c r="GA2294" s="559"/>
      <c r="GB2294" s="559"/>
      <c r="GC2294" s="559"/>
      <c r="GD2294" s="559"/>
      <c r="GE2294" s="559"/>
      <c r="GF2294" s="559"/>
      <c r="GG2294" s="559"/>
      <c r="GH2294" s="559"/>
      <c r="GI2294" s="559"/>
      <c r="GJ2294" s="559"/>
      <c r="GK2294" s="559"/>
      <c r="GL2294" s="559"/>
      <c r="GM2294" s="559"/>
      <c r="GN2294" s="559"/>
      <c r="GO2294" s="559"/>
      <c r="GP2294" s="559"/>
      <c r="GQ2294" s="559"/>
      <c r="GR2294" s="559"/>
      <c r="GS2294" s="559"/>
      <c r="GT2294" s="559"/>
      <c r="GU2294" s="559"/>
      <c r="GV2294" s="559"/>
      <c r="GW2294" s="559"/>
      <c r="GX2294" s="559"/>
      <c r="GY2294" s="559"/>
      <c r="GZ2294" s="559"/>
      <c r="HA2294" s="559"/>
      <c r="HB2294" s="559"/>
      <c r="HC2294" s="559"/>
      <c r="HD2294" s="559"/>
      <c r="HE2294" s="559"/>
      <c r="HF2294" s="559"/>
      <c r="HG2294" s="559"/>
      <c r="HH2294" s="559"/>
      <c r="HI2294" s="559"/>
      <c r="HJ2294" s="559"/>
      <c r="HK2294" s="559"/>
      <c r="HL2294" s="559"/>
      <c r="HM2294" s="559"/>
      <c r="HN2294" s="559"/>
      <c r="HO2294" s="559"/>
      <c r="HP2294" s="559"/>
      <c r="HQ2294" s="559"/>
      <c r="HR2294" s="559"/>
      <c r="HS2294" s="559"/>
      <c r="HT2294" s="559"/>
      <c r="HU2294" s="559"/>
      <c r="HV2294" s="559"/>
      <c r="HW2294" s="559"/>
      <c r="HX2294" s="559"/>
      <c r="HY2294" s="559"/>
      <c r="HZ2294" s="559"/>
      <c r="IA2294" s="559"/>
      <c r="IB2294" s="559"/>
      <c r="IC2294" s="559"/>
      <c r="ID2294" s="559"/>
      <c r="IE2294" s="559"/>
      <c r="IF2294" s="559"/>
      <c r="IG2294" s="559"/>
      <c r="IH2294" s="559"/>
      <c r="II2294" s="559"/>
      <c r="IJ2294" s="559"/>
      <c r="IK2294" s="559"/>
      <c r="IL2294" s="559"/>
      <c r="IM2294" s="559"/>
      <c r="IN2294" s="559"/>
      <c r="IO2294" s="559"/>
      <c r="IP2294" s="559"/>
      <c r="IQ2294" s="559"/>
      <c r="IR2294" s="559"/>
      <c r="IS2294" s="559"/>
      <c r="IT2294" s="559"/>
      <c r="IU2294" s="559"/>
      <c r="IV2294" s="559"/>
      <c r="IW2294" s="559"/>
      <c r="IX2294" s="559"/>
      <c r="IY2294" s="559"/>
      <c r="IZ2294" s="559"/>
      <c r="JA2294" s="559"/>
      <c r="JB2294" s="559"/>
      <c r="JC2294" s="559"/>
      <c r="JD2294" s="559"/>
      <c r="JE2294" s="559"/>
      <c r="JF2294" s="559"/>
      <c r="JG2294" s="559"/>
      <c r="JH2294" s="559"/>
      <c r="JI2294" s="559"/>
      <c r="JJ2294" s="559"/>
      <c r="JK2294" s="559"/>
      <c r="JL2294" s="559"/>
      <c r="JM2294" s="559"/>
      <c r="JN2294" s="559"/>
      <c r="JO2294" s="559"/>
      <c r="JP2294" s="559"/>
      <c r="JQ2294" s="559"/>
      <c r="JR2294" s="559"/>
      <c r="JS2294" s="559"/>
      <c r="JT2294" s="559"/>
      <c r="JU2294" s="559"/>
      <c r="JV2294" s="559"/>
      <c r="JW2294" s="559"/>
      <c r="JX2294" s="559"/>
      <c r="JY2294" s="559"/>
      <c r="JZ2294" s="559"/>
      <c r="KA2294" s="559"/>
      <c r="KB2294" s="559"/>
      <c r="KC2294" s="559"/>
      <c r="KD2294" s="559"/>
      <c r="KE2294" s="559"/>
      <c r="KF2294" s="559"/>
      <c r="KG2294" s="559"/>
      <c r="KH2294" s="559"/>
      <c r="KI2294" s="559"/>
      <c r="KJ2294" s="559"/>
      <c r="KK2294" s="559"/>
      <c r="KL2294" s="559"/>
      <c r="KM2294" s="559"/>
      <c r="KN2294" s="559"/>
      <c r="KO2294" s="559"/>
      <c r="KP2294" s="559"/>
      <c r="KQ2294" s="559"/>
      <c r="KR2294" s="559"/>
      <c r="KS2294" s="559"/>
      <c r="KT2294" s="559"/>
      <c r="KU2294" s="559"/>
      <c r="KV2294" s="559"/>
      <c r="KW2294" s="559"/>
      <c r="KX2294" s="559"/>
      <c r="KY2294" s="559"/>
      <c r="KZ2294" s="559"/>
      <c r="LA2294" s="559"/>
      <c r="LB2294" s="559"/>
      <c r="LC2294" s="559"/>
      <c r="LD2294" s="559"/>
      <c r="LE2294" s="559"/>
      <c r="LF2294" s="559"/>
      <c r="LG2294" s="559"/>
      <c r="LH2294" s="559"/>
      <c r="LI2294" s="559"/>
      <c r="LJ2294" s="559"/>
      <c r="LK2294" s="559"/>
      <c r="LL2294" s="559"/>
      <c r="LM2294" s="559"/>
      <c r="LN2294" s="559"/>
      <c r="LO2294" s="559"/>
      <c r="LP2294" s="559"/>
      <c r="LQ2294" s="559"/>
      <c r="LR2294" s="559"/>
      <c r="LS2294" s="559"/>
      <c r="LT2294" s="559"/>
      <c r="LU2294" s="559"/>
      <c r="LV2294" s="559"/>
      <c r="LW2294" s="559"/>
      <c r="LX2294" s="559"/>
      <c r="LY2294" s="559"/>
      <c r="LZ2294" s="559"/>
      <c r="MA2294" s="559"/>
      <c r="MB2294" s="559"/>
      <c r="MC2294" s="559"/>
      <c r="MD2294" s="559"/>
      <c r="ME2294" s="559"/>
      <c r="MF2294" s="559"/>
      <c r="MG2294" s="559"/>
      <c r="MH2294" s="559"/>
      <c r="MI2294" s="559"/>
      <c r="MJ2294" s="559"/>
      <c r="MK2294" s="559"/>
      <c r="ML2294" s="559"/>
      <c r="MM2294" s="559"/>
      <c r="MN2294" s="559"/>
      <c r="MO2294" s="559"/>
      <c r="MP2294" s="559"/>
      <c r="MQ2294" s="559"/>
      <c r="MR2294" s="559"/>
      <c r="MS2294" s="559"/>
      <c r="MT2294" s="559"/>
      <c r="MU2294" s="559"/>
      <c r="MV2294" s="559"/>
      <c r="MW2294" s="559"/>
      <c r="MX2294" s="559"/>
      <c r="MY2294" s="559"/>
      <c r="MZ2294" s="559"/>
      <c r="NA2294" s="559"/>
      <c r="NB2294" s="559"/>
      <c r="NC2294" s="559"/>
      <c r="ND2294" s="559"/>
      <c r="NE2294" s="559"/>
      <c r="NF2294" s="559"/>
      <c r="NG2294" s="559"/>
      <c r="NH2294" s="559"/>
      <c r="NI2294" s="559"/>
      <c r="NJ2294" s="559"/>
      <c r="NK2294" s="559"/>
      <c r="NL2294" s="559"/>
      <c r="NM2294" s="559"/>
      <c r="NN2294" s="559"/>
      <c r="NO2294" s="559"/>
      <c r="NP2294" s="559"/>
      <c r="NQ2294" s="559"/>
      <c r="NR2294" s="559"/>
      <c r="NS2294" s="559"/>
      <c r="NT2294" s="559"/>
      <c r="NU2294" s="559"/>
      <c r="NV2294" s="559"/>
      <c r="NW2294" s="559"/>
      <c r="NX2294" s="559"/>
      <c r="NY2294" s="559"/>
      <c r="NZ2294" s="559"/>
      <c r="OA2294" s="559"/>
      <c r="OB2294" s="559"/>
      <c r="OC2294" s="559"/>
      <c r="OD2294" s="559"/>
      <c r="OE2294" s="559"/>
      <c r="OF2294" s="559"/>
      <c r="OG2294" s="559"/>
      <c r="OH2294" s="559"/>
      <c r="OI2294" s="559"/>
      <c r="OJ2294" s="559"/>
      <c r="OK2294" s="559"/>
      <c r="OL2294" s="559"/>
      <c r="OM2294" s="559"/>
      <c r="ON2294" s="559"/>
      <c r="OO2294" s="559"/>
      <c r="OP2294" s="559"/>
      <c r="OQ2294" s="559"/>
      <c r="OR2294" s="559"/>
      <c r="OS2294" s="559"/>
      <c r="OT2294" s="559"/>
      <c r="OU2294" s="559"/>
      <c r="OV2294" s="559"/>
      <c r="OW2294" s="559"/>
      <c r="OX2294" s="559"/>
      <c r="OY2294" s="559"/>
      <c r="OZ2294" s="559"/>
      <c r="PA2294" s="559"/>
      <c r="PB2294" s="559"/>
      <c r="PC2294" s="559"/>
      <c r="PD2294" s="559"/>
      <c r="PE2294" s="559"/>
      <c r="PF2294" s="559"/>
      <c r="PG2294" s="559"/>
      <c r="PH2294" s="559"/>
      <c r="PI2294" s="559"/>
      <c r="PJ2294" s="559"/>
      <c r="PK2294" s="559"/>
      <c r="PL2294" s="559"/>
      <c r="PM2294" s="559"/>
      <c r="PN2294" s="559"/>
      <c r="PO2294" s="559"/>
      <c r="PP2294" s="559"/>
      <c r="PQ2294" s="559"/>
      <c r="PR2294" s="559"/>
      <c r="PS2294" s="559"/>
      <c r="PT2294" s="559"/>
      <c r="PU2294" s="559"/>
      <c r="PV2294" s="559"/>
      <c r="PW2294" s="559"/>
      <c r="PX2294" s="559"/>
      <c r="PY2294" s="559"/>
      <c r="PZ2294" s="559"/>
      <c r="QA2294" s="559"/>
      <c r="QB2294" s="559"/>
      <c r="QC2294" s="559"/>
      <c r="QD2294" s="559"/>
      <c r="QE2294" s="559"/>
      <c r="QF2294" s="559"/>
      <c r="QG2294" s="559"/>
      <c r="QH2294" s="559"/>
      <c r="QI2294" s="559"/>
      <c r="QJ2294" s="559"/>
      <c r="QK2294" s="559"/>
      <c r="QL2294" s="559"/>
      <c r="QM2294" s="559"/>
      <c r="QN2294" s="559"/>
      <c r="QO2294" s="559"/>
      <c r="QP2294" s="559"/>
      <c r="QQ2294" s="559"/>
      <c r="QR2294" s="559"/>
      <c r="QS2294" s="559"/>
      <c r="QT2294" s="559"/>
      <c r="QU2294" s="559"/>
      <c r="QV2294" s="559"/>
      <c r="QW2294" s="559"/>
      <c r="QX2294" s="559"/>
      <c r="QY2294" s="559"/>
      <c r="QZ2294" s="559"/>
      <c r="RA2294" s="559"/>
      <c r="RB2294" s="559"/>
      <c r="RC2294" s="559"/>
      <c r="RD2294" s="559"/>
      <c r="RE2294" s="559"/>
      <c r="RF2294" s="559"/>
      <c r="RG2294" s="559"/>
      <c r="RH2294" s="559"/>
      <c r="RI2294" s="559"/>
      <c r="RJ2294" s="559"/>
      <c r="RK2294" s="559"/>
      <c r="RL2294" s="559"/>
      <c r="RM2294" s="559"/>
      <c r="RN2294" s="559"/>
      <c r="RO2294" s="559"/>
      <c r="RP2294" s="559"/>
      <c r="RQ2294" s="559"/>
      <c r="RR2294" s="559"/>
      <c r="RS2294" s="559"/>
      <c r="RT2294" s="559"/>
      <c r="RU2294" s="559"/>
      <c r="RV2294" s="559"/>
      <c r="RW2294" s="559"/>
      <c r="RX2294" s="559"/>
      <c r="RY2294" s="559"/>
      <c r="RZ2294" s="559"/>
      <c r="SA2294" s="559"/>
      <c r="SB2294" s="559"/>
      <c r="SC2294" s="559"/>
      <c r="SD2294" s="559"/>
      <c r="SE2294" s="559"/>
      <c r="SF2294" s="559"/>
      <c r="SG2294" s="559"/>
      <c r="SH2294" s="559"/>
      <c r="SI2294" s="559"/>
      <c r="SJ2294" s="559"/>
      <c r="SK2294" s="559"/>
      <c r="SL2294" s="559"/>
      <c r="SM2294" s="559"/>
      <c r="SN2294" s="559"/>
      <c r="SO2294" s="559"/>
      <c r="SP2294" s="559"/>
      <c r="SQ2294" s="559"/>
      <c r="SR2294" s="559"/>
      <c r="SS2294" s="559"/>
      <c r="ST2294" s="559"/>
      <c r="SU2294" s="559"/>
      <c r="SV2294" s="559"/>
      <c r="SW2294" s="559"/>
      <c r="SX2294" s="559"/>
      <c r="SY2294" s="559"/>
      <c r="SZ2294" s="559"/>
      <c r="TA2294" s="559"/>
      <c r="TB2294" s="559"/>
      <c r="TC2294" s="559"/>
      <c r="TD2294" s="559"/>
      <c r="TE2294" s="559"/>
      <c r="TF2294" s="559"/>
      <c r="TG2294" s="559"/>
      <c r="TH2294" s="559"/>
      <c r="TI2294" s="559"/>
      <c r="TJ2294" s="559"/>
      <c r="TK2294" s="559"/>
      <c r="TL2294" s="559"/>
      <c r="TM2294" s="559"/>
      <c r="TN2294" s="559"/>
      <c r="TO2294" s="559"/>
      <c r="TP2294" s="559"/>
      <c r="TQ2294" s="559"/>
      <c r="TR2294" s="559"/>
      <c r="TS2294" s="559"/>
      <c r="TT2294" s="559"/>
      <c r="TU2294" s="559"/>
      <c r="TV2294" s="559"/>
      <c r="TW2294" s="559"/>
      <c r="TX2294" s="559"/>
      <c r="TY2294" s="559"/>
      <c r="TZ2294" s="559"/>
      <c r="UA2294" s="559"/>
      <c r="UB2294" s="559"/>
      <c r="UC2294" s="559"/>
      <c r="UD2294" s="559"/>
      <c r="UE2294" s="559"/>
      <c r="UF2294" s="559"/>
      <c r="UG2294" s="559"/>
      <c r="UH2294" s="559"/>
      <c r="UI2294" s="559"/>
      <c r="UJ2294" s="559"/>
      <c r="UK2294" s="559"/>
      <c r="UL2294" s="559"/>
      <c r="UM2294" s="559"/>
      <c r="UN2294" s="559"/>
      <c r="UO2294" s="559"/>
      <c r="UP2294" s="559"/>
      <c r="UQ2294" s="559"/>
      <c r="UR2294" s="559"/>
      <c r="US2294" s="559"/>
      <c r="UT2294" s="559"/>
      <c r="UU2294" s="559"/>
      <c r="UV2294" s="559"/>
      <c r="UW2294" s="559"/>
      <c r="UX2294" s="559"/>
      <c r="UY2294" s="559"/>
      <c r="UZ2294" s="559"/>
      <c r="VA2294" s="559"/>
      <c r="VB2294" s="559"/>
      <c r="VC2294" s="559"/>
      <c r="VD2294" s="559"/>
      <c r="VE2294" s="559"/>
      <c r="VF2294" s="559"/>
      <c r="VG2294" s="559"/>
      <c r="VH2294" s="559"/>
      <c r="VI2294" s="559"/>
      <c r="VJ2294" s="559"/>
      <c r="VK2294" s="559"/>
      <c r="VL2294" s="559"/>
      <c r="VM2294" s="559"/>
      <c r="VN2294" s="559"/>
      <c r="VO2294" s="559"/>
      <c r="VP2294" s="559"/>
      <c r="VQ2294" s="559"/>
      <c r="VR2294" s="559"/>
      <c r="VS2294" s="559"/>
      <c r="VT2294" s="559"/>
      <c r="VU2294" s="559"/>
      <c r="VV2294" s="559"/>
      <c r="VW2294" s="559"/>
      <c r="VX2294" s="559"/>
      <c r="VY2294" s="559"/>
      <c r="VZ2294" s="559"/>
      <c r="WA2294" s="559"/>
      <c r="WB2294" s="559"/>
      <c r="WC2294" s="559"/>
      <c r="WD2294" s="559"/>
      <c r="WE2294" s="559"/>
      <c r="WF2294" s="559"/>
      <c r="WG2294" s="559"/>
      <c r="WH2294" s="559"/>
      <c r="WI2294" s="559"/>
      <c r="WJ2294" s="559"/>
      <c r="WK2294" s="559"/>
      <c r="WL2294" s="559"/>
      <c r="WM2294" s="559"/>
      <c r="WN2294" s="559"/>
      <c r="WO2294" s="559"/>
      <c r="WP2294" s="559"/>
      <c r="WQ2294" s="559"/>
      <c r="WR2294" s="559"/>
      <c r="WS2294" s="559"/>
      <c r="WT2294" s="559"/>
      <c r="WU2294" s="559"/>
      <c r="WV2294" s="559"/>
      <c r="WW2294" s="559"/>
      <c r="WX2294" s="559"/>
      <c r="WY2294" s="559"/>
      <c r="WZ2294" s="559"/>
      <c r="XA2294" s="559"/>
      <c r="XB2294" s="559"/>
      <c r="XC2294" s="559"/>
      <c r="XD2294" s="559"/>
      <c r="XE2294" s="559"/>
      <c r="XF2294" s="559"/>
      <c r="XG2294" s="559"/>
      <c r="XH2294" s="559"/>
      <c r="XI2294" s="559"/>
      <c r="XJ2294" s="559"/>
      <c r="XK2294" s="559"/>
      <c r="XL2294" s="559"/>
      <c r="XM2294" s="559"/>
      <c r="XN2294" s="559"/>
      <c r="XO2294" s="559"/>
      <c r="XP2294" s="559"/>
      <c r="XQ2294" s="559"/>
      <c r="XR2294" s="559"/>
      <c r="XS2294" s="559"/>
      <c r="XT2294" s="559"/>
      <c r="XU2294" s="559"/>
      <c r="XV2294" s="559"/>
      <c r="XW2294" s="559"/>
      <c r="XX2294" s="559"/>
      <c r="XY2294" s="559"/>
      <c r="XZ2294" s="559"/>
      <c r="YA2294" s="559"/>
      <c r="YB2294" s="559"/>
      <c r="YC2294" s="559"/>
      <c r="YD2294" s="559"/>
      <c r="YE2294" s="559"/>
      <c r="YF2294" s="559"/>
      <c r="YG2294" s="559"/>
      <c r="YH2294" s="559"/>
      <c r="YI2294" s="559"/>
      <c r="YJ2294" s="559"/>
      <c r="YK2294" s="559"/>
      <c r="YL2294" s="559"/>
      <c r="YM2294" s="559"/>
      <c r="YN2294" s="559"/>
      <c r="YO2294" s="559"/>
      <c r="YP2294" s="559"/>
      <c r="YQ2294" s="559"/>
      <c r="YR2294" s="559"/>
      <c r="YS2294" s="559"/>
      <c r="YT2294" s="559"/>
      <c r="YU2294" s="559"/>
      <c r="YV2294" s="559"/>
      <c r="YW2294" s="559"/>
      <c r="YX2294" s="559"/>
      <c r="YY2294" s="559"/>
      <c r="YZ2294" s="559"/>
      <c r="ZA2294" s="559"/>
      <c r="ZB2294" s="559"/>
      <c r="ZC2294" s="559"/>
      <c r="ZD2294" s="559"/>
      <c r="ZE2294" s="559"/>
      <c r="ZF2294" s="559"/>
      <c r="ZG2294" s="559"/>
      <c r="ZH2294" s="559"/>
      <c r="ZI2294" s="559"/>
      <c r="ZJ2294" s="559"/>
      <c r="ZK2294" s="559"/>
      <c r="ZL2294" s="559"/>
      <c r="ZM2294" s="559"/>
      <c r="ZN2294" s="559"/>
      <c r="ZO2294" s="559"/>
      <c r="ZP2294" s="559"/>
      <c r="ZQ2294" s="559"/>
      <c r="ZR2294" s="559"/>
      <c r="ZS2294" s="559"/>
      <c r="ZT2294" s="559"/>
      <c r="ZU2294" s="559"/>
      <c r="ZV2294" s="559"/>
      <c r="ZW2294" s="559"/>
      <c r="ZX2294" s="559"/>
      <c r="ZY2294" s="559"/>
      <c r="ZZ2294" s="559"/>
      <c r="AAA2294" s="559"/>
      <c r="AAB2294" s="559"/>
      <c r="AAC2294" s="559"/>
      <c r="AAD2294" s="559"/>
      <c r="AAE2294" s="559"/>
      <c r="AAF2294" s="559"/>
      <c r="AAG2294" s="559"/>
      <c r="AAH2294" s="559"/>
      <c r="AAI2294" s="559"/>
      <c r="AAJ2294" s="559"/>
      <c r="AAK2294" s="559"/>
      <c r="AAL2294" s="559"/>
      <c r="AAM2294" s="559"/>
      <c r="AAN2294" s="559"/>
      <c r="AAO2294" s="559"/>
      <c r="AAP2294" s="559"/>
      <c r="AAQ2294" s="559"/>
      <c r="AAR2294" s="559"/>
      <c r="AAS2294" s="559"/>
      <c r="AAT2294" s="559"/>
      <c r="AAU2294" s="559"/>
      <c r="AAV2294" s="559"/>
      <c r="AAW2294" s="559"/>
      <c r="AAX2294" s="559"/>
      <c r="AAY2294" s="559"/>
      <c r="AAZ2294" s="559"/>
      <c r="ABA2294" s="559"/>
      <c r="ABB2294" s="559"/>
      <c r="ABC2294" s="559"/>
      <c r="ABD2294" s="559"/>
      <c r="ABE2294" s="559"/>
      <c r="ABF2294" s="559"/>
      <c r="ABG2294" s="559"/>
      <c r="ABH2294" s="559"/>
      <c r="ABI2294" s="559"/>
      <c r="ABJ2294" s="559"/>
      <c r="ABK2294" s="559"/>
      <c r="ABL2294" s="559"/>
      <c r="ABM2294" s="559"/>
      <c r="ABN2294" s="559"/>
      <c r="ABO2294" s="559"/>
      <c r="ABP2294" s="559"/>
      <c r="ABQ2294" s="559"/>
      <c r="ABR2294" s="559"/>
      <c r="ABS2294" s="559"/>
      <c r="ABT2294" s="559"/>
      <c r="ABU2294" s="559"/>
      <c r="ABV2294" s="559"/>
      <c r="ABW2294" s="559"/>
      <c r="ABX2294" s="559"/>
      <c r="ABY2294" s="559"/>
      <c r="ABZ2294" s="559"/>
      <c r="ACA2294" s="559"/>
      <c r="ACB2294" s="559"/>
      <c r="ACC2294" s="559"/>
      <c r="ACD2294" s="559"/>
      <c r="ACE2294" s="559"/>
      <c r="ACF2294" s="559"/>
      <c r="ACG2294" s="559"/>
      <c r="ACH2294" s="559"/>
      <c r="ACI2294" s="559"/>
      <c r="ACJ2294" s="559"/>
      <c r="ACK2294" s="559"/>
      <c r="ACL2294" s="559"/>
      <c r="ACM2294" s="559"/>
      <c r="ACN2294" s="559"/>
      <c r="ACO2294" s="559"/>
      <c r="ACP2294" s="559"/>
      <c r="ACQ2294" s="559"/>
      <c r="ACR2294" s="559"/>
      <c r="ACS2294" s="559"/>
      <c r="ACT2294" s="559"/>
      <c r="ACU2294" s="559"/>
      <c r="ACV2294" s="559"/>
      <c r="ACW2294" s="559"/>
      <c r="ACX2294" s="559"/>
      <c r="ACY2294" s="559"/>
      <c r="ACZ2294" s="559"/>
      <c r="ADA2294" s="559"/>
      <c r="ADB2294" s="559"/>
      <c r="ADC2294" s="559"/>
      <c r="ADD2294" s="559"/>
      <c r="ADE2294" s="559"/>
      <c r="ADF2294" s="559"/>
      <c r="ADG2294" s="559"/>
      <c r="ADH2294" s="559"/>
      <c r="ADI2294" s="559"/>
      <c r="ADJ2294" s="559"/>
      <c r="ADK2294" s="559"/>
      <c r="ADL2294" s="559"/>
      <c r="ADM2294" s="559"/>
      <c r="ADN2294" s="559"/>
      <c r="ADO2294" s="559"/>
      <c r="ADP2294" s="559"/>
      <c r="ADQ2294" s="559"/>
      <c r="ADR2294" s="559"/>
      <c r="ADS2294" s="559"/>
      <c r="ADT2294" s="559"/>
      <c r="ADU2294" s="559"/>
      <c r="ADV2294" s="559"/>
      <c r="ADW2294" s="559"/>
      <c r="ADX2294" s="559"/>
      <c r="ADY2294" s="559"/>
      <c r="ADZ2294" s="559"/>
      <c r="AEA2294" s="559"/>
      <c r="AEB2294" s="559"/>
      <c r="AEC2294" s="559"/>
      <c r="AED2294" s="559"/>
      <c r="AEE2294" s="559"/>
      <c r="AEF2294" s="559"/>
      <c r="AEG2294" s="559"/>
      <c r="AEH2294" s="559"/>
      <c r="AEI2294" s="559"/>
      <c r="AEJ2294" s="559"/>
      <c r="AEK2294" s="559"/>
      <c r="AEL2294" s="559"/>
      <c r="AEM2294" s="559"/>
      <c r="AEN2294" s="559"/>
      <c r="AEO2294" s="559"/>
      <c r="AEP2294" s="559"/>
      <c r="AEQ2294" s="559"/>
      <c r="AER2294" s="559"/>
      <c r="AES2294" s="559"/>
      <c r="AET2294" s="559"/>
      <c r="AEU2294" s="559"/>
      <c r="AEV2294" s="559"/>
      <c r="AEW2294" s="559"/>
      <c r="AEX2294" s="559"/>
      <c r="AEY2294" s="559"/>
      <c r="AEZ2294" s="559"/>
      <c r="AFA2294" s="559"/>
      <c r="AFB2294" s="559"/>
      <c r="AFC2294" s="559"/>
      <c r="AFD2294" s="559"/>
      <c r="AFE2294" s="559"/>
      <c r="AFF2294" s="559"/>
      <c r="AFG2294" s="559"/>
      <c r="AFH2294" s="559"/>
      <c r="AFI2294" s="559"/>
      <c r="AFJ2294" s="559"/>
      <c r="AFK2294" s="559"/>
      <c r="AFL2294" s="559"/>
      <c r="AFM2294" s="559"/>
      <c r="AFN2294" s="559"/>
      <c r="AFO2294" s="559"/>
      <c r="AFP2294" s="559"/>
      <c r="AFQ2294" s="559"/>
      <c r="AFR2294" s="559"/>
      <c r="AFS2294" s="559"/>
      <c r="AFT2294" s="559"/>
      <c r="AFU2294" s="559"/>
      <c r="AFV2294" s="559"/>
      <c r="AFW2294" s="559"/>
      <c r="AFX2294" s="559"/>
      <c r="AFY2294" s="559"/>
      <c r="AFZ2294" s="559"/>
      <c r="AGA2294" s="559"/>
      <c r="AGB2294" s="559"/>
      <c r="AGC2294" s="559"/>
      <c r="AGD2294" s="559"/>
      <c r="AGE2294" s="559"/>
      <c r="AGF2294" s="559"/>
      <c r="AGG2294" s="559"/>
      <c r="AGH2294" s="559"/>
      <c r="AGI2294" s="559"/>
      <c r="AGJ2294" s="559"/>
      <c r="AGK2294" s="559"/>
      <c r="AGL2294" s="559"/>
      <c r="AGM2294" s="559"/>
      <c r="AGN2294" s="559"/>
      <c r="AGO2294" s="559"/>
      <c r="AGP2294" s="559"/>
      <c r="AGQ2294" s="559"/>
      <c r="AGR2294" s="559"/>
      <c r="AGS2294" s="559"/>
      <c r="AGT2294" s="559"/>
      <c r="AGU2294" s="559"/>
      <c r="AGV2294" s="559"/>
      <c r="AGW2294" s="559"/>
      <c r="AGX2294" s="559"/>
      <c r="AGY2294" s="559"/>
      <c r="AGZ2294" s="559"/>
      <c r="AHA2294" s="559"/>
      <c r="AHB2294" s="559"/>
      <c r="AHC2294" s="559"/>
      <c r="AHD2294" s="559"/>
      <c r="AHE2294" s="559"/>
      <c r="AHF2294" s="559"/>
      <c r="AHG2294" s="559"/>
      <c r="AHH2294" s="559"/>
      <c r="AHI2294" s="559"/>
      <c r="AHJ2294" s="559"/>
      <c r="AHK2294" s="559"/>
      <c r="AHL2294" s="559"/>
      <c r="AHM2294" s="559"/>
      <c r="AHN2294" s="559"/>
      <c r="AHO2294" s="559"/>
      <c r="AHP2294" s="559"/>
      <c r="AHQ2294" s="559"/>
      <c r="AHR2294" s="559"/>
      <c r="AHS2294" s="559"/>
      <c r="AHT2294" s="559"/>
      <c r="AHU2294" s="559"/>
      <c r="AHV2294" s="559"/>
      <c r="AHW2294" s="559"/>
      <c r="AHX2294" s="559"/>
      <c r="AHY2294" s="559"/>
      <c r="AHZ2294" s="559"/>
      <c r="AIA2294" s="559"/>
      <c r="AIB2294" s="559"/>
      <c r="AIC2294" s="559"/>
      <c r="AID2294" s="559"/>
      <c r="AIE2294" s="559"/>
      <c r="AIF2294" s="559"/>
      <c r="AIG2294" s="559"/>
      <c r="AIH2294" s="559"/>
      <c r="AII2294" s="559"/>
      <c r="AIJ2294" s="559"/>
      <c r="AIK2294" s="559"/>
      <c r="AIL2294" s="559"/>
      <c r="AIM2294" s="559"/>
      <c r="AIN2294" s="559"/>
      <c r="AIO2294" s="559"/>
      <c r="AIP2294" s="559"/>
      <c r="AIQ2294" s="559"/>
      <c r="AIR2294" s="559"/>
      <c r="AIS2294" s="559"/>
      <c r="AIT2294" s="559"/>
      <c r="AIU2294" s="559"/>
      <c r="AIV2294" s="559"/>
      <c r="AIW2294" s="559"/>
      <c r="AIX2294" s="559"/>
      <c r="AIY2294" s="559"/>
      <c r="AIZ2294" s="559"/>
      <c r="AJA2294" s="559"/>
      <c r="AJB2294" s="559"/>
      <c r="AJC2294" s="559"/>
      <c r="AJD2294" s="559"/>
      <c r="AJE2294" s="559"/>
      <c r="AJF2294" s="559"/>
      <c r="AJG2294" s="559"/>
      <c r="AJH2294" s="559"/>
      <c r="AJI2294" s="559"/>
      <c r="AJJ2294" s="559"/>
      <c r="AJK2294" s="559"/>
      <c r="AJL2294" s="559"/>
      <c r="AJM2294" s="559"/>
      <c r="AJN2294" s="559"/>
      <c r="AJO2294" s="559"/>
      <c r="AJP2294" s="559"/>
      <c r="AJQ2294" s="559"/>
      <c r="AJR2294" s="559"/>
      <c r="AJS2294" s="559"/>
      <c r="AJT2294" s="559"/>
      <c r="AJU2294" s="559"/>
      <c r="AJV2294" s="559"/>
      <c r="AJW2294" s="559"/>
      <c r="AJX2294" s="559"/>
      <c r="AJY2294" s="559"/>
      <c r="AJZ2294" s="559"/>
      <c r="AKA2294" s="559"/>
      <c r="AKB2294" s="559"/>
      <c r="AKC2294" s="559"/>
      <c r="AKD2294" s="559"/>
      <c r="AKE2294" s="559"/>
      <c r="AKF2294" s="559"/>
      <c r="AKG2294" s="559"/>
      <c r="AKH2294" s="559"/>
      <c r="AKI2294" s="559"/>
      <c r="AKJ2294" s="559"/>
      <c r="AKK2294" s="559"/>
      <c r="AKL2294" s="559"/>
      <c r="AKM2294" s="559"/>
      <c r="AKN2294" s="559"/>
      <c r="AKO2294" s="559"/>
      <c r="AKP2294" s="559"/>
      <c r="AKQ2294" s="559"/>
      <c r="AKR2294" s="559"/>
      <c r="AKS2294" s="559"/>
      <c r="AKT2294" s="559"/>
      <c r="AKU2294" s="559"/>
      <c r="AKV2294" s="559"/>
      <c r="AKW2294" s="559"/>
      <c r="AKX2294" s="559"/>
      <c r="AKY2294" s="559"/>
      <c r="AKZ2294" s="559"/>
      <c r="ALA2294" s="559"/>
      <c r="ALB2294" s="559"/>
      <c r="ALC2294" s="559"/>
      <c r="ALD2294" s="559"/>
      <c r="ALE2294" s="559"/>
      <c r="ALF2294" s="559"/>
      <c r="ALG2294" s="559"/>
      <c r="ALH2294" s="559"/>
      <c r="ALI2294" s="559"/>
      <c r="ALJ2294" s="559"/>
      <c r="ALK2294" s="559"/>
      <c r="ALL2294" s="559"/>
      <c r="ALM2294" s="559"/>
      <c r="ALN2294" s="559"/>
      <c r="ALO2294" s="559"/>
      <c r="ALP2294" s="559"/>
      <c r="ALQ2294" s="559"/>
      <c r="ALR2294" s="559"/>
      <c r="ALS2294" s="559"/>
      <c r="ALT2294" s="559"/>
      <c r="ALU2294" s="559"/>
      <c r="ALV2294" s="559"/>
      <c r="ALW2294" s="559"/>
      <c r="ALX2294" s="559"/>
      <c r="ALY2294" s="559"/>
      <c r="ALZ2294" s="559"/>
      <c r="AMA2294" s="559"/>
      <c r="AMB2294" s="559"/>
      <c r="AMC2294" s="559"/>
      <c r="AMD2294" s="559"/>
      <c r="AME2294" s="559"/>
      <c r="AMF2294" s="559"/>
      <c r="AMG2294" s="559"/>
      <c r="AMH2294" s="559"/>
      <c r="AMI2294" s="559"/>
      <c r="AMJ2294" s="559"/>
      <c r="AMK2294" s="559"/>
      <c r="AML2294" s="559"/>
      <c r="AMM2294" s="559"/>
      <c r="AMN2294" s="559"/>
      <c r="AMO2294" s="559"/>
      <c r="AMP2294" s="559"/>
      <c r="AMQ2294" s="559"/>
      <c r="AMR2294" s="559"/>
      <c r="AMS2294" s="559"/>
      <c r="AMT2294" s="559"/>
      <c r="AMU2294" s="559"/>
      <c r="AMV2294" s="559"/>
      <c r="AMW2294" s="559"/>
      <c r="AMX2294" s="559"/>
      <c r="AMY2294" s="559"/>
      <c r="AMZ2294" s="559"/>
      <c r="ANA2294" s="559"/>
      <c r="ANB2294" s="559"/>
      <c r="ANC2294" s="559"/>
      <c r="AND2294" s="559"/>
      <c r="ANE2294" s="559"/>
      <c r="ANF2294" s="559"/>
      <c r="ANG2294" s="559"/>
      <c r="ANH2294" s="559"/>
      <c r="ANI2294" s="559"/>
      <c r="ANJ2294" s="559"/>
      <c r="ANK2294" s="559"/>
      <c r="ANL2294" s="559"/>
      <c r="ANM2294" s="559"/>
      <c r="ANN2294" s="559"/>
      <c r="ANO2294" s="559"/>
      <c r="ANP2294" s="559"/>
      <c r="ANQ2294" s="559"/>
      <c r="ANR2294" s="559"/>
      <c r="ANS2294" s="559"/>
      <c r="ANT2294" s="559"/>
      <c r="ANU2294" s="559"/>
      <c r="ANV2294" s="559"/>
      <c r="ANW2294" s="559"/>
      <c r="ANX2294" s="559"/>
      <c r="ANY2294" s="559"/>
      <c r="ANZ2294" s="559"/>
      <c r="AOA2294" s="559"/>
      <c r="AOB2294" s="559"/>
      <c r="AOC2294" s="559"/>
      <c r="AOD2294" s="559"/>
      <c r="AOE2294" s="559"/>
      <c r="AOF2294" s="559"/>
      <c r="AOG2294" s="559"/>
      <c r="AOH2294" s="559"/>
      <c r="AOI2294" s="559"/>
      <c r="AOJ2294" s="559"/>
      <c r="AOK2294" s="559"/>
      <c r="AOL2294" s="559"/>
      <c r="AOM2294" s="559"/>
      <c r="AON2294" s="559"/>
      <c r="AOO2294" s="559"/>
      <c r="AOP2294" s="559"/>
      <c r="AOQ2294" s="559"/>
      <c r="AOR2294" s="559"/>
      <c r="AOS2294" s="559"/>
      <c r="AOT2294" s="559"/>
      <c r="AOU2294" s="559"/>
      <c r="AOV2294" s="559"/>
      <c r="AOW2294" s="559"/>
      <c r="AOX2294" s="559"/>
      <c r="AOY2294" s="559"/>
      <c r="AOZ2294" s="559"/>
      <c r="APA2294" s="559"/>
      <c r="APB2294" s="559"/>
      <c r="APC2294" s="559"/>
      <c r="APD2294" s="559"/>
      <c r="APE2294" s="559"/>
      <c r="APF2294" s="559"/>
      <c r="APG2294" s="559"/>
      <c r="APH2294" s="559"/>
      <c r="API2294" s="559"/>
      <c r="APJ2294" s="559"/>
      <c r="APK2294" s="559"/>
      <c r="APL2294" s="559"/>
      <c r="APM2294" s="559"/>
      <c r="APN2294" s="559"/>
      <c r="APO2294" s="559"/>
      <c r="APP2294" s="559"/>
      <c r="APQ2294" s="559"/>
      <c r="APR2294" s="559"/>
      <c r="APS2294" s="559"/>
      <c r="APT2294" s="559"/>
      <c r="APU2294" s="559"/>
      <c r="APV2294" s="559"/>
      <c r="APW2294" s="559"/>
      <c r="APX2294" s="559"/>
      <c r="APY2294" s="559"/>
      <c r="APZ2294" s="559"/>
      <c r="AQA2294" s="559"/>
      <c r="AQB2294" s="559"/>
      <c r="AQC2294" s="559"/>
      <c r="AQD2294" s="559"/>
      <c r="AQE2294" s="559"/>
      <c r="AQF2294" s="559"/>
      <c r="AQG2294" s="559"/>
      <c r="AQH2294" s="559"/>
      <c r="AQI2294" s="559"/>
      <c r="AQJ2294" s="559"/>
      <c r="AQK2294" s="559"/>
      <c r="AQL2294" s="559"/>
      <c r="AQM2294" s="559"/>
      <c r="AQN2294" s="559"/>
      <c r="AQO2294" s="559"/>
      <c r="AQP2294" s="559"/>
      <c r="AQQ2294" s="559"/>
      <c r="AQR2294" s="559"/>
      <c r="AQS2294" s="559"/>
      <c r="AQT2294" s="559"/>
      <c r="AQU2294" s="559"/>
      <c r="AQV2294" s="559"/>
      <c r="AQW2294" s="559"/>
      <c r="AQX2294" s="559"/>
      <c r="AQY2294" s="559"/>
      <c r="AQZ2294" s="559"/>
      <c r="ARA2294" s="559"/>
      <c r="ARB2294" s="559"/>
      <c r="ARC2294" s="559"/>
      <c r="ARD2294" s="559"/>
      <c r="ARE2294" s="559"/>
      <c r="ARF2294" s="559"/>
      <c r="ARG2294" s="559"/>
      <c r="ARH2294" s="559"/>
      <c r="ARI2294" s="559"/>
      <c r="ARJ2294" s="559"/>
      <c r="ARK2294" s="559"/>
      <c r="ARL2294" s="559"/>
      <c r="ARM2294" s="559"/>
      <c r="ARN2294" s="559"/>
      <c r="ARO2294" s="559"/>
      <c r="ARP2294" s="559"/>
      <c r="ARQ2294" s="559"/>
      <c r="ARR2294" s="559"/>
      <c r="ARS2294" s="559"/>
      <c r="ART2294" s="559"/>
      <c r="ARU2294" s="559"/>
      <c r="ARV2294" s="559"/>
      <c r="ARW2294" s="559"/>
      <c r="ARX2294" s="559"/>
      <c r="ARY2294" s="559"/>
      <c r="ARZ2294" s="559"/>
      <c r="ASA2294" s="559"/>
      <c r="ASB2294" s="559"/>
      <c r="ASC2294" s="559"/>
      <c r="ASD2294" s="559"/>
      <c r="ASE2294" s="559"/>
      <c r="ASF2294" s="559"/>
      <c r="ASG2294" s="559"/>
      <c r="ASH2294" s="559"/>
      <c r="ASI2294" s="559"/>
      <c r="ASJ2294" s="559"/>
      <c r="ASK2294" s="559"/>
      <c r="ASL2294" s="559"/>
      <c r="ASM2294" s="559"/>
      <c r="ASN2294" s="559"/>
      <c r="ASO2294" s="559"/>
      <c r="ASP2294" s="559"/>
      <c r="ASQ2294" s="559"/>
      <c r="ASR2294" s="559"/>
      <c r="ASS2294" s="559"/>
      <c r="AST2294" s="559"/>
      <c r="ASU2294" s="559"/>
      <c r="ASV2294" s="559"/>
      <c r="ASW2294" s="559"/>
      <c r="ASX2294" s="559"/>
      <c r="ASY2294" s="559"/>
      <c r="ASZ2294" s="559"/>
      <c r="ATA2294" s="559"/>
      <c r="ATB2294" s="559"/>
      <c r="ATC2294" s="559"/>
      <c r="ATD2294" s="559"/>
      <c r="ATE2294" s="559"/>
      <c r="ATF2294" s="559"/>
      <c r="ATG2294" s="559"/>
      <c r="ATH2294" s="559"/>
      <c r="ATI2294" s="559"/>
      <c r="ATJ2294" s="559"/>
      <c r="ATK2294" s="559"/>
      <c r="ATL2294" s="559"/>
      <c r="ATM2294" s="559"/>
      <c r="ATN2294" s="559"/>
      <c r="ATO2294" s="559"/>
      <c r="ATP2294" s="559"/>
      <c r="ATQ2294" s="559"/>
      <c r="ATR2294" s="559"/>
      <c r="ATS2294" s="559"/>
      <c r="ATT2294" s="559"/>
      <c r="ATU2294" s="559"/>
      <c r="ATV2294" s="559"/>
      <c r="ATW2294" s="559"/>
      <c r="ATX2294" s="559"/>
      <c r="ATY2294" s="559"/>
      <c r="ATZ2294" s="559"/>
      <c r="AUA2294" s="559"/>
      <c r="AUB2294" s="559"/>
      <c r="AUC2294" s="559"/>
      <c r="AUD2294" s="559"/>
      <c r="AUE2294" s="559"/>
      <c r="AUF2294" s="559"/>
      <c r="AUG2294" s="559"/>
      <c r="AUH2294" s="559"/>
      <c r="AUI2294" s="559"/>
      <c r="AUJ2294" s="559"/>
      <c r="AUK2294" s="559"/>
      <c r="AUL2294" s="559"/>
      <c r="AUM2294" s="559"/>
      <c r="AUN2294" s="559"/>
      <c r="AUO2294" s="559"/>
      <c r="AUP2294" s="559"/>
      <c r="AUQ2294" s="559"/>
      <c r="AUR2294" s="559"/>
      <c r="AUS2294" s="559"/>
      <c r="AUT2294" s="559"/>
      <c r="AUU2294" s="559"/>
      <c r="AUV2294" s="559"/>
      <c r="AUW2294" s="559"/>
      <c r="AUX2294" s="559"/>
      <c r="AUY2294" s="559"/>
      <c r="AUZ2294" s="559"/>
      <c r="AVA2294" s="559"/>
      <c r="AVB2294" s="559"/>
      <c r="AVC2294" s="559"/>
      <c r="AVD2294" s="559"/>
      <c r="AVE2294" s="559"/>
      <c r="AVF2294" s="559"/>
      <c r="AVG2294" s="559"/>
      <c r="AVH2294" s="559"/>
      <c r="AVI2294" s="559"/>
      <c r="AVJ2294" s="559"/>
      <c r="AVK2294" s="559"/>
      <c r="AVL2294" s="559"/>
      <c r="AVM2294" s="559"/>
      <c r="AVN2294" s="559"/>
      <c r="AVO2294" s="559"/>
      <c r="AVP2294" s="559"/>
      <c r="AVQ2294" s="559"/>
      <c r="AVR2294" s="559"/>
      <c r="AVS2294" s="559"/>
      <c r="AVT2294" s="559"/>
      <c r="AVU2294" s="559"/>
      <c r="AVV2294" s="559"/>
      <c r="AVW2294" s="559"/>
      <c r="AVX2294" s="559"/>
      <c r="AVY2294" s="559"/>
      <c r="AVZ2294" s="559"/>
      <c r="AWA2294" s="559"/>
      <c r="AWB2294" s="559"/>
      <c r="AWC2294" s="559"/>
      <c r="AWD2294" s="559"/>
      <c r="AWE2294" s="559"/>
      <c r="AWF2294" s="559"/>
      <c r="AWG2294" s="559"/>
      <c r="AWH2294" s="559"/>
      <c r="AWI2294" s="559"/>
      <c r="AWJ2294" s="559"/>
      <c r="AWK2294" s="559"/>
      <c r="AWL2294" s="559"/>
      <c r="AWM2294" s="559"/>
      <c r="AWN2294" s="559"/>
      <c r="AWO2294" s="559"/>
      <c r="AWP2294" s="559"/>
      <c r="AWQ2294" s="559"/>
      <c r="AWR2294" s="559"/>
      <c r="AWS2294" s="559"/>
      <c r="AWT2294" s="559"/>
      <c r="AWU2294" s="559"/>
      <c r="AWV2294" s="559"/>
      <c r="AWW2294" s="559"/>
      <c r="AWX2294" s="559"/>
      <c r="AWY2294" s="559"/>
      <c r="AWZ2294" s="559"/>
      <c r="AXA2294" s="559"/>
      <c r="AXB2294" s="559"/>
      <c r="AXC2294" s="559"/>
      <c r="AXD2294" s="559"/>
      <c r="AXE2294" s="559"/>
      <c r="AXF2294" s="559"/>
      <c r="AXG2294" s="559"/>
      <c r="AXH2294" s="559"/>
      <c r="AXI2294" s="559"/>
      <c r="AXJ2294" s="559"/>
      <c r="AXK2294" s="559"/>
      <c r="AXL2294" s="559"/>
      <c r="AXM2294" s="559"/>
      <c r="AXN2294" s="559"/>
      <c r="AXO2294" s="559"/>
      <c r="AXP2294" s="559"/>
      <c r="AXQ2294" s="559"/>
      <c r="AXR2294" s="559"/>
      <c r="AXS2294" s="559"/>
      <c r="AXT2294" s="559"/>
      <c r="AXU2294" s="559"/>
      <c r="AXV2294" s="559"/>
      <c r="AXW2294" s="559"/>
      <c r="AXX2294" s="559"/>
      <c r="AXY2294" s="559"/>
      <c r="AXZ2294" s="559"/>
      <c r="AYA2294" s="559"/>
      <c r="AYB2294" s="559"/>
      <c r="AYC2294" s="559"/>
      <c r="AYD2294" s="559"/>
      <c r="AYE2294" s="559"/>
      <c r="AYF2294" s="559"/>
      <c r="AYG2294" s="559"/>
      <c r="AYH2294" s="559"/>
      <c r="AYI2294" s="559"/>
      <c r="AYJ2294" s="559"/>
      <c r="AYK2294" s="559"/>
      <c r="AYL2294" s="559"/>
      <c r="AYM2294" s="559"/>
      <c r="AYN2294" s="559"/>
      <c r="AYO2294" s="559"/>
      <c r="AYP2294" s="559"/>
      <c r="AYQ2294" s="559"/>
      <c r="AYR2294" s="559"/>
      <c r="AYS2294" s="559"/>
      <c r="AYT2294" s="559"/>
      <c r="AYU2294" s="559"/>
      <c r="AYV2294" s="559"/>
      <c r="AYW2294" s="559"/>
      <c r="AYX2294" s="559"/>
      <c r="AYY2294" s="559"/>
      <c r="AYZ2294" s="559"/>
      <c r="AZA2294" s="559"/>
      <c r="AZB2294" s="559"/>
      <c r="AZC2294" s="559"/>
      <c r="AZD2294" s="559"/>
      <c r="AZE2294" s="559"/>
      <c r="AZF2294" s="559"/>
      <c r="AZG2294" s="559"/>
      <c r="AZH2294" s="559"/>
      <c r="AZI2294" s="559"/>
      <c r="AZJ2294" s="559"/>
      <c r="AZK2294" s="559"/>
      <c r="AZL2294" s="559"/>
      <c r="AZM2294" s="559"/>
      <c r="AZN2294" s="559"/>
      <c r="AZO2294" s="559"/>
      <c r="AZP2294" s="559"/>
      <c r="AZQ2294" s="559"/>
      <c r="AZR2294" s="559"/>
      <c r="AZS2294" s="559"/>
      <c r="AZT2294" s="559"/>
      <c r="AZU2294" s="559"/>
      <c r="AZV2294" s="559"/>
      <c r="AZW2294" s="559"/>
      <c r="AZX2294" s="559"/>
      <c r="AZY2294" s="559"/>
      <c r="AZZ2294" s="559"/>
      <c r="BAA2294" s="559"/>
      <c r="BAB2294" s="559"/>
      <c r="BAC2294" s="559"/>
      <c r="BAD2294" s="559"/>
      <c r="BAE2294" s="559"/>
      <c r="BAF2294" s="559"/>
      <c r="BAG2294" s="559"/>
      <c r="BAH2294" s="559"/>
      <c r="BAI2294" s="559"/>
      <c r="BAJ2294" s="559"/>
      <c r="BAK2294" s="559"/>
      <c r="BAL2294" s="559"/>
      <c r="BAM2294" s="559"/>
      <c r="BAN2294" s="559"/>
      <c r="BAO2294" s="559"/>
      <c r="BAP2294" s="559"/>
      <c r="BAQ2294" s="559"/>
      <c r="BAR2294" s="559"/>
      <c r="BAS2294" s="559"/>
      <c r="BAT2294" s="559"/>
      <c r="BAU2294" s="559"/>
      <c r="BAV2294" s="559"/>
      <c r="BAW2294" s="559"/>
      <c r="BAX2294" s="559"/>
      <c r="BAY2294" s="559"/>
      <c r="BAZ2294" s="559"/>
      <c r="BBA2294" s="559"/>
      <c r="BBB2294" s="559"/>
      <c r="BBC2294" s="559"/>
      <c r="BBD2294" s="559"/>
      <c r="BBE2294" s="559"/>
      <c r="BBF2294" s="559"/>
      <c r="BBG2294" s="559"/>
      <c r="BBH2294" s="559"/>
      <c r="BBI2294" s="559"/>
      <c r="BBJ2294" s="559"/>
      <c r="BBK2294" s="559"/>
      <c r="BBL2294" s="559"/>
      <c r="BBM2294" s="559"/>
      <c r="BBN2294" s="559"/>
      <c r="BBO2294" s="559"/>
      <c r="BBP2294" s="559"/>
      <c r="BBQ2294" s="559"/>
      <c r="BBR2294" s="559"/>
      <c r="BBS2294" s="559"/>
      <c r="BBT2294" s="559"/>
      <c r="BBU2294" s="559"/>
      <c r="BBV2294" s="559"/>
      <c r="BBW2294" s="559"/>
      <c r="BBX2294" s="559"/>
      <c r="BBY2294" s="559"/>
      <c r="BBZ2294" s="559"/>
      <c r="BCA2294" s="559"/>
      <c r="BCB2294" s="559"/>
      <c r="BCC2294" s="559"/>
      <c r="BCD2294" s="559"/>
      <c r="BCE2294" s="559"/>
      <c r="BCF2294" s="559"/>
      <c r="BCG2294" s="559"/>
      <c r="BCH2294" s="559"/>
      <c r="BCI2294" s="559"/>
      <c r="BCJ2294" s="559"/>
      <c r="BCK2294" s="559"/>
      <c r="BCL2294" s="559"/>
      <c r="BCM2294" s="559"/>
      <c r="BCN2294" s="559"/>
      <c r="BCO2294" s="559"/>
      <c r="BCP2294" s="559"/>
      <c r="BCQ2294" s="559"/>
      <c r="BCR2294" s="559"/>
      <c r="BCS2294" s="559"/>
      <c r="BCT2294" s="559"/>
      <c r="BCU2294" s="559"/>
      <c r="BCV2294" s="559"/>
      <c r="BCW2294" s="559"/>
      <c r="BCX2294" s="559"/>
      <c r="BCY2294" s="559"/>
      <c r="BCZ2294" s="559"/>
      <c r="BDA2294" s="559"/>
      <c r="BDB2294" s="559"/>
      <c r="BDC2294" s="559"/>
      <c r="BDD2294" s="559"/>
      <c r="BDE2294" s="559"/>
      <c r="BDF2294" s="559"/>
      <c r="BDG2294" s="559"/>
      <c r="BDH2294" s="559"/>
      <c r="BDI2294" s="559"/>
      <c r="BDJ2294" s="559"/>
      <c r="BDK2294" s="559"/>
      <c r="BDL2294" s="559"/>
      <c r="BDM2294" s="559"/>
      <c r="BDN2294" s="559"/>
      <c r="BDO2294" s="559"/>
      <c r="BDP2294" s="559"/>
      <c r="BDQ2294" s="559"/>
      <c r="BDR2294" s="559"/>
      <c r="BDS2294" s="559"/>
      <c r="BDT2294" s="559"/>
      <c r="BDU2294" s="559"/>
      <c r="BDV2294" s="559"/>
      <c r="BDW2294" s="559"/>
      <c r="BDX2294" s="559"/>
      <c r="BDY2294" s="559"/>
      <c r="BDZ2294" s="559"/>
      <c r="BEA2294" s="559"/>
      <c r="BEB2294" s="559"/>
      <c r="BEC2294" s="559"/>
      <c r="BED2294" s="559"/>
      <c r="BEE2294" s="559"/>
      <c r="BEF2294" s="559"/>
      <c r="BEG2294" s="559"/>
      <c r="BEH2294" s="559"/>
      <c r="BEI2294" s="559"/>
      <c r="BEJ2294" s="559"/>
      <c r="BEK2294" s="559"/>
      <c r="BEL2294" s="559"/>
      <c r="BEM2294" s="559"/>
      <c r="BEN2294" s="559"/>
      <c r="BEO2294" s="559"/>
      <c r="BEP2294" s="559"/>
      <c r="BEQ2294" s="559"/>
      <c r="BER2294" s="559"/>
      <c r="BES2294" s="559"/>
      <c r="BET2294" s="559"/>
      <c r="BEU2294" s="559"/>
      <c r="BEV2294" s="559"/>
      <c r="BEW2294" s="559"/>
      <c r="BEX2294" s="559"/>
      <c r="BEY2294" s="559"/>
      <c r="BEZ2294" s="559"/>
      <c r="BFA2294" s="559"/>
      <c r="BFB2294" s="559"/>
      <c r="BFC2294" s="559"/>
      <c r="BFD2294" s="559"/>
      <c r="BFE2294" s="559"/>
      <c r="BFF2294" s="559"/>
      <c r="BFG2294" s="559"/>
      <c r="BFH2294" s="559"/>
      <c r="BFI2294" s="559"/>
      <c r="BFJ2294" s="559"/>
      <c r="BFK2294" s="559"/>
      <c r="BFL2294" s="559"/>
      <c r="BFM2294" s="559"/>
      <c r="BFN2294" s="559"/>
      <c r="BFO2294" s="559"/>
      <c r="BFP2294" s="559"/>
      <c r="BFQ2294" s="559"/>
      <c r="BFR2294" s="559"/>
      <c r="BFS2294" s="559"/>
      <c r="BFT2294" s="559"/>
      <c r="BFU2294" s="559"/>
      <c r="BFV2294" s="559"/>
      <c r="BFW2294" s="559"/>
      <c r="BFX2294" s="559"/>
      <c r="BFY2294" s="559"/>
      <c r="BFZ2294" s="559"/>
      <c r="BGA2294" s="559"/>
      <c r="BGB2294" s="559"/>
      <c r="BGC2294" s="559"/>
      <c r="BGD2294" s="559"/>
      <c r="BGE2294" s="559"/>
      <c r="BGF2294" s="559"/>
      <c r="BGG2294" s="559"/>
      <c r="BGH2294" s="559"/>
      <c r="BGI2294" s="559"/>
      <c r="BGJ2294" s="559"/>
      <c r="BGK2294" s="559"/>
      <c r="BGL2294" s="559"/>
      <c r="BGM2294" s="559"/>
      <c r="BGN2294" s="559"/>
      <c r="BGO2294" s="559"/>
      <c r="BGP2294" s="559"/>
      <c r="BGQ2294" s="559"/>
      <c r="BGR2294" s="559"/>
      <c r="BGS2294" s="559"/>
      <c r="BGT2294" s="559"/>
      <c r="BGU2294" s="559"/>
      <c r="BGV2294" s="559"/>
      <c r="BGW2294" s="559"/>
      <c r="BGX2294" s="559"/>
      <c r="BGY2294" s="559"/>
      <c r="BGZ2294" s="559"/>
      <c r="BHA2294" s="559"/>
      <c r="BHB2294" s="559"/>
      <c r="BHC2294" s="559"/>
      <c r="BHD2294" s="559"/>
      <c r="BHE2294" s="559"/>
      <c r="BHF2294" s="559"/>
      <c r="BHG2294" s="559"/>
      <c r="BHH2294" s="559"/>
      <c r="BHI2294" s="559"/>
      <c r="BHJ2294" s="559"/>
      <c r="BHK2294" s="559"/>
      <c r="BHL2294" s="559"/>
      <c r="BHM2294" s="559"/>
      <c r="BHN2294" s="559"/>
      <c r="BHO2294" s="559"/>
      <c r="BHP2294" s="559"/>
      <c r="BHQ2294" s="559"/>
      <c r="BHR2294" s="559"/>
      <c r="BHS2294" s="559"/>
      <c r="BHT2294" s="559"/>
      <c r="BHU2294" s="559"/>
      <c r="BHV2294" s="559"/>
      <c r="BHW2294" s="559"/>
      <c r="BHX2294" s="559"/>
      <c r="BHY2294" s="559"/>
      <c r="BHZ2294" s="559"/>
      <c r="BIA2294" s="559"/>
      <c r="BIB2294" s="559"/>
      <c r="BIC2294" s="559"/>
      <c r="BID2294" s="559"/>
      <c r="BIE2294" s="559"/>
      <c r="BIF2294" s="559"/>
      <c r="BIG2294" s="559"/>
      <c r="BIH2294" s="559"/>
      <c r="BII2294" s="559"/>
      <c r="BIJ2294" s="559"/>
      <c r="BIK2294" s="559"/>
      <c r="BIL2294" s="559"/>
      <c r="BIM2294" s="559"/>
      <c r="BIN2294" s="559"/>
      <c r="BIO2294" s="559"/>
      <c r="BIP2294" s="559"/>
      <c r="BIQ2294" s="559"/>
      <c r="BIR2294" s="559"/>
      <c r="BIS2294" s="559"/>
      <c r="BIT2294" s="559"/>
      <c r="BIU2294" s="559"/>
      <c r="BIV2294" s="559"/>
      <c r="BIW2294" s="559"/>
      <c r="BIX2294" s="559"/>
      <c r="BIY2294" s="559"/>
      <c r="BIZ2294" s="559"/>
      <c r="BJA2294" s="559"/>
      <c r="BJB2294" s="559"/>
      <c r="BJC2294" s="559"/>
      <c r="BJD2294" s="559"/>
      <c r="BJE2294" s="559"/>
      <c r="BJF2294" s="559"/>
      <c r="BJG2294" s="559"/>
      <c r="BJH2294" s="559"/>
      <c r="BJI2294" s="559"/>
      <c r="BJJ2294" s="559"/>
      <c r="BJK2294" s="559"/>
      <c r="BJL2294" s="559"/>
      <c r="BJM2294" s="559"/>
      <c r="BJN2294" s="559"/>
      <c r="BJO2294" s="559"/>
      <c r="BJP2294" s="559"/>
      <c r="BJQ2294" s="559"/>
      <c r="BJR2294" s="559"/>
      <c r="BJS2294" s="559"/>
      <c r="BJT2294" s="559"/>
      <c r="BJU2294" s="559"/>
      <c r="BJV2294" s="559"/>
      <c r="BJW2294" s="559"/>
      <c r="BJX2294" s="559"/>
      <c r="BJY2294" s="559"/>
      <c r="BJZ2294" s="559"/>
      <c r="BKA2294" s="559"/>
      <c r="BKB2294" s="559"/>
      <c r="BKC2294" s="559"/>
      <c r="BKD2294" s="559"/>
      <c r="BKE2294" s="559"/>
      <c r="BKF2294" s="559"/>
      <c r="BKG2294" s="559"/>
      <c r="BKH2294" s="559"/>
      <c r="BKI2294" s="559"/>
      <c r="BKJ2294" s="559"/>
      <c r="BKK2294" s="559"/>
      <c r="BKL2294" s="559"/>
      <c r="BKM2294" s="559"/>
      <c r="BKN2294" s="559"/>
      <c r="BKO2294" s="559"/>
      <c r="BKP2294" s="559"/>
      <c r="BKQ2294" s="559"/>
      <c r="BKR2294" s="559"/>
      <c r="BKS2294" s="559"/>
      <c r="BKT2294" s="559"/>
      <c r="BKU2294" s="559"/>
      <c r="BKV2294" s="559"/>
      <c r="BKW2294" s="559"/>
      <c r="BKX2294" s="559"/>
      <c r="BKY2294" s="559"/>
      <c r="BKZ2294" s="559"/>
      <c r="BLA2294" s="559"/>
      <c r="BLB2294" s="559"/>
      <c r="BLC2294" s="559"/>
      <c r="BLD2294" s="559"/>
      <c r="BLE2294" s="559"/>
      <c r="BLF2294" s="559"/>
      <c r="BLG2294" s="559"/>
      <c r="BLH2294" s="559"/>
      <c r="BLI2294" s="559"/>
      <c r="BLJ2294" s="559"/>
      <c r="BLK2294" s="559"/>
      <c r="BLL2294" s="559"/>
      <c r="BLM2294" s="559"/>
      <c r="BLN2294" s="559"/>
      <c r="BLO2294" s="559"/>
      <c r="BLP2294" s="559"/>
      <c r="BLQ2294" s="559"/>
      <c r="BLR2294" s="559"/>
      <c r="BLS2294" s="559"/>
      <c r="BLT2294" s="559"/>
      <c r="BLU2294" s="559"/>
      <c r="BLV2294" s="559"/>
      <c r="BLW2294" s="559"/>
      <c r="BLX2294" s="559"/>
      <c r="BLY2294" s="559"/>
      <c r="BLZ2294" s="559"/>
      <c r="BMA2294" s="559"/>
      <c r="BMB2294" s="559"/>
      <c r="BMC2294" s="559"/>
      <c r="BMD2294" s="559"/>
      <c r="BME2294" s="559"/>
      <c r="BMF2294" s="559"/>
      <c r="BMG2294" s="559"/>
      <c r="BMH2294" s="559"/>
      <c r="BMI2294" s="559"/>
      <c r="BMJ2294" s="559"/>
      <c r="BMK2294" s="559"/>
      <c r="BML2294" s="559"/>
      <c r="BMM2294" s="559"/>
      <c r="BMN2294" s="559"/>
      <c r="BMO2294" s="559"/>
      <c r="BMP2294" s="559"/>
      <c r="BMQ2294" s="559"/>
      <c r="BMR2294" s="559"/>
      <c r="BMS2294" s="559"/>
      <c r="BMT2294" s="559"/>
      <c r="BMU2294" s="559"/>
      <c r="BMV2294" s="559"/>
      <c r="BMW2294" s="559"/>
      <c r="BMX2294" s="559"/>
      <c r="BMY2294" s="559"/>
      <c r="BMZ2294" s="559"/>
      <c r="BNA2294" s="559"/>
      <c r="BNB2294" s="559"/>
      <c r="BNC2294" s="559"/>
      <c r="BND2294" s="559"/>
      <c r="BNE2294" s="559"/>
      <c r="BNF2294" s="559"/>
      <c r="BNG2294" s="559"/>
      <c r="BNH2294" s="559"/>
      <c r="BNI2294" s="559"/>
      <c r="BNJ2294" s="559"/>
      <c r="BNK2294" s="559"/>
      <c r="BNL2294" s="559"/>
      <c r="BNM2294" s="559"/>
      <c r="BNN2294" s="559"/>
      <c r="BNO2294" s="559"/>
      <c r="BNP2294" s="559"/>
      <c r="BNQ2294" s="559"/>
      <c r="BNR2294" s="559"/>
      <c r="BNS2294" s="559"/>
      <c r="BNT2294" s="559"/>
      <c r="BNU2294" s="559"/>
      <c r="BNV2294" s="559"/>
      <c r="BNW2294" s="559"/>
      <c r="BNX2294" s="559"/>
      <c r="BNY2294" s="559"/>
      <c r="BNZ2294" s="559"/>
      <c r="BOA2294" s="559"/>
      <c r="BOB2294" s="559"/>
      <c r="BOC2294" s="559"/>
      <c r="BOD2294" s="559"/>
      <c r="BOE2294" s="559"/>
      <c r="BOF2294" s="559"/>
      <c r="BOG2294" s="559"/>
      <c r="BOH2294" s="559"/>
      <c r="BOI2294" s="559"/>
      <c r="BOJ2294" s="559"/>
      <c r="BOK2294" s="559"/>
      <c r="BOL2294" s="559"/>
      <c r="BOM2294" s="559"/>
      <c r="BON2294" s="559"/>
      <c r="BOO2294" s="559"/>
      <c r="BOP2294" s="559"/>
      <c r="BOQ2294" s="559"/>
      <c r="BOR2294" s="559"/>
      <c r="BOS2294" s="559"/>
      <c r="BOT2294" s="559"/>
      <c r="BOU2294" s="559"/>
      <c r="BOV2294" s="559"/>
      <c r="BOW2294" s="559"/>
      <c r="BOX2294" s="559"/>
      <c r="BOY2294" s="559"/>
      <c r="BOZ2294" s="559"/>
      <c r="BPA2294" s="559"/>
      <c r="BPB2294" s="559"/>
      <c r="BPC2294" s="559"/>
      <c r="BPD2294" s="559"/>
      <c r="BPE2294" s="559"/>
      <c r="BPF2294" s="559"/>
      <c r="BPG2294" s="559"/>
      <c r="BPH2294" s="559"/>
      <c r="BPI2294" s="559"/>
      <c r="BPJ2294" s="559"/>
      <c r="BPK2294" s="559"/>
      <c r="BPL2294" s="559"/>
      <c r="BPM2294" s="559"/>
      <c r="BPN2294" s="559"/>
      <c r="BPO2294" s="559"/>
      <c r="BPP2294" s="559"/>
      <c r="BPQ2294" s="559"/>
      <c r="BPR2294" s="559"/>
      <c r="BPS2294" s="559"/>
      <c r="BPT2294" s="559"/>
      <c r="BPU2294" s="559"/>
      <c r="BPV2294" s="559"/>
      <c r="BPW2294" s="559"/>
      <c r="BPX2294" s="559"/>
      <c r="BPY2294" s="559"/>
      <c r="BPZ2294" s="559"/>
      <c r="BQA2294" s="559"/>
      <c r="BQB2294" s="559"/>
      <c r="BQC2294" s="559"/>
      <c r="BQD2294" s="559"/>
      <c r="BQE2294" s="559"/>
      <c r="BQF2294" s="559"/>
      <c r="BQG2294" s="559"/>
      <c r="BQH2294" s="559"/>
      <c r="BQI2294" s="559"/>
      <c r="BQJ2294" s="559"/>
      <c r="BQK2294" s="559"/>
      <c r="BQL2294" s="559"/>
      <c r="BQM2294" s="559"/>
      <c r="BQN2294" s="559"/>
      <c r="BQO2294" s="559"/>
      <c r="BQP2294" s="559"/>
      <c r="BQQ2294" s="559"/>
      <c r="BQR2294" s="559"/>
      <c r="BQS2294" s="559"/>
      <c r="BQT2294" s="559"/>
      <c r="BQU2294" s="559"/>
      <c r="BQV2294" s="559"/>
      <c r="BQW2294" s="559"/>
      <c r="BQX2294" s="559"/>
      <c r="BQY2294" s="559"/>
      <c r="BQZ2294" s="559"/>
      <c r="BRA2294" s="559"/>
      <c r="BRB2294" s="559"/>
      <c r="BRC2294" s="559"/>
      <c r="BRD2294" s="559"/>
      <c r="BRE2294" s="559"/>
      <c r="BRF2294" s="559"/>
      <c r="BRG2294" s="559"/>
      <c r="BRH2294" s="559"/>
      <c r="BRI2294" s="559"/>
      <c r="BRJ2294" s="559"/>
      <c r="BRK2294" s="559"/>
      <c r="BRL2294" s="559"/>
      <c r="BRM2294" s="559"/>
      <c r="BRN2294" s="559"/>
      <c r="BRO2294" s="559"/>
      <c r="BRP2294" s="559"/>
      <c r="BRQ2294" s="559"/>
      <c r="BRR2294" s="559"/>
      <c r="BRS2294" s="559"/>
      <c r="BRT2294" s="559"/>
      <c r="BRU2294" s="559"/>
      <c r="BRV2294" s="559"/>
      <c r="BRW2294" s="559"/>
      <c r="BRX2294" s="559"/>
      <c r="BRY2294" s="559"/>
      <c r="BRZ2294" s="559"/>
      <c r="BSA2294" s="559"/>
      <c r="BSB2294" s="559"/>
      <c r="BSC2294" s="559"/>
      <c r="BSD2294" s="559"/>
      <c r="BSE2294" s="559"/>
      <c r="BSF2294" s="559"/>
      <c r="BSG2294" s="559"/>
      <c r="BSH2294" s="559"/>
      <c r="BSI2294" s="559"/>
      <c r="BSJ2294" s="559"/>
      <c r="BSK2294" s="559"/>
      <c r="BSL2294" s="559"/>
      <c r="BSM2294" s="559"/>
      <c r="BSN2294" s="559"/>
      <c r="BSO2294" s="559"/>
      <c r="BSP2294" s="559"/>
      <c r="BSQ2294" s="559"/>
      <c r="BSR2294" s="559"/>
      <c r="BSS2294" s="559"/>
      <c r="BST2294" s="559"/>
      <c r="BSU2294" s="559"/>
      <c r="BSV2294" s="559"/>
      <c r="BSW2294" s="559"/>
      <c r="BSX2294" s="559"/>
      <c r="BSY2294" s="559"/>
      <c r="BSZ2294" s="559"/>
      <c r="BTA2294" s="559"/>
      <c r="BTB2294" s="559"/>
      <c r="BTC2294" s="559"/>
      <c r="BTD2294" s="559"/>
      <c r="BTE2294" s="559"/>
      <c r="BTF2294" s="559"/>
      <c r="BTG2294" s="559"/>
      <c r="BTH2294" s="559"/>
      <c r="BTI2294" s="559"/>
      <c r="BTJ2294" s="559"/>
      <c r="BTK2294" s="559"/>
      <c r="BTL2294" s="559"/>
      <c r="BTM2294" s="559"/>
      <c r="BTN2294" s="559"/>
      <c r="BTO2294" s="559"/>
      <c r="BTP2294" s="559"/>
      <c r="BTQ2294" s="559"/>
      <c r="BTR2294" s="559"/>
      <c r="BTS2294" s="559"/>
      <c r="BTT2294" s="559"/>
      <c r="BTU2294" s="559"/>
      <c r="BTV2294" s="559"/>
      <c r="BTW2294" s="559"/>
      <c r="BTX2294" s="559"/>
      <c r="BTY2294" s="559"/>
      <c r="BTZ2294" s="559"/>
      <c r="BUA2294" s="559"/>
      <c r="BUB2294" s="559"/>
      <c r="BUC2294" s="559"/>
      <c r="BUD2294" s="559"/>
      <c r="BUE2294" s="559"/>
      <c r="BUF2294" s="559"/>
      <c r="BUG2294" s="559"/>
      <c r="BUH2294" s="559"/>
      <c r="BUI2294" s="559"/>
      <c r="BUJ2294" s="559"/>
      <c r="BUK2294" s="559"/>
      <c r="BUL2294" s="559"/>
      <c r="BUM2294" s="559"/>
      <c r="BUN2294" s="559"/>
      <c r="BUO2294" s="559"/>
      <c r="BUP2294" s="559"/>
      <c r="BUQ2294" s="559"/>
      <c r="BUR2294" s="559"/>
      <c r="BUS2294" s="559"/>
      <c r="BUT2294" s="559"/>
      <c r="BUU2294" s="559"/>
      <c r="BUV2294" s="559"/>
      <c r="BUW2294" s="559"/>
      <c r="BUX2294" s="559"/>
      <c r="BUY2294" s="559"/>
      <c r="BUZ2294" s="559"/>
      <c r="BVA2294" s="559"/>
      <c r="BVB2294" s="559"/>
      <c r="BVC2294" s="559"/>
      <c r="BVD2294" s="559"/>
      <c r="BVE2294" s="559"/>
      <c r="BVF2294" s="559"/>
      <c r="BVG2294" s="559"/>
      <c r="BVH2294" s="559"/>
      <c r="BVI2294" s="559"/>
      <c r="BVJ2294" s="559"/>
      <c r="BVK2294" s="559"/>
      <c r="BVL2294" s="559"/>
      <c r="BVM2294" s="559"/>
      <c r="BVN2294" s="559"/>
      <c r="BVO2294" s="559"/>
      <c r="BVP2294" s="559"/>
      <c r="BVQ2294" s="559"/>
      <c r="BVR2294" s="559"/>
      <c r="BVS2294" s="559"/>
      <c r="BVT2294" s="559"/>
      <c r="BVU2294" s="559"/>
      <c r="BVV2294" s="559"/>
      <c r="BVW2294" s="559"/>
      <c r="BVX2294" s="559"/>
      <c r="BVY2294" s="559"/>
      <c r="BVZ2294" s="559"/>
      <c r="BWA2294" s="559"/>
      <c r="BWB2294" s="559"/>
      <c r="BWC2294" s="559"/>
      <c r="BWD2294" s="559"/>
      <c r="BWE2294" s="559"/>
      <c r="BWF2294" s="559"/>
      <c r="BWG2294" s="559"/>
      <c r="BWH2294" s="559"/>
      <c r="BWI2294" s="559"/>
      <c r="BWJ2294" s="559"/>
      <c r="BWK2294" s="559"/>
      <c r="BWL2294" s="559"/>
      <c r="BWM2294" s="559"/>
      <c r="BWN2294" s="559"/>
      <c r="BWO2294" s="559"/>
      <c r="BWP2294" s="559"/>
      <c r="BWQ2294" s="559"/>
      <c r="BWR2294" s="559"/>
      <c r="BWS2294" s="559"/>
      <c r="BWT2294" s="559"/>
      <c r="BWU2294" s="559"/>
      <c r="BWV2294" s="559"/>
      <c r="BWW2294" s="559"/>
      <c r="BWX2294" s="559"/>
      <c r="BWY2294" s="559"/>
      <c r="BWZ2294" s="559"/>
      <c r="BXA2294" s="559"/>
      <c r="BXB2294" s="559"/>
      <c r="BXC2294" s="559"/>
      <c r="BXD2294" s="559"/>
      <c r="BXE2294" s="559"/>
      <c r="BXF2294" s="559"/>
      <c r="BXG2294" s="559"/>
      <c r="BXH2294" s="559"/>
      <c r="BXI2294" s="559"/>
      <c r="BXJ2294" s="559"/>
      <c r="BXK2294" s="559"/>
      <c r="BXL2294" s="559"/>
      <c r="BXM2294" s="559"/>
      <c r="BXN2294" s="559"/>
      <c r="BXO2294" s="559"/>
      <c r="BXP2294" s="559"/>
      <c r="BXQ2294" s="559"/>
      <c r="BXR2294" s="559"/>
      <c r="BXS2294" s="559"/>
      <c r="BXT2294" s="559"/>
      <c r="BXU2294" s="559"/>
      <c r="BXV2294" s="559"/>
      <c r="BXW2294" s="559"/>
      <c r="BXX2294" s="559"/>
      <c r="BXY2294" s="559"/>
      <c r="BXZ2294" s="559"/>
      <c r="BYA2294" s="559"/>
      <c r="BYB2294" s="559"/>
      <c r="BYC2294" s="559"/>
      <c r="BYD2294" s="559"/>
      <c r="BYE2294" s="559"/>
      <c r="BYF2294" s="559"/>
      <c r="BYG2294" s="559"/>
      <c r="BYH2294" s="559"/>
      <c r="BYI2294" s="559"/>
      <c r="BYJ2294" s="559"/>
      <c r="BYK2294" s="559"/>
      <c r="BYL2294" s="559"/>
      <c r="BYM2294" s="559"/>
      <c r="BYN2294" s="559"/>
      <c r="BYO2294" s="559"/>
      <c r="BYP2294" s="559"/>
      <c r="BYQ2294" s="559"/>
      <c r="BYR2294" s="559"/>
      <c r="BYS2294" s="559"/>
      <c r="BYT2294" s="559"/>
      <c r="BYU2294" s="559"/>
      <c r="BYV2294" s="559"/>
      <c r="BYW2294" s="559"/>
      <c r="BYX2294" s="559"/>
      <c r="BYY2294" s="559"/>
      <c r="BYZ2294" s="559"/>
      <c r="BZA2294" s="559"/>
      <c r="BZB2294" s="559"/>
      <c r="BZC2294" s="559"/>
      <c r="BZD2294" s="559"/>
      <c r="BZE2294" s="559"/>
      <c r="BZF2294" s="559"/>
      <c r="BZG2294" s="559"/>
      <c r="BZH2294" s="559"/>
      <c r="BZI2294" s="559"/>
      <c r="BZJ2294" s="559"/>
      <c r="BZK2294" s="559"/>
      <c r="BZL2294" s="559"/>
      <c r="BZM2294" s="559"/>
      <c r="BZN2294" s="559"/>
      <c r="BZO2294" s="559"/>
      <c r="BZP2294" s="559"/>
      <c r="BZQ2294" s="559"/>
      <c r="BZR2294" s="559"/>
      <c r="BZS2294" s="559"/>
      <c r="BZT2294" s="559"/>
      <c r="BZU2294" s="559"/>
      <c r="BZV2294" s="559"/>
      <c r="BZW2294" s="559"/>
      <c r="BZX2294" s="559"/>
      <c r="BZY2294" s="559"/>
      <c r="BZZ2294" s="559"/>
      <c r="CAA2294" s="559"/>
      <c r="CAB2294" s="559"/>
      <c r="CAC2294" s="559"/>
      <c r="CAD2294" s="559"/>
      <c r="CAE2294" s="559"/>
      <c r="CAF2294" s="559"/>
      <c r="CAG2294" s="559"/>
      <c r="CAH2294" s="559"/>
      <c r="CAI2294" s="559"/>
      <c r="CAJ2294" s="559"/>
      <c r="CAK2294" s="559"/>
      <c r="CAL2294" s="559"/>
      <c r="CAM2294" s="559"/>
      <c r="CAN2294" s="559"/>
      <c r="CAO2294" s="559"/>
      <c r="CAP2294" s="559"/>
      <c r="CAQ2294" s="559"/>
      <c r="CAR2294" s="559"/>
      <c r="CAS2294" s="559"/>
      <c r="CAT2294" s="559"/>
      <c r="CAU2294" s="559"/>
      <c r="CAV2294" s="559"/>
      <c r="CAW2294" s="559"/>
      <c r="CAX2294" s="559"/>
      <c r="CAY2294" s="559"/>
      <c r="CAZ2294" s="559"/>
      <c r="CBA2294" s="559"/>
      <c r="CBB2294" s="559"/>
      <c r="CBC2294" s="559"/>
      <c r="CBD2294" s="559"/>
      <c r="CBE2294" s="559"/>
      <c r="CBF2294" s="559"/>
      <c r="CBG2294" s="559"/>
      <c r="CBH2294" s="559"/>
      <c r="CBI2294" s="559"/>
      <c r="CBJ2294" s="559"/>
      <c r="CBK2294" s="559"/>
      <c r="CBL2294" s="559"/>
      <c r="CBM2294" s="559"/>
      <c r="CBN2294" s="559"/>
      <c r="CBO2294" s="559"/>
      <c r="CBP2294" s="559"/>
      <c r="CBQ2294" s="559"/>
      <c r="CBR2294" s="559"/>
      <c r="CBS2294" s="559"/>
      <c r="CBT2294" s="559"/>
      <c r="CBU2294" s="559"/>
      <c r="CBV2294" s="559"/>
      <c r="CBW2294" s="559"/>
      <c r="CBX2294" s="559"/>
      <c r="CBY2294" s="559"/>
      <c r="CBZ2294" s="559"/>
      <c r="CCA2294" s="559"/>
      <c r="CCB2294" s="559"/>
      <c r="CCC2294" s="559"/>
      <c r="CCD2294" s="559"/>
      <c r="CCE2294" s="559"/>
      <c r="CCF2294" s="559"/>
      <c r="CCG2294" s="559"/>
      <c r="CCH2294" s="559"/>
      <c r="CCI2294" s="559"/>
      <c r="CCJ2294" s="559"/>
      <c r="CCK2294" s="559"/>
      <c r="CCL2294" s="559"/>
      <c r="CCM2294" s="559"/>
      <c r="CCN2294" s="559"/>
      <c r="CCO2294" s="559"/>
      <c r="CCP2294" s="559"/>
      <c r="CCQ2294" s="559"/>
      <c r="CCR2294" s="559"/>
      <c r="CCS2294" s="559"/>
      <c r="CCT2294" s="559"/>
      <c r="CCU2294" s="559"/>
      <c r="CCV2294" s="559"/>
      <c r="CCW2294" s="559"/>
      <c r="CCX2294" s="559"/>
      <c r="CCY2294" s="559"/>
      <c r="CCZ2294" s="559"/>
      <c r="CDA2294" s="559"/>
      <c r="CDB2294" s="559"/>
      <c r="CDC2294" s="559"/>
      <c r="CDD2294" s="559"/>
      <c r="CDE2294" s="559"/>
      <c r="CDF2294" s="559"/>
      <c r="CDG2294" s="559"/>
      <c r="CDH2294" s="559"/>
      <c r="CDI2294" s="559"/>
      <c r="CDJ2294" s="559"/>
      <c r="CDK2294" s="559"/>
      <c r="CDL2294" s="559"/>
      <c r="CDM2294" s="559"/>
      <c r="CDN2294" s="559"/>
      <c r="CDO2294" s="559"/>
      <c r="CDP2294" s="559"/>
      <c r="CDQ2294" s="559"/>
      <c r="CDR2294" s="559"/>
      <c r="CDS2294" s="559"/>
      <c r="CDT2294" s="559"/>
      <c r="CDU2294" s="559"/>
      <c r="CDV2294" s="559"/>
      <c r="CDW2294" s="559"/>
      <c r="CDX2294" s="559"/>
      <c r="CDY2294" s="559"/>
      <c r="CDZ2294" s="559"/>
      <c r="CEA2294" s="559"/>
      <c r="CEB2294" s="559"/>
      <c r="CEC2294" s="559"/>
      <c r="CED2294" s="559"/>
      <c r="CEE2294" s="559"/>
      <c r="CEF2294" s="559"/>
      <c r="CEG2294" s="559"/>
      <c r="CEH2294" s="559"/>
      <c r="CEI2294" s="559"/>
      <c r="CEJ2294" s="559"/>
      <c r="CEK2294" s="559"/>
      <c r="CEL2294" s="559"/>
      <c r="CEM2294" s="559"/>
      <c r="CEN2294" s="559"/>
      <c r="CEO2294" s="559"/>
      <c r="CEP2294" s="559"/>
      <c r="CEQ2294" s="559"/>
      <c r="CER2294" s="559"/>
      <c r="CES2294" s="559"/>
      <c r="CET2294" s="559"/>
      <c r="CEU2294" s="559"/>
      <c r="CEV2294" s="559"/>
      <c r="CEW2294" s="559"/>
      <c r="CEX2294" s="559"/>
      <c r="CEY2294" s="559"/>
      <c r="CEZ2294" s="559"/>
      <c r="CFA2294" s="559"/>
      <c r="CFB2294" s="559"/>
      <c r="CFC2294" s="559"/>
      <c r="CFD2294" s="559"/>
      <c r="CFE2294" s="559"/>
      <c r="CFF2294" s="559"/>
      <c r="CFG2294" s="559"/>
      <c r="CFH2294" s="559"/>
      <c r="CFI2294" s="559"/>
      <c r="CFJ2294" s="559"/>
      <c r="CFK2294" s="559"/>
      <c r="CFL2294" s="559"/>
      <c r="CFM2294" s="559"/>
      <c r="CFN2294" s="559"/>
      <c r="CFO2294" s="559"/>
      <c r="CFP2294" s="559"/>
      <c r="CFQ2294" s="559"/>
      <c r="CFR2294" s="559"/>
      <c r="CFS2294" s="559"/>
      <c r="CFT2294" s="559"/>
      <c r="CFU2294" s="559"/>
      <c r="CFV2294" s="559"/>
      <c r="CFW2294" s="559"/>
      <c r="CFX2294" s="559"/>
      <c r="CFY2294" s="559"/>
      <c r="CFZ2294" s="559"/>
      <c r="CGA2294" s="559"/>
      <c r="CGB2294" s="559"/>
      <c r="CGC2294" s="559"/>
      <c r="CGD2294" s="559"/>
      <c r="CGE2294" s="559"/>
      <c r="CGF2294" s="559"/>
      <c r="CGG2294" s="559"/>
      <c r="CGH2294" s="559"/>
      <c r="CGI2294" s="559"/>
      <c r="CGJ2294" s="559"/>
      <c r="CGK2294" s="559"/>
      <c r="CGL2294" s="559"/>
      <c r="CGM2294" s="559"/>
      <c r="CGN2294" s="559"/>
      <c r="CGO2294" s="559"/>
      <c r="CGP2294" s="559"/>
      <c r="CGQ2294" s="559"/>
      <c r="CGR2294" s="559"/>
      <c r="CGS2294" s="559"/>
      <c r="CGT2294" s="559"/>
      <c r="CGU2294" s="559"/>
      <c r="CGV2294" s="559"/>
      <c r="CGW2294" s="559"/>
      <c r="CGX2294" s="559"/>
      <c r="CGY2294" s="559"/>
      <c r="CGZ2294" s="559"/>
      <c r="CHA2294" s="559"/>
      <c r="CHB2294" s="559"/>
      <c r="CHC2294" s="559"/>
      <c r="CHD2294" s="559"/>
      <c r="CHE2294" s="559"/>
      <c r="CHF2294" s="559"/>
      <c r="CHG2294" s="559"/>
      <c r="CHH2294" s="559"/>
      <c r="CHI2294" s="559"/>
      <c r="CHJ2294" s="559"/>
      <c r="CHK2294" s="559"/>
      <c r="CHL2294" s="559"/>
      <c r="CHM2294" s="559"/>
      <c r="CHN2294" s="559"/>
      <c r="CHO2294" s="559"/>
      <c r="CHP2294" s="559"/>
      <c r="CHQ2294" s="559"/>
      <c r="CHR2294" s="559"/>
      <c r="CHS2294" s="559"/>
      <c r="CHT2294" s="559"/>
      <c r="CHU2294" s="559"/>
      <c r="CHV2294" s="559"/>
      <c r="CHW2294" s="559"/>
      <c r="CHX2294" s="559"/>
      <c r="CHY2294" s="559"/>
      <c r="CHZ2294" s="559"/>
      <c r="CIA2294" s="559"/>
      <c r="CIB2294" s="559"/>
      <c r="CIC2294" s="559"/>
      <c r="CID2294" s="559"/>
      <c r="CIE2294" s="559"/>
      <c r="CIF2294" s="559"/>
      <c r="CIG2294" s="559"/>
      <c r="CIH2294" s="559"/>
      <c r="CII2294" s="559"/>
      <c r="CIJ2294" s="559"/>
      <c r="CIK2294" s="559"/>
      <c r="CIL2294" s="559"/>
      <c r="CIM2294" s="559"/>
      <c r="CIN2294" s="559"/>
      <c r="CIO2294" s="559"/>
      <c r="CIP2294" s="559"/>
      <c r="CIQ2294" s="559"/>
      <c r="CIR2294" s="559"/>
      <c r="CIS2294" s="559"/>
      <c r="CIT2294" s="559"/>
      <c r="CIU2294" s="559"/>
      <c r="CIV2294" s="559"/>
      <c r="CIW2294" s="559"/>
      <c r="CIX2294" s="559"/>
      <c r="CIY2294" s="559"/>
      <c r="CIZ2294" s="559"/>
      <c r="CJA2294" s="559"/>
      <c r="CJB2294" s="559"/>
      <c r="CJC2294" s="559"/>
      <c r="CJD2294" s="559"/>
      <c r="CJE2294" s="559"/>
      <c r="CJF2294" s="559"/>
      <c r="CJG2294" s="559"/>
      <c r="CJH2294" s="559"/>
      <c r="CJI2294" s="559"/>
      <c r="CJJ2294" s="559"/>
      <c r="CJK2294" s="559"/>
      <c r="CJL2294" s="559"/>
      <c r="CJM2294" s="559"/>
      <c r="CJN2294" s="559"/>
      <c r="CJO2294" s="559"/>
      <c r="CJP2294" s="559"/>
      <c r="CJQ2294" s="559"/>
      <c r="CJR2294" s="559"/>
      <c r="CJS2294" s="559"/>
      <c r="CJT2294" s="559"/>
      <c r="CJU2294" s="559"/>
      <c r="CJV2294" s="559"/>
      <c r="CJW2294" s="559"/>
      <c r="CJX2294" s="559"/>
      <c r="CJY2294" s="559"/>
      <c r="CJZ2294" s="559"/>
      <c r="CKA2294" s="559"/>
      <c r="CKB2294" s="559"/>
      <c r="CKC2294" s="559"/>
      <c r="CKD2294" s="559"/>
      <c r="CKE2294" s="559"/>
      <c r="CKF2294" s="559"/>
      <c r="CKG2294" s="559"/>
      <c r="CKH2294" s="559"/>
      <c r="CKI2294" s="559"/>
      <c r="CKJ2294" s="559"/>
      <c r="CKK2294" s="559"/>
      <c r="CKL2294" s="559"/>
      <c r="CKM2294" s="559"/>
      <c r="CKN2294" s="559"/>
      <c r="CKO2294" s="559"/>
      <c r="CKP2294" s="559"/>
      <c r="CKQ2294" s="559"/>
      <c r="CKR2294" s="559"/>
      <c r="CKS2294" s="559"/>
      <c r="CKT2294" s="559"/>
      <c r="CKU2294" s="559"/>
      <c r="CKV2294" s="559"/>
      <c r="CKW2294" s="559"/>
      <c r="CKX2294" s="559"/>
      <c r="CKY2294" s="559"/>
      <c r="CKZ2294" s="559"/>
      <c r="CLA2294" s="559"/>
      <c r="CLB2294" s="559"/>
      <c r="CLC2294" s="559"/>
      <c r="CLD2294" s="559"/>
      <c r="CLE2294" s="559"/>
      <c r="CLF2294" s="559"/>
      <c r="CLG2294" s="559"/>
      <c r="CLH2294" s="559"/>
      <c r="CLI2294" s="559"/>
      <c r="CLJ2294" s="559"/>
      <c r="CLK2294" s="559"/>
      <c r="CLL2294" s="559"/>
      <c r="CLM2294" s="559"/>
      <c r="CLN2294" s="559"/>
      <c r="CLO2294" s="559"/>
      <c r="CLP2294" s="559"/>
      <c r="CLQ2294" s="559"/>
      <c r="CLR2294" s="559"/>
      <c r="CLS2294" s="559"/>
      <c r="CLT2294" s="559"/>
      <c r="CLU2294" s="559"/>
      <c r="CLV2294" s="559"/>
      <c r="CLW2294" s="559"/>
      <c r="CLX2294" s="559"/>
      <c r="CLY2294" s="559"/>
      <c r="CLZ2294" s="559"/>
      <c r="CMA2294" s="559"/>
      <c r="CMB2294" s="559"/>
      <c r="CMC2294" s="559"/>
      <c r="CMD2294" s="559"/>
      <c r="CME2294" s="559"/>
      <c r="CMF2294" s="559"/>
      <c r="CMG2294" s="559"/>
      <c r="CMH2294" s="559"/>
      <c r="CMI2294" s="559"/>
      <c r="CMJ2294" s="559"/>
      <c r="CMK2294" s="559"/>
      <c r="CML2294" s="559"/>
      <c r="CMM2294" s="559"/>
      <c r="CMN2294" s="559"/>
      <c r="CMO2294" s="559"/>
      <c r="CMP2294" s="559"/>
      <c r="CMQ2294" s="559"/>
      <c r="CMR2294" s="559"/>
      <c r="CMS2294" s="559"/>
      <c r="CMT2294" s="559"/>
      <c r="CMU2294" s="559"/>
      <c r="CMV2294" s="559"/>
      <c r="CMW2294" s="559"/>
      <c r="CMX2294" s="559"/>
      <c r="CMY2294" s="559"/>
      <c r="CMZ2294" s="559"/>
      <c r="CNA2294" s="559"/>
      <c r="CNB2294" s="559"/>
      <c r="CNC2294" s="559"/>
      <c r="CND2294" s="559"/>
      <c r="CNE2294" s="559"/>
      <c r="CNF2294" s="559"/>
      <c r="CNG2294" s="559"/>
      <c r="CNH2294" s="559"/>
      <c r="CNI2294" s="559"/>
      <c r="CNJ2294" s="559"/>
      <c r="CNK2294" s="559"/>
      <c r="CNL2294" s="559"/>
      <c r="CNM2294" s="559"/>
      <c r="CNN2294" s="559"/>
      <c r="CNO2294" s="559"/>
      <c r="CNP2294" s="559"/>
      <c r="CNQ2294" s="559"/>
      <c r="CNR2294" s="559"/>
      <c r="CNS2294" s="559"/>
      <c r="CNT2294" s="559"/>
      <c r="CNU2294" s="559"/>
      <c r="CNV2294" s="559"/>
      <c r="CNW2294" s="559"/>
      <c r="CNX2294" s="559"/>
      <c r="CNY2294" s="559"/>
      <c r="CNZ2294" s="559"/>
      <c r="COA2294" s="559"/>
      <c r="COB2294" s="559"/>
      <c r="COC2294" s="559"/>
      <c r="COD2294" s="559"/>
      <c r="COE2294" s="559"/>
      <c r="COF2294" s="559"/>
      <c r="COG2294" s="559"/>
      <c r="COH2294" s="559"/>
      <c r="COI2294" s="559"/>
      <c r="COJ2294" s="559"/>
      <c r="COK2294" s="559"/>
      <c r="COL2294" s="559"/>
      <c r="COM2294" s="559"/>
      <c r="CON2294" s="559"/>
      <c r="COO2294" s="559"/>
      <c r="COP2294" s="559"/>
      <c r="COQ2294" s="559"/>
      <c r="COR2294" s="559"/>
      <c r="COS2294" s="559"/>
      <c r="COT2294" s="559"/>
      <c r="COU2294" s="559"/>
      <c r="COV2294" s="559"/>
      <c r="COW2294" s="559"/>
      <c r="COX2294" s="559"/>
      <c r="COY2294" s="559"/>
      <c r="COZ2294" s="559"/>
      <c r="CPA2294" s="559"/>
      <c r="CPB2294" s="559"/>
      <c r="CPC2294" s="559"/>
      <c r="CPD2294" s="559"/>
      <c r="CPE2294" s="559"/>
      <c r="CPF2294" s="559"/>
      <c r="CPG2294" s="559"/>
      <c r="CPH2294" s="559"/>
      <c r="CPI2294" s="559"/>
      <c r="CPJ2294" s="559"/>
      <c r="CPK2294" s="559"/>
      <c r="CPL2294" s="559"/>
      <c r="CPM2294" s="559"/>
      <c r="CPN2294" s="559"/>
      <c r="CPO2294" s="559"/>
      <c r="CPP2294" s="559"/>
      <c r="CPQ2294" s="559"/>
      <c r="CPR2294" s="559"/>
      <c r="CPS2294" s="559"/>
      <c r="CPT2294" s="559"/>
      <c r="CPU2294" s="559"/>
      <c r="CPV2294" s="559"/>
      <c r="CPW2294" s="559"/>
      <c r="CPX2294" s="559"/>
      <c r="CPY2294" s="559"/>
      <c r="CPZ2294" s="559"/>
      <c r="CQA2294" s="559"/>
      <c r="CQB2294" s="559"/>
      <c r="CQC2294" s="559"/>
      <c r="CQD2294" s="559"/>
      <c r="CQE2294" s="559"/>
      <c r="CQF2294" s="559"/>
      <c r="CQG2294" s="559"/>
      <c r="CQH2294" s="559"/>
      <c r="CQI2294" s="559"/>
      <c r="CQJ2294" s="559"/>
      <c r="CQK2294" s="559"/>
      <c r="CQL2294" s="559"/>
      <c r="CQM2294" s="559"/>
      <c r="CQN2294" s="559"/>
      <c r="CQO2294" s="559"/>
      <c r="CQP2294" s="559"/>
      <c r="CQQ2294" s="559"/>
      <c r="CQR2294" s="559"/>
      <c r="CQS2294" s="559"/>
      <c r="CQT2294" s="559"/>
      <c r="CQU2294" s="559"/>
      <c r="CQV2294" s="559"/>
      <c r="CQW2294" s="559"/>
      <c r="CQX2294" s="559"/>
      <c r="CQY2294" s="559"/>
      <c r="CQZ2294" s="559"/>
      <c r="CRA2294" s="559"/>
      <c r="CRB2294" s="559"/>
      <c r="CRC2294" s="559"/>
      <c r="CRD2294" s="559"/>
      <c r="CRE2294" s="559"/>
      <c r="CRF2294" s="559"/>
      <c r="CRG2294" s="559"/>
      <c r="CRH2294" s="559"/>
      <c r="CRI2294" s="559"/>
      <c r="CRJ2294" s="559"/>
      <c r="CRK2294" s="559"/>
      <c r="CRL2294" s="559"/>
      <c r="CRM2294" s="559"/>
      <c r="CRN2294" s="559"/>
      <c r="CRO2294" s="559"/>
      <c r="CRP2294" s="559"/>
      <c r="CRQ2294" s="559"/>
      <c r="CRR2294" s="559"/>
      <c r="CRS2294" s="559"/>
      <c r="CRT2294" s="559"/>
      <c r="CRU2294" s="559"/>
      <c r="CRV2294" s="559"/>
      <c r="CRW2294" s="559"/>
      <c r="CRX2294" s="559"/>
      <c r="CRY2294" s="559"/>
      <c r="CRZ2294" s="559"/>
      <c r="CSA2294" s="559"/>
      <c r="CSB2294" s="559"/>
      <c r="CSC2294" s="559"/>
      <c r="CSD2294" s="559"/>
      <c r="CSE2294" s="559"/>
      <c r="CSF2294" s="559"/>
      <c r="CSG2294" s="559"/>
      <c r="CSH2294" s="559"/>
      <c r="CSI2294" s="559"/>
      <c r="CSJ2294" s="559"/>
      <c r="CSK2294" s="559"/>
      <c r="CSL2294" s="559"/>
      <c r="CSM2294" s="559"/>
      <c r="CSN2294" s="559"/>
      <c r="CSO2294" s="559"/>
      <c r="CSP2294" s="559"/>
      <c r="CSQ2294" s="559"/>
      <c r="CSR2294" s="559"/>
      <c r="CSS2294" s="559"/>
      <c r="CST2294" s="559"/>
      <c r="CSU2294" s="559"/>
      <c r="CSV2294" s="559"/>
      <c r="CSW2294" s="559"/>
      <c r="CSX2294" s="559"/>
      <c r="CSY2294" s="559"/>
      <c r="CSZ2294" s="559"/>
      <c r="CTA2294" s="559"/>
      <c r="CTB2294" s="559"/>
      <c r="CTC2294" s="559"/>
      <c r="CTD2294" s="559"/>
      <c r="CTE2294" s="559"/>
      <c r="CTF2294" s="559"/>
      <c r="CTG2294" s="559"/>
      <c r="CTH2294" s="559"/>
      <c r="CTI2294" s="559"/>
      <c r="CTJ2294" s="559"/>
      <c r="CTK2294" s="559"/>
      <c r="CTL2294" s="559"/>
      <c r="CTM2294" s="559"/>
      <c r="CTN2294" s="559"/>
      <c r="CTO2294" s="559"/>
      <c r="CTP2294" s="559"/>
      <c r="CTQ2294" s="559"/>
      <c r="CTR2294" s="559"/>
      <c r="CTS2294" s="559"/>
      <c r="CTT2294" s="559"/>
      <c r="CTU2294" s="559"/>
      <c r="CTV2294" s="559"/>
      <c r="CTW2294" s="559"/>
      <c r="CTX2294" s="559"/>
      <c r="CTY2294" s="559"/>
      <c r="CTZ2294" s="559"/>
      <c r="CUA2294" s="559"/>
      <c r="CUB2294" s="559"/>
      <c r="CUC2294" s="559"/>
      <c r="CUD2294" s="559"/>
      <c r="CUE2294" s="559"/>
      <c r="CUF2294" s="559"/>
      <c r="CUG2294" s="559"/>
      <c r="CUH2294" s="559"/>
      <c r="CUI2294" s="559"/>
      <c r="CUJ2294" s="559"/>
      <c r="CUK2294" s="559"/>
      <c r="CUL2294" s="559"/>
      <c r="CUM2294" s="559"/>
      <c r="CUN2294" s="559"/>
      <c r="CUO2294" s="559"/>
      <c r="CUP2294" s="559"/>
      <c r="CUQ2294" s="559"/>
      <c r="CUR2294" s="559"/>
      <c r="CUS2294" s="559"/>
      <c r="CUT2294" s="559"/>
      <c r="CUU2294" s="559"/>
      <c r="CUV2294" s="559"/>
      <c r="CUW2294" s="559"/>
      <c r="CUX2294" s="559"/>
      <c r="CUY2294" s="559"/>
      <c r="CUZ2294" s="559"/>
      <c r="CVA2294" s="559"/>
      <c r="CVB2294" s="559"/>
      <c r="CVC2294" s="559"/>
      <c r="CVD2294" s="559"/>
      <c r="CVE2294" s="559"/>
      <c r="CVF2294" s="559"/>
      <c r="CVG2294" s="559"/>
      <c r="CVH2294" s="559"/>
      <c r="CVI2294" s="559"/>
      <c r="CVJ2294" s="559"/>
      <c r="CVK2294" s="559"/>
      <c r="CVL2294" s="559"/>
      <c r="CVM2294" s="559"/>
      <c r="CVN2294" s="559"/>
      <c r="CVO2294" s="559"/>
      <c r="CVP2294" s="559"/>
      <c r="CVQ2294" s="559"/>
      <c r="CVR2294" s="559"/>
      <c r="CVS2294" s="559"/>
      <c r="CVT2294" s="559"/>
      <c r="CVU2294" s="559"/>
      <c r="CVV2294" s="559"/>
      <c r="CVW2294" s="559"/>
      <c r="CVX2294" s="559"/>
      <c r="CVY2294" s="559"/>
      <c r="CVZ2294" s="559"/>
      <c r="CWA2294" s="559"/>
      <c r="CWB2294" s="559"/>
      <c r="CWC2294" s="559"/>
      <c r="CWD2294" s="559"/>
      <c r="CWE2294" s="559"/>
      <c r="CWF2294" s="559"/>
      <c r="CWG2294" s="559"/>
      <c r="CWH2294" s="559"/>
      <c r="CWI2294" s="559"/>
      <c r="CWJ2294" s="559"/>
      <c r="CWK2294" s="559"/>
      <c r="CWL2294" s="559"/>
      <c r="CWM2294" s="559"/>
      <c r="CWN2294" s="559"/>
      <c r="CWO2294" s="559"/>
      <c r="CWP2294" s="559"/>
      <c r="CWQ2294" s="559"/>
      <c r="CWR2294" s="559"/>
      <c r="CWS2294" s="559"/>
      <c r="CWT2294" s="559"/>
      <c r="CWU2294" s="559"/>
      <c r="CWV2294" s="559"/>
      <c r="CWW2294" s="559"/>
      <c r="CWX2294" s="559"/>
      <c r="CWY2294" s="559"/>
      <c r="CWZ2294" s="559"/>
      <c r="CXA2294" s="559"/>
      <c r="CXB2294" s="559"/>
      <c r="CXC2294" s="559"/>
      <c r="CXD2294" s="559"/>
      <c r="CXE2294" s="559"/>
      <c r="CXF2294" s="559"/>
      <c r="CXG2294" s="559"/>
      <c r="CXH2294" s="559"/>
      <c r="CXI2294" s="559"/>
      <c r="CXJ2294" s="559"/>
      <c r="CXK2294" s="559"/>
      <c r="CXL2294" s="559"/>
      <c r="CXM2294" s="559"/>
      <c r="CXN2294" s="559"/>
      <c r="CXO2294" s="559"/>
      <c r="CXP2294" s="559"/>
      <c r="CXQ2294" s="559"/>
      <c r="CXR2294" s="559"/>
      <c r="CXS2294" s="559"/>
      <c r="CXT2294" s="559"/>
      <c r="CXU2294" s="559"/>
      <c r="CXV2294" s="559"/>
      <c r="CXW2294" s="559"/>
      <c r="CXX2294" s="559"/>
      <c r="CXY2294" s="559"/>
      <c r="CXZ2294" s="559"/>
      <c r="CYA2294" s="559"/>
      <c r="CYB2294" s="559"/>
      <c r="CYC2294" s="559"/>
      <c r="CYD2294" s="559"/>
      <c r="CYE2294" s="559"/>
      <c r="CYF2294" s="559"/>
      <c r="CYG2294" s="559"/>
      <c r="CYH2294" s="559"/>
      <c r="CYI2294" s="559"/>
      <c r="CYJ2294" s="559"/>
      <c r="CYK2294" s="559"/>
      <c r="CYL2294" s="559"/>
      <c r="CYM2294" s="559"/>
      <c r="CYN2294" s="559"/>
      <c r="CYO2294" s="559"/>
      <c r="CYP2294" s="559"/>
      <c r="CYQ2294" s="559"/>
      <c r="CYR2294" s="559"/>
      <c r="CYS2294" s="559"/>
      <c r="CYT2294" s="559"/>
      <c r="CYU2294" s="559"/>
      <c r="CYV2294" s="559"/>
      <c r="CYW2294" s="559"/>
      <c r="CYX2294" s="559"/>
      <c r="CYY2294" s="559"/>
      <c r="CYZ2294" s="559"/>
      <c r="CZA2294" s="559"/>
      <c r="CZB2294" s="559"/>
      <c r="CZC2294" s="559"/>
      <c r="CZD2294" s="559"/>
      <c r="CZE2294" s="559"/>
      <c r="CZF2294" s="559"/>
      <c r="CZG2294" s="559"/>
      <c r="CZH2294" s="559"/>
      <c r="CZI2294" s="559"/>
      <c r="CZJ2294" s="559"/>
      <c r="CZK2294" s="559"/>
      <c r="CZL2294" s="559"/>
      <c r="CZM2294" s="559"/>
      <c r="CZN2294" s="559"/>
      <c r="CZO2294" s="559"/>
      <c r="CZP2294" s="559"/>
      <c r="CZQ2294" s="559"/>
      <c r="CZR2294" s="559"/>
      <c r="CZS2294" s="559"/>
      <c r="CZT2294" s="559"/>
      <c r="CZU2294" s="559"/>
      <c r="CZV2294" s="559"/>
      <c r="CZW2294" s="559"/>
      <c r="CZX2294" s="559"/>
      <c r="CZY2294" s="559"/>
      <c r="CZZ2294" s="559"/>
      <c r="DAA2294" s="559"/>
      <c r="DAB2294" s="559"/>
      <c r="DAC2294" s="559"/>
      <c r="DAD2294" s="559"/>
      <c r="DAE2294" s="559"/>
      <c r="DAF2294" s="559"/>
      <c r="DAG2294" s="559"/>
      <c r="DAH2294" s="559"/>
      <c r="DAI2294" s="559"/>
      <c r="DAJ2294" s="559"/>
      <c r="DAK2294" s="559"/>
      <c r="DAL2294" s="559"/>
      <c r="DAM2294" s="559"/>
      <c r="DAN2294" s="559"/>
      <c r="DAO2294" s="559"/>
      <c r="DAP2294" s="559"/>
      <c r="DAQ2294" s="559"/>
      <c r="DAR2294" s="559"/>
      <c r="DAS2294" s="559"/>
      <c r="DAT2294" s="559"/>
      <c r="DAU2294" s="559"/>
      <c r="DAV2294" s="559"/>
      <c r="DAW2294" s="559"/>
      <c r="DAX2294" s="559"/>
      <c r="DAY2294" s="559"/>
      <c r="DAZ2294" s="559"/>
      <c r="DBA2294" s="559"/>
      <c r="DBB2294" s="559"/>
      <c r="DBC2294" s="559"/>
      <c r="DBD2294" s="559"/>
      <c r="DBE2294" s="559"/>
      <c r="DBF2294" s="559"/>
      <c r="DBG2294" s="559"/>
      <c r="DBH2294" s="559"/>
      <c r="DBI2294" s="559"/>
      <c r="DBJ2294" s="559"/>
      <c r="DBK2294" s="559"/>
      <c r="DBL2294" s="559"/>
      <c r="DBM2294" s="559"/>
      <c r="DBN2294" s="559"/>
      <c r="DBO2294" s="559"/>
      <c r="DBP2294" s="559"/>
      <c r="DBQ2294" s="559"/>
      <c r="DBR2294" s="559"/>
      <c r="DBS2294" s="559"/>
      <c r="DBT2294" s="559"/>
      <c r="DBU2294" s="559"/>
      <c r="DBV2294" s="559"/>
      <c r="DBW2294" s="559"/>
      <c r="DBX2294" s="559"/>
      <c r="DBY2294" s="559"/>
      <c r="DBZ2294" s="559"/>
      <c r="DCA2294" s="559"/>
      <c r="DCB2294" s="559"/>
      <c r="DCC2294" s="559"/>
      <c r="DCD2294" s="559"/>
      <c r="DCE2294" s="559"/>
      <c r="DCF2294" s="559"/>
      <c r="DCG2294" s="559"/>
      <c r="DCH2294" s="559"/>
      <c r="DCI2294" s="559"/>
      <c r="DCJ2294" s="559"/>
      <c r="DCK2294" s="559"/>
      <c r="DCL2294" s="559"/>
      <c r="DCM2294" s="559"/>
      <c r="DCN2294" s="559"/>
      <c r="DCO2294" s="559"/>
      <c r="DCP2294" s="559"/>
      <c r="DCQ2294" s="559"/>
      <c r="DCR2294" s="559"/>
      <c r="DCS2294" s="559"/>
      <c r="DCT2294" s="559"/>
      <c r="DCU2294" s="559"/>
      <c r="DCV2294" s="559"/>
      <c r="DCW2294" s="559"/>
      <c r="DCX2294" s="559"/>
      <c r="DCY2294" s="559"/>
      <c r="DCZ2294" s="559"/>
      <c r="DDA2294" s="559"/>
      <c r="DDB2294" s="559"/>
      <c r="DDC2294" s="559"/>
      <c r="DDD2294" s="559"/>
      <c r="DDE2294" s="559"/>
      <c r="DDF2294" s="559"/>
      <c r="DDG2294" s="559"/>
      <c r="DDH2294" s="559"/>
      <c r="DDI2294" s="559"/>
      <c r="DDJ2294" s="559"/>
      <c r="DDK2294" s="559"/>
      <c r="DDL2294" s="559"/>
      <c r="DDM2294" s="559"/>
      <c r="DDN2294" s="559"/>
      <c r="DDO2294" s="559"/>
      <c r="DDP2294" s="559"/>
      <c r="DDQ2294" s="559"/>
      <c r="DDR2294" s="559"/>
      <c r="DDS2294" s="559"/>
      <c r="DDT2294" s="559"/>
      <c r="DDU2294" s="559"/>
      <c r="DDV2294" s="559"/>
      <c r="DDW2294" s="559"/>
      <c r="DDX2294" s="559"/>
      <c r="DDY2294" s="559"/>
      <c r="DDZ2294" s="559"/>
      <c r="DEA2294" s="559"/>
      <c r="DEB2294" s="559"/>
      <c r="DEC2294" s="559"/>
      <c r="DED2294" s="559"/>
      <c r="DEE2294" s="559"/>
      <c r="DEF2294" s="559"/>
      <c r="DEG2294" s="559"/>
      <c r="DEH2294" s="559"/>
      <c r="DEI2294" s="559"/>
      <c r="DEJ2294" s="559"/>
      <c r="DEK2294" s="559"/>
      <c r="DEL2294" s="559"/>
      <c r="DEM2294" s="559"/>
      <c r="DEN2294" s="559"/>
      <c r="DEO2294" s="559"/>
      <c r="DEP2294" s="559"/>
      <c r="DEQ2294" s="559"/>
      <c r="DER2294" s="559"/>
      <c r="DES2294" s="559"/>
      <c r="DET2294" s="559"/>
      <c r="DEU2294" s="559"/>
      <c r="DEV2294" s="559"/>
      <c r="DEW2294" s="559"/>
      <c r="DEX2294" s="559"/>
      <c r="DEY2294" s="559"/>
      <c r="DEZ2294" s="559"/>
      <c r="DFA2294" s="559"/>
      <c r="DFB2294" s="559"/>
      <c r="DFC2294" s="559"/>
      <c r="DFD2294" s="559"/>
      <c r="DFE2294" s="559"/>
      <c r="DFF2294" s="559"/>
      <c r="DFG2294" s="559"/>
      <c r="DFH2294" s="559"/>
      <c r="DFI2294" s="559"/>
      <c r="DFJ2294" s="559"/>
      <c r="DFK2294" s="559"/>
      <c r="DFL2294" s="559"/>
      <c r="DFM2294" s="559"/>
      <c r="DFN2294" s="559"/>
      <c r="DFO2294" s="559"/>
      <c r="DFP2294" s="559"/>
      <c r="DFQ2294" s="559"/>
      <c r="DFR2294" s="559"/>
      <c r="DFS2294" s="559"/>
      <c r="DFT2294" s="559"/>
      <c r="DFU2294" s="559"/>
      <c r="DFV2294" s="559"/>
      <c r="DFW2294" s="559"/>
      <c r="DFX2294" s="559"/>
      <c r="DFY2294" s="559"/>
      <c r="DFZ2294" s="559"/>
      <c r="DGA2294" s="559"/>
      <c r="DGB2294" s="559"/>
      <c r="DGC2294" s="559"/>
      <c r="DGD2294" s="559"/>
      <c r="DGE2294" s="559"/>
      <c r="DGF2294" s="559"/>
      <c r="DGG2294" s="559"/>
      <c r="DGH2294" s="559"/>
      <c r="DGI2294" s="559"/>
      <c r="DGJ2294" s="559"/>
      <c r="DGK2294" s="559"/>
      <c r="DGL2294" s="559"/>
      <c r="DGM2294" s="559"/>
      <c r="DGN2294" s="559"/>
      <c r="DGO2294" s="559"/>
      <c r="DGP2294" s="559"/>
      <c r="DGQ2294" s="559"/>
      <c r="DGR2294" s="559"/>
      <c r="DGS2294" s="559"/>
      <c r="DGT2294" s="559"/>
      <c r="DGU2294" s="559"/>
      <c r="DGV2294" s="559"/>
      <c r="DGW2294" s="559"/>
      <c r="DGX2294" s="559"/>
      <c r="DGY2294" s="559"/>
      <c r="DGZ2294" s="559"/>
      <c r="DHA2294" s="559"/>
      <c r="DHB2294" s="559"/>
      <c r="DHC2294" s="559"/>
      <c r="DHD2294" s="559"/>
      <c r="DHE2294" s="559"/>
      <c r="DHF2294" s="559"/>
      <c r="DHG2294" s="559"/>
      <c r="DHH2294" s="559"/>
      <c r="DHI2294" s="559"/>
      <c r="DHJ2294" s="559"/>
      <c r="DHK2294" s="559"/>
      <c r="DHL2294" s="559"/>
      <c r="DHM2294" s="559"/>
      <c r="DHN2294" s="559"/>
      <c r="DHO2294" s="559"/>
      <c r="DHP2294" s="559"/>
      <c r="DHQ2294" s="559"/>
      <c r="DHR2294" s="559"/>
      <c r="DHS2294" s="559"/>
      <c r="DHT2294" s="559"/>
      <c r="DHU2294" s="559"/>
      <c r="DHV2294" s="559"/>
      <c r="DHW2294" s="559"/>
      <c r="DHX2294" s="559"/>
      <c r="DHY2294" s="559"/>
      <c r="DHZ2294" s="559"/>
      <c r="DIA2294" s="559"/>
      <c r="DIB2294" s="559"/>
      <c r="DIC2294" s="559"/>
      <c r="DID2294" s="559"/>
      <c r="DIE2294" s="559"/>
      <c r="DIF2294" s="559"/>
      <c r="DIG2294" s="559"/>
      <c r="DIH2294" s="559"/>
      <c r="DII2294" s="559"/>
      <c r="DIJ2294" s="559"/>
      <c r="DIK2294" s="559"/>
      <c r="DIL2294" s="559"/>
      <c r="DIM2294" s="559"/>
      <c r="DIN2294" s="559"/>
      <c r="DIO2294" s="559"/>
      <c r="DIP2294" s="559"/>
      <c r="DIQ2294" s="559"/>
      <c r="DIR2294" s="559"/>
      <c r="DIS2294" s="559"/>
      <c r="DIT2294" s="559"/>
      <c r="DIU2294" s="559"/>
      <c r="DIV2294" s="559"/>
      <c r="DIW2294" s="559"/>
      <c r="DIX2294" s="559"/>
      <c r="DIY2294" s="559"/>
      <c r="DIZ2294" s="559"/>
      <c r="DJA2294" s="559"/>
      <c r="DJB2294" s="559"/>
      <c r="DJC2294" s="559"/>
      <c r="DJD2294" s="559"/>
      <c r="DJE2294" s="559"/>
      <c r="DJF2294" s="559"/>
      <c r="DJG2294" s="559"/>
      <c r="DJH2294" s="559"/>
      <c r="DJI2294" s="559"/>
      <c r="DJJ2294" s="559"/>
      <c r="DJK2294" s="559"/>
      <c r="DJL2294" s="559"/>
      <c r="DJM2294" s="559"/>
      <c r="DJN2294" s="559"/>
      <c r="DJO2294" s="559"/>
      <c r="DJP2294" s="559"/>
      <c r="DJQ2294" s="559"/>
      <c r="DJR2294" s="559"/>
      <c r="DJS2294" s="559"/>
      <c r="DJT2294" s="559"/>
      <c r="DJU2294" s="559"/>
      <c r="DJV2294" s="559"/>
      <c r="DJW2294" s="559"/>
      <c r="DJX2294" s="559"/>
      <c r="DJY2294" s="559"/>
      <c r="DJZ2294" s="559"/>
      <c r="DKA2294" s="559"/>
      <c r="DKB2294" s="559"/>
      <c r="DKC2294" s="559"/>
      <c r="DKD2294" s="559"/>
      <c r="DKE2294" s="559"/>
      <c r="DKF2294" s="559"/>
      <c r="DKG2294" s="559"/>
      <c r="DKH2294" s="559"/>
      <c r="DKI2294" s="559"/>
      <c r="DKJ2294" s="559"/>
      <c r="DKK2294" s="559"/>
      <c r="DKL2294" s="559"/>
      <c r="DKM2294" s="559"/>
      <c r="DKN2294" s="559"/>
      <c r="DKO2294" s="559"/>
      <c r="DKP2294" s="559"/>
      <c r="DKQ2294" s="559"/>
      <c r="DKR2294" s="559"/>
      <c r="DKS2294" s="559"/>
      <c r="DKT2294" s="559"/>
      <c r="DKU2294" s="559"/>
      <c r="DKV2294" s="559"/>
      <c r="DKW2294" s="559"/>
      <c r="DKX2294" s="559"/>
      <c r="DKY2294" s="559"/>
      <c r="DKZ2294" s="559"/>
      <c r="DLA2294" s="559"/>
      <c r="DLB2294" s="559"/>
      <c r="DLC2294" s="559"/>
      <c r="DLD2294" s="559"/>
      <c r="DLE2294" s="559"/>
      <c r="DLF2294" s="559"/>
      <c r="DLG2294" s="559"/>
      <c r="DLH2294" s="559"/>
      <c r="DLI2294" s="559"/>
      <c r="DLJ2294" s="559"/>
      <c r="DLK2294" s="559"/>
      <c r="DLL2294" s="559"/>
      <c r="DLM2294" s="559"/>
      <c r="DLN2294" s="559"/>
      <c r="DLO2294" s="559"/>
      <c r="DLP2294" s="559"/>
      <c r="DLQ2294" s="559"/>
      <c r="DLR2294" s="559"/>
      <c r="DLS2294" s="559"/>
      <c r="DLT2294" s="559"/>
      <c r="DLU2294" s="559"/>
      <c r="DLV2294" s="559"/>
      <c r="DLW2294" s="559"/>
      <c r="DLX2294" s="559"/>
      <c r="DLY2294" s="559"/>
      <c r="DLZ2294" s="559"/>
      <c r="DMA2294" s="559"/>
      <c r="DMB2294" s="559"/>
      <c r="DMC2294" s="559"/>
      <c r="DMD2294" s="559"/>
      <c r="DME2294" s="559"/>
      <c r="DMF2294" s="559"/>
      <c r="DMG2294" s="559"/>
      <c r="DMH2294" s="559"/>
      <c r="DMI2294" s="559"/>
      <c r="DMJ2294" s="559"/>
      <c r="DMK2294" s="559"/>
      <c r="DML2294" s="559"/>
      <c r="DMM2294" s="559"/>
      <c r="DMN2294" s="559"/>
      <c r="DMO2294" s="559"/>
      <c r="DMP2294" s="559"/>
      <c r="DMQ2294" s="559"/>
      <c r="DMR2294" s="559"/>
      <c r="DMS2294" s="559"/>
      <c r="DMT2294" s="559"/>
      <c r="DMU2294" s="559"/>
      <c r="DMV2294" s="559"/>
      <c r="DMW2294" s="559"/>
      <c r="DMX2294" s="559"/>
      <c r="DMY2294" s="559"/>
      <c r="DMZ2294" s="559"/>
      <c r="DNA2294" s="559"/>
      <c r="DNB2294" s="559"/>
      <c r="DNC2294" s="559"/>
      <c r="DND2294" s="559"/>
      <c r="DNE2294" s="559"/>
      <c r="DNF2294" s="559"/>
      <c r="DNG2294" s="559"/>
      <c r="DNH2294" s="559"/>
      <c r="DNI2294" s="559"/>
      <c r="DNJ2294" s="559"/>
      <c r="DNK2294" s="559"/>
      <c r="DNL2294" s="559"/>
      <c r="DNM2294" s="559"/>
      <c r="DNN2294" s="559"/>
      <c r="DNO2294" s="559"/>
      <c r="DNP2294" s="559"/>
      <c r="DNQ2294" s="559"/>
      <c r="DNR2294" s="559"/>
      <c r="DNS2294" s="559"/>
      <c r="DNT2294" s="559"/>
      <c r="DNU2294" s="559"/>
      <c r="DNV2294" s="559"/>
      <c r="DNW2294" s="559"/>
      <c r="DNX2294" s="559"/>
      <c r="DNY2294" s="559"/>
      <c r="DNZ2294" s="559"/>
      <c r="DOA2294" s="559"/>
      <c r="DOB2294" s="559"/>
      <c r="DOC2294" s="559"/>
      <c r="DOD2294" s="559"/>
      <c r="DOE2294" s="559"/>
      <c r="DOF2294" s="559"/>
      <c r="DOG2294" s="559"/>
      <c r="DOH2294" s="559"/>
      <c r="DOI2294" s="559"/>
      <c r="DOJ2294" s="559"/>
      <c r="DOK2294" s="559"/>
      <c r="DOL2294" s="559"/>
      <c r="DOM2294" s="559"/>
      <c r="DON2294" s="559"/>
      <c r="DOO2294" s="559"/>
      <c r="DOP2294" s="559"/>
      <c r="DOQ2294" s="559"/>
      <c r="DOR2294" s="559"/>
      <c r="DOS2294" s="559"/>
      <c r="DOT2294" s="559"/>
      <c r="DOU2294" s="559"/>
      <c r="DOV2294" s="559"/>
      <c r="DOW2294" s="559"/>
      <c r="DOX2294" s="559"/>
      <c r="DOY2294" s="559"/>
      <c r="DOZ2294" s="559"/>
      <c r="DPA2294" s="559"/>
      <c r="DPB2294" s="559"/>
      <c r="DPC2294" s="559"/>
      <c r="DPD2294" s="559"/>
      <c r="DPE2294" s="559"/>
      <c r="DPF2294" s="559"/>
      <c r="DPG2294" s="559"/>
      <c r="DPH2294" s="559"/>
      <c r="DPI2294" s="559"/>
      <c r="DPJ2294" s="559"/>
      <c r="DPK2294" s="559"/>
      <c r="DPL2294" s="559"/>
      <c r="DPM2294" s="559"/>
      <c r="DPN2294" s="559"/>
      <c r="DPO2294" s="559"/>
      <c r="DPP2294" s="559"/>
      <c r="DPQ2294" s="559"/>
      <c r="DPR2294" s="559"/>
      <c r="DPS2294" s="559"/>
      <c r="DPT2294" s="559"/>
      <c r="DPU2294" s="559"/>
      <c r="DPV2294" s="559"/>
      <c r="DPW2294" s="559"/>
      <c r="DPX2294" s="559"/>
      <c r="DPY2294" s="559"/>
      <c r="DPZ2294" s="559"/>
      <c r="DQA2294" s="559"/>
      <c r="DQB2294" s="559"/>
      <c r="DQC2294" s="559"/>
      <c r="DQD2294" s="559"/>
      <c r="DQE2294" s="559"/>
      <c r="DQF2294" s="559"/>
      <c r="DQG2294" s="559"/>
      <c r="DQH2294" s="559"/>
      <c r="DQI2294" s="559"/>
      <c r="DQJ2294" s="559"/>
      <c r="DQK2294" s="559"/>
      <c r="DQL2294" s="559"/>
      <c r="DQM2294" s="559"/>
      <c r="DQN2294" s="559"/>
      <c r="DQO2294" s="559"/>
      <c r="DQP2294" s="559"/>
      <c r="DQQ2294" s="559"/>
      <c r="DQR2294" s="559"/>
      <c r="DQS2294" s="559"/>
      <c r="DQT2294" s="559"/>
      <c r="DQU2294" s="559"/>
      <c r="DQV2294" s="559"/>
      <c r="DQW2294" s="559"/>
      <c r="DQX2294" s="559"/>
      <c r="DQY2294" s="559"/>
      <c r="DQZ2294" s="559"/>
      <c r="DRA2294" s="559"/>
      <c r="DRB2294" s="559"/>
      <c r="DRC2294" s="559"/>
      <c r="DRD2294" s="559"/>
      <c r="DRE2294" s="559"/>
      <c r="DRF2294" s="559"/>
      <c r="DRG2294" s="559"/>
      <c r="DRH2294" s="559"/>
      <c r="DRI2294" s="559"/>
      <c r="DRJ2294" s="559"/>
      <c r="DRK2294" s="559"/>
      <c r="DRL2294" s="559"/>
      <c r="DRM2294" s="559"/>
      <c r="DRN2294" s="559"/>
      <c r="DRO2294" s="559"/>
      <c r="DRP2294" s="559"/>
      <c r="DRQ2294" s="559"/>
      <c r="DRR2294" s="559"/>
      <c r="DRS2294" s="559"/>
      <c r="DRT2294" s="559"/>
      <c r="DRU2294" s="559"/>
      <c r="DRV2294" s="559"/>
      <c r="DRW2294" s="559"/>
      <c r="DRX2294" s="559"/>
      <c r="DRY2294" s="559"/>
      <c r="DRZ2294" s="559"/>
      <c r="DSA2294" s="559"/>
      <c r="DSB2294" s="559"/>
      <c r="DSC2294" s="559"/>
      <c r="DSD2294" s="559"/>
      <c r="DSE2294" s="559"/>
      <c r="DSF2294" s="559"/>
      <c r="DSG2294" s="559"/>
      <c r="DSH2294" s="559"/>
      <c r="DSI2294" s="559"/>
      <c r="DSJ2294" s="559"/>
      <c r="DSK2294" s="559"/>
      <c r="DSL2294" s="559"/>
      <c r="DSM2294" s="559"/>
      <c r="DSN2294" s="559"/>
      <c r="DSO2294" s="559"/>
      <c r="DSP2294" s="559"/>
      <c r="DSQ2294" s="559"/>
      <c r="DSR2294" s="559"/>
      <c r="DSS2294" s="559"/>
      <c r="DST2294" s="559"/>
      <c r="DSU2294" s="559"/>
      <c r="DSV2294" s="559"/>
      <c r="DSW2294" s="559"/>
      <c r="DSX2294" s="559"/>
      <c r="DSY2294" s="559"/>
      <c r="DSZ2294" s="559"/>
      <c r="DTA2294" s="559"/>
      <c r="DTB2294" s="559"/>
      <c r="DTC2294" s="559"/>
      <c r="DTD2294" s="559"/>
      <c r="DTE2294" s="559"/>
      <c r="DTF2294" s="559"/>
      <c r="DTG2294" s="559"/>
      <c r="DTH2294" s="559"/>
      <c r="DTI2294" s="559"/>
      <c r="DTJ2294" s="559"/>
      <c r="DTK2294" s="559"/>
      <c r="DTL2294" s="559"/>
      <c r="DTM2294" s="559"/>
      <c r="DTN2294" s="559"/>
      <c r="DTO2294" s="559"/>
      <c r="DTP2294" s="559"/>
      <c r="DTQ2294" s="559"/>
      <c r="DTR2294" s="559"/>
      <c r="DTS2294" s="559"/>
      <c r="DTT2294" s="559"/>
      <c r="DTU2294" s="559"/>
      <c r="DTV2294" s="559"/>
      <c r="DTW2294" s="559"/>
      <c r="DTX2294" s="559"/>
      <c r="DTY2294" s="559"/>
      <c r="DTZ2294" s="559"/>
      <c r="DUA2294" s="559"/>
      <c r="DUB2294" s="559"/>
      <c r="DUC2294" s="559"/>
      <c r="DUD2294" s="559"/>
      <c r="DUE2294" s="559"/>
      <c r="DUF2294" s="559"/>
      <c r="DUG2294" s="559"/>
      <c r="DUH2294" s="559"/>
      <c r="DUI2294" s="559"/>
      <c r="DUJ2294" s="559"/>
      <c r="DUK2294" s="559"/>
      <c r="DUL2294" s="559"/>
      <c r="DUM2294" s="559"/>
      <c r="DUN2294" s="559"/>
      <c r="DUO2294" s="559"/>
      <c r="DUP2294" s="559"/>
      <c r="DUQ2294" s="559"/>
      <c r="DUR2294" s="559"/>
      <c r="DUS2294" s="559"/>
      <c r="DUT2294" s="559"/>
      <c r="DUU2294" s="559"/>
      <c r="DUV2294" s="559"/>
      <c r="DUW2294" s="559"/>
      <c r="DUX2294" s="559"/>
      <c r="DUY2294" s="559"/>
      <c r="DUZ2294" s="559"/>
      <c r="DVA2294" s="559"/>
      <c r="DVB2294" s="559"/>
      <c r="DVC2294" s="559"/>
      <c r="DVD2294" s="559"/>
      <c r="DVE2294" s="559"/>
      <c r="DVF2294" s="559"/>
      <c r="DVG2294" s="559"/>
      <c r="DVH2294" s="559"/>
      <c r="DVI2294" s="559"/>
      <c r="DVJ2294" s="559"/>
      <c r="DVK2294" s="559"/>
      <c r="DVL2294" s="559"/>
      <c r="DVM2294" s="559"/>
      <c r="DVN2294" s="559"/>
      <c r="DVO2294" s="559"/>
      <c r="DVP2294" s="559"/>
      <c r="DVQ2294" s="559"/>
      <c r="DVR2294" s="559"/>
      <c r="DVS2294" s="559"/>
      <c r="DVT2294" s="559"/>
      <c r="DVU2294" s="559"/>
      <c r="DVV2294" s="559"/>
      <c r="DVW2294" s="559"/>
      <c r="DVX2294" s="559"/>
      <c r="DVY2294" s="559"/>
      <c r="DVZ2294" s="559"/>
      <c r="DWA2294" s="559"/>
      <c r="DWB2294" s="559"/>
      <c r="DWC2294" s="559"/>
      <c r="DWD2294" s="559"/>
      <c r="DWE2294" s="559"/>
      <c r="DWF2294" s="559"/>
      <c r="DWG2294" s="559"/>
      <c r="DWH2294" s="559"/>
      <c r="DWI2294" s="559"/>
      <c r="DWJ2294" s="559"/>
      <c r="DWK2294" s="559"/>
      <c r="DWL2294" s="559"/>
      <c r="DWM2294" s="559"/>
      <c r="DWN2294" s="559"/>
      <c r="DWO2294" s="559"/>
      <c r="DWP2294" s="559"/>
      <c r="DWQ2294" s="559"/>
      <c r="DWR2294" s="559"/>
      <c r="DWS2294" s="559"/>
      <c r="DWT2294" s="559"/>
      <c r="DWU2294" s="559"/>
      <c r="DWV2294" s="559"/>
      <c r="DWW2294" s="559"/>
      <c r="DWX2294" s="559"/>
      <c r="DWY2294" s="559"/>
      <c r="DWZ2294" s="559"/>
      <c r="DXA2294" s="559"/>
      <c r="DXB2294" s="559"/>
      <c r="DXC2294" s="559"/>
      <c r="DXD2294" s="559"/>
      <c r="DXE2294" s="559"/>
      <c r="DXF2294" s="559"/>
      <c r="DXG2294" s="559"/>
      <c r="DXH2294" s="559"/>
      <c r="DXI2294" s="559"/>
      <c r="DXJ2294" s="559"/>
      <c r="DXK2294" s="559"/>
      <c r="DXL2294" s="559"/>
      <c r="DXM2294" s="559"/>
      <c r="DXN2294" s="559"/>
      <c r="DXO2294" s="559"/>
      <c r="DXP2294" s="559"/>
      <c r="DXQ2294" s="559"/>
      <c r="DXR2294" s="559"/>
      <c r="DXS2294" s="559"/>
      <c r="DXT2294" s="559"/>
      <c r="DXU2294" s="559"/>
      <c r="DXV2294" s="559"/>
      <c r="DXW2294" s="559"/>
      <c r="DXX2294" s="559"/>
      <c r="DXY2294" s="559"/>
      <c r="DXZ2294" s="559"/>
      <c r="DYA2294" s="559"/>
      <c r="DYB2294" s="559"/>
      <c r="DYC2294" s="559"/>
      <c r="DYD2294" s="559"/>
      <c r="DYE2294" s="559"/>
      <c r="DYF2294" s="559"/>
      <c r="DYG2294" s="559"/>
      <c r="DYH2294" s="559"/>
      <c r="DYI2294" s="559"/>
      <c r="DYJ2294" s="559"/>
      <c r="DYK2294" s="559"/>
      <c r="DYL2294" s="559"/>
      <c r="DYM2294" s="559"/>
      <c r="DYN2294" s="559"/>
      <c r="DYO2294" s="559"/>
      <c r="DYP2294" s="559"/>
      <c r="DYQ2294" s="559"/>
      <c r="DYR2294" s="559"/>
      <c r="DYS2294" s="559"/>
      <c r="DYT2294" s="559"/>
      <c r="DYU2294" s="559"/>
      <c r="DYV2294" s="559"/>
      <c r="DYW2294" s="559"/>
      <c r="DYX2294" s="559"/>
      <c r="DYY2294" s="559"/>
      <c r="DYZ2294" s="559"/>
      <c r="DZA2294" s="559"/>
      <c r="DZB2294" s="559"/>
      <c r="DZC2294" s="559"/>
      <c r="DZD2294" s="559"/>
      <c r="DZE2294" s="559"/>
      <c r="DZF2294" s="559"/>
      <c r="DZG2294" s="559"/>
      <c r="DZH2294" s="559"/>
      <c r="DZI2294" s="559"/>
      <c r="DZJ2294" s="559"/>
      <c r="DZK2294" s="559"/>
      <c r="DZL2294" s="559"/>
      <c r="DZM2294" s="559"/>
      <c r="DZN2294" s="559"/>
      <c r="DZO2294" s="559"/>
      <c r="DZP2294" s="559"/>
      <c r="DZQ2294" s="559"/>
      <c r="DZR2294" s="559"/>
      <c r="DZS2294" s="559"/>
      <c r="DZT2294" s="559"/>
      <c r="DZU2294" s="559"/>
      <c r="DZV2294" s="559"/>
      <c r="DZW2294" s="559"/>
      <c r="DZX2294" s="559"/>
      <c r="DZY2294" s="559"/>
      <c r="DZZ2294" s="559"/>
      <c r="EAA2294" s="559"/>
      <c r="EAB2294" s="559"/>
      <c r="EAC2294" s="559"/>
      <c r="EAD2294" s="559"/>
      <c r="EAE2294" s="559"/>
      <c r="EAF2294" s="559"/>
      <c r="EAG2294" s="559"/>
      <c r="EAH2294" s="559"/>
      <c r="EAI2294" s="559"/>
      <c r="EAJ2294" s="559"/>
      <c r="EAK2294" s="559"/>
      <c r="EAL2294" s="559"/>
      <c r="EAM2294" s="559"/>
      <c r="EAN2294" s="559"/>
      <c r="EAO2294" s="559"/>
      <c r="EAP2294" s="559"/>
      <c r="EAQ2294" s="559"/>
      <c r="EAR2294" s="559"/>
      <c r="EAS2294" s="559"/>
      <c r="EAT2294" s="559"/>
      <c r="EAU2294" s="559"/>
      <c r="EAV2294" s="559"/>
      <c r="EAW2294" s="559"/>
      <c r="EAX2294" s="559"/>
      <c r="EAY2294" s="559"/>
      <c r="EAZ2294" s="559"/>
      <c r="EBA2294" s="559"/>
      <c r="EBB2294" s="559"/>
      <c r="EBC2294" s="559"/>
      <c r="EBD2294" s="559"/>
      <c r="EBE2294" s="559"/>
      <c r="EBF2294" s="559"/>
      <c r="EBG2294" s="559"/>
      <c r="EBH2294" s="559"/>
      <c r="EBI2294" s="559"/>
      <c r="EBJ2294" s="559"/>
      <c r="EBK2294" s="559"/>
      <c r="EBL2294" s="559"/>
      <c r="EBM2294" s="559"/>
      <c r="EBN2294" s="559"/>
      <c r="EBO2294" s="559"/>
      <c r="EBP2294" s="559"/>
      <c r="EBQ2294" s="559"/>
      <c r="EBR2294" s="559"/>
      <c r="EBS2294" s="559"/>
      <c r="EBT2294" s="559"/>
      <c r="EBU2294" s="559"/>
      <c r="EBV2294" s="559"/>
      <c r="EBW2294" s="559"/>
      <c r="EBX2294" s="559"/>
      <c r="EBY2294" s="559"/>
      <c r="EBZ2294" s="559"/>
      <c r="ECA2294" s="559"/>
      <c r="ECB2294" s="559"/>
      <c r="ECC2294" s="559"/>
      <c r="ECD2294" s="559"/>
      <c r="ECE2294" s="559"/>
      <c r="ECF2294" s="559"/>
      <c r="ECG2294" s="559"/>
      <c r="ECH2294" s="559"/>
      <c r="ECI2294" s="559"/>
      <c r="ECJ2294" s="559"/>
      <c r="ECK2294" s="559"/>
      <c r="ECL2294" s="559"/>
      <c r="ECM2294" s="559"/>
      <c r="ECN2294" s="559"/>
      <c r="ECO2294" s="559"/>
      <c r="ECP2294" s="559"/>
      <c r="ECQ2294" s="559"/>
      <c r="ECR2294" s="559"/>
      <c r="ECS2294" s="559"/>
      <c r="ECT2294" s="559"/>
      <c r="ECU2294" s="559"/>
      <c r="ECV2294" s="559"/>
      <c r="ECW2294" s="559"/>
      <c r="ECX2294" s="559"/>
      <c r="ECY2294" s="559"/>
      <c r="ECZ2294" s="559"/>
      <c r="EDA2294" s="559"/>
      <c r="EDB2294" s="559"/>
      <c r="EDC2294" s="559"/>
      <c r="EDD2294" s="559"/>
      <c r="EDE2294" s="559"/>
      <c r="EDF2294" s="559"/>
      <c r="EDG2294" s="559"/>
      <c r="EDH2294" s="559"/>
      <c r="EDI2294" s="559"/>
      <c r="EDJ2294" s="559"/>
      <c r="EDK2294" s="559"/>
      <c r="EDL2294" s="559"/>
      <c r="EDM2294" s="559"/>
      <c r="EDN2294" s="559"/>
      <c r="EDO2294" s="559"/>
      <c r="EDP2294" s="559"/>
      <c r="EDQ2294" s="559"/>
      <c r="EDR2294" s="559"/>
      <c r="EDS2294" s="559"/>
      <c r="EDT2294" s="559"/>
      <c r="EDU2294" s="559"/>
      <c r="EDV2294" s="559"/>
      <c r="EDW2294" s="559"/>
      <c r="EDX2294" s="559"/>
      <c r="EDY2294" s="559"/>
      <c r="EDZ2294" s="559"/>
      <c r="EEA2294" s="559"/>
      <c r="EEB2294" s="559"/>
      <c r="EEC2294" s="559"/>
      <c r="EED2294" s="559"/>
      <c r="EEE2294" s="559"/>
      <c r="EEF2294" s="559"/>
      <c r="EEG2294" s="559"/>
      <c r="EEH2294" s="559"/>
      <c r="EEI2294" s="559"/>
      <c r="EEJ2294" s="559"/>
      <c r="EEK2294" s="559"/>
      <c r="EEL2294" s="559"/>
      <c r="EEM2294" s="559"/>
      <c r="EEN2294" s="559"/>
      <c r="EEO2294" s="559"/>
      <c r="EEP2294" s="559"/>
      <c r="EEQ2294" s="559"/>
      <c r="EER2294" s="559"/>
      <c r="EES2294" s="559"/>
      <c r="EET2294" s="559"/>
      <c r="EEU2294" s="559"/>
      <c r="EEV2294" s="559"/>
      <c r="EEW2294" s="559"/>
      <c r="EEX2294" s="559"/>
      <c r="EEY2294" s="559"/>
      <c r="EEZ2294" s="559"/>
      <c r="EFA2294" s="559"/>
      <c r="EFB2294" s="559"/>
      <c r="EFC2294" s="559"/>
      <c r="EFD2294" s="559"/>
      <c r="EFE2294" s="559"/>
      <c r="EFF2294" s="559"/>
      <c r="EFG2294" s="559"/>
      <c r="EFH2294" s="559"/>
      <c r="EFI2294" s="559"/>
      <c r="EFJ2294" s="559"/>
      <c r="EFK2294" s="559"/>
      <c r="EFL2294" s="559"/>
      <c r="EFM2294" s="559"/>
      <c r="EFN2294" s="559"/>
      <c r="EFO2294" s="559"/>
      <c r="EFP2294" s="559"/>
      <c r="EFQ2294" s="559"/>
      <c r="EFR2294" s="559"/>
      <c r="EFS2294" s="559"/>
      <c r="EFT2294" s="559"/>
      <c r="EFU2294" s="559"/>
      <c r="EFV2294" s="559"/>
      <c r="EFW2294" s="559"/>
      <c r="EFX2294" s="559"/>
      <c r="EFY2294" s="559"/>
      <c r="EFZ2294" s="559"/>
      <c r="EGA2294" s="559"/>
      <c r="EGB2294" s="559"/>
      <c r="EGC2294" s="559"/>
      <c r="EGD2294" s="559"/>
      <c r="EGE2294" s="559"/>
      <c r="EGF2294" s="559"/>
      <c r="EGG2294" s="559"/>
      <c r="EGH2294" s="559"/>
      <c r="EGI2294" s="559"/>
      <c r="EGJ2294" s="559"/>
      <c r="EGK2294" s="559"/>
      <c r="EGL2294" s="559"/>
      <c r="EGM2294" s="559"/>
      <c r="EGN2294" s="559"/>
      <c r="EGO2294" s="559"/>
      <c r="EGP2294" s="559"/>
      <c r="EGQ2294" s="559"/>
      <c r="EGR2294" s="559"/>
      <c r="EGS2294" s="559"/>
      <c r="EGT2294" s="559"/>
      <c r="EGU2294" s="559"/>
      <c r="EGV2294" s="559"/>
      <c r="EGW2294" s="559"/>
      <c r="EGX2294" s="559"/>
      <c r="EGY2294" s="559"/>
      <c r="EGZ2294" s="559"/>
      <c r="EHA2294" s="559"/>
      <c r="EHB2294" s="559"/>
      <c r="EHC2294" s="559"/>
      <c r="EHD2294" s="559"/>
      <c r="EHE2294" s="559"/>
      <c r="EHF2294" s="559"/>
      <c r="EHG2294" s="559"/>
      <c r="EHH2294" s="559"/>
      <c r="EHI2294" s="559"/>
      <c r="EHJ2294" s="559"/>
      <c r="EHK2294" s="559"/>
      <c r="EHL2294" s="559"/>
      <c r="EHM2294" s="559"/>
      <c r="EHN2294" s="559"/>
      <c r="EHO2294" s="559"/>
      <c r="EHP2294" s="559"/>
      <c r="EHQ2294" s="559"/>
      <c r="EHR2294" s="559"/>
      <c r="EHS2294" s="559"/>
      <c r="EHT2294" s="559"/>
      <c r="EHU2294" s="559"/>
      <c r="EHV2294" s="559"/>
      <c r="EHW2294" s="559"/>
      <c r="EHX2294" s="559"/>
      <c r="EHY2294" s="559"/>
      <c r="EHZ2294" s="559"/>
      <c r="EIA2294" s="559"/>
      <c r="EIB2294" s="559"/>
      <c r="EIC2294" s="559"/>
      <c r="EID2294" s="559"/>
      <c r="EIE2294" s="559"/>
      <c r="EIF2294" s="559"/>
      <c r="EIG2294" s="559"/>
      <c r="EIH2294" s="559"/>
      <c r="EII2294" s="559"/>
      <c r="EIJ2294" s="559"/>
      <c r="EIK2294" s="559"/>
      <c r="EIL2294" s="559"/>
      <c r="EIM2294" s="559"/>
      <c r="EIN2294" s="559"/>
      <c r="EIO2294" s="559"/>
      <c r="EIP2294" s="559"/>
      <c r="EIQ2294" s="559"/>
      <c r="EIR2294" s="559"/>
      <c r="EIS2294" s="559"/>
      <c r="EIT2294" s="559"/>
      <c r="EIU2294" s="559"/>
      <c r="EIV2294" s="559"/>
      <c r="EIW2294" s="559"/>
      <c r="EIX2294" s="559"/>
      <c r="EIY2294" s="559"/>
      <c r="EIZ2294" s="559"/>
      <c r="EJA2294" s="559"/>
      <c r="EJB2294" s="559"/>
      <c r="EJC2294" s="559"/>
      <c r="EJD2294" s="559"/>
      <c r="EJE2294" s="559"/>
      <c r="EJF2294" s="559"/>
      <c r="EJG2294" s="559"/>
      <c r="EJH2294" s="559"/>
      <c r="EJI2294" s="559"/>
      <c r="EJJ2294" s="559"/>
      <c r="EJK2294" s="559"/>
      <c r="EJL2294" s="559"/>
      <c r="EJM2294" s="559"/>
      <c r="EJN2294" s="559"/>
      <c r="EJO2294" s="559"/>
      <c r="EJP2294" s="559"/>
      <c r="EJQ2294" s="559"/>
      <c r="EJR2294" s="559"/>
      <c r="EJS2294" s="559"/>
      <c r="EJT2294" s="559"/>
      <c r="EJU2294" s="559"/>
      <c r="EJV2294" s="559"/>
      <c r="EJW2294" s="559"/>
      <c r="EJX2294" s="559"/>
      <c r="EJY2294" s="559"/>
      <c r="EJZ2294" s="559"/>
      <c r="EKA2294" s="559"/>
      <c r="EKB2294" s="559"/>
      <c r="EKC2294" s="559"/>
      <c r="EKD2294" s="559"/>
      <c r="EKE2294" s="559"/>
      <c r="EKF2294" s="559"/>
      <c r="EKG2294" s="559"/>
      <c r="EKH2294" s="559"/>
      <c r="EKI2294" s="559"/>
      <c r="EKJ2294" s="559"/>
      <c r="EKK2294" s="559"/>
      <c r="EKL2294" s="559"/>
      <c r="EKM2294" s="559"/>
      <c r="EKN2294" s="559"/>
      <c r="EKO2294" s="559"/>
      <c r="EKP2294" s="559"/>
      <c r="EKQ2294" s="559"/>
      <c r="EKR2294" s="559"/>
      <c r="EKS2294" s="559"/>
      <c r="EKT2294" s="559"/>
      <c r="EKU2294" s="559"/>
      <c r="EKV2294" s="559"/>
      <c r="EKW2294" s="559"/>
      <c r="EKX2294" s="559"/>
      <c r="EKY2294" s="559"/>
      <c r="EKZ2294" s="559"/>
      <c r="ELA2294" s="559"/>
      <c r="ELB2294" s="559"/>
      <c r="ELC2294" s="559"/>
      <c r="ELD2294" s="559"/>
      <c r="ELE2294" s="559"/>
      <c r="ELF2294" s="559"/>
      <c r="ELG2294" s="559"/>
      <c r="ELH2294" s="559"/>
      <c r="ELI2294" s="559"/>
      <c r="ELJ2294" s="559"/>
      <c r="ELK2294" s="559"/>
      <c r="ELL2294" s="559"/>
      <c r="ELM2294" s="559"/>
      <c r="ELN2294" s="559"/>
      <c r="ELO2294" s="559"/>
      <c r="ELP2294" s="559"/>
      <c r="ELQ2294" s="559"/>
      <c r="ELR2294" s="559"/>
      <c r="ELS2294" s="559"/>
      <c r="ELT2294" s="559"/>
      <c r="ELU2294" s="559"/>
      <c r="ELV2294" s="559"/>
      <c r="ELW2294" s="559"/>
      <c r="ELX2294" s="559"/>
      <c r="ELY2294" s="559"/>
      <c r="ELZ2294" s="559"/>
      <c r="EMA2294" s="559"/>
      <c r="EMB2294" s="559"/>
      <c r="EMC2294" s="559"/>
      <c r="EMD2294" s="559"/>
      <c r="EME2294" s="559"/>
      <c r="EMF2294" s="559"/>
      <c r="EMG2294" s="559"/>
      <c r="EMH2294" s="559"/>
      <c r="EMI2294" s="559"/>
      <c r="EMJ2294" s="559"/>
      <c r="EMK2294" s="559"/>
      <c r="EML2294" s="559"/>
      <c r="EMM2294" s="559"/>
      <c r="EMN2294" s="559"/>
      <c r="EMO2294" s="559"/>
      <c r="EMP2294" s="559"/>
      <c r="EMQ2294" s="559"/>
      <c r="EMR2294" s="559"/>
      <c r="EMS2294" s="559"/>
      <c r="EMT2294" s="559"/>
      <c r="EMU2294" s="559"/>
      <c r="EMV2294" s="559"/>
      <c r="EMW2294" s="559"/>
      <c r="EMX2294" s="559"/>
      <c r="EMY2294" s="559"/>
      <c r="EMZ2294" s="559"/>
      <c r="ENA2294" s="559"/>
      <c r="ENB2294" s="559"/>
      <c r="ENC2294" s="559"/>
      <c r="END2294" s="559"/>
      <c r="ENE2294" s="559"/>
      <c r="ENF2294" s="559"/>
      <c r="ENG2294" s="559"/>
      <c r="ENH2294" s="559"/>
      <c r="ENI2294" s="559"/>
      <c r="ENJ2294" s="559"/>
      <c r="ENK2294" s="559"/>
      <c r="ENL2294" s="559"/>
      <c r="ENM2294" s="559"/>
      <c r="ENN2294" s="559"/>
      <c r="ENO2294" s="559"/>
      <c r="ENP2294" s="559"/>
      <c r="ENQ2294" s="559"/>
      <c r="ENR2294" s="559"/>
      <c r="ENS2294" s="559"/>
      <c r="ENT2294" s="559"/>
      <c r="ENU2294" s="559"/>
      <c r="ENV2294" s="559"/>
      <c r="ENW2294" s="559"/>
      <c r="ENX2294" s="559"/>
      <c r="ENY2294" s="559"/>
      <c r="ENZ2294" s="559"/>
      <c r="EOA2294" s="559"/>
      <c r="EOB2294" s="559"/>
      <c r="EOC2294" s="559"/>
      <c r="EOD2294" s="559"/>
      <c r="EOE2294" s="559"/>
      <c r="EOF2294" s="559"/>
      <c r="EOG2294" s="559"/>
      <c r="EOH2294" s="559"/>
      <c r="EOI2294" s="559"/>
      <c r="EOJ2294" s="559"/>
      <c r="EOK2294" s="559"/>
      <c r="EOL2294" s="559"/>
      <c r="EOM2294" s="559"/>
      <c r="EON2294" s="559"/>
      <c r="EOO2294" s="559"/>
      <c r="EOP2294" s="559"/>
      <c r="EOQ2294" s="559"/>
      <c r="EOR2294" s="559"/>
      <c r="EOS2294" s="559"/>
      <c r="EOT2294" s="559"/>
      <c r="EOU2294" s="559"/>
      <c r="EOV2294" s="559"/>
      <c r="EOW2294" s="559"/>
      <c r="EOX2294" s="559"/>
      <c r="EOY2294" s="559"/>
      <c r="EOZ2294" s="559"/>
      <c r="EPA2294" s="559"/>
      <c r="EPB2294" s="559"/>
      <c r="EPC2294" s="559"/>
      <c r="EPD2294" s="559"/>
      <c r="EPE2294" s="559"/>
      <c r="EPF2294" s="559"/>
      <c r="EPG2294" s="559"/>
      <c r="EPH2294" s="559"/>
      <c r="EPI2294" s="559"/>
      <c r="EPJ2294" s="559"/>
      <c r="EPK2294" s="559"/>
      <c r="EPL2294" s="559"/>
      <c r="EPM2294" s="559"/>
      <c r="EPN2294" s="559"/>
      <c r="EPO2294" s="559"/>
      <c r="EPP2294" s="559"/>
      <c r="EPQ2294" s="559"/>
      <c r="EPR2294" s="559"/>
      <c r="EPS2294" s="559"/>
      <c r="EPT2294" s="559"/>
      <c r="EPU2294" s="559"/>
      <c r="EPV2294" s="559"/>
      <c r="EPW2294" s="559"/>
      <c r="EPX2294" s="559"/>
      <c r="EPY2294" s="559"/>
      <c r="EPZ2294" s="559"/>
      <c r="EQA2294" s="559"/>
      <c r="EQB2294" s="559"/>
      <c r="EQC2294" s="559"/>
      <c r="EQD2294" s="559"/>
      <c r="EQE2294" s="559"/>
      <c r="EQF2294" s="559"/>
      <c r="EQG2294" s="559"/>
      <c r="EQH2294" s="559"/>
      <c r="EQI2294" s="559"/>
      <c r="EQJ2294" s="559"/>
      <c r="EQK2294" s="559"/>
      <c r="EQL2294" s="559"/>
      <c r="EQM2294" s="559"/>
      <c r="EQN2294" s="559"/>
      <c r="EQO2294" s="559"/>
      <c r="EQP2294" s="559"/>
      <c r="EQQ2294" s="559"/>
      <c r="EQR2294" s="559"/>
      <c r="EQS2294" s="559"/>
      <c r="EQT2294" s="559"/>
      <c r="EQU2294" s="559"/>
      <c r="EQV2294" s="559"/>
      <c r="EQW2294" s="559"/>
      <c r="EQX2294" s="559"/>
      <c r="EQY2294" s="559"/>
      <c r="EQZ2294" s="559"/>
      <c r="ERA2294" s="559"/>
      <c r="ERB2294" s="559"/>
      <c r="ERC2294" s="559"/>
      <c r="ERD2294" s="559"/>
      <c r="ERE2294" s="559"/>
      <c r="ERF2294" s="559"/>
      <c r="ERG2294" s="559"/>
      <c r="ERH2294" s="559"/>
      <c r="ERI2294" s="559"/>
      <c r="ERJ2294" s="559"/>
      <c r="ERK2294" s="559"/>
      <c r="ERL2294" s="559"/>
      <c r="ERM2294" s="559"/>
      <c r="ERN2294" s="559"/>
      <c r="ERO2294" s="559"/>
      <c r="ERP2294" s="559"/>
      <c r="ERQ2294" s="559"/>
      <c r="ERR2294" s="559"/>
      <c r="ERS2294" s="559"/>
      <c r="ERT2294" s="559"/>
      <c r="ERU2294" s="559"/>
      <c r="ERV2294" s="559"/>
      <c r="ERW2294" s="559"/>
      <c r="ERX2294" s="559"/>
      <c r="ERY2294" s="559"/>
      <c r="ERZ2294" s="559"/>
      <c r="ESA2294" s="559"/>
      <c r="ESB2294" s="559"/>
      <c r="ESC2294" s="559"/>
      <c r="ESD2294" s="559"/>
      <c r="ESE2294" s="559"/>
      <c r="ESF2294" s="559"/>
      <c r="ESG2294" s="559"/>
      <c r="ESH2294" s="559"/>
      <c r="ESI2294" s="559"/>
      <c r="ESJ2294" s="559"/>
      <c r="ESK2294" s="559"/>
      <c r="ESL2294" s="559"/>
      <c r="ESM2294" s="559"/>
      <c r="ESN2294" s="559"/>
      <c r="ESO2294" s="559"/>
      <c r="ESP2294" s="559"/>
      <c r="ESQ2294" s="559"/>
      <c r="ESR2294" s="559"/>
      <c r="ESS2294" s="559"/>
      <c r="EST2294" s="559"/>
      <c r="ESU2294" s="559"/>
      <c r="ESV2294" s="559"/>
      <c r="ESW2294" s="559"/>
      <c r="ESX2294" s="559"/>
      <c r="ESY2294" s="559"/>
      <c r="ESZ2294" s="559"/>
      <c r="ETA2294" s="559"/>
      <c r="ETB2294" s="559"/>
      <c r="ETC2294" s="559"/>
      <c r="ETD2294" s="559"/>
      <c r="ETE2294" s="559"/>
      <c r="ETF2294" s="559"/>
      <c r="ETG2294" s="559"/>
      <c r="ETH2294" s="559"/>
      <c r="ETI2294" s="559"/>
      <c r="ETJ2294" s="559"/>
      <c r="ETK2294" s="559"/>
      <c r="ETL2294" s="559"/>
      <c r="ETM2294" s="559"/>
      <c r="ETN2294" s="559"/>
      <c r="ETO2294" s="559"/>
      <c r="ETP2294" s="559"/>
      <c r="ETQ2294" s="559"/>
      <c r="ETR2294" s="559"/>
      <c r="ETS2294" s="559"/>
      <c r="ETT2294" s="559"/>
      <c r="ETU2294" s="559"/>
      <c r="ETV2294" s="559"/>
      <c r="ETW2294" s="559"/>
      <c r="ETX2294" s="559"/>
      <c r="ETY2294" s="559"/>
      <c r="ETZ2294" s="559"/>
      <c r="EUA2294" s="559"/>
      <c r="EUB2294" s="559"/>
      <c r="EUC2294" s="559"/>
      <c r="EUD2294" s="559"/>
      <c r="EUE2294" s="559"/>
      <c r="EUF2294" s="559"/>
      <c r="EUG2294" s="559"/>
      <c r="EUH2294" s="559"/>
      <c r="EUI2294" s="559"/>
      <c r="EUJ2294" s="559"/>
      <c r="EUK2294" s="559"/>
      <c r="EUL2294" s="559"/>
      <c r="EUM2294" s="559"/>
      <c r="EUN2294" s="559"/>
      <c r="EUO2294" s="559"/>
      <c r="EUP2294" s="559"/>
      <c r="EUQ2294" s="559"/>
      <c r="EUR2294" s="559"/>
      <c r="EUS2294" s="559"/>
      <c r="EUT2294" s="559"/>
      <c r="EUU2294" s="559"/>
      <c r="EUV2294" s="559"/>
      <c r="EUW2294" s="559"/>
      <c r="EUX2294" s="559"/>
      <c r="EUY2294" s="559"/>
      <c r="EUZ2294" s="559"/>
      <c r="EVA2294" s="559"/>
      <c r="EVB2294" s="559"/>
      <c r="EVC2294" s="559"/>
      <c r="EVD2294" s="559"/>
      <c r="EVE2294" s="559"/>
      <c r="EVF2294" s="559"/>
      <c r="EVG2294" s="559"/>
      <c r="EVH2294" s="559"/>
      <c r="EVI2294" s="559"/>
      <c r="EVJ2294" s="559"/>
      <c r="EVK2294" s="559"/>
      <c r="EVL2294" s="559"/>
      <c r="EVM2294" s="559"/>
      <c r="EVN2294" s="559"/>
      <c r="EVO2294" s="559"/>
      <c r="EVP2294" s="559"/>
      <c r="EVQ2294" s="559"/>
      <c r="EVR2294" s="559"/>
      <c r="EVS2294" s="559"/>
      <c r="EVT2294" s="559"/>
      <c r="EVU2294" s="559"/>
      <c r="EVV2294" s="559"/>
      <c r="EVW2294" s="559"/>
      <c r="EVX2294" s="559"/>
      <c r="EVY2294" s="559"/>
      <c r="EVZ2294" s="559"/>
      <c r="EWA2294" s="559"/>
      <c r="EWB2294" s="559"/>
      <c r="EWC2294" s="559"/>
      <c r="EWD2294" s="559"/>
      <c r="EWE2294" s="559"/>
      <c r="EWF2294" s="559"/>
      <c r="EWG2294" s="559"/>
      <c r="EWH2294" s="559"/>
      <c r="EWI2294" s="559"/>
      <c r="EWJ2294" s="559"/>
      <c r="EWK2294" s="559"/>
      <c r="EWL2294" s="559"/>
      <c r="EWM2294" s="559"/>
      <c r="EWN2294" s="559"/>
      <c r="EWO2294" s="559"/>
      <c r="EWP2294" s="559"/>
      <c r="EWQ2294" s="559"/>
      <c r="EWR2294" s="559"/>
      <c r="EWS2294" s="559"/>
      <c r="EWT2294" s="559"/>
      <c r="EWU2294" s="559"/>
      <c r="EWV2294" s="559"/>
      <c r="EWW2294" s="559"/>
      <c r="EWX2294" s="559"/>
      <c r="EWY2294" s="559"/>
      <c r="EWZ2294" s="559"/>
      <c r="EXA2294" s="559"/>
      <c r="EXB2294" s="559"/>
      <c r="EXC2294" s="559"/>
      <c r="EXD2294" s="559"/>
      <c r="EXE2294" s="559"/>
      <c r="EXF2294" s="559"/>
      <c r="EXG2294" s="559"/>
      <c r="EXH2294" s="559"/>
      <c r="EXI2294" s="559"/>
      <c r="EXJ2294" s="559"/>
      <c r="EXK2294" s="559"/>
      <c r="EXL2294" s="559"/>
      <c r="EXM2294" s="559"/>
      <c r="EXN2294" s="559"/>
      <c r="EXO2294" s="559"/>
      <c r="EXP2294" s="559"/>
      <c r="EXQ2294" s="559"/>
      <c r="EXR2294" s="559"/>
      <c r="EXS2294" s="559"/>
      <c r="EXT2294" s="559"/>
      <c r="EXU2294" s="559"/>
      <c r="EXV2294" s="559"/>
      <c r="EXW2294" s="559"/>
      <c r="EXX2294" s="559"/>
      <c r="EXY2294" s="559"/>
      <c r="EXZ2294" s="559"/>
      <c r="EYA2294" s="559"/>
      <c r="EYB2294" s="559"/>
      <c r="EYC2294" s="559"/>
      <c r="EYD2294" s="559"/>
      <c r="EYE2294" s="559"/>
      <c r="EYF2294" s="559"/>
      <c r="EYG2294" s="559"/>
      <c r="EYH2294" s="559"/>
      <c r="EYI2294" s="559"/>
      <c r="EYJ2294" s="559"/>
      <c r="EYK2294" s="559"/>
      <c r="EYL2294" s="559"/>
      <c r="EYM2294" s="559"/>
      <c r="EYN2294" s="559"/>
      <c r="EYO2294" s="559"/>
      <c r="EYP2294" s="559"/>
      <c r="EYQ2294" s="559"/>
      <c r="EYR2294" s="559"/>
      <c r="EYS2294" s="559"/>
      <c r="EYT2294" s="559"/>
      <c r="EYU2294" s="559"/>
      <c r="EYV2294" s="559"/>
      <c r="EYW2294" s="559"/>
      <c r="EYX2294" s="559"/>
      <c r="EYY2294" s="559"/>
      <c r="EYZ2294" s="559"/>
      <c r="EZA2294" s="559"/>
      <c r="EZB2294" s="559"/>
      <c r="EZC2294" s="559"/>
      <c r="EZD2294" s="559"/>
      <c r="EZE2294" s="559"/>
      <c r="EZF2294" s="559"/>
      <c r="EZG2294" s="559"/>
      <c r="EZH2294" s="559"/>
      <c r="EZI2294" s="559"/>
      <c r="EZJ2294" s="559"/>
      <c r="EZK2294" s="559"/>
      <c r="EZL2294" s="559"/>
      <c r="EZM2294" s="559"/>
      <c r="EZN2294" s="559"/>
      <c r="EZO2294" s="559"/>
      <c r="EZP2294" s="559"/>
      <c r="EZQ2294" s="559"/>
      <c r="EZR2294" s="559"/>
      <c r="EZS2294" s="559"/>
      <c r="EZT2294" s="559"/>
      <c r="EZU2294" s="559"/>
      <c r="EZV2294" s="559"/>
      <c r="EZW2294" s="559"/>
      <c r="EZX2294" s="559"/>
      <c r="EZY2294" s="559"/>
      <c r="EZZ2294" s="559"/>
      <c r="FAA2294" s="559"/>
      <c r="FAB2294" s="559"/>
      <c r="FAC2294" s="559"/>
      <c r="FAD2294" s="559"/>
      <c r="FAE2294" s="559"/>
      <c r="FAF2294" s="559"/>
      <c r="FAG2294" s="559"/>
      <c r="FAH2294" s="559"/>
      <c r="FAI2294" s="559"/>
      <c r="FAJ2294" s="559"/>
      <c r="FAK2294" s="559"/>
      <c r="FAL2294" s="559"/>
      <c r="FAM2294" s="559"/>
      <c r="FAN2294" s="559"/>
      <c r="FAO2294" s="559"/>
      <c r="FAP2294" s="559"/>
      <c r="FAQ2294" s="559"/>
      <c r="FAR2294" s="559"/>
      <c r="FAS2294" s="559"/>
      <c r="FAT2294" s="559"/>
      <c r="FAU2294" s="559"/>
      <c r="FAV2294" s="559"/>
      <c r="FAW2294" s="559"/>
      <c r="FAX2294" s="559"/>
      <c r="FAY2294" s="559"/>
      <c r="FAZ2294" s="559"/>
      <c r="FBA2294" s="559"/>
      <c r="FBB2294" s="559"/>
      <c r="FBC2294" s="559"/>
      <c r="FBD2294" s="559"/>
      <c r="FBE2294" s="559"/>
      <c r="FBF2294" s="559"/>
      <c r="FBG2294" s="559"/>
      <c r="FBH2294" s="559"/>
      <c r="FBI2294" s="559"/>
      <c r="FBJ2294" s="559"/>
      <c r="FBK2294" s="559"/>
      <c r="FBL2294" s="559"/>
      <c r="FBM2294" s="559"/>
      <c r="FBN2294" s="559"/>
      <c r="FBO2294" s="559"/>
      <c r="FBP2294" s="559"/>
      <c r="FBQ2294" s="559"/>
      <c r="FBR2294" s="559"/>
      <c r="FBS2294" s="559"/>
      <c r="FBT2294" s="559"/>
      <c r="FBU2294" s="559"/>
      <c r="FBV2294" s="559"/>
      <c r="FBW2294" s="559"/>
      <c r="FBX2294" s="559"/>
      <c r="FBY2294" s="559"/>
      <c r="FBZ2294" s="559"/>
      <c r="FCA2294" s="559"/>
      <c r="FCB2294" s="559"/>
      <c r="FCC2294" s="559"/>
      <c r="FCD2294" s="559"/>
      <c r="FCE2294" s="559"/>
      <c r="FCF2294" s="559"/>
      <c r="FCG2294" s="559"/>
      <c r="FCH2294" s="559"/>
      <c r="FCI2294" s="559"/>
      <c r="FCJ2294" s="559"/>
      <c r="FCK2294" s="559"/>
      <c r="FCL2294" s="559"/>
      <c r="FCM2294" s="559"/>
      <c r="FCN2294" s="559"/>
      <c r="FCO2294" s="559"/>
      <c r="FCP2294" s="559"/>
      <c r="FCQ2294" s="559"/>
      <c r="FCR2294" s="559"/>
      <c r="FCS2294" s="559"/>
      <c r="FCT2294" s="559"/>
      <c r="FCU2294" s="559"/>
      <c r="FCV2294" s="559"/>
      <c r="FCW2294" s="559"/>
      <c r="FCX2294" s="559"/>
      <c r="FCY2294" s="559"/>
      <c r="FCZ2294" s="559"/>
      <c r="FDA2294" s="559"/>
      <c r="FDB2294" s="559"/>
      <c r="FDC2294" s="559"/>
      <c r="FDD2294" s="559"/>
      <c r="FDE2294" s="559"/>
      <c r="FDF2294" s="559"/>
      <c r="FDG2294" s="559"/>
      <c r="FDH2294" s="559"/>
      <c r="FDI2294" s="559"/>
      <c r="FDJ2294" s="559"/>
      <c r="FDK2294" s="559"/>
      <c r="FDL2294" s="559"/>
      <c r="FDM2294" s="559"/>
      <c r="FDN2294" s="559"/>
      <c r="FDO2294" s="559"/>
      <c r="FDP2294" s="559"/>
      <c r="FDQ2294" s="559"/>
      <c r="FDR2294" s="559"/>
      <c r="FDS2294" s="559"/>
      <c r="FDT2294" s="559"/>
      <c r="FDU2294" s="559"/>
      <c r="FDV2294" s="559"/>
      <c r="FDW2294" s="559"/>
      <c r="FDX2294" s="559"/>
      <c r="FDY2294" s="559"/>
      <c r="FDZ2294" s="559"/>
      <c r="FEA2294" s="559"/>
      <c r="FEB2294" s="559"/>
      <c r="FEC2294" s="559"/>
      <c r="FED2294" s="559"/>
      <c r="FEE2294" s="559"/>
      <c r="FEF2294" s="559"/>
      <c r="FEG2294" s="559"/>
      <c r="FEH2294" s="559"/>
      <c r="FEI2294" s="559"/>
      <c r="FEJ2294" s="559"/>
      <c r="FEK2294" s="559"/>
      <c r="FEL2294" s="559"/>
      <c r="FEM2294" s="559"/>
      <c r="FEN2294" s="559"/>
      <c r="FEO2294" s="559"/>
      <c r="FEP2294" s="559"/>
      <c r="FEQ2294" s="559"/>
      <c r="FER2294" s="559"/>
      <c r="FES2294" s="559"/>
      <c r="FET2294" s="559"/>
      <c r="FEU2294" s="559"/>
      <c r="FEV2294" s="559"/>
      <c r="FEW2294" s="559"/>
      <c r="FEX2294" s="559"/>
      <c r="FEY2294" s="559"/>
      <c r="FEZ2294" s="559"/>
      <c r="FFA2294" s="559"/>
      <c r="FFB2294" s="559"/>
      <c r="FFC2294" s="559"/>
      <c r="FFD2294" s="559"/>
      <c r="FFE2294" s="559"/>
      <c r="FFF2294" s="559"/>
      <c r="FFG2294" s="559"/>
      <c r="FFH2294" s="559"/>
      <c r="FFI2294" s="559"/>
      <c r="FFJ2294" s="559"/>
      <c r="FFK2294" s="559"/>
      <c r="FFL2294" s="559"/>
      <c r="FFM2294" s="559"/>
      <c r="FFN2294" s="559"/>
      <c r="FFO2294" s="559"/>
      <c r="FFP2294" s="559"/>
      <c r="FFQ2294" s="559"/>
      <c r="FFR2294" s="559"/>
      <c r="FFS2294" s="559"/>
      <c r="FFT2294" s="559"/>
      <c r="FFU2294" s="559"/>
      <c r="FFV2294" s="559"/>
      <c r="FFW2294" s="559"/>
      <c r="FFX2294" s="559"/>
      <c r="FFY2294" s="559"/>
      <c r="FFZ2294" s="559"/>
      <c r="FGA2294" s="559"/>
      <c r="FGB2294" s="559"/>
      <c r="FGC2294" s="559"/>
      <c r="FGD2294" s="559"/>
      <c r="FGE2294" s="559"/>
      <c r="FGF2294" s="559"/>
      <c r="FGG2294" s="559"/>
      <c r="FGH2294" s="559"/>
      <c r="FGI2294" s="559"/>
      <c r="FGJ2294" s="559"/>
      <c r="FGK2294" s="559"/>
      <c r="FGL2294" s="559"/>
      <c r="FGM2294" s="559"/>
      <c r="FGN2294" s="559"/>
      <c r="FGO2294" s="559"/>
      <c r="FGP2294" s="559"/>
      <c r="FGQ2294" s="559"/>
      <c r="FGR2294" s="559"/>
      <c r="FGS2294" s="559"/>
      <c r="FGT2294" s="559"/>
      <c r="FGU2294" s="559"/>
      <c r="FGV2294" s="559"/>
      <c r="FGW2294" s="559"/>
      <c r="FGX2294" s="559"/>
      <c r="FGY2294" s="559"/>
      <c r="FGZ2294" s="559"/>
      <c r="FHA2294" s="559"/>
      <c r="FHB2294" s="559"/>
      <c r="FHC2294" s="559"/>
      <c r="FHD2294" s="559"/>
      <c r="FHE2294" s="559"/>
      <c r="FHF2294" s="559"/>
      <c r="FHG2294" s="559"/>
      <c r="FHH2294" s="559"/>
      <c r="FHI2294" s="559"/>
      <c r="FHJ2294" s="559"/>
      <c r="FHK2294" s="559"/>
      <c r="FHL2294" s="559"/>
      <c r="FHM2294" s="559"/>
      <c r="FHN2294" s="559"/>
      <c r="FHO2294" s="559"/>
      <c r="FHP2294" s="559"/>
      <c r="FHQ2294" s="559"/>
      <c r="FHR2294" s="559"/>
      <c r="FHS2294" s="559"/>
      <c r="FHT2294" s="559"/>
      <c r="FHU2294" s="559"/>
      <c r="FHV2294" s="559"/>
      <c r="FHW2294" s="559"/>
      <c r="FHX2294" s="559"/>
      <c r="FHY2294" s="559"/>
      <c r="FHZ2294" s="559"/>
      <c r="FIA2294" s="559"/>
      <c r="FIB2294" s="559"/>
      <c r="FIC2294" s="559"/>
      <c r="FID2294" s="559"/>
      <c r="FIE2294" s="559"/>
      <c r="FIF2294" s="559"/>
      <c r="FIG2294" s="559"/>
      <c r="FIH2294" s="559"/>
      <c r="FII2294" s="559"/>
      <c r="FIJ2294" s="559"/>
      <c r="FIK2294" s="559"/>
      <c r="FIL2294" s="559"/>
      <c r="FIM2294" s="559"/>
      <c r="FIN2294" s="559"/>
      <c r="FIO2294" s="559"/>
      <c r="FIP2294" s="559"/>
      <c r="FIQ2294" s="559"/>
      <c r="FIR2294" s="559"/>
      <c r="FIS2294" s="559"/>
      <c r="FIT2294" s="559"/>
      <c r="FIU2294" s="559"/>
      <c r="FIV2294" s="559"/>
      <c r="FIW2294" s="559"/>
      <c r="FIX2294" s="559"/>
      <c r="FIY2294" s="559"/>
      <c r="FIZ2294" s="559"/>
      <c r="FJA2294" s="559"/>
      <c r="FJB2294" s="559"/>
      <c r="FJC2294" s="559"/>
      <c r="FJD2294" s="559"/>
      <c r="FJE2294" s="559"/>
      <c r="FJF2294" s="559"/>
      <c r="FJG2294" s="559"/>
      <c r="FJH2294" s="559"/>
      <c r="FJI2294" s="559"/>
      <c r="FJJ2294" s="559"/>
      <c r="FJK2294" s="559"/>
      <c r="FJL2294" s="559"/>
      <c r="FJM2294" s="559"/>
      <c r="FJN2294" s="559"/>
      <c r="FJO2294" s="559"/>
      <c r="FJP2294" s="559"/>
      <c r="FJQ2294" s="559"/>
      <c r="FJR2294" s="559"/>
      <c r="FJS2294" s="559"/>
      <c r="FJT2294" s="559"/>
      <c r="FJU2294" s="559"/>
      <c r="FJV2294" s="559"/>
      <c r="FJW2294" s="559"/>
      <c r="FJX2294" s="559"/>
      <c r="FJY2294" s="559"/>
      <c r="FJZ2294" s="559"/>
      <c r="FKA2294" s="559"/>
      <c r="FKB2294" s="559"/>
      <c r="FKC2294" s="559"/>
      <c r="FKD2294" s="559"/>
      <c r="FKE2294" s="559"/>
      <c r="FKF2294" s="559"/>
      <c r="FKG2294" s="559"/>
      <c r="FKH2294" s="559"/>
      <c r="FKI2294" s="559"/>
      <c r="FKJ2294" s="559"/>
      <c r="FKK2294" s="559"/>
      <c r="FKL2294" s="559"/>
      <c r="FKM2294" s="559"/>
      <c r="FKN2294" s="559"/>
      <c r="FKO2294" s="559"/>
      <c r="FKP2294" s="559"/>
      <c r="FKQ2294" s="559"/>
      <c r="FKR2294" s="559"/>
      <c r="FKS2294" s="559"/>
      <c r="FKT2294" s="559"/>
      <c r="FKU2294" s="559"/>
      <c r="FKV2294" s="559"/>
      <c r="FKW2294" s="559"/>
      <c r="FKX2294" s="559"/>
      <c r="FKY2294" s="559"/>
      <c r="FKZ2294" s="559"/>
      <c r="FLA2294" s="559"/>
      <c r="FLB2294" s="559"/>
      <c r="FLC2294" s="559"/>
      <c r="FLD2294" s="559"/>
      <c r="FLE2294" s="559"/>
      <c r="FLF2294" s="559"/>
      <c r="FLG2294" s="559"/>
      <c r="FLH2294" s="559"/>
      <c r="FLI2294" s="559"/>
      <c r="FLJ2294" s="559"/>
      <c r="FLK2294" s="559"/>
      <c r="FLL2294" s="559"/>
      <c r="FLM2294" s="559"/>
      <c r="FLN2294" s="559"/>
      <c r="FLO2294" s="559"/>
      <c r="FLP2294" s="559"/>
      <c r="FLQ2294" s="559"/>
      <c r="FLR2294" s="559"/>
      <c r="FLS2294" s="559"/>
      <c r="FLT2294" s="559"/>
      <c r="FLU2294" s="559"/>
      <c r="FLV2294" s="559"/>
      <c r="FLW2294" s="559"/>
      <c r="FLX2294" s="559"/>
      <c r="FLY2294" s="559"/>
      <c r="FLZ2294" s="559"/>
      <c r="FMA2294" s="559"/>
      <c r="FMB2294" s="559"/>
      <c r="FMC2294" s="559"/>
      <c r="FMD2294" s="559"/>
      <c r="FME2294" s="559"/>
      <c r="FMF2294" s="559"/>
      <c r="FMG2294" s="559"/>
      <c r="FMH2294" s="559"/>
      <c r="FMI2294" s="559"/>
      <c r="FMJ2294" s="559"/>
      <c r="FMK2294" s="559"/>
      <c r="FML2294" s="559"/>
      <c r="FMM2294" s="559"/>
      <c r="FMN2294" s="559"/>
      <c r="FMO2294" s="559"/>
      <c r="FMP2294" s="559"/>
      <c r="FMQ2294" s="559"/>
      <c r="FMR2294" s="559"/>
      <c r="FMS2294" s="559"/>
      <c r="FMT2294" s="559"/>
      <c r="FMU2294" s="559"/>
      <c r="FMV2294" s="559"/>
      <c r="FMW2294" s="559"/>
      <c r="FMX2294" s="559"/>
      <c r="FMY2294" s="559"/>
      <c r="FMZ2294" s="559"/>
      <c r="FNA2294" s="559"/>
      <c r="FNB2294" s="559"/>
      <c r="FNC2294" s="559"/>
      <c r="FND2294" s="559"/>
      <c r="FNE2294" s="559"/>
      <c r="FNF2294" s="559"/>
      <c r="FNG2294" s="559"/>
      <c r="FNH2294" s="559"/>
      <c r="FNI2294" s="559"/>
      <c r="FNJ2294" s="559"/>
      <c r="FNK2294" s="559"/>
      <c r="FNL2294" s="559"/>
      <c r="FNM2294" s="559"/>
      <c r="FNN2294" s="559"/>
      <c r="FNO2294" s="559"/>
      <c r="FNP2294" s="559"/>
      <c r="FNQ2294" s="559"/>
      <c r="FNR2294" s="559"/>
      <c r="FNS2294" s="559"/>
      <c r="FNT2294" s="559"/>
      <c r="FNU2294" s="559"/>
      <c r="FNV2294" s="559"/>
      <c r="FNW2294" s="559"/>
      <c r="FNX2294" s="559"/>
      <c r="FNY2294" s="559"/>
      <c r="FNZ2294" s="559"/>
      <c r="FOA2294" s="559"/>
      <c r="FOB2294" s="559"/>
      <c r="FOC2294" s="559"/>
      <c r="FOD2294" s="559"/>
      <c r="FOE2294" s="559"/>
      <c r="FOF2294" s="559"/>
      <c r="FOG2294" s="559"/>
      <c r="FOH2294" s="559"/>
      <c r="FOI2294" s="559"/>
      <c r="FOJ2294" s="559"/>
      <c r="FOK2294" s="559"/>
      <c r="FOL2294" s="559"/>
      <c r="FOM2294" s="559"/>
      <c r="FON2294" s="559"/>
      <c r="FOO2294" s="559"/>
      <c r="FOP2294" s="559"/>
      <c r="FOQ2294" s="559"/>
      <c r="FOR2294" s="559"/>
      <c r="FOS2294" s="559"/>
      <c r="FOT2294" s="559"/>
      <c r="FOU2294" s="559"/>
      <c r="FOV2294" s="559"/>
      <c r="FOW2294" s="559"/>
      <c r="FOX2294" s="559"/>
      <c r="FOY2294" s="559"/>
      <c r="FOZ2294" s="559"/>
      <c r="FPA2294" s="559"/>
      <c r="FPB2294" s="559"/>
      <c r="FPC2294" s="559"/>
      <c r="FPD2294" s="559"/>
      <c r="FPE2294" s="559"/>
      <c r="FPF2294" s="559"/>
      <c r="FPG2294" s="559"/>
      <c r="FPH2294" s="559"/>
      <c r="FPI2294" s="559"/>
      <c r="FPJ2294" s="559"/>
      <c r="FPK2294" s="559"/>
      <c r="FPL2294" s="559"/>
      <c r="FPM2294" s="559"/>
      <c r="FPN2294" s="559"/>
      <c r="FPO2294" s="559"/>
      <c r="FPP2294" s="559"/>
      <c r="FPQ2294" s="559"/>
      <c r="FPR2294" s="559"/>
      <c r="FPS2294" s="559"/>
      <c r="FPT2294" s="559"/>
      <c r="FPU2294" s="559"/>
      <c r="FPV2294" s="559"/>
      <c r="FPW2294" s="559"/>
      <c r="FPX2294" s="559"/>
      <c r="FPY2294" s="559"/>
      <c r="FPZ2294" s="559"/>
      <c r="FQA2294" s="559"/>
      <c r="FQB2294" s="559"/>
      <c r="FQC2294" s="559"/>
      <c r="FQD2294" s="559"/>
      <c r="FQE2294" s="559"/>
      <c r="FQF2294" s="559"/>
      <c r="FQG2294" s="559"/>
      <c r="FQH2294" s="559"/>
      <c r="FQI2294" s="559"/>
      <c r="FQJ2294" s="559"/>
      <c r="FQK2294" s="559"/>
      <c r="FQL2294" s="559"/>
      <c r="FQM2294" s="559"/>
      <c r="FQN2294" s="559"/>
      <c r="FQO2294" s="559"/>
      <c r="FQP2294" s="559"/>
      <c r="FQQ2294" s="559"/>
      <c r="FQR2294" s="559"/>
      <c r="FQS2294" s="559"/>
      <c r="FQT2294" s="559"/>
      <c r="FQU2294" s="559"/>
      <c r="FQV2294" s="559"/>
      <c r="FQW2294" s="559"/>
      <c r="FQX2294" s="559"/>
      <c r="FQY2294" s="559"/>
      <c r="FQZ2294" s="559"/>
      <c r="FRA2294" s="559"/>
      <c r="FRB2294" s="559"/>
      <c r="FRC2294" s="559"/>
      <c r="FRD2294" s="559"/>
      <c r="FRE2294" s="559"/>
      <c r="FRF2294" s="559"/>
      <c r="FRG2294" s="559"/>
      <c r="FRH2294" s="559"/>
      <c r="FRI2294" s="559"/>
      <c r="FRJ2294" s="559"/>
      <c r="FRK2294" s="559"/>
      <c r="FRL2294" s="559"/>
      <c r="FRM2294" s="559"/>
      <c r="FRN2294" s="559"/>
      <c r="FRO2294" s="559"/>
      <c r="FRP2294" s="559"/>
      <c r="FRQ2294" s="559"/>
      <c r="FRR2294" s="559"/>
      <c r="FRS2294" s="559"/>
      <c r="FRT2294" s="559"/>
      <c r="FRU2294" s="559"/>
      <c r="FRV2294" s="559"/>
      <c r="FRW2294" s="559"/>
      <c r="FRX2294" s="559"/>
      <c r="FRY2294" s="559"/>
      <c r="FRZ2294" s="559"/>
      <c r="FSA2294" s="559"/>
      <c r="FSB2294" s="559"/>
      <c r="FSC2294" s="559"/>
      <c r="FSD2294" s="559"/>
      <c r="FSE2294" s="559"/>
      <c r="FSF2294" s="559"/>
      <c r="FSG2294" s="559"/>
      <c r="FSH2294" s="559"/>
      <c r="FSI2294" s="559"/>
      <c r="FSJ2294" s="559"/>
      <c r="FSK2294" s="559"/>
      <c r="FSL2294" s="559"/>
      <c r="FSM2294" s="559"/>
      <c r="FSN2294" s="559"/>
      <c r="FSO2294" s="559"/>
      <c r="FSP2294" s="559"/>
      <c r="FSQ2294" s="559"/>
      <c r="FSR2294" s="559"/>
      <c r="FSS2294" s="559"/>
      <c r="FST2294" s="559"/>
      <c r="FSU2294" s="559"/>
      <c r="FSV2294" s="559"/>
      <c r="FSW2294" s="559"/>
      <c r="FSX2294" s="559"/>
      <c r="FSY2294" s="559"/>
      <c r="FSZ2294" s="559"/>
      <c r="FTA2294" s="559"/>
      <c r="FTB2294" s="559"/>
      <c r="FTC2294" s="559"/>
      <c r="FTD2294" s="559"/>
      <c r="FTE2294" s="559"/>
      <c r="FTF2294" s="559"/>
      <c r="FTG2294" s="559"/>
      <c r="FTH2294" s="559"/>
      <c r="FTI2294" s="559"/>
      <c r="FTJ2294" s="559"/>
      <c r="FTK2294" s="559"/>
      <c r="FTL2294" s="559"/>
      <c r="FTM2294" s="559"/>
      <c r="FTN2294" s="559"/>
      <c r="FTO2294" s="559"/>
      <c r="FTP2294" s="559"/>
      <c r="FTQ2294" s="559"/>
      <c r="FTR2294" s="559"/>
      <c r="FTS2294" s="559"/>
      <c r="FTT2294" s="559"/>
      <c r="FTU2294" s="559"/>
      <c r="FTV2294" s="559"/>
      <c r="FTW2294" s="559"/>
      <c r="FTX2294" s="559"/>
      <c r="FTY2294" s="559"/>
      <c r="FTZ2294" s="559"/>
      <c r="FUA2294" s="559"/>
      <c r="FUB2294" s="559"/>
      <c r="FUC2294" s="559"/>
      <c r="FUD2294" s="559"/>
      <c r="FUE2294" s="559"/>
      <c r="FUF2294" s="559"/>
      <c r="FUG2294" s="559"/>
      <c r="FUH2294" s="559"/>
      <c r="FUI2294" s="559"/>
      <c r="FUJ2294" s="559"/>
      <c r="FUK2294" s="559"/>
      <c r="FUL2294" s="559"/>
      <c r="FUM2294" s="559"/>
      <c r="FUN2294" s="559"/>
      <c r="FUO2294" s="559"/>
      <c r="FUP2294" s="559"/>
      <c r="FUQ2294" s="559"/>
      <c r="FUR2294" s="559"/>
      <c r="FUS2294" s="559"/>
      <c r="FUT2294" s="559"/>
      <c r="FUU2294" s="559"/>
      <c r="FUV2294" s="559"/>
      <c r="FUW2294" s="559"/>
      <c r="FUX2294" s="559"/>
      <c r="FUY2294" s="559"/>
      <c r="FUZ2294" s="559"/>
      <c r="FVA2294" s="559"/>
      <c r="FVB2294" s="559"/>
      <c r="FVC2294" s="559"/>
      <c r="FVD2294" s="559"/>
      <c r="FVE2294" s="559"/>
      <c r="FVF2294" s="559"/>
      <c r="FVG2294" s="559"/>
      <c r="FVH2294" s="559"/>
      <c r="FVI2294" s="559"/>
      <c r="FVJ2294" s="559"/>
      <c r="FVK2294" s="559"/>
      <c r="FVL2294" s="559"/>
      <c r="FVM2294" s="559"/>
      <c r="FVN2294" s="559"/>
      <c r="FVO2294" s="559"/>
      <c r="FVP2294" s="559"/>
      <c r="FVQ2294" s="559"/>
      <c r="FVR2294" s="559"/>
      <c r="FVS2294" s="559"/>
      <c r="FVT2294" s="559"/>
      <c r="FVU2294" s="559"/>
      <c r="FVV2294" s="559"/>
      <c r="FVW2294" s="559"/>
      <c r="FVX2294" s="559"/>
      <c r="FVY2294" s="559"/>
      <c r="FVZ2294" s="559"/>
      <c r="FWA2294" s="559"/>
      <c r="FWB2294" s="559"/>
      <c r="FWC2294" s="559"/>
      <c r="FWD2294" s="559"/>
      <c r="FWE2294" s="559"/>
      <c r="FWF2294" s="559"/>
      <c r="FWG2294" s="559"/>
      <c r="FWH2294" s="559"/>
      <c r="FWI2294" s="559"/>
      <c r="FWJ2294" s="559"/>
      <c r="FWK2294" s="559"/>
      <c r="FWL2294" s="559"/>
      <c r="FWM2294" s="559"/>
      <c r="FWN2294" s="559"/>
      <c r="FWO2294" s="559"/>
      <c r="FWP2294" s="559"/>
      <c r="FWQ2294" s="559"/>
      <c r="FWR2294" s="559"/>
      <c r="FWS2294" s="559"/>
      <c r="FWT2294" s="559"/>
      <c r="FWU2294" s="559"/>
      <c r="FWV2294" s="559"/>
      <c r="FWW2294" s="559"/>
      <c r="FWX2294" s="559"/>
      <c r="FWY2294" s="559"/>
      <c r="FWZ2294" s="559"/>
      <c r="FXA2294" s="559"/>
      <c r="FXB2294" s="559"/>
      <c r="FXC2294" s="559"/>
      <c r="FXD2294" s="559"/>
      <c r="FXE2294" s="559"/>
      <c r="FXF2294" s="559"/>
      <c r="FXG2294" s="559"/>
      <c r="FXH2294" s="559"/>
      <c r="FXI2294" s="559"/>
      <c r="FXJ2294" s="559"/>
      <c r="FXK2294" s="559"/>
      <c r="FXL2294" s="559"/>
      <c r="FXM2294" s="559"/>
      <c r="FXN2294" s="559"/>
      <c r="FXO2294" s="559"/>
      <c r="FXP2294" s="559"/>
      <c r="FXQ2294" s="559"/>
      <c r="FXR2294" s="559"/>
      <c r="FXS2294" s="559"/>
      <c r="FXT2294" s="559"/>
      <c r="FXU2294" s="559"/>
      <c r="FXV2294" s="559"/>
      <c r="FXW2294" s="559"/>
      <c r="FXX2294" s="559"/>
      <c r="FXY2294" s="559"/>
      <c r="FXZ2294" s="559"/>
      <c r="FYA2294" s="559"/>
      <c r="FYB2294" s="559"/>
      <c r="FYC2294" s="559"/>
      <c r="FYD2294" s="559"/>
      <c r="FYE2294" s="559"/>
      <c r="FYF2294" s="559"/>
      <c r="FYG2294" s="559"/>
      <c r="FYH2294" s="559"/>
      <c r="FYI2294" s="559"/>
      <c r="FYJ2294" s="559"/>
      <c r="FYK2294" s="559"/>
      <c r="FYL2294" s="559"/>
      <c r="FYM2294" s="559"/>
      <c r="FYN2294" s="559"/>
      <c r="FYO2294" s="559"/>
      <c r="FYP2294" s="559"/>
      <c r="FYQ2294" s="559"/>
      <c r="FYR2294" s="559"/>
      <c r="FYS2294" s="559"/>
      <c r="FYT2294" s="559"/>
      <c r="FYU2294" s="559"/>
      <c r="FYV2294" s="559"/>
      <c r="FYW2294" s="559"/>
      <c r="FYX2294" s="559"/>
      <c r="FYY2294" s="559"/>
      <c r="FYZ2294" s="559"/>
      <c r="FZA2294" s="559"/>
      <c r="FZB2294" s="559"/>
      <c r="FZC2294" s="559"/>
      <c r="FZD2294" s="559"/>
      <c r="FZE2294" s="559"/>
      <c r="FZF2294" s="559"/>
      <c r="FZG2294" s="559"/>
      <c r="FZH2294" s="559"/>
      <c r="FZI2294" s="559"/>
      <c r="FZJ2294" s="559"/>
      <c r="FZK2294" s="559"/>
      <c r="FZL2294" s="559"/>
      <c r="FZM2294" s="559"/>
      <c r="FZN2294" s="559"/>
      <c r="FZO2294" s="559"/>
      <c r="FZP2294" s="559"/>
      <c r="FZQ2294" s="559"/>
      <c r="FZR2294" s="559"/>
      <c r="FZS2294" s="559"/>
      <c r="FZT2294" s="559"/>
      <c r="FZU2294" s="559"/>
      <c r="FZV2294" s="559"/>
      <c r="FZW2294" s="559"/>
      <c r="FZX2294" s="559"/>
      <c r="FZY2294" s="559"/>
      <c r="FZZ2294" s="559"/>
      <c r="GAA2294" s="559"/>
      <c r="GAB2294" s="559"/>
      <c r="GAC2294" s="559"/>
      <c r="GAD2294" s="559"/>
      <c r="GAE2294" s="559"/>
      <c r="GAF2294" s="559"/>
      <c r="GAG2294" s="559"/>
      <c r="GAH2294" s="559"/>
      <c r="GAI2294" s="559"/>
      <c r="GAJ2294" s="559"/>
      <c r="GAK2294" s="559"/>
      <c r="GAL2294" s="559"/>
      <c r="GAM2294" s="559"/>
      <c r="GAN2294" s="559"/>
      <c r="GAO2294" s="559"/>
      <c r="GAP2294" s="559"/>
      <c r="GAQ2294" s="559"/>
      <c r="GAR2294" s="559"/>
      <c r="GAS2294" s="559"/>
      <c r="GAT2294" s="559"/>
      <c r="GAU2294" s="559"/>
      <c r="GAV2294" s="559"/>
      <c r="GAW2294" s="559"/>
      <c r="GAX2294" s="559"/>
      <c r="GAY2294" s="559"/>
      <c r="GAZ2294" s="559"/>
      <c r="GBA2294" s="559"/>
      <c r="GBB2294" s="559"/>
      <c r="GBC2294" s="559"/>
      <c r="GBD2294" s="559"/>
      <c r="GBE2294" s="559"/>
      <c r="GBF2294" s="559"/>
      <c r="GBG2294" s="559"/>
      <c r="GBH2294" s="559"/>
      <c r="GBI2294" s="559"/>
      <c r="GBJ2294" s="559"/>
      <c r="GBK2294" s="559"/>
      <c r="GBL2294" s="559"/>
      <c r="GBM2294" s="559"/>
      <c r="GBN2294" s="559"/>
      <c r="GBO2294" s="559"/>
      <c r="GBP2294" s="559"/>
      <c r="GBQ2294" s="559"/>
      <c r="GBR2294" s="559"/>
      <c r="GBS2294" s="559"/>
      <c r="GBT2294" s="559"/>
      <c r="GBU2294" s="559"/>
      <c r="GBV2294" s="559"/>
      <c r="GBW2294" s="559"/>
      <c r="GBX2294" s="559"/>
      <c r="GBY2294" s="559"/>
      <c r="GBZ2294" s="559"/>
      <c r="GCA2294" s="559"/>
      <c r="GCB2294" s="559"/>
      <c r="GCC2294" s="559"/>
      <c r="GCD2294" s="559"/>
      <c r="GCE2294" s="559"/>
      <c r="GCF2294" s="559"/>
      <c r="GCG2294" s="559"/>
      <c r="GCH2294" s="559"/>
      <c r="GCI2294" s="559"/>
      <c r="GCJ2294" s="559"/>
      <c r="GCK2294" s="559"/>
      <c r="GCL2294" s="559"/>
      <c r="GCM2294" s="559"/>
      <c r="GCN2294" s="559"/>
      <c r="GCO2294" s="559"/>
      <c r="GCP2294" s="559"/>
      <c r="GCQ2294" s="559"/>
      <c r="GCR2294" s="559"/>
      <c r="GCS2294" s="559"/>
      <c r="GCT2294" s="559"/>
      <c r="GCU2294" s="559"/>
      <c r="GCV2294" s="559"/>
      <c r="GCW2294" s="559"/>
      <c r="GCX2294" s="559"/>
      <c r="GCY2294" s="559"/>
      <c r="GCZ2294" s="559"/>
      <c r="GDA2294" s="559"/>
      <c r="GDB2294" s="559"/>
      <c r="GDC2294" s="559"/>
      <c r="GDD2294" s="559"/>
      <c r="GDE2294" s="559"/>
      <c r="GDF2294" s="559"/>
      <c r="GDG2294" s="559"/>
      <c r="GDH2294" s="559"/>
      <c r="GDI2294" s="559"/>
      <c r="GDJ2294" s="559"/>
      <c r="GDK2294" s="559"/>
      <c r="GDL2294" s="559"/>
      <c r="GDM2294" s="559"/>
      <c r="GDN2294" s="559"/>
      <c r="GDO2294" s="559"/>
      <c r="GDP2294" s="559"/>
      <c r="GDQ2294" s="559"/>
      <c r="GDR2294" s="559"/>
      <c r="GDS2294" s="559"/>
      <c r="GDT2294" s="559"/>
      <c r="GDU2294" s="559"/>
      <c r="GDV2294" s="559"/>
      <c r="GDW2294" s="559"/>
      <c r="GDX2294" s="559"/>
      <c r="GDY2294" s="559"/>
      <c r="GDZ2294" s="559"/>
      <c r="GEA2294" s="559"/>
      <c r="GEB2294" s="559"/>
      <c r="GEC2294" s="559"/>
      <c r="GED2294" s="559"/>
      <c r="GEE2294" s="559"/>
      <c r="GEF2294" s="559"/>
      <c r="GEG2294" s="559"/>
      <c r="GEH2294" s="559"/>
      <c r="GEI2294" s="559"/>
      <c r="GEJ2294" s="559"/>
      <c r="GEK2294" s="559"/>
      <c r="GEL2294" s="559"/>
      <c r="GEM2294" s="559"/>
      <c r="GEN2294" s="559"/>
      <c r="GEO2294" s="559"/>
      <c r="GEP2294" s="559"/>
      <c r="GEQ2294" s="559"/>
      <c r="GER2294" s="559"/>
      <c r="GES2294" s="559"/>
      <c r="GET2294" s="559"/>
      <c r="GEU2294" s="559"/>
      <c r="GEV2294" s="559"/>
      <c r="GEW2294" s="559"/>
      <c r="GEX2294" s="559"/>
      <c r="GEY2294" s="559"/>
      <c r="GEZ2294" s="559"/>
      <c r="GFA2294" s="559"/>
      <c r="GFB2294" s="559"/>
      <c r="GFC2294" s="559"/>
      <c r="GFD2294" s="559"/>
      <c r="GFE2294" s="559"/>
      <c r="GFF2294" s="559"/>
      <c r="GFG2294" s="559"/>
      <c r="GFH2294" s="559"/>
      <c r="GFI2294" s="559"/>
      <c r="GFJ2294" s="559"/>
      <c r="GFK2294" s="559"/>
      <c r="GFL2294" s="559"/>
      <c r="GFM2294" s="559"/>
      <c r="GFN2294" s="559"/>
      <c r="GFO2294" s="559"/>
      <c r="GFP2294" s="559"/>
      <c r="GFQ2294" s="559"/>
      <c r="GFR2294" s="559"/>
      <c r="GFS2294" s="559"/>
      <c r="GFT2294" s="559"/>
      <c r="GFU2294" s="559"/>
      <c r="GFV2294" s="559"/>
      <c r="GFW2294" s="559"/>
      <c r="GFX2294" s="559"/>
      <c r="GFY2294" s="559"/>
      <c r="GFZ2294" s="559"/>
      <c r="GGA2294" s="559"/>
      <c r="GGB2294" s="559"/>
      <c r="GGC2294" s="559"/>
      <c r="GGD2294" s="559"/>
      <c r="GGE2294" s="559"/>
      <c r="GGF2294" s="559"/>
      <c r="GGG2294" s="559"/>
      <c r="GGH2294" s="559"/>
      <c r="GGI2294" s="559"/>
      <c r="GGJ2294" s="559"/>
      <c r="GGK2294" s="559"/>
      <c r="GGL2294" s="559"/>
      <c r="GGM2294" s="559"/>
      <c r="GGN2294" s="559"/>
      <c r="GGO2294" s="559"/>
      <c r="GGP2294" s="559"/>
      <c r="GGQ2294" s="559"/>
      <c r="GGR2294" s="559"/>
      <c r="GGS2294" s="559"/>
      <c r="GGT2294" s="559"/>
      <c r="GGU2294" s="559"/>
      <c r="GGV2294" s="559"/>
      <c r="GGW2294" s="559"/>
      <c r="GGX2294" s="559"/>
      <c r="GGY2294" s="559"/>
      <c r="GGZ2294" s="559"/>
      <c r="GHA2294" s="559"/>
      <c r="GHB2294" s="559"/>
      <c r="GHC2294" s="559"/>
      <c r="GHD2294" s="559"/>
      <c r="GHE2294" s="559"/>
      <c r="GHF2294" s="559"/>
      <c r="GHG2294" s="559"/>
      <c r="GHH2294" s="559"/>
      <c r="GHI2294" s="559"/>
      <c r="GHJ2294" s="559"/>
      <c r="GHK2294" s="559"/>
      <c r="GHL2294" s="559"/>
      <c r="GHM2294" s="559"/>
      <c r="GHN2294" s="559"/>
      <c r="GHO2294" s="559"/>
      <c r="GHP2294" s="559"/>
      <c r="GHQ2294" s="559"/>
      <c r="GHR2294" s="559"/>
      <c r="GHS2294" s="559"/>
      <c r="GHT2294" s="559"/>
      <c r="GHU2294" s="559"/>
      <c r="GHV2294" s="559"/>
      <c r="GHW2294" s="559"/>
      <c r="GHX2294" s="559"/>
      <c r="GHY2294" s="559"/>
      <c r="GHZ2294" s="559"/>
      <c r="GIA2294" s="559"/>
      <c r="GIB2294" s="559"/>
      <c r="GIC2294" s="559"/>
      <c r="GID2294" s="559"/>
      <c r="GIE2294" s="559"/>
      <c r="GIF2294" s="559"/>
      <c r="GIG2294" s="559"/>
      <c r="GIH2294" s="559"/>
      <c r="GII2294" s="559"/>
      <c r="GIJ2294" s="559"/>
      <c r="GIK2294" s="559"/>
      <c r="GIL2294" s="559"/>
      <c r="GIM2294" s="559"/>
      <c r="GIN2294" s="559"/>
      <c r="GIO2294" s="559"/>
      <c r="GIP2294" s="559"/>
      <c r="GIQ2294" s="559"/>
      <c r="GIR2294" s="559"/>
      <c r="GIS2294" s="559"/>
      <c r="GIT2294" s="559"/>
      <c r="GIU2294" s="559"/>
      <c r="GIV2294" s="559"/>
      <c r="GIW2294" s="559"/>
      <c r="GIX2294" s="559"/>
      <c r="GIY2294" s="559"/>
      <c r="GIZ2294" s="559"/>
      <c r="GJA2294" s="559"/>
      <c r="GJB2294" s="559"/>
      <c r="GJC2294" s="559"/>
      <c r="GJD2294" s="559"/>
      <c r="GJE2294" s="559"/>
      <c r="GJF2294" s="559"/>
      <c r="GJG2294" s="559"/>
      <c r="GJH2294" s="559"/>
      <c r="GJI2294" s="559"/>
      <c r="GJJ2294" s="559"/>
      <c r="GJK2294" s="559"/>
      <c r="GJL2294" s="559"/>
      <c r="GJM2294" s="559"/>
      <c r="GJN2294" s="559"/>
      <c r="GJO2294" s="559"/>
      <c r="GJP2294" s="559"/>
      <c r="GJQ2294" s="559"/>
      <c r="GJR2294" s="559"/>
      <c r="GJS2294" s="559"/>
      <c r="GJT2294" s="559"/>
      <c r="GJU2294" s="559"/>
      <c r="GJV2294" s="559"/>
      <c r="GJW2294" s="559"/>
      <c r="GJX2294" s="559"/>
      <c r="GJY2294" s="559"/>
      <c r="GJZ2294" s="559"/>
      <c r="GKA2294" s="559"/>
      <c r="GKB2294" s="559"/>
      <c r="GKC2294" s="559"/>
      <c r="GKD2294" s="559"/>
      <c r="GKE2294" s="559"/>
      <c r="GKF2294" s="559"/>
      <c r="GKG2294" s="559"/>
      <c r="GKH2294" s="559"/>
      <c r="GKI2294" s="559"/>
      <c r="GKJ2294" s="559"/>
      <c r="GKK2294" s="559"/>
      <c r="GKL2294" s="559"/>
      <c r="GKM2294" s="559"/>
      <c r="GKN2294" s="559"/>
      <c r="GKO2294" s="559"/>
      <c r="GKP2294" s="559"/>
      <c r="GKQ2294" s="559"/>
      <c r="GKR2294" s="559"/>
      <c r="GKS2294" s="559"/>
      <c r="GKT2294" s="559"/>
      <c r="GKU2294" s="559"/>
      <c r="GKV2294" s="559"/>
      <c r="GKW2294" s="559"/>
      <c r="GKX2294" s="559"/>
      <c r="GKY2294" s="559"/>
      <c r="GKZ2294" s="559"/>
      <c r="GLA2294" s="559"/>
      <c r="GLB2294" s="559"/>
      <c r="GLC2294" s="559"/>
      <c r="GLD2294" s="559"/>
      <c r="GLE2294" s="559"/>
      <c r="GLF2294" s="559"/>
      <c r="GLG2294" s="559"/>
      <c r="GLH2294" s="559"/>
      <c r="GLI2294" s="559"/>
      <c r="GLJ2294" s="559"/>
      <c r="GLK2294" s="559"/>
      <c r="GLL2294" s="559"/>
      <c r="GLM2294" s="559"/>
      <c r="GLN2294" s="559"/>
      <c r="GLO2294" s="559"/>
      <c r="GLP2294" s="559"/>
      <c r="GLQ2294" s="559"/>
      <c r="GLR2294" s="559"/>
      <c r="GLS2294" s="559"/>
      <c r="GLT2294" s="559"/>
      <c r="GLU2294" s="559"/>
      <c r="GLV2294" s="559"/>
      <c r="GLW2294" s="559"/>
      <c r="GLX2294" s="559"/>
      <c r="GLY2294" s="559"/>
      <c r="GLZ2294" s="559"/>
      <c r="GMA2294" s="559"/>
      <c r="GMB2294" s="559"/>
      <c r="GMC2294" s="559"/>
      <c r="GMD2294" s="559"/>
      <c r="GME2294" s="559"/>
      <c r="GMF2294" s="559"/>
      <c r="GMG2294" s="559"/>
      <c r="GMH2294" s="559"/>
      <c r="GMI2294" s="559"/>
      <c r="GMJ2294" s="559"/>
      <c r="GMK2294" s="559"/>
      <c r="GML2294" s="559"/>
      <c r="GMM2294" s="559"/>
      <c r="GMN2294" s="559"/>
      <c r="GMO2294" s="559"/>
      <c r="GMP2294" s="559"/>
      <c r="GMQ2294" s="559"/>
      <c r="GMR2294" s="559"/>
      <c r="GMS2294" s="559"/>
      <c r="GMT2294" s="559"/>
      <c r="GMU2294" s="559"/>
      <c r="GMV2294" s="559"/>
      <c r="GMW2294" s="559"/>
      <c r="GMX2294" s="559"/>
      <c r="GMY2294" s="559"/>
      <c r="GMZ2294" s="559"/>
      <c r="GNA2294" s="559"/>
      <c r="GNB2294" s="559"/>
      <c r="GNC2294" s="559"/>
      <c r="GND2294" s="559"/>
      <c r="GNE2294" s="559"/>
      <c r="GNF2294" s="559"/>
      <c r="GNG2294" s="559"/>
      <c r="GNH2294" s="559"/>
      <c r="GNI2294" s="559"/>
      <c r="GNJ2294" s="559"/>
      <c r="GNK2294" s="559"/>
      <c r="GNL2294" s="559"/>
      <c r="GNM2294" s="559"/>
      <c r="GNN2294" s="559"/>
      <c r="GNO2294" s="559"/>
      <c r="GNP2294" s="559"/>
      <c r="GNQ2294" s="559"/>
      <c r="GNR2294" s="559"/>
      <c r="GNS2294" s="559"/>
      <c r="GNT2294" s="559"/>
      <c r="GNU2294" s="559"/>
      <c r="GNV2294" s="559"/>
      <c r="GNW2294" s="559"/>
      <c r="GNX2294" s="559"/>
      <c r="GNY2294" s="559"/>
      <c r="GNZ2294" s="559"/>
      <c r="GOA2294" s="559"/>
      <c r="GOB2294" s="559"/>
      <c r="GOC2294" s="559"/>
      <c r="GOD2294" s="559"/>
      <c r="GOE2294" s="559"/>
      <c r="GOF2294" s="559"/>
      <c r="GOG2294" s="559"/>
      <c r="GOH2294" s="559"/>
      <c r="GOI2294" s="559"/>
      <c r="GOJ2294" s="559"/>
      <c r="GOK2294" s="559"/>
      <c r="GOL2294" s="559"/>
      <c r="GOM2294" s="559"/>
      <c r="GON2294" s="559"/>
      <c r="GOO2294" s="559"/>
      <c r="GOP2294" s="559"/>
      <c r="GOQ2294" s="559"/>
      <c r="GOR2294" s="559"/>
      <c r="GOS2294" s="559"/>
      <c r="GOT2294" s="559"/>
      <c r="GOU2294" s="559"/>
      <c r="GOV2294" s="559"/>
      <c r="GOW2294" s="559"/>
      <c r="GOX2294" s="559"/>
      <c r="GOY2294" s="559"/>
      <c r="GOZ2294" s="559"/>
      <c r="GPA2294" s="559"/>
      <c r="GPB2294" s="559"/>
      <c r="GPC2294" s="559"/>
      <c r="GPD2294" s="559"/>
      <c r="GPE2294" s="559"/>
      <c r="GPF2294" s="559"/>
      <c r="GPG2294" s="559"/>
      <c r="GPH2294" s="559"/>
      <c r="GPI2294" s="559"/>
      <c r="GPJ2294" s="559"/>
      <c r="GPK2294" s="559"/>
      <c r="GPL2294" s="559"/>
      <c r="GPM2294" s="559"/>
      <c r="GPN2294" s="559"/>
      <c r="GPO2294" s="559"/>
      <c r="GPP2294" s="559"/>
      <c r="GPQ2294" s="559"/>
      <c r="GPR2294" s="559"/>
      <c r="GPS2294" s="559"/>
      <c r="GPT2294" s="559"/>
      <c r="GPU2294" s="559"/>
      <c r="GPV2294" s="559"/>
      <c r="GPW2294" s="559"/>
      <c r="GPX2294" s="559"/>
      <c r="GPY2294" s="559"/>
      <c r="GPZ2294" s="559"/>
      <c r="GQA2294" s="559"/>
      <c r="GQB2294" s="559"/>
      <c r="GQC2294" s="559"/>
      <c r="GQD2294" s="559"/>
      <c r="GQE2294" s="559"/>
      <c r="GQF2294" s="559"/>
      <c r="GQG2294" s="559"/>
      <c r="GQH2294" s="559"/>
      <c r="GQI2294" s="559"/>
      <c r="GQJ2294" s="559"/>
      <c r="GQK2294" s="559"/>
      <c r="GQL2294" s="559"/>
      <c r="GQM2294" s="559"/>
      <c r="GQN2294" s="559"/>
      <c r="GQO2294" s="559"/>
      <c r="GQP2294" s="559"/>
      <c r="GQQ2294" s="559"/>
      <c r="GQR2294" s="559"/>
      <c r="GQS2294" s="559"/>
      <c r="GQT2294" s="559"/>
      <c r="GQU2294" s="559"/>
      <c r="GQV2294" s="559"/>
      <c r="GQW2294" s="559"/>
      <c r="GQX2294" s="559"/>
      <c r="GQY2294" s="559"/>
      <c r="GQZ2294" s="559"/>
      <c r="GRA2294" s="559"/>
      <c r="GRB2294" s="559"/>
      <c r="GRC2294" s="559"/>
      <c r="GRD2294" s="559"/>
      <c r="GRE2294" s="559"/>
      <c r="GRF2294" s="559"/>
      <c r="GRG2294" s="559"/>
      <c r="GRH2294" s="559"/>
      <c r="GRI2294" s="559"/>
      <c r="GRJ2294" s="559"/>
      <c r="GRK2294" s="559"/>
      <c r="GRL2294" s="559"/>
      <c r="GRM2294" s="559"/>
      <c r="GRN2294" s="559"/>
      <c r="GRO2294" s="559"/>
      <c r="GRP2294" s="559"/>
      <c r="GRQ2294" s="559"/>
      <c r="GRR2294" s="559"/>
      <c r="GRS2294" s="559"/>
      <c r="GRT2294" s="559"/>
      <c r="GRU2294" s="559"/>
      <c r="GRV2294" s="559"/>
      <c r="GRW2294" s="559"/>
      <c r="GRX2294" s="559"/>
      <c r="GRY2294" s="559"/>
      <c r="GRZ2294" s="559"/>
      <c r="GSA2294" s="559"/>
      <c r="GSB2294" s="559"/>
      <c r="GSC2294" s="559"/>
      <c r="GSD2294" s="559"/>
      <c r="GSE2294" s="559"/>
      <c r="GSF2294" s="559"/>
      <c r="GSG2294" s="559"/>
      <c r="GSH2294" s="559"/>
      <c r="GSI2294" s="559"/>
      <c r="GSJ2294" s="559"/>
      <c r="GSK2294" s="559"/>
      <c r="GSL2294" s="559"/>
      <c r="GSM2294" s="559"/>
      <c r="GSN2294" s="559"/>
      <c r="GSO2294" s="559"/>
      <c r="GSP2294" s="559"/>
      <c r="GSQ2294" s="559"/>
      <c r="GSR2294" s="559"/>
      <c r="GSS2294" s="559"/>
      <c r="GST2294" s="559"/>
      <c r="GSU2294" s="559"/>
      <c r="GSV2294" s="559"/>
      <c r="GSW2294" s="559"/>
      <c r="GSX2294" s="559"/>
      <c r="GSY2294" s="559"/>
      <c r="GSZ2294" s="559"/>
      <c r="GTA2294" s="559"/>
      <c r="GTB2294" s="559"/>
      <c r="GTC2294" s="559"/>
      <c r="GTD2294" s="559"/>
      <c r="GTE2294" s="559"/>
      <c r="GTF2294" s="559"/>
      <c r="GTG2294" s="559"/>
      <c r="GTH2294" s="559"/>
      <c r="GTI2294" s="559"/>
      <c r="GTJ2294" s="559"/>
      <c r="GTK2294" s="559"/>
      <c r="GTL2294" s="559"/>
      <c r="GTM2294" s="559"/>
      <c r="GTN2294" s="559"/>
      <c r="GTO2294" s="559"/>
      <c r="GTP2294" s="559"/>
      <c r="GTQ2294" s="559"/>
      <c r="GTR2294" s="559"/>
      <c r="GTS2294" s="559"/>
      <c r="GTT2294" s="559"/>
      <c r="GTU2294" s="559"/>
      <c r="GTV2294" s="559"/>
      <c r="GTW2294" s="559"/>
      <c r="GTX2294" s="559"/>
      <c r="GTY2294" s="559"/>
      <c r="GTZ2294" s="559"/>
      <c r="GUA2294" s="559"/>
      <c r="GUB2294" s="559"/>
      <c r="GUC2294" s="559"/>
      <c r="GUD2294" s="559"/>
      <c r="GUE2294" s="559"/>
      <c r="GUF2294" s="559"/>
      <c r="GUG2294" s="559"/>
      <c r="GUH2294" s="559"/>
      <c r="GUI2294" s="559"/>
      <c r="GUJ2294" s="559"/>
      <c r="GUK2294" s="559"/>
      <c r="GUL2294" s="559"/>
      <c r="GUM2294" s="559"/>
      <c r="GUN2294" s="559"/>
      <c r="GUO2294" s="559"/>
      <c r="GUP2294" s="559"/>
      <c r="GUQ2294" s="559"/>
      <c r="GUR2294" s="559"/>
      <c r="GUS2294" s="559"/>
      <c r="GUT2294" s="559"/>
      <c r="GUU2294" s="559"/>
      <c r="GUV2294" s="559"/>
      <c r="GUW2294" s="559"/>
      <c r="GUX2294" s="559"/>
      <c r="GUY2294" s="559"/>
      <c r="GUZ2294" s="559"/>
      <c r="GVA2294" s="559"/>
      <c r="GVB2294" s="559"/>
      <c r="GVC2294" s="559"/>
      <c r="GVD2294" s="559"/>
      <c r="GVE2294" s="559"/>
      <c r="GVF2294" s="559"/>
      <c r="GVG2294" s="559"/>
      <c r="GVH2294" s="559"/>
      <c r="GVI2294" s="559"/>
      <c r="GVJ2294" s="559"/>
      <c r="GVK2294" s="559"/>
      <c r="GVL2294" s="559"/>
      <c r="GVM2294" s="559"/>
      <c r="GVN2294" s="559"/>
      <c r="GVO2294" s="559"/>
      <c r="GVP2294" s="559"/>
      <c r="GVQ2294" s="559"/>
      <c r="GVR2294" s="559"/>
      <c r="GVS2294" s="559"/>
      <c r="GVT2294" s="559"/>
      <c r="GVU2294" s="559"/>
      <c r="GVV2294" s="559"/>
      <c r="GVW2294" s="559"/>
      <c r="GVX2294" s="559"/>
      <c r="GVY2294" s="559"/>
      <c r="GVZ2294" s="559"/>
      <c r="GWA2294" s="559"/>
      <c r="GWB2294" s="559"/>
      <c r="GWC2294" s="559"/>
      <c r="GWD2294" s="559"/>
      <c r="GWE2294" s="559"/>
      <c r="GWF2294" s="559"/>
      <c r="GWG2294" s="559"/>
      <c r="GWH2294" s="559"/>
      <c r="GWI2294" s="559"/>
      <c r="GWJ2294" s="559"/>
      <c r="GWK2294" s="559"/>
      <c r="GWL2294" s="559"/>
      <c r="GWM2294" s="559"/>
      <c r="GWN2294" s="559"/>
      <c r="GWO2294" s="559"/>
      <c r="GWP2294" s="559"/>
      <c r="GWQ2294" s="559"/>
      <c r="GWR2294" s="559"/>
      <c r="GWS2294" s="559"/>
      <c r="GWT2294" s="559"/>
      <c r="GWU2294" s="559"/>
      <c r="GWV2294" s="559"/>
      <c r="GWW2294" s="559"/>
      <c r="GWX2294" s="559"/>
      <c r="GWY2294" s="559"/>
      <c r="GWZ2294" s="559"/>
      <c r="GXA2294" s="559"/>
      <c r="GXB2294" s="559"/>
      <c r="GXC2294" s="559"/>
      <c r="GXD2294" s="559"/>
      <c r="GXE2294" s="559"/>
      <c r="GXF2294" s="559"/>
      <c r="GXG2294" s="559"/>
      <c r="GXH2294" s="559"/>
      <c r="GXI2294" s="559"/>
      <c r="GXJ2294" s="559"/>
      <c r="GXK2294" s="559"/>
      <c r="GXL2294" s="559"/>
      <c r="GXM2294" s="559"/>
      <c r="GXN2294" s="559"/>
      <c r="GXO2294" s="559"/>
      <c r="GXP2294" s="559"/>
      <c r="GXQ2294" s="559"/>
      <c r="GXR2294" s="559"/>
      <c r="GXS2294" s="559"/>
      <c r="GXT2294" s="559"/>
      <c r="GXU2294" s="559"/>
      <c r="GXV2294" s="559"/>
      <c r="GXW2294" s="559"/>
      <c r="GXX2294" s="559"/>
      <c r="GXY2294" s="559"/>
      <c r="GXZ2294" s="559"/>
      <c r="GYA2294" s="559"/>
      <c r="GYB2294" s="559"/>
      <c r="GYC2294" s="559"/>
      <c r="GYD2294" s="559"/>
      <c r="GYE2294" s="559"/>
      <c r="GYF2294" s="559"/>
      <c r="GYG2294" s="559"/>
      <c r="GYH2294" s="559"/>
      <c r="GYI2294" s="559"/>
      <c r="GYJ2294" s="559"/>
      <c r="GYK2294" s="559"/>
      <c r="GYL2294" s="559"/>
      <c r="GYM2294" s="559"/>
      <c r="GYN2294" s="559"/>
      <c r="GYO2294" s="559"/>
      <c r="GYP2294" s="559"/>
      <c r="GYQ2294" s="559"/>
      <c r="GYR2294" s="559"/>
      <c r="GYS2294" s="559"/>
      <c r="GYT2294" s="559"/>
      <c r="GYU2294" s="559"/>
      <c r="GYV2294" s="559"/>
      <c r="GYW2294" s="559"/>
      <c r="GYX2294" s="559"/>
      <c r="GYY2294" s="559"/>
      <c r="GYZ2294" s="559"/>
      <c r="GZA2294" s="559"/>
      <c r="GZB2294" s="559"/>
      <c r="GZC2294" s="559"/>
      <c r="GZD2294" s="559"/>
      <c r="GZE2294" s="559"/>
      <c r="GZF2294" s="559"/>
      <c r="GZG2294" s="559"/>
      <c r="GZH2294" s="559"/>
      <c r="GZI2294" s="559"/>
      <c r="GZJ2294" s="559"/>
      <c r="GZK2294" s="559"/>
      <c r="GZL2294" s="559"/>
      <c r="GZM2294" s="559"/>
      <c r="GZN2294" s="559"/>
      <c r="GZO2294" s="559"/>
      <c r="GZP2294" s="559"/>
      <c r="GZQ2294" s="559"/>
      <c r="GZR2294" s="559"/>
      <c r="GZS2294" s="559"/>
      <c r="GZT2294" s="559"/>
      <c r="GZU2294" s="559"/>
      <c r="GZV2294" s="559"/>
      <c r="GZW2294" s="559"/>
      <c r="GZX2294" s="559"/>
      <c r="GZY2294" s="559"/>
      <c r="GZZ2294" s="559"/>
      <c r="HAA2294" s="559"/>
      <c r="HAB2294" s="559"/>
      <c r="HAC2294" s="559"/>
      <c r="HAD2294" s="559"/>
      <c r="HAE2294" s="559"/>
      <c r="HAF2294" s="559"/>
      <c r="HAG2294" s="559"/>
      <c r="HAH2294" s="559"/>
      <c r="HAI2294" s="559"/>
      <c r="HAJ2294" s="559"/>
      <c r="HAK2294" s="559"/>
      <c r="HAL2294" s="559"/>
      <c r="HAM2294" s="559"/>
      <c r="HAN2294" s="559"/>
      <c r="HAO2294" s="559"/>
      <c r="HAP2294" s="559"/>
      <c r="HAQ2294" s="559"/>
      <c r="HAR2294" s="559"/>
      <c r="HAS2294" s="559"/>
      <c r="HAT2294" s="559"/>
      <c r="HAU2294" s="559"/>
      <c r="HAV2294" s="559"/>
      <c r="HAW2294" s="559"/>
      <c r="HAX2294" s="559"/>
      <c r="HAY2294" s="559"/>
      <c r="HAZ2294" s="559"/>
      <c r="HBA2294" s="559"/>
      <c r="HBB2294" s="559"/>
      <c r="HBC2294" s="559"/>
      <c r="HBD2294" s="559"/>
      <c r="HBE2294" s="559"/>
      <c r="HBF2294" s="559"/>
      <c r="HBG2294" s="559"/>
      <c r="HBH2294" s="559"/>
      <c r="HBI2294" s="559"/>
      <c r="HBJ2294" s="559"/>
      <c r="HBK2294" s="559"/>
      <c r="HBL2294" s="559"/>
      <c r="HBM2294" s="559"/>
      <c r="HBN2294" s="559"/>
      <c r="HBO2294" s="559"/>
      <c r="HBP2294" s="559"/>
      <c r="HBQ2294" s="559"/>
      <c r="HBR2294" s="559"/>
      <c r="HBS2294" s="559"/>
      <c r="HBT2294" s="559"/>
      <c r="HBU2294" s="559"/>
      <c r="HBV2294" s="559"/>
      <c r="HBW2294" s="559"/>
      <c r="HBX2294" s="559"/>
      <c r="HBY2294" s="559"/>
      <c r="HBZ2294" s="559"/>
      <c r="HCA2294" s="559"/>
      <c r="HCB2294" s="559"/>
      <c r="HCC2294" s="559"/>
      <c r="HCD2294" s="559"/>
      <c r="HCE2294" s="559"/>
      <c r="HCF2294" s="559"/>
      <c r="HCG2294" s="559"/>
      <c r="HCH2294" s="559"/>
      <c r="HCI2294" s="559"/>
      <c r="HCJ2294" s="559"/>
      <c r="HCK2294" s="559"/>
      <c r="HCL2294" s="559"/>
      <c r="HCM2294" s="559"/>
      <c r="HCN2294" s="559"/>
      <c r="HCO2294" s="559"/>
      <c r="HCP2294" s="559"/>
      <c r="HCQ2294" s="559"/>
      <c r="HCR2294" s="559"/>
      <c r="HCS2294" s="559"/>
      <c r="HCT2294" s="559"/>
      <c r="HCU2294" s="559"/>
      <c r="HCV2294" s="559"/>
      <c r="HCW2294" s="559"/>
      <c r="HCX2294" s="559"/>
      <c r="HCY2294" s="559"/>
      <c r="HCZ2294" s="559"/>
      <c r="HDA2294" s="559"/>
      <c r="HDB2294" s="559"/>
      <c r="HDC2294" s="559"/>
      <c r="HDD2294" s="559"/>
      <c r="HDE2294" s="559"/>
      <c r="HDF2294" s="559"/>
      <c r="HDG2294" s="559"/>
      <c r="HDH2294" s="559"/>
      <c r="HDI2294" s="559"/>
      <c r="HDJ2294" s="559"/>
      <c r="HDK2294" s="559"/>
      <c r="HDL2294" s="559"/>
      <c r="HDM2294" s="559"/>
      <c r="HDN2294" s="559"/>
      <c r="HDO2294" s="559"/>
      <c r="HDP2294" s="559"/>
      <c r="HDQ2294" s="559"/>
      <c r="HDR2294" s="559"/>
      <c r="HDS2294" s="559"/>
      <c r="HDT2294" s="559"/>
      <c r="HDU2294" s="559"/>
      <c r="HDV2294" s="559"/>
      <c r="HDW2294" s="559"/>
      <c r="HDX2294" s="559"/>
      <c r="HDY2294" s="559"/>
      <c r="HDZ2294" s="559"/>
      <c r="HEA2294" s="559"/>
      <c r="HEB2294" s="559"/>
      <c r="HEC2294" s="559"/>
      <c r="HED2294" s="559"/>
      <c r="HEE2294" s="559"/>
      <c r="HEF2294" s="559"/>
      <c r="HEG2294" s="559"/>
      <c r="HEH2294" s="559"/>
      <c r="HEI2294" s="559"/>
      <c r="HEJ2294" s="559"/>
      <c r="HEK2294" s="559"/>
      <c r="HEL2294" s="559"/>
      <c r="HEM2294" s="559"/>
      <c r="HEN2294" s="559"/>
      <c r="HEO2294" s="559"/>
      <c r="HEP2294" s="559"/>
      <c r="HEQ2294" s="559"/>
      <c r="HER2294" s="559"/>
      <c r="HES2294" s="559"/>
      <c r="HET2294" s="559"/>
      <c r="HEU2294" s="559"/>
      <c r="HEV2294" s="559"/>
      <c r="HEW2294" s="559"/>
      <c r="HEX2294" s="559"/>
      <c r="HEY2294" s="559"/>
      <c r="HEZ2294" s="559"/>
      <c r="HFA2294" s="559"/>
      <c r="HFB2294" s="559"/>
      <c r="HFC2294" s="559"/>
      <c r="HFD2294" s="559"/>
      <c r="HFE2294" s="559"/>
      <c r="HFF2294" s="559"/>
      <c r="HFG2294" s="559"/>
      <c r="HFH2294" s="559"/>
      <c r="HFI2294" s="559"/>
      <c r="HFJ2294" s="559"/>
      <c r="HFK2294" s="559"/>
      <c r="HFL2294" s="559"/>
      <c r="HFM2294" s="559"/>
      <c r="HFN2294" s="559"/>
      <c r="HFO2294" s="559"/>
      <c r="HFP2294" s="559"/>
      <c r="HFQ2294" s="559"/>
      <c r="HFR2294" s="559"/>
      <c r="HFS2294" s="559"/>
      <c r="HFT2294" s="559"/>
      <c r="HFU2294" s="559"/>
      <c r="HFV2294" s="559"/>
      <c r="HFW2294" s="559"/>
      <c r="HFX2294" s="559"/>
      <c r="HFY2294" s="559"/>
      <c r="HFZ2294" s="559"/>
      <c r="HGA2294" s="559"/>
      <c r="HGB2294" s="559"/>
      <c r="HGC2294" s="559"/>
      <c r="HGD2294" s="559"/>
      <c r="HGE2294" s="559"/>
      <c r="HGF2294" s="559"/>
      <c r="HGG2294" s="559"/>
      <c r="HGH2294" s="559"/>
      <c r="HGI2294" s="559"/>
      <c r="HGJ2294" s="559"/>
      <c r="HGK2294" s="559"/>
      <c r="HGL2294" s="559"/>
      <c r="HGM2294" s="559"/>
      <c r="HGN2294" s="559"/>
      <c r="HGO2294" s="559"/>
      <c r="HGP2294" s="559"/>
      <c r="HGQ2294" s="559"/>
      <c r="HGR2294" s="559"/>
      <c r="HGS2294" s="559"/>
      <c r="HGT2294" s="559"/>
      <c r="HGU2294" s="559"/>
      <c r="HGV2294" s="559"/>
      <c r="HGW2294" s="559"/>
      <c r="HGX2294" s="559"/>
      <c r="HGY2294" s="559"/>
      <c r="HGZ2294" s="559"/>
      <c r="HHA2294" s="559"/>
      <c r="HHB2294" s="559"/>
      <c r="HHC2294" s="559"/>
      <c r="HHD2294" s="559"/>
      <c r="HHE2294" s="559"/>
      <c r="HHF2294" s="559"/>
      <c r="HHG2294" s="559"/>
      <c r="HHH2294" s="559"/>
      <c r="HHI2294" s="559"/>
      <c r="HHJ2294" s="559"/>
      <c r="HHK2294" s="559"/>
      <c r="HHL2294" s="559"/>
      <c r="HHM2294" s="559"/>
      <c r="HHN2294" s="559"/>
      <c r="HHO2294" s="559"/>
      <c r="HHP2294" s="559"/>
      <c r="HHQ2294" s="559"/>
      <c r="HHR2294" s="559"/>
      <c r="HHS2294" s="559"/>
      <c r="HHT2294" s="559"/>
      <c r="HHU2294" s="559"/>
      <c r="HHV2294" s="559"/>
      <c r="HHW2294" s="559"/>
      <c r="HHX2294" s="559"/>
      <c r="HHY2294" s="559"/>
      <c r="HHZ2294" s="559"/>
      <c r="HIA2294" s="559"/>
      <c r="HIB2294" s="559"/>
      <c r="HIC2294" s="559"/>
      <c r="HID2294" s="559"/>
      <c r="HIE2294" s="559"/>
      <c r="HIF2294" s="559"/>
      <c r="HIG2294" s="559"/>
      <c r="HIH2294" s="559"/>
      <c r="HII2294" s="559"/>
      <c r="HIJ2294" s="559"/>
      <c r="HIK2294" s="559"/>
      <c r="HIL2294" s="559"/>
      <c r="HIM2294" s="559"/>
      <c r="HIN2294" s="559"/>
      <c r="HIO2294" s="559"/>
      <c r="HIP2294" s="559"/>
      <c r="HIQ2294" s="559"/>
      <c r="HIR2294" s="559"/>
      <c r="HIS2294" s="559"/>
      <c r="HIT2294" s="559"/>
      <c r="HIU2294" s="559"/>
      <c r="HIV2294" s="559"/>
      <c r="HIW2294" s="559"/>
      <c r="HIX2294" s="559"/>
      <c r="HIY2294" s="559"/>
      <c r="HIZ2294" s="559"/>
      <c r="HJA2294" s="559"/>
      <c r="HJB2294" s="559"/>
      <c r="HJC2294" s="559"/>
      <c r="HJD2294" s="559"/>
      <c r="HJE2294" s="559"/>
      <c r="HJF2294" s="559"/>
      <c r="HJG2294" s="559"/>
      <c r="HJH2294" s="559"/>
      <c r="HJI2294" s="559"/>
      <c r="HJJ2294" s="559"/>
      <c r="HJK2294" s="559"/>
      <c r="HJL2294" s="559"/>
      <c r="HJM2294" s="559"/>
      <c r="HJN2294" s="559"/>
      <c r="HJO2294" s="559"/>
      <c r="HJP2294" s="559"/>
      <c r="HJQ2294" s="559"/>
      <c r="HJR2294" s="559"/>
      <c r="HJS2294" s="559"/>
      <c r="HJT2294" s="559"/>
      <c r="HJU2294" s="559"/>
      <c r="HJV2294" s="559"/>
      <c r="HJW2294" s="559"/>
      <c r="HJX2294" s="559"/>
      <c r="HJY2294" s="559"/>
      <c r="HJZ2294" s="559"/>
      <c r="HKA2294" s="559"/>
      <c r="HKB2294" s="559"/>
      <c r="HKC2294" s="559"/>
      <c r="HKD2294" s="559"/>
      <c r="HKE2294" s="559"/>
      <c r="HKF2294" s="559"/>
      <c r="HKG2294" s="559"/>
      <c r="HKH2294" s="559"/>
      <c r="HKI2294" s="559"/>
      <c r="HKJ2294" s="559"/>
      <c r="HKK2294" s="559"/>
      <c r="HKL2294" s="559"/>
      <c r="HKM2294" s="559"/>
      <c r="HKN2294" s="559"/>
      <c r="HKO2294" s="559"/>
      <c r="HKP2294" s="559"/>
      <c r="HKQ2294" s="559"/>
      <c r="HKR2294" s="559"/>
      <c r="HKS2294" s="559"/>
      <c r="HKT2294" s="559"/>
      <c r="HKU2294" s="559"/>
      <c r="HKV2294" s="559"/>
      <c r="HKW2294" s="559"/>
      <c r="HKX2294" s="559"/>
      <c r="HKY2294" s="559"/>
      <c r="HKZ2294" s="559"/>
      <c r="HLA2294" s="559"/>
      <c r="HLB2294" s="559"/>
      <c r="HLC2294" s="559"/>
      <c r="HLD2294" s="559"/>
      <c r="HLE2294" s="559"/>
      <c r="HLF2294" s="559"/>
      <c r="HLG2294" s="559"/>
      <c r="HLH2294" s="559"/>
      <c r="HLI2294" s="559"/>
      <c r="HLJ2294" s="559"/>
      <c r="HLK2294" s="559"/>
      <c r="HLL2294" s="559"/>
      <c r="HLM2294" s="559"/>
      <c r="HLN2294" s="559"/>
      <c r="HLO2294" s="559"/>
      <c r="HLP2294" s="559"/>
      <c r="HLQ2294" s="559"/>
      <c r="HLR2294" s="559"/>
      <c r="HLS2294" s="559"/>
      <c r="HLT2294" s="559"/>
      <c r="HLU2294" s="559"/>
      <c r="HLV2294" s="559"/>
      <c r="HLW2294" s="559"/>
      <c r="HLX2294" s="559"/>
      <c r="HLY2294" s="559"/>
      <c r="HLZ2294" s="559"/>
      <c r="HMA2294" s="559"/>
      <c r="HMB2294" s="559"/>
      <c r="HMC2294" s="559"/>
      <c r="HMD2294" s="559"/>
      <c r="HME2294" s="559"/>
      <c r="HMF2294" s="559"/>
      <c r="HMG2294" s="559"/>
      <c r="HMH2294" s="559"/>
      <c r="HMI2294" s="559"/>
      <c r="HMJ2294" s="559"/>
      <c r="HMK2294" s="559"/>
      <c r="HML2294" s="559"/>
      <c r="HMM2294" s="559"/>
      <c r="HMN2294" s="559"/>
      <c r="HMO2294" s="559"/>
      <c r="HMP2294" s="559"/>
      <c r="HMQ2294" s="559"/>
      <c r="HMR2294" s="559"/>
      <c r="HMS2294" s="559"/>
      <c r="HMT2294" s="559"/>
      <c r="HMU2294" s="559"/>
      <c r="HMV2294" s="559"/>
      <c r="HMW2294" s="559"/>
      <c r="HMX2294" s="559"/>
      <c r="HMY2294" s="559"/>
      <c r="HMZ2294" s="559"/>
      <c r="HNA2294" s="559"/>
      <c r="HNB2294" s="559"/>
      <c r="HNC2294" s="559"/>
      <c r="HND2294" s="559"/>
      <c r="HNE2294" s="559"/>
      <c r="HNF2294" s="559"/>
      <c r="HNG2294" s="559"/>
      <c r="HNH2294" s="559"/>
      <c r="HNI2294" s="559"/>
      <c r="HNJ2294" s="559"/>
      <c r="HNK2294" s="559"/>
      <c r="HNL2294" s="559"/>
      <c r="HNM2294" s="559"/>
      <c r="HNN2294" s="559"/>
      <c r="HNO2294" s="559"/>
      <c r="HNP2294" s="559"/>
      <c r="HNQ2294" s="559"/>
      <c r="HNR2294" s="559"/>
      <c r="HNS2294" s="559"/>
      <c r="HNT2294" s="559"/>
      <c r="HNU2294" s="559"/>
      <c r="HNV2294" s="559"/>
      <c r="HNW2294" s="559"/>
      <c r="HNX2294" s="559"/>
      <c r="HNY2294" s="559"/>
      <c r="HNZ2294" s="559"/>
      <c r="HOA2294" s="559"/>
      <c r="HOB2294" s="559"/>
      <c r="HOC2294" s="559"/>
      <c r="HOD2294" s="559"/>
      <c r="HOE2294" s="559"/>
      <c r="HOF2294" s="559"/>
      <c r="HOG2294" s="559"/>
      <c r="HOH2294" s="559"/>
      <c r="HOI2294" s="559"/>
      <c r="HOJ2294" s="559"/>
      <c r="HOK2294" s="559"/>
      <c r="HOL2294" s="559"/>
      <c r="HOM2294" s="559"/>
      <c r="HON2294" s="559"/>
      <c r="HOO2294" s="559"/>
      <c r="HOP2294" s="559"/>
      <c r="HOQ2294" s="559"/>
      <c r="HOR2294" s="559"/>
      <c r="HOS2294" s="559"/>
      <c r="HOT2294" s="559"/>
      <c r="HOU2294" s="559"/>
      <c r="HOV2294" s="559"/>
      <c r="HOW2294" s="559"/>
      <c r="HOX2294" s="559"/>
      <c r="HOY2294" s="559"/>
      <c r="HOZ2294" s="559"/>
      <c r="HPA2294" s="559"/>
      <c r="HPB2294" s="559"/>
      <c r="HPC2294" s="559"/>
      <c r="HPD2294" s="559"/>
      <c r="HPE2294" s="559"/>
      <c r="HPF2294" s="559"/>
      <c r="HPG2294" s="559"/>
      <c r="HPH2294" s="559"/>
      <c r="HPI2294" s="559"/>
      <c r="HPJ2294" s="559"/>
      <c r="HPK2294" s="559"/>
      <c r="HPL2294" s="559"/>
      <c r="HPM2294" s="559"/>
      <c r="HPN2294" s="559"/>
      <c r="HPO2294" s="559"/>
      <c r="HPP2294" s="559"/>
      <c r="HPQ2294" s="559"/>
      <c r="HPR2294" s="559"/>
      <c r="HPS2294" s="559"/>
      <c r="HPT2294" s="559"/>
      <c r="HPU2294" s="559"/>
      <c r="HPV2294" s="559"/>
      <c r="HPW2294" s="559"/>
      <c r="HPX2294" s="559"/>
      <c r="HPY2294" s="559"/>
      <c r="HPZ2294" s="559"/>
      <c r="HQA2294" s="559"/>
      <c r="HQB2294" s="559"/>
      <c r="HQC2294" s="559"/>
      <c r="HQD2294" s="559"/>
      <c r="HQE2294" s="559"/>
      <c r="HQF2294" s="559"/>
      <c r="HQG2294" s="559"/>
      <c r="HQH2294" s="559"/>
      <c r="HQI2294" s="559"/>
      <c r="HQJ2294" s="559"/>
      <c r="HQK2294" s="559"/>
      <c r="HQL2294" s="559"/>
      <c r="HQM2294" s="559"/>
      <c r="HQN2294" s="559"/>
      <c r="HQO2294" s="559"/>
      <c r="HQP2294" s="559"/>
      <c r="HQQ2294" s="559"/>
      <c r="HQR2294" s="559"/>
      <c r="HQS2294" s="559"/>
      <c r="HQT2294" s="559"/>
      <c r="HQU2294" s="559"/>
      <c r="HQV2294" s="559"/>
      <c r="HQW2294" s="559"/>
      <c r="HQX2294" s="559"/>
      <c r="HQY2294" s="559"/>
      <c r="HQZ2294" s="559"/>
      <c r="HRA2294" s="559"/>
      <c r="HRB2294" s="559"/>
      <c r="HRC2294" s="559"/>
      <c r="HRD2294" s="559"/>
      <c r="HRE2294" s="559"/>
      <c r="HRF2294" s="559"/>
      <c r="HRG2294" s="559"/>
      <c r="HRH2294" s="559"/>
      <c r="HRI2294" s="559"/>
      <c r="HRJ2294" s="559"/>
      <c r="HRK2294" s="559"/>
      <c r="HRL2294" s="559"/>
      <c r="HRM2294" s="559"/>
      <c r="HRN2294" s="559"/>
      <c r="HRO2294" s="559"/>
      <c r="HRP2294" s="559"/>
      <c r="HRQ2294" s="559"/>
      <c r="HRR2294" s="559"/>
      <c r="HRS2294" s="559"/>
      <c r="HRT2294" s="559"/>
      <c r="HRU2294" s="559"/>
      <c r="HRV2294" s="559"/>
      <c r="HRW2294" s="559"/>
      <c r="HRX2294" s="559"/>
      <c r="HRY2294" s="559"/>
      <c r="HRZ2294" s="559"/>
      <c r="HSA2294" s="559"/>
      <c r="HSB2294" s="559"/>
      <c r="HSC2294" s="559"/>
      <c r="HSD2294" s="559"/>
      <c r="HSE2294" s="559"/>
      <c r="HSF2294" s="559"/>
      <c r="HSG2294" s="559"/>
      <c r="HSH2294" s="559"/>
      <c r="HSI2294" s="559"/>
      <c r="HSJ2294" s="559"/>
      <c r="HSK2294" s="559"/>
      <c r="HSL2294" s="559"/>
      <c r="HSM2294" s="559"/>
      <c r="HSN2294" s="559"/>
      <c r="HSO2294" s="559"/>
      <c r="HSP2294" s="559"/>
      <c r="HSQ2294" s="559"/>
      <c r="HSR2294" s="559"/>
      <c r="HSS2294" s="559"/>
      <c r="HST2294" s="559"/>
      <c r="HSU2294" s="559"/>
      <c r="HSV2294" s="559"/>
      <c r="HSW2294" s="559"/>
      <c r="HSX2294" s="559"/>
      <c r="HSY2294" s="559"/>
      <c r="HSZ2294" s="559"/>
      <c r="HTA2294" s="559"/>
      <c r="HTB2294" s="559"/>
      <c r="HTC2294" s="559"/>
      <c r="HTD2294" s="559"/>
      <c r="HTE2294" s="559"/>
      <c r="HTF2294" s="559"/>
      <c r="HTG2294" s="559"/>
      <c r="HTH2294" s="559"/>
      <c r="HTI2294" s="559"/>
      <c r="HTJ2294" s="559"/>
      <c r="HTK2294" s="559"/>
      <c r="HTL2294" s="559"/>
      <c r="HTM2294" s="559"/>
      <c r="HTN2294" s="559"/>
      <c r="HTO2294" s="559"/>
      <c r="HTP2294" s="559"/>
      <c r="HTQ2294" s="559"/>
      <c r="HTR2294" s="559"/>
      <c r="HTS2294" s="559"/>
      <c r="HTT2294" s="559"/>
      <c r="HTU2294" s="559"/>
      <c r="HTV2294" s="559"/>
      <c r="HTW2294" s="559"/>
      <c r="HTX2294" s="559"/>
      <c r="HTY2294" s="559"/>
      <c r="HTZ2294" s="559"/>
      <c r="HUA2294" s="559"/>
      <c r="HUB2294" s="559"/>
      <c r="HUC2294" s="559"/>
      <c r="HUD2294" s="559"/>
      <c r="HUE2294" s="559"/>
      <c r="HUF2294" s="559"/>
      <c r="HUG2294" s="559"/>
      <c r="HUH2294" s="559"/>
      <c r="HUI2294" s="559"/>
      <c r="HUJ2294" s="559"/>
      <c r="HUK2294" s="559"/>
      <c r="HUL2294" s="559"/>
      <c r="HUM2294" s="559"/>
      <c r="HUN2294" s="559"/>
      <c r="HUO2294" s="559"/>
      <c r="HUP2294" s="559"/>
      <c r="HUQ2294" s="559"/>
      <c r="HUR2294" s="559"/>
      <c r="HUS2294" s="559"/>
      <c r="HUT2294" s="559"/>
      <c r="HUU2294" s="559"/>
      <c r="HUV2294" s="559"/>
      <c r="HUW2294" s="559"/>
      <c r="HUX2294" s="559"/>
      <c r="HUY2294" s="559"/>
      <c r="HUZ2294" s="559"/>
      <c r="HVA2294" s="559"/>
      <c r="HVB2294" s="559"/>
      <c r="HVC2294" s="559"/>
      <c r="HVD2294" s="559"/>
      <c r="HVE2294" s="559"/>
      <c r="HVF2294" s="559"/>
      <c r="HVG2294" s="559"/>
      <c r="HVH2294" s="559"/>
      <c r="HVI2294" s="559"/>
      <c r="HVJ2294" s="559"/>
      <c r="HVK2294" s="559"/>
      <c r="HVL2294" s="559"/>
      <c r="HVM2294" s="559"/>
      <c r="HVN2294" s="559"/>
      <c r="HVO2294" s="559"/>
      <c r="HVP2294" s="559"/>
      <c r="HVQ2294" s="559"/>
      <c r="HVR2294" s="559"/>
      <c r="HVS2294" s="559"/>
      <c r="HVT2294" s="559"/>
      <c r="HVU2294" s="559"/>
      <c r="HVV2294" s="559"/>
      <c r="HVW2294" s="559"/>
      <c r="HVX2294" s="559"/>
      <c r="HVY2294" s="559"/>
      <c r="HVZ2294" s="559"/>
      <c r="HWA2294" s="559"/>
      <c r="HWB2294" s="559"/>
      <c r="HWC2294" s="559"/>
      <c r="HWD2294" s="559"/>
      <c r="HWE2294" s="559"/>
      <c r="HWF2294" s="559"/>
      <c r="HWG2294" s="559"/>
      <c r="HWH2294" s="559"/>
      <c r="HWI2294" s="559"/>
      <c r="HWJ2294" s="559"/>
      <c r="HWK2294" s="559"/>
      <c r="HWL2294" s="559"/>
      <c r="HWM2294" s="559"/>
      <c r="HWN2294" s="559"/>
      <c r="HWO2294" s="559"/>
      <c r="HWP2294" s="559"/>
      <c r="HWQ2294" s="559"/>
      <c r="HWR2294" s="559"/>
      <c r="HWS2294" s="559"/>
      <c r="HWT2294" s="559"/>
      <c r="HWU2294" s="559"/>
      <c r="HWV2294" s="559"/>
      <c r="HWW2294" s="559"/>
      <c r="HWX2294" s="559"/>
      <c r="HWY2294" s="559"/>
      <c r="HWZ2294" s="559"/>
      <c r="HXA2294" s="559"/>
      <c r="HXB2294" s="559"/>
      <c r="HXC2294" s="559"/>
      <c r="HXD2294" s="559"/>
      <c r="HXE2294" s="559"/>
      <c r="HXF2294" s="559"/>
      <c r="HXG2294" s="559"/>
      <c r="HXH2294" s="559"/>
      <c r="HXI2294" s="559"/>
      <c r="HXJ2294" s="559"/>
      <c r="HXK2294" s="559"/>
      <c r="HXL2294" s="559"/>
      <c r="HXM2294" s="559"/>
      <c r="HXN2294" s="559"/>
      <c r="HXO2294" s="559"/>
      <c r="HXP2294" s="559"/>
      <c r="HXQ2294" s="559"/>
      <c r="HXR2294" s="559"/>
      <c r="HXS2294" s="559"/>
      <c r="HXT2294" s="559"/>
      <c r="HXU2294" s="559"/>
      <c r="HXV2294" s="559"/>
      <c r="HXW2294" s="559"/>
      <c r="HXX2294" s="559"/>
      <c r="HXY2294" s="559"/>
      <c r="HXZ2294" s="559"/>
      <c r="HYA2294" s="559"/>
      <c r="HYB2294" s="559"/>
      <c r="HYC2294" s="559"/>
      <c r="HYD2294" s="559"/>
      <c r="HYE2294" s="559"/>
      <c r="HYF2294" s="559"/>
      <c r="HYG2294" s="559"/>
      <c r="HYH2294" s="559"/>
      <c r="HYI2294" s="559"/>
      <c r="HYJ2294" s="559"/>
      <c r="HYK2294" s="559"/>
      <c r="HYL2294" s="559"/>
      <c r="HYM2294" s="559"/>
      <c r="HYN2294" s="559"/>
      <c r="HYO2294" s="559"/>
      <c r="HYP2294" s="559"/>
      <c r="HYQ2294" s="559"/>
      <c r="HYR2294" s="559"/>
      <c r="HYS2294" s="559"/>
      <c r="HYT2294" s="559"/>
      <c r="HYU2294" s="559"/>
      <c r="HYV2294" s="559"/>
      <c r="HYW2294" s="559"/>
      <c r="HYX2294" s="559"/>
      <c r="HYY2294" s="559"/>
      <c r="HYZ2294" s="559"/>
      <c r="HZA2294" s="559"/>
      <c r="HZB2294" s="559"/>
      <c r="HZC2294" s="559"/>
      <c r="HZD2294" s="559"/>
      <c r="HZE2294" s="559"/>
      <c r="HZF2294" s="559"/>
      <c r="HZG2294" s="559"/>
      <c r="HZH2294" s="559"/>
      <c r="HZI2294" s="559"/>
      <c r="HZJ2294" s="559"/>
      <c r="HZK2294" s="559"/>
      <c r="HZL2294" s="559"/>
      <c r="HZM2294" s="559"/>
      <c r="HZN2294" s="559"/>
      <c r="HZO2294" s="559"/>
      <c r="HZP2294" s="559"/>
      <c r="HZQ2294" s="559"/>
      <c r="HZR2294" s="559"/>
      <c r="HZS2294" s="559"/>
      <c r="HZT2294" s="559"/>
      <c r="HZU2294" s="559"/>
      <c r="HZV2294" s="559"/>
      <c r="HZW2294" s="559"/>
      <c r="HZX2294" s="559"/>
      <c r="HZY2294" s="559"/>
      <c r="HZZ2294" s="559"/>
      <c r="IAA2294" s="559"/>
      <c r="IAB2294" s="559"/>
      <c r="IAC2294" s="559"/>
      <c r="IAD2294" s="559"/>
      <c r="IAE2294" s="559"/>
      <c r="IAF2294" s="559"/>
      <c r="IAG2294" s="559"/>
      <c r="IAH2294" s="559"/>
      <c r="IAI2294" s="559"/>
      <c r="IAJ2294" s="559"/>
      <c r="IAK2294" s="559"/>
      <c r="IAL2294" s="559"/>
      <c r="IAM2294" s="559"/>
      <c r="IAN2294" s="559"/>
      <c r="IAO2294" s="559"/>
      <c r="IAP2294" s="559"/>
      <c r="IAQ2294" s="559"/>
      <c r="IAR2294" s="559"/>
      <c r="IAS2294" s="559"/>
      <c r="IAT2294" s="559"/>
      <c r="IAU2294" s="559"/>
      <c r="IAV2294" s="559"/>
      <c r="IAW2294" s="559"/>
      <c r="IAX2294" s="559"/>
      <c r="IAY2294" s="559"/>
      <c r="IAZ2294" s="559"/>
      <c r="IBA2294" s="559"/>
      <c r="IBB2294" s="559"/>
      <c r="IBC2294" s="559"/>
      <c r="IBD2294" s="559"/>
      <c r="IBE2294" s="559"/>
      <c r="IBF2294" s="559"/>
      <c r="IBG2294" s="559"/>
      <c r="IBH2294" s="559"/>
      <c r="IBI2294" s="559"/>
      <c r="IBJ2294" s="559"/>
      <c r="IBK2294" s="559"/>
      <c r="IBL2294" s="559"/>
      <c r="IBM2294" s="559"/>
      <c r="IBN2294" s="559"/>
      <c r="IBO2294" s="559"/>
      <c r="IBP2294" s="559"/>
      <c r="IBQ2294" s="559"/>
      <c r="IBR2294" s="559"/>
      <c r="IBS2294" s="559"/>
      <c r="IBT2294" s="559"/>
      <c r="IBU2294" s="559"/>
      <c r="IBV2294" s="559"/>
      <c r="IBW2294" s="559"/>
      <c r="IBX2294" s="559"/>
      <c r="IBY2294" s="559"/>
      <c r="IBZ2294" s="559"/>
      <c r="ICA2294" s="559"/>
      <c r="ICB2294" s="559"/>
      <c r="ICC2294" s="559"/>
      <c r="ICD2294" s="559"/>
      <c r="ICE2294" s="559"/>
      <c r="ICF2294" s="559"/>
      <c r="ICG2294" s="559"/>
      <c r="ICH2294" s="559"/>
      <c r="ICI2294" s="559"/>
      <c r="ICJ2294" s="559"/>
      <c r="ICK2294" s="559"/>
      <c r="ICL2294" s="559"/>
      <c r="ICM2294" s="559"/>
      <c r="ICN2294" s="559"/>
      <c r="ICO2294" s="559"/>
      <c r="ICP2294" s="559"/>
      <c r="ICQ2294" s="559"/>
      <c r="ICR2294" s="559"/>
      <c r="ICS2294" s="559"/>
      <c r="ICT2294" s="559"/>
      <c r="ICU2294" s="559"/>
      <c r="ICV2294" s="559"/>
      <c r="ICW2294" s="559"/>
      <c r="ICX2294" s="559"/>
      <c r="ICY2294" s="559"/>
      <c r="ICZ2294" s="559"/>
      <c r="IDA2294" s="559"/>
      <c r="IDB2294" s="559"/>
      <c r="IDC2294" s="559"/>
      <c r="IDD2294" s="559"/>
      <c r="IDE2294" s="559"/>
      <c r="IDF2294" s="559"/>
      <c r="IDG2294" s="559"/>
      <c r="IDH2294" s="559"/>
      <c r="IDI2294" s="559"/>
      <c r="IDJ2294" s="559"/>
      <c r="IDK2294" s="559"/>
      <c r="IDL2294" s="559"/>
      <c r="IDM2294" s="559"/>
      <c r="IDN2294" s="559"/>
      <c r="IDO2294" s="559"/>
      <c r="IDP2294" s="559"/>
      <c r="IDQ2294" s="559"/>
      <c r="IDR2294" s="559"/>
      <c r="IDS2294" s="559"/>
      <c r="IDT2294" s="559"/>
      <c r="IDU2294" s="559"/>
      <c r="IDV2294" s="559"/>
      <c r="IDW2294" s="559"/>
      <c r="IDX2294" s="559"/>
      <c r="IDY2294" s="559"/>
      <c r="IDZ2294" s="559"/>
      <c r="IEA2294" s="559"/>
      <c r="IEB2294" s="559"/>
      <c r="IEC2294" s="559"/>
      <c r="IED2294" s="559"/>
      <c r="IEE2294" s="559"/>
      <c r="IEF2294" s="559"/>
      <c r="IEG2294" s="559"/>
      <c r="IEH2294" s="559"/>
      <c r="IEI2294" s="559"/>
      <c r="IEJ2294" s="559"/>
      <c r="IEK2294" s="559"/>
      <c r="IEL2294" s="559"/>
      <c r="IEM2294" s="559"/>
      <c r="IEN2294" s="559"/>
      <c r="IEO2294" s="559"/>
      <c r="IEP2294" s="559"/>
      <c r="IEQ2294" s="559"/>
      <c r="IER2294" s="559"/>
      <c r="IES2294" s="559"/>
      <c r="IET2294" s="559"/>
      <c r="IEU2294" s="559"/>
      <c r="IEV2294" s="559"/>
      <c r="IEW2294" s="559"/>
      <c r="IEX2294" s="559"/>
      <c r="IEY2294" s="559"/>
      <c r="IEZ2294" s="559"/>
      <c r="IFA2294" s="559"/>
      <c r="IFB2294" s="559"/>
      <c r="IFC2294" s="559"/>
      <c r="IFD2294" s="559"/>
      <c r="IFE2294" s="559"/>
      <c r="IFF2294" s="559"/>
      <c r="IFG2294" s="559"/>
      <c r="IFH2294" s="559"/>
      <c r="IFI2294" s="559"/>
      <c r="IFJ2294" s="559"/>
      <c r="IFK2294" s="559"/>
      <c r="IFL2294" s="559"/>
      <c r="IFM2294" s="559"/>
      <c r="IFN2294" s="559"/>
      <c r="IFO2294" s="559"/>
      <c r="IFP2294" s="559"/>
      <c r="IFQ2294" s="559"/>
      <c r="IFR2294" s="559"/>
      <c r="IFS2294" s="559"/>
      <c r="IFT2294" s="559"/>
      <c r="IFU2294" s="559"/>
      <c r="IFV2294" s="559"/>
      <c r="IFW2294" s="559"/>
      <c r="IFX2294" s="559"/>
      <c r="IFY2294" s="559"/>
      <c r="IFZ2294" s="559"/>
      <c r="IGA2294" s="559"/>
      <c r="IGB2294" s="559"/>
      <c r="IGC2294" s="559"/>
      <c r="IGD2294" s="559"/>
      <c r="IGE2294" s="559"/>
      <c r="IGF2294" s="559"/>
      <c r="IGG2294" s="559"/>
      <c r="IGH2294" s="559"/>
      <c r="IGI2294" s="559"/>
      <c r="IGJ2294" s="559"/>
      <c r="IGK2294" s="559"/>
      <c r="IGL2294" s="559"/>
      <c r="IGM2294" s="559"/>
      <c r="IGN2294" s="559"/>
      <c r="IGO2294" s="559"/>
      <c r="IGP2294" s="559"/>
      <c r="IGQ2294" s="559"/>
      <c r="IGR2294" s="559"/>
      <c r="IGS2294" s="559"/>
      <c r="IGT2294" s="559"/>
      <c r="IGU2294" s="559"/>
      <c r="IGV2294" s="559"/>
      <c r="IGW2294" s="559"/>
      <c r="IGX2294" s="559"/>
      <c r="IGY2294" s="559"/>
      <c r="IGZ2294" s="559"/>
      <c r="IHA2294" s="559"/>
      <c r="IHB2294" s="559"/>
      <c r="IHC2294" s="559"/>
      <c r="IHD2294" s="559"/>
      <c r="IHE2294" s="559"/>
      <c r="IHF2294" s="559"/>
      <c r="IHG2294" s="559"/>
      <c r="IHH2294" s="559"/>
      <c r="IHI2294" s="559"/>
      <c r="IHJ2294" s="559"/>
      <c r="IHK2294" s="559"/>
      <c r="IHL2294" s="559"/>
      <c r="IHM2294" s="559"/>
      <c r="IHN2294" s="559"/>
      <c r="IHO2294" s="559"/>
      <c r="IHP2294" s="559"/>
      <c r="IHQ2294" s="559"/>
      <c r="IHR2294" s="559"/>
      <c r="IHS2294" s="559"/>
      <c r="IHT2294" s="559"/>
      <c r="IHU2294" s="559"/>
      <c r="IHV2294" s="559"/>
      <c r="IHW2294" s="559"/>
      <c r="IHX2294" s="559"/>
      <c r="IHY2294" s="559"/>
      <c r="IHZ2294" s="559"/>
      <c r="IIA2294" s="559"/>
      <c r="IIB2294" s="559"/>
      <c r="IIC2294" s="559"/>
      <c r="IID2294" s="559"/>
      <c r="IIE2294" s="559"/>
      <c r="IIF2294" s="559"/>
      <c r="IIG2294" s="559"/>
      <c r="IIH2294" s="559"/>
      <c r="III2294" s="559"/>
      <c r="IIJ2294" s="559"/>
      <c r="IIK2294" s="559"/>
      <c r="IIL2294" s="559"/>
      <c r="IIM2294" s="559"/>
      <c r="IIN2294" s="559"/>
      <c r="IIO2294" s="559"/>
      <c r="IIP2294" s="559"/>
      <c r="IIQ2294" s="559"/>
      <c r="IIR2294" s="559"/>
      <c r="IIS2294" s="559"/>
      <c r="IIT2294" s="559"/>
      <c r="IIU2294" s="559"/>
      <c r="IIV2294" s="559"/>
      <c r="IIW2294" s="559"/>
      <c r="IIX2294" s="559"/>
      <c r="IIY2294" s="559"/>
      <c r="IIZ2294" s="559"/>
      <c r="IJA2294" s="559"/>
      <c r="IJB2294" s="559"/>
      <c r="IJC2294" s="559"/>
      <c r="IJD2294" s="559"/>
      <c r="IJE2294" s="559"/>
      <c r="IJF2294" s="559"/>
      <c r="IJG2294" s="559"/>
      <c r="IJH2294" s="559"/>
      <c r="IJI2294" s="559"/>
      <c r="IJJ2294" s="559"/>
      <c r="IJK2294" s="559"/>
      <c r="IJL2294" s="559"/>
      <c r="IJM2294" s="559"/>
      <c r="IJN2294" s="559"/>
      <c r="IJO2294" s="559"/>
      <c r="IJP2294" s="559"/>
      <c r="IJQ2294" s="559"/>
      <c r="IJR2294" s="559"/>
      <c r="IJS2294" s="559"/>
      <c r="IJT2294" s="559"/>
      <c r="IJU2294" s="559"/>
      <c r="IJV2294" s="559"/>
      <c r="IJW2294" s="559"/>
      <c r="IJX2294" s="559"/>
      <c r="IJY2294" s="559"/>
      <c r="IJZ2294" s="559"/>
      <c r="IKA2294" s="559"/>
      <c r="IKB2294" s="559"/>
      <c r="IKC2294" s="559"/>
      <c r="IKD2294" s="559"/>
      <c r="IKE2294" s="559"/>
      <c r="IKF2294" s="559"/>
      <c r="IKG2294" s="559"/>
      <c r="IKH2294" s="559"/>
      <c r="IKI2294" s="559"/>
      <c r="IKJ2294" s="559"/>
      <c r="IKK2294" s="559"/>
      <c r="IKL2294" s="559"/>
      <c r="IKM2294" s="559"/>
      <c r="IKN2294" s="559"/>
      <c r="IKO2294" s="559"/>
      <c r="IKP2294" s="559"/>
      <c r="IKQ2294" s="559"/>
      <c r="IKR2294" s="559"/>
      <c r="IKS2294" s="559"/>
      <c r="IKT2294" s="559"/>
      <c r="IKU2294" s="559"/>
      <c r="IKV2294" s="559"/>
      <c r="IKW2294" s="559"/>
      <c r="IKX2294" s="559"/>
      <c r="IKY2294" s="559"/>
      <c r="IKZ2294" s="559"/>
      <c r="ILA2294" s="559"/>
      <c r="ILB2294" s="559"/>
      <c r="ILC2294" s="559"/>
      <c r="ILD2294" s="559"/>
      <c r="ILE2294" s="559"/>
      <c r="ILF2294" s="559"/>
      <c r="ILG2294" s="559"/>
      <c r="ILH2294" s="559"/>
      <c r="ILI2294" s="559"/>
      <c r="ILJ2294" s="559"/>
      <c r="ILK2294" s="559"/>
      <c r="ILL2294" s="559"/>
      <c r="ILM2294" s="559"/>
      <c r="ILN2294" s="559"/>
      <c r="ILO2294" s="559"/>
      <c r="ILP2294" s="559"/>
      <c r="ILQ2294" s="559"/>
      <c r="ILR2294" s="559"/>
      <c r="ILS2294" s="559"/>
      <c r="ILT2294" s="559"/>
      <c r="ILU2294" s="559"/>
      <c r="ILV2294" s="559"/>
      <c r="ILW2294" s="559"/>
      <c r="ILX2294" s="559"/>
      <c r="ILY2294" s="559"/>
      <c r="ILZ2294" s="559"/>
      <c r="IMA2294" s="559"/>
      <c r="IMB2294" s="559"/>
      <c r="IMC2294" s="559"/>
      <c r="IMD2294" s="559"/>
      <c r="IME2294" s="559"/>
      <c r="IMF2294" s="559"/>
      <c r="IMG2294" s="559"/>
      <c r="IMH2294" s="559"/>
      <c r="IMI2294" s="559"/>
      <c r="IMJ2294" s="559"/>
      <c r="IMK2294" s="559"/>
      <c r="IML2294" s="559"/>
      <c r="IMM2294" s="559"/>
      <c r="IMN2294" s="559"/>
      <c r="IMO2294" s="559"/>
      <c r="IMP2294" s="559"/>
      <c r="IMQ2294" s="559"/>
      <c r="IMR2294" s="559"/>
      <c r="IMS2294" s="559"/>
      <c r="IMT2294" s="559"/>
      <c r="IMU2294" s="559"/>
      <c r="IMV2294" s="559"/>
      <c r="IMW2294" s="559"/>
      <c r="IMX2294" s="559"/>
      <c r="IMY2294" s="559"/>
      <c r="IMZ2294" s="559"/>
      <c r="INA2294" s="559"/>
      <c r="INB2294" s="559"/>
      <c r="INC2294" s="559"/>
      <c r="IND2294" s="559"/>
      <c r="INE2294" s="559"/>
      <c r="INF2294" s="559"/>
      <c r="ING2294" s="559"/>
      <c r="INH2294" s="559"/>
      <c r="INI2294" s="559"/>
      <c r="INJ2294" s="559"/>
      <c r="INK2294" s="559"/>
      <c r="INL2294" s="559"/>
      <c r="INM2294" s="559"/>
      <c r="INN2294" s="559"/>
      <c r="INO2294" s="559"/>
      <c r="INP2294" s="559"/>
      <c r="INQ2294" s="559"/>
      <c r="INR2294" s="559"/>
      <c r="INS2294" s="559"/>
      <c r="INT2294" s="559"/>
      <c r="INU2294" s="559"/>
      <c r="INV2294" s="559"/>
      <c r="INW2294" s="559"/>
      <c r="INX2294" s="559"/>
      <c r="INY2294" s="559"/>
      <c r="INZ2294" s="559"/>
      <c r="IOA2294" s="559"/>
      <c r="IOB2294" s="559"/>
      <c r="IOC2294" s="559"/>
      <c r="IOD2294" s="559"/>
      <c r="IOE2294" s="559"/>
      <c r="IOF2294" s="559"/>
      <c r="IOG2294" s="559"/>
      <c r="IOH2294" s="559"/>
      <c r="IOI2294" s="559"/>
      <c r="IOJ2294" s="559"/>
      <c r="IOK2294" s="559"/>
      <c r="IOL2294" s="559"/>
      <c r="IOM2294" s="559"/>
      <c r="ION2294" s="559"/>
      <c r="IOO2294" s="559"/>
      <c r="IOP2294" s="559"/>
      <c r="IOQ2294" s="559"/>
      <c r="IOR2294" s="559"/>
      <c r="IOS2294" s="559"/>
      <c r="IOT2294" s="559"/>
      <c r="IOU2294" s="559"/>
      <c r="IOV2294" s="559"/>
      <c r="IOW2294" s="559"/>
      <c r="IOX2294" s="559"/>
      <c r="IOY2294" s="559"/>
      <c r="IOZ2294" s="559"/>
      <c r="IPA2294" s="559"/>
      <c r="IPB2294" s="559"/>
      <c r="IPC2294" s="559"/>
      <c r="IPD2294" s="559"/>
      <c r="IPE2294" s="559"/>
      <c r="IPF2294" s="559"/>
      <c r="IPG2294" s="559"/>
      <c r="IPH2294" s="559"/>
      <c r="IPI2294" s="559"/>
      <c r="IPJ2294" s="559"/>
      <c r="IPK2294" s="559"/>
      <c r="IPL2294" s="559"/>
      <c r="IPM2294" s="559"/>
      <c r="IPN2294" s="559"/>
      <c r="IPO2294" s="559"/>
      <c r="IPP2294" s="559"/>
      <c r="IPQ2294" s="559"/>
      <c r="IPR2294" s="559"/>
      <c r="IPS2294" s="559"/>
      <c r="IPT2294" s="559"/>
      <c r="IPU2294" s="559"/>
      <c r="IPV2294" s="559"/>
      <c r="IPW2294" s="559"/>
      <c r="IPX2294" s="559"/>
      <c r="IPY2294" s="559"/>
      <c r="IPZ2294" s="559"/>
      <c r="IQA2294" s="559"/>
      <c r="IQB2294" s="559"/>
      <c r="IQC2294" s="559"/>
      <c r="IQD2294" s="559"/>
      <c r="IQE2294" s="559"/>
      <c r="IQF2294" s="559"/>
      <c r="IQG2294" s="559"/>
      <c r="IQH2294" s="559"/>
      <c r="IQI2294" s="559"/>
      <c r="IQJ2294" s="559"/>
      <c r="IQK2294" s="559"/>
      <c r="IQL2294" s="559"/>
      <c r="IQM2294" s="559"/>
      <c r="IQN2294" s="559"/>
      <c r="IQO2294" s="559"/>
      <c r="IQP2294" s="559"/>
      <c r="IQQ2294" s="559"/>
      <c r="IQR2294" s="559"/>
      <c r="IQS2294" s="559"/>
      <c r="IQT2294" s="559"/>
      <c r="IQU2294" s="559"/>
      <c r="IQV2294" s="559"/>
      <c r="IQW2294" s="559"/>
      <c r="IQX2294" s="559"/>
      <c r="IQY2294" s="559"/>
      <c r="IQZ2294" s="559"/>
      <c r="IRA2294" s="559"/>
      <c r="IRB2294" s="559"/>
      <c r="IRC2294" s="559"/>
      <c r="IRD2294" s="559"/>
      <c r="IRE2294" s="559"/>
      <c r="IRF2294" s="559"/>
      <c r="IRG2294" s="559"/>
      <c r="IRH2294" s="559"/>
      <c r="IRI2294" s="559"/>
      <c r="IRJ2294" s="559"/>
      <c r="IRK2294" s="559"/>
      <c r="IRL2294" s="559"/>
      <c r="IRM2294" s="559"/>
      <c r="IRN2294" s="559"/>
      <c r="IRO2294" s="559"/>
      <c r="IRP2294" s="559"/>
      <c r="IRQ2294" s="559"/>
      <c r="IRR2294" s="559"/>
      <c r="IRS2294" s="559"/>
      <c r="IRT2294" s="559"/>
      <c r="IRU2294" s="559"/>
      <c r="IRV2294" s="559"/>
      <c r="IRW2294" s="559"/>
      <c r="IRX2294" s="559"/>
      <c r="IRY2294" s="559"/>
      <c r="IRZ2294" s="559"/>
      <c r="ISA2294" s="559"/>
      <c r="ISB2294" s="559"/>
      <c r="ISC2294" s="559"/>
      <c r="ISD2294" s="559"/>
      <c r="ISE2294" s="559"/>
      <c r="ISF2294" s="559"/>
      <c r="ISG2294" s="559"/>
      <c r="ISH2294" s="559"/>
      <c r="ISI2294" s="559"/>
      <c r="ISJ2294" s="559"/>
      <c r="ISK2294" s="559"/>
      <c r="ISL2294" s="559"/>
      <c r="ISM2294" s="559"/>
      <c r="ISN2294" s="559"/>
      <c r="ISO2294" s="559"/>
      <c r="ISP2294" s="559"/>
      <c r="ISQ2294" s="559"/>
      <c r="ISR2294" s="559"/>
      <c r="ISS2294" s="559"/>
      <c r="IST2294" s="559"/>
      <c r="ISU2294" s="559"/>
      <c r="ISV2294" s="559"/>
      <c r="ISW2294" s="559"/>
      <c r="ISX2294" s="559"/>
      <c r="ISY2294" s="559"/>
      <c r="ISZ2294" s="559"/>
      <c r="ITA2294" s="559"/>
      <c r="ITB2294" s="559"/>
      <c r="ITC2294" s="559"/>
      <c r="ITD2294" s="559"/>
      <c r="ITE2294" s="559"/>
      <c r="ITF2294" s="559"/>
      <c r="ITG2294" s="559"/>
      <c r="ITH2294" s="559"/>
      <c r="ITI2294" s="559"/>
      <c r="ITJ2294" s="559"/>
      <c r="ITK2294" s="559"/>
      <c r="ITL2294" s="559"/>
      <c r="ITM2294" s="559"/>
      <c r="ITN2294" s="559"/>
      <c r="ITO2294" s="559"/>
      <c r="ITP2294" s="559"/>
      <c r="ITQ2294" s="559"/>
      <c r="ITR2294" s="559"/>
      <c r="ITS2294" s="559"/>
      <c r="ITT2294" s="559"/>
      <c r="ITU2294" s="559"/>
      <c r="ITV2294" s="559"/>
      <c r="ITW2294" s="559"/>
      <c r="ITX2294" s="559"/>
      <c r="ITY2294" s="559"/>
      <c r="ITZ2294" s="559"/>
      <c r="IUA2294" s="559"/>
      <c r="IUB2294" s="559"/>
      <c r="IUC2294" s="559"/>
      <c r="IUD2294" s="559"/>
      <c r="IUE2294" s="559"/>
      <c r="IUF2294" s="559"/>
      <c r="IUG2294" s="559"/>
      <c r="IUH2294" s="559"/>
      <c r="IUI2294" s="559"/>
      <c r="IUJ2294" s="559"/>
      <c r="IUK2294" s="559"/>
      <c r="IUL2294" s="559"/>
      <c r="IUM2294" s="559"/>
      <c r="IUN2294" s="559"/>
      <c r="IUO2294" s="559"/>
      <c r="IUP2294" s="559"/>
      <c r="IUQ2294" s="559"/>
      <c r="IUR2294" s="559"/>
      <c r="IUS2294" s="559"/>
      <c r="IUT2294" s="559"/>
      <c r="IUU2294" s="559"/>
      <c r="IUV2294" s="559"/>
      <c r="IUW2294" s="559"/>
      <c r="IUX2294" s="559"/>
      <c r="IUY2294" s="559"/>
      <c r="IUZ2294" s="559"/>
      <c r="IVA2294" s="559"/>
      <c r="IVB2294" s="559"/>
      <c r="IVC2294" s="559"/>
      <c r="IVD2294" s="559"/>
      <c r="IVE2294" s="559"/>
      <c r="IVF2294" s="559"/>
      <c r="IVG2294" s="559"/>
      <c r="IVH2294" s="559"/>
      <c r="IVI2294" s="559"/>
      <c r="IVJ2294" s="559"/>
      <c r="IVK2294" s="559"/>
      <c r="IVL2294" s="559"/>
      <c r="IVM2294" s="559"/>
      <c r="IVN2294" s="559"/>
      <c r="IVO2294" s="559"/>
      <c r="IVP2294" s="559"/>
      <c r="IVQ2294" s="559"/>
      <c r="IVR2294" s="559"/>
      <c r="IVS2294" s="559"/>
      <c r="IVT2294" s="559"/>
      <c r="IVU2294" s="559"/>
      <c r="IVV2294" s="559"/>
      <c r="IVW2294" s="559"/>
      <c r="IVX2294" s="559"/>
      <c r="IVY2294" s="559"/>
      <c r="IVZ2294" s="559"/>
      <c r="IWA2294" s="559"/>
      <c r="IWB2294" s="559"/>
      <c r="IWC2294" s="559"/>
      <c r="IWD2294" s="559"/>
      <c r="IWE2294" s="559"/>
      <c r="IWF2294" s="559"/>
      <c r="IWG2294" s="559"/>
      <c r="IWH2294" s="559"/>
      <c r="IWI2294" s="559"/>
      <c r="IWJ2294" s="559"/>
      <c r="IWK2294" s="559"/>
      <c r="IWL2294" s="559"/>
      <c r="IWM2294" s="559"/>
      <c r="IWN2294" s="559"/>
      <c r="IWO2294" s="559"/>
      <c r="IWP2294" s="559"/>
      <c r="IWQ2294" s="559"/>
      <c r="IWR2294" s="559"/>
      <c r="IWS2294" s="559"/>
      <c r="IWT2294" s="559"/>
      <c r="IWU2294" s="559"/>
      <c r="IWV2294" s="559"/>
      <c r="IWW2294" s="559"/>
      <c r="IWX2294" s="559"/>
      <c r="IWY2294" s="559"/>
      <c r="IWZ2294" s="559"/>
      <c r="IXA2294" s="559"/>
      <c r="IXB2294" s="559"/>
      <c r="IXC2294" s="559"/>
      <c r="IXD2294" s="559"/>
      <c r="IXE2294" s="559"/>
      <c r="IXF2294" s="559"/>
      <c r="IXG2294" s="559"/>
      <c r="IXH2294" s="559"/>
      <c r="IXI2294" s="559"/>
      <c r="IXJ2294" s="559"/>
      <c r="IXK2294" s="559"/>
      <c r="IXL2294" s="559"/>
      <c r="IXM2294" s="559"/>
      <c r="IXN2294" s="559"/>
      <c r="IXO2294" s="559"/>
      <c r="IXP2294" s="559"/>
      <c r="IXQ2294" s="559"/>
      <c r="IXR2294" s="559"/>
      <c r="IXS2294" s="559"/>
      <c r="IXT2294" s="559"/>
      <c r="IXU2294" s="559"/>
      <c r="IXV2294" s="559"/>
      <c r="IXW2294" s="559"/>
      <c r="IXX2294" s="559"/>
      <c r="IXY2294" s="559"/>
      <c r="IXZ2294" s="559"/>
      <c r="IYA2294" s="559"/>
      <c r="IYB2294" s="559"/>
      <c r="IYC2294" s="559"/>
      <c r="IYD2294" s="559"/>
      <c r="IYE2294" s="559"/>
      <c r="IYF2294" s="559"/>
      <c r="IYG2294" s="559"/>
      <c r="IYH2294" s="559"/>
      <c r="IYI2294" s="559"/>
      <c r="IYJ2294" s="559"/>
      <c r="IYK2294" s="559"/>
      <c r="IYL2294" s="559"/>
      <c r="IYM2294" s="559"/>
      <c r="IYN2294" s="559"/>
      <c r="IYO2294" s="559"/>
      <c r="IYP2294" s="559"/>
      <c r="IYQ2294" s="559"/>
      <c r="IYR2294" s="559"/>
      <c r="IYS2294" s="559"/>
      <c r="IYT2294" s="559"/>
      <c r="IYU2294" s="559"/>
      <c r="IYV2294" s="559"/>
      <c r="IYW2294" s="559"/>
      <c r="IYX2294" s="559"/>
      <c r="IYY2294" s="559"/>
      <c r="IYZ2294" s="559"/>
      <c r="IZA2294" s="559"/>
      <c r="IZB2294" s="559"/>
      <c r="IZC2294" s="559"/>
      <c r="IZD2294" s="559"/>
      <c r="IZE2294" s="559"/>
      <c r="IZF2294" s="559"/>
      <c r="IZG2294" s="559"/>
      <c r="IZH2294" s="559"/>
      <c r="IZI2294" s="559"/>
      <c r="IZJ2294" s="559"/>
      <c r="IZK2294" s="559"/>
      <c r="IZL2294" s="559"/>
      <c r="IZM2294" s="559"/>
      <c r="IZN2294" s="559"/>
      <c r="IZO2294" s="559"/>
      <c r="IZP2294" s="559"/>
      <c r="IZQ2294" s="559"/>
      <c r="IZR2294" s="559"/>
      <c r="IZS2294" s="559"/>
      <c r="IZT2294" s="559"/>
      <c r="IZU2294" s="559"/>
      <c r="IZV2294" s="559"/>
      <c r="IZW2294" s="559"/>
      <c r="IZX2294" s="559"/>
      <c r="IZY2294" s="559"/>
      <c r="IZZ2294" s="559"/>
      <c r="JAA2294" s="559"/>
      <c r="JAB2294" s="559"/>
      <c r="JAC2294" s="559"/>
      <c r="JAD2294" s="559"/>
      <c r="JAE2294" s="559"/>
      <c r="JAF2294" s="559"/>
      <c r="JAG2294" s="559"/>
      <c r="JAH2294" s="559"/>
      <c r="JAI2294" s="559"/>
      <c r="JAJ2294" s="559"/>
      <c r="JAK2294" s="559"/>
      <c r="JAL2294" s="559"/>
      <c r="JAM2294" s="559"/>
      <c r="JAN2294" s="559"/>
      <c r="JAO2294" s="559"/>
      <c r="JAP2294" s="559"/>
      <c r="JAQ2294" s="559"/>
      <c r="JAR2294" s="559"/>
      <c r="JAS2294" s="559"/>
      <c r="JAT2294" s="559"/>
      <c r="JAU2294" s="559"/>
      <c r="JAV2294" s="559"/>
      <c r="JAW2294" s="559"/>
      <c r="JAX2294" s="559"/>
      <c r="JAY2294" s="559"/>
      <c r="JAZ2294" s="559"/>
      <c r="JBA2294" s="559"/>
      <c r="JBB2294" s="559"/>
      <c r="JBC2294" s="559"/>
      <c r="JBD2294" s="559"/>
      <c r="JBE2294" s="559"/>
      <c r="JBF2294" s="559"/>
      <c r="JBG2294" s="559"/>
      <c r="JBH2294" s="559"/>
      <c r="JBI2294" s="559"/>
      <c r="JBJ2294" s="559"/>
      <c r="JBK2294" s="559"/>
      <c r="JBL2294" s="559"/>
      <c r="JBM2294" s="559"/>
      <c r="JBN2294" s="559"/>
      <c r="JBO2294" s="559"/>
      <c r="JBP2294" s="559"/>
      <c r="JBQ2294" s="559"/>
      <c r="JBR2294" s="559"/>
      <c r="JBS2294" s="559"/>
      <c r="JBT2294" s="559"/>
      <c r="JBU2294" s="559"/>
      <c r="JBV2294" s="559"/>
      <c r="JBW2294" s="559"/>
      <c r="JBX2294" s="559"/>
      <c r="JBY2294" s="559"/>
      <c r="JBZ2294" s="559"/>
      <c r="JCA2294" s="559"/>
      <c r="JCB2294" s="559"/>
      <c r="JCC2294" s="559"/>
      <c r="JCD2294" s="559"/>
      <c r="JCE2294" s="559"/>
      <c r="JCF2294" s="559"/>
      <c r="JCG2294" s="559"/>
      <c r="JCH2294" s="559"/>
      <c r="JCI2294" s="559"/>
      <c r="JCJ2294" s="559"/>
      <c r="JCK2294" s="559"/>
      <c r="JCL2294" s="559"/>
      <c r="JCM2294" s="559"/>
      <c r="JCN2294" s="559"/>
      <c r="JCO2294" s="559"/>
      <c r="JCP2294" s="559"/>
      <c r="JCQ2294" s="559"/>
      <c r="JCR2294" s="559"/>
      <c r="JCS2294" s="559"/>
      <c r="JCT2294" s="559"/>
      <c r="JCU2294" s="559"/>
      <c r="JCV2294" s="559"/>
      <c r="JCW2294" s="559"/>
      <c r="JCX2294" s="559"/>
      <c r="JCY2294" s="559"/>
      <c r="JCZ2294" s="559"/>
      <c r="JDA2294" s="559"/>
      <c r="JDB2294" s="559"/>
      <c r="JDC2294" s="559"/>
      <c r="JDD2294" s="559"/>
      <c r="JDE2294" s="559"/>
      <c r="JDF2294" s="559"/>
      <c r="JDG2294" s="559"/>
      <c r="JDH2294" s="559"/>
      <c r="JDI2294" s="559"/>
      <c r="JDJ2294" s="559"/>
      <c r="JDK2294" s="559"/>
      <c r="JDL2294" s="559"/>
      <c r="JDM2294" s="559"/>
      <c r="JDN2294" s="559"/>
      <c r="JDO2294" s="559"/>
      <c r="JDP2294" s="559"/>
      <c r="JDQ2294" s="559"/>
      <c r="JDR2294" s="559"/>
      <c r="JDS2294" s="559"/>
      <c r="JDT2294" s="559"/>
      <c r="JDU2294" s="559"/>
      <c r="JDV2294" s="559"/>
      <c r="JDW2294" s="559"/>
      <c r="JDX2294" s="559"/>
      <c r="JDY2294" s="559"/>
      <c r="JDZ2294" s="559"/>
      <c r="JEA2294" s="559"/>
      <c r="JEB2294" s="559"/>
      <c r="JEC2294" s="559"/>
      <c r="JED2294" s="559"/>
      <c r="JEE2294" s="559"/>
      <c r="JEF2294" s="559"/>
      <c r="JEG2294" s="559"/>
      <c r="JEH2294" s="559"/>
      <c r="JEI2294" s="559"/>
      <c r="JEJ2294" s="559"/>
      <c r="JEK2294" s="559"/>
      <c r="JEL2294" s="559"/>
      <c r="JEM2294" s="559"/>
      <c r="JEN2294" s="559"/>
      <c r="JEO2294" s="559"/>
      <c r="JEP2294" s="559"/>
      <c r="JEQ2294" s="559"/>
      <c r="JER2294" s="559"/>
      <c r="JES2294" s="559"/>
      <c r="JET2294" s="559"/>
      <c r="JEU2294" s="559"/>
      <c r="JEV2294" s="559"/>
      <c r="JEW2294" s="559"/>
      <c r="JEX2294" s="559"/>
      <c r="JEY2294" s="559"/>
      <c r="JEZ2294" s="559"/>
      <c r="JFA2294" s="559"/>
      <c r="JFB2294" s="559"/>
      <c r="JFC2294" s="559"/>
      <c r="JFD2294" s="559"/>
      <c r="JFE2294" s="559"/>
      <c r="JFF2294" s="559"/>
      <c r="JFG2294" s="559"/>
      <c r="JFH2294" s="559"/>
      <c r="JFI2294" s="559"/>
      <c r="JFJ2294" s="559"/>
      <c r="JFK2294" s="559"/>
      <c r="JFL2294" s="559"/>
      <c r="JFM2294" s="559"/>
      <c r="JFN2294" s="559"/>
      <c r="JFO2294" s="559"/>
      <c r="JFP2294" s="559"/>
      <c r="JFQ2294" s="559"/>
      <c r="JFR2294" s="559"/>
      <c r="JFS2294" s="559"/>
      <c r="JFT2294" s="559"/>
      <c r="JFU2294" s="559"/>
      <c r="JFV2294" s="559"/>
      <c r="JFW2294" s="559"/>
      <c r="JFX2294" s="559"/>
      <c r="JFY2294" s="559"/>
      <c r="JFZ2294" s="559"/>
      <c r="JGA2294" s="559"/>
      <c r="JGB2294" s="559"/>
      <c r="JGC2294" s="559"/>
      <c r="JGD2294" s="559"/>
      <c r="JGE2294" s="559"/>
      <c r="JGF2294" s="559"/>
      <c r="JGG2294" s="559"/>
      <c r="JGH2294" s="559"/>
      <c r="JGI2294" s="559"/>
      <c r="JGJ2294" s="559"/>
      <c r="JGK2294" s="559"/>
      <c r="JGL2294" s="559"/>
      <c r="JGM2294" s="559"/>
      <c r="JGN2294" s="559"/>
      <c r="JGO2294" s="559"/>
      <c r="JGP2294" s="559"/>
      <c r="JGQ2294" s="559"/>
      <c r="JGR2294" s="559"/>
      <c r="JGS2294" s="559"/>
      <c r="JGT2294" s="559"/>
      <c r="JGU2294" s="559"/>
      <c r="JGV2294" s="559"/>
      <c r="JGW2294" s="559"/>
      <c r="JGX2294" s="559"/>
      <c r="JGY2294" s="559"/>
      <c r="JGZ2294" s="559"/>
      <c r="JHA2294" s="559"/>
      <c r="JHB2294" s="559"/>
      <c r="JHC2294" s="559"/>
      <c r="JHD2294" s="559"/>
      <c r="JHE2294" s="559"/>
      <c r="JHF2294" s="559"/>
      <c r="JHG2294" s="559"/>
      <c r="JHH2294" s="559"/>
      <c r="JHI2294" s="559"/>
      <c r="JHJ2294" s="559"/>
      <c r="JHK2294" s="559"/>
      <c r="JHL2294" s="559"/>
      <c r="JHM2294" s="559"/>
      <c r="JHN2294" s="559"/>
      <c r="JHO2294" s="559"/>
      <c r="JHP2294" s="559"/>
      <c r="JHQ2294" s="559"/>
      <c r="JHR2294" s="559"/>
      <c r="JHS2294" s="559"/>
      <c r="JHT2294" s="559"/>
      <c r="JHU2294" s="559"/>
      <c r="JHV2294" s="559"/>
      <c r="JHW2294" s="559"/>
      <c r="JHX2294" s="559"/>
      <c r="JHY2294" s="559"/>
      <c r="JHZ2294" s="559"/>
      <c r="JIA2294" s="559"/>
      <c r="JIB2294" s="559"/>
      <c r="JIC2294" s="559"/>
      <c r="JID2294" s="559"/>
      <c r="JIE2294" s="559"/>
      <c r="JIF2294" s="559"/>
      <c r="JIG2294" s="559"/>
      <c r="JIH2294" s="559"/>
      <c r="JII2294" s="559"/>
      <c r="JIJ2294" s="559"/>
      <c r="JIK2294" s="559"/>
      <c r="JIL2294" s="559"/>
      <c r="JIM2294" s="559"/>
      <c r="JIN2294" s="559"/>
      <c r="JIO2294" s="559"/>
      <c r="JIP2294" s="559"/>
      <c r="JIQ2294" s="559"/>
      <c r="JIR2294" s="559"/>
      <c r="JIS2294" s="559"/>
      <c r="JIT2294" s="559"/>
      <c r="JIU2294" s="559"/>
      <c r="JIV2294" s="559"/>
      <c r="JIW2294" s="559"/>
      <c r="JIX2294" s="559"/>
      <c r="JIY2294" s="559"/>
      <c r="JIZ2294" s="559"/>
      <c r="JJA2294" s="559"/>
      <c r="JJB2294" s="559"/>
      <c r="JJC2294" s="559"/>
      <c r="JJD2294" s="559"/>
      <c r="JJE2294" s="559"/>
      <c r="JJF2294" s="559"/>
      <c r="JJG2294" s="559"/>
      <c r="JJH2294" s="559"/>
      <c r="JJI2294" s="559"/>
      <c r="JJJ2294" s="559"/>
      <c r="JJK2294" s="559"/>
      <c r="JJL2294" s="559"/>
      <c r="JJM2294" s="559"/>
      <c r="JJN2294" s="559"/>
      <c r="JJO2294" s="559"/>
      <c r="JJP2294" s="559"/>
      <c r="JJQ2294" s="559"/>
      <c r="JJR2294" s="559"/>
      <c r="JJS2294" s="559"/>
      <c r="JJT2294" s="559"/>
      <c r="JJU2294" s="559"/>
      <c r="JJV2294" s="559"/>
      <c r="JJW2294" s="559"/>
      <c r="JJX2294" s="559"/>
      <c r="JJY2294" s="559"/>
      <c r="JJZ2294" s="559"/>
      <c r="JKA2294" s="559"/>
      <c r="JKB2294" s="559"/>
      <c r="JKC2294" s="559"/>
      <c r="JKD2294" s="559"/>
      <c r="JKE2294" s="559"/>
      <c r="JKF2294" s="559"/>
      <c r="JKG2294" s="559"/>
      <c r="JKH2294" s="559"/>
      <c r="JKI2294" s="559"/>
      <c r="JKJ2294" s="559"/>
      <c r="JKK2294" s="559"/>
      <c r="JKL2294" s="559"/>
      <c r="JKM2294" s="559"/>
      <c r="JKN2294" s="559"/>
      <c r="JKO2294" s="559"/>
      <c r="JKP2294" s="559"/>
      <c r="JKQ2294" s="559"/>
      <c r="JKR2294" s="559"/>
      <c r="JKS2294" s="559"/>
      <c r="JKT2294" s="559"/>
      <c r="JKU2294" s="559"/>
      <c r="JKV2294" s="559"/>
      <c r="JKW2294" s="559"/>
      <c r="JKX2294" s="559"/>
      <c r="JKY2294" s="559"/>
      <c r="JKZ2294" s="559"/>
      <c r="JLA2294" s="559"/>
      <c r="JLB2294" s="559"/>
      <c r="JLC2294" s="559"/>
      <c r="JLD2294" s="559"/>
      <c r="JLE2294" s="559"/>
      <c r="JLF2294" s="559"/>
      <c r="JLG2294" s="559"/>
      <c r="JLH2294" s="559"/>
      <c r="JLI2294" s="559"/>
      <c r="JLJ2294" s="559"/>
      <c r="JLK2294" s="559"/>
      <c r="JLL2294" s="559"/>
      <c r="JLM2294" s="559"/>
      <c r="JLN2294" s="559"/>
      <c r="JLO2294" s="559"/>
      <c r="JLP2294" s="559"/>
      <c r="JLQ2294" s="559"/>
      <c r="JLR2294" s="559"/>
      <c r="JLS2294" s="559"/>
      <c r="JLT2294" s="559"/>
      <c r="JLU2294" s="559"/>
      <c r="JLV2294" s="559"/>
      <c r="JLW2294" s="559"/>
      <c r="JLX2294" s="559"/>
      <c r="JLY2294" s="559"/>
      <c r="JLZ2294" s="559"/>
      <c r="JMA2294" s="559"/>
      <c r="JMB2294" s="559"/>
      <c r="JMC2294" s="559"/>
      <c r="JMD2294" s="559"/>
      <c r="JME2294" s="559"/>
      <c r="JMF2294" s="559"/>
      <c r="JMG2294" s="559"/>
      <c r="JMH2294" s="559"/>
      <c r="JMI2294" s="559"/>
      <c r="JMJ2294" s="559"/>
      <c r="JMK2294" s="559"/>
      <c r="JML2294" s="559"/>
      <c r="JMM2294" s="559"/>
      <c r="JMN2294" s="559"/>
      <c r="JMO2294" s="559"/>
      <c r="JMP2294" s="559"/>
      <c r="JMQ2294" s="559"/>
      <c r="JMR2294" s="559"/>
      <c r="JMS2294" s="559"/>
      <c r="JMT2294" s="559"/>
      <c r="JMU2294" s="559"/>
      <c r="JMV2294" s="559"/>
      <c r="JMW2294" s="559"/>
      <c r="JMX2294" s="559"/>
      <c r="JMY2294" s="559"/>
      <c r="JMZ2294" s="559"/>
      <c r="JNA2294" s="559"/>
      <c r="JNB2294" s="559"/>
      <c r="JNC2294" s="559"/>
      <c r="JND2294" s="559"/>
      <c r="JNE2294" s="559"/>
      <c r="JNF2294" s="559"/>
      <c r="JNG2294" s="559"/>
      <c r="JNH2294" s="559"/>
      <c r="JNI2294" s="559"/>
      <c r="JNJ2294" s="559"/>
      <c r="JNK2294" s="559"/>
      <c r="JNL2294" s="559"/>
      <c r="JNM2294" s="559"/>
      <c r="JNN2294" s="559"/>
      <c r="JNO2294" s="559"/>
      <c r="JNP2294" s="559"/>
      <c r="JNQ2294" s="559"/>
      <c r="JNR2294" s="559"/>
      <c r="JNS2294" s="559"/>
      <c r="JNT2294" s="559"/>
      <c r="JNU2294" s="559"/>
      <c r="JNV2294" s="559"/>
      <c r="JNW2294" s="559"/>
      <c r="JNX2294" s="559"/>
      <c r="JNY2294" s="559"/>
      <c r="JNZ2294" s="559"/>
      <c r="JOA2294" s="559"/>
      <c r="JOB2294" s="559"/>
      <c r="JOC2294" s="559"/>
      <c r="JOD2294" s="559"/>
      <c r="JOE2294" s="559"/>
      <c r="JOF2294" s="559"/>
      <c r="JOG2294" s="559"/>
      <c r="JOH2294" s="559"/>
      <c r="JOI2294" s="559"/>
      <c r="JOJ2294" s="559"/>
      <c r="JOK2294" s="559"/>
      <c r="JOL2294" s="559"/>
      <c r="JOM2294" s="559"/>
      <c r="JON2294" s="559"/>
      <c r="JOO2294" s="559"/>
      <c r="JOP2294" s="559"/>
      <c r="JOQ2294" s="559"/>
      <c r="JOR2294" s="559"/>
      <c r="JOS2294" s="559"/>
      <c r="JOT2294" s="559"/>
      <c r="JOU2294" s="559"/>
      <c r="JOV2294" s="559"/>
      <c r="JOW2294" s="559"/>
      <c r="JOX2294" s="559"/>
      <c r="JOY2294" s="559"/>
      <c r="JOZ2294" s="559"/>
      <c r="JPA2294" s="559"/>
      <c r="JPB2294" s="559"/>
      <c r="JPC2294" s="559"/>
      <c r="JPD2294" s="559"/>
      <c r="JPE2294" s="559"/>
      <c r="JPF2294" s="559"/>
      <c r="JPG2294" s="559"/>
      <c r="JPH2294" s="559"/>
      <c r="JPI2294" s="559"/>
      <c r="JPJ2294" s="559"/>
      <c r="JPK2294" s="559"/>
      <c r="JPL2294" s="559"/>
      <c r="JPM2294" s="559"/>
      <c r="JPN2294" s="559"/>
      <c r="JPO2294" s="559"/>
      <c r="JPP2294" s="559"/>
      <c r="JPQ2294" s="559"/>
      <c r="JPR2294" s="559"/>
      <c r="JPS2294" s="559"/>
      <c r="JPT2294" s="559"/>
      <c r="JPU2294" s="559"/>
      <c r="JPV2294" s="559"/>
      <c r="JPW2294" s="559"/>
      <c r="JPX2294" s="559"/>
      <c r="JPY2294" s="559"/>
      <c r="JPZ2294" s="559"/>
      <c r="JQA2294" s="559"/>
      <c r="JQB2294" s="559"/>
      <c r="JQC2294" s="559"/>
      <c r="JQD2294" s="559"/>
      <c r="JQE2294" s="559"/>
      <c r="JQF2294" s="559"/>
      <c r="JQG2294" s="559"/>
      <c r="JQH2294" s="559"/>
      <c r="JQI2294" s="559"/>
      <c r="JQJ2294" s="559"/>
      <c r="JQK2294" s="559"/>
      <c r="JQL2294" s="559"/>
      <c r="JQM2294" s="559"/>
      <c r="JQN2294" s="559"/>
      <c r="JQO2294" s="559"/>
      <c r="JQP2294" s="559"/>
      <c r="JQQ2294" s="559"/>
      <c r="JQR2294" s="559"/>
      <c r="JQS2294" s="559"/>
      <c r="JQT2294" s="559"/>
      <c r="JQU2294" s="559"/>
      <c r="JQV2294" s="559"/>
      <c r="JQW2294" s="559"/>
      <c r="JQX2294" s="559"/>
      <c r="JQY2294" s="559"/>
      <c r="JQZ2294" s="559"/>
      <c r="JRA2294" s="559"/>
      <c r="JRB2294" s="559"/>
      <c r="JRC2294" s="559"/>
      <c r="JRD2294" s="559"/>
      <c r="JRE2294" s="559"/>
      <c r="JRF2294" s="559"/>
      <c r="JRG2294" s="559"/>
      <c r="JRH2294" s="559"/>
      <c r="JRI2294" s="559"/>
      <c r="JRJ2294" s="559"/>
      <c r="JRK2294" s="559"/>
      <c r="JRL2294" s="559"/>
      <c r="JRM2294" s="559"/>
      <c r="JRN2294" s="559"/>
      <c r="JRO2294" s="559"/>
      <c r="JRP2294" s="559"/>
      <c r="JRQ2294" s="559"/>
      <c r="JRR2294" s="559"/>
      <c r="JRS2294" s="559"/>
      <c r="JRT2294" s="559"/>
      <c r="JRU2294" s="559"/>
      <c r="JRV2294" s="559"/>
      <c r="JRW2294" s="559"/>
      <c r="JRX2294" s="559"/>
      <c r="JRY2294" s="559"/>
      <c r="JRZ2294" s="559"/>
      <c r="JSA2294" s="559"/>
      <c r="JSB2294" s="559"/>
      <c r="JSC2294" s="559"/>
      <c r="JSD2294" s="559"/>
      <c r="JSE2294" s="559"/>
      <c r="JSF2294" s="559"/>
      <c r="JSG2294" s="559"/>
      <c r="JSH2294" s="559"/>
      <c r="JSI2294" s="559"/>
      <c r="JSJ2294" s="559"/>
      <c r="JSK2294" s="559"/>
      <c r="JSL2294" s="559"/>
      <c r="JSM2294" s="559"/>
      <c r="JSN2294" s="559"/>
      <c r="JSO2294" s="559"/>
      <c r="JSP2294" s="559"/>
      <c r="JSQ2294" s="559"/>
      <c r="JSR2294" s="559"/>
      <c r="JSS2294" s="559"/>
      <c r="JST2294" s="559"/>
      <c r="JSU2294" s="559"/>
      <c r="JSV2294" s="559"/>
      <c r="JSW2294" s="559"/>
      <c r="JSX2294" s="559"/>
      <c r="JSY2294" s="559"/>
      <c r="JSZ2294" s="559"/>
      <c r="JTA2294" s="559"/>
      <c r="JTB2294" s="559"/>
      <c r="JTC2294" s="559"/>
      <c r="JTD2294" s="559"/>
      <c r="JTE2294" s="559"/>
      <c r="JTF2294" s="559"/>
      <c r="JTG2294" s="559"/>
      <c r="JTH2294" s="559"/>
      <c r="JTI2294" s="559"/>
      <c r="JTJ2294" s="559"/>
      <c r="JTK2294" s="559"/>
      <c r="JTL2294" s="559"/>
      <c r="JTM2294" s="559"/>
      <c r="JTN2294" s="559"/>
      <c r="JTO2294" s="559"/>
      <c r="JTP2294" s="559"/>
      <c r="JTQ2294" s="559"/>
      <c r="JTR2294" s="559"/>
      <c r="JTS2294" s="559"/>
      <c r="JTT2294" s="559"/>
      <c r="JTU2294" s="559"/>
      <c r="JTV2294" s="559"/>
      <c r="JTW2294" s="559"/>
      <c r="JTX2294" s="559"/>
      <c r="JTY2294" s="559"/>
      <c r="JTZ2294" s="559"/>
      <c r="JUA2294" s="559"/>
      <c r="JUB2294" s="559"/>
      <c r="JUC2294" s="559"/>
      <c r="JUD2294" s="559"/>
      <c r="JUE2294" s="559"/>
      <c r="JUF2294" s="559"/>
      <c r="JUG2294" s="559"/>
      <c r="JUH2294" s="559"/>
      <c r="JUI2294" s="559"/>
      <c r="JUJ2294" s="559"/>
      <c r="JUK2294" s="559"/>
      <c r="JUL2294" s="559"/>
      <c r="JUM2294" s="559"/>
      <c r="JUN2294" s="559"/>
      <c r="JUO2294" s="559"/>
      <c r="JUP2294" s="559"/>
      <c r="JUQ2294" s="559"/>
      <c r="JUR2294" s="559"/>
      <c r="JUS2294" s="559"/>
      <c r="JUT2294" s="559"/>
      <c r="JUU2294" s="559"/>
      <c r="JUV2294" s="559"/>
      <c r="JUW2294" s="559"/>
      <c r="JUX2294" s="559"/>
      <c r="JUY2294" s="559"/>
      <c r="JUZ2294" s="559"/>
      <c r="JVA2294" s="559"/>
      <c r="JVB2294" s="559"/>
      <c r="JVC2294" s="559"/>
      <c r="JVD2294" s="559"/>
      <c r="JVE2294" s="559"/>
      <c r="JVF2294" s="559"/>
      <c r="JVG2294" s="559"/>
      <c r="JVH2294" s="559"/>
      <c r="JVI2294" s="559"/>
      <c r="JVJ2294" s="559"/>
      <c r="JVK2294" s="559"/>
      <c r="JVL2294" s="559"/>
      <c r="JVM2294" s="559"/>
      <c r="JVN2294" s="559"/>
      <c r="JVO2294" s="559"/>
      <c r="JVP2294" s="559"/>
      <c r="JVQ2294" s="559"/>
      <c r="JVR2294" s="559"/>
      <c r="JVS2294" s="559"/>
      <c r="JVT2294" s="559"/>
      <c r="JVU2294" s="559"/>
      <c r="JVV2294" s="559"/>
      <c r="JVW2294" s="559"/>
      <c r="JVX2294" s="559"/>
      <c r="JVY2294" s="559"/>
      <c r="JVZ2294" s="559"/>
      <c r="JWA2294" s="559"/>
      <c r="JWB2294" s="559"/>
      <c r="JWC2294" s="559"/>
      <c r="JWD2294" s="559"/>
      <c r="JWE2294" s="559"/>
      <c r="JWF2294" s="559"/>
      <c r="JWG2294" s="559"/>
      <c r="JWH2294" s="559"/>
      <c r="JWI2294" s="559"/>
      <c r="JWJ2294" s="559"/>
      <c r="JWK2294" s="559"/>
      <c r="JWL2294" s="559"/>
      <c r="JWM2294" s="559"/>
      <c r="JWN2294" s="559"/>
      <c r="JWO2294" s="559"/>
      <c r="JWP2294" s="559"/>
      <c r="JWQ2294" s="559"/>
      <c r="JWR2294" s="559"/>
      <c r="JWS2294" s="559"/>
      <c r="JWT2294" s="559"/>
      <c r="JWU2294" s="559"/>
      <c r="JWV2294" s="559"/>
      <c r="JWW2294" s="559"/>
      <c r="JWX2294" s="559"/>
      <c r="JWY2294" s="559"/>
      <c r="JWZ2294" s="559"/>
      <c r="JXA2294" s="559"/>
      <c r="JXB2294" s="559"/>
      <c r="JXC2294" s="559"/>
      <c r="JXD2294" s="559"/>
      <c r="JXE2294" s="559"/>
      <c r="JXF2294" s="559"/>
      <c r="JXG2294" s="559"/>
      <c r="JXH2294" s="559"/>
      <c r="JXI2294" s="559"/>
      <c r="JXJ2294" s="559"/>
      <c r="JXK2294" s="559"/>
      <c r="JXL2294" s="559"/>
      <c r="JXM2294" s="559"/>
      <c r="JXN2294" s="559"/>
      <c r="JXO2294" s="559"/>
      <c r="JXP2294" s="559"/>
      <c r="JXQ2294" s="559"/>
      <c r="JXR2294" s="559"/>
      <c r="JXS2294" s="559"/>
      <c r="JXT2294" s="559"/>
      <c r="JXU2294" s="559"/>
      <c r="JXV2294" s="559"/>
      <c r="JXW2294" s="559"/>
      <c r="JXX2294" s="559"/>
      <c r="JXY2294" s="559"/>
      <c r="JXZ2294" s="559"/>
      <c r="JYA2294" s="559"/>
      <c r="JYB2294" s="559"/>
      <c r="JYC2294" s="559"/>
      <c r="JYD2294" s="559"/>
      <c r="JYE2294" s="559"/>
      <c r="JYF2294" s="559"/>
      <c r="JYG2294" s="559"/>
      <c r="JYH2294" s="559"/>
      <c r="JYI2294" s="559"/>
      <c r="JYJ2294" s="559"/>
      <c r="JYK2294" s="559"/>
      <c r="JYL2294" s="559"/>
      <c r="JYM2294" s="559"/>
      <c r="JYN2294" s="559"/>
      <c r="JYO2294" s="559"/>
      <c r="JYP2294" s="559"/>
      <c r="JYQ2294" s="559"/>
      <c r="JYR2294" s="559"/>
      <c r="JYS2294" s="559"/>
      <c r="JYT2294" s="559"/>
      <c r="JYU2294" s="559"/>
      <c r="JYV2294" s="559"/>
      <c r="JYW2294" s="559"/>
      <c r="JYX2294" s="559"/>
      <c r="JYY2294" s="559"/>
      <c r="JYZ2294" s="559"/>
      <c r="JZA2294" s="559"/>
      <c r="JZB2294" s="559"/>
      <c r="JZC2294" s="559"/>
      <c r="JZD2294" s="559"/>
      <c r="JZE2294" s="559"/>
      <c r="JZF2294" s="559"/>
      <c r="JZG2294" s="559"/>
      <c r="JZH2294" s="559"/>
      <c r="JZI2294" s="559"/>
      <c r="JZJ2294" s="559"/>
      <c r="JZK2294" s="559"/>
      <c r="JZL2294" s="559"/>
      <c r="JZM2294" s="559"/>
      <c r="JZN2294" s="559"/>
      <c r="JZO2294" s="559"/>
      <c r="JZP2294" s="559"/>
      <c r="JZQ2294" s="559"/>
      <c r="JZR2294" s="559"/>
      <c r="JZS2294" s="559"/>
      <c r="JZT2294" s="559"/>
      <c r="JZU2294" s="559"/>
      <c r="JZV2294" s="559"/>
      <c r="JZW2294" s="559"/>
      <c r="JZX2294" s="559"/>
      <c r="JZY2294" s="559"/>
      <c r="JZZ2294" s="559"/>
      <c r="KAA2294" s="559"/>
      <c r="KAB2294" s="559"/>
      <c r="KAC2294" s="559"/>
      <c r="KAD2294" s="559"/>
      <c r="KAE2294" s="559"/>
      <c r="KAF2294" s="559"/>
      <c r="KAG2294" s="559"/>
      <c r="KAH2294" s="559"/>
      <c r="KAI2294" s="559"/>
      <c r="KAJ2294" s="559"/>
      <c r="KAK2294" s="559"/>
      <c r="KAL2294" s="559"/>
      <c r="KAM2294" s="559"/>
      <c r="KAN2294" s="559"/>
      <c r="KAO2294" s="559"/>
      <c r="KAP2294" s="559"/>
      <c r="KAQ2294" s="559"/>
      <c r="KAR2294" s="559"/>
      <c r="KAS2294" s="559"/>
      <c r="KAT2294" s="559"/>
      <c r="KAU2294" s="559"/>
      <c r="KAV2294" s="559"/>
      <c r="KAW2294" s="559"/>
      <c r="KAX2294" s="559"/>
      <c r="KAY2294" s="559"/>
      <c r="KAZ2294" s="559"/>
      <c r="KBA2294" s="559"/>
      <c r="KBB2294" s="559"/>
      <c r="KBC2294" s="559"/>
      <c r="KBD2294" s="559"/>
      <c r="KBE2294" s="559"/>
      <c r="KBF2294" s="559"/>
      <c r="KBG2294" s="559"/>
      <c r="KBH2294" s="559"/>
      <c r="KBI2294" s="559"/>
      <c r="KBJ2294" s="559"/>
      <c r="KBK2294" s="559"/>
      <c r="KBL2294" s="559"/>
      <c r="KBM2294" s="559"/>
      <c r="KBN2294" s="559"/>
      <c r="KBO2294" s="559"/>
      <c r="KBP2294" s="559"/>
      <c r="KBQ2294" s="559"/>
      <c r="KBR2294" s="559"/>
      <c r="KBS2294" s="559"/>
      <c r="KBT2294" s="559"/>
      <c r="KBU2294" s="559"/>
      <c r="KBV2294" s="559"/>
      <c r="KBW2294" s="559"/>
      <c r="KBX2294" s="559"/>
      <c r="KBY2294" s="559"/>
      <c r="KBZ2294" s="559"/>
      <c r="KCA2294" s="559"/>
      <c r="KCB2294" s="559"/>
      <c r="KCC2294" s="559"/>
      <c r="KCD2294" s="559"/>
      <c r="KCE2294" s="559"/>
      <c r="KCF2294" s="559"/>
      <c r="KCG2294" s="559"/>
      <c r="KCH2294" s="559"/>
      <c r="KCI2294" s="559"/>
      <c r="KCJ2294" s="559"/>
      <c r="KCK2294" s="559"/>
      <c r="KCL2294" s="559"/>
      <c r="KCM2294" s="559"/>
      <c r="KCN2294" s="559"/>
      <c r="KCO2294" s="559"/>
      <c r="KCP2294" s="559"/>
      <c r="KCQ2294" s="559"/>
      <c r="KCR2294" s="559"/>
      <c r="KCS2294" s="559"/>
      <c r="KCT2294" s="559"/>
      <c r="KCU2294" s="559"/>
      <c r="KCV2294" s="559"/>
      <c r="KCW2294" s="559"/>
      <c r="KCX2294" s="559"/>
      <c r="KCY2294" s="559"/>
      <c r="KCZ2294" s="559"/>
      <c r="KDA2294" s="559"/>
      <c r="KDB2294" s="559"/>
      <c r="KDC2294" s="559"/>
      <c r="KDD2294" s="559"/>
      <c r="KDE2294" s="559"/>
      <c r="KDF2294" s="559"/>
      <c r="KDG2294" s="559"/>
      <c r="KDH2294" s="559"/>
      <c r="KDI2294" s="559"/>
      <c r="KDJ2294" s="559"/>
      <c r="KDK2294" s="559"/>
      <c r="KDL2294" s="559"/>
      <c r="KDM2294" s="559"/>
      <c r="KDN2294" s="559"/>
      <c r="KDO2294" s="559"/>
      <c r="KDP2294" s="559"/>
      <c r="KDQ2294" s="559"/>
      <c r="KDR2294" s="559"/>
      <c r="KDS2294" s="559"/>
      <c r="KDT2294" s="559"/>
      <c r="KDU2294" s="559"/>
      <c r="KDV2294" s="559"/>
      <c r="KDW2294" s="559"/>
      <c r="KDX2294" s="559"/>
      <c r="KDY2294" s="559"/>
      <c r="KDZ2294" s="559"/>
      <c r="KEA2294" s="559"/>
      <c r="KEB2294" s="559"/>
      <c r="KEC2294" s="559"/>
      <c r="KED2294" s="559"/>
      <c r="KEE2294" s="559"/>
      <c r="KEF2294" s="559"/>
      <c r="KEG2294" s="559"/>
      <c r="KEH2294" s="559"/>
      <c r="KEI2294" s="559"/>
      <c r="KEJ2294" s="559"/>
      <c r="KEK2294" s="559"/>
      <c r="KEL2294" s="559"/>
      <c r="KEM2294" s="559"/>
      <c r="KEN2294" s="559"/>
      <c r="KEO2294" s="559"/>
      <c r="KEP2294" s="559"/>
      <c r="KEQ2294" s="559"/>
      <c r="KER2294" s="559"/>
      <c r="KES2294" s="559"/>
      <c r="KET2294" s="559"/>
      <c r="KEU2294" s="559"/>
      <c r="KEV2294" s="559"/>
      <c r="KEW2294" s="559"/>
      <c r="KEX2294" s="559"/>
      <c r="KEY2294" s="559"/>
      <c r="KEZ2294" s="559"/>
      <c r="KFA2294" s="559"/>
      <c r="KFB2294" s="559"/>
      <c r="KFC2294" s="559"/>
      <c r="KFD2294" s="559"/>
      <c r="KFE2294" s="559"/>
      <c r="KFF2294" s="559"/>
      <c r="KFG2294" s="559"/>
      <c r="KFH2294" s="559"/>
      <c r="KFI2294" s="559"/>
      <c r="KFJ2294" s="559"/>
      <c r="KFK2294" s="559"/>
      <c r="KFL2294" s="559"/>
      <c r="KFM2294" s="559"/>
      <c r="KFN2294" s="559"/>
      <c r="KFO2294" s="559"/>
      <c r="KFP2294" s="559"/>
      <c r="KFQ2294" s="559"/>
      <c r="KFR2294" s="559"/>
      <c r="KFS2294" s="559"/>
      <c r="KFT2294" s="559"/>
      <c r="KFU2294" s="559"/>
      <c r="KFV2294" s="559"/>
      <c r="KFW2294" s="559"/>
      <c r="KFX2294" s="559"/>
      <c r="KFY2294" s="559"/>
      <c r="KFZ2294" s="559"/>
      <c r="KGA2294" s="559"/>
      <c r="KGB2294" s="559"/>
      <c r="KGC2294" s="559"/>
      <c r="KGD2294" s="559"/>
      <c r="KGE2294" s="559"/>
      <c r="KGF2294" s="559"/>
      <c r="KGG2294" s="559"/>
      <c r="KGH2294" s="559"/>
      <c r="KGI2294" s="559"/>
      <c r="KGJ2294" s="559"/>
      <c r="KGK2294" s="559"/>
      <c r="KGL2294" s="559"/>
      <c r="KGM2294" s="559"/>
      <c r="KGN2294" s="559"/>
      <c r="KGO2294" s="559"/>
      <c r="KGP2294" s="559"/>
      <c r="KGQ2294" s="559"/>
      <c r="KGR2294" s="559"/>
      <c r="KGS2294" s="559"/>
      <c r="KGT2294" s="559"/>
      <c r="KGU2294" s="559"/>
      <c r="KGV2294" s="559"/>
      <c r="KGW2294" s="559"/>
      <c r="KGX2294" s="559"/>
      <c r="KGY2294" s="559"/>
      <c r="KGZ2294" s="559"/>
      <c r="KHA2294" s="559"/>
      <c r="KHB2294" s="559"/>
      <c r="KHC2294" s="559"/>
      <c r="KHD2294" s="559"/>
      <c r="KHE2294" s="559"/>
      <c r="KHF2294" s="559"/>
      <c r="KHG2294" s="559"/>
      <c r="KHH2294" s="559"/>
      <c r="KHI2294" s="559"/>
      <c r="KHJ2294" s="559"/>
      <c r="KHK2294" s="559"/>
      <c r="KHL2294" s="559"/>
      <c r="KHM2294" s="559"/>
      <c r="KHN2294" s="559"/>
      <c r="KHO2294" s="559"/>
      <c r="KHP2294" s="559"/>
      <c r="KHQ2294" s="559"/>
      <c r="KHR2294" s="559"/>
      <c r="KHS2294" s="559"/>
      <c r="KHT2294" s="559"/>
      <c r="KHU2294" s="559"/>
      <c r="KHV2294" s="559"/>
      <c r="KHW2294" s="559"/>
      <c r="KHX2294" s="559"/>
      <c r="KHY2294" s="559"/>
      <c r="KHZ2294" s="559"/>
      <c r="KIA2294" s="559"/>
      <c r="KIB2294" s="559"/>
      <c r="KIC2294" s="559"/>
      <c r="KID2294" s="559"/>
      <c r="KIE2294" s="559"/>
      <c r="KIF2294" s="559"/>
      <c r="KIG2294" s="559"/>
      <c r="KIH2294" s="559"/>
      <c r="KII2294" s="559"/>
      <c r="KIJ2294" s="559"/>
      <c r="KIK2294" s="559"/>
      <c r="KIL2294" s="559"/>
      <c r="KIM2294" s="559"/>
      <c r="KIN2294" s="559"/>
      <c r="KIO2294" s="559"/>
      <c r="KIP2294" s="559"/>
      <c r="KIQ2294" s="559"/>
      <c r="KIR2294" s="559"/>
      <c r="KIS2294" s="559"/>
      <c r="KIT2294" s="559"/>
      <c r="KIU2294" s="559"/>
      <c r="KIV2294" s="559"/>
      <c r="KIW2294" s="559"/>
      <c r="KIX2294" s="559"/>
      <c r="KIY2294" s="559"/>
      <c r="KIZ2294" s="559"/>
      <c r="KJA2294" s="559"/>
      <c r="KJB2294" s="559"/>
      <c r="KJC2294" s="559"/>
      <c r="KJD2294" s="559"/>
      <c r="KJE2294" s="559"/>
      <c r="KJF2294" s="559"/>
      <c r="KJG2294" s="559"/>
      <c r="KJH2294" s="559"/>
      <c r="KJI2294" s="559"/>
      <c r="KJJ2294" s="559"/>
      <c r="KJK2294" s="559"/>
      <c r="KJL2294" s="559"/>
      <c r="KJM2294" s="559"/>
      <c r="KJN2294" s="559"/>
      <c r="KJO2294" s="559"/>
      <c r="KJP2294" s="559"/>
      <c r="KJQ2294" s="559"/>
      <c r="KJR2294" s="559"/>
      <c r="KJS2294" s="559"/>
      <c r="KJT2294" s="559"/>
      <c r="KJU2294" s="559"/>
      <c r="KJV2294" s="559"/>
      <c r="KJW2294" s="559"/>
      <c r="KJX2294" s="559"/>
      <c r="KJY2294" s="559"/>
      <c r="KJZ2294" s="559"/>
      <c r="KKA2294" s="559"/>
      <c r="KKB2294" s="559"/>
      <c r="KKC2294" s="559"/>
      <c r="KKD2294" s="559"/>
      <c r="KKE2294" s="559"/>
      <c r="KKF2294" s="559"/>
      <c r="KKG2294" s="559"/>
      <c r="KKH2294" s="559"/>
      <c r="KKI2294" s="559"/>
      <c r="KKJ2294" s="559"/>
      <c r="KKK2294" s="559"/>
      <c r="KKL2294" s="559"/>
      <c r="KKM2294" s="559"/>
      <c r="KKN2294" s="559"/>
      <c r="KKO2294" s="559"/>
      <c r="KKP2294" s="559"/>
      <c r="KKQ2294" s="559"/>
      <c r="KKR2294" s="559"/>
      <c r="KKS2294" s="559"/>
      <c r="KKT2294" s="559"/>
      <c r="KKU2294" s="559"/>
      <c r="KKV2294" s="559"/>
      <c r="KKW2294" s="559"/>
      <c r="KKX2294" s="559"/>
      <c r="KKY2294" s="559"/>
      <c r="KKZ2294" s="559"/>
      <c r="KLA2294" s="559"/>
      <c r="KLB2294" s="559"/>
      <c r="KLC2294" s="559"/>
      <c r="KLD2294" s="559"/>
      <c r="KLE2294" s="559"/>
      <c r="KLF2294" s="559"/>
      <c r="KLG2294" s="559"/>
      <c r="KLH2294" s="559"/>
      <c r="KLI2294" s="559"/>
      <c r="KLJ2294" s="559"/>
      <c r="KLK2294" s="559"/>
      <c r="KLL2294" s="559"/>
      <c r="KLM2294" s="559"/>
      <c r="KLN2294" s="559"/>
      <c r="KLO2294" s="559"/>
      <c r="KLP2294" s="559"/>
      <c r="KLQ2294" s="559"/>
      <c r="KLR2294" s="559"/>
      <c r="KLS2294" s="559"/>
      <c r="KLT2294" s="559"/>
      <c r="KLU2294" s="559"/>
      <c r="KLV2294" s="559"/>
      <c r="KLW2294" s="559"/>
      <c r="KLX2294" s="559"/>
      <c r="KLY2294" s="559"/>
      <c r="KLZ2294" s="559"/>
      <c r="KMA2294" s="559"/>
      <c r="KMB2294" s="559"/>
      <c r="KMC2294" s="559"/>
      <c r="KMD2294" s="559"/>
      <c r="KME2294" s="559"/>
      <c r="KMF2294" s="559"/>
      <c r="KMG2294" s="559"/>
      <c r="KMH2294" s="559"/>
      <c r="KMI2294" s="559"/>
      <c r="KMJ2294" s="559"/>
      <c r="KMK2294" s="559"/>
      <c r="KML2294" s="559"/>
      <c r="KMM2294" s="559"/>
      <c r="KMN2294" s="559"/>
      <c r="KMO2294" s="559"/>
      <c r="KMP2294" s="559"/>
      <c r="KMQ2294" s="559"/>
      <c r="KMR2294" s="559"/>
      <c r="KMS2294" s="559"/>
      <c r="KMT2294" s="559"/>
      <c r="KMU2294" s="559"/>
      <c r="KMV2294" s="559"/>
      <c r="KMW2294" s="559"/>
      <c r="KMX2294" s="559"/>
      <c r="KMY2294" s="559"/>
      <c r="KMZ2294" s="559"/>
      <c r="KNA2294" s="559"/>
      <c r="KNB2294" s="559"/>
      <c r="KNC2294" s="559"/>
      <c r="KND2294" s="559"/>
      <c r="KNE2294" s="559"/>
      <c r="KNF2294" s="559"/>
      <c r="KNG2294" s="559"/>
      <c r="KNH2294" s="559"/>
      <c r="KNI2294" s="559"/>
      <c r="KNJ2294" s="559"/>
      <c r="KNK2294" s="559"/>
      <c r="KNL2294" s="559"/>
      <c r="KNM2294" s="559"/>
      <c r="KNN2294" s="559"/>
      <c r="KNO2294" s="559"/>
      <c r="KNP2294" s="559"/>
      <c r="KNQ2294" s="559"/>
      <c r="KNR2294" s="559"/>
      <c r="KNS2294" s="559"/>
      <c r="KNT2294" s="559"/>
      <c r="KNU2294" s="559"/>
      <c r="KNV2294" s="559"/>
      <c r="KNW2294" s="559"/>
      <c r="KNX2294" s="559"/>
      <c r="KNY2294" s="559"/>
      <c r="KNZ2294" s="559"/>
      <c r="KOA2294" s="559"/>
      <c r="KOB2294" s="559"/>
      <c r="KOC2294" s="559"/>
      <c r="KOD2294" s="559"/>
      <c r="KOE2294" s="559"/>
      <c r="KOF2294" s="559"/>
      <c r="KOG2294" s="559"/>
      <c r="KOH2294" s="559"/>
      <c r="KOI2294" s="559"/>
      <c r="KOJ2294" s="559"/>
      <c r="KOK2294" s="559"/>
      <c r="KOL2294" s="559"/>
      <c r="KOM2294" s="559"/>
      <c r="KON2294" s="559"/>
      <c r="KOO2294" s="559"/>
      <c r="KOP2294" s="559"/>
      <c r="KOQ2294" s="559"/>
      <c r="KOR2294" s="559"/>
      <c r="KOS2294" s="559"/>
      <c r="KOT2294" s="559"/>
      <c r="KOU2294" s="559"/>
      <c r="KOV2294" s="559"/>
      <c r="KOW2294" s="559"/>
      <c r="KOX2294" s="559"/>
      <c r="KOY2294" s="559"/>
      <c r="KOZ2294" s="559"/>
      <c r="KPA2294" s="559"/>
      <c r="KPB2294" s="559"/>
      <c r="KPC2294" s="559"/>
      <c r="KPD2294" s="559"/>
      <c r="KPE2294" s="559"/>
      <c r="KPF2294" s="559"/>
      <c r="KPG2294" s="559"/>
      <c r="KPH2294" s="559"/>
      <c r="KPI2294" s="559"/>
      <c r="KPJ2294" s="559"/>
      <c r="KPK2294" s="559"/>
      <c r="KPL2294" s="559"/>
      <c r="KPM2294" s="559"/>
      <c r="KPN2294" s="559"/>
      <c r="KPO2294" s="559"/>
      <c r="KPP2294" s="559"/>
      <c r="KPQ2294" s="559"/>
      <c r="KPR2294" s="559"/>
      <c r="KPS2294" s="559"/>
      <c r="KPT2294" s="559"/>
      <c r="KPU2294" s="559"/>
      <c r="KPV2294" s="559"/>
      <c r="KPW2294" s="559"/>
      <c r="KPX2294" s="559"/>
      <c r="KPY2294" s="559"/>
      <c r="KPZ2294" s="559"/>
      <c r="KQA2294" s="559"/>
      <c r="KQB2294" s="559"/>
      <c r="KQC2294" s="559"/>
      <c r="KQD2294" s="559"/>
      <c r="KQE2294" s="559"/>
      <c r="KQF2294" s="559"/>
      <c r="KQG2294" s="559"/>
      <c r="KQH2294" s="559"/>
      <c r="KQI2294" s="559"/>
      <c r="KQJ2294" s="559"/>
      <c r="KQK2294" s="559"/>
      <c r="KQL2294" s="559"/>
      <c r="KQM2294" s="559"/>
      <c r="KQN2294" s="559"/>
      <c r="KQO2294" s="559"/>
      <c r="KQP2294" s="559"/>
      <c r="KQQ2294" s="559"/>
      <c r="KQR2294" s="559"/>
      <c r="KQS2294" s="559"/>
      <c r="KQT2294" s="559"/>
      <c r="KQU2294" s="559"/>
      <c r="KQV2294" s="559"/>
      <c r="KQW2294" s="559"/>
      <c r="KQX2294" s="559"/>
      <c r="KQY2294" s="559"/>
      <c r="KQZ2294" s="559"/>
      <c r="KRA2294" s="559"/>
      <c r="KRB2294" s="559"/>
      <c r="KRC2294" s="559"/>
      <c r="KRD2294" s="559"/>
      <c r="KRE2294" s="559"/>
      <c r="KRF2294" s="559"/>
      <c r="KRG2294" s="559"/>
      <c r="KRH2294" s="559"/>
      <c r="KRI2294" s="559"/>
      <c r="KRJ2294" s="559"/>
      <c r="KRK2294" s="559"/>
      <c r="KRL2294" s="559"/>
      <c r="KRM2294" s="559"/>
      <c r="KRN2294" s="559"/>
      <c r="KRO2294" s="559"/>
      <c r="KRP2294" s="559"/>
      <c r="KRQ2294" s="559"/>
      <c r="KRR2294" s="559"/>
      <c r="KRS2294" s="559"/>
      <c r="KRT2294" s="559"/>
      <c r="KRU2294" s="559"/>
      <c r="KRV2294" s="559"/>
      <c r="KRW2294" s="559"/>
      <c r="KRX2294" s="559"/>
      <c r="KRY2294" s="559"/>
      <c r="KRZ2294" s="559"/>
      <c r="KSA2294" s="559"/>
      <c r="KSB2294" s="559"/>
      <c r="KSC2294" s="559"/>
      <c r="KSD2294" s="559"/>
      <c r="KSE2294" s="559"/>
      <c r="KSF2294" s="559"/>
      <c r="KSG2294" s="559"/>
      <c r="KSH2294" s="559"/>
      <c r="KSI2294" s="559"/>
      <c r="KSJ2294" s="559"/>
      <c r="KSK2294" s="559"/>
      <c r="KSL2294" s="559"/>
      <c r="KSM2294" s="559"/>
      <c r="KSN2294" s="559"/>
      <c r="KSO2294" s="559"/>
      <c r="KSP2294" s="559"/>
      <c r="KSQ2294" s="559"/>
      <c r="KSR2294" s="559"/>
      <c r="KSS2294" s="559"/>
      <c r="KST2294" s="559"/>
      <c r="KSU2294" s="559"/>
      <c r="KSV2294" s="559"/>
      <c r="KSW2294" s="559"/>
      <c r="KSX2294" s="559"/>
      <c r="KSY2294" s="559"/>
      <c r="KSZ2294" s="559"/>
      <c r="KTA2294" s="559"/>
      <c r="KTB2294" s="559"/>
      <c r="KTC2294" s="559"/>
      <c r="KTD2294" s="559"/>
      <c r="KTE2294" s="559"/>
      <c r="KTF2294" s="559"/>
      <c r="KTG2294" s="559"/>
      <c r="KTH2294" s="559"/>
      <c r="KTI2294" s="559"/>
      <c r="KTJ2294" s="559"/>
      <c r="KTK2294" s="559"/>
      <c r="KTL2294" s="559"/>
      <c r="KTM2294" s="559"/>
      <c r="KTN2294" s="559"/>
      <c r="KTO2294" s="559"/>
      <c r="KTP2294" s="559"/>
      <c r="KTQ2294" s="559"/>
      <c r="KTR2294" s="559"/>
      <c r="KTS2294" s="559"/>
      <c r="KTT2294" s="559"/>
      <c r="KTU2294" s="559"/>
      <c r="KTV2294" s="559"/>
      <c r="KTW2294" s="559"/>
      <c r="KTX2294" s="559"/>
      <c r="KTY2294" s="559"/>
      <c r="KTZ2294" s="559"/>
      <c r="KUA2294" s="559"/>
      <c r="KUB2294" s="559"/>
      <c r="KUC2294" s="559"/>
      <c r="KUD2294" s="559"/>
      <c r="KUE2294" s="559"/>
      <c r="KUF2294" s="559"/>
      <c r="KUG2294" s="559"/>
      <c r="KUH2294" s="559"/>
      <c r="KUI2294" s="559"/>
      <c r="KUJ2294" s="559"/>
      <c r="KUK2294" s="559"/>
      <c r="KUL2294" s="559"/>
      <c r="KUM2294" s="559"/>
      <c r="KUN2294" s="559"/>
      <c r="KUO2294" s="559"/>
      <c r="KUP2294" s="559"/>
      <c r="KUQ2294" s="559"/>
      <c r="KUR2294" s="559"/>
      <c r="KUS2294" s="559"/>
      <c r="KUT2294" s="559"/>
      <c r="KUU2294" s="559"/>
      <c r="KUV2294" s="559"/>
      <c r="KUW2294" s="559"/>
      <c r="KUX2294" s="559"/>
      <c r="KUY2294" s="559"/>
      <c r="KUZ2294" s="559"/>
      <c r="KVA2294" s="559"/>
      <c r="KVB2294" s="559"/>
      <c r="KVC2294" s="559"/>
      <c r="KVD2294" s="559"/>
      <c r="KVE2294" s="559"/>
      <c r="KVF2294" s="559"/>
      <c r="KVG2294" s="559"/>
      <c r="KVH2294" s="559"/>
      <c r="KVI2294" s="559"/>
      <c r="KVJ2294" s="559"/>
      <c r="KVK2294" s="559"/>
      <c r="KVL2294" s="559"/>
      <c r="KVM2294" s="559"/>
      <c r="KVN2294" s="559"/>
      <c r="KVO2294" s="559"/>
      <c r="KVP2294" s="559"/>
      <c r="KVQ2294" s="559"/>
      <c r="KVR2294" s="559"/>
      <c r="KVS2294" s="559"/>
      <c r="KVT2294" s="559"/>
      <c r="KVU2294" s="559"/>
      <c r="KVV2294" s="559"/>
      <c r="KVW2294" s="559"/>
      <c r="KVX2294" s="559"/>
      <c r="KVY2294" s="559"/>
      <c r="KVZ2294" s="559"/>
      <c r="KWA2294" s="559"/>
      <c r="KWB2294" s="559"/>
      <c r="KWC2294" s="559"/>
      <c r="KWD2294" s="559"/>
      <c r="KWE2294" s="559"/>
      <c r="KWF2294" s="559"/>
      <c r="KWG2294" s="559"/>
      <c r="KWH2294" s="559"/>
      <c r="KWI2294" s="559"/>
      <c r="KWJ2294" s="559"/>
      <c r="KWK2294" s="559"/>
      <c r="KWL2294" s="559"/>
      <c r="KWM2294" s="559"/>
      <c r="KWN2294" s="559"/>
      <c r="KWO2294" s="559"/>
      <c r="KWP2294" s="559"/>
      <c r="KWQ2294" s="559"/>
      <c r="KWR2294" s="559"/>
      <c r="KWS2294" s="559"/>
      <c r="KWT2294" s="559"/>
      <c r="KWU2294" s="559"/>
      <c r="KWV2294" s="559"/>
      <c r="KWW2294" s="559"/>
      <c r="KWX2294" s="559"/>
      <c r="KWY2294" s="559"/>
      <c r="KWZ2294" s="559"/>
      <c r="KXA2294" s="559"/>
      <c r="KXB2294" s="559"/>
      <c r="KXC2294" s="559"/>
      <c r="KXD2294" s="559"/>
      <c r="KXE2294" s="559"/>
      <c r="KXF2294" s="559"/>
      <c r="KXG2294" s="559"/>
      <c r="KXH2294" s="559"/>
      <c r="KXI2294" s="559"/>
      <c r="KXJ2294" s="559"/>
      <c r="KXK2294" s="559"/>
      <c r="KXL2294" s="559"/>
      <c r="KXM2294" s="559"/>
      <c r="KXN2294" s="559"/>
      <c r="KXO2294" s="559"/>
      <c r="KXP2294" s="559"/>
      <c r="KXQ2294" s="559"/>
      <c r="KXR2294" s="559"/>
      <c r="KXS2294" s="559"/>
      <c r="KXT2294" s="559"/>
      <c r="KXU2294" s="559"/>
      <c r="KXV2294" s="559"/>
      <c r="KXW2294" s="559"/>
      <c r="KXX2294" s="559"/>
      <c r="KXY2294" s="559"/>
      <c r="KXZ2294" s="559"/>
      <c r="KYA2294" s="559"/>
      <c r="KYB2294" s="559"/>
      <c r="KYC2294" s="559"/>
      <c r="KYD2294" s="559"/>
      <c r="KYE2294" s="559"/>
      <c r="KYF2294" s="559"/>
      <c r="KYG2294" s="559"/>
      <c r="KYH2294" s="559"/>
      <c r="KYI2294" s="559"/>
      <c r="KYJ2294" s="559"/>
      <c r="KYK2294" s="559"/>
      <c r="KYL2294" s="559"/>
      <c r="KYM2294" s="559"/>
      <c r="KYN2294" s="559"/>
      <c r="KYO2294" s="559"/>
      <c r="KYP2294" s="559"/>
      <c r="KYQ2294" s="559"/>
      <c r="KYR2294" s="559"/>
      <c r="KYS2294" s="559"/>
      <c r="KYT2294" s="559"/>
      <c r="KYU2294" s="559"/>
      <c r="KYV2294" s="559"/>
      <c r="KYW2294" s="559"/>
      <c r="KYX2294" s="559"/>
      <c r="KYY2294" s="559"/>
      <c r="KYZ2294" s="559"/>
      <c r="KZA2294" s="559"/>
      <c r="KZB2294" s="559"/>
      <c r="KZC2294" s="559"/>
      <c r="KZD2294" s="559"/>
      <c r="KZE2294" s="559"/>
      <c r="KZF2294" s="559"/>
      <c r="KZG2294" s="559"/>
      <c r="KZH2294" s="559"/>
      <c r="KZI2294" s="559"/>
      <c r="KZJ2294" s="559"/>
      <c r="KZK2294" s="559"/>
      <c r="KZL2294" s="559"/>
      <c r="KZM2294" s="559"/>
      <c r="KZN2294" s="559"/>
      <c r="KZO2294" s="559"/>
      <c r="KZP2294" s="559"/>
      <c r="KZQ2294" s="559"/>
      <c r="KZR2294" s="559"/>
      <c r="KZS2294" s="559"/>
      <c r="KZT2294" s="559"/>
      <c r="KZU2294" s="559"/>
      <c r="KZV2294" s="559"/>
      <c r="KZW2294" s="559"/>
      <c r="KZX2294" s="559"/>
      <c r="KZY2294" s="559"/>
      <c r="KZZ2294" s="559"/>
      <c r="LAA2294" s="559"/>
      <c r="LAB2294" s="559"/>
      <c r="LAC2294" s="559"/>
      <c r="LAD2294" s="559"/>
      <c r="LAE2294" s="559"/>
      <c r="LAF2294" s="559"/>
      <c r="LAG2294" s="559"/>
      <c r="LAH2294" s="559"/>
      <c r="LAI2294" s="559"/>
      <c r="LAJ2294" s="559"/>
      <c r="LAK2294" s="559"/>
      <c r="LAL2294" s="559"/>
      <c r="LAM2294" s="559"/>
      <c r="LAN2294" s="559"/>
      <c r="LAO2294" s="559"/>
      <c r="LAP2294" s="559"/>
      <c r="LAQ2294" s="559"/>
      <c r="LAR2294" s="559"/>
      <c r="LAS2294" s="559"/>
      <c r="LAT2294" s="559"/>
      <c r="LAU2294" s="559"/>
      <c r="LAV2294" s="559"/>
      <c r="LAW2294" s="559"/>
      <c r="LAX2294" s="559"/>
      <c r="LAY2294" s="559"/>
      <c r="LAZ2294" s="559"/>
      <c r="LBA2294" s="559"/>
      <c r="LBB2294" s="559"/>
      <c r="LBC2294" s="559"/>
      <c r="LBD2294" s="559"/>
      <c r="LBE2294" s="559"/>
      <c r="LBF2294" s="559"/>
      <c r="LBG2294" s="559"/>
      <c r="LBH2294" s="559"/>
      <c r="LBI2294" s="559"/>
      <c r="LBJ2294" s="559"/>
      <c r="LBK2294" s="559"/>
      <c r="LBL2294" s="559"/>
      <c r="LBM2294" s="559"/>
      <c r="LBN2294" s="559"/>
      <c r="LBO2294" s="559"/>
      <c r="LBP2294" s="559"/>
      <c r="LBQ2294" s="559"/>
      <c r="LBR2294" s="559"/>
      <c r="LBS2294" s="559"/>
      <c r="LBT2294" s="559"/>
      <c r="LBU2294" s="559"/>
      <c r="LBV2294" s="559"/>
      <c r="LBW2294" s="559"/>
      <c r="LBX2294" s="559"/>
      <c r="LBY2294" s="559"/>
      <c r="LBZ2294" s="559"/>
      <c r="LCA2294" s="559"/>
      <c r="LCB2294" s="559"/>
      <c r="LCC2294" s="559"/>
      <c r="LCD2294" s="559"/>
      <c r="LCE2294" s="559"/>
      <c r="LCF2294" s="559"/>
      <c r="LCG2294" s="559"/>
      <c r="LCH2294" s="559"/>
      <c r="LCI2294" s="559"/>
      <c r="LCJ2294" s="559"/>
      <c r="LCK2294" s="559"/>
      <c r="LCL2294" s="559"/>
      <c r="LCM2294" s="559"/>
      <c r="LCN2294" s="559"/>
      <c r="LCO2294" s="559"/>
      <c r="LCP2294" s="559"/>
      <c r="LCQ2294" s="559"/>
      <c r="LCR2294" s="559"/>
      <c r="LCS2294" s="559"/>
      <c r="LCT2294" s="559"/>
      <c r="LCU2294" s="559"/>
      <c r="LCV2294" s="559"/>
      <c r="LCW2294" s="559"/>
      <c r="LCX2294" s="559"/>
      <c r="LCY2294" s="559"/>
      <c r="LCZ2294" s="559"/>
      <c r="LDA2294" s="559"/>
      <c r="LDB2294" s="559"/>
      <c r="LDC2294" s="559"/>
      <c r="LDD2294" s="559"/>
      <c r="LDE2294" s="559"/>
      <c r="LDF2294" s="559"/>
      <c r="LDG2294" s="559"/>
      <c r="LDH2294" s="559"/>
      <c r="LDI2294" s="559"/>
      <c r="LDJ2294" s="559"/>
      <c r="LDK2294" s="559"/>
      <c r="LDL2294" s="559"/>
      <c r="LDM2294" s="559"/>
      <c r="LDN2294" s="559"/>
      <c r="LDO2294" s="559"/>
      <c r="LDP2294" s="559"/>
      <c r="LDQ2294" s="559"/>
      <c r="LDR2294" s="559"/>
      <c r="LDS2294" s="559"/>
      <c r="LDT2294" s="559"/>
      <c r="LDU2294" s="559"/>
      <c r="LDV2294" s="559"/>
      <c r="LDW2294" s="559"/>
      <c r="LDX2294" s="559"/>
      <c r="LDY2294" s="559"/>
      <c r="LDZ2294" s="559"/>
      <c r="LEA2294" s="559"/>
      <c r="LEB2294" s="559"/>
      <c r="LEC2294" s="559"/>
      <c r="LED2294" s="559"/>
      <c r="LEE2294" s="559"/>
      <c r="LEF2294" s="559"/>
      <c r="LEG2294" s="559"/>
      <c r="LEH2294" s="559"/>
      <c r="LEI2294" s="559"/>
      <c r="LEJ2294" s="559"/>
      <c r="LEK2294" s="559"/>
      <c r="LEL2294" s="559"/>
      <c r="LEM2294" s="559"/>
      <c r="LEN2294" s="559"/>
      <c r="LEO2294" s="559"/>
      <c r="LEP2294" s="559"/>
      <c r="LEQ2294" s="559"/>
      <c r="LER2294" s="559"/>
      <c r="LES2294" s="559"/>
      <c r="LET2294" s="559"/>
      <c r="LEU2294" s="559"/>
      <c r="LEV2294" s="559"/>
      <c r="LEW2294" s="559"/>
      <c r="LEX2294" s="559"/>
      <c r="LEY2294" s="559"/>
      <c r="LEZ2294" s="559"/>
      <c r="LFA2294" s="559"/>
      <c r="LFB2294" s="559"/>
      <c r="LFC2294" s="559"/>
      <c r="LFD2294" s="559"/>
      <c r="LFE2294" s="559"/>
      <c r="LFF2294" s="559"/>
      <c r="LFG2294" s="559"/>
      <c r="LFH2294" s="559"/>
      <c r="LFI2294" s="559"/>
      <c r="LFJ2294" s="559"/>
      <c r="LFK2294" s="559"/>
      <c r="LFL2294" s="559"/>
      <c r="LFM2294" s="559"/>
      <c r="LFN2294" s="559"/>
      <c r="LFO2294" s="559"/>
      <c r="LFP2294" s="559"/>
      <c r="LFQ2294" s="559"/>
      <c r="LFR2294" s="559"/>
      <c r="LFS2294" s="559"/>
      <c r="LFT2294" s="559"/>
      <c r="LFU2294" s="559"/>
      <c r="LFV2294" s="559"/>
      <c r="LFW2294" s="559"/>
      <c r="LFX2294" s="559"/>
      <c r="LFY2294" s="559"/>
      <c r="LFZ2294" s="559"/>
      <c r="LGA2294" s="559"/>
      <c r="LGB2294" s="559"/>
      <c r="LGC2294" s="559"/>
      <c r="LGD2294" s="559"/>
      <c r="LGE2294" s="559"/>
      <c r="LGF2294" s="559"/>
      <c r="LGG2294" s="559"/>
      <c r="LGH2294" s="559"/>
      <c r="LGI2294" s="559"/>
      <c r="LGJ2294" s="559"/>
      <c r="LGK2294" s="559"/>
      <c r="LGL2294" s="559"/>
      <c r="LGM2294" s="559"/>
      <c r="LGN2294" s="559"/>
      <c r="LGO2294" s="559"/>
      <c r="LGP2294" s="559"/>
      <c r="LGQ2294" s="559"/>
      <c r="LGR2294" s="559"/>
      <c r="LGS2294" s="559"/>
      <c r="LGT2294" s="559"/>
      <c r="LGU2294" s="559"/>
      <c r="LGV2294" s="559"/>
      <c r="LGW2294" s="559"/>
      <c r="LGX2294" s="559"/>
      <c r="LGY2294" s="559"/>
      <c r="LGZ2294" s="559"/>
      <c r="LHA2294" s="559"/>
      <c r="LHB2294" s="559"/>
      <c r="LHC2294" s="559"/>
      <c r="LHD2294" s="559"/>
      <c r="LHE2294" s="559"/>
      <c r="LHF2294" s="559"/>
      <c r="LHG2294" s="559"/>
      <c r="LHH2294" s="559"/>
      <c r="LHI2294" s="559"/>
      <c r="LHJ2294" s="559"/>
      <c r="LHK2294" s="559"/>
      <c r="LHL2294" s="559"/>
      <c r="LHM2294" s="559"/>
      <c r="LHN2294" s="559"/>
      <c r="LHO2294" s="559"/>
      <c r="LHP2294" s="559"/>
      <c r="LHQ2294" s="559"/>
      <c r="LHR2294" s="559"/>
      <c r="LHS2294" s="559"/>
      <c r="LHT2294" s="559"/>
      <c r="LHU2294" s="559"/>
      <c r="LHV2294" s="559"/>
      <c r="LHW2294" s="559"/>
      <c r="LHX2294" s="559"/>
      <c r="LHY2294" s="559"/>
      <c r="LHZ2294" s="559"/>
      <c r="LIA2294" s="559"/>
      <c r="LIB2294" s="559"/>
      <c r="LIC2294" s="559"/>
      <c r="LID2294" s="559"/>
      <c r="LIE2294" s="559"/>
      <c r="LIF2294" s="559"/>
      <c r="LIG2294" s="559"/>
      <c r="LIH2294" s="559"/>
      <c r="LII2294" s="559"/>
      <c r="LIJ2294" s="559"/>
      <c r="LIK2294" s="559"/>
      <c r="LIL2294" s="559"/>
      <c r="LIM2294" s="559"/>
      <c r="LIN2294" s="559"/>
      <c r="LIO2294" s="559"/>
      <c r="LIP2294" s="559"/>
      <c r="LIQ2294" s="559"/>
      <c r="LIR2294" s="559"/>
      <c r="LIS2294" s="559"/>
      <c r="LIT2294" s="559"/>
      <c r="LIU2294" s="559"/>
      <c r="LIV2294" s="559"/>
      <c r="LIW2294" s="559"/>
      <c r="LIX2294" s="559"/>
      <c r="LIY2294" s="559"/>
      <c r="LIZ2294" s="559"/>
      <c r="LJA2294" s="559"/>
      <c r="LJB2294" s="559"/>
      <c r="LJC2294" s="559"/>
      <c r="LJD2294" s="559"/>
      <c r="LJE2294" s="559"/>
      <c r="LJF2294" s="559"/>
      <c r="LJG2294" s="559"/>
      <c r="LJH2294" s="559"/>
      <c r="LJI2294" s="559"/>
      <c r="LJJ2294" s="559"/>
      <c r="LJK2294" s="559"/>
      <c r="LJL2294" s="559"/>
      <c r="LJM2294" s="559"/>
      <c r="LJN2294" s="559"/>
      <c r="LJO2294" s="559"/>
      <c r="LJP2294" s="559"/>
      <c r="LJQ2294" s="559"/>
      <c r="LJR2294" s="559"/>
      <c r="LJS2294" s="559"/>
      <c r="LJT2294" s="559"/>
      <c r="LJU2294" s="559"/>
      <c r="LJV2294" s="559"/>
      <c r="LJW2294" s="559"/>
      <c r="LJX2294" s="559"/>
      <c r="LJY2294" s="559"/>
      <c r="LJZ2294" s="559"/>
      <c r="LKA2294" s="559"/>
      <c r="LKB2294" s="559"/>
      <c r="LKC2294" s="559"/>
      <c r="LKD2294" s="559"/>
      <c r="LKE2294" s="559"/>
      <c r="LKF2294" s="559"/>
      <c r="LKG2294" s="559"/>
      <c r="LKH2294" s="559"/>
      <c r="LKI2294" s="559"/>
      <c r="LKJ2294" s="559"/>
      <c r="LKK2294" s="559"/>
      <c r="LKL2294" s="559"/>
      <c r="LKM2294" s="559"/>
      <c r="LKN2294" s="559"/>
      <c r="LKO2294" s="559"/>
      <c r="LKP2294" s="559"/>
      <c r="LKQ2294" s="559"/>
      <c r="LKR2294" s="559"/>
      <c r="LKS2294" s="559"/>
      <c r="LKT2294" s="559"/>
      <c r="LKU2294" s="559"/>
      <c r="LKV2294" s="559"/>
      <c r="LKW2294" s="559"/>
      <c r="LKX2294" s="559"/>
      <c r="LKY2294" s="559"/>
      <c r="LKZ2294" s="559"/>
      <c r="LLA2294" s="559"/>
      <c r="LLB2294" s="559"/>
      <c r="LLC2294" s="559"/>
      <c r="LLD2294" s="559"/>
      <c r="LLE2294" s="559"/>
      <c r="LLF2294" s="559"/>
      <c r="LLG2294" s="559"/>
      <c r="LLH2294" s="559"/>
      <c r="LLI2294" s="559"/>
      <c r="LLJ2294" s="559"/>
      <c r="LLK2294" s="559"/>
      <c r="LLL2294" s="559"/>
      <c r="LLM2294" s="559"/>
      <c r="LLN2294" s="559"/>
      <c r="LLO2294" s="559"/>
      <c r="LLP2294" s="559"/>
      <c r="LLQ2294" s="559"/>
      <c r="LLR2294" s="559"/>
      <c r="LLS2294" s="559"/>
      <c r="LLT2294" s="559"/>
      <c r="LLU2294" s="559"/>
      <c r="LLV2294" s="559"/>
      <c r="LLW2294" s="559"/>
      <c r="LLX2294" s="559"/>
      <c r="LLY2294" s="559"/>
      <c r="LLZ2294" s="559"/>
      <c r="LMA2294" s="559"/>
      <c r="LMB2294" s="559"/>
      <c r="LMC2294" s="559"/>
      <c r="LMD2294" s="559"/>
      <c r="LME2294" s="559"/>
      <c r="LMF2294" s="559"/>
      <c r="LMG2294" s="559"/>
      <c r="LMH2294" s="559"/>
      <c r="LMI2294" s="559"/>
      <c r="LMJ2294" s="559"/>
      <c r="LMK2294" s="559"/>
      <c r="LML2294" s="559"/>
      <c r="LMM2294" s="559"/>
      <c r="LMN2294" s="559"/>
      <c r="LMO2294" s="559"/>
      <c r="LMP2294" s="559"/>
      <c r="LMQ2294" s="559"/>
      <c r="LMR2294" s="559"/>
      <c r="LMS2294" s="559"/>
      <c r="LMT2294" s="559"/>
      <c r="LMU2294" s="559"/>
      <c r="LMV2294" s="559"/>
      <c r="LMW2294" s="559"/>
      <c r="LMX2294" s="559"/>
      <c r="LMY2294" s="559"/>
      <c r="LMZ2294" s="559"/>
      <c r="LNA2294" s="559"/>
      <c r="LNB2294" s="559"/>
      <c r="LNC2294" s="559"/>
      <c r="LND2294" s="559"/>
      <c r="LNE2294" s="559"/>
      <c r="LNF2294" s="559"/>
      <c r="LNG2294" s="559"/>
      <c r="LNH2294" s="559"/>
      <c r="LNI2294" s="559"/>
      <c r="LNJ2294" s="559"/>
      <c r="LNK2294" s="559"/>
      <c r="LNL2294" s="559"/>
      <c r="LNM2294" s="559"/>
      <c r="LNN2294" s="559"/>
      <c r="LNO2294" s="559"/>
      <c r="LNP2294" s="559"/>
      <c r="LNQ2294" s="559"/>
      <c r="LNR2294" s="559"/>
      <c r="LNS2294" s="559"/>
      <c r="LNT2294" s="559"/>
      <c r="LNU2294" s="559"/>
      <c r="LNV2294" s="559"/>
      <c r="LNW2294" s="559"/>
      <c r="LNX2294" s="559"/>
      <c r="LNY2294" s="559"/>
      <c r="LNZ2294" s="559"/>
      <c r="LOA2294" s="559"/>
      <c r="LOB2294" s="559"/>
      <c r="LOC2294" s="559"/>
      <c r="LOD2294" s="559"/>
      <c r="LOE2294" s="559"/>
      <c r="LOF2294" s="559"/>
      <c r="LOG2294" s="559"/>
      <c r="LOH2294" s="559"/>
      <c r="LOI2294" s="559"/>
      <c r="LOJ2294" s="559"/>
      <c r="LOK2294" s="559"/>
      <c r="LOL2294" s="559"/>
      <c r="LOM2294" s="559"/>
      <c r="LON2294" s="559"/>
      <c r="LOO2294" s="559"/>
      <c r="LOP2294" s="559"/>
      <c r="LOQ2294" s="559"/>
      <c r="LOR2294" s="559"/>
      <c r="LOS2294" s="559"/>
      <c r="LOT2294" s="559"/>
      <c r="LOU2294" s="559"/>
      <c r="LOV2294" s="559"/>
      <c r="LOW2294" s="559"/>
      <c r="LOX2294" s="559"/>
      <c r="LOY2294" s="559"/>
      <c r="LOZ2294" s="559"/>
      <c r="LPA2294" s="559"/>
      <c r="LPB2294" s="559"/>
      <c r="LPC2294" s="559"/>
      <c r="LPD2294" s="559"/>
      <c r="LPE2294" s="559"/>
      <c r="LPF2294" s="559"/>
      <c r="LPG2294" s="559"/>
      <c r="LPH2294" s="559"/>
      <c r="LPI2294" s="559"/>
      <c r="LPJ2294" s="559"/>
      <c r="LPK2294" s="559"/>
      <c r="LPL2294" s="559"/>
      <c r="LPM2294" s="559"/>
      <c r="LPN2294" s="559"/>
      <c r="LPO2294" s="559"/>
      <c r="LPP2294" s="559"/>
      <c r="LPQ2294" s="559"/>
      <c r="LPR2294" s="559"/>
      <c r="LPS2294" s="559"/>
      <c r="LPT2294" s="559"/>
      <c r="LPU2294" s="559"/>
      <c r="LPV2294" s="559"/>
      <c r="LPW2294" s="559"/>
      <c r="LPX2294" s="559"/>
      <c r="LPY2294" s="559"/>
      <c r="LPZ2294" s="559"/>
      <c r="LQA2294" s="559"/>
      <c r="LQB2294" s="559"/>
      <c r="LQC2294" s="559"/>
      <c r="LQD2294" s="559"/>
      <c r="LQE2294" s="559"/>
      <c r="LQF2294" s="559"/>
      <c r="LQG2294" s="559"/>
      <c r="LQH2294" s="559"/>
      <c r="LQI2294" s="559"/>
      <c r="LQJ2294" s="559"/>
      <c r="LQK2294" s="559"/>
      <c r="LQL2294" s="559"/>
      <c r="LQM2294" s="559"/>
      <c r="LQN2294" s="559"/>
      <c r="LQO2294" s="559"/>
      <c r="LQP2294" s="559"/>
      <c r="LQQ2294" s="559"/>
      <c r="LQR2294" s="559"/>
      <c r="LQS2294" s="559"/>
      <c r="LQT2294" s="559"/>
      <c r="LQU2294" s="559"/>
      <c r="LQV2294" s="559"/>
      <c r="LQW2294" s="559"/>
      <c r="LQX2294" s="559"/>
      <c r="LQY2294" s="559"/>
      <c r="LQZ2294" s="559"/>
      <c r="LRA2294" s="559"/>
      <c r="LRB2294" s="559"/>
      <c r="LRC2294" s="559"/>
      <c r="LRD2294" s="559"/>
      <c r="LRE2294" s="559"/>
      <c r="LRF2294" s="559"/>
      <c r="LRG2294" s="559"/>
      <c r="LRH2294" s="559"/>
      <c r="LRI2294" s="559"/>
      <c r="LRJ2294" s="559"/>
      <c r="LRK2294" s="559"/>
      <c r="LRL2294" s="559"/>
      <c r="LRM2294" s="559"/>
      <c r="LRN2294" s="559"/>
      <c r="LRO2294" s="559"/>
      <c r="LRP2294" s="559"/>
      <c r="LRQ2294" s="559"/>
      <c r="LRR2294" s="559"/>
      <c r="LRS2294" s="559"/>
      <c r="LRT2294" s="559"/>
      <c r="LRU2294" s="559"/>
      <c r="LRV2294" s="559"/>
      <c r="LRW2294" s="559"/>
      <c r="LRX2294" s="559"/>
      <c r="LRY2294" s="559"/>
      <c r="LRZ2294" s="559"/>
      <c r="LSA2294" s="559"/>
      <c r="LSB2294" s="559"/>
      <c r="LSC2294" s="559"/>
      <c r="LSD2294" s="559"/>
      <c r="LSE2294" s="559"/>
      <c r="LSF2294" s="559"/>
      <c r="LSG2294" s="559"/>
      <c r="LSH2294" s="559"/>
      <c r="LSI2294" s="559"/>
      <c r="LSJ2294" s="559"/>
      <c r="LSK2294" s="559"/>
      <c r="LSL2294" s="559"/>
      <c r="LSM2294" s="559"/>
      <c r="LSN2294" s="559"/>
      <c r="LSO2294" s="559"/>
      <c r="LSP2294" s="559"/>
      <c r="LSQ2294" s="559"/>
      <c r="LSR2294" s="559"/>
      <c r="LSS2294" s="559"/>
      <c r="LST2294" s="559"/>
      <c r="LSU2294" s="559"/>
      <c r="LSV2294" s="559"/>
      <c r="LSW2294" s="559"/>
      <c r="LSX2294" s="559"/>
      <c r="LSY2294" s="559"/>
      <c r="LSZ2294" s="559"/>
      <c r="LTA2294" s="559"/>
      <c r="LTB2294" s="559"/>
      <c r="LTC2294" s="559"/>
      <c r="LTD2294" s="559"/>
      <c r="LTE2294" s="559"/>
      <c r="LTF2294" s="559"/>
      <c r="LTG2294" s="559"/>
      <c r="LTH2294" s="559"/>
      <c r="LTI2294" s="559"/>
      <c r="LTJ2294" s="559"/>
      <c r="LTK2294" s="559"/>
      <c r="LTL2294" s="559"/>
      <c r="LTM2294" s="559"/>
      <c r="LTN2294" s="559"/>
      <c r="LTO2294" s="559"/>
      <c r="LTP2294" s="559"/>
      <c r="LTQ2294" s="559"/>
      <c r="LTR2294" s="559"/>
      <c r="LTS2294" s="559"/>
      <c r="LTT2294" s="559"/>
      <c r="LTU2294" s="559"/>
      <c r="LTV2294" s="559"/>
      <c r="LTW2294" s="559"/>
      <c r="LTX2294" s="559"/>
      <c r="LTY2294" s="559"/>
      <c r="LTZ2294" s="559"/>
      <c r="LUA2294" s="559"/>
      <c r="LUB2294" s="559"/>
      <c r="LUC2294" s="559"/>
      <c r="LUD2294" s="559"/>
      <c r="LUE2294" s="559"/>
      <c r="LUF2294" s="559"/>
      <c r="LUG2294" s="559"/>
      <c r="LUH2294" s="559"/>
      <c r="LUI2294" s="559"/>
      <c r="LUJ2294" s="559"/>
      <c r="LUK2294" s="559"/>
      <c r="LUL2294" s="559"/>
      <c r="LUM2294" s="559"/>
      <c r="LUN2294" s="559"/>
      <c r="LUO2294" s="559"/>
      <c r="LUP2294" s="559"/>
      <c r="LUQ2294" s="559"/>
      <c r="LUR2294" s="559"/>
      <c r="LUS2294" s="559"/>
      <c r="LUT2294" s="559"/>
      <c r="LUU2294" s="559"/>
      <c r="LUV2294" s="559"/>
      <c r="LUW2294" s="559"/>
      <c r="LUX2294" s="559"/>
      <c r="LUY2294" s="559"/>
      <c r="LUZ2294" s="559"/>
      <c r="LVA2294" s="559"/>
      <c r="LVB2294" s="559"/>
      <c r="LVC2294" s="559"/>
      <c r="LVD2294" s="559"/>
      <c r="LVE2294" s="559"/>
      <c r="LVF2294" s="559"/>
      <c r="LVG2294" s="559"/>
      <c r="LVH2294" s="559"/>
      <c r="LVI2294" s="559"/>
      <c r="LVJ2294" s="559"/>
      <c r="LVK2294" s="559"/>
      <c r="LVL2294" s="559"/>
      <c r="LVM2294" s="559"/>
      <c r="LVN2294" s="559"/>
      <c r="LVO2294" s="559"/>
      <c r="LVP2294" s="559"/>
      <c r="LVQ2294" s="559"/>
      <c r="LVR2294" s="559"/>
      <c r="LVS2294" s="559"/>
      <c r="LVT2294" s="559"/>
      <c r="LVU2294" s="559"/>
      <c r="LVV2294" s="559"/>
      <c r="LVW2294" s="559"/>
      <c r="LVX2294" s="559"/>
      <c r="LVY2294" s="559"/>
      <c r="LVZ2294" s="559"/>
      <c r="LWA2294" s="559"/>
      <c r="LWB2294" s="559"/>
      <c r="LWC2294" s="559"/>
      <c r="LWD2294" s="559"/>
      <c r="LWE2294" s="559"/>
      <c r="LWF2294" s="559"/>
      <c r="LWG2294" s="559"/>
      <c r="LWH2294" s="559"/>
      <c r="LWI2294" s="559"/>
      <c r="LWJ2294" s="559"/>
      <c r="LWK2294" s="559"/>
      <c r="LWL2294" s="559"/>
      <c r="LWM2294" s="559"/>
      <c r="LWN2294" s="559"/>
      <c r="LWO2294" s="559"/>
      <c r="LWP2294" s="559"/>
      <c r="LWQ2294" s="559"/>
      <c r="LWR2294" s="559"/>
      <c r="LWS2294" s="559"/>
      <c r="LWT2294" s="559"/>
      <c r="LWU2294" s="559"/>
      <c r="LWV2294" s="559"/>
      <c r="LWW2294" s="559"/>
      <c r="LWX2294" s="559"/>
      <c r="LWY2294" s="559"/>
      <c r="LWZ2294" s="559"/>
      <c r="LXA2294" s="559"/>
      <c r="LXB2294" s="559"/>
      <c r="LXC2294" s="559"/>
      <c r="LXD2294" s="559"/>
      <c r="LXE2294" s="559"/>
      <c r="LXF2294" s="559"/>
      <c r="LXG2294" s="559"/>
      <c r="LXH2294" s="559"/>
      <c r="LXI2294" s="559"/>
      <c r="LXJ2294" s="559"/>
      <c r="LXK2294" s="559"/>
      <c r="LXL2294" s="559"/>
      <c r="LXM2294" s="559"/>
      <c r="LXN2294" s="559"/>
      <c r="LXO2294" s="559"/>
      <c r="LXP2294" s="559"/>
      <c r="LXQ2294" s="559"/>
      <c r="LXR2294" s="559"/>
      <c r="LXS2294" s="559"/>
      <c r="LXT2294" s="559"/>
      <c r="LXU2294" s="559"/>
      <c r="LXV2294" s="559"/>
      <c r="LXW2294" s="559"/>
      <c r="LXX2294" s="559"/>
      <c r="LXY2294" s="559"/>
      <c r="LXZ2294" s="559"/>
      <c r="LYA2294" s="559"/>
      <c r="LYB2294" s="559"/>
      <c r="LYC2294" s="559"/>
      <c r="LYD2294" s="559"/>
      <c r="LYE2294" s="559"/>
      <c r="LYF2294" s="559"/>
      <c r="LYG2294" s="559"/>
      <c r="LYH2294" s="559"/>
      <c r="LYI2294" s="559"/>
      <c r="LYJ2294" s="559"/>
      <c r="LYK2294" s="559"/>
      <c r="LYL2294" s="559"/>
      <c r="LYM2294" s="559"/>
      <c r="LYN2294" s="559"/>
      <c r="LYO2294" s="559"/>
      <c r="LYP2294" s="559"/>
      <c r="LYQ2294" s="559"/>
      <c r="LYR2294" s="559"/>
      <c r="LYS2294" s="559"/>
      <c r="LYT2294" s="559"/>
      <c r="LYU2294" s="559"/>
      <c r="LYV2294" s="559"/>
      <c r="LYW2294" s="559"/>
      <c r="LYX2294" s="559"/>
      <c r="LYY2294" s="559"/>
      <c r="LYZ2294" s="559"/>
      <c r="LZA2294" s="559"/>
      <c r="LZB2294" s="559"/>
      <c r="LZC2294" s="559"/>
      <c r="LZD2294" s="559"/>
      <c r="LZE2294" s="559"/>
      <c r="LZF2294" s="559"/>
      <c r="LZG2294" s="559"/>
      <c r="LZH2294" s="559"/>
      <c r="LZI2294" s="559"/>
      <c r="LZJ2294" s="559"/>
      <c r="LZK2294" s="559"/>
      <c r="LZL2294" s="559"/>
      <c r="LZM2294" s="559"/>
      <c r="LZN2294" s="559"/>
      <c r="LZO2294" s="559"/>
      <c r="LZP2294" s="559"/>
      <c r="LZQ2294" s="559"/>
      <c r="LZR2294" s="559"/>
      <c r="LZS2294" s="559"/>
      <c r="LZT2294" s="559"/>
      <c r="LZU2294" s="559"/>
      <c r="LZV2294" s="559"/>
      <c r="LZW2294" s="559"/>
      <c r="LZX2294" s="559"/>
      <c r="LZY2294" s="559"/>
      <c r="LZZ2294" s="559"/>
      <c r="MAA2294" s="559"/>
      <c r="MAB2294" s="559"/>
      <c r="MAC2294" s="559"/>
      <c r="MAD2294" s="559"/>
      <c r="MAE2294" s="559"/>
      <c r="MAF2294" s="559"/>
      <c r="MAG2294" s="559"/>
      <c r="MAH2294" s="559"/>
      <c r="MAI2294" s="559"/>
      <c r="MAJ2294" s="559"/>
      <c r="MAK2294" s="559"/>
      <c r="MAL2294" s="559"/>
      <c r="MAM2294" s="559"/>
      <c r="MAN2294" s="559"/>
      <c r="MAO2294" s="559"/>
      <c r="MAP2294" s="559"/>
      <c r="MAQ2294" s="559"/>
      <c r="MAR2294" s="559"/>
      <c r="MAS2294" s="559"/>
      <c r="MAT2294" s="559"/>
      <c r="MAU2294" s="559"/>
      <c r="MAV2294" s="559"/>
      <c r="MAW2294" s="559"/>
      <c r="MAX2294" s="559"/>
      <c r="MAY2294" s="559"/>
      <c r="MAZ2294" s="559"/>
      <c r="MBA2294" s="559"/>
      <c r="MBB2294" s="559"/>
      <c r="MBC2294" s="559"/>
      <c r="MBD2294" s="559"/>
      <c r="MBE2294" s="559"/>
      <c r="MBF2294" s="559"/>
      <c r="MBG2294" s="559"/>
      <c r="MBH2294" s="559"/>
      <c r="MBI2294" s="559"/>
      <c r="MBJ2294" s="559"/>
      <c r="MBK2294" s="559"/>
      <c r="MBL2294" s="559"/>
      <c r="MBM2294" s="559"/>
      <c r="MBN2294" s="559"/>
      <c r="MBO2294" s="559"/>
      <c r="MBP2294" s="559"/>
      <c r="MBQ2294" s="559"/>
      <c r="MBR2294" s="559"/>
      <c r="MBS2294" s="559"/>
      <c r="MBT2294" s="559"/>
      <c r="MBU2294" s="559"/>
      <c r="MBV2294" s="559"/>
      <c r="MBW2294" s="559"/>
      <c r="MBX2294" s="559"/>
      <c r="MBY2294" s="559"/>
      <c r="MBZ2294" s="559"/>
      <c r="MCA2294" s="559"/>
      <c r="MCB2294" s="559"/>
      <c r="MCC2294" s="559"/>
      <c r="MCD2294" s="559"/>
      <c r="MCE2294" s="559"/>
      <c r="MCF2294" s="559"/>
      <c r="MCG2294" s="559"/>
      <c r="MCH2294" s="559"/>
      <c r="MCI2294" s="559"/>
      <c r="MCJ2294" s="559"/>
      <c r="MCK2294" s="559"/>
      <c r="MCL2294" s="559"/>
      <c r="MCM2294" s="559"/>
      <c r="MCN2294" s="559"/>
      <c r="MCO2294" s="559"/>
      <c r="MCP2294" s="559"/>
      <c r="MCQ2294" s="559"/>
      <c r="MCR2294" s="559"/>
      <c r="MCS2294" s="559"/>
      <c r="MCT2294" s="559"/>
      <c r="MCU2294" s="559"/>
      <c r="MCV2294" s="559"/>
      <c r="MCW2294" s="559"/>
      <c r="MCX2294" s="559"/>
      <c r="MCY2294" s="559"/>
      <c r="MCZ2294" s="559"/>
      <c r="MDA2294" s="559"/>
      <c r="MDB2294" s="559"/>
      <c r="MDC2294" s="559"/>
      <c r="MDD2294" s="559"/>
      <c r="MDE2294" s="559"/>
      <c r="MDF2294" s="559"/>
      <c r="MDG2294" s="559"/>
      <c r="MDH2294" s="559"/>
      <c r="MDI2294" s="559"/>
      <c r="MDJ2294" s="559"/>
      <c r="MDK2294" s="559"/>
      <c r="MDL2294" s="559"/>
      <c r="MDM2294" s="559"/>
      <c r="MDN2294" s="559"/>
      <c r="MDO2294" s="559"/>
      <c r="MDP2294" s="559"/>
      <c r="MDQ2294" s="559"/>
      <c r="MDR2294" s="559"/>
      <c r="MDS2294" s="559"/>
      <c r="MDT2294" s="559"/>
      <c r="MDU2294" s="559"/>
      <c r="MDV2294" s="559"/>
      <c r="MDW2294" s="559"/>
      <c r="MDX2294" s="559"/>
      <c r="MDY2294" s="559"/>
      <c r="MDZ2294" s="559"/>
      <c r="MEA2294" s="559"/>
      <c r="MEB2294" s="559"/>
      <c r="MEC2294" s="559"/>
      <c r="MED2294" s="559"/>
      <c r="MEE2294" s="559"/>
      <c r="MEF2294" s="559"/>
      <c r="MEG2294" s="559"/>
      <c r="MEH2294" s="559"/>
      <c r="MEI2294" s="559"/>
      <c r="MEJ2294" s="559"/>
      <c r="MEK2294" s="559"/>
      <c r="MEL2294" s="559"/>
      <c r="MEM2294" s="559"/>
      <c r="MEN2294" s="559"/>
      <c r="MEO2294" s="559"/>
      <c r="MEP2294" s="559"/>
      <c r="MEQ2294" s="559"/>
      <c r="MER2294" s="559"/>
      <c r="MES2294" s="559"/>
      <c r="MET2294" s="559"/>
      <c r="MEU2294" s="559"/>
      <c r="MEV2294" s="559"/>
      <c r="MEW2294" s="559"/>
      <c r="MEX2294" s="559"/>
      <c r="MEY2294" s="559"/>
      <c r="MEZ2294" s="559"/>
      <c r="MFA2294" s="559"/>
      <c r="MFB2294" s="559"/>
      <c r="MFC2294" s="559"/>
      <c r="MFD2294" s="559"/>
      <c r="MFE2294" s="559"/>
      <c r="MFF2294" s="559"/>
      <c r="MFG2294" s="559"/>
      <c r="MFH2294" s="559"/>
      <c r="MFI2294" s="559"/>
      <c r="MFJ2294" s="559"/>
      <c r="MFK2294" s="559"/>
      <c r="MFL2294" s="559"/>
      <c r="MFM2294" s="559"/>
      <c r="MFN2294" s="559"/>
      <c r="MFO2294" s="559"/>
      <c r="MFP2294" s="559"/>
      <c r="MFQ2294" s="559"/>
      <c r="MFR2294" s="559"/>
      <c r="MFS2294" s="559"/>
      <c r="MFT2294" s="559"/>
      <c r="MFU2294" s="559"/>
      <c r="MFV2294" s="559"/>
      <c r="MFW2294" s="559"/>
      <c r="MFX2294" s="559"/>
      <c r="MFY2294" s="559"/>
      <c r="MFZ2294" s="559"/>
      <c r="MGA2294" s="559"/>
      <c r="MGB2294" s="559"/>
      <c r="MGC2294" s="559"/>
      <c r="MGD2294" s="559"/>
      <c r="MGE2294" s="559"/>
      <c r="MGF2294" s="559"/>
      <c r="MGG2294" s="559"/>
      <c r="MGH2294" s="559"/>
      <c r="MGI2294" s="559"/>
      <c r="MGJ2294" s="559"/>
      <c r="MGK2294" s="559"/>
      <c r="MGL2294" s="559"/>
      <c r="MGM2294" s="559"/>
      <c r="MGN2294" s="559"/>
      <c r="MGO2294" s="559"/>
      <c r="MGP2294" s="559"/>
      <c r="MGQ2294" s="559"/>
      <c r="MGR2294" s="559"/>
      <c r="MGS2294" s="559"/>
      <c r="MGT2294" s="559"/>
      <c r="MGU2294" s="559"/>
      <c r="MGV2294" s="559"/>
      <c r="MGW2294" s="559"/>
      <c r="MGX2294" s="559"/>
      <c r="MGY2294" s="559"/>
      <c r="MGZ2294" s="559"/>
      <c r="MHA2294" s="559"/>
      <c r="MHB2294" s="559"/>
      <c r="MHC2294" s="559"/>
      <c r="MHD2294" s="559"/>
      <c r="MHE2294" s="559"/>
      <c r="MHF2294" s="559"/>
      <c r="MHG2294" s="559"/>
      <c r="MHH2294" s="559"/>
      <c r="MHI2294" s="559"/>
      <c r="MHJ2294" s="559"/>
      <c r="MHK2294" s="559"/>
      <c r="MHL2294" s="559"/>
      <c r="MHM2294" s="559"/>
      <c r="MHN2294" s="559"/>
      <c r="MHO2294" s="559"/>
      <c r="MHP2294" s="559"/>
      <c r="MHQ2294" s="559"/>
      <c r="MHR2294" s="559"/>
      <c r="MHS2294" s="559"/>
      <c r="MHT2294" s="559"/>
      <c r="MHU2294" s="559"/>
      <c r="MHV2294" s="559"/>
      <c r="MHW2294" s="559"/>
      <c r="MHX2294" s="559"/>
      <c r="MHY2294" s="559"/>
      <c r="MHZ2294" s="559"/>
      <c r="MIA2294" s="559"/>
      <c r="MIB2294" s="559"/>
      <c r="MIC2294" s="559"/>
      <c r="MID2294" s="559"/>
      <c r="MIE2294" s="559"/>
      <c r="MIF2294" s="559"/>
      <c r="MIG2294" s="559"/>
      <c r="MIH2294" s="559"/>
      <c r="MII2294" s="559"/>
      <c r="MIJ2294" s="559"/>
      <c r="MIK2294" s="559"/>
      <c r="MIL2294" s="559"/>
      <c r="MIM2294" s="559"/>
      <c r="MIN2294" s="559"/>
      <c r="MIO2294" s="559"/>
      <c r="MIP2294" s="559"/>
      <c r="MIQ2294" s="559"/>
      <c r="MIR2294" s="559"/>
      <c r="MIS2294" s="559"/>
      <c r="MIT2294" s="559"/>
      <c r="MIU2294" s="559"/>
      <c r="MIV2294" s="559"/>
      <c r="MIW2294" s="559"/>
      <c r="MIX2294" s="559"/>
      <c r="MIY2294" s="559"/>
      <c r="MIZ2294" s="559"/>
      <c r="MJA2294" s="559"/>
      <c r="MJB2294" s="559"/>
      <c r="MJC2294" s="559"/>
      <c r="MJD2294" s="559"/>
      <c r="MJE2294" s="559"/>
      <c r="MJF2294" s="559"/>
      <c r="MJG2294" s="559"/>
      <c r="MJH2294" s="559"/>
      <c r="MJI2294" s="559"/>
      <c r="MJJ2294" s="559"/>
      <c r="MJK2294" s="559"/>
      <c r="MJL2294" s="559"/>
      <c r="MJM2294" s="559"/>
      <c r="MJN2294" s="559"/>
      <c r="MJO2294" s="559"/>
      <c r="MJP2294" s="559"/>
      <c r="MJQ2294" s="559"/>
      <c r="MJR2294" s="559"/>
      <c r="MJS2294" s="559"/>
      <c r="MJT2294" s="559"/>
      <c r="MJU2294" s="559"/>
      <c r="MJV2294" s="559"/>
      <c r="MJW2294" s="559"/>
      <c r="MJX2294" s="559"/>
      <c r="MJY2294" s="559"/>
      <c r="MJZ2294" s="559"/>
      <c r="MKA2294" s="559"/>
      <c r="MKB2294" s="559"/>
      <c r="MKC2294" s="559"/>
      <c r="MKD2294" s="559"/>
      <c r="MKE2294" s="559"/>
      <c r="MKF2294" s="559"/>
      <c r="MKG2294" s="559"/>
      <c r="MKH2294" s="559"/>
      <c r="MKI2294" s="559"/>
      <c r="MKJ2294" s="559"/>
      <c r="MKK2294" s="559"/>
      <c r="MKL2294" s="559"/>
      <c r="MKM2294" s="559"/>
      <c r="MKN2294" s="559"/>
      <c r="MKO2294" s="559"/>
      <c r="MKP2294" s="559"/>
      <c r="MKQ2294" s="559"/>
      <c r="MKR2294" s="559"/>
      <c r="MKS2294" s="559"/>
      <c r="MKT2294" s="559"/>
      <c r="MKU2294" s="559"/>
      <c r="MKV2294" s="559"/>
      <c r="MKW2294" s="559"/>
      <c r="MKX2294" s="559"/>
      <c r="MKY2294" s="559"/>
      <c r="MKZ2294" s="559"/>
      <c r="MLA2294" s="559"/>
      <c r="MLB2294" s="559"/>
      <c r="MLC2294" s="559"/>
      <c r="MLD2294" s="559"/>
      <c r="MLE2294" s="559"/>
      <c r="MLF2294" s="559"/>
      <c r="MLG2294" s="559"/>
      <c r="MLH2294" s="559"/>
      <c r="MLI2294" s="559"/>
      <c r="MLJ2294" s="559"/>
      <c r="MLK2294" s="559"/>
      <c r="MLL2294" s="559"/>
      <c r="MLM2294" s="559"/>
      <c r="MLN2294" s="559"/>
      <c r="MLO2294" s="559"/>
      <c r="MLP2294" s="559"/>
      <c r="MLQ2294" s="559"/>
      <c r="MLR2294" s="559"/>
      <c r="MLS2294" s="559"/>
      <c r="MLT2294" s="559"/>
      <c r="MLU2294" s="559"/>
      <c r="MLV2294" s="559"/>
      <c r="MLW2294" s="559"/>
      <c r="MLX2294" s="559"/>
      <c r="MLY2294" s="559"/>
      <c r="MLZ2294" s="559"/>
      <c r="MMA2294" s="559"/>
      <c r="MMB2294" s="559"/>
      <c r="MMC2294" s="559"/>
      <c r="MMD2294" s="559"/>
      <c r="MME2294" s="559"/>
      <c r="MMF2294" s="559"/>
      <c r="MMG2294" s="559"/>
      <c r="MMH2294" s="559"/>
      <c r="MMI2294" s="559"/>
      <c r="MMJ2294" s="559"/>
      <c r="MMK2294" s="559"/>
      <c r="MML2294" s="559"/>
      <c r="MMM2294" s="559"/>
      <c r="MMN2294" s="559"/>
      <c r="MMO2294" s="559"/>
      <c r="MMP2294" s="559"/>
      <c r="MMQ2294" s="559"/>
      <c r="MMR2294" s="559"/>
      <c r="MMS2294" s="559"/>
      <c r="MMT2294" s="559"/>
      <c r="MMU2294" s="559"/>
      <c r="MMV2294" s="559"/>
      <c r="MMW2294" s="559"/>
      <c r="MMX2294" s="559"/>
      <c r="MMY2294" s="559"/>
      <c r="MMZ2294" s="559"/>
      <c r="MNA2294" s="559"/>
      <c r="MNB2294" s="559"/>
      <c r="MNC2294" s="559"/>
      <c r="MND2294" s="559"/>
      <c r="MNE2294" s="559"/>
      <c r="MNF2294" s="559"/>
      <c r="MNG2294" s="559"/>
      <c r="MNH2294" s="559"/>
      <c r="MNI2294" s="559"/>
      <c r="MNJ2294" s="559"/>
      <c r="MNK2294" s="559"/>
      <c r="MNL2294" s="559"/>
      <c r="MNM2294" s="559"/>
      <c r="MNN2294" s="559"/>
      <c r="MNO2294" s="559"/>
      <c r="MNP2294" s="559"/>
      <c r="MNQ2294" s="559"/>
      <c r="MNR2294" s="559"/>
      <c r="MNS2294" s="559"/>
      <c r="MNT2294" s="559"/>
      <c r="MNU2294" s="559"/>
      <c r="MNV2294" s="559"/>
      <c r="MNW2294" s="559"/>
      <c r="MNX2294" s="559"/>
      <c r="MNY2294" s="559"/>
      <c r="MNZ2294" s="559"/>
      <c r="MOA2294" s="559"/>
      <c r="MOB2294" s="559"/>
      <c r="MOC2294" s="559"/>
      <c r="MOD2294" s="559"/>
      <c r="MOE2294" s="559"/>
      <c r="MOF2294" s="559"/>
      <c r="MOG2294" s="559"/>
      <c r="MOH2294" s="559"/>
      <c r="MOI2294" s="559"/>
      <c r="MOJ2294" s="559"/>
      <c r="MOK2294" s="559"/>
      <c r="MOL2294" s="559"/>
      <c r="MOM2294" s="559"/>
      <c r="MON2294" s="559"/>
      <c r="MOO2294" s="559"/>
      <c r="MOP2294" s="559"/>
      <c r="MOQ2294" s="559"/>
      <c r="MOR2294" s="559"/>
      <c r="MOS2294" s="559"/>
      <c r="MOT2294" s="559"/>
      <c r="MOU2294" s="559"/>
      <c r="MOV2294" s="559"/>
      <c r="MOW2294" s="559"/>
      <c r="MOX2294" s="559"/>
      <c r="MOY2294" s="559"/>
      <c r="MOZ2294" s="559"/>
      <c r="MPA2294" s="559"/>
      <c r="MPB2294" s="559"/>
      <c r="MPC2294" s="559"/>
      <c r="MPD2294" s="559"/>
      <c r="MPE2294" s="559"/>
      <c r="MPF2294" s="559"/>
      <c r="MPG2294" s="559"/>
      <c r="MPH2294" s="559"/>
      <c r="MPI2294" s="559"/>
      <c r="MPJ2294" s="559"/>
      <c r="MPK2294" s="559"/>
      <c r="MPL2294" s="559"/>
      <c r="MPM2294" s="559"/>
      <c r="MPN2294" s="559"/>
      <c r="MPO2294" s="559"/>
      <c r="MPP2294" s="559"/>
      <c r="MPQ2294" s="559"/>
      <c r="MPR2294" s="559"/>
      <c r="MPS2294" s="559"/>
      <c r="MPT2294" s="559"/>
      <c r="MPU2294" s="559"/>
      <c r="MPV2294" s="559"/>
      <c r="MPW2294" s="559"/>
      <c r="MPX2294" s="559"/>
      <c r="MPY2294" s="559"/>
      <c r="MPZ2294" s="559"/>
      <c r="MQA2294" s="559"/>
      <c r="MQB2294" s="559"/>
      <c r="MQC2294" s="559"/>
      <c r="MQD2294" s="559"/>
      <c r="MQE2294" s="559"/>
      <c r="MQF2294" s="559"/>
      <c r="MQG2294" s="559"/>
      <c r="MQH2294" s="559"/>
      <c r="MQI2294" s="559"/>
      <c r="MQJ2294" s="559"/>
      <c r="MQK2294" s="559"/>
      <c r="MQL2294" s="559"/>
      <c r="MQM2294" s="559"/>
      <c r="MQN2294" s="559"/>
      <c r="MQO2294" s="559"/>
      <c r="MQP2294" s="559"/>
      <c r="MQQ2294" s="559"/>
      <c r="MQR2294" s="559"/>
      <c r="MQS2294" s="559"/>
      <c r="MQT2294" s="559"/>
      <c r="MQU2294" s="559"/>
      <c r="MQV2294" s="559"/>
      <c r="MQW2294" s="559"/>
      <c r="MQX2294" s="559"/>
      <c r="MQY2294" s="559"/>
      <c r="MQZ2294" s="559"/>
      <c r="MRA2294" s="559"/>
      <c r="MRB2294" s="559"/>
      <c r="MRC2294" s="559"/>
      <c r="MRD2294" s="559"/>
      <c r="MRE2294" s="559"/>
      <c r="MRF2294" s="559"/>
      <c r="MRG2294" s="559"/>
      <c r="MRH2294" s="559"/>
      <c r="MRI2294" s="559"/>
      <c r="MRJ2294" s="559"/>
      <c r="MRK2294" s="559"/>
      <c r="MRL2294" s="559"/>
      <c r="MRM2294" s="559"/>
      <c r="MRN2294" s="559"/>
      <c r="MRO2294" s="559"/>
      <c r="MRP2294" s="559"/>
      <c r="MRQ2294" s="559"/>
      <c r="MRR2294" s="559"/>
      <c r="MRS2294" s="559"/>
      <c r="MRT2294" s="559"/>
      <c r="MRU2294" s="559"/>
      <c r="MRV2294" s="559"/>
      <c r="MRW2294" s="559"/>
      <c r="MRX2294" s="559"/>
      <c r="MRY2294" s="559"/>
      <c r="MRZ2294" s="559"/>
      <c r="MSA2294" s="559"/>
      <c r="MSB2294" s="559"/>
      <c r="MSC2294" s="559"/>
      <c r="MSD2294" s="559"/>
      <c r="MSE2294" s="559"/>
      <c r="MSF2294" s="559"/>
      <c r="MSG2294" s="559"/>
      <c r="MSH2294" s="559"/>
      <c r="MSI2294" s="559"/>
      <c r="MSJ2294" s="559"/>
      <c r="MSK2294" s="559"/>
      <c r="MSL2294" s="559"/>
      <c r="MSM2294" s="559"/>
      <c r="MSN2294" s="559"/>
      <c r="MSO2294" s="559"/>
      <c r="MSP2294" s="559"/>
      <c r="MSQ2294" s="559"/>
      <c r="MSR2294" s="559"/>
      <c r="MSS2294" s="559"/>
      <c r="MST2294" s="559"/>
      <c r="MSU2294" s="559"/>
      <c r="MSV2294" s="559"/>
      <c r="MSW2294" s="559"/>
      <c r="MSX2294" s="559"/>
      <c r="MSY2294" s="559"/>
      <c r="MSZ2294" s="559"/>
      <c r="MTA2294" s="559"/>
      <c r="MTB2294" s="559"/>
      <c r="MTC2294" s="559"/>
      <c r="MTD2294" s="559"/>
      <c r="MTE2294" s="559"/>
      <c r="MTF2294" s="559"/>
      <c r="MTG2294" s="559"/>
      <c r="MTH2294" s="559"/>
      <c r="MTI2294" s="559"/>
      <c r="MTJ2294" s="559"/>
      <c r="MTK2294" s="559"/>
      <c r="MTL2294" s="559"/>
      <c r="MTM2294" s="559"/>
      <c r="MTN2294" s="559"/>
      <c r="MTO2294" s="559"/>
      <c r="MTP2294" s="559"/>
      <c r="MTQ2294" s="559"/>
      <c r="MTR2294" s="559"/>
      <c r="MTS2294" s="559"/>
      <c r="MTT2294" s="559"/>
      <c r="MTU2294" s="559"/>
      <c r="MTV2294" s="559"/>
      <c r="MTW2294" s="559"/>
      <c r="MTX2294" s="559"/>
      <c r="MTY2294" s="559"/>
      <c r="MTZ2294" s="559"/>
      <c r="MUA2294" s="559"/>
      <c r="MUB2294" s="559"/>
      <c r="MUC2294" s="559"/>
      <c r="MUD2294" s="559"/>
      <c r="MUE2294" s="559"/>
      <c r="MUF2294" s="559"/>
      <c r="MUG2294" s="559"/>
      <c r="MUH2294" s="559"/>
      <c r="MUI2294" s="559"/>
      <c r="MUJ2294" s="559"/>
      <c r="MUK2294" s="559"/>
      <c r="MUL2294" s="559"/>
      <c r="MUM2294" s="559"/>
      <c r="MUN2294" s="559"/>
      <c r="MUO2294" s="559"/>
      <c r="MUP2294" s="559"/>
      <c r="MUQ2294" s="559"/>
      <c r="MUR2294" s="559"/>
      <c r="MUS2294" s="559"/>
      <c r="MUT2294" s="559"/>
      <c r="MUU2294" s="559"/>
      <c r="MUV2294" s="559"/>
      <c r="MUW2294" s="559"/>
      <c r="MUX2294" s="559"/>
      <c r="MUY2294" s="559"/>
      <c r="MUZ2294" s="559"/>
      <c r="MVA2294" s="559"/>
      <c r="MVB2294" s="559"/>
      <c r="MVC2294" s="559"/>
      <c r="MVD2294" s="559"/>
      <c r="MVE2294" s="559"/>
      <c r="MVF2294" s="559"/>
      <c r="MVG2294" s="559"/>
      <c r="MVH2294" s="559"/>
      <c r="MVI2294" s="559"/>
      <c r="MVJ2294" s="559"/>
      <c r="MVK2294" s="559"/>
      <c r="MVL2294" s="559"/>
      <c r="MVM2294" s="559"/>
      <c r="MVN2294" s="559"/>
      <c r="MVO2294" s="559"/>
      <c r="MVP2294" s="559"/>
      <c r="MVQ2294" s="559"/>
      <c r="MVR2294" s="559"/>
      <c r="MVS2294" s="559"/>
      <c r="MVT2294" s="559"/>
      <c r="MVU2294" s="559"/>
      <c r="MVV2294" s="559"/>
      <c r="MVW2294" s="559"/>
      <c r="MVX2294" s="559"/>
      <c r="MVY2294" s="559"/>
      <c r="MVZ2294" s="559"/>
      <c r="MWA2294" s="559"/>
      <c r="MWB2294" s="559"/>
      <c r="MWC2294" s="559"/>
      <c r="MWD2294" s="559"/>
      <c r="MWE2294" s="559"/>
      <c r="MWF2294" s="559"/>
      <c r="MWG2294" s="559"/>
      <c r="MWH2294" s="559"/>
      <c r="MWI2294" s="559"/>
      <c r="MWJ2294" s="559"/>
      <c r="MWK2294" s="559"/>
      <c r="MWL2294" s="559"/>
      <c r="MWM2294" s="559"/>
      <c r="MWN2294" s="559"/>
      <c r="MWO2294" s="559"/>
      <c r="MWP2294" s="559"/>
      <c r="MWQ2294" s="559"/>
      <c r="MWR2294" s="559"/>
      <c r="MWS2294" s="559"/>
      <c r="MWT2294" s="559"/>
      <c r="MWU2294" s="559"/>
      <c r="MWV2294" s="559"/>
      <c r="MWW2294" s="559"/>
      <c r="MWX2294" s="559"/>
      <c r="MWY2294" s="559"/>
      <c r="MWZ2294" s="559"/>
      <c r="MXA2294" s="559"/>
      <c r="MXB2294" s="559"/>
      <c r="MXC2294" s="559"/>
      <c r="MXD2294" s="559"/>
      <c r="MXE2294" s="559"/>
      <c r="MXF2294" s="559"/>
      <c r="MXG2294" s="559"/>
      <c r="MXH2294" s="559"/>
      <c r="MXI2294" s="559"/>
      <c r="MXJ2294" s="559"/>
      <c r="MXK2294" s="559"/>
      <c r="MXL2294" s="559"/>
      <c r="MXM2294" s="559"/>
      <c r="MXN2294" s="559"/>
      <c r="MXO2294" s="559"/>
      <c r="MXP2294" s="559"/>
      <c r="MXQ2294" s="559"/>
      <c r="MXR2294" s="559"/>
      <c r="MXS2294" s="559"/>
      <c r="MXT2294" s="559"/>
      <c r="MXU2294" s="559"/>
      <c r="MXV2294" s="559"/>
      <c r="MXW2294" s="559"/>
      <c r="MXX2294" s="559"/>
      <c r="MXY2294" s="559"/>
      <c r="MXZ2294" s="559"/>
      <c r="MYA2294" s="559"/>
      <c r="MYB2294" s="559"/>
      <c r="MYC2294" s="559"/>
      <c r="MYD2294" s="559"/>
      <c r="MYE2294" s="559"/>
      <c r="MYF2294" s="559"/>
      <c r="MYG2294" s="559"/>
      <c r="MYH2294" s="559"/>
      <c r="MYI2294" s="559"/>
      <c r="MYJ2294" s="559"/>
      <c r="MYK2294" s="559"/>
      <c r="MYL2294" s="559"/>
      <c r="MYM2294" s="559"/>
      <c r="MYN2294" s="559"/>
      <c r="MYO2294" s="559"/>
      <c r="MYP2294" s="559"/>
      <c r="MYQ2294" s="559"/>
      <c r="MYR2294" s="559"/>
      <c r="MYS2294" s="559"/>
      <c r="MYT2294" s="559"/>
      <c r="MYU2294" s="559"/>
      <c r="MYV2294" s="559"/>
      <c r="MYW2294" s="559"/>
      <c r="MYX2294" s="559"/>
      <c r="MYY2294" s="559"/>
      <c r="MYZ2294" s="559"/>
      <c r="MZA2294" s="559"/>
      <c r="MZB2294" s="559"/>
      <c r="MZC2294" s="559"/>
      <c r="MZD2294" s="559"/>
      <c r="MZE2294" s="559"/>
      <c r="MZF2294" s="559"/>
      <c r="MZG2294" s="559"/>
      <c r="MZH2294" s="559"/>
      <c r="MZI2294" s="559"/>
      <c r="MZJ2294" s="559"/>
      <c r="MZK2294" s="559"/>
      <c r="MZL2294" s="559"/>
      <c r="MZM2294" s="559"/>
      <c r="MZN2294" s="559"/>
      <c r="MZO2294" s="559"/>
      <c r="MZP2294" s="559"/>
      <c r="MZQ2294" s="559"/>
      <c r="MZR2294" s="559"/>
      <c r="MZS2294" s="559"/>
      <c r="MZT2294" s="559"/>
      <c r="MZU2294" s="559"/>
      <c r="MZV2294" s="559"/>
      <c r="MZW2294" s="559"/>
      <c r="MZX2294" s="559"/>
      <c r="MZY2294" s="559"/>
      <c r="MZZ2294" s="559"/>
      <c r="NAA2294" s="559"/>
      <c r="NAB2294" s="559"/>
      <c r="NAC2294" s="559"/>
      <c r="NAD2294" s="559"/>
      <c r="NAE2294" s="559"/>
      <c r="NAF2294" s="559"/>
      <c r="NAG2294" s="559"/>
      <c r="NAH2294" s="559"/>
      <c r="NAI2294" s="559"/>
      <c r="NAJ2294" s="559"/>
      <c r="NAK2294" s="559"/>
      <c r="NAL2294" s="559"/>
      <c r="NAM2294" s="559"/>
      <c r="NAN2294" s="559"/>
      <c r="NAO2294" s="559"/>
      <c r="NAP2294" s="559"/>
      <c r="NAQ2294" s="559"/>
      <c r="NAR2294" s="559"/>
      <c r="NAS2294" s="559"/>
      <c r="NAT2294" s="559"/>
      <c r="NAU2294" s="559"/>
      <c r="NAV2294" s="559"/>
      <c r="NAW2294" s="559"/>
      <c r="NAX2294" s="559"/>
      <c r="NAY2294" s="559"/>
      <c r="NAZ2294" s="559"/>
      <c r="NBA2294" s="559"/>
      <c r="NBB2294" s="559"/>
      <c r="NBC2294" s="559"/>
      <c r="NBD2294" s="559"/>
      <c r="NBE2294" s="559"/>
      <c r="NBF2294" s="559"/>
      <c r="NBG2294" s="559"/>
      <c r="NBH2294" s="559"/>
      <c r="NBI2294" s="559"/>
      <c r="NBJ2294" s="559"/>
      <c r="NBK2294" s="559"/>
      <c r="NBL2294" s="559"/>
      <c r="NBM2294" s="559"/>
      <c r="NBN2294" s="559"/>
      <c r="NBO2294" s="559"/>
      <c r="NBP2294" s="559"/>
      <c r="NBQ2294" s="559"/>
      <c r="NBR2294" s="559"/>
      <c r="NBS2294" s="559"/>
      <c r="NBT2294" s="559"/>
      <c r="NBU2294" s="559"/>
      <c r="NBV2294" s="559"/>
      <c r="NBW2294" s="559"/>
      <c r="NBX2294" s="559"/>
      <c r="NBY2294" s="559"/>
      <c r="NBZ2294" s="559"/>
      <c r="NCA2294" s="559"/>
      <c r="NCB2294" s="559"/>
      <c r="NCC2294" s="559"/>
      <c r="NCD2294" s="559"/>
      <c r="NCE2294" s="559"/>
      <c r="NCF2294" s="559"/>
      <c r="NCG2294" s="559"/>
      <c r="NCH2294" s="559"/>
      <c r="NCI2294" s="559"/>
      <c r="NCJ2294" s="559"/>
      <c r="NCK2294" s="559"/>
      <c r="NCL2294" s="559"/>
      <c r="NCM2294" s="559"/>
      <c r="NCN2294" s="559"/>
      <c r="NCO2294" s="559"/>
      <c r="NCP2294" s="559"/>
      <c r="NCQ2294" s="559"/>
      <c r="NCR2294" s="559"/>
      <c r="NCS2294" s="559"/>
      <c r="NCT2294" s="559"/>
      <c r="NCU2294" s="559"/>
      <c r="NCV2294" s="559"/>
      <c r="NCW2294" s="559"/>
      <c r="NCX2294" s="559"/>
      <c r="NCY2294" s="559"/>
      <c r="NCZ2294" s="559"/>
      <c r="NDA2294" s="559"/>
      <c r="NDB2294" s="559"/>
      <c r="NDC2294" s="559"/>
      <c r="NDD2294" s="559"/>
      <c r="NDE2294" s="559"/>
      <c r="NDF2294" s="559"/>
      <c r="NDG2294" s="559"/>
      <c r="NDH2294" s="559"/>
      <c r="NDI2294" s="559"/>
      <c r="NDJ2294" s="559"/>
      <c r="NDK2294" s="559"/>
      <c r="NDL2294" s="559"/>
      <c r="NDM2294" s="559"/>
      <c r="NDN2294" s="559"/>
      <c r="NDO2294" s="559"/>
      <c r="NDP2294" s="559"/>
      <c r="NDQ2294" s="559"/>
      <c r="NDR2294" s="559"/>
      <c r="NDS2294" s="559"/>
      <c r="NDT2294" s="559"/>
      <c r="NDU2294" s="559"/>
      <c r="NDV2294" s="559"/>
      <c r="NDW2294" s="559"/>
      <c r="NDX2294" s="559"/>
      <c r="NDY2294" s="559"/>
      <c r="NDZ2294" s="559"/>
      <c r="NEA2294" s="559"/>
      <c r="NEB2294" s="559"/>
      <c r="NEC2294" s="559"/>
      <c r="NED2294" s="559"/>
      <c r="NEE2294" s="559"/>
      <c r="NEF2294" s="559"/>
      <c r="NEG2294" s="559"/>
      <c r="NEH2294" s="559"/>
      <c r="NEI2294" s="559"/>
      <c r="NEJ2294" s="559"/>
      <c r="NEK2294" s="559"/>
      <c r="NEL2294" s="559"/>
      <c r="NEM2294" s="559"/>
      <c r="NEN2294" s="559"/>
      <c r="NEO2294" s="559"/>
      <c r="NEP2294" s="559"/>
      <c r="NEQ2294" s="559"/>
      <c r="NER2294" s="559"/>
      <c r="NES2294" s="559"/>
      <c r="NET2294" s="559"/>
      <c r="NEU2294" s="559"/>
      <c r="NEV2294" s="559"/>
      <c r="NEW2294" s="559"/>
      <c r="NEX2294" s="559"/>
      <c r="NEY2294" s="559"/>
      <c r="NEZ2294" s="559"/>
      <c r="NFA2294" s="559"/>
      <c r="NFB2294" s="559"/>
      <c r="NFC2294" s="559"/>
      <c r="NFD2294" s="559"/>
      <c r="NFE2294" s="559"/>
      <c r="NFF2294" s="559"/>
      <c r="NFG2294" s="559"/>
      <c r="NFH2294" s="559"/>
      <c r="NFI2294" s="559"/>
      <c r="NFJ2294" s="559"/>
      <c r="NFK2294" s="559"/>
      <c r="NFL2294" s="559"/>
      <c r="NFM2294" s="559"/>
      <c r="NFN2294" s="559"/>
      <c r="NFO2294" s="559"/>
      <c r="NFP2294" s="559"/>
      <c r="NFQ2294" s="559"/>
      <c r="NFR2294" s="559"/>
      <c r="NFS2294" s="559"/>
      <c r="NFT2294" s="559"/>
      <c r="NFU2294" s="559"/>
      <c r="NFV2294" s="559"/>
      <c r="NFW2294" s="559"/>
      <c r="NFX2294" s="559"/>
      <c r="NFY2294" s="559"/>
      <c r="NFZ2294" s="559"/>
      <c r="NGA2294" s="559"/>
      <c r="NGB2294" s="559"/>
      <c r="NGC2294" s="559"/>
      <c r="NGD2294" s="559"/>
      <c r="NGE2294" s="559"/>
      <c r="NGF2294" s="559"/>
      <c r="NGG2294" s="559"/>
      <c r="NGH2294" s="559"/>
      <c r="NGI2294" s="559"/>
      <c r="NGJ2294" s="559"/>
      <c r="NGK2294" s="559"/>
      <c r="NGL2294" s="559"/>
      <c r="NGM2294" s="559"/>
      <c r="NGN2294" s="559"/>
      <c r="NGO2294" s="559"/>
      <c r="NGP2294" s="559"/>
      <c r="NGQ2294" s="559"/>
      <c r="NGR2294" s="559"/>
      <c r="NGS2294" s="559"/>
      <c r="NGT2294" s="559"/>
      <c r="NGU2294" s="559"/>
      <c r="NGV2294" s="559"/>
      <c r="NGW2294" s="559"/>
      <c r="NGX2294" s="559"/>
      <c r="NGY2294" s="559"/>
      <c r="NGZ2294" s="559"/>
      <c r="NHA2294" s="559"/>
      <c r="NHB2294" s="559"/>
      <c r="NHC2294" s="559"/>
      <c r="NHD2294" s="559"/>
      <c r="NHE2294" s="559"/>
      <c r="NHF2294" s="559"/>
      <c r="NHG2294" s="559"/>
      <c r="NHH2294" s="559"/>
      <c r="NHI2294" s="559"/>
      <c r="NHJ2294" s="559"/>
      <c r="NHK2294" s="559"/>
      <c r="NHL2294" s="559"/>
      <c r="NHM2294" s="559"/>
      <c r="NHN2294" s="559"/>
      <c r="NHO2294" s="559"/>
      <c r="NHP2294" s="559"/>
      <c r="NHQ2294" s="559"/>
      <c r="NHR2294" s="559"/>
      <c r="NHS2294" s="559"/>
      <c r="NHT2294" s="559"/>
      <c r="NHU2294" s="559"/>
      <c r="NHV2294" s="559"/>
      <c r="NHW2294" s="559"/>
      <c r="NHX2294" s="559"/>
      <c r="NHY2294" s="559"/>
      <c r="NHZ2294" s="559"/>
      <c r="NIA2294" s="559"/>
      <c r="NIB2294" s="559"/>
      <c r="NIC2294" s="559"/>
      <c r="NID2294" s="559"/>
      <c r="NIE2294" s="559"/>
      <c r="NIF2294" s="559"/>
      <c r="NIG2294" s="559"/>
      <c r="NIH2294" s="559"/>
      <c r="NII2294" s="559"/>
      <c r="NIJ2294" s="559"/>
      <c r="NIK2294" s="559"/>
      <c r="NIL2294" s="559"/>
      <c r="NIM2294" s="559"/>
      <c r="NIN2294" s="559"/>
      <c r="NIO2294" s="559"/>
      <c r="NIP2294" s="559"/>
      <c r="NIQ2294" s="559"/>
      <c r="NIR2294" s="559"/>
      <c r="NIS2294" s="559"/>
      <c r="NIT2294" s="559"/>
      <c r="NIU2294" s="559"/>
      <c r="NIV2294" s="559"/>
      <c r="NIW2294" s="559"/>
      <c r="NIX2294" s="559"/>
      <c r="NIY2294" s="559"/>
      <c r="NIZ2294" s="559"/>
      <c r="NJA2294" s="559"/>
      <c r="NJB2294" s="559"/>
      <c r="NJC2294" s="559"/>
      <c r="NJD2294" s="559"/>
      <c r="NJE2294" s="559"/>
      <c r="NJF2294" s="559"/>
      <c r="NJG2294" s="559"/>
      <c r="NJH2294" s="559"/>
      <c r="NJI2294" s="559"/>
      <c r="NJJ2294" s="559"/>
      <c r="NJK2294" s="559"/>
      <c r="NJL2294" s="559"/>
      <c r="NJM2294" s="559"/>
      <c r="NJN2294" s="559"/>
      <c r="NJO2294" s="559"/>
      <c r="NJP2294" s="559"/>
      <c r="NJQ2294" s="559"/>
      <c r="NJR2294" s="559"/>
      <c r="NJS2294" s="559"/>
      <c r="NJT2294" s="559"/>
      <c r="NJU2294" s="559"/>
      <c r="NJV2294" s="559"/>
      <c r="NJW2294" s="559"/>
      <c r="NJX2294" s="559"/>
      <c r="NJY2294" s="559"/>
      <c r="NJZ2294" s="559"/>
      <c r="NKA2294" s="559"/>
      <c r="NKB2294" s="559"/>
      <c r="NKC2294" s="559"/>
      <c r="NKD2294" s="559"/>
      <c r="NKE2294" s="559"/>
      <c r="NKF2294" s="559"/>
      <c r="NKG2294" s="559"/>
      <c r="NKH2294" s="559"/>
      <c r="NKI2294" s="559"/>
      <c r="NKJ2294" s="559"/>
      <c r="NKK2294" s="559"/>
      <c r="NKL2294" s="559"/>
      <c r="NKM2294" s="559"/>
      <c r="NKN2294" s="559"/>
      <c r="NKO2294" s="559"/>
      <c r="NKP2294" s="559"/>
      <c r="NKQ2294" s="559"/>
      <c r="NKR2294" s="559"/>
      <c r="NKS2294" s="559"/>
      <c r="NKT2294" s="559"/>
      <c r="NKU2294" s="559"/>
      <c r="NKV2294" s="559"/>
      <c r="NKW2294" s="559"/>
      <c r="NKX2294" s="559"/>
      <c r="NKY2294" s="559"/>
      <c r="NKZ2294" s="559"/>
      <c r="NLA2294" s="559"/>
      <c r="NLB2294" s="559"/>
      <c r="NLC2294" s="559"/>
      <c r="NLD2294" s="559"/>
      <c r="NLE2294" s="559"/>
      <c r="NLF2294" s="559"/>
      <c r="NLG2294" s="559"/>
      <c r="NLH2294" s="559"/>
      <c r="NLI2294" s="559"/>
      <c r="NLJ2294" s="559"/>
      <c r="NLK2294" s="559"/>
      <c r="NLL2294" s="559"/>
      <c r="NLM2294" s="559"/>
      <c r="NLN2294" s="559"/>
      <c r="NLO2294" s="559"/>
      <c r="NLP2294" s="559"/>
      <c r="NLQ2294" s="559"/>
      <c r="NLR2294" s="559"/>
      <c r="NLS2294" s="559"/>
      <c r="NLT2294" s="559"/>
      <c r="NLU2294" s="559"/>
      <c r="NLV2294" s="559"/>
      <c r="NLW2294" s="559"/>
      <c r="NLX2294" s="559"/>
      <c r="NLY2294" s="559"/>
      <c r="NLZ2294" s="559"/>
      <c r="NMA2294" s="559"/>
      <c r="NMB2294" s="559"/>
      <c r="NMC2294" s="559"/>
      <c r="NMD2294" s="559"/>
      <c r="NME2294" s="559"/>
      <c r="NMF2294" s="559"/>
      <c r="NMG2294" s="559"/>
      <c r="NMH2294" s="559"/>
      <c r="NMI2294" s="559"/>
      <c r="NMJ2294" s="559"/>
      <c r="NMK2294" s="559"/>
      <c r="NML2294" s="559"/>
      <c r="NMM2294" s="559"/>
      <c r="NMN2294" s="559"/>
      <c r="NMO2294" s="559"/>
      <c r="NMP2294" s="559"/>
      <c r="NMQ2294" s="559"/>
      <c r="NMR2294" s="559"/>
      <c r="NMS2294" s="559"/>
      <c r="NMT2294" s="559"/>
      <c r="NMU2294" s="559"/>
      <c r="NMV2294" s="559"/>
      <c r="NMW2294" s="559"/>
      <c r="NMX2294" s="559"/>
      <c r="NMY2294" s="559"/>
      <c r="NMZ2294" s="559"/>
      <c r="NNA2294" s="559"/>
      <c r="NNB2294" s="559"/>
      <c r="NNC2294" s="559"/>
      <c r="NND2294" s="559"/>
      <c r="NNE2294" s="559"/>
      <c r="NNF2294" s="559"/>
      <c r="NNG2294" s="559"/>
      <c r="NNH2294" s="559"/>
      <c r="NNI2294" s="559"/>
      <c r="NNJ2294" s="559"/>
      <c r="NNK2294" s="559"/>
      <c r="NNL2294" s="559"/>
      <c r="NNM2294" s="559"/>
      <c r="NNN2294" s="559"/>
      <c r="NNO2294" s="559"/>
      <c r="NNP2294" s="559"/>
      <c r="NNQ2294" s="559"/>
      <c r="NNR2294" s="559"/>
      <c r="NNS2294" s="559"/>
      <c r="NNT2294" s="559"/>
      <c r="NNU2294" s="559"/>
      <c r="NNV2294" s="559"/>
      <c r="NNW2294" s="559"/>
      <c r="NNX2294" s="559"/>
      <c r="NNY2294" s="559"/>
      <c r="NNZ2294" s="559"/>
      <c r="NOA2294" s="559"/>
      <c r="NOB2294" s="559"/>
      <c r="NOC2294" s="559"/>
      <c r="NOD2294" s="559"/>
      <c r="NOE2294" s="559"/>
      <c r="NOF2294" s="559"/>
      <c r="NOG2294" s="559"/>
      <c r="NOH2294" s="559"/>
      <c r="NOI2294" s="559"/>
      <c r="NOJ2294" s="559"/>
      <c r="NOK2294" s="559"/>
      <c r="NOL2294" s="559"/>
      <c r="NOM2294" s="559"/>
      <c r="NON2294" s="559"/>
      <c r="NOO2294" s="559"/>
      <c r="NOP2294" s="559"/>
      <c r="NOQ2294" s="559"/>
      <c r="NOR2294" s="559"/>
      <c r="NOS2294" s="559"/>
      <c r="NOT2294" s="559"/>
      <c r="NOU2294" s="559"/>
      <c r="NOV2294" s="559"/>
      <c r="NOW2294" s="559"/>
      <c r="NOX2294" s="559"/>
      <c r="NOY2294" s="559"/>
      <c r="NOZ2294" s="559"/>
      <c r="NPA2294" s="559"/>
      <c r="NPB2294" s="559"/>
      <c r="NPC2294" s="559"/>
      <c r="NPD2294" s="559"/>
      <c r="NPE2294" s="559"/>
      <c r="NPF2294" s="559"/>
      <c r="NPG2294" s="559"/>
      <c r="NPH2294" s="559"/>
      <c r="NPI2294" s="559"/>
      <c r="NPJ2294" s="559"/>
      <c r="NPK2294" s="559"/>
      <c r="NPL2294" s="559"/>
      <c r="NPM2294" s="559"/>
      <c r="NPN2294" s="559"/>
      <c r="NPO2294" s="559"/>
      <c r="NPP2294" s="559"/>
      <c r="NPQ2294" s="559"/>
      <c r="NPR2294" s="559"/>
      <c r="NPS2294" s="559"/>
      <c r="NPT2294" s="559"/>
      <c r="NPU2294" s="559"/>
      <c r="NPV2294" s="559"/>
      <c r="NPW2294" s="559"/>
      <c r="NPX2294" s="559"/>
      <c r="NPY2294" s="559"/>
      <c r="NPZ2294" s="559"/>
      <c r="NQA2294" s="559"/>
      <c r="NQB2294" s="559"/>
      <c r="NQC2294" s="559"/>
      <c r="NQD2294" s="559"/>
      <c r="NQE2294" s="559"/>
      <c r="NQF2294" s="559"/>
      <c r="NQG2294" s="559"/>
      <c r="NQH2294" s="559"/>
      <c r="NQI2294" s="559"/>
      <c r="NQJ2294" s="559"/>
      <c r="NQK2294" s="559"/>
      <c r="NQL2294" s="559"/>
      <c r="NQM2294" s="559"/>
      <c r="NQN2294" s="559"/>
      <c r="NQO2294" s="559"/>
      <c r="NQP2294" s="559"/>
      <c r="NQQ2294" s="559"/>
      <c r="NQR2294" s="559"/>
      <c r="NQS2294" s="559"/>
      <c r="NQT2294" s="559"/>
      <c r="NQU2294" s="559"/>
      <c r="NQV2294" s="559"/>
      <c r="NQW2294" s="559"/>
      <c r="NQX2294" s="559"/>
      <c r="NQY2294" s="559"/>
      <c r="NQZ2294" s="559"/>
      <c r="NRA2294" s="559"/>
      <c r="NRB2294" s="559"/>
      <c r="NRC2294" s="559"/>
      <c r="NRD2294" s="559"/>
      <c r="NRE2294" s="559"/>
      <c r="NRF2294" s="559"/>
      <c r="NRG2294" s="559"/>
      <c r="NRH2294" s="559"/>
      <c r="NRI2294" s="559"/>
      <c r="NRJ2294" s="559"/>
      <c r="NRK2294" s="559"/>
      <c r="NRL2294" s="559"/>
      <c r="NRM2294" s="559"/>
      <c r="NRN2294" s="559"/>
      <c r="NRO2294" s="559"/>
      <c r="NRP2294" s="559"/>
      <c r="NRQ2294" s="559"/>
      <c r="NRR2294" s="559"/>
      <c r="NRS2294" s="559"/>
      <c r="NRT2294" s="559"/>
      <c r="NRU2294" s="559"/>
      <c r="NRV2294" s="559"/>
      <c r="NRW2294" s="559"/>
      <c r="NRX2294" s="559"/>
      <c r="NRY2294" s="559"/>
      <c r="NRZ2294" s="559"/>
      <c r="NSA2294" s="559"/>
      <c r="NSB2294" s="559"/>
      <c r="NSC2294" s="559"/>
      <c r="NSD2294" s="559"/>
      <c r="NSE2294" s="559"/>
      <c r="NSF2294" s="559"/>
      <c r="NSG2294" s="559"/>
      <c r="NSH2294" s="559"/>
      <c r="NSI2294" s="559"/>
      <c r="NSJ2294" s="559"/>
      <c r="NSK2294" s="559"/>
      <c r="NSL2294" s="559"/>
      <c r="NSM2294" s="559"/>
      <c r="NSN2294" s="559"/>
      <c r="NSO2294" s="559"/>
      <c r="NSP2294" s="559"/>
      <c r="NSQ2294" s="559"/>
      <c r="NSR2294" s="559"/>
      <c r="NSS2294" s="559"/>
      <c r="NST2294" s="559"/>
      <c r="NSU2294" s="559"/>
      <c r="NSV2294" s="559"/>
      <c r="NSW2294" s="559"/>
      <c r="NSX2294" s="559"/>
      <c r="NSY2294" s="559"/>
      <c r="NSZ2294" s="559"/>
      <c r="NTA2294" s="559"/>
      <c r="NTB2294" s="559"/>
      <c r="NTC2294" s="559"/>
      <c r="NTD2294" s="559"/>
      <c r="NTE2294" s="559"/>
      <c r="NTF2294" s="559"/>
      <c r="NTG2294" s="559"/>
      <c r="NTH2294" s="559"/>
      <c r="NTI2294" s="559"/>
      <c r="NTJ2294" s="559"/>
      <c r="NTK2294" s="559"/>
      <c r="NTL2294" s="559"/>
      <c r="NTM2294" s="559"/>
      <c r="NTN2294" s="559"/>
      <c r="NTO2294" s="559"/>
      <c r="NTP2294" s="559"/>
      <c r="NTQ2294" s="559"/>
      <c r="NTR2294" s="559"/>
      <c r="NTS2294" s="559"/>
      <c r="NTT2294" s="559"/>
      <c r="NTU2294" s="559"/>
      <c r="NTV2294" s="559"/>
      <c r="NTW2294" s="559"/>
      <c r="NTX2294" s="559"/>
      <c r="NTY2294" s="559"/>
      <c r="NTZ2294" s="559"/>
      <c r="NUA2294" s="559"/>
      <c r="NUB2294" s="559"/>
      <c r="NUC2294" s="559"/>
      <c r="NUD2294" s="559"/>
      <c r="NUE2294" s="559"/>
      <c r="NUF2294" s="559"/>
      <c r="NUG2294" s="559"/>
      <c r="NUH2294" s="559"/>
      <c r="NUI2294" s="559"/>
      <c r="NUJ2294" s="559"/>
      <c r="NUK2294" s="559"/>
      <c r="NUL2294" s="559"/>
      <c r="NUM2294" s="559"/>
      <c r="NUN2294" s="559"/>
      <c r="NUO2294" s="559"/>
      <c r="NUP2294" s="559"/>
      <c r="NUQ2294" s="559"/>
      <c r="NUR2294" s="559"/>
      <c r="NUS2294" s="559"/>
      <c r="NUT2294" s="559"/>
      <c r="NUU2294" s="559"/>
      <c r="NUV2294" s="559"/>
      <c r="NUW2294" s="559"/>
      <c r="NUX2294" s="559"/>
      <c r="NUY2294" s="559"/>
      <c r="NUZ2294" s="559"/>
      <c r="NVA2294" s="559"/>
      <c r="NVB2294" s="559"/>
      <c r="NVC2294" s="559"/>
      <c r="NVD2294" s="559"/>
      <c r="NVE2294" s="559"/>
      <c r="NVF2294" s="559"/>
      <c r="NVG2294" s="559"/>
      <c r="NVH2294" s="559"/>
      <c r="NVI2294" s="559"/>
      <c r="NVJ2294" s="559"/>
      <c r="NVK2294" s="559"/>
      <c r="NVL2294" s="559"/>
      <c r="NVM2294" s="559"/>
      <c r="NVN2294" s="559"/>
      <c r="NVO2294" s="559"/>
      <c r="NVP2294" s="559"/>
      <c r="NVQ2294" s="559"/>
      <c r="NVR2294" s="559"/>
      <c r="NVS2294" s="559"/>
      <c r="NVT2294" s="559"/>
      <c r="NVU2294" s="559"/>
      <c r="NVV2294" s="559"/>
      <c r="NVW2294" s="559"/>
      <c r="NVX2294" s="559"/>
      <c r="NVY2294" s="559"/>
      <c r="NVZ2294" s="559"/>
      <c r="NWA2294" s="559"/>
      <c r="NWB2294" s="559"/>
      <c r="NWC2294" s="559"/>
      <c r="NWD2294" s="559"/>
      <c r="NWE2294" s="559"/>
      <c r="NWF2294" s="559"/>
      <c r="NWG2294" s="559"/>
      <c r="NWH2294" s="559"/>
      <c r="NWI2294" s="559"/>
      <c r="NWJ2294" s="559"/>
      <c r="NWK2294" s="559"/>
      <c r="NWL2294" s="559"/>
      <c r="NWM2294" s="559"/>
      <c r="NWN2294" s="559"/>
      <c r="NWO2294" s="559"/>
      <c r="NWP2294" s="559"/>
      <c r="NWQ2294" s="559"/>
      <c r="NWR2294" s="559"/>
      <c r="NWS2294" s="559"/>
      <c r="NWT2294" s="559"/>
      <c r="NWU2294" s="559"/>
      <c r="NWV2294" s="559"/>
      <c r="NWW2294" s="559"/>
      <c r="NWX2294" s="559"/>
      <c r="NWY2294" s="559"/>
      <c r="NWZ2294" s="559"/>
      <c r="NXA2294" s="559"/>
      <c r="NXB2294" s="559"/>
      <c r="NXC2294" s="559"/>
      <c r="NXD2294" s="559"/>
      <c r="NXE2294" s="559"/>
      <c r="NXF2294" s="559"/>
      <c r="NXG2294" s="559"/>
      <c r="NXH2294" s="559"/>
      <c r="NXI2294" s="559"/>
      <c r="NXJ2294" s="559"/>
      <c r="NXK2294" s="559"/>
      <c r="NXL2294" s="559"/>
      <c r="NXM2294" s="559"/>
      <c r="NXN2294" s="559"/>
      <c r="NXO2294" s="559"/>
      <c r="NXP2294" s="559"/>
      <c r="NXQ2294" s="559"/>
      <c r="NXR2294" s="559"/>
      <c r="NXS2294" s="559"/>
      <c r="NXT2294" s="559"/>
      <c r="NXU2294" s="559"/>
      <c r="NXV2294" s="559"/>
      <c r="NXW2294" s="559"/>
      <c r="NXX2294" s="559"/>
      <c r="NXY2294" s="559"/>
      <c r="NXZ2294" s="559"/>
      <c r="NYA2294" s="559"/>
      <c r="NYB2294" s="559"/>
      <c r="NYC2294" s="559"/>
      <c r="NYD2294" s="559"/>
      <c r="NYE2294" s="559"/>
      <c r="NYF2294" s="559"/>
      <c r="NYG2294" s="559"/>
      <c r="NYH2294" s="559"/>
      <c r="NYI2294" s="559"/>
      <c r="NYJ2294" s="559"/>
      <c r="NYK2294" s="559"/>
      <c r="NYL2294" s="559"/>
      <c r="NYM2294" s="559"/>
      <c r="NYN2294" s="559"/>
      <c r="NYO2294" s="559"/>
      <c r="NYP2294" s="559"/>
      <c r="NYQ2294" s="559"/>
      <c r="NYR2294" s="559"/>
      <c r="NYS2294" s="559"/>
      <c r="NYT2294" s="559"/>
      <c r="NYU2294" s="559"/>
      <c r="NYV2294" s="559"/>
      <c r="NYW2294" s="559"/>
      <c r="NYX2294" s="559"/>
      <c r="NYY2294" s="559"/>
      <c r="NYZ2294" s="559"/>
      <c r="NZA2294" s="559"/>
      <c r="NZB2294" s="559"/>
      <c r="NZC2294" s="559"/>
      <c r="NZD2294" s="559"/>
      <c r="NZE2294" s="559"/>
      <c r="NZF2294" s="559"/>
      <c r="NZG2294" s="559"/>
      <c r="NZH2294" s="559"/>
      <c r="NZI2294" s="559"/>
      <c r="NZJ2294" s="559"/>
      <c r="NZK2294" s="559"/>
      <c r="NZL2294" s="559"/>
      <c r="NZM2294" s="559"/>
      <c r="NZN2294" s="559"/>
      <c r="NZO2294" s="559"/>
      <c r="NZP2294" s="559"/>
      <c r="NZQ2294" s="559"/>
      <c r="NZR2294" s="559"/>
      <c r="NZS2294" s="559"/>
      <c r="NZT2294" s="559"/>
      <c r="NZU2294" s="559"/>
      <c r="NZV2294" s="559"/>
      <c r="NZW2294" s="559"/>
      <c r="NZX2294" s="559"/>
      <c r="NZY2294" s="559"/>
      <c r="NZZ2294" s="559"/>
      <c r="OAA2294" s="559"/>
      <c r="OAB2294" s="559"/>
      <c r="OAC2294" s="559"/>
      <c r="OAD2294" s="559"/>
      <c r="OAE2294" s="559"/>
      <c r="OAF2294" s="559"/>
      <c r="OAG2294" s="559"/>
      <c r="OAH2294" s="559"/>
      <c r="OAI2294" s="559"/>
      <c r="OAJ2294" s="559"/>
      <c r="OAK2294" s="559"/>
      <c r="OAL2294" s="559"/>
      <c r="OAM2294" s="559"/>
      <c r="OAN2294" s="559"/>
      <c r="OAO2294" s="559"/>
      <c r="OAP2294" s="559"/>
      <c r="OAQ2294" s="559"/>
      <c r="OAR2294" s="559"/>
      <c r="OAS2294" s="559"/>
      <c r="OAT2294" s="559"/>
      <c r="OAU2294" s="559"/>
      <c r="OAV2294" s="559"/>
      <c r="OAW2294" s="559"/>
      <c r="OAX2294" s="559"/>
      <c r="OAY2294" s="559"/>
      <c r="OAZ2294" s="559"/>
      <c r="OBA2294" s="559"/>
      <c r="OBB2294" s="559"/>
      <c r="OBC2294" s="559"/>
      <c r="OBD2294" s="559"/>
      <c r="OBE2294" s="559"/>
      <c r="OBF2294" s="559"/>
      <c r="OBG2294" s="559"/>
      <c r="OBH2294" s="559"/>
      <c r="OBI2294" s="559"/>
      <c r="OBJ2294" s="559"/>
      <c r="OBK2294" s="559"/>
      <c r="OBL2294" s="559"/>
      <c r="OBM2294" s="559"/>
      <c r="OBN2294" s="559"/>
      <c r="OBO2294" s="559"/>
      <c r="OBP2294" s="559"/>
      <c r="OBQ2294" s="559"/>
      <c r="OBR2294" s="559"/>
      <c r="OBS2294" s="559"/>
      <c r="OBT2294" s="559"/>
      <c r="OBU2294" s="559"/>
      <c r="OBV2294" s="559"/>
      <c r="OBW2294" s="559"/>
      <c r="OBX2294" s="559"/>
      <c r="OBY2294" s="559"/>
      <c r="OBZ2294" s="559"/>
      <c r="OCA2294" s="559"/>
      <c r="OCB2294" s="559"/>
      <c r="OCC2294" s="559"/>
      <c r="OCD2294" s="559"/>
      <c r="OCE2294" s="559"/>
      <c r="OCF2294" s="559"/>
      <c r="OCG2294" s="559"/>
      <c r="OCH2294" s="559"/>
      <c r="OCI2294" s="559"/>
      <c r="OCJ2294" s="559"/>
      <c r="OCK2294" s="559"/>
      <c r="OCL2294" s="559"/>
      <c r="OCM2294" s="559"/>
      <c r="OCN2294" s="559"/>
      <c r="OCO2294" s="559"/>
      <c r="OCP2294" s="559"/>
      <c r="OCQ2294" s="559"/>
      <c r="OCR2294" s="559"/>
      <c r="OCS2294" s="559"/>
      <c r="OCT2294" s="559"/>
      <c r="OCU2294" s="559"/>
      <c r="OCV2294" s="559"/>
      <c r="OCW2294" s="559"/>
      <c r="OCX2294" s="559"/>
      <c r="OCY2294" s="559"/>
      <c r="OCZ2294" s="559"/>
      <c r="ODA2294" s="559"/>
      <c r="ODB2294" s="559"/>
      <c r="ODC2294" s="559"/>
      <c r="ODD2294" s="559"/>
      <c r="ODE2294" s="559"/>
      <c r="ODF2294" s="559"/>
      <c r="ODG2294" s="559"/>
      <c r="ODH2294" s="559"/>
      <c r="ODI2294" s="559"/>
      <c r="ODJ2294" s="559"/>
      <c r="ODK2294" s="559"/>
      <c r="ODL2294" s="559"/>
      <c r="ODM2294" s="559"/>
      <c r="ODN2294" s="559"/>
      <c r="ODO2294" s="559"/>
      <c r="ODP2294" s="559"/>
      <c r="ODQ2294" s="559"/>
      <c r="ODR2294" s="559"/>
      <c r="ODS2294" s="559"/>
      <c r="ODT2294" s="559"/>
      <c r="ODU2294" s="559"/>
      <c r="ODV2294" s="559"/>
      <c r="ODW2294" s="559"/>
      <c r="ODX2294" s="559"/>
      <c r="ODY2294" s="559"/>
      <c r="ODZ2294" s="559"/>
      <c r="OEA2294" s="559"/>
      <c r="OEB2294" s="559"/>
      <c r="OEC2294" s="559"/>
      <c r="OED2294" s="559"/>
      <c r="OEE2294" s="559"/>
      <c r="OEF2294" s="559"/>
      <c r="OEG2294" s="559"/>
      <c r="OEH2294" s="559"/>
      <c r="OEI2294" s="559"/>
      <c r="OEJ2294" s="559"/>
      <c r="OEK2294" s="559"/>
      <c r="OEL2294" s="559"/>
      <c r="OEM2294" s="559"/>
      <c r="OEN2294" s="559"/>
      <c r="OEO2294" s="559"/>
      <c r="OEP2294" s="559"/>
      <c r="OEQ2294" s="559"/>
      <c r="OER2294" s="559"/>
      <c r="OES2294" s="559"/>
      <c r="OET2294" s="559"/>
      <c r="OEU2294" s="559"/>
      <c r="OEV2294" s="559"/>
      <c r="OEW2294" s="559"/>
      <c r="OEX2294" s="559"/>
      <c r="OEY2294" s="559"/>
      <c r="OEZ2294" s="559"/>
      <c r="OFA2294" s="559"/>
      <c r="OFB2294" s="559"/>
      <c r="OFC2294" s="559"/>
      <c r="OFD2294" s="559"/>
      <c r="OFE2294" s="559"/>
      <c r="OFF2294" s="559"/>
      <c r="OFG2294" s="559"/>
      <c r="OFH2294" s="559"/>
      <c r="OFI2294" s="559"/>
      <c r="OFJ2294" s="559"/>
      <c r="OFK2294" s="559"/>
      <c r="OFL2294" s="559"/>
      <c r="OFM2294" s="559"/>
      <c r="OFN2294" s="559"/>
      <c r="OFO2294" s="559"/>
      <c r="OFP2294" s="559"/>
      <c r="OFQ2294" s="559"/>
      <c r="OFR2294" s="559"/>
      <c r="OFS2294" s="559"/>
      <c r="OFT2294" s="559"/>
      <c r="OFU2294" s="559"/>
      <c r="OFV2294" s="559"/>
      <c r="OFW2294" s="559"/>
      <c r="OFX2294" s="559"/>
      <c r="OFY2294" s="559"/>
      <c r="OFZ2294" s="559"/>
      <c r="OGA2294" s="559"/>
      <c r="OGB2294" s="559"/>
      <c r="OGC2294" s="559"/>
      <c r="OGD2294" s="559"/>
      <c r="OGE2294" s="559"/>
      <c r="OGF2294" s="559"/>
      <c r="OGG2294" s="559"/>
      <c r="OGH2294" s="559"/>
      <c r="OGI2294" s="559"/>
      <c r="OGJ2294" s="559"/>
      <c r="OGK2294" s="559"/>
      <c r="OGL2294" s="559"/>
      <c r="OGM2294" s="559"/>
      <c r="OGN2294" s="559"/>
      <c r="OGO2294" s="559"/>
      <c r="OGP2294" s="559"/>
      <c r="OGQ2294" s="559"/>
      <c r="OGR2294" s="559"/>
      <c r="OGS2294" s="559"/>
      <c r="OGT2294" s="559"/>
      <c r="OGU2294" s="559"/>
      <c r="OGV2294" s="559"/>
      <c r="OGW2294" s="559"/>
      <c r="OGX2294" s="559"/>
      <c r="OGY2294" s="559"/>
      <c r="OGZ2294" s="559"/>
      <c r="OHA2294" s="559"/>
      <c r="OHB2294" s="559"/>
      <c r="OHC2294" s="559"/>
      <c r="OHD2294" s="559"/>
      <c r="OHE2294" s="559"/>
      <c r="OHF2294" s="559"/>
      <c r="OHG2294" s="559"/>
      <c r="OHH2294" s="559"/>
      <c r="OHI2294" s="559"/>
      <c r="OHJ2294" s="559"/>
      <c r="OHK2294" s="559"/>
      <c r="OHL2294" s="559"/>
      <c r="OHM2294" s="559"/>
      <c r="OHN2294" s="559"/>
      <c r="OHO2294" s="559"/>
      <c r="OHP2294" s="559"/>
      <c r="OHQ2294" s="559"/>
      <c r="OHR2294" s="559"/>
      <c r="OHS2294" s="559"/>
      <c r="OHT2294" s="559"/>
      <c r="OHU2294" s="559"/>
      <c r="OHV2294" s="559"/>
      <c r="OHW2294" s="559"/>
      <c r="OHX2294" s="559"/>
      <c r="OHY2294" s="559"/>
      <c r="OHZ2294" s="559"/>
      <c r="OIA2294" s="559"/>
      <c r="OIB2294" s="559"/>
      <c r="OIC2294" s="559"/>
      <c r="OID2294" s="559"/>
      <c r="OIE2294" s="559"/>
      <c r="OIF2294" s="559"/>
      <c r="OIG2294" s="559"/>
      <c r="OIH2294" s="559"/>
      <c r="OII2294" s="559"/>
      <c r="OIJ2294" s="559"/>
      <c r="OIK2294" s="559"/>
      <c r="OIL2294" s="559"/>
      <c r="OIM2294" s="559"/>
      <c r="OIN2294" s="559"/>
      <c r="OIO2294" s="559"/>
      <c r="OIP2294" s="559"/>
      <c r="OIQ2294" s="559"/>
      <c r="OIR2294" s="559"/>
      <c r="OIS2294" s="559"/>
      <c r="OIT2294" s="559"/>
      <c r="OIU2294" s="559"/>
      <c r="OIV2294" s="559"/>
      <c r="OIW2294" s="559"/>
      <c r="OIX2294" s="559"/>
      <c r="OIY2294" s="559"/>
      <c r="OIZ2294" s="559"/>
      <c r="OJA2294" s="559"/>
      <c r="OJB2294" s="559"/>
      <c r="OJC2294" s="559"/>
      <c r="OJD2294" s="559"/>
      <c r="OJE2294" s="559"/>
      <c r="OJF2294" s="559"/>
      <c r="OJG2294" s="559"/>
      <c r="OJH2294" s="559"/>
      <c r="OJI2294" s="559"/>
      <c r="OJJ2294" s="559"/>
      <c r="OJK2294" s="559"/>
      <c r="OJL2294" s="559"/>
      <c r="OJM2294" s="559"/>
      <c r="OJN2294" s="559"/>
      <c r="OJO2294" s="559"/>
      <c r="OJP2294" s="559"/>
      <c r="OJQ2294" s="559"/>
      <c r="OJR2294" s="559"/>
      <c r="OJS2294" s="559"/>
      <c r="OJT2294" s="559"/>
      <c r="OJU2294" s="559"/>
      <c r="OJV2294" s="559"/>
      <c r="OJW2294" s="559"/>
      <c r="OJX2294" s="559"/>
      <c r="OJY2294" s="559"/>
      <c r="OJZ2294" s="559"/>
      <c r="OKA2294" s="559"/>
      <c r="OKB2294" s="559"/>
      <c r="OKC2294" s="559"/>
      <c r="OKD2294" s="559"/>
      <c r="OKE2294" s="559"/>
      <c r="OKF2294" s="559"/>
      <c r="OKG2294" s="559"/>
      <c r="OKH2294" s="559"/>
      <c r="OKI2294" s="559"/>
      <c r="OKJ2294" s="559"/>
      <c r="OKK2294" s="559"/>
      <c r="OKL2294" s="559"/>
      <c r="OKM2294" s="559"/>
      <c r="OKN2294" s="559"/>
      <c r="OKO2294" s="559"/>
      <c r="OKP2294" s="559"/>
      <c r="OKQ2294" s="559"/>
      <c r="OKR2294" s="559"/>
      <c r="OKS2294" s="559"/>
      <c r="OKT2294" s="559"/>
      <c r="OKU2294" s="559"/>
      <c r="OKV2294" s="559"/>
      <c r="OKW2294" s="559"/>
      <c r="OKX2294" s="559"/>
      <c r="OKY2294" s="559"/>
      <c r="OKZ2294" s="559"/>
      <c r="OLA2294" s="559"/>
      <c r="OLB2294" s="559"/>
      <c r="OLC2294" s="559"/>
      <c r="OLD2294" s="559"/>
      <c r="OLE2294" s="559"/>
      <c r="OLF2294" s="559"/>
      <c r="OLG2294" s="559"/>
      <c r="OLH2294" s="559"/>
      <c r="OLI2294" s="559"/>
      <c r="OLJ2294" s="559"/>
      <c r="OLK2294" s="559"/>
      <c r="OLL2294" s="559"/>
      <c r="OLM2294" s="559"/>
      <c r="OLN2294" s="559"/>
      <c r="OLO2294" s="559"/>
      <c r="OLP2294" s="559"/>
      <c r="OLQ2294" s="559"/>
      <c r="OLR2294" s="559"/>
      <c r="OLS2294" s="559"/>
      <c r="OLT2294" s="559"/>
      <c r="OLU2294" s="559"/>
      <c r="OLV2294" s="559"/>
      <c r="OLW2294" s="559"/>
      <c r="OLX2294" s="559"/>
      <c r="OLY2294" s="559"/>
      <c r="OLZ2294" s="559"/>
      <c r="OMA2294" s="559"/>
      <c r="OMB2294" s="559"/>
      <c r="OMC2294" s="559"/>
      <c r="OMD2294" s="559"/>
      <c r="OME2294" s="559"/>
      <c r="OMF2294" s="559"/>
      <c r="OMG2294" s="559"/>
      <c r="OMH2294" s="559"/>
      <c r="OMI2294" s="559"/>
      <c r="OMJ2294" s="559"/>
      <c r="OMK2294" s="559"/>
      <c r="OML2294" s="559"/>
      <c r="OMM2294" s="559"/>
      <c r="OMN2294" s="559"/>
      <c r="OMO2294" s="559"/>
      <c r="OMP2294" s="559"/>
      <c r="OMQ2294" s="559"/>
      <c r="OMR2294" s="559"/>
      <c r="OMS2294" s="559"/>
      <c r="OMT2294" s="559"/>
      <c r="OMU2294" s="559"/>
      <c r="OMV2294" s="559"/>
      <c r="OMW2294" s="559"/>
      <c r="OMX2294" s="559"/>
      <c r="OMY2294" s="559"/>
      <c r="OMZ2294" s="559"/>
      <c r="ONA2294" s="559"/>
      <c r="ONB2294" s="559"/>
      <c r="ONC2294" s="559"/>
      <c r="OND2294" s="559"/>
      <c r="ONE2294" s="559"/>
      <c r="ONF2294" s="559"/>
      <c r="ONG2294" s="559"/>
      <c r="ONH2294" s="559"/>
      <c r="ONI2294" s="559"/>
      <c r="ONJ2294" s="559"/>
      <c r="ONK2294" s="559"/>
      <c r="ONL2294" s="559"/>
      <c r="ONM2294" s="559"/>
      <c r="ONN2294" s="559"/>
      <c r="ONO2294" s="559"/>
      <c r="ONP2294" s="559"/>
      <c r="ONQ2294" s="559"/>
      <c r="ONR2294" s="559"/>
      <c r="ONS2294" s="559"/>
      <c r="ONT2294" s="559"/>
      <c r="ONU2294" s="559"/>
      <c r="ONV2294" s="559"/>
      <c r="ONW2294" s="559"/>
      <c r="ONX2294" s="559"/>
      <c r="ONY2294" s="559"/>
      <c r="ONZ2294" s="559"/>
      <c r="OOA2294" s="559"/>
      <c r="OOB2294" s="559"/>
      <c r="OOC2294" s="559"/>
      <c r="OOD2294" s="559"/>
      <c r="OOE2294" s="559"/>
      <c r="OOF2294" s="559"/>
      <c r="OOG2294" s="559"/>
      <c r="OOH2294" s="559"/>
      <c r="OOI2294" s="559"/>
      <c r="OOJ2294" s="559"/>
      <c r="OOK2294" s="559"/>
      <c r="OOL2294" s="559"/>
      <c r="OOM2294" s="559"/>
      <c r="OON2294" s="559"/>
      <c r="OOO2294" s="559"/>
      <c r="OOP2294" s="559"/>
      <c r="OOQ2294" s="559"/>
      <c r="OOR2294" s="559"/>
      <c r="OOS2294" s="559"/>
      <c r="OOT2294" s="559"/>
      <c r="OOU2294" s="559"/>
      <c r="OOV2294" s="559"/>
      <c r="OOW2294" s="559"/>
      <c r="OOX2294" s="559"/>
      <c r="OOY2294" s="559"/>
      <c r="OOZ2294" s="559"/>
      <c r="OPA2294" s="559"/>
      <c r="OPB2294" s="559"/>
      <c r="OPC2294" s="559"/>
      <c r="OPD2294" s="559"/>
      <c r="OPE2294" s="559"/>
      <c r="OPF2294" s="559"/>
      <c r="OPG2294" s="559"/>
      <c r="OPH2294" s="559"/>
      <c r="OPI2294" s="559"/>
      <c r="OPJ2294" s="559"/>
      <c r="OPK2294" s="559"/>
      <c r="OPL2294" s="559"/>
      <c r="OPM2294" s="559"/>
      <c r="OPN2294" s="559"/>
      <c r="OPO2294" s="559"/>
      <c r="OPP2294" s="559"/>
      <c r="OPQ2294" s="559"/>
      <c r="OPR2294" s="559"/>
      <c r="OPS2294" s="559"/>
      <c r="OPT2294" s="559"/>
      <c r="OPU2294" s="559"/>
      <c r="OPV2294" s="559"/>
      <c r="OPW2294" s="559"/>
      <c r="OPX2294" s="559"/>
      <c r="OPY2294" s="559"/>
      <c r="OPZ2294" s="559"/>
      <c r="OQA2294" s="559"/>
      <c r="OQB2294" s="559"/>
      <c r="OQC2294" s="559"/>
      <c r="OQD2294" s="559"/>
      <c r="OQE2294" s="559"/>
      <c r="OQF2294" s="559"/>
      <c r="OQG2294" s="559"/>
      <c r="OQH2294" s="559"/>
      <c r="OQI2294" s="559"/>
      <c r="OQJ2294" s="559"/>
      <c r="OQK2294" s="559"/>
      <c r="OQL2294" s="559"/>
      <c r="OQM2294" s="559"/>
      <c r="OQN2294" s="559"/>
      <c r="OQO2294" s="559"/>
      <c r="OQP2294" s="559"/>
      <c r="OQQ2294" s="559"/>
      <c r="OQR2294" s="559"/>
      <c r="OQS2294" s="559"/>
      <c r="OQT2294" s="559"/>
      <c r="OQU2294" s="559"/>
      <c r="OQV2294" s="559"/>
      <c r="OQW2294" s="559"/>
      <c r="OQX2294" s="559"/>
      <c r="OQY2294" s="559"/>
      <c r="OQZ2294" s="559"/>
      <c r="ORA2294" s="559"/>
      <c r="ORB2294" s="559"/>
      <c r="ORC2294" s="559"/>
      <c r="ORD2294" s="559"/>
      <c r="ORE2294" s="559"/>
      <c r="ORF2294" s="559"/>
      <c r="ORG2294" s="559"/>
      <c r="ORH2294" s="559"/>
      <c r="ORI2294" s="559"/>
      <c r="ORJ2294" s="559"/>
      <c r="ORK2294" s="559"/>
      <c r="ORL2294" s="559"/>
      <c r="ORM2294" s="559"/>
      <c r="ORN2294" s="559"/>
      <c r="ORO2294" s="559"/>
      <c r="ORP2294" s="559"/>
      <c r="ORQ2294" s="559"/>
      <c r="ORR2294" s="559"/>
      <c r="ORS2294" s="559"/>
      <c r="ORT2294" s="559"/>
      <c r="ORU2294" s="559"/>
      <c r="ORV2294" s="559"/>
      <c r="ORW2294" s="559"/>
      <c r="ORX2294" s="559"/>
      <c r="ORY2294" s="559"/>
      <c r="ORZ2294" s="559"/>
      <c r="OSA2294" s="559"/>
      <c r="OSB2294" s="559"/>
      <c r="OSC2294" s="559"/>
      <c r="OSD2294" s="559"/>
      <c r="OSE2294" s="559"/>
      <c r="OSF2294" s="559"/>
      <c r="OSG2294" s="559"/>
      <c r="OSH2294" s="559"/>
      <c r="OSI2294" s="559"/>
      <c r="OSJ2294" s="559"/>
      <c r="OSK2294" s="559"/>
      <c r="OSL2294" s="559"/>
      <c r="OSM2294" s="559"/>
      <c r="OSN2294" s="559"/>
      <c r="OSO2294" s="559"/>
      <c r="OSP2294" s="559"/>
      <c r="OSQ2294" s="559"/>
      <c r="OSR2294" s="559"/>
      <c r="OSS2294" s="559"/>
      <c r="OST2294" s="559"/>
      <c r="OSU2294" s="559"/>
      <c r="OSV2294" s="559"/>
      <c r="OSW2294" s="559"/>
      <c r="OSX2294" s="559"/>
      <c r="OSY2294" s="559"/>
      <c r="OSZ2294" s="559"/>
      <c r="OTA2294" s="559"/>
      <c r="OTB2294" s="559"/>
      <c r="OTC2294" s="559"/>
      <c r="OTD2294" s="559"/>
      <c r="OTE2294" s="559"/>
      <c r="OTF2294" s="559"/>
      <c r="OTG2294" s="559"/>
      <c r="OTH2294" s="559"/>
      <c r="OTI2294" s="559"/>
      <c r="OTJ2294" s="559"/>
      <c r="OTK2294" s="559"/>
      <c r="OTL2294" s="559"/>
      <c r="OTM2294" s="559"/>
      <c r="OTN2294" s="559"/>
      <c r="OTO2294" s="559"/>
      <c r="OTP2294" s="559"/>
      <c r="OTQ2294" s="559"/>
      <c r="OTR2294" s="559"/>
      <c r="OTS2294" s="559"/>
      <c r="OTT2294" s="559"/>
      <c r="OTU2294" s="559"/>
      <c r="OTV2294" s="559"/>
      <c r="OTW2294" s="559"/>
      <c r="OTX2294" s="559"/>
      <c r="OTY2294" s="559"/>
      <c r="OTZ2294" s="559"/>
      <c r="OUA2294" s="559"/>
      <c r="OUB2294" s="559"/>
      <c r="OUC2294" s="559"/>
      <c r="OUD2294" s="559"/>
      <c r="OUE2294" s="559"/>
      <c r="OUF2294" s="559"/>
      <c r="OUG2294" s="559"/>
      <c r="OUH2294" s="559"/>
      <c r="OUI2294" s="559"/>
      <c r="OUJ2294" s="559"/>
      <c r="OUK2294" s="559"/>
      <c r="OUL2294" s="559"/>
      <c r="OUM2294" s="559"/>
      <c r="OUN2294" s="559"/>
      <c r="OUO2294" s="559"/>
      <c r="OUP2294" s="559"/>
      <c r="OUQ2294" s="559"/>
      <c r="OUR2294" s="559"/>
      <c r="OUS2294" s="559"/>
      <c r="OUT2294" s="559"/>
      <c r="OUU2294" s="559"/>
      <c r="OUV2294" s="559"/>
      <c r="OUW2294" s="559"/>
      <c r="OUX2294" s="559"/>
      <c r="OUY2294" s="559"/>
      <c r="OUZ2294" s="559"/>
      <c r="OVA2294" s="559"/>
      <c r="OVB2294" s="559"/>
      <c r="OVC2294" s="559"/>
      <c r="OVD2294" s="559"/>
      <c r="OVE2294" s="559"/>
      <c r="OVF2294" s="559"/>
      <c r="OVG2294" s="559"/>
      <c r="OVH2294" s="559"/>
      <c r="OVI2294" s="559"/>
      <c r="OVJ2294" s="559"/>
      <c r="OVK2294" s="559"/>
      <c r="OVL2294" s="559"/>
      <c r="OVM2294" s="559"/>
      <c r="OVN2294" s="559"/>
      <c r="OVO2294" s="559"/>
      <c r="OVP2294" s="559"/>
      <c r="OVQ2294" s="559"/>
      <c r="OVR2294" s="559"/>
      <c r="OVS2294" s="559"/>
      <c r="OVT2294" s="559"/>
      <c r="OVU2294" s="559"/>
      <c r="OVV2294" s="559"/>
      <c r="OVW2294" s="559"/>
      <c r="OVX2294" s="559"/>
      <c r="OVY2294" s="559"/>
      <c r="OVZ2294" s="559"/>
      <c r="OWA2294" s="559"/>
      <c r="OWB2294" s="559"/>
      <c r="OWC2294" s="559"/>
      <c r="OWD2294" s="559"/>
      <c r="OWE2294" s="559"/>
      <c r="OWF2294" s="559"/>
      <c r="OWG2294" s="559"/>
      <c r="OWH2294" s="559"/>
      <c r="OWI2294" s="559"/>
      <c r="OWJ2294" s="559"/>
      <c r="OWK2294" s="559"/>
      <c r="OWL2294" s="559"/>
      <c r="OWM2294" s="559"/>
      <c r="OWN2294" s="559"/>
      <c r="OWO2294" s="559"/>
      <c r="OWP2294" s="559"/>
      <c r="OWQ2294" s="559"/>
      <c r="OWR2294" s="559"/>
      <c r="OWS2294" s="559"/>
      <c r="OWT2294" s="559"/>
      <c r="OWU2294" s="559"/>
      <c r="OWV2294" s="559"/>
      <c r="OWW2294" s="559"/>
      <c r="OWX2294" s="559"/>
      <c r="OWY2294" s="559"/>
      <c r="OWZ2294" s="559"/>
      <c r="OXA2294" s="559"/>
      <c r="OXB2294" s="559"/>
      <c r="OXC2294" s="559"/>
      <c r="OXD2294" s="559"/>
      <c r="OXE2294" s="559"/>
      <c r="OXF2294" s="559"/>
      <c r="OXG2294" s="559"/>
      <c r="OXH2294" s="559"/>
      <c r="OXI2294" s="559"/>
      <c r="OXJ2294" s="559"/>
      <c r="OXK2294" s="559"/>
      <c r="OXL2294" s="559"/>
      <c r="OXM2294" s="559"/>
      <c r="OXN2294" s="559"/>
      <c r="OXO2294" s="559"/>
      <c r="OXP2294" s="559"/>
      <c r="OXQ2294" s="559"/>
      <c r="OXR2294" s="559"/>
      <c r="OXS2294" s="559"/>
      <c r="OXT2294" s="559"/>
      <c r="OXU2294" s="559"/>
      <c r="OXV2294" s="559"/>
      <c r="OXW2294" s="559"/>
      <c r="OXX2294" s="559"/>
      <c r="OXY2294" s="559"/>
      <c r="OXZ2294" s="559"/>
      <c r="OYA2294" s="559"/>
      <c r="OYB2294" s="559"/>
      <c r="OYC2294" s="559"/>
      <c r="OYD2294" s="559"/>
      <c r="OYE2294" s="559"/>
      <c r="OYF2294" s="559"/>
      <c r="OYG2294" s="559"/>
      <c r="OYH2294" s="559"/>
      <c r="OYI2294" s="559"/>
      <c r="OYJ2294" s="559"/>
      <c r="OYK2294" s="559"/>
      <c r="OYL2294" s="559"/>
      <c r="OYM2294" s="559"/>
      <c r="OYN2294" s="559"/>
      <c r="OYO2294" s="559"/>
      <c r="OYP2294" s="559"/>
      <c r="OYQ2294" s="559"/>
      <c r="OYR2294" s="559"/>
      <c r="OYS2294" s="559"/>
      <c r="OYT2294" s="559"/>
      <c r="OYU2294" s="559"/>
      <c r="OYV2294" s="559"/>
      <c r="OYW2294" s="559"/>
      <c r="OYX2294" s="559"/>
      <c r="OYY2294" s="559"/>
      <c r="OYZ2294" s="559"/>
      <c r="OZA2294" s="559"/>
      <c r="OZB2294" s="559"/>
      <c r="OZC2294" s="559"/>
      <c r="OZD2294" s="559"/>
      <c r="OZE2294" s="559"/>
      <c r="OZF2294" s="559"/>
      <c r="OZG2294" s="559"/>
      <c r="OZH2294" s="559"/>
      <c r="OZI2294" s="559"/>
      <c r="OZJ2294" s="559"/>
      <c r="OZK2294" s="559"/>
      <c r="OZL2294" s="559"/>
      <c r="OZM2294" s="559"/>
      <c r="OZN2294" s="559"/>
      <c r="OZO2294" s="559"/>
      <c r="OZP2294" s="559"/>
      <c r="OZQ2294" s="559"/>
      <c r="OZR2294" s="559"/>
      <c r="OZS2294" s="559"/>
      <c r="OZT2294" s="559"/>
      <c r="OZU2294" s="559"/>
      <c r="OZV2294" s="559"/>
      <c r="OZW2294" s="559"/>
      <c r="OZX2294" s="559"/>
      <c r="OZY2294" s="559"/>
      <c r="OZZ2294" s="559"/>
      <c r="PAA2294" s="559"/>
      <c r="PAB2294" s="559"/>
      <c r="PAC2294" s="559"/>
      <c r="PAD2294" s="559"/>
      <c r="PAE2294" s="559"/>
      <c r="PAF2294" s="559"/>
      <c r="PAG2294" s="559"/>
      <c r="PAH2294" s="559"/>
      <c r="PAI2294" s="559"/>
      <c r="PAJ2294" s="559"/>
      <c r="PAK2294" s="559"/>
      <c r="PAL2294" s="559"/>
      <c r="PAM2294" s="559"/>
      <c r="PAN2294" s="559"/>
      <c r="PAO2294" s="559"/>
      <c r="PAP2294" s="559"/>
      <c r="PAQ2294" s="559"/>
      <c r="PAR2294" s="559"/>
      <c r="PAS2294" s="559"/>
      <c r="PAT2294" s="559"/>
      <c r="PAU2294" s="559"/>
      <c r="PAV2294" s="559"/>
      <c r="PAW2294" s="559"/>
      <c r="PAX2294" s="559"/>
      <c r="PAY2294" s="559"/>
      <c r="PAZ2294" s="559"/>
      <c r="PBA2294" s="559"/>
      <c r="PBB2294" s="559"/>
      <c r="PBC2294" s="559"/>
      <c r="PBD2294" s="559"/>
      <c r="PBE2294" s="559"/>
      <c r="PBF2294" s="559"/>
      <c r="PBG2294" s="559"/>
      <c r="PBH2294" s="559"/>
      <c r="PBI2294" s="559"/>
      <c r="PBJ2294" s="559"/>
      <c r="PBK2294" s="559"/>
      <c r="PBL2294" s="559"/>
      <c r="PBM2294" s="559"/>
      <c r="PBN2294" s="559"/>
      <c r="PBO2294" s="559"/>
      <c r="PBP2294" s="559"/>
      <c r="PBQ2294" s="559"/>
      <c r="PBR2294" s="559"/>
      <c r="PBS2294" s="559"/>
      <c r="PBT2294" s="559"/>
      <c r="PBU2294" s="559"/>
      <c r="PBV2294" s="559"/>
      <c r="PBW2294" s="559"/>
      <c r="PBX2294" s="559"/>
      <c r="PBY2294" s="559"/>
      <c r="PBZ2294" s="559"/>
      <c r="PCA2294" s="559"/>
      <c r="PCB2294" s="559"/>
      <c r="PCC2294" s="559"/>
      <c r="PCD2294" s="559"/>
      <c r="PCE2294" s="559"/>
      <c r="PCF2294" s="559"/>
      <c r="PCG2294" s="559"/>
      <c r="PCH2294" s="559"/>
      <c r="PCI2294" s="559"/>
      <c r="PCJ2294" s="559"/>
      <c r="PCK2294" s="559"/>
      <c r="PCL2294" s="559"/>
      <c r="PCM2294" s="559"/>
      <c r="PCN2294" s="559"/>
      <c r="PCO2294" s="559"/>
      <c r="PCP2294" s="559"/>
      <c r="PCQ2294" s="559"/>
      <c r="PCR2294" s="559"/>
      <c r="PCS2294" s="559"/>
      <c r="PCT2294" s="559"/>
      <c r="PCU2294" s="559"/>
      <c r="PCV2294" s="559"/>
      <c r="PCW2294" s="559"/>
      <c r="PCX2294" s="559"/>
      <c r="PCY2294" s="559"/>
      <c r="PCZ2294" s="559"/>
      <c r="PDA2294" s="559"/>
      <c r="PDB2294" s="559"/>
      <c r="PDC2294" s="559"/>
      <c r="PDD2294" s="559"/>
      <c r="PDE2294" s="559"/>
      <c r="PDF2294" s="559"/>
      <c r="PDG2294" s="559"/>
      <c r="PDH2294" s="559"/>
      <c r="PDI2294" s="559"/>
      <c r="PDJ2294" s="559"/>
      <c r="PDK2294" s="559"/>
      <c r="PDL2294" s="559"/>
      <c r="PDM2294" s="559"/>
      <c r="PDN2294" s="559"/>
      <c r="PDO2294" s="559"/>
      <c r="PDP2294" s="559"/>
      <c r="PDQ2294" s="559"/>
      <c r="PDR2294" s="559"/>
      <c r="PDS2294" s="559"/>
      <c r="PDT2294" s="559"/>
      <c r="PDU2294" s="559"/>
      <c r="PDV2294" s="559"/>
      <c r="PDW2294" s="559"/>
      <c r="PDX2294" s="559"/>
      <c r="PDY2294" s="559"/>
      <c r="PDZ2294" s="559"/>
      <c r="PEA2294" s="559"/>
      <c r="PEB2294" s="559"/>
      <c r="PEC2294" s="559"/>
      <c r="PED2294" s="559"/>
      <c r="PEE2294" s="559"/>
      <c r="PEF2294" s="559"/>
      <c r="PEG2294" s="559"/>
      <c r="PEH2294" s="559"/>
      <c r="PEI2294" s="559"/>
      <c r="PEJ2294" s="559"/>
      <c r="PEK2294" s="559"/>
      <c r="PEL2294" s="559"/>
      <c r="PEM2294" s="559"/>
      <c r="PEN2294" s="559"/>
      <c r="PEO2294" s="559"/>
      <c r="PEP2294" s="559"/>
      <c r="PEQ2294" s="559"/>
      <c r="PER2294" s="559"/>
      <c r="PES2294" s="559"/>
      <c r="PET2294" s="559"/>
      <c r="PEU2294" s="559"/>
      <c r="PEV2294" s="559"/>
      <c r="PEW2294" s="559"/>
      <c r="PEX2294" s="559"/>
      <c r="PEY2294" s="559"/>
      <c r="PEZ2294" s="559"/>
      <c r="PFA2294" s="559"/>
      <c r="PFB2294" s="559"/>
      <c r="PFC2294" s="559"/>
      <c r="PFD2294" s="559"/>
      <c r="PFE2294" s="559"/>
      <c r="PFF2294" s="559"/>
      <c r="PFG2294" s="559"/>
      <c r="PFH2294" s="559"/>
      <c r="PFI2294" s="559"/>
      <c r="PFJ2294" s="559"/>
      <c r="PFK2294" s="559"/>
      <c r="PFL2294" s="559"/>
      <c r="PFM2294" s="559"/>
      <c r="PFN2294" s="559"/>
      <c r="PFO2294" s="559"/>
      <c r="PFP2294" s="559"/>
      <c r="PFQ2294" s="559"/>
      <c r="PFR2294" s="559"/>
      <c r="PFS2294" s="559"/>
      <c r="PFT2294" s="559"/>
      <c r="PFU2294" s="559"/>
      <c r="PFV2294" s="559"/>
      <c r="PFW2294" s="559"/>
      <c r="PFX2294" s="559"/>
      <c r="PFY2294" s="559"/>
      <c r="PFZ2294" s="559"/>
      <c r="PGA2294" s="559"/>
      <c r="PGB2294" s="559"/>
      <c r="PGC2294" s="559"/>
      <c r="PGD2294" s="559"/>
      <c r="PGE2294" s="559"/>
      <c r="PGF2294" s="559"/>
      <c r="PGG2294" s="559"/>
      <c r="PGH2294" s="559"/>
      <c r="PGI2294" s="559"/>
      <c r="PGJ2294" s="559"/>
      <c r="PGK2294" s="559"/>
      <c r="PGL2294" s="559"/>
      <c r="PGM2294" s="559"/>
      <c r="PGN2294" s="559"/>
      <c r="PGO2294" s="559"/>
      <c r="PGP2294" s="559"/>
      <c r="PGQ2294" s="559"/>
      <c r="PGR2294" s="559"/>
      <c r="PGS2294" s="559"/>
      <c r="PGT2294" s="559"/>
      <c r="PGU2294" s="559"/>
      <c r="PGV2294" s="559"/>
      <c r="PGW2294" s="559"/>
      <c r="PGX2294" s="559"/>
      <c r="PGY2294" s="559"/>
      <c r="PGZ2294" s="559"/>
      <c r="PHA2294" s="559"/>
      <c r="PHB2294" s="559"/>
      <c r="PHC2294" s="559"/>
      <c r="PHD2294" s="559"/>
      <c r="PHE2294" s="559"/>
      <c r="PHF2294" s="559"/>
      <c r="PHG2294" s="559"/>
      <c r="PHH2294" s="559"/>
      <c r="PHI2294" s="559"/>
      <c r="PHJ2294" s="559"/>
      <c r="PHK2294" s="559"/>
      <c r="PHL2294" s="559"/>
      <c r="PHM2294" s="559"/>
      <c r="PHN2294" s="559"/>
      <c r="PHO2294" s="559"/>
      <c r="PHP2294" s="559"/>
      <c r="PHQ2294" s="559"/>
      <c r="PHR2294" s="559"/>
      <c r="PHS2294" s="559"/>
      <c r="PHT2294" s="559"/>
      <c r="PHU2294" s="559"/>
      <c r="PHV2294" s="559"/>
      <c r="PHW2294" s="559"/>
      <c r="PHX2294" s="559"/>
      <c r="PHY2294" s="559"/>
      <c r="PHZ2294" s="559"/>
      <c r="PIA2294" s="559"/>
      <c r="PIB2294" s="559"/>
      <c r="PIC2294" s="559"/>
      <c r="PID2294" s="559"/>
      <c r="PIE2294" s="559"/>
      <c r="PIF2294" s="559"/>
      <c r="PIG2294" s="559"/>
      <c r="PIH2294" s="559"/>
      <c r="PII2294" s="559"/>
      <c r="PIJ2294" s="559"/>
      <c r="PIK2294" s="559"/>
      <c r="PIL2294" s="559"/>
      <c r="PIM2294" s="559"/>
      <c r="PIN2294" s="559"/>
      <c r="PIO2294" s="559"/>
      <c r="PIP2294" s="559"/>
      <c r="PIQ2294" s="559"/>
      <c r="PIR2294" s="559"/>
      <c r="PIS2294" s="559"/>
      <c r="PIT2294" s="559"/>
      <c r="PIU2294" s="559"/>
      <c r="PIV2294" s="559"/>
      <c r="PIW2294" s="559"/>
      <c r="PIX2294" s="559"/>
      <c r="PIY2294" s="559"/>
      <c r="PIZ2294" s="559"/>
      <c r="PJA2294" s="559"/>
      <c r="PJB2294" s="559"/>
      <c r="PJC2294" s="559"/>
      <c r="PJD2294" s="559"/>
      <c r="PJE2294" s="559"/>
      <c r="PJF2294" s="559"/>
      <c r="PJG2294" s="559"/>
      <c r="PJH2294" s="559"/>
      <c r="PJI2294" s="559"/>
      <c r="PJJ2294" s="559"/>
      <c r="PJK2294" s="559"/>
      <c r="PJL2294" s="559"/>
      <c r="PJM2294" s="559"/>
      <c r="PJN2294" s="559"/>
      <c r="PJO2294" s="559"/>
      <c r="PJP2294" s="559"/>
      <c r="PJQ2294" s="559"/>
      <c r="PJR2294" s="559"/>
      <c r="PJS2294" s="559"/>
      <c r="PJT2294" s="559"/>
      <c r="PJU2294" s="559"/>
      <c r="PJV2294" s="559"/>
      <c r="PJW2294" s="559"/>
      <c r="PJX2294" s="559"/>
      <c r="PJY2294" s="559"/>
      <c r="PJZ2294" s="559"/>
      <c r="PKA2294" s="559"/>
      <c r="PKB2294" s="559"/>
      <c r="PKC2294" s="559"/>
      <c r="PKD2294" s="559"/>
      <c r="PKE2294" s="559"/>
      <c r="PKF2294" s="559"/>
      <c r="PKG2294" s="559"/>
      <c r="PKH2294" s="559"/>
      <c r="PKI2294" s="559"/>
      <c r="PKJ2294" s="559"/>
      <c r="PKK2294" s="559"/>
      <c r="PKL2294" s="559"/>
      <c r="PKM2294" s="559"/>
      <c r="PKN2294" s="559"/>
      <c r="PKO2294" s="559"/>
      <c r="PKP2294" s="559"/>
      <c r="PKQ2294" s="559"/>
      <c r="PKR2294" s="559"/>
      <c r="PKS2294" s="559"/>
      <c r="PKT2294" s="559"/>
      <c r="PKU2294" s="559"/>
      <c r="PKV2294" s="559"/>
      <c r="PKW2294" s="559"/>
      <c r="PKX2294" s="559"/>
      <c r="PKY2294" s="559"/>
      <c r="PKZ2294" s="559"/>
      <c r="PLA2294" s="559"/>
      <c r="PLB2294" s="559"/>
      <c r="PLC2294" s="559"/>
      <c r="PLD2294" s="559"/>
      <c r="PLE2294" s="559"/>
      <c r="PLF2294" s="559"/>
      <c r="PLG2294" s="559"/>
      <c r="PLH2294" s="559"/>
      <c r="PLI2294" s="559"/>
      <c r="PLJ2294" s="559"/>
      <c r="PLK2294" s="559"/>
      <c r="PLL2294" s="559"/>
      <c r="PLM2294" s="559"/>
      <c r="PLN2294" s="559"/>
      <c r="PLO2294" s="559"/>
      <c r="PLP2294" s="559"/>
      <c r="PLQ2294" s="559"/>
      <c r="PLR2294" s="559"/>
      <c r="PLS2294" s="559"/>
      <c r="PLT2294" s="559"/>
      <c r="PLU2294" s="559"/>
      <c r="PLV2294" s="559"/>
      <c r="PLW2294" s="559"/>
      <c r="PLX2294" s="559"/>
      <c r="PLY2294" s="559"/>
      <c r="PLZ2294" s="559"/>
      <c r="PMA2294" s="559"/>
      <c r="PMB2294" s="559"/>
      <c r="PMC2294" s="559"/>
      <c r="PMD2294" s="559"/>
      <c r="PME2294" s="559"/>
      <c r="PMF2294" s="559"/>
      <c r="PMG2294" s="559"/>
      <c r="PMH2294" s="559"/>
      <c r="PMI2294" s="559"/>
      <c r="PMJ2294" s="559"/>
      <c r="PMK2294" s="559"/>
      <c r="PML2294" s="559"/>
      <c r="PMM2294" s="559"/>
      <c r="PMN2294" s="559"/>
      <c r="PMO2294" s="559"/>
      <c r="PMP2294" s="559"/>
      <c r="PMQ2294" s="559"/>
      <c r="PMR2294" s="559"/>
      <c r="PMS2294" s="559"/>
      <c r="PMT2294" s="559"/>
      <c r="PMU2294" s="559"/>
      <c r="PMV2294" s="559"/>
      <c r="PMW2294" s="559"/>
      <c r="PMX2294" s="559"/>
      <c r="PMY2294" s="559"/>
      <c r="PMZ2294" s="559"/>
      <c r="PNA2294" s="559"/>
      <c r="PNB2294" s="559"/>
      <c r="PNC2294" s="559"/>
      <c r="PND2294" s="559"/>
      <c r="PNE2294" s="559"/>
      <c r="PNF2294" s="559"/>
      <c r="PNG2294" s="559"/>
      <c r="PNH2294" s="559"/>
      <c r="PNI2294" s="559"/>
      <c r="PNJ2294" s="559"/>
      <c r="PNK2294" s="559"/>
      <c r="PNL2294" s="559"/>
      <c r="PNM2294" s="559"/>
      <c r="PNN2294" s="559"/>
      <c r="PNO2294" s="559"/>
      <c r="PNP2294" s="559"/>
      <c r="PNQ2294" s="559"/>
      <c r="PNR2294" s="559"/>
      <c r="PNS2294" s="559"/>
      <c r="PNT2294" s="559"/>
      <c r="PNU2294" s="559"/>
      <c r="PNV2294" s="559"/>
      <c r="PNW2294" s="559"/>
      <c r="PNX2294" s="559"/>
      <c r="PNY2294" s="559"/>
      <c r="PNZ2294" s="559"/>
      <c r="POA2294" s="559"/>
      <c r="POB2294" s="559"/>
      <c r="POC2294" s="559"/>
      <c r="POD2294" s="559"/>
      <c r="POE2294" s="559"/>
      <c r="POF2294" s="559"/>
      <c r="POG2294" s="559"/>
      <c r="POH2294" s="559"/>
      <c r="POI2294" s="559"/>
      <c r="POJ2294" s="559"/>
      <c r="POK2294" s="559"/>
      <c r="POL2294" s="559"/>
      <c r="POM2294" s="559"/>
      <c r="PON2294" s="559"/>
      <c r="POO2294" s="559"/>
      <c r="POP2294" s="559"/>
      <c r="POQ2294" s="559"/>
      <c r="POR2294" s="559"/>
      <c r="POS2294" s="559"/>
      <c r="POT2294" s="559"/>
      <c r="POU2294" s="559"/>
      <c r="POV2294" s="559"/>
      <c r="POW2294" s="559"/>
      <c r="POX2294" s="559"/>
      <c r="POY2294" s="559"/>
      <c r="POZ2294" s="559"/>
      <c r="PPA2294" s="559"/>
      <c r="PPB2294" s="559"/>
      <c r="PPC2294" s="559"/>
      <c r="PPD2294" s="559"/>
      <c r="PPE2294" s="559"/>
      <c r="PPF2294" s="559"/>
      <c r="PPG2294" s="559"/>
      <c r="PPH2294" s="559"/>
      <c r="PPI2294" s="559"/>
      <c r="PPJ2294" s="559"/>
      <c r="PPK2294" s="559"/>
      <c r="PPL2294" s="559"/>
      <c r="PPM2294" s="559"/>
      <c r="PPN2294" s="559"/>
      <c r="PPO2294" s="559"/>
      <c r="PPP2294" s="559"/>
      <c r="PPQ2294" s="559"/>
      <c r="PPR2294" s="559"/>
      <c r="PPS2294" s="559"/>
      <c r="PPT2294" s="559"/>
      <c r="PPU2294" s="559"/>
      <c r="PPV2294" s="559"/>
      <c r="PPW2294" s="559"/>
      <c r="PPX2294" s="559"/>
      <c r="PPY2294" s="559"/>
      <c r="PPZ2294" s="559"/>
      <c r="PQA2294" s="559"/>
      <c r="PQB2294" s="559"/>
      <c r="PQC2294" s="559"/>
      <c r="PQD2294" s="559"/>
      <c r="PQE2294" s="559"/>
      <c r="PQF2294" s="559"/>
      <c r="PQG2294" s="559"/>
      <c r="PQH2294" s="559"/>
      <c r="PQI2294" s="559"/>
      <c r="PQJ2294" s="559"/>
      <c r="PQK2294" s="559"/>
      <c r="PQL2294" s="559"/>
      <c r="PQM2294" s="559"/>
      <c r="PQN2294" s="559"/>
      <c r="PQO2294" s="559"/>
      <c r="PQP2294" s="559"/>
      <c r="PQQ2294" s="559"/>
      <c r="PQR2294" s="559"/>
      <c r="PQS2294" s="559"/>
      <c r="PQT2294" s="559"/>
      <c r="PQU2294" s="559"/>
      <c r="PQV2294" s="559"/>
      <c r="PQW2294" s="559"/>
      <c r="PQX2294" s="559"/>
      <c r="PQY2294" s="559"/>
      <c r="PQZ2294" s="559"/>
      <c r="PRA2294" s="559"/>
      <c r="PRB2294" s="559"/>
      <c r="PRC2294" s="559"/>
      <c r="PRD2294" s="559"/>
      <c r="PRE2294" s="559"/>
      <c r="PRF2294" s="559"/>
      <c r="PRG2294" s="559"/>
      <c r="PRH2294" s="559"/>
      <c r="PRI2294" s="559"/>
      <c r="PRJ2294" s="559"/>
      <c r="PRK2294" s="559"/>
      <c r="PRL2294" s="559"/>
      <c r="PRM2294" s="559"/>
      <c r="PRN2294" s="559"/>
      <c r="PRO2294" s="559"/>
      <c r="PRP2294" s="559"/>
      <c r="PRQ2294" s="559"/>
      <c r="PRR2294" s="559"/>
      <c r="PRS2294" s="559"/>
      <c r="PRT2294" s="559"/>
      <c r="PRU2294" s="559"/>
      <c r="PRV2294" s="559"/>
      <c r="PRW2294" s="559"/>
      <c r="PRX2294" s="559"/>
      <c r="PRY2294" s="559"/>
      <c r="PRZ2294" s="559"/>
      <c r="PSA2294" s="559"/>
      <c r="PSB2294" s="559"/>
      <c r="PSC2294" s="559"/>
      <c r="PSD2294" s="559"/>
      <c r="PSE2294" s="559"/>
      <c r="PSF2294" s="559"/>
      <c r="PSG2294" s="559"/>
      <c r="PSH2294" s="559"/>
      <c r="PSI2294" s="559"/>
      <c r="PSJ2294" s="559"/>
      <c r="PSK2294" s="559"/>
      <c r="PSL2294" s="559"/>
      <c r="PSM2294" s="559"/>
      <c r="PSN2294" s="559"/>
      <c r="PSO2294" s="559"/>
      <c r="PSP2294" s="559"/>
      <c r="PSQ2294" s="559"/>
      <c r="PSR2294" s="559"/>
      <c r="PSS2294" s="559"/>
      <c r="PST2294" s="559"/>
      <c r="PSU2294" s="559"/>
      <c r="PSV2294" s="559"/>
      <c r="PSW2294" s="559"/>
      <c r="PSX2294" s="559"/>
      <c r="PSY2294" s="559"/>
      <c r="PSZ2294" s="559"/>
      <c r="PTA2294" s="559"/>
      <c r="PTB2294" s="559"/>
      <c r="PTC2294" s="559"/>
      <c r="PTD2294" s="559"/>
      <c r="PTE2294" s="559"/>
      <c r="PTF2294" s="559"/>
      <c r="PTG2294" s="559"/>
      <c r="PTH2294" s="559"/>
      <c r="PTI2294" s="559"/>
      <c r="PTJ2294" s="559"/>
      <c r="PTK2294" s="559"/>
      <c r="PTL2294" s="559"/>
      <c r="PTM2294" s="559"/>
      <c r="PTN2294" s="559"/>
      <c r="PTO2294" s="559"/>
      <c r="PTP2294" s="559"/>
      <c r="PTQ2294" s="559"/>
      <c r="PTR2294" s="559"/>
      <c r="PTS2294" s="559"/>
      <c r="PTT2294" s="559"/>
      <c r="PTU2294" s="559"/>
      <c r="PTV2294" s="559"/>
      <c r="PTW2294" s="559"/>
      <c r="PTX2294" s="559"/>
      <c r="PTY2294" s="559"/>
      <c r="PTZ2294" s="559"/>
      <c r="PUA2294" s="559"/>
      <c r="PUB2294" s="559"/>
      <c r="PUC2294" s="559"/>
      <c r="PUD2294" s="559"/>
      <c r="PUE2294" s="559"/>
      <c r="PUF2294" s="559"/>
      <c r="PUG2294" s="559"/>
      <c r="PUH2294" s="559"/>
      <c r="PUI2294" s="559"/>
      <c r="PUJ2294" s="559"/>
      <c r="PUK2294" s="559"/>
      <c r="PUL2294" s="559"/>
      <c r="PUM2294" s="559"/>
      <c r="PUN2294" s="559"/>
      <c r="PUO2294" s="559"/>
      <c r="PUP2294" s="559"/>
      <c r="PUQ2294" s="559"/>
      <c r="PUR2294" s="559"/>
      <c r="PUS2294" s="559"/>
      <c r="PUT2294" s="559"/>
      <c r="PUU2294" s="559"/>
      <c r="PUV2294" s="559"/>
      <c r="PUW2294" s="559"/>
      <c r="PUX2294" s="559"/>
      <c r="PUY2294" s="559"/>
      <c r="PUZ2294" s="559"/>
      <c r="PVA2294" s="559"/>
      <c r="PVB2294" s="559"/>
      <c r="PVC2294" s="559"/>
      <c r="PVD2294" s="559"/>
      <c r="PVE2294" s="559"/>
      <c r="PVF2294" s="559"/>
      <c r="PVG2294" s="559"/>
      <c r="PVH2294" s="559"/>
      <c r="PVI2294" s="559"/>
      <c r="PVJ2294" s="559"/>
      <c r="PVK2294" s="559"/>
      <c r="PVL2294" s="559"/>
      <c r="PVM2294" s="559"/>
      <c r="PVN2294" s="559"/>
      <c r="PVO2294" s="559"/>
      <c r="PVP2294" s="559"/>
      <c r="PVQ2294" s="559"/>
      <c r="PVR2294" s="559"/>
      <c r="PVS2294" s="559"/>
      <c r="PVT2294" s="559"/>
      <c r="PVU2294" s="559"/>
      <c r="PVV2294" s="559"/>
      <c r="PVW2294" s="559"/>
      <c r="PVX2294" s="559"/>
      <c r="PVY2294" s="559"/>
      <c r="PVZ2294" s="559"/>
      <c r="PWA2294" s="559"/>
      <c r="PWB2294" s="559"/>
      <c r="PWC2294" s="559"/>
      <c r="PWD2294" s="559"/>
      <c r="PWE2294" s="559"/>
      <c r="PWF2294" s="559"/>
      <c r="PWG2294" s="559"/>
      <c r="PWH2294" s="559"/>
      <c r="PWI2294" s="559"/>
      <c r="PWJ2294" s="559"/>
      <c r="PWK2294" s="559"/>
      <c r="PWL2294" s="559"/>
      <c r="PWM2294" s="559"/>
      <c r="PWN2294" s="559"/>
      <c r="PWO2294" s="559"/>
      <c r="PWP2294" s="559"/>
      <c r="PWQ2294" s="559"/>
      <c r="PWR2294" s="559"/>
      <c r="PWS2294" s="559"/>
      <c r="PWT2294" s="559"/>
      <c r="PWU2294" s="559"/>
      <c r="PWV2294" s="559"/>
      <c r="PWW2294" s="559"/>
      <c r="PWX2294" s="559"/>
      <c r="PWY2294" s="559"/>
      <c r="PWZ2294" s="559"/>
      <c r="PXA2294" s="559"/>
      <c r="PXB2294" s="559"/>
      <c r="PXC2294" s="559"/>
      <c r="PXD2294" s="559"/>
      <c r="PXE2294" s="559"/>
      <c r="PXF2294" s="559"/>
      <c r="PXG2294" s="559"/>
      <c r="PXH2294" s="559"/>
      <c r="PXI2294" s="559"/>
      <c r="PXJ2294" s="559"/>
      <c r="PXK2294" s="559"/>
      <c r="PXL2294" s="559"/>
      <c r="PXM2294" s="559"/>
      <c r="PXN2294" s="559"/>
      <c r="PXO2294" s="559"/>
      <c r="PXP2294" s="559"/>
      <c r="PXQ2294" s="559"/>
      <c r="PXR2294" s="559"/>
      <c r="PXS2294" s="559"/>
      <c r="PXT2294" s="559"/>
      <c r="PXU2294" s="559"/>
      <c r="PXV2294" s="559"/>
      <c r="PXW2294" s="559"/>
      <c r="PXX2294" s="559"/>
      <c r="PXY2294" s="559"/>
      <c r="PXZ2294" s="559"/>
      <c r="PYA2294" s="559"/>
      <c r="PYB2294" s="559"/>
      <c r="PYC2294" s="559"/>
      <c r="PYD2294" s="559"/>
      <c r="PYE2294" s="559"/>
      <c r="PYF2294" s="559"/>
      <c r="PYG2294" s="559"/>
      <c r="PYH2294" s="559"/>
      <c r="PYI2294" s="559"/>
      <c r="PYJ2294" s="559"/>
      <c r="PYK2294" s="559"/>
      <c r="PYL2294" s="559"/>
      <c r="PYM2294" s="559"/>
      <c r="PYN2294" s="559"/>
      <c r="PYO2294" s="559"/>
      <c r="PYP2294" s="559"/>
      <c r="PYQ2294" s="559"/>
      <c r="PYR2294" s="559"/>
      <c r="PYS2294" s="559"/>
      <c r="PYT2294" s="559"/>
      <c r="PYU2294" s="559"/>
      <c r="PYV2294" s="559"/>
      <c r="PYW2294" s="559"/>
      <c r="PYX2294" s="559"/>
      <c r="PYY2294" s="559"/>
      <c r="PYZ2294" s="559"/>
      <c r="PZA2294" s="559"/>
      <c r="PZB2294" s="559"/>
      <c r="PZC2294" s="559"/>
      <c r="PZD2294" s="559"/>
      <c r="PZE2294" s="559"/>
      <c r="PZF2294" s="559"/>
      <c r="PZG2294" s="559"/>
      <c r="PZH2294" s="559"/>
      <c r="PZI2294" s="559"/>
      <c r="PZJ2294" s="559"/>
      <c r="PZK2294" s="559"/>
      <c r="PZL2294" s="559"/>
      <c r="PZM2294" s="559"/>
      <c r="PZN2294" s="559"/>
      <c r="PZO2294" s="559"/>
      <c r="PZP2294" s="559"/>
      <c r="PZQ2294" s="559"/>
      <c r="PZR2294" s="559"/>
      <c r="PZS2294" s="559"/>
      <c r="PZT2294" s="559"/>
      <c r="PZU2294" s="559"/>
      <c r="PZV2294" s="559"/>
      <c r="PZW2294" s="559"/>
      <c r="PZX2294" s="559"/>
      <c r="PZY2294" s="559"/>
      <c r="PZZ2294" s="559"/>
      <c r="QAA2294" s="559"/>
      <c r="QAB2294" s="559"/>
      <c r="QAC2294" s="559"/>
      <c r="QAD2294" s="559"/>
      <c r="QAE2294" s="559"/>
      <c r="QAF2294" s="559"/>
      <c r="QAG2294" s="559"/>
      <c r="QAH2294" s="559"/>
      <c r="QAI2294" s="559"/>
      <c r="QAJ2294" s="559"/>
      <c r="QAK2294" s="559"/>
      <c r="QAL2294" s="559"/>
      <c r="QAM2294" s="559"/>
      <c r="QAN2294" s="559"/>
      <c r="QAO2294" s="559"/>
      <c r="QAP2294" s="559"/>
      <c r="QAQ2294" s="559"/>
      <c r="QAR2294" s="559"/>
      <c r="QAS2294" s="559"/>
      <c r="QAT2294" s="559"/>
      <c r="QAU2294" s="559"/>
      <c r="QAV2294" s="559"/>
      <c r="QAW2294" s="559"/>
      <c r="QAX2294" s="559"/>
      <c r="QAY2294" s="559"/>
      <c r="QAZ2294" s="559"/>
      <c r="QBA2294" s="559"/>
      <c r="QBB2294" s="559"/>
      <c r="QBC2294" s="559"/>
      <c r="QBD2294" s="559"/>
      <c r="QBE2294" s="559"/>
      <c r="QBF2294" s="559"/>
      <c r="QBG2294" s="559"/>
      <c r="QBH2294" s="559"/>
      <c r="QBI2294" s="559"/>
      <c r="QBJ2294" s="559"/>
      <c r="QBK2294" s="559"/>
      <c r="QBL2294" s="559"/>
      <c r="QBM2294" s="559"/>
      <c r="QBN2294" s="559"/>
      <c r="QBO2294" s="559"/>
      <c r="QBP2294" s="559"/>
      <c r="QBQ2294" s="559"/>
      <c r="QBR2294" s="559"/>
      <c r="QBS2294" s="559"/>
      <c r="QBT2294" s="559"/>
      <c r="QBU2294" s="559"/>
      <c r="QBV2294" s="559"/>
      <c r="QBW2294" s="559"/>
      <c r="QBX2294" s="559"/>
      <c r="QBY2294" s="559"/>
      <c r="QBZ2294" s="559"/>
      <c r="QCA2294" s="559"/>
      <c r="QCB2294" s="559"/>
      <c r="QCC2294" s="559"/>
      <c r="QCD2294" s="559"/>
      <c r="QCE2294" s="559"/>
      <c r="QCF2294" s="559"/>
      <c r="QCG2294" s="559"/>
      <c r="QCH2294" s="559"/>
      <c r="QCI2294" s="559"/>
      <c r="QCJ2294" s="559"/>
      <c r="QCK2294" s="559"/>
      <c r="QCL2294" s="559"/>
      <c r="QCM2294" s="559"/>
      <c r="QCN2294" s="559"/>
      <c r="QCO2294" s="559"/>
      <c r="QCP2294" s="559"/>
      <c r="QCQ2294" s="559"/>
      <c r="QCR2294" s="559"/>
      <c r="QCS2294" s="559"/>
      <c r="QCT2294" s="559"/>
      <c r="QCU2294" s="559"/>
      <c r="QCV2294" s="559"/>
      <c r="QCW2294" s="559"/>
      <c r="QCX2294" s="559"/>
      <c r="QCY2294" s="559"/>
      <c r="QCZ2294" s="559"/>
      <c r="QDA2294" s="559"/>
      <c r="QDB2294" s="559"/>
      <c r="QDC2294" s="559"/>
      <c r="QDD2294" s="559"/>
      <c r="QDE2294" s="559"/>
      <c r="QDF2294" s="559"/>
      <c r="QDG2294" s="559"/>
      <c r="QDH2294" s="559"/>
      <c r="QDI2294" s="559"/>
      <c r="QDJ2294" s="559"/>
      <c r="QDK2294" s="559"/>
      <c r="QDL2294" s="559"/>
      <c r="QDM2294" s="559"/>
      <c r="QDN2294" s="559"/>
      <c r="QDO2294" s="559"/>
      <c r="QDP2294" s="559"/>
      <c r="QDQ2294" s="559"/>
      <c r="QDR2294" s="559"/>
      <c r="QDS2294" s="559"/>
      <c r="QDT2294" s="559"/>
      <c r="QDU2294" s="559"/>
      <c r="QDV2294" s="559"/>
      <c r="QDW2294" s="559"/>
      <c r="QDX2294" s="559"/>
      <c r="QDY2294" s="559"/>
      <c r="QDZ2294" s="559"/>
      <c r="QEA2294" s="559"/>
      <c r="QEB2294" s="559"/>
      <c r="QEC2294" s="559"/>
      <c r="QED2294" s="559"/>
      <c r="QEE2294" s="559"/>
      <c r="QEF2294" s="559"/>
      <c r="QEG2294" s="559"/>
      <c r="QEH2294" s="559"/>
      <c r="QEI2294" s="559"/>
      <c r="QEJ2294" s="559"/>
      <c r="QEK2294" s="559"/>
      <c r="QEL2294" s="559"/>
      <c r="QEM2294" s="559"/>
      <c r="QEN2294" s="559"/>
      <c r="QEO2294" s="559"/>
      <c r="QEP2294" s="559"/>
      <c r="QEQ2294" s="559"/>
      <c r="QER2294" s="559"/>
      <c r="QES2294" s="559"/>
      <c r="QET2294" s="559"/>
      <c r="QEU2294" s="559"/>
      <c r="QEV2294" s="559"/>
      <c r="QEW2294" s="559"/>
      <c r="QEX2294" s="559"/>
      <c r="QEY2294" s="559"/>
      <c r="QEZ2294" s="559"/>
      <c r="QFA2294" s="559"/>
      <c r="QFB2294" s="559"/>
      <c r="QFC2294" s="559"/>
      <c r="QFD2294" s="559"/>
      <c r="QFE2294" s="559"/>
      <c r="QFF2294" s="559"/>
      <c r="QFG2294" s="559"/>
      <c r="QFH2294" s="559"/>
      <c r="QFI2294" s="559"/>
      <c r="QFJ2294" s="559"/>
      <c r="QFK2294" s="559"/>
      <c r="QFL2294" s="559"/>
      <c r="QFM2294" s="559"/>
      <c r="QFN2294" s="559"/>
      <c r="QFO2294" s="559"/>
      <c r="QFP2294" s="559"/>
      <c r="QFQ2294" s="559"/>
      <c r="QFR2294" s="559"/>
      <c r="QFS2294" s="559"/>
      <c r="QFT2294" s="559"/>
      <c r="QFU2294" s="559"/>
      <c r="QFV2294" s="559"/>
      <c r="QFW2294" s="559"/>
      <c r="QFX2294" s="559"/>
      <c r="QFY2294" s="559"/>
      <c r="QFZ2294" s="559"/>
      <c r="QGA2294" s="559"/>
      <c r="QGB2294" s="559"/>
      <c r="QGC2294" s="559"/>
      <c r="QGD2294" s="559"/>
      <c r="QGE2294" s="559"/>
      <c r="QGF2294" s="559"/>
      <c r="QGG2294" s="559"/>
      <c r="QGH2294" s="559"/>
      <c r="QGI2294" s="559"/>
      <c r="QGJ2294" s="559"/>
      <c r="QGK2294" s="559"/>
      <c r="QGL2294" s="559"/>
      <c r="QGM2294" s="559"/>
      <c r="QGN2294" s="559"/>
      <c r="QGO2294" s="559"/>
      <c r="QGP2294" s="559"/>
      <c r="QGQ2294" s="559"/>
      <c r="QGR2294" s="559"/>
      <c r="QGS2294" s="559"/>
      <c r="QGT2294" s="559"/>
      <c r="QGU2294" s="559"/>
      <c r="QGV2294" s="559"/>
      <c r="QGW2294" s="559"/>
      <c r="QGX2294" s="559"/>
      <c r="QGY2294" s="559"/>
      <c r="QGZ2294" s="559"/>
      <c r="QHA2294" s="559"/>
      <c r="QHB2294" s="559"/>
      <c r="QHC2294" s="559"/>
      <c r="QHD2294" s="559"/>
      <c r="QHE2294" s="559"/>
      <c r="QHF2294" s="559"/>
      <c r="QHG2294" s="559"/>
      <c r="QHH2294" s="559"/>
      <c r="QHI2294" s="559"/>
      <c r="QHJ2294" s="559"/>
      <c r="QHK2294" s="559"/>
      <c r="QHL2294" s="559"/>
      <c r="QHM2294" s="559"/>
      <c r="QHN2294" s="559"/>
      <c r="QHO2294" s="559"/>
      <c r="QHP2294" s="559"/>
      <c r="QHQ2294" s="559"/>
      <c r="QHR2294" s="559"/>
      <c r="QHS2294" s="559"/>
      <c r="QHT2294" s="559"/>
      <c r="QHU2294" s="559"/>
      <c r="QHV2294" s="559"/>
      <c r="QHW2294" s="559"/>
      <c r="QHX2294" s="559"/>
      <c r="QHY2294" s="559"/>
      <c r="QHZ2294" s="559"/>
      <c r="QIA2294" s="559"/>
      <c r="QIB2294" s="559"/>
      <c r="QIC2294" s="559"/>
      <c r="QID2294" s="559"/>
      <c r="QIE2294" s="559"/>
      <c r="QIF2294" s="559"/>
      <c r="QIG2294" s="559"/>
      <c r="QIH2294" s="559"/>
      <c r="QII2294" s="559"/>
      <c r="QIJ2294" s="559"/>
      <c r="QIK2294" s="559"/>
      <c r="QIL2294" s="559"/>
      <c r="QIM2294" s="559"/>
      <c r="QIN2294" s="559"/>
      <c r="QIO2294" s="559"/>
      <c r="QIP2294" s="559"/>
      <c r="QIQ2294" s="559"/>
      <c r="QIR2294" s="559"/>
      <c r="QIS2294" s="559"/>
      <c r="QIT2294" s="559"/>
      <c r="QIU2294" s="559"/>
      <c r="QIV2294" s="559"/>
      <c r="QIW2294" s="559"/>
      <c r="QIX2294" s="559"/>
      <c r="QIY2294" s="559"/>
      <c r="QIZ2294" s="559"/>
      <c r="QJA2294" s="559"/>
      <c r="QJB2294" s="559"/>
      <c r="QJC2294" s="559"/>
      <c r="QJD2294" s="559"/>
      <c r="QJE2294" s="559"/>
      <c r="QJF2294" s="559"/>
      <c r="QJG2294" s="559"/>
      <c r="QJH2294" s="559"/>
      <c r="QJI2294" s="559"/>
      <c r="QJJ2294" s="559"/>
      <c r="QJK2294" s="559"/>
      <c r="QJL2294" s="559"/>
      <c r="QJM2294" s="559"/>
      <c r="QJN2294" s="559"/>
      <c r="QJO2294" s="559"/>
      <c r="QJP2294" s="559"/>
      <c r="QJQ2294" s="559"/>
      <c r="QJR2294" s="559"/>
      <c r="QJS2294" s="559"/>
      <c r="QJT2294" s="559"/>
      <c r="QJU2294" s="559"/>
      <c r="QJV2294" s="559"/>
      <c r="QJW2294" s="559"/>
      <c r="QJX2294" s="559"/>
      <c r="QJY2294" s="559"/>
      <c r="QJZ2294" s="559"/>
      <c r="QKA2294" s="559"/>
      <c r="QKB2294" s="559"/>
      <c r="QKC2294" s="559"/>
      <c r="QKD2294" s="559"/>
      <c r="QKE2294" s="559"/>
      <c r="QKF2294" s="559"/>
      <c r="QKG2294" s="559"/>
      <c r="QKH2294" s="559"/>
      <c r="QKI2294" s="559"/>
      <c r="QKJ2294" s="559"/>
      <c r="QKK2294" s="559"/>
      <c r="QKL2294" s="559"/>
      <c r="QKM2294" s="559"/>
      <c r="QKN2294" s="559"/>
      <c r="QKO2294" s="559"/>
      <c r="QKP2294" s="559"/>
      <c r="QKQ2294" s="559"/>
      <c r="QKR2294" s="559"/>
      <c r="QKS2294" s="559"/>
      <c r="QKT2294" s="559"/>
      <c r="QKU2294" s="559"/>
      <c r="QKV2294" s="559"/>
      <c r="QKW2294" s="559"/>
      <c r="QKX2294" s="559"/>
      <c r="QKY2294" s="559"/>
      <c r="QKZ2294" s="559"/>
      <c r="QLA2294" s="559"/>
      <c r="QLB2294" s="559"/>
      <c r="QLC2294" s="559"/>
      <c r="QLD2294" s="559"/>
      <c r="QLE2294" s="559"/>
      <c r="QLF2294" s="559"/>
      <c r="QLG2294" s="559"/>
      <c r="QLH2294" s="559"/>
      <c r="QLI2294" s="559"/>
      <c r="QLJ2294" s="559"/>
      <c r="QLK2294" s="559"/>
      <c r="QLL2294" s="559"/>
      <c r="QLM2294" s="559"/>
      <c r="QLN2294" s="559"/>
      <c r="QLO2294" s="559"/>
      <c r="QLP2294" s="559"/>
      <c r="QLQ2294" s="559"/>
      <c r="QLR2294" s="559"/>
      <c r="QLS2294" s="559"/>
      <c r="QLT2294" s="559"/>
      <c r="QLU2294" s="559"/>
      <c r="QLV2294" s="559"/>
      <c r="QLW2294" s="559"/>
      <c r="QLX2294" s="559"/>
      <c r="QLY2294" s="559"/>
      <c r="QLZ2294" s="559"/>
      <c r="QMA2294" s="559"/>
      <c r="QMB2294" s="559"/>
      <c r="QMC2294" s="559"/>
      <c r="QMD2294" s="559"/>
      <c r="QME2294" s="559"/>
      <c r="QMF2294" s="559"/>
      <c r="QMG2294" s="559"/>
      <c r="QMH2294" s="559"/>
      <c r="QMI2294" s="559"/>
      <c r="QMJ2294" s="559"/>
      <c r="QMK2294" s="559"/>
      <c r="QML2294" s="559"/>
      <c r="QMM2294" s="559"/>
      <c r="QMN2294" s="559"/>
      <c r="QMO2294" s="559"/>
      <c r="QMP2294" s="559"/>
      <c r="QMQ2294" s="559"/>
      <c r="QMR2294" s="559"/>
      <c r="QMS2294" s="559"/>
      <c r="QMT2294" s="559"/>
      <c r="QMU2294" s="559"/>
      <c r="QMV2294" s="559"/>
      <c r="QMW2294" s="559"/>
      <c r="QMX2294" s="559"/>
      <c r="QMY2294" s="559"/>
      <c r="QMZ2294" s="559"/>
      <c r="QNA2294" s="559"/>
      <c r="QNB2294" s="559"/>
      <c r="QNC2294" s="559"/>
      <c r="QND2294" s="559"/>
      <c r="QNE2294" s="559"/>
      <c r="QNF2294" s="559"/>
      <c r="QNG2294" s="559"/>
      <c r="QNH2294" s="559"/>
      <c r="QNI2294" s="559"/>
      <c r="QNJ2294" s="559"/>
      <c r="QNK2294" s="559"/>
      <c r="QNL2294" s="559"/>
      <c r="QNM2294" s="559"/>
      <c r="QNN2294" s="559"/>
      <c r="QNO2294" s="559"/>
      <c r="QNP2294" s="559"/>
      <c r="QNQ2294" s="559"/>
      <c r="QNR2294" s="559"/>
      <c r="QNS2294" s="559"/>
      <c r="QNT2294" s="559"/>
      <c r="QNU2294" s="559"/>
      <c r="QNV2294" s="559"/>
      <c r="QNW2294" s="559"/>
      <c r="QNX2294" s="559"/>
      <c r="QNY2294" s="559"/>
      <c r="QNZ2294" s="559"/>
      <c r="QOA2294" s="559"/>
      <c r="QOB2294" s="559"/>
      <c r="QOC2294" s="559"/>
      <c r="QOD2294" s="559"/>
      <c r="QOE2294" s="559"/>
      <c r="QOF2294" s="559"/>
      <c r="QOG2294" s="559"/>
      <c r="QOH2294" s="559"/>
      <c r="QOI2294" s="559"/>
      <c r="QOJ2294" s="559"/>
      <c r="QOK2294" s="559"/>
      <c r="QOL2294" s="559"/>
      <c r="QOM2294" s="559"/>
      <c r="QON2294" s="559"/>
      <c r="QOO2294" s="559"/>
      <c r="QOP2294" s="559"/>
      <c r="QOQ2294" s="559"/>
      <c r="QOR2294" s="559"/>
      <c r="QOS2294" s="559"/>
      <c r="QOT2294" s="559"/>
      <c r="QOU2294" s="559"/>
      <c r="QOV2294" s="559"/>
      <c r="QOW2294" s="559"/>
      <c r="QOX2294" s="559"/>
      <c r="QOY2294" s="559"/>
      <c r="QOZ2294" s="559"/>
      <c r="QPA2294" s="559"/>
      <c r="QPB2294" s="559"/>
      <c r="QPC2294" s="559"/>
      <c r="QPD2294" s="559"/>
      <c r="QPE2294" s="559"/>
      <c r="QPF2294" s="559"/>
      <c r="QPG2294" s="559"/>
      <c r="QPH2294" s="559"/>
      <c r="QPI2294" s="559"/>
      <c r="QPJ2294" s="559"/>
      <c r="QPK2294" s="559"/>
      <c r="QPL2294" s="559"/>
      <c r="QPM2294" s="559"/>
      <c r="QPN2294" s="559"/>
      <c r="QPO2294" s="559"/>
      <c r="QPP2294" s="559"/>
      <c r="QPQ2294" s="559"/>
      <c r="QPR2294" s="559"/>
      <c r="QPS2294" s="559"/>
      <c r="QPT2294" s="559"/>
      <c r="QPU2294" s="559"/>
      <c r="QPV2294" s="559"/>
      <c r="QPW2294" s="559"/>
      <c r="QPX2294" s="559"/>
      <c r="QPY2294" s="559"/>
      <c r="QPZ2294" s="559"/>
      <c r="QQA2294" s="559"/>
      <c r="QQB2294" s="559"/>
      <c r="QQC2294" s="559"/>
      <c r="QQD2294" s="559"/>
      <c r="QQE2294" s="559"/>
      <c r="QQF2294" s="559"/>
      <c r="QQG2294" s="559"/>
      <c r="QQH2294" s="559"/>
      <c r="QQI2294" s="559"/>
      <c r="QQJ2294" s="559"/>
      <c r="QQK2294" s="559"/>
      <c r="QQL2294" s="559"/>
      <c r="QQM2294" s="559"/>
      <c r="QQN2294" s="559"/>
      <c r="QQO2294" s="559"/>
      <c r="QQP2294" s="559"/>
      <c r="QQQ2294" s="559"/>
      <c r="QQR2294" s="559"/>
      <c r="QQS2294" s="559"/>
      <c r="QQT2294" s="559"/>
      <c r="QQU2294" s="559"/>
      <c r="QQV2294" s="559"/>
      <c r="QQW2294" s="559"/>
      <c r="QQX2294" s="559"/>
      <c r="QQY2294" s="559"/>
      <c r="QQZ2294" s="559"/>
      <c r="QRA2294" s="559"/>
      <c r="QRB2294" s="559"/>
      <c r="QRC2294" s="559"/>
      <c r="QRD2294" s="559"/>
      <c r="QRE2294" s="559"/>
      <c r="QRF2294" s="559"/>
      <c r="QRG2294" s="559"/>
      <c r="QRH2294" s="559"/>
      <c r="QRI2294" s="559"/>
      <c r="QRJ2294" s="559"/>
      <c r="QRK2294" s="559"/>
      <c r="QRL2294" s="559"/>
      <c r="QRM2294" s="559"/>
      <c r="QRN2294" s="559"/>
      <c r="QRO2294" s="559"/>
      <c r="QRP2294" s="559"/>
      <c r="QRQ2294" s="559"/>
      <c r="QRR2294" s="559"/>
      <c r="QRS2294" s="559"/>
      <c r="QRT2294" s="559"/>
      <c r="QRU2294" s="559"/>
      <c r="QRV2294" s="559"/>
      <c r="QRW2294" s="559"/>
      <c r="QRX2294" s="559"/>
      <c r="QRY2294" s="559"/>
      <c r="QRZ2294" s="559"/>
      <c r="QSA2294" s="559"/>
      <c r="QSB2294" s="559"/>
      <c r="QSC2294" s="559"/>
      <c r="QSD2294" s="559"/>
      <c r="QSE2294" s="559"/>
      <c r="QSF2294" s="559"/>
      <c r="QSG2294" s="559"/>
      <c r="QSH2294" s="559"/>
      <c r="QSI2294" s="559"/>
      <c r="QSJ2294" s="559"/>
      <c r="QSK2294" s="559"/>
      <c r="QSL2294" s="559"/>
      <c r="QSM2294" s="559"/>
      <c r="QSN2294" s="559"/>
      <c r="QSO2294" s="559"/>
      <c r="QSP2294" s="559"/>
      <c r="QSQ2294" s="559"/>
      <c r="QSR2294" s="559"/>
      <c r="QSS2294" s="559"/>
      <c r="QST2294" s="559"/>
      <c r="QSU2294" s="559"/>
      <c r="QSV2294" s="559"/>
      <c r="QSW2294" s="559"/>
      <c r="QSX2294" s="559"/>
      <c r="QSY2294" s="559"/>
      <c r="QSZ2294" s="559"/>
      <c r="QTA2294" s="559"/>
      <c r="QTB2294" s="559"/>
      <c r="QTC2294" s="559"/>
      <c r="QTD2294" s="559"/>
      <c r="QTE2294" s="559"/>
      <c r="QTF2294" s="559"/>
      <c r="QTG2294" s="559"/>
      <c r="QTH2294" s="559"/>
      <c r="QTI2294" s="559"/>
      <c r="QTJ2294" s="559"/>
      <c r="QTK2294" s="559"/>
      <c r="QTL2294" s="559"/>
      <c r="QTM2294" s="559"/>
      <c r="QTN2294" s="559"/>
      <c r="QTO2294" s="559"/>
      <c r="QTP2294" s="559"/>
      <c r="QTQ2294" s="559"/>
      <c r="QTR2294" s="559"/>
      <c r="QTS2294" s="559"/>
      <c r="QTT2294" s="559"/>
      <c r="QTU2294" s="559"/>
      <c r="QTV2294" s="559"/>
      <c r="QTW2294" s="559"/>
      <c r="QTX2294" s="559"/>
      <c r="QTY2294" s="559"/>
      <c r="QTZ2294" s="559"/>
      <c r="QUA2294" s="559"/>
      <c r="QUB2294" s="559"/>
      <c r="QUC2294" s="559"/>
      <c r="QUD2294" s="559"/>
      <c r="QUE2294" s="559"/>
      <c r="QUF2294" s="559"/>
      <c r="QUG2294" s="559"/>
      <c r="QUH2294" s="559"/>
      <c r="QUI2294" s="559"/>
      <c r="QUJ2294" s="559"/>
      <c r="QUK2294" s="559"/>
      <c r="QUL2294" s="559"/>
      <c r="QUM2294" s="559"/>
      <c r="QUN2294" s="559"/>
      <c r="QUO2294" s="559"/>
      <c r="QUP2294" s="559"/>
      <c r="QUQ2294" s="559"/>
      <c r="QUR2294" s="559"/>
      <c r="QUS2294" s="559"/>
      <c r="QUT2294" s="559"/>
      <c r="QUU2294" s="559"/>
      <c r="QUV2294" s="559"/>
      <c r="QUW2294" s="559"/>
      <c r="QUX2294" s="559"/>
      <c r="QUY2294" s="559"/>
      <c r="QUZ2294" s="559"/>
      <c r="QVA2294" s="559"/>
      <c r="QVB2294" s="559"/>
      <c r="QVC2294" s="559"/>
      <c r="QVD2294" s="559"/>
      <c r="QVE2294" s="559"/>
      <c r="QVF2294" s="559"/>
      <c r="QVG2294" s="559"/>
      <c r="QVH2294" s="559"/>
      <c r="QVI2294" s="559"/>
      <c r="QVJ2294" s="559"/>
      <c r="QVK2294" s="559"/>
      <c r="QVL2294" s="559"/>
      <c r="QVM2294" s="559"/>
      <c r="QVN2294" s="559"/>
      <c r="QVO2294" s="559"/>
      <c r="QVP2294" s="559"/>
      <c r="QVQ2294" s="559"/>
      <c r="QVR2294" s="559"/>
      <c r="QVS2294" s="559"/>
      <c r="QVT2294" s="559"/>
      <c r="QVU2294" s="559"/>
      <c r="QVV2294" s="559"/>
      <c r="QVW2294" s="559"/>
      <c r="QVX2294" s="559"/>
      <c r="QVY2294" s="559"/>
      <c r="QVZ2294" s="559"/>
      <c r="QWA2294" s="559"/>
      <c r="QWB2294" s="559"/>
      <c r="QWC2294" s="559"/>
      <c r="QWD2294" s="559"/>
      <c r="QWE2294" s="559"/>
      <c r="QWF2294" s="559"/>
      <c r="QWG2294" s="559"/>
      <c r="QWH2294" s="559"/>
      <c r="QWI2294" s="559"/>
      <c r="QWJ2294" s="559"/>
      <c r="QWK2294" s="559"/>
      <c r="QWL2294" s="559"/>
      <c r="QWM2294" s="559"/>
      <c r="QWN2294" s="559"/>
      <c r="QWO2294" s="559"/>
      <c r="QWP2294" s="559"/>
      <c r="QWQ2294" s="559"/>
      <c r="QWR2294" s="559"/>
      <c r="QWS2294" s="559"/>
      <c r="QWT2294" s="559"/>
      <c r="QWU2294" s="559"/>
      <c r="QWV2294" s="559"/>
      <c r="QWW2294" s="559"/>
      <c r="QWX2294" s="559"/>
      <c r="QWY2294" s="559"/>
      <c r="QWZ2294" s="559"/>
      <c r="QXA2294" s="559"/>
      <c r="QXB2294" s="559"/>
      <c r="QXC2294" s="559"/>
      <c r="QXD2294" s="559"/>
      <c r="QXE2294" s="559"/>
      <c r="QXF2294" s="559"/>
      <c r="QXG2294" s="559"/>
      <c r="QXH2294" s="559"/>
      <c r="QXI2294" s="559"/>
      <c r="QXJ2294" s="559"/>
      <c r="QXK2294" s="559"/>
      <c r="QXL2294" s="559"/>
      <c r="QXM2294" s="559"/>
      <c r="QXN2294" s="559"/>
      <c r="QXO2294" s="559"/>
      <c r="QXP2294" s="559"/>
      <c r="QXQ2294" s="559"/>
      <c r="QXR2294" s="559"/>
      <c r="QXS2294" s="559"/>
      <c r="QXT2294" s="559"/>
      <c r="QXU2294" s="559"/>
      <c r="QXV2294" s="559"/>
      <c r="QXW2294" s="559"/>
      <c r="QXX2294" s="559"/>
      <c r="QXY2294" s="559"/>
      <c r="QXZ2294" s="559"/>
      <c r="QYA2294" s="559"/>
      <c r="QYB2294" s="559"/>
      <c r="QYC2294" s="559"/>
      <c r="QYD2294" s="559"/>
      <c r="QYE2294" s="559"/>
      <c r="QYF2294" s="559"/>
      <c r="QYG2294" s="559"/>
      <c r="QYH2294" s="559"/>
      <c r="QYI2294" s="559"/>
      <c r="QYJ2294" s="559"/>
      <c r="QYK2294" s="559"/>
      <c r="QYL2294" s="559"/>
      <c r="QYM2294" s="559"/>
      <c r="QYN2294" s="559"/>
      <c r="QYO2294" s="559"/>
      <c r="QYP2294" s="559"/>
      <c r="QYQ2294" s="559"/>
      <c r="QYR2294" s="559"/>
      <c r="QYS2294" s="559"/>
      <c r="QYT2294" s="559"/>
      <c r="QYU2294" s="559"/>
      <c r="QYV2294" s="559"/>
      <c r="QYW2294" s="559"/>
      <c r="QYX2294" s="559"/>
      <c r="QYY2294" s="559"/>
      <c r="QYZ2294" s="559"/>
      <c r="QZA2294" s="559"/>
      <c r="QZB2294" s="559"/>
      <c r="QZC2294" s="559"/>
      <c r="QZD2294" s="559"/>
      <c r="QZE2294" s="559"/>
      <c r="QZF2294" s="559"/>
      <c r="QZG2294" s="559"/>
      <c r="QZH2294" s="559"/>
      <c r="QZI2294" s="559"/>
      <c r="QZJ2294" s="559"/>
      <c r="QZK2294" s="559"/>
      <c r="QZL2294" s="559"/>
      <c r="QZM2294" s="559"/>
      <c r="QZN2294" s="559"/>
      <c r="QZO2294" s="559"/>
      <c r="QZP2294" s="559"/>
      <c r="QZQ2294" s="559"/>
      <c r="QZR2294" s="559"/>
      <c r="QZS2294" s="559"/>
      <c r="QZT2294" s="559"/>
      <c r="QZU2294" s="559"/>
      <c r="QZV2294" s="559"/>
      <c r="QZW2294" s="559"/>
      <c r="QZX2294" s="559"/>
      <c r="QZY2294" s="559"/>
      <c r="QZZ2294" s="559"/>
      <c r="RAA2294" s="559"/>
      <c r="RAB2294" s="559"/>
      <c r="RAC2294" s="559"/>
      <c r="RAD2294" s="559"/>
      <c r="RAE2294" s="559"/>
      <c r="RAF2294" s="559"/>
      <c r="RAG2294" s="559"/>
      <c r="RAH2294" s="559"/>
      <c r="RAI2294" s="559"/>
      <c r="RAJ2294" s="559"/>
      <c r="RAK2294" s="559"/>
      <c r="RAL2294" s="559"/>
      <c r="RAM2294" s="559"/>
      <c r="RAN2294" s="559"/>
      <c r="RAO2294" s="559"/>
      <c r="RAP2294" s="559"/>
      <c r="RAQ2294" s="559"/>
      <c r="RAR2294" s="559"/>
      <c r="RAS2294" s="559"/>
      <c r="RAT2294" s="559"/>
      <c r="RAU2294" s="559"/>
      <c r="RAV2294" s="559"/>
      <c r="RAW2294" s="559"/>
      <c r="RAX2294" s="559"/>
      <c r="RAY2294" s="559"/>
      <c r="RAZ2294" s="559"/>
      <c r="RBA2294" s="559"/>
      <c r="RBB2294" s="559"/>
      <c r="RBC2294" s="559"/>
      <c r="RBD2294" s="559"/>
      <c r="RBE2294" s="559"/>
      <c r="RBF2294" s="559"/>
      <c r="RBG2294" s="559"/>
      <c r="RBH2294" s="559"/>
      <c r="RBI2294" s="559"/>
      <c r="RBJ2294" s="559"/>
      <c r="RBK2294" s="559"/>
      <c r="RBL2294" s="559"/>
      <c r="RBM2294" s="559"/>
      <c r="RBN2294" s="559"/>
      <c r="RBO2294" s="559"/>
      <c r="RBP2294" s="559"/>
      <c r="RBQ2294" s="559"/>
      <c r="RBR2294" s="559"/>
      <c r="RBS2294" s="559"/>
      <c r="RBT2294" s="559"/>
      <c r="RBU2294" s="559"/>
      <c r="RBV2294" s="559"/>
      <c r="RBW2294" s="559"/>
      <c r="RBX2294" s="559"/>
      <c r="RBY2294" s="559"/>
      <c r="RBZ2294" s="559"/>
      <c r="RCA2294" s="559"/>
      <c r="RCB2294" s="559"/>
      <c r="RCC2294" s="559"/>
      <c r="RCD2294" s="559"/>
      <c r="RCE2294" s="559"/>
      <c r="RCF2294" s="559"/>
      <c r="RCG2294" s="559"/>
      <c r="RCH2294" s="559"/>
      <c r="RCI2294" s="559"/>
      <c r="RCJ2294" s="559"/>
      <c r="RCK2294" s="559"/>
      <c r="RCL2294" s="559"/>
      <c r="RCM2294" s="559"/>
      <c r="RCN2294" s="559"/>
      <c r="RCO2294" s="559"/>
      <c r="RCP2294" s="559"/>
      <c r="RCQ2294" s="559"/>
      <c r="RCR2294" s="559"/>
      <c r="RCS2294" s="559"/>
      <c r="RCT2294" s="559"/>
      <c r="RCU2294" s="559"/>
      <c r="RCV2294" s="559"/>
      <c r="RCW2294" s="559"/>
      <c r="RCX2294" s="559"/>
      <c r="RCY2294" s="559"/>
      <c r="RCZ2294" s="559"/>
      <c r="RDA2294" s="559"/>
      <c r="RDB2294" s="559"/>
      <c r="RDC2294" s="559"/>
      <c r="RDD2294" s="559"/>
      <c r="RDE2294" s="559"/>
      <c r="RDF2294" s="559"/>
      <c r="RDG2294" s="559"/>
      <c r="RDH2294" s="559"/>
      <c r="RDI2294" s="559"/>
      <c r="RDJ2294" s="559"/>
      <c r="RDK2294" s="559"/>
      <c r="RDL2294" s="559"/>
      <c r="RDM2294" s="559"/>
      <c r="RDN2294" s="559"/>
      <c r="RDO2294" s="559"/>
      <c r="RDP2294" s="559"/>
      <c r="RDQ2294" s="559"/>
      <c r="RDR2294" s="559"/>
      <c r="RDS2294" s="559"/>
      <c r="RDT2294" s="559"/>
      <c r="RDU2294" s="559"/>
      <c r="RDV2294" s="559"/>
      <c r="RDW2294" s="559"/>
      <c r="RDX2294" s="559"/>
      <c r="RDY2294" s="559"/>
      <c r="RDZ2294" s="559"/>
      <c r="REA2294" s="559"/>
      <c r="REB2294" s="559"/>
      <c r="REC2294" s="559"/>
      <c r="RED2294" s="559"/>
      <c r="REE2294" s="559"/>
      <c r="REF2294" s="559"/>
      <c r="REG2294" s="559"/>
      <c r="REH2294" s="559"/>
      <c r="REI2294" s="559"/>
      <c r="REJ2294" s="559"/>
      <c r="REK2294" s="559"/>
      <c r="REL2294" s="559"/>
      <c r="REM2294" s="559"/>
      <c r="REN2294" s="559"/>
      <c r="REO2294" s="559"/>
      <c r="REP2294" s="559"/>
      <c r="REQ2294" s="559"/>
      <c r="RER2294" s="559"/>
      <c r="RES2294" s="559"/>
      <c r="RET2294" s="559"/>
      <c r="REU2294" s="559"/>
      <c r="REV2294" s="559"/>
      <c r="REW2294" s="559"/>
      <c r="REX2294" s="559"/>
      <c r="REY2294" s="559"/>
      <c r="REZ2294" s="559"/>
      <c r="RFA2294" s="559"/>
      <c r="RFB2294" s="559"/>
      <c r="RFC2294" s="559"/>
      <c r="RFD2294" s="559"/>
      <c r="RFE2294" s="559"/>
      <c r="RFF2294" s="559"/>
      <c r="RFG2294" s="559"/>
      <c r="RFH2294" s="559"/>
      <c r="RFI2294" s="559"/>
      <c r="RFJ2294" s="559"/>
      <c r="RFK2294" s="559"/>
      <c r="RFL2294" s="559"/>
      <c r="RFM2294" s="559"/>
      <c r="RFN2294" s="559"/>
      <c r="RFO2294" s="559"/>
      <c r="RFP2294" s="559"/>
      <c r="RFQ2294" s="559"/>
      <c r="RFR2294" s="559"/>
      <c r="RFS2294" s="559"/>
      <c r="RFT2294" s="559"/>
      <c r="RFU2294" s="559"/>
      <c r="RFV2294" s="559"/>
      <c r="RFW2294" s="559"/>
      <c r="RFX2294" s="559"/>
      <c r="RFY2294" s="559"/>
      <c r="RFZ2294" s="559"/>
      <c r="RGA2294" s="559"/>
      <c r="RGB2294" s="559"/>
      <c r="RGC2294" s="559"/>
      <c r="RGD2294" s="559"/>
      <c r="RGE2294" s="559"/>
      <c r="RGF2294" s="559"/>
      <c r="RGG2294" s="559"/>
      <c r="RGH2294" s="559"/>
      <c r="RGI2294" s="559"/>
      <c r="RGJ2294" s="559"/>
      <c r="RGK2294" s="559"/>
      <c r="RGL2294" s="559"/>
      <c r="RGM2294" s="559"/>
      <c r="RGN2294" s="559"/>
      <c r="RGO2294" s="559"/>
      <c r="RGP2294" s="559"/>
      <c r="RGQ2294" s="559"/>
      <c r="RGR2294" s="559"/>
      <c r="RGS2294" s="559"/>
      <c r="RGT2294" s="559"/>
      <c r="RGU2294" s="559"/>
      <c r="RGV2294" s="559"/>
      <c r="RGW2294" s="559"/>
      <c r="RGX2294" s="559"/>
      <c r="RGY2294" s="559"/>
      <c r="RGZ2294" s="559"/>
      <c r="RHA2294" s="559"/>
      <c r="RHB2294" s="559"/>
      <c r="RHC2294" s="559"/>
      <c r="RHD2294" s="559"/>
      <c r="RHE2294" s="559"/>
      <c r="RHF2294" s="559"/>
      <c r="RHG2294" s="559"/>
      <c r="RHH2294" s="559"/>
      <c r="RHI2294" s="559"/>
      <c r="RHJ2294" s="559"/>
      <c r="RHK2294" s="559"/>
      <c r="RHL2294" s="559"/>
      <c r="RHM2294" s="559"/>
      <c r="RHN2294" s="559"/>
      <c r="RHO2294" s="559"/>
      <c r="RHP2294" s="559"/>
      <c r="RHQ2294" s="559"/>
      <c r="RHR2294" s="559"/>
      <c r="RHS2294" s="559"/>
      <c r="RHT2294" s="559"/>
      <c r="RHU2294" s="559"/>
      <c r="RHV2294" s="559"/>
      <c r="RHW2294" s="559"/>
      <c r="RHX2294" s="559"/>
      <c r="RHY2294" s="559"/>
      <c r="RHZ2294" s="559"/>
      <c r="RIA2294" s="559"/>
      <c r="RIB2294" s="559"/>
      <c r="RIC2294" s="559"/>
      <c r="RID2294" s="559"/>
      <c r="RIE2294" s="559"/>
      <c r="RIF2294" s="559"/>
      <c r="RIG2294" s="559"/>
      <c r="RIH2294" s="559"/>
      <c r="RII2294" s="559"/>
      <c r="RIJ2294" s="559"/>
      <c r="RIK2294" s="559"/>
      <c r="RIL2294" s="559"/>
      <c r="RIM2294" s="559"/>
      <c r="RIN2294" s="559"/>
      <c r="RIO2294" s="559"/>
      <c r="RIP2294" s="559"/>
      <c r="RIQ2294" s="559"/>
      <c r="RIR2294" s="559"/>
      <c r="RIS2294" s="559"/>
      <c r="RIT2294" s="559"/>
      <c r="RIU2294" s="559"/>
      <c r="RIV2294" s="559"/>
      <c r="RIW2294" s="559"/>
      <c r="RIX2294" s="559"/>
      <c r="RIY2294" s="559"/>
      <c r="RIZ2294" s="559"/>
      <c r="RJA2294" s="559"/>
      <c r="RJB2294" s="559"/>
      <c r="RJC2294" s="559"/>
      <c r="RJD2294" s="559"/>
      <c r="RJE2294" s="559"/>
      <c r="RJF2294" s="559"/>
      <c r="RJG2294" s="559"/>
      <c r="RJH2294" s="559"/>
      <c r="RJI2294" s="559"/>
      <c r="RJJ2294" s="559"/>
      <c r="RJK2294" s="559"/>
      <c r="RJL2294" s="559"/>
      <c r="RJM2294" s="559"/>
      <c r="RJN2294" s="559"/>
      <c r="RJO2294" s="559"/>
      <c r="RJP2294" s="559"/>
      <c r="RJQ2294" s="559"/>
      <c r="RJR2294" s="559"/>
      <c r="RJS2294" s="559"/>
      <c r="RJT2294" s="559"/>
      <c r="RJU2294" s="559"/>
      <c r="RJV2294" s="559"/>
      <c r="RJW2294" s="559"/>
      <c r="RJX2294" s="559"/>
      <c r="RJY2294" s="559"/>
      <c r="RJZ2294" s="559"/>
      <c r="RKA2294" s="559"/>
      <c r="RKB2294" s="559"/>
      <c r="RKC2294" s="559"/>
      <c r="RKD2294" s="559"/>
      <c r="RKE2294" s="559"/>
      <c r="RKF2294" s="559"/>
      <c r="RKG2294" s="559"/>
      <c r="RKH2294" s="559"/>
      <c r="RKI2294" s="559"/>
      <c r="RKJ2294" s="559"/>
      <c r="RKK2294" s="559"/>
      <c r="RKL2294" s="559"/>
      <c r="RKM2294" s="559"/>
      <c r="RKN2294" s="559"/>
      <c r="RKO2294" s="559"/>
      <c r="RKP2294" s="559"/>
      <c r="RKQ2294" s="559"/>
      <c r="RKR2294" s="559"/>
      <c r="RKS2294" s="559"/>
      <c r="RKT2294" s="559"/>
      <c r="RKU2294" s="559"/>
      <c r="RKV2294" s="559"/>
      <c r="RKW2294" s="559"/>
      <c r="RKX2294" s="559"/>
      <c r="RKY2294" s="559"/>
      <c r="RKZ2294" s="559"/>
      <c r="RLA2294" s="559"/>
      <c r="RLB2294" s="559"/>
      <c r="RLC2294" s="559"/>
      <c r="RLD2294" s="559"/>
      <c r="RLE2294" s="559"/>
      <c r="RLF2294" s="559"/>
      <c r="RLG2294" s="559"/>
      <c r="RLH2294" s="559"/>
      <c r="RLI2294" s="559"/>
      <c r="RLJ2294" s="559"/>
      <c r="RLK2294" s="559"/>
      <c r="RLL2294" s="559"/>
      <c r="RLM2294" s="559"/>
      <c r="RLN2294" s="559"/>
      <c r="RLO2294" s="559"/>
      <c r="RLP2294" s="559"/>
      <c r="RLQ2294" s="559"/>
      <c r="RLR2294" s="559"/>
      <c r="RLS2294" s="559"/>
      <c r="RLT2294" s="559"/>
      <c r="RLU2294" s="559"/>
      <c r="RLV2294" s="559"/>
      <c r="RLW2294" s="559"/>
      <c r="RLX2294" s="559"/>
      <c r="RLY2294" s="559"/>
      <c r="RLZ2294" s="559"/>
      <c r="RMA2294" s="559"/>
      <c r="RMB2294" s="559"/>
      <c r="RMC2294" s="559"/>
      <c r="RMD2294" s="559"/>
      <c r="RME2294" s="559"/>
      <c r="RMF2294" s="559"/>
      <c r="RMG2294" s="559"/>
      <c r="RMH2294" s="559"/>
      <c r="RMI2294" s="559"/>
      <c r="RMJ2294" s="559"/>
      <c r="RMK2294" s="559"/>
      <c r="RML2294" s="559"/>
      <c r="RMM2294" s="559"/>
      <c r="RMN2294" s="559"/>
      <c r="RMO2294" s="559"/>
      <c r="RMP2294" s="559"/>
      <c r="RMQ2294" s="559"/>
      <c r="RMR2294" s="559"/>
      <c r="RMS2294" s="559"/>
      <c r="RMT2294" s="559"/>
      <c r="RMU2294" s="559"/>
      <c r="RMV2294" s="559"/>
      <c r="RMW2294" s="559"/>
      <c r="RMX2294" s="559"/>
      <c r="RMY2294" s="559"/>
      <c r="RMZ2294" s="559"/>
      <c r="RNA2294" s="559"/>
      <c r="RNB2294" s="559"/>
      <c r="RNC2294" s="559"/>
      <c r="RND2294" s="559"/>
      <c r="RNE2294" s="559"/>
      <c r="RNF2294" s="559"/>
      <c r="RNG2294" s="559"/>
      <c r="RNH2294" s="559"/>
      <c r="RNI2294" s="559"/>
      <c r="RNJ2294" s="559"/>
      <c r="RNK2294" s="559"/>
      <c r="RNL2294" s="559"/>
      <c r="RNM2294" s="559"/>
      <c r="RNN2294" s="559"/>
      <c r="RNO2294" s="559"/>
      <c r="RNP2294" s="559"/>
      <c r="RNQ2294" s="559"/>
      <c r="RNR2294" s="559"/>
      <c r="RNS2294" s="559"/>
      <c r="RNT2294" s="559"/>
      <c r="RNU2294" s="559"/>
      <c r="RNV2294" s="559"/>
      <c r="RNW2294" s="559"/>
      <c r="RNX2294" s="559"/>
      <c r="RNY2294" s="559"/>
      <c r="RNZ2294" s="559"/>
      <c r="ROA2294" s="559"/>
      <c r="ROB2294" s="559"/>
      <c r="ROC2294" s="559"/>
      <c r="ROD2294" s="559"/>
      <c r="ROE2294" s="559"/>
      <c r="ROF2294" s="559"/>
      <c r="ROG2294" s="559"/>
      <c r="ROH2294" s="559"/>
      <c r="ROI2294" s="559"/>
      <c r="ROJ2294" s="559"/>
      <c r="ROK2294" s="559"/>
      <c r="ROL2294" s="559"/>
      <c r="ROM2294" s="559"/>
      <c r="RON2294" s="559"/>
      <c r="ROO2294" s="559"/>
      <c r="ROP2294" s="559"/>
      <c r="ROQ2294" s="559"/>
      <c r="ROR2294" s="559"/>
      <c r="ROS2294" s="559"/>
      <c r="ROT2294" s="559"/>
      <c r="ROU2294" s="559"/>
      <c r="ROV2294" s="559"/>
      <c r="ROW2294" s="559"/>
      <c r="ROX2294" s="559"/>
      <c r="ROY2294" s="559"/>
      <c r="ROZ2294" s="559"/>
      <c r="RPA2294" s="559"/>
      <c r="RPB2294" s="559"/>
      <c r="RPC2294" s="559"/>
      <c r="RPD2294" s="559"/>
      <c r="RPE2294" s="559"/>
      <c r="RPF2294" s="559"/>
      <c r="RPG2294" s="559"/>
      <c r="RPH2294" s="559"/>
      <c r="RPI2294" s="559"/>
      <c r="RPJ2294" s="559"/>
      <c r="RPK2294" s="559"/>
      <c r="RPL2294" s="559"/>
      <c r="RPM2294" s="559"/>
      <c r="RPN2294" s="559"/>
      <c r="RPO2294" s="559"/>
      <c r="RPP2294" s="559"/>
      <c r="RPQ2294" s="559"/>
      <c r="RPR2294" s="559"/>
      <c r="RPS2294" s="559"/>
      <c r="RPT2294" s="559"/>
      <c r="RPU2294" s="559"/>
      <c r="RPV2294" s="559"/>
      <c r="RPW2294" s="559"/>
      <c r="RPX2294" s="559"/>
      <c r="RPY2294" s="559"/>
      <c r="RPZ2294" s="559"/>
      <c r="RQA2294" s="559"/>
      <c r="RQB2294" s="559"/>
      <c r="RQC2294" s="559"/>
      <c r="RQD2294" s="559"/>
      <c r="RQE2294" s="559"/>
      <c r="RQF2294" s="559"/>
      <c r="RQG2294" s="559"/>
      <c r="RQH2294" s="559"/>
      <c r="RQI2294" s="559"/>
      <c r="RQJ2294" s="559"/>
      <c r="RQK2294" s="559"/>
      <c r="RQL2294" s="559"/>
      <c r="RQM2294" s="559"/>
      <c r="RQN2294" s="559"/>
      <c r="RQO2294" s="559"/>
      <c r="RQP2294" s="559"/>
      <c r="RQQ2294" s="559"/>
      <c r="RQR2294" s="559"/>
      <c r="RQS2294" s="559"/>
      <c r="RQT2294" s="559"/>
      <c r="RQU2294" s="559"/>
      <c r="RQV2294" s="559"/>
      <c r="RQW2294" s="559"/>
      <c r="RQX2294" s="559"/>
      <c r="RQY2294" s="559"/>
      <c r="RQZ2294" s="559"/>
      <c r="RRA2294" s="559"/>
      <c r="RRB2294" s="559"/>
      <c r="RRC2294" s="559"/>
      <c r="RRD2294" s="559"/>
      <c r="RRE2294" s="559"/>
      <c r="RRF2294" s="559"/>
      <c r="RRG2294" s="559"/>
      <c r="RRH2294" s="559"/>
      <c r="RRI2294" s="559"/>
      <c r="RRJ2294" s="559"/>
      <c r="RRK2294" s="559"/>
      <c r="RRL2294" s="559"/>
      <c r="RRM2294" s="559"/>
      <c r="RRN2294" s="559"/>
      <c r="RRO2294" s="559"/>
      <c r="RRP2294" s="559"/>
      <c r="RRQ2294" s="559"/>
      <c r="RRR2294" s="559"/>
      <c r="RRS2294" s="559"/>
      <c r="RRT2294" s="559"/>
      <c r="RRU2294" s="559"/>
      <c r="RRV2294" s="559"/>
      <c r="RRW2294" s="559"/>
      <c r="RRX2294" s="559"/>
      <c r="RRY2294" s="559"/>
      <c r="RRZ2294" s="559"/>
      <c r="RSA2294" s="559"/>
      <c r="RSB2294" s="559"/>
      <c r="RSC2294" s="559"/>
      <c r="RSD2294" s="559"/>
      <c r="RSE2294" s="559"/>
      <c r="RSF2294" s="559"/>
      <c r="RSG2294" s="559"/>
      <c r="RSH2294" s="559"/>
      <c r="RSI2294" s="559"/>
      <c r="RSJ2294" s="559"/>
      <c r="RSK2294" s="559"/>
      <c r="RSL2294" s="559"/>
      <c r="RSM2294" s="559"/>
      <c r="RSN2294" s="559"/>
      <c r="RSO2294" s="559"/>
      <c r="RSP2294" s="559"/>
      <c r="RSQ2294" s="559"/>
      <c r="RSR2294" s="559"/>
      <c r="RSS2294" s="559"/>
      <c r="RST2294" s="559"/>
      <c r="RSU2294" s="559"/>
      <c r="RSV2294" s="559"/>
      <c r="RSW2294" s="559"/>
      <c r="RSX2294" s="559"/>
      <c r="RSY2294" s="559"/>
      <c r="RSZ2294" s="559"/>
      <c r="RTA2294" s="559"/>
      <c r="RTB2294" s="559"/>
      <c r="RTC2294" s="559"/>
      <c r="RTD2294" s="559"/>
      <c r="RTE2294" s="559"/>
      <c r="RTF2294" s="559"/>
      <c r="RTG2294" s="559"/>
      <c r="RTH2294" s="559"/>
      <c r="RTI2294" s="559"/>
      <c r="RTJ2294" s="559"/>
      <c r="RTK2294" s="559"/>
      <c r="RTL2294" s="559"/>
      <c r="RTM2294" s="559"/>
      <c r="RTN2294" s="559"/>
      <c r="RTO2294" s="559"/>
      <c r="RTP2294" s="559"/>
      <c r="RTQ2294" s="559"/>
      <c r="RTR2294" s="559"/>
      <c r="RTS2294" s="559"/>
      <c r="RTT2294" s="559"/>
      <c r="RTU2294" s="559"/>
      <c r="RTV2294" s="559"/>
      <c r="RTW2294" s="559"/>
      <c r="RTX2294" s="559"/>
      <c r="RTY2294" s="559"/>
      <c r="RTZ2294" s="559"/>
      <c r="RUA2294" s="559"/>
      <c r="RUB2294" s="559"/>
      <c r="RUC2294" s="559"/>
      <c r="RUD2294" s="559"/>
      <c r="RUE2294" s="559"/>
      <c r="RUF2294" s="559"/>
      <c r="RUG2294" s="559"/>
      <c r="RUH2294" s="559"/>
      <c r="RUI2294" s="559"/>
      <c r="RUJ2294" s="559"/>
      <c r="RUK2294" s="559"/>
      <c r="RUL2294" s="559"/>
      <c r="RUM2294" s="559"/>
      <c r="RUN2294" s="559"/>
      <c r="RUO2294" s="559"/>
      <c r="RUP2294" s="559"/>
      <c r="RUQ2294" s="559"/>
      <c r="RUR2294" s="559"/>
      <c r="RUS2294" s="559"/>
      <c r="RUT2294" s="559"/>
      <c r="RUU2294" s="559"/>
      <c r="RUV2294" s="559"/>
      <c r="RUW2294" s="559"/>
      <c r="RUX2294" s="559"/>
      <c r="RUY2294" s="559"/>
      <c r="RUZ2294" s="559"/>
      <c r="RVA2294" s="559"/>
      <c r="RVB2294" s="559"/>
      <c r="RVC2294" s="559"/>
      <c r="RVD2294" s="559"/>
      <c r="RVE2294" s="559"/>
      <c r="RVF2294" s="559"/>
      <c r="RVG2294" s="559"/>
      <c r="RVH2294" s="559"/>
      <c r="RVI2294" s="559"/>
      <c r="RVJ2294" s="559"/>
      <c r="RVK2294" s="559"/>
      <c r="RVL2294" s="559"/>
      <c r="RVM2294" s="559"/>
      <c r="RVN2294" s="559"/>
      <c r="RVO2294" s="559"/>
      <c r="RVP2294" s="559"/>
      <c r="RVQ2294" s="559"/>
      <c r="RVR2294" s="559"/>
      <c r="RVS2294" s="559"/>
      <c r="RVT2294" s="559"/>
      <c r="RVU2294" s="559"/>
      <c r="RVV2294" s="559"/>
      <c r="RVW2294" s="559"/>
      <c r="RVX2294" s="559"/>
      <c r="RVY2294" s="559"/>
      <c r="RVZ2294" s="559"/>
      <c r="RWA2294" s="559"/>
      <c r="RWB2294" s="559"/>
      <c r="RWC2294" s="559"/>
      <c r="RWD2294" s="559"/>
      <c r="RWE2294" s="559"/>
      <c r="RWF2294" s="559"/>
      <c r="RWG2294" s="559"/>
      <c r="RWH2294" s="559"/>
      <c r="RWI2294" s="559"/>
      <c r="RWJ2294" s="559"/>
      <c r="RWK2294" s="559"/>
      <c r="RWL2294" s="559"/>
      <c r="RWM2294" s="559"/>
      <c r="RWN2294" s="559"/>
      <c r="RWO2294" s="559"/>
      <c r="RWP2294" s="559"/>
      <c r="RWQ2294" s="559"/>
      <c r="RWR2294" s="559"/>
      <c r="RWS2294" s="559"/>
      <c r="RWT2294" s="559"/>
      <c r="RWU2294" s="559"/>
      <c r="RWV2294" s="559"/>
      <c r="RWW2294" s="559"/>
      <c r="RWX2294" s="559"/>
      <c r="RWY2294" s="559"/>
      <c r="RWZ2294" s="559"/>
      <c r="RXA2294" s="559"/>
      <c r="RXB2294" s="559"/>
      <c r="RXC2294" s="559"/>
      <c r="RXD2294" s="559"/>
      <c r="RXE2294" s="559"/>
      <c r="RXF2294" s="559"/>
      <c r="RXG2294" s="559"/>
      <c r="RXH2294" s="559"/>
      <c r="RXI2294" s="559"/>
      <c r="RXJ2294" s="559"/>
      <c r="RXK2294" s="559"/>
      <c r="RXL2294" s="559"/>
      <c r="RXM2294" s="559"/>
      <c r="RXN2294" s="559"/>
      <c r="RXO2294" s="559"/>
      <c r="RXP2294" s="559"/>
      <c r="RXQ2294" s="559"/>
      <c r="RXR2294" s="559"/>
      <c r="RXS2294" s="559"/>
      <c r="RXT2294" s="559"/>
      <c r="RXU2294" s="559"/>
      <c r="RXV2294" s="559"/>
      <c r="RXW2294" s="559"/>
      <c r="RXX2294" s="559"/>
      <c r="RXY2294" s="559"/>
      <c r="RXZ2294" s="559"/>
      <c r="RYA2294" s="559"/>
      <c r="RYB2294" s="559"/>
      <c r="RYC2294" s="559"/>
      <c r="RYD2294" s="559"/>
      <c r="RYE2294" s="559"/>
      <c r="RYF2294" s="559"/>
      <c r="RYG2294" s="559"/>
      <c r="RYH2294" s="559"/>
      <c r="RYI2294" s="559"/>
      <c r="RYJ2294" s="559"/>
      <c r="RYK2294" s="559"/>
      <c r="RYL2294" s="559"/>
      <c r="RYM2294" s="559"/>
      <c r="RYN2294" s="559"/>
      <c r="RYO2294" s="559"/>
      <c r="RYP2294" s="559"/>
      <c r="RYQ2294" s="559"/>
      <c r="RYR2294" s="559"/>
      <c r="RYS2294" s="559"/>
      <c r="RYT2294" s="559"/>
      <c r="RYU2294" s="559"/>
      <c r="RYV2294" s="559"/>
      <c r="RYW2294" s="559"/>
      <c r="RYX2294" s="559"/>
      <c r="RYY2294" s="559"/>
      <c r="RYZ2294" s="559"/>
      <c r="RZA2294" s="559"/>
      <c r="RZB2294" s="559"/>
      <c r="RZC2294" s="559"/>
      <c r="RZD2294" s="559"/>
      <c r="RZE2294" s="559"/>
      <c r="RZF2294" s="559"/>
      <c r="RZG2294" s="559"/>
      <c r="RZH2294" s="559"/>
      <c r="RZI2294" s="559"/>
      <c r="RZJ2294" s="559"/>
      <c r="RZK2294" s="559"/>
      <c r="RZL2294" s="559"/>
      <c r="RZM2294" s="559"/>
      <c r="RZN2294" s="559"/>
      <c r="RZO2294" s="559"/>
      <c r="RZP2294" s="559"/>
      <c r="RZQ2294" s="559"/>
      <c r="RZR2294" s="559"/>
      <c r="RZS2294" s="559"/>
      <c r="RZT2294" s="559"/>
      <c r="RZU2294" s="559"/>
      <c r="RZV2294" s="559"/>
      <c r="RZW2294" s="559"/>
      <c r="RZX2294" s="559"/>
      <c r="RZY2294" s="559"/>
      <c r="RZZ2294" s="559"/>
      <c r="SAA2294" s="559"/>
      <c r="SAB2294" s="559"/>
      <c r="SAC2294" s="559"/>
      <c r="SAD2294" s="559"/>
      <c r="SAE2294" s="559"/>
      <c r="SAF2294" s="559"/>
      <c r="SAG2294" s="559"/>
      <c r="SAH2294" s="559"/>
      <c r="SAI2294" s="559"/>
      <c r="SAJ2294" s="559"/>
      <c r="SAK2294" s="559"/>
      <c r="SAL2294" s="559"/>
      <c r="SAM2294" s="559"/>
      <c r="SAN2294" s="559"/>
      <c r="SAO2294" s="559"/>
      <c r="SAP2294" s="559"/>
      <c r="SAQ2294" s="559"/>
      <c r="SAR2294" s="559"/>
      <c r="SAS2294" s="559"/>
      <c r="SAT2294" s="559"/>
      <c r="SAU2294" s="559"/>
      <c r="SAV2294" s="559"/>
      <c r="SAW2294" s="559"/>
      <c r="SAX2294" s="559"/>
      <c r="SAY2294" s="559"/>
      <c r="SAZ2294" s="559"/>
      <c r="SBA2294" s="559"/>
      <c r="SBB2294" s="559"/>
      <c r="SBC2294" s="559"/>
      <c r="SBD2294" s="559"/>
      <c r="SBE2294" s="559"/>
      <c r="SBF2294" s="559"/>
      <c r="SBG2294" s="559"/>
      <c r="SBH2294" s="559"/>
      <c r="SBI2294" s="559"/>
      <c r="SBJ2294" s="559"/>
      <c r="SBK2294" s="559"/>
      <c r="SBL2294" s="559"/>
      <c r="SBM2294" s="559"/>
      <c r="SBN2294" s="559"/>
      <c r="SBO2294" s="559"/>
      <c r="SBP2294" s="559"/>
      <c r="SBQ2294" s="559"/>
      <c r="SBR2294" s="559"/>
      <c r="SBS2294" s="559"/>
      <c r="SBT2294" s="559"/>
      <c r="SBU2294" s="559"/>
      <c r="SBV2294" s="559"/>
      <c r="SBW2294" s="559"/>
      <c r="SBX2294" s="559"/>
      <c r="SBY2294" s="559"/>
      <c r="SBZ2294" s="559"/>
      <c r="SCA2294" s="559"/>
      <c r="SCB2294" s="559"/>
      <c r="SCC2294" s="559"/>
      <c r="SCD2294" s="559"/>
      <c r="SCE2294" s="559"/>
      <c r="SCF2294" s="559"/>
      <c r="SCG2294" s="559"/>
      <c r="SCH2294" s="559"/>
      <c r="SCI2294" s="559"/>
      <c r="SCJ2294" s="559"/>
      <c r="SCK2294" s="559"/>
      <c r="SCL2294" s="559"/>
      <c r="SCM2294" s="559"/>
      <c r="SCN2294" s="559"/>
      <c r="SCO2294" s="559"/>
      <c r="SCP2294" s="559"/>
      <c r="SCQ2294" s="559"/>
      <c r="SCR2294" s="559"/>
      <c r="SCS2294" s="559"/>
      <c r="SCT2294" s="559"/>
      <c r="SCU2294" s="559"/>
      <c r="SCV2294" s="559"/>
      <c r="SCW2294" s="559"/>
      <c r="SCX2294" s="559"/>
      <c r="SCY2294" s="559"/>
      <c r="SCZ2294" s="559"/>
      <c r="SDA2294" s="559"/>
      <c r="SDB2294" s="559"/>
      <c r="SDC2294" s="559"/>
      <c r="SDD2294" s="559"/>
      <c r="SDE2294" s="559"/>
      <c r="SDF2294" s="559"/>
      <c r="SDG2294" s="559"/>
      <c r="SDH2294" s="559"/>
      <c r="SDI2294" s="559"/>
      <c r="SDJ2294" s="559"/>
      <c r="SDK2294" s="559"/>
      <c r="SDL2294" s="559"/>
      <c r="SDM2294" s="559"/>
      <c r="SDN2294" s="559"/>
      <c r="SDO2294" s="559"/>
      <c r="SDP2294" s="559"/>
      <c r="SDQ2294" s="559"/>
      <c r="SDR2294" s="559"/>
      <c r="SDS2294" s="559"/>
      <c r="SDT2294" s="559"/>
      <c r="SDU2294" s="559"/>
      <c r="SDV2294" s="559"/>
      <c r="SDW2294" s="559"/>
      <c r="SDX2294" s="559"/>
      <c r="SDY2294" s="559"/>
      <c r="SDZ2294" s="559"/>
      <c r="SEA2294" s="559"/>
      <c r="SEB2294" s="559"/>
      <c r="SEC2294" s="559"/>
      <c r="SED2294" s="559"/>
      <c r="SEE2294" s="559"/>
      <c r="SEF2294" s="559"/>
      <c r="SEG2294" s="559"/>
      <c r="SEH2294" s="559"/>
      <c r="SEI2294" s="559"/>
      <c r="SEJ2294" s="559"/>
      <c r="SEK2294" s="559"/>
      <c r="SEL2294" s="559"/>
      <c r="SEM2294" s="559"/>
      <c r="SEN2294" s="559"/>
      <c r="SEO2294" s="559"/>
      <c r="SEP2294" s="559"/>
      <c r="SEQ2294" s="559"/>
      <c r="SER2294" s="559"/>
      <c r="SES2294" s="559"/>
      <c r="SET2294" s="559"/>
      <c r="SEU2294" s="559"/>
      <c r="SEV2294" s="559"/>
      <c r="SEW2294" s="559"/>
      <c r="SEX2294" s="559"/>
      <c r="SEY2294" s="559"/>
      <c r="SEZ2294" s="559"/>
      <c r="SFA2294" s="559"/>
      <c r="SFB2294" s="559"/>
      <c r="SFC2294" s="559"/>
      <c r="SFD2294" s="559"/>
      <c r="SFE2294" s="559"/>
      <c r="SFF2294" s="559"/>
      <c r="SFG2294" s="559"/>
      <c r="SFH2294" s="559"/>
      <c r="SFI2294" s="559"/>
      <c r="SFJ2294" s="559"/>
      <c r="SFK2294" s="559"/>
      <c r="SFL2294" s="559"/>
      <c r="SFM2294" s="559"/>
      <c r="SFN2294" s="559"/>
      <c r="SFO2294" s="559"/>
      <c r="SFP2294" s="559"/>
      <c r="SFQ2294" s="559"/>
      <c r="SFR2294" s="559"/>
      <c r="SFS2294" s="559"/>
      <c r="SFT2294" s="559"/>
      <c r="SFU2294" s="559"/>
      <c r="SFV2294" s="559"/>
      <c r="SFW2294" s="559"/>
      <c r="SFX2294" s="559"/>
      <c r="SFY2294" s="559"/>
      <c r="SFZ2294" s="559"/>
      <c r="SGA2294" s="559"/>
      <c r="SGB2294" s="559"/>
      <c r="SGC2294" s="559"/>
      <c r="SGD2294" s="559"/>
      <c r="SGE2294" s="559"/>
      <c r="SGF2294" s="559"/>
      <c r="SGG2294" s="559"/>
      <c r="SGH2294" s="559"/>
      <c r="SGI2294" s="559"/>
      <c r="SGJ2294" s="559"/>
      <c r="SGK2294" s="559"/>
      <c r="SGL2294" s="559"/>
      <c r="SGM2294" s="559"/>
      <c r="SGN2294" s="559"/>
      <c r="SGO2294" s="559"/>
      <c r="SGP2294" s="559"/>
      <c r="SGQ2294" s="559"/>
      <c r="SGR2294" s="559"/>
      <c r="SGS2294" s="559"/>
      <c r="SGT2294" s="559"/>
      <c r="SGU2294" s="559"/>
      <c r="SGV2294" s="559"/>
      <c r="SGW2294" s="559"/>
      <c r="SGX2294" s="559"/>
      <c r="SGY2294" s="559"/>
      <c r="SGZ2294" s="559"/>
      <c r="SHA2294" s="559"/>
      <c r="SHB2294" s="559"/>
      <c r="SHC2294" s="559"/>
      <c r="SHD2294" s="559"/>
      <c r="SHE2294" s="559"/>
      <c r="SHF2294" s="559"/>
      <c r="SHG2294" s="559"/>
      <c r="SHH2294" s="559"/>
      <c r="SHI2294" s="559"/>
      <c r="SHJ2294" s="559"/>
      <c r="SHK2294" s="559"/>
      <c r="SHL2294" s="559"/>
      <c r="SHM2294" s="559"/>
      <c r="SHN2294" s="559"/>
      <c r="SHO2294" s="559"/>
      <c r="SHP2294" s="559"/>
      <c r="SHQ2294" s="559"/>
      <c r="SHR2294" s="559"/>
      <c r="SHS2294" s="559"/>
      <c r="SHT2294" s="559"/>
      <c r="SHU2294" s="559"/>
      <c r="SHV2294" s="559"/>
      <c r="SHW2294" s="559"/>
      <c r="SHX2294" s="559"/>
      <c r="SHY2294" s="559"/>
      <c r="SHZ2294" s="559"/>
      <c r="SIA2294" s="559"/>
      <c r="SIB2294" s="559"/>
      <c r="SIC2294" s="559"/>
      <c r="SID2294" s="559"/>
      <c r="SIE2294" s="559"/>
      <c r="SIF2294" s="559"/>
      <c r="SIG2294" s="559"/>
      <c r="SIH2294" s="559"/>
      <c r="SII2294" s="559"/>
      <c r="SIJ2294" s="559"/>
      <c r="SIK2294" s="559"/>
      <c r="SIL2294" s="559"/>
      <c r="SIM2294" s="559"/>
      <c r="SIN2294" s="559"/>
      <c r="SIO2294" s="559"/>
      <c r="SIP2294" s="559"/>
      <c r="SIQ2294" s="559"/>
      <c r="SIR2294" s="559"/>
      <c r="SIS2294" s="559"/>
      <c r="SIT2294" s="559"/>
      <c r="SIU2294" s="559"/>
      <c r="SIV2294" s="559"/>
      <c r="SIW2294" s="559"/>
      <c r="SIX2294" s="559"/>
      <c r="SIY2294" s="559"/>
      <c r="SIZ2294" s="559"/>
      <c r="SJA2294" s="559"/>
      <c r="SJB2294" s="559"/>
      <c r="SJC2294" s="559"/>
      <c r="SJD2294" s="559"/>
      <c r="SJE2294" s="559"/>
      <c r="SJF2294" s="559"/>
      <c r="SJG2294" s="559"/>
      <c r="SJH2294" s="559"/>
      <c r="SJI2294" s="559"/>
      <c r="SJJ2294" s="559"/>
      <c r="SJK2294" s="559"/>
      <c r="SJL2294" s="559"/>
      <c r="SJM2294" s="559"/>
      <c r="SJN2294" s="559"/>
      <c r="SJO2294" s="559"/>
      <c r="SJP2294" s="559"/>
      <c r="SJQ2294" s="559"/>
      <c r="SJR2294" s="559"/>
      <c r="SJS2294" s="559"/>
      <c r="SJT2294" s="559"/>
      <c r="SJU2294" s="559"/>
      <c r="SJV2294" s="559"/>
      <c r="SJW2294" s="559"/>
      <c r="SJX2294" s="559"/>
      <c r="SJY2294" s="559"/>
      <c r="SJZ2294" s="559"/>
      <c r="SKA2294" s="559"/>
      <c r="SKB2294" s="559"/>
      <c r="SKC2294" s="559"/>
      <c r="SKD2294" s="559"/>
      <c r="SKE2294" s="559"/>
      <c r="SKF2294" s="559"/>
      <c r="SKG2294" s="559"/>
      <c r="SKH2294" s="559"/>
      <c r="SKI2294" s="559"/>
      <c r="SKJ2294" s="559"/>
      <c r="SKK2294" s="559"/>
      <c r="SKL2294" s="559"/>
      <c r="SKM2294" s="559"/>
      <c r="SKN2294" s="559"/>
      <c r="SKO2294" s="559"/>
      <c r="SKP2294" s="559"/>
      <c r="SKQ2294" s="559"/>
      <c r="SKR2294" s="559"/>
      <c r="SKS2294" s="559"/>
      <c r="SKT2294" s="559"/>
      <c r="SKU2294" s="559"/>
      <c r="SKV2294" s="559"/>
      <c r="SKW2294" s="559"/>
      <c r="SKX2294" s="559"/>
      <c r="SKY2294" s="559"/>
      <c r="SKZ2294" s="559"/>
      <c r="SLA2294" s="559"/>
      <c r="SLB2294" s="559"/>
      <c r="SLC2294" s="559"/>
      <c r="SLD2294" s="559"/>
      <c r="SLE2294" s="559"/>
      <c r="SLF2294" s="559"/>
      <c r="SLG2294" s="559"/>
      <c r="SLH2294" s="559"/>
      <c r="SLI2294" s="559"/>
      <c r="SLJ2294" s="559"/>
      <c r="SLK2294" s="559"/>
      <c r="SLL2294" s="559"/>
      <c r="SLM2294" s="559"/>
      <c r="SLN2294" s="559"/>
      <c r="SLO2294" s="559"/>
      <c r="SLP2294" s="559"/>
      <c r="SLQ2294" s="559"/>
      <c r="SLR2294" s="559"/>
      <c r="SLS2294" s="559"/>
      <c r="SLT2294" s="559"/>
      <c r="SLU2294" s="559"/>
      <c r="SLV2294" s="559"/>
      <c r="SLW2294" s="559"/>
      <c r="SLX2294" s="559"/>
      <c r="SLY2294" s="559"/>
      <c r="SLZ2294" s="559"/>
      <c r="SMA2294" s="559"/>
      <c r="SMB2294" s="559"/>
      <c r="SMC2294" s="559"/>
      <c r="SMD2294" s="559"/>
      <c r="SME2294" s="559"/>
      <c r="SMF2294" s="559"/>
      <c r="SMG2294" s="559"/>
      <c r="SMH2294" s="559"/>
      <c r="SMI2294" s="559"/>
      <c r="SMJ2294" s="559"/>
      <c r="SMK2294" s="559"/>
      <c r="SML2294" s="559"/>
      <c r="SMM2294" s="559"/>
      <c r="SMN2294" s="559"/>
      <c r="SMO2294" s="559"/>
      <c r="SMP2294" s="559"/>
      <c r="SMQ2294" s="559"/>
      <c r="SMR2294" s="559"/>
      <c r="SMS2294" s="559"/>
      <c r="SMT2294" s="559"/>
      <c r="SMU2294" s="559"/>
      <c r="SMV2294" s="559"/>
      <c r="SMW2294" s="559"/>
      <c r="SMX2294" s="559"/>
      <c r="SMY2294" s="559"/>
      <c r="SMZ2294" s="559"/>
      <c r="SNA2294" s="559"/>
      <c r="SNB2294" s="559"/>
      <c r="SNC2294" s="559"/>
      <c r="SND2294" s="559"/>
      <c r="SNE2294" s="559"/>
      <c r="SNF2294" s="559"/>
      <c r="SNG2294" s="559"/>
      <c r="SNH2294" s="559"/>
      <c r="SNI2294" s="559"/>
      <c r="SNJ2294" s="559"/>
      <c r="SNK2294" s="559"/>
      <c r="SNL2294" s="559"/>
      <c r="SNM2294" s="559"/>
      <c r="SNN2294" s="559"/>
      <c r="SNO2294" s="559"/>
      <c r="SNP2294" s="559"/>
      <c r="SNQ2294" s="559"/>
      <c r="SNR2294" s="559"/>
      <c r="SNS2294" s="559"/>
      <c r="SNT2294" s="559"/>
      <c r="SNU2294" s="559"/>
      <c r="SNV2294" s="559"/>
      <c r="SNW2294" s="559"/>
      <c r="SNX2294" s="559"/>
      <c r="SNY2294" s="559"/>
      <c r="SNZ2294" s="559"/>
      <c r="SOA2294" s="559"/>
      <c r="SOB2294" s="559"/>
      <c r="SOC2294" s="559"/>
      <c r="SOD2294" s="559"/>
      <c r="SOE2294" s="559"/>
      <c r="SOF2294" s="559"/>
      <c r="SOG2294" s="559"/>
      <c r="SOH2294" s="559"/>
      <c r="SOI2294" s="559"/>
      <c r="SOJ2294" s="559"/>
      <c r="SOK2294" s="559"/>
      <c r="SOL2294" s="559"/>
      <c r="SOM2294" s="559"/>
      <c r="SON2294" s="559"/>
      <c r="SOO2294" s="559"/>
      <c r="SOP2294" s="559"/>
      <c r="SOQ2294" s="559"/>
      <c r="SOR2294" s="559"/>
      <c r="SOS2294" s="559"/>
      <c r="SOT2294" s="559"/>
      <c r="SOU2294" s="559"/>
      <c r="SOV2294" s="559"/>
      <c r="SOW2294" s="559"/>
      <c r="SOX2294" s="559"/>
      <c r="SOY2294" s="559"/>
      <c r="SOZ2294" s="559"/>
      <c r="SPA2294" s="559"/>
      <c r="SPB2294" s="559"/>
      <c r="SPC2294" s="559"/>
      <c r="SPD2294" s="559"/>
      <c r="SPE2294" s="559"/>
      <c r="SPF2294" s="559"/>
      <c r="SPG2294" s="559"/>
      <c r="SPH2294" s="559"/>
      <c r="SPI2294" s="559"/>
      <c r="SPJ2294" s="559"/>
      <c r="SPK2294" s="559"/>
      <c r="SPL2294" s="559"/>
      <c r="SPM2294" s="559"/>
      <c r="SPN2294" s="559"/>
      <c r="SPO2294" s="559"/>
      <c r="SPP2294" s="559"/>
      <c r="SPQ2294" s="559"/>
      <c r="SPR2294" s="559"/>
      <c r="SPS2294" s="559"/>
      <c r="SPT2294" s="559"/>
      <c r="SPU2294" s="559"/>
      <c r="SPV2294" s="559"/>
      <c r="SPW2294" s="559"/>
      <c r="SPX2294" s="559"/>
      <c r="SPY2294" s="559"/>
      <c r="SPZ2294" s="559"/>
      <c r="SQA2294" s="559"/>
      <c r="SQB2294" s="559"/>
      <c r="SQC2294" s="559"/>
      <c r="SQD2294" s="559"/>
      <c r="SQE2294" s="559"/>
      <c r="SQF2294" s="559"/>
      <c r="SQG2294" s="559"/>
      <c r="SQH2294" s="559"/>
      <c r="SQI2294" s="559"/>
      <c r="SQJ2294" s="559"/>
      <c r="SQK2294" s="559"/>
      <c r="SQL2294" s="559"/>
      <c r="SQM2294" s="559"/>
      <c r="SQN2294" s="559"/>
      <c r="SQO2294" s="559"/>
      <c r="SQP2294" s="559"/>
      <c r="SQQ2294" s="559"/>
      <c r="SQR2294" s="559"/>
      <c r="SQS2294" s="559"/>
      <c r="SQT2294" s="559"/>
      <c r="SQU2294" s="559"/>
      <c r="SQV2294" s="559"/>
      <c r="SQW2294" s="559"/>
      <c r="SQX2294" s="559"/>
      <c r="SQY2294" s="559"/>
      <c r="SQZ2294" s="559"/>
      <c r="SRA2294" s="559"/>
      <c r="SRB2294" s="559"/>
      <c r="SRC2294" s="559"/>
      <c r="SRD2294" s="559"/>
      <c r="SRE2294" s="559"/>
      <c r="SRF2294" s="559"/>
      <c r="SRG2294" s="559"/>
      <c r="SRH2294" s="559"/>
      <c r="SRI2294" s="559"/>
      <c r="SRJ2294" s="559"/>
      <c r="SRK2294" s="559"/>
      <c r="SRL2294" s="559"/>
      <c r="SRM2294" s="559"/>
      <c r="SRN2294" s="559"/>
      <c r="SRO2294" s="559"/>
      <c r="SRP2294" s="559"/>
      <c r="SRQ2294" s="559"/>
      <c r="SRR2294" s="559"/>
      <c r="SRS2294" s="559"/>
      <c r="SRT2294" s="559"/>
      <c r="SRU2294" s="559"/>
      <c r="SRV2294" s="559"/>
      <c r="SRW2294" s="559"/>
      <c r="SRX2294" s="559"/>
      <c r="SRY2294" s="559"/>
      <c r="SRZ2294" s="559"/>
      <c r="SSA2294" s="559"/>
      <c r="SSB2294" s="559"/>
      <c r="SSC2294" s="559"/>
      <c r="SSD2294" s="559"/>
      <c r="SSE2294" s="559"/>
      <c r="SSF2294" s="559"/>
      <c r="SSG2294" s="559"/>
      <c r="SSH2294" s="559"/>
      <c r="SSI2294" s="559"/>
      <c r="SSJ2294" s="559"/>
      <c r="SSK2294" s="559"/>
      <c r="SSL2294" s="559"/>
      <c r="SSM2294" s="559"/>
      <c r="SSN2294" s="559"/>
      <c r="SSO2294" s="559"/>
      <c r="SSP2294" s="559"/>
      <c r="SSQ2294" s="559"/>
      <c r="SSR2294" s="559"/>
      <c r="SSS2294" s="559"/>
      <c r="SST2294" s="559"/>
      <c r="SSU2294" s="559"/>
      <c r="SSV2294" s="559"/>
      <c r="SSW2294" s="559"/>
      <c r="SSX2294" s="559"/>
      <c r="SSY2294" s="559"/>
      <c r="SSZ2294" s="559"/>
      <c r="STA2294" s="559"/>
      <c r="STB2294" s="559"/>
      <c r="STC2294" s="559"/>
      <c r="STD2294" s="559"/>
      <c r="STE2294" s="559"/>
      <c r="STF2294" s="559"/>
      <c r="STG2294" s="559"/>
      <c r="STH2294" s="559"/>
      <c r="STI2294" s="559"/>
      <c r="STJ2294" s="559"/>
      <c r="STK2294" s="559"/>
      <c r="STL2294" s="559"/>
      <c r="STM2294" s="559"/>
      <c r="STN2294" s="559"/>
      <c r="STO2294" s="559"/>
      <c r="STP2294" s="559"/>
      <c r="STQ2294" s="559"/>
      <c r="STR2294" s="559"/>
      <c r="STS2294" s="559"/>
      <c r="STT2294" s="559"/>
      <c r="STU2294" s="559"/>
      <c r="STV2294" s="559"/>
      <c r="STW2294" s="559"/>
      <c r="STX2294" s="559"/>
      <c r="STY2294" s="559"/>
      <c r="STZ2294" s="559"/>
      <c r="SUA2294" s="559"/>
      <c r="SUB2294" s="559"/>
      <c r="SUC2294" s="559"/>
      <c r="SUD2294" s="559"/>
      <c r="SUE2294" s="559"/>
      <c r="SUF2294" s="559"/>
      <c r="SUG2294" s="559"/>
      <c r="SUH2294" s="559"/>
      <c r="SUI2294" s="559"/>
      <c r="SUJ2294" s="559"/>
      <c r="SUK2294" s="559"/>
      <c r="SUL2294" s="559"/>
      <c r="SUM2294" s="559"/>
      <c r="SUN2294" s="559"/>
      <c r="SUO2294" s="559"/>
      <c r="SUP2294" s="559"/>
      <c r="SUQ2294" s="559"/>
      <c r="SUR2294" s="559"/>
      <c r="SUS2294" s="559"/>
      <c r="SUT2294" s="559"/>
      <c r="SUU2294" s="559"/>
      <c r="SUV2294" s="559"/>
      <c r="SUW2294" s="559"/>
      <c r="SUX2294" s="559"/>
      <c r="SUY2294" s="559"/>
      <c r="SUZ2294" s="559"/>
      <c r="SVA2294" s="559"/>
      <c r="SVB2294" s="559"/>
      <c r="SVC2294" s="559"/>
      <c r="SVD2294" s="559"/>
      <c r="SVE2294" s="559"/>
      <c r="SVF2294" s="559"/>
      <c r="SVG2294" s="559"/>
      <c r="SVH2294" s="559"/>
      <c r="SVI2294" s="559"/>
      <c r="SVJ2294" s="559"/>
      <c r="SVK2294" s="559"/>
      <c r="SVL2294" s="559"/>
      <c r="SVM2294" s="559"/>
      <c r="SVN2294" s="559"/>
      <c r="SVO2294" s="559"/>
      <c r="SVP2294" s="559"/>
      <c r="SVQ2294" s="559"/>
      <c r="SVR2294" s="559"/>
      <c r="SVS2294" s="559"/>
      <c r="SVT2294" s="559"/>
      <c r="SVU2294" s="559"/>
      <c r="SVV2294" s="559"/>
      <c r="SVW2294" s="559"/>
      <c r="SVX2294" s="559"/>
      <c r="SVY2294" s="559"/>
      <c r="SVZ2294" s="559"/>
      <c r="SWA2294" s="559"/>
      <c r="SWB2294" s="559"/>
      <c r="SWC2294" s="559"/>
      <c r="SWD2294" s="559"/>
      <c r="SWE2294" s="559"/>
      <c r="SWF2294" s="559"/>
      <c r="SWG2294" s="559"/>
      <c r="SWH2294" s="559"/>
      <c r="SWI2294" s="559"/>
      <c r="SWJ2294" s="559"/>
      <c r="SWK2294" s="559"/>
      <c r="SWL2294" s="559"/>
      <c r="SWM2294" s="559"/>
      <c r="SWN2294" s="559"/>
      <c r="SWO2294" s="559"/>
      <c r="SWP2294" s="559"/>
      <c r="SWQ2294" s="559"/>
      <c r="SWR2294" s="559"/>
      <c r="SWS2294" s="559"/>
      <c r="SWT2294" s="559"/>
      <c r="SWU2294" s="559"/>
      <c r="SWV2294" s="559"/>
      <c r="SWW2294" s="559"/>
      <c r="SWX2294" s="559"/>
      <c r="SWY2294" s="559"/>
      <c r="SWZ2294" s="559"/>
      <c r="SXA2294" s="559"/>
      <c r="SXB2294" s="559"/>
      <c r="SXC2294" s="559"/>
      <c r="SXD2294" s="559"/>
      <c r="SXE2294" s="559"/>
      <c r="SXF2294" s="559"/>
      <c r="SXG2294" s="559"/>
      <c r="SXH2294" s="559"/>
      <c r="SXI2294" s="559"/>
      <c r="SXJ2294" s="559"/>
      <c r="SXK2294" s="559"/>
      <c r="SXL2294" s="559"/>
      <c r="SXM2294" s="559"/>
      <c r="SXN2294" s="559"/>
      <c r="SXO2294" s="559"/>
      <c r="SXP2294" s="559"/>
      <c r="SXQ2294" s="559"/>
      <c r="SXR2294" s="559"/>
      <c r="SXS2294" s="559"/>
      <c r="SXT2294" s="559"/>
      <c r="SXU2294" s="559"/>
      <c r="SXV2294" s="559"/>
      <c r="SXW2294" s="559"/>
      <c r="SXX2294" s="559"/>
      <c r="SXY2294" s="559"/>
      <c r="SXZ2294" s="559"/>
      <c r="SYA2294" s="559"/>
      <c r="SYB2294" s="559"/>
      <c r="SYC2294" s="559"/>
      <c r="SYD2294" s="559"/>
      <c r="SYE2294" s="559"/>
      <c r="SYF2294" s="559"/>
      <c r="SYG2294" s="559"/>
      <c r="SYH2294" s="559"/>
      <c r="SYI2294" s="559"/>
      <c r="SYJ2294" s="559"/>
      <c r="SYK2294" s="559"/>
      <c r="SYL2294" s="559"/>
      <c r="SYM2294" s="559"/>
      <c r="SYN2294" s="559"/>
      <c r="SYO2294" s="559"/>
      <c r="SYP2294" s="559"/>
      <c r="SYQ2294" s="559"/>
      <c r="SYR2294" s="559"/>
      <c r="SYS2294" s="559"/>
      <c r="SYT2294" s="559"/>
      <c r="SYU2294" s="559"/>
      <c r="SYV2294" s="559"/>
      <c r="SYW2294" s="559"/>
      <c r="SYX2294" s="559"/>
      <c r="SYY2294" s="559"/>
      <c r="SYZ2294" s="559"/>
      <c r="SZA2294" s="559"/>
      <c r="SZB2294" s="559"/>
      <c r="SZC2294" s="559"/>
      <c r="SZD2294" s="559"/>
      <c r="SZE2294" s="559"/>
      <c r="SZF2294" s="559"/>
      <c r="SZG2294" s="559"/>
      <c r="SZH2294" s="559"/>
      <c r="SZI2294" s="559"/>
      <c r="SZJ2294" s="559"/>
      <c r="SZK2294" s="559"/>
      <c r="SZL2294" s="559"/>
      <c r="SZM2294" s="559"/>
      <c r="SZN2294" s="559"/>
      <c r="SZO2294" s="559"/>
      <c r="SZP2294" s="559"/>
      <c r="SZQ2294" s="559"/>
      <c r="SZR2294" s="559"/>
      <c r="SZS2294" s="559"/>
      <c r="SZT2294" s="559"/>
      <c r="SZU2294" s="559"/>
      <c r="SZV2294" s="559"/>
      <c r="SZW2294" s="559"/>
      <c r="SZX2294" s="559"/>
      <c r="SZY2294" s="559"/>
      <c r="SZZ2294" s="559"/>
      <c r="TAA2294" s="559"/>
      <c r="TAB2294" s="559"/>
      <c r="TAC2294" s="559"/>
      <c r="TAD2294" s="559"/>
      <c r="TAE2294" s="559"/>
      <c r="TAF2294" s="559"/>
      <c r="TAG2294" s="559"/>
      <c r="TAH2294" s="559"/>
      <c r="TAI2294" s="559"/>
      <c r="TAJ2294" s="559"/>
      <c r="TAK2294" s="559"/>
      <c r="TAL2294" s="559"/>
      <c r="TAM2294" s="559"/>
      <c r="TAN2294" s="559"/>
      <c r="TAO2294" s="559"/>
      <c r="TAP2294" s="559"/>
      <c r="TAQ2294" s="559"/>
      <c r="TAR2294" s="559"/>
      <c r="TAS2294" s="559"/>
      <c r="TAT2294" s="559"/>
      <c r="TAU2294" s="559"/>
      <c r="TAV2294" s="559"/>
      <c r="TAW2294" s="559"/>
      <c r="TAX2294" s="559"/>
      <c r="TAY2294" s="559"/>
      <c r="TAZ2294" s="559"/>
      <c r="TBA2294" s="559"/>
      <c r="TBB2294" s="559"/>
      <c r="TBC2294" s="559"/>
      <c r="TBD2294" s="559"/>
      <c r="TBE2294" s="559"/>
      <c r="TBF2294" s="559"/>
      <c r="TBG2294" s="559"/>
      <c r="TBH2294" s="559"/>
      <c r="TBI2294" s="559"/>
      <c r="TBJ2294" s="559"/>
      <c r="TBK2294" s="559"/>
      <c r="TBL2294" s="559"/>
      <c r="TBM2294" s="559"/>
      <c r="TBN2294" s="559"/>
      <c r="TBO2294" s="559"/>
      <c r="TBP2294" s="559"/>
      <c r="TBQ2294" s="559"/>
      <c r="TBR2294" s="559"/>
      <c r="TBS2294" s="559"/>
      <c r="TBT2294" s="559"/>
      <c r="TBU2294" s="559"/>
      <c r="TBV2294" s="559"/>
      <c r="TBW2294" s="559"/>
      <c r="TBX2294" s="559"/>
      <c r="TBY2294" s="559"/>
      <c r="TBZ2294" s="559"/>
      <c r="TCA2294" s="559"/>
      <c r="TCB2294" s="559"/>
      <c r="TCC2294" s="559"/>
      <c r="TCD2294" s="559"/>
      <c r="TCE2294" s="559"/>
      <c r="TCF2294" s="559"/>
      <c r="TCG2294" s="559"/>
      <c r="TCH2294" s="559"/>
      <c r="TCI2294" s="559"/>
      <c r="TCJ2294" s="559"/>
      <c r="TCK2294" s="559"/>
      <c r="TCL2294" s="559"/>
      <c r="TCM2294" s="559"/>
      <c r="TCN2294" s="559"/>
      <c r="TCO2294" s="559"/>
      <c r="TCP2294" s="559"/>
      <c r="TCQ2294" s="559"/>
      <c r="TCR2294" s="559"/>
      <c r="TCS2294" s="559"/>
      <c r="TCT2294" s="559"/>
      <c r="TCU2294" s="559"/>
      <c r="TCV2294" s="559"/>
      <c r="TCW2294" s="559"/>
      <c r="TCX2294" s="559"/>
      <c r="TCY2294" s="559"/>
      <c r="TCZ2294" s="559"/>
      <c r="TDA2294" s="559"/>
      <c r="TDB2294" s="559"/>
      <c r="TDC2294" s="559"/>
      <c r="TDD2294" s="559"/>
      <c r="TDE2294" s="559"/>
      <c r="TDF2294" s="559"/>
      <c r="TDG2294" s="559"/>
      <c r="TDH2294" s="559"/>
      <c r="TDI2294" s="559"/>
      <c r="TDJ2294" s="559"/>
      <c r="TDK2294" s="559"/>
      <c r="TDL2294" s="559"/>
      <c r="TDM2294" s="559"/>
      <c r="TDN2294" s="559"/>
      <c r="TDO2294" s="559"/>
      <c r="TDP2294" s="559"/>
      <c r="TDQ2294" s="559"/>
      <c r="TDR2294" s="559"/>
      <c r="TDS2294" s="559"/>
      <c r="TDT2294" s="559"/>
      <c r="TDU2294" s="559"/>
      <c r="TDV2294" s="559"/>
      <c r="TDW2294" s="559"/>
      <c r="TDX2294" s="559"/>
      <c r="TDY2294" s="559"/>
      <c r="TDZ2294" s="559"/>
      <c r="TEA2294" s="559"/>
      <c r="TEB2294" s="559"/>
      <c r="TEC2294" s="559"/>
      <c r="TED2294" s="559"/>
      <c r="TEE2294" s="559"/>
      <c r="TEF2294" s="559"/>
      <c r="TEG2294" s="559"/>
      <c r="TEH2294" s="559"/>
      <c r="TEI2294" s="559"/>
      <c r="TEJ2294" s="559"/>
      <c r="TEK2294" s="559"/>
      <c r="TEL2294" s="559"/>
      <c r="TEM2294" s="559"/>
      <c r="TEN2294" s="559"/>
      <c r="TEO2294" s="559"/>
      <c r="TEP2294" s="559"/>
      <c r="TEQ2294" s="559"/>
      <c r="TER2294" s="559"/>
      <c r="TES2294" s="559"/>
      <c r="TET2294" s="559"/>
      <c r="TEU2294" s="559"/>
      <c r="TEV2294" s="559"/>
      <c r="TEW2294" s="559"/>
      <c r="TEX2294" s="559"/>
      <c r="TEY2294" s="559"/>
      <c r="TEZ2294" s="559"/>
      <c r="TFA2294" s="559"/>
      <c r="TFB2294" s="559"/>
      <c r="TFC2294" s="559"/>
      <c r="TFD2294" s="559"/>
      <c r="TFE2294" s="559"/>
      <c r="TFF2294" s="559"/>
      <c r="TFG2294" s="559"/>
      <c r="TFH2294" s="559"/>
      <c r="TFI2294" s="559"/>
      <c r="TFJ2294" s="559"/>
      <c r="TFK2294" s="559"/>
      <c r="TFL2294" s="559"/>
      <c r="TFM2294" s="559"/>
      <c r="TFN2294" s="559"/>
      <c r="TFO2294" s="559"/>
      <c r="TFP2294" s="559"/>
      <c r="TFQ2294" s="559"/>
      <c r="TFR2294" s="559"/>
      <c r="TFS2294" s="559"/>
      <c r="TFT2294" s="559"/>
      <c r="TFU2294" s="559"/>
      <c r="TFV2294" s="559"/>
      <c r="TFW2294" s="559"/>
      <c r="TFX2294" s="559"/>
      <c r="TFY2294" s="559"/>
      <c r="TFZ2294" s="559"/>
      <c r="TGA2294" s="559"/>
      <c r="TGB2294" s="559"/>
      <c r="TGC2294" s="559"/>
      <c r="TGD2294" s="559"/>
      <c r="TGE2294" s="559"/>
      <c r="TGF2294" s="559"/>
      <c r="TGG2294" s="559"/>
      <c r="TGH2294" s="559"/>
      <c r="TGI2294" s="559"/>
      <c r="TGJ2294" s="559"/>
      <c r="TGK2294" s="559"/>
      <c r="TGL2294" s="559"/>
      <c r="TGM2294" s="559"/>
      <c r="TGN2294" s="559"/>
      <c r="TGO2294" s="559"/>
      <c r="TGP2294" s="559"/>
      <c r="TGQ2294" s="559"/>
      <c r="TGR2294" s="559"/>
      <c r="TGS2294" s="559"/>
      <c r="TGT2294" s="559"/>
      <c r="TGU2294" s="559"/>
      <c r="TGV2294" s="559"/>
      <c r="TGW2294" s="559"/>
      <c r="TGX2294" s="559"/>
      <c r="TGY2294" s="559"/>
      <c r="TGZ2294" s="559"/>
      <c r="THA2294" s="559"/>
      <c r="THB2294" s="559"/>
      <c r="THC2294" s="559"/>
      <c r="THD2294" s="559"/>
      <c r="THE2294" s="559"/>
      <c r="THF2294" s="559"/>
      <c r="THG2294" s="559"/>
      <c r="THH2294" s="559"/>
      <c r="THI2294" s="559"/>
      <c r="THJ2294" s="559"/>
      <c r="THK2294" s="559"/>
      <c r="THL2294" s="559"/>
      <c r="THM2294" s="559"/>
      <c r="THN2294" s="559"/>
      <c r="THO2294" s="559"/>
      <c r="THP2294" s="559"/>
      <c r="THQ2294" s="559"/>
      <c r="THR2294" s="559"/>
      <c r="THS2294" s="559"/>
      <c r="THT2294" s="559"/>
      <c r="THU2294" s="559"/>
      <c r="THV2294" s="559"/>
      <c r="THW2294" s="559"/>
      <c r="THX2294" s="559"/>
      <c r="THY2294" s="559"/>
      <c r="THZ2294" s="559"/>
      <c r="TIA2294" s="559"/>
      <c r="TIB2294" s="559"/>
      <c r="TIC2294" s="559"/>
      <c r="TID2294" s="559"/>
      <c r="TIE2294" s="559"/>
      <c r="TIF2294" s="559"/>
      <c r="TIG2294" s="559"/>
      <c r="TIH2294" s="559"/>
      <c r="TII2294" s="559"/>
      <c r="TIJ2294" s="559"/>
      <c r="TIK2294" s="559"/>
      <c r="TIL2294" s="559"/>
      <c r="TIM2294" s="559"/>
      <c r="TIN2294" s="559"/>
      <c r="TIO2294" s="559"/>
      <c r="TIP2294" s="559"/>
      <c r="TIQ2294" s="559"/>
      <c r="TIR2294" s="559"/>
      <c r="TIS2294" s="559"/>
      <c r="TIT2294" s="559"/>
      <c r="TIU2294" s="559"/>
      <c r="TIV2294" s="559"/>
      <c r="TIW2294" s="559"/>
      <c r="TIX2294" s="559"/>
      <c r="TIY2294" s="559"/>
      <c r="TIZ2294" s="559"/>
      <c r="TJA2294" s="559"/>
      <c r="TJB2294" s="559"/>
      <c r="TJC2294" s="559"/>
      <c r="TJD2294" s="559"/>
      <c r="TJE2294" s="559"/>
      <c r="TJF2294" s="559"/>
      <c r="TJG2294" s="559"/>
      <c r="TJH2294" s="559"/>
      <c r="TJI2294" s="559"/>
      <c r="TJJ2294" s="559"/>
      <c r="TJK2294" s="559"/>
      <c r="TJL2294" s="559"/>
      <c r="TJM2294" s="559"/>
      <c r="TJN2294" s="559"/>
      <c r="TJO2294" s="559"/>
      <c r="TJP2294" s="559"/>
      <c r="TJQ2294" s="559"/>
      <c r="TJR2294" s="559"/>
      <c r="TJS2294" s="559"/>
      <c r="TJT2294" s="559"/>
      <c r="TJU2294" s="559"/>
      <c r="TJV2294" s="559"/>
      <c r="TJW2294" s="559"/>
      <c r="TJX2294" s="559"/>
      <c r="TJY2294" s="559"/>
      <c r="TJZ2294" s="559"/>
      <c r="TKA2294" s="559"/>
      <c r="TKB2294" s="559"/>
      <c r="TKC2294" s="559"/>
      <c r="TKD2294" s="559"/>
      <c r="TKE2294" s="559"/>
      <c r="TKF2294" s="559"/>
      <c r="TKG2294" s="559"/>
      <c r="TKH2294" s="559"/>
      <c r="TKI2294" s="559"/>
      <c r="TKJ2294" s="559"/>
      <c r="TKK2294" s="559"/>
      <c r="TKL2294" s="559"/>
      <c r="TKM2294" s="559"/>
      <c r="TKN2294" s="559"/>
      <c r="TKO2294" s="559"/>
      <c r="TKP2294" s="559"/>
      <c r="TKQ2294" s="559"/>
      <c r="TKR2294" s="559"/>
      <c r="TKS2294" s="559"/>
      <c r="TKT2294" s="559"/>
      <c r="TKU2294" s="559"/>
      <c r="TKV2294" s="559"/>
      <c r="TKW2294" s="559"/>
      <c r="TKX2294" s="559"/>
      <c r="TKY2294" s="559"/>
      <c r="TKZ2294" s="559"/>
      <c r="TLA2294" s="559"/>
      <c r="TLB2294" s="559"/>
      <c r="TLC2294" s="559"/>
      <c r="TLD2294" s="559"/>
      <c r="TLE2294" s="559"/>
      <c r="TLF2294" s="559"/>
      <c r="TLG2294" s="559"/>
      <c r="TLH2294" s="559"/>
      <c r="TLI2294" s="559"/>
      <c r="TLJ2294" s="559"/>
      <c r="TLK2294" s="559"/>
      <c r="TLL2294" s="559"/>
      <c r="TLM2294" s="559"/>
      <c r="TLN2294" s="559"/>
      <c r="TLO2294" s="559"/>
      <c r="TLP2294" s="559"/>
      <c r="TLQ2294" s="559"/>
      <c r="TLR2294" s="559"/>
      <c r="TLS2294" s="559"/>
      <c r="TLT2294" s="559"/>
      <c r="TLU2294" s="559"/>
      <c r="TLV2294" s="559"/>
      <c r="TLW2294" s="559"/>
      <c r="TLX2294" s="559"/>
      <c r="TLY2294" s="559"/>
      <c r="TLZ2294" s="559"/>
      <c r="TMA2294" s="559"/>
      <c r="TMB2294" s="559"/>
      <c r="TMC2294" s="559"/>
      <c r="TMD2294" s="559"/>
      <c r="TME2294" s="559"/>
      <c r="TMF2294" s="559"/>
      <c r="TMG2294" s="559"/>
      <c r="TMH2294" s="559"/>
      <c r="TMI2294" s="559"/>
      <c r="TMJ2294" s="559"/>
      <c r="TMK2294" s="559"/>
      <c r="TML2294" s="559"/>
      <c r="TMM2294" s="559"/>
      <c r="TMN2294" s="559"/>
      <c r="TMO2294" s="559"/>
      <c r="TMP2294" s="559"/>
      <c r="TMQ2294" s="559"/>
      <c r="TMR2294" s="559"/>
      <c r="TMS2294" s="559"/>
      <c r="TMT2294" s="559"/>
      <c r="TMU2294" s="559"/>
      <c r="TMV2294" s="559"/>
      <c r="TMW2294" s="559"/>
      <c r="TMX2294" s="559"/>
      <c r="TMY2294" s="559"/>
      <c r="TMZ2294" s="559"/>
      <c r="TNA2294" s="559"/>
      <c r="TNB2294" s="559"/>
      <c r="TNC2294" s="559"/>
      <c r="TND2294" s="559"/>
      <c r="TNE2294" s="559"/>
      <c r="TNF2294" s="559"/>
      <c r="TNG2294" s="559"/>
      <c r="TNH2294" s="559"/>
      <c r="TNI2294" s="559"/>
      <c r="TNJ2294" s="559"/>
      <c r="TNK2294" s="559"/>
      <c r="TNL2294" s="559"/>
      <c r="TNM2294" s="559"/>
      <c r="TNN2294" s="559"/>
      <c r="TNO2294" s="559"/>
      <c r="TNP2294" s="559"/>
      <c r="TNQ2294" s="559"/>
      <c r="TNR2294" s="559"/>
      <c r="TNS2294" s="559"/>
      <c r="TNT2294" s="559"/>
      <c r="TNU2294" s="559"/>
      <c r="TNV2294" s="559"/>
      <c r="TNW2294" s="559"/>
      <c r="TNX2294" s="559"/>
      <c r="TNY2294" s="559"/>
      <c r="TNZ2294" s="559"/>
      <c r="TOA2294" s="559"/>
      <c r="TOB2294" s="559"/>
      <c r="TOC2294" s="559"/>
      <c r="TOD2294" s="559"/>
      <c r="TOE2294" s="559"/>
      <c r="TOF2294" s="559"/>
      <c r="TOG2294" s="559"/>
      <c r="TOH2294" s="559"/>
      <c r="TOI2294" s="559"/>
      <c r="TOJ2294" s="559"/>
      <c r="TOK2294" s="559"/>
      <c r="TOL2294" s="559"/>
      <c r="TOM2294" s="559"/>
      <c r="TON2294" s="559"/>
      <c r="TOO2294" s="559"/>
      <c r="TOP2294" s="559"/>
      <c r="TOQ2294" s="559"/>
      <c r="TOR2294" s="559"/>
      <c r="TOS2294" s="559"/>
      <c r="TOT2294" s="559"/>
      <c r="TOU2294" s="559"/>
      <c r="TOV2294" s="559"/>
      <c r="TOW2294" s="559"/>
      <c r="TOX2294" s="559"/>
      <c r="TOY2294" s="559"/>
      <c r="TOZ2294" s="559"/>
      <c r="TPA2294" s="559"/>
      <c r="TPB2294" s="559"/>
      <c r="TPC2294" s="559"/>
      <c r="TPD2294" s="559"/>
      <c r="TPE2294" s="559"/>
      <c r="TPF2294" s="559"/>
      <c r="TPG2294" s="559"/>
      <c r="TPH2294" s="559"/>
      <c r="TPI2294" s="559"/>
      <c r="TPJ2294" s="559"/>
      <c r="TPK2294" s="559"/>
      <c r="TPL2294" s="559"/>
      <c r="TPM2294" s="559"/>
      <c r="TPN2294" s="559"/>
      <c r="TPO2294" s="559"/>
      <c r="TPP2294" s="559"/>
      <c r="TPQ2294" s="559"/>
      <c r="TPR2294" s="559"/>
      <c r="TPS2294" s="559"/>
      <c r="TPT2294" s="559"/>
      <c r="TPU2294" s="559"/>
      <c r="TPV2294" s="559"/>
      <c r="TPW2294" s="559"/>
      <c r="TPX2294" s="559"/>
      <c r="TPY2294" s="559"/>
      <c r="TPZ2294" s="559"/>
      <c r="TQA2294" s="559"/>
      <c r="TQB2294" s="559"/>
      <c r="TQC2294" s="559"/>
      <c r="TQD2294" s="559"/>
      <c r="TQE2294" s="559"/>
      <c r="TQF2294" s="559"/>
      <c r="TQG2294" s="559"/>
      <c r="TQH2294" s="559"/>
      <c r="TQI2294" s="559"/>
      <c r="TQJ2294" s="559"/>
      <c r="TQK2294" s="559"/>
      <c r="TQL2294" s="559"/>
      <c r="TQM2294" s="559"/>
      <c r="TQN2294" s="559"/>
      <c r="TQO2294" s="559"/>
      <c r="TQP2294" s="559"/>
      <c r="TQQ2294" s="559"/>
      <c r="TQR2294" s="559"/>
      <c r="TQS2294" s="559"/>
      <c r="TQT2294" s="559"/>
      <c r="TQU2294" s="559"/>
      <c r="TQV2294" s="559"/>
      <c r="TQW2294" s="559"/>
      <c r="TQX2294" s="559"/>
      <c r="TQY2294" s="559"/>
      <c r="TQZ2294" s="559"/>
      <c r="TRA2294" s="559"/>
      <c r="TRB2294" s="559"/>
      <c r="TRC2294" s="559"/>
      <c r="TRD2294" s="559"/>
      <c r="TRE2294" s="559"/>
      <c r="TRF2294" s="559"/>
      <c r="TRG2294" s="559"/>
      <c r="TRH2294" s="559"/>
      <c r="TRI2294" s="559"/>
      <c r="TRJ2294" s="559"/>
      <c r="TRK2294" s="559"/>
      <c r="TRL2294" s="559"/>
      <c r="TRM2294" s="559"/>
      <c r="TRN2294" s="559"/>
      <c r="TRO2294" s="559"/>
      <c r="TRP2294" s="559"/>
      <c r="TRQ2294" s="559"/>
      <c r="TRR2294" s="559"/>
      <c r="TRS2294" s="559"/>
      <c r="TRT2294" s="559"/>
      <c r="TRU2294" s="559"/>
      <c r="TRV2294" s="559"/>
      <c r="TRW2294" s="559"/>
      <c r="TRX2294" s="559"/>
      <c r="TRY2294" s="559"/>
      <c r="TRZ2294" s="559"/>
      <c r="TSA2294" s="559"/>
      <c r="TSB2294" s="559"/>
      <c r="TSC2294" s="559"/>
      <c r="TSD2294" s="559"/>
      <c r="TSE2294" s="559"/>
      <c r="TSF2294" s="559"/>
      <c r="TSG2294" s="559"/>
      <c r="TSH2294" s="559"/>
      <c r="TSI2294" s="559"/>
      <c r="TSJ2294" s="559"/>
      <c r="TSK2294" s="559"/>
      <c r="TSL2294" s="559"/>
      <c r="TSM2294" s="559"/>
      <c r="TSN2294" s="559"/>
      <c r="TSO2294" s="559"/>
      <c r="TSP2294" s="559"/>
      <c r="TSQ2294" s="559"/>
      <c r="TSR2294" s="559"/>
      <c r="TSS2294" s="559"/>
      <c r="TST2294" s="559"/>
      <c r="TSU2294" s="559"/>
      <c r="TSV2294" s="559"/>
      <c r="TSW2294" s="559"/>
      <c r="TSX2294" s="559"/>
      <c r="TSY2294" s="559"/>
      <c r="TSZ2294" s="559"/>
      <c r="TTA2294" s="559"/>
      <c r="TTB2294" s="559"/>
      <c r="TTC2294" s="559"/>
      <c r="TTD2294" s="559"/>
      <c r="TTE2294" s="559"/>
      <c r="TTF2294" s="559"/>
      <c r="TTG2294" s="559"/>
      <c r="TTH2294" s="559"/>
      <c r="TTI2294" s="559"/>
      <c r="TTJ2294" s="559"/>
      <c r="TTK2294" s="559"/>
      <c r="TTL2294" s="559"/>
      <c r="TTM2294" s="559"/>
      <c r="TTN2294" s="559"/>
      <c r="TTO2294" s="559"/>
      <c r="TTP2294" s="559"/>
      <c r="TTQ2294" s="559"/>
      <c r="TTR2294" s="559"/>
      <c r="TTS2294" s="559"/>
      <c r="TTT2294" s="559"/>
      <c r="TTU2294" s="559"/>
      <c r="TTV2294" s="559"/>
      <c r="TTW2294" s="559"/>
      <c r="TTX2294" s="559"/>
      <c r="TTY2294" s="559"/>
      <c r="TTZ2294" s="559"/>
      <c r="TUA2294" s="559"/>
      <c r="TUB2294" s="559"/>
      <c r="TUC2294" s="559"/>
      <c r="TUD2294" s="559"/>
      <c r="TUE2294" s="559"/>
      <c r="TUF2294" s="559"/>
      <c r="TUG2294" s="559"/>
      <c r="TUH2294" s="559"/>
      <c r="TUI2294" s="559"/>
      <c r="TUJ2294" s="559"/>
      <c r="TUK2294" s="559"/>
      <c r="TUL2294" s="559"/>
      <c r="TUM2294" s="559"/>
      <c r="TUN2294" s="559"/>
      <c r="TUO2294" s="559"/>
      <c r="TUP2294" s="559"/>
      <c r="TUQ2294" s="559"/>
      <c r="TUR2294" s="559"/>
      <c r="TUS2294" s="559"/>
      <c r="TUT2294" s="559"/>
      <c r="TUU2294" s="559"/>
      <c r="TUV2294" s="559"/>
      <c r="TUW2294" s="559"/>
      <c r="TUX2294" s="559"/>
      <c r="TUY2294" s="559"/>
      <c r="TUZ2294" s="559"/>
      <c r="TVA2294" s="559"/>
      <c r="TVB2294" s="559"/>
      <c r="TVC2294" s="559"/>
      <c r="TVD2294" s="559"/>
      <c r="TVE2294" s="559"/>
      <c r="TVF2294" s="559"/>
      <c r="TVG2294" s="559"/>
      <c r="TVH2294" s="559"/>
      <c r="TVI2294" s="559"/>
      <c r="TVJ2294" s="559"/>
      <c r="TVK2294" s="559"/>
      <c r="TVL2294" s="559"/>
      <c r="TVM2294" s="559"/>
      <c r="TVN2294" s="559"/>
      <c r="TVO2294" s="559"/>
      <c r="TVP2294" s="559"/>
      <c r="TVQ2294" s="559"/>
      <c r="TVR2294" s="559"/>
      <c r="TVS2294" s="559"/>
      <c r="TVT2294" s="559"/>
      <c r="TVU2294" s="559"/>
      <c r="TVV2294" s="559"/>
      <c r="TVW2294" s="559"/>
      <c r="TVX2294" s="559"/>
      <c r="TVY2294" s="559"/>
      <c r="TVZ2294" s="559"/>
      <c r="TWA2294" s="559"/>
      <c r="TWB2294" s="559"/>
      <c r="TWC2294" s="559"/>
      <c r="TWD2294" s="559"/>
      <c r="TWE2294" s="559"/>
      <c r="TWF2294" s="559"/>
      <c r="TWG2294" s="559"/>
      <c r="TWH2294" s="559"/>
      <c r="TWI2294" s="559"/>
      <c r="TWJ2294" s="559"/>
      <c r="TWK2294" s="559"/>
      <c r="TWL2294" s="559"/>
      <c r="TWM2294" s="559"/>
      <c r="TWN2294" s="559"/>
      <c r="TWO2294" s="559"/>
      <c r="TWP2294" s="559"/>
      <c r="TWQ2294" s="559"/>
      <c r="TWR2294" s="559"/>
      <c r="TWS2294" s="559"/>
      <c r="TWT2294" s="559"/>
      <c r="TWU2294" s="559"/>
      <c r="TWV2294" s="559"/>
      <c r="TWW2294" s="559"/>
      <c r="TWX2294" s="559"/>
      <c r="TWY2294" s="559"/>
      <c r="TWZ2294" s="559"/>
      <c r="TXA2294" s="559"/>
      <c r="TXB2294" s="559"/>
      <c r="TXC2294" s="559"/>
      <c r="TXD2294" s="559"/>
      <c r="TXE2294" s="559"/>
      <c r="TXF2294" s="559"/>
      <c r="TXG2294" s="559"/>
      <c r="TXH2294" s="559"/>
      <c r="TXI2294" s="559"/>
      <c r="TXJ2294" s="559"/>
      <c r="TXK2294" s="559"/>
      <c r="TXL2294" s="559"/>
      <c r="TXM2294" s="559"/>
      <c r="TXN2294" s="559"/>
      <c r="TXO2294" s="559"/>
      <c r="TXP2294" s="559"/>
      <c r="TXQ2294" s="559"/>
      <c r="TXR2294" s="559"/>
      <c r="TXS2294" s="559"/>
      <c r="TXT2294" s="559"/>
      <c r="TXU2294" s="559"/>
      <c r="TXV2294" s="559"/>
      <c r="TXW2294" s="559"/>
      <c r="TXX2294" s="559"/>
      <c r="TXY2294" s="559"/>
      <c r="TXZ2294" s="559"/>
      <c r="TYA2294" s="559"/>
      <c r="TYB2294" s="559"/>
      <c r="TYC2294" s="559"/>
      <c r="TYD2294" s="559"/>
      <c r="TYE2294" s="559"/>
      <c r="TYF2294" s="559"/>
      <c r="TYG2294" s="559"/>
      <c r="TYH2294" s="559"/>
      <c r="TYI2294" s="559"/>
      <c r="TYJ2294" s="559"/>
      <c r="TYK2294" s="559"/>
      <c r="TYL2294" s="559"/>
      <c r="TYM2294" s="559"/>
      <c r="TYN2294" s="559"/>
      <c r="TYO2294" s="559"/>
      <c r="TYP2294" s="559"/>
      <c r="TYQ2294" s="559"/>
      <c r="TYR2294" s="559"/>
      <c r="TYS2294" s="559"/>
      <c r="TYT2294" s="559"/>
      <c r="TYU2294" s="559"/>
      <c r="TYV2294" s="559"/>
      <c r="TYW2294" s="559"/>
      <c r="TYX2294" s="559"/>
      <c r="TYY2294" s="559"/>
      <c r="TYZ2294" s="559"/>
      <c r="TZA2294" s="559"/>
      <c r="TZB2294" s="559"/>
      <c r="TZC2294" s="559"/>
      <c r="TZD2294" s="559"/>
      <c r="TZE2294" s="559"/>
      <c r="TZF2294" s="559"/>
      <c r="TZG2294" s="559"/>
      <c r="TZH2294" s="559"/>
      <c r="TZI2294" s="559"/>
      <c r="TZJ2294" s="559"/>
      <c r="TZK2294" s="559"/>
      <c r="TZL2294" s="559"/>
      <c r="TZM2294" s="559"/>
      <c r="TZN2294" s="559"/>
      <c r="TZO2294" s="559"/>
      <c r="TZP2294" s="559"/>
      <c r="TZQ2294" s="559"/>
      <c r="TZR2294" s="559"/>
      <c r="TZS2294" s="559"/>
      <c r="TZT2294" s="559"/>
      <c r="TZU2294" s="559"/>
      <c r="TZV2294" s="559"/>
      <c r="TZW2294" s="559"/>
      <c r="TZX2294" s="559"/>
      <c r="TZY2294" s="559"/>
      <c r="TZZ2294" s="559"/>
      <c r="UAA2294" s="559"/>
      <c r="UAB2294" s="559"/>
      <c r="UAC2294" s="559"/>
      <c r="UAD2294" s="559"/>
      <c r="UAE2294" s="559"/>
      <c r="UAF2294" s="559"/>
      <c r="UAG2294" s="559"/>
      <c r="UAH2294" s="559"/>
      <c r="UAI2294" s="559"/>
      <c r="UAJ2294" s="559"/>
      <c r="UAK2294" s="559"/>
      <c r="UAL2294" s="559"/>
      <c r="UAM2294" s="559"/>
      <c r="UAN2294" s="559"/>
      <c r="UAO2294" s="559"/>
      <c r="UAP2294" s="559"/>
      <c r="UAQ2294" s="559"/>
      <c r="UAR2294" s="559"/>
      <c r="UAS2294" s="559"/>
      <c r="UAT2294" s="559"/>
      <c r="UAU2294" s="559"/>
      <c r="UAV2294" s="559"/>
      <c r="UAW2294" s="559"/>
      <c r="UAX2294" s="559"/>
      <c r="UAY2294" s="559"/>
      <c r="UAZ2294" s="559"/>
      <c r="UBA2294" s="559"/>
      <c r="UBB2294" s="559"/>
      <c r="UBC2294" s="559"/>
      <c r="UBD2294" s="559"/>
      <c r="UBE2294" s="559"/>
      <c r="UBF2294" s="559"/>
      <c r="UBG2294" s="559"/>
      <c r="UBH2294" s="559"/>
      <c r="UBI2294" s="559"/>
      <c r="UBJ2294" s="559"/>
      <c r="UBK2294" s="559"/>
      <c r="UBL2294" s="559"/>
      <c r="UBM2294" s="559"/>
      <c r="UBN2294" s="559"/>
      <c r="UBO2294" s="559"/>
      <c r="UBP2294" s="559"/>
      <c r="UBQ2294" s="559"/>
      <c r="UBR2294" s="559"/>
      <c r="UBS2294" s="559"/>
      <c r="UBT2294" s="559"/>
      <c r="UBU2294" s="559"/>
      <c r="UBV2294" s="559"/>
      <c r="UBW2294" s="559"/>
      <c r="UBX2294" s="559"/>
      <c r="UBY2294" s="559"/>
      <c r="UBZ2294" s="559"/>
      <c r="UCA2294" s="559"/>
      <c r="UCB2294" s="559"/>
      <c r="UCC2294" s="559"/>
      <c r="UCD2294" s="559"/>
      <c r="UCE2294" s="559"/>
      <c r="UCF2294" s="559"/>
      <c r="UCG2294" s="559"/>
      <c r="UCH2294" s="559"/>
      <c r="UCI2294" s="559"/>
      <c r="UCJ2294" s="559"/>
      <c r="UCK2294" s="559"/>
      <c r="UCL2294" s="559"/>
      <c r="UCM2294" s="559"/>
      <c r="UCN2294" s="559"/>
      <c r="UCO2294" s="559"/>
      <c r="UCP2294" s="559"/>
      <c r="UCQ2294" s="559"/>
      <c r="UCR2294" s="559"/>
      <c r="UCS2294" s="559"/>
      <c r="UCT2294" s="559"/>
      <c r="UCU2294" s="559"/>
      <c r="UCV2294" s="559"/>
      <c r="UCW2294" s="559"/>
      <c r="UCX2294" s="559"/>
      <c r="UCY2294" s="559"/>
      <c r="UCZ2294" s="559"/>
      <c r="UDA2294" s="559"/>
      <c r="UDB2294" s="559"/>
      <c r="UDC2294" s="559"/>
      <c r="UDD2294" s="559"/>
      <c r="UDE2294" s="559"/>
      <c r="UDF2294" s="559"/>
      <c r="UDG2294" s="559"/>
      <c r="UDH2294" s="559"/>
      <c r="UDI2294" s="559"/>
      <c r="UDJ2294" s="559"/>
      <c r="UDK2294" s="559"/>
      <c r="UDL2294" s="559"/>
      <c r="UDM2294" s="559"/>
      <c r="UDN2294" s="559"/>
      <c r="UDO2294" s="559"/>
      <c r="UDP2294" s="559"/>
      <c r="UDQ2294" s="559"/>
      <c r="UDR2294" s="559"/>
      <c r="UDS2294" s="559"/>
      <c r="UDT2294" s="559"/>
      <c r="UDU2294" s="559"/>
      <c r="UDV2294" s="559"/>
      <c r="UDW2294" s="559"/>
      <c r="UDX2294" s="559"/>
      <c r="UDY2294" s="559"/>
      <c r="UDZ2294" s="559"/>
      <c r="UEA2294" s="559"/>
      <c r="UEB2294" s="559"/>
      <c r="UEC2294" s="559"/>
      <c r="UED2294" s="559"/>
      <c r="UEE2294" s="559"/>
      <c r="UEF2294" s="559"/>
      <c r="UEG2294" s="559"/>
      <c r="UEH2294" s="559"/>
      <c r="UEI2294" s="559"/>
      <c r="UEJ2294" s="559"/>
      <c r="UEK2294" s="559"/>
      <c r="UEL2294" s="559"/>
      <c r="UEM2294" s="559"/>
      <c r="UEN2294" s="559"/>
      <c r="UEO2294" s="559"/>
      <c r="UEP2294" s="559"/>
      <c r="UEQ2294" s="559"/>
      <c r="UER2294" s="559"/>
      <c r="UES2294" s="559"/>
      <c r="UET2294" s="559"/>
      <c r="UEU2294" s="559"/>
      <c r="UEV2294" s="559"/>
      <c r="UEW2294" s="559"/>
      <c r="UEX2294" s="559"/>
      <c r="UEY2294" s="559"/>
      <c r="UEZ2294" s="559"/>
      <c r="UFA2294" s="559"/>
      <c r="UFB2294" s="559"/>
      <c r="UFC2294" s="559"/>
      <c r="UFD2294" s="559"/>
      <c r="UFE2294" s="559"/>
      <c r="UFF2294" s="559"/>
      <c r="UFG2294" s="559"/>
      <c r="UFH2294" s="559"/>
      <c r="UFI2294" s="559"/>
      <c r="UFJ2294" s="559"/>
      <c r="UFK2294" s="559"/>
      <c r="UFL2294" s="559"/>
      <c r="UFM2294" s="559"/>
      <c r="UFN2294" s="559"/>
      <c r="UFO2294" s="559"/>
      <c r="UFP2294" s="559"/>
      <c r="UFQ2294" s="559"/>
      <c r="UFR2294" s="559"/>
      <c r="UFS2294" s="559"/>
      <c r="UFT2294" s="559"/>
      <c r="UFU2294" s="559"/>
      <c r="UFV2294" s="559"/>
      <c r="UFW2294" s="559"/>
      <c r="UFX2294" s="559"/>
      <c r="UFY2294" s="559"/>
      <c r="UFZ2294" s="559"/>
      <c r="UGA2294" s="559"/>
      <c r="UGB2294" s="559"/>
      <c r="UGC2294" s="559"/>
      <c r="UGD2294" s="559"/>
      <c r="UGE2294" s="559"/>
      <c r="UGF2294" s="559"/>
      <c r="UGG2294" s="559"/>
      <c r="UGH2294" s="559"/>
      <c r="UGI2294" s="559"/>
      <c r="UGJ2294" s="559"/>
      <c r="UGK2294" s="559"/>
      <c r="UGL2294" s="559"/>
      <c r="UGM2294" s="559"/>
      <c r="UGN2294" s="559"/>
      <c r="UGO2294" s="559"/>
      <c r="UGP2294" s="559"/>
      <c r="UGQ2294" s="559"/>
      <c r="UGR2294" s="559"/>
      <c r="UGS2294" s="559"/>
      <c r="UGT2294" s="559"/>
      <c r="UGU2294" s="559"/>
      <c r="UGV2294" s="559"/>
      <c r="UGW2294" s="559"/>
      <c r="UGX2294" s="559"/>
      <c r="UGY2294" s="559"/>
      <c r="UGZ2294" s="559"/>
      <c r="UHA2294" s="559"/>
      <c r="UHB2294" s="559"/>
      <c r="UHC2294" s="559"/>
      <c r="UHD2294" s="559"/>
      <c r="UHE2294" s="559"/>
      <c r="UHF2294" s="559"/>
      <c r="UHG2294" s="559"/>
      <c r="UHH2294" s="559"/>
      <c r="UHI2294" s="559"/>
      <c r="UHJ2294" s="559"/>
      <c r="UHK2294" s="559"/>
      <c r="UHL2294" s="559"/>
      <c r="UHM2294" s="559"/>
      <c r="UHN2294" s="559"/>
      <c r="UHO2294" s="559"/>
      <c r="UHP2294" s="559"/>
      <c r="UHQ2294" s="559"/>
      <c r="UHR2294" s="559"/>
      <c r="UHS2294" s="559"/>
      <c r="UHT2294" s="559"/>
      <c r="UHU2294" s="559"/>
      <c r="UHV2294" s="559"/>
      <c r="UHW2294" s="559"/>
      <c r="UHX2294" s="559"/>
      <c r="UHY2294" s="559"/>
      <c r="UHZ2294" s="559"/>
      <c r="UIA2294" s="559"/>
      <c r="UIB2294" s="559"/>
      <c r="UIC2294" s="559"/>
      <c r="UID2294" s="559"/>
      <c r="UIE2294" s="559"/>
      <c r="UIF2294" s="559"/>
      <c r="UIG2294" s="559"/>
      <c r="UIH2294" s="559"/>
      <c r="UII2294" s="559"/>
      <c r="UIJ2294" s="559"/>
      <c r="UIK2294" s="559"/>
      <c r="UIL2294" s="559"/>
      <c r="UIM2294" s="559"/>
      <c r="UIN2294" s="559"/>
      <c r="UIO2294" s="559"/>
      <c r="UIP2294" s="559"/>
      <c r="UIQ2294" s="559"/>
      <c r="UIR2294" s="559"/>
      <c r="UIS2294" s="559"/>
      <c r="UIT2294" s="559"/>
      <c r="UIU2294" s="559"/>
      <c r="UIV2294" s="559"/>
      <c r="UIW2294" s="559"/>
      <c r="UIX2294" s="559"/>
      <c r="UIY2294" s="559"/>
      <c r="UIZ2294" s="559"/>
      <c r="UJA2294" s="559"/>
      <c r="UJB2294" s="559"/>
      <c r="UJC2294" s="559"/>
      <c r="UJD2294" s="559"/>
      <c r="UJE2294" s="559"/>
      <c r="UJF2294" s="559"/>
      <c r="UJG2294" s="559"/>
      <c r="UJH2294" s="559"/>
      <c r="UJI2294" s="559"/>
      <c r="UJJ2294" s="559"/>
      <c r="UJK2294" s="559"/>
      <c r="UJL2294" s="559"/>
      <c r="UJM2294" s="559"/>
      <c r="UJN2294" s="559"/>
      <c r="UJO2294" s="559"/>
      <c r="UJP2294" s="559"/>
      <c r="UJQ2294" s="559"/>
      <c r="UJR2294" s="559"/>
      <c r="UJS2294" s="559"/>
      <c r="UJT2294" s="559"/>
      <c r="UJU2294" s="559"/>
      <c r="UJV2294" s="559"/>
      <c r="UJW2294" s="559"/>
      <c r="UJX2294" s="559"/>
      <c r="UJY2294" s="559"/>
      <c r="UJZ2294" s="559"/>
      <c r="UKA2294" s="559"/>
      <c r="UKB2294" s="559"/>
      <c r="UKC2294" s="559"/>
      <c r="UKD2294" s="559"/>
      <c r="UKE2294" s="559"/>
      <c r="UKF2294" s="559"/>
      <c r="UKG2294" s="559"/>
      <c r="UKH2294" s="559"/>
      <c r="UKI2294" s="559"/>
      <c r="UKJ2294" s="559"/>
      <c r="UKK2294" s="559"/>
      <c r="UKL2294" s="559"/>
      <c r="UKM2294" s="559"/>
      <c r="UKN2294" s="559"/>
      <c r="UKO2294" s="559"/>
      <c r="UKP2294" s="559"/>
      <c r="UKQ2294" s="559"/>
      <c r="UKR2294" s="559"/>
      <c r="UKS2294" s="559"/>
      <c r="UKT2294" s="559"/>
      <c r="UKU2294" s="559"/>
      <c r="UKV2294" s="559"/>
      <c r="UKW2294" s="559"/>
      <c r="UKX2294" s="559"/>
      <c r="UKY2294" s="559"/>
      <c r="UKZ2294" s="559"/>
      <c r="ULA2294" s="559"/>
      <c r="ULB2294" s="559"/>
      <c r="ULC2294" s="559"/>
      <c r="ULD2294" s="559"/>
      <c r="ULE2294" s="559"/>
      <c r="ULF2294" s="559"/>
      <c r="ULG2294" s="559"/>
      <c r="ULH2294" s="559"/>
      <c r="ULI2294" s="559"/>
      <c r="ULJ2294" s="559"/>
      <c r="ULK2294" s="559"/>
      <c r="ULL2294" s="559"/>
      <c r="ULM2294" s="559"/>
      <c r="ULN2294" s="559"/>
      <c r="ULO2294" s="559"/>
      <c r="ULP2294" s="559"/>
      <c r="ULQ2294" s="559"/>
      <c r="ULR2294" s="559"/>
      <c r="ULS2294" s="559"/>
      <c r="ULT2294" s="559"/>
      <c r="ULU2294" s="559"/>
      <c r="ULV2294" s="559"/>
      <c r="ULW2294" s="559"/>
      <c r="ULX2294" s="559"/>
      <c r="ULY2294" s="559"/>
      <c r="ULZ2294" s="559"/>
      <c r="UMA2294" s="559"/>
      <c r="UMB2294" s="559"/>
      <c r="UMC2294" s="559"/>
      <c r="UMD2294" s="559"/>
      <c r="UME2294" s="559"/>
      <c r="UMF2294" s="559"/>
      <c r="UMG2294" s="559"/>
      <c r="UMH2294" s="559"/>
      <c r="UMI2294" s="559"/>
      <c r="UMJ2294" s="559"/>
      <c r="UMK2294" s="559"/>
      <c r="UML2294" s="559"/>
      <c r="UMM2294" s="559"/>
      <c r="UMN2294" s="559"/>
      <c r="UMO2294" s="559"/>
      <c r="UMP2294" s="559"/>
      <c r="UMQ2294" s="559"/>
      <c r="UMR2294" s="559"/>
      <c r="UMS2294" s="559"/>
      <c r="UMT2294" s="559"/>
      <c r="UMU2294" s="559"/>
      <c r="UMV2294" s="559"/>
      <c r="UMW2294" s="559"/>
      <c r="UMX2294" s="559"/>
      <c r="UMY2294" s="559"/>
      <c r="UMZ2294" s="559"/>
      <c r="UNA2294" s="559"/>
      <c r="UNB2294" s="559"/>
      <c r="UNC2294" s="559"/>
      <c r="UND2294" s="559"/>
      <c r="UNE2294" s="559"/>
      <c r="UNF2294" s="559"/>
      <c r="UNG2294" s="559"/>
      <c r="UNH2294" s="559"/>
      <c r="UNI2294" s="559"/>
      <c r="UNJ2294" s="559"/>
      <c r="UNK2294" s="559"/>
      <c r="UNL2294" s="559"/>
      <c r="UNM2294" s="559"/>
      <c r="UNN2294" s="559"/>
      <c r="UNO2294" s="559"/>
      <c r="UNP2294" s="559"/>
      <c r="UNQ2294" s="559"/>
      <c r="UNR2294" s="559"/>
      <c r="UNS2294" s="559"/>
      <c r="UNT2294" s="559"/>
      <c r="UNU2294" s="559"/>
      <c r="UNV2294" s="559"/>
      <c r="UNW2294" s="559"/>
      <c r="UNX2294" s="559"/>
      <c r="UNY2294" s="559"/>
      <c r="UNZ2294" s="559"/>
      <c r="UOA2294" s="559"/>
      <c r="UOB2294" s="559"/>
      <c r="UOC2294" s="559"/>
      <c r="UOD2294" s="559"/>
      <c r="UOE2294" s="559"/>
      <c r="UOF2294" s="559"/>
      <c r="UOG2294" s="559"/>
      <c r="UOH2294" s="559"/>
      <c r="UOI2294" s="559"/>
      <c r="UOJ2294" s="559"/>
      <c r="UOK2294" s="559"/>
      <c r="UOL2294" s="559"/>
      <c r="UOM2294" s="559"/>
      <c r="UON2294" s="559"/>
      <c r="UOO2294" s="559"/>
      <c r="UOP2294" s="559"/>
      <c r="UOQ2294" s="559"/>
      <c r="UOR2294" s="559"/>
      <c r="UOS2294" s="559"/>
      <c r="UOT2294" s="559"/>
      <c r="UOU2294" s="559"/>
      <c r="UOV2294" s="559"/>
      <c r="UOW2294" s="559"/>
      <c r="UOX2294" s="559"/>
      <c r="UOY2294" s="559"/>
      <c r="UOZ2294" s="559"/>
      <c r="UPA2294" s="559"/>
      <c r="UPB2294" s="559"/>
      <c r="UPC2294" s="559"/>
      <c r="UPD2294" s="559"/>
      <c r="UPE2294" s="559"/>
      <c r="UPF2294" s="559"/>
      <c r="UPG2294" s="559"/>
      <c r="UPH2294" s="559"/>
      <c r="UPI2294" s="559"/>
      <c r="UPJ2294" s="559"/>
      <c r="UPK2294" s="559"/>
      <c r="UPL2294" s="559"/>
      <c r="UPM2294" s="559"/>
      <c r="UPN2294" s="559"/>
      <c r="UPO2294" s="559"/>
      <c r="UPP2294" s="559"/>
      <c r="UPQ2294" s="559"/>
      <c r="UPR2294" s="559"/>
      <c r="UPS2294" s="559"/>
      <c r="UPT2294" s="559"/>
      <c r="UPU2294" s="559"/>
      <c r="UPV2294" s="559"/>
      <c r="UPW2294" s="559"/>
      <c r="UPX2294" s="559"/>
      <c r="UPY2294" s="559"/>
      <c r="UPZ2294" s="559"/>
      <c r="UQA2294" s="559"/>
      <c r="UQB2294" s="559"/>
      <c r="UQC2294" s="559"/>
      <c r="UQD2294" s="559"/>
      <c r="UQE2294" s="559"/>
      <c r="UQF2294" s="559"/>
      <c r="UQG2294" s="559"/>
      <c r="UQH2294" s="559"/>
      <c r="UQI2294" s="559"/>
      <c r="UQJ2294" s="559"/>
      <c r="UQK2294" s="559"/>
      <c r="UQL2294" s="559"/>
      <c r="UQM2294" s="559"/>
      <c r="UQN2294" s="559"/>
      <c r="UQO2294" s="559"/>
      <c r="UQP2294" s="559"/>
      <c r="UQQ2294" s="559"/>
      <c r="UQR2294" s="559"/>
      <c r="UQS2294" s="559"/>
      <c r="UQT2294" s="559"/>
      <c r="UQU2294" s="559"/>
      <c r="UQV2294" s="559"/>
      <c r="UQW2294" s="559"/>
      <c r="UQX2294" s="559"/>
      <c r="UQY2294" s="559"/>
      <c r="UQZ2294" s="559"/>
      <c r="URA2294" s="559"/>
      <c r="URB2294" s="559"/>
      <c r="URC2294" s="559"/>
      <c r="URD2294" s="559"/>
      <c r="URE2294" s="559"/>
      <c r="URF2294" s="559"/>
      <c r="URG2294" s="559"/>
      <c r="URH2294" s="559"/>
      <c r="URI2294" s="559"/>
      <c r="URJ2294" s="559"/>
      <c r="URK2294" s="559"/>
      <c r="URL2294" s="559"/>
      <c r="URM2294" s="559"/>
      <c r="URN2294" s="559"/>
      <c r="URO2294" s="559"/>
      <c r="URP2294" s="559"/>
      <c r="URQ2294" s="559"/>
      <c r="URR2294" s="559"/>
      <c r="URS2294" s="559"/>
      <c r="URT2294" s="559"/>
      <c r="URU2294" s="559"/>
      <c r="URV2294" s="559"/>
      <c r="URW2294" s="559"/>
      <c r="URX2294" s="559"/>
      <c r="URY2294" s="559"/>
      <c r="URZ2294" s="559"/>
      <c r="USA2294" s="559"/>
      <c r="USB2294" s="559"/>
      <c r="USC2294" s="559"/>
      <c r="USD2294" s="559"/>
      <c r="USE2294" s="559"/>
      <c r="USF2294" s="559"/>
      <c r="USG2294" s="559"/>
      <c r="USH2294" s="559"/>
      <c r="USI2294" s="559"/>
      <c r="USJ2294" s="559"/>
      <c r="USK2294" s="559"/>
      <c r="USL2294" s="559"/>
      <c r="USM2294" s="559"/>
      <c r="USN2294" s="559"/>
      <c r="USO2294" s="559"/>
      <c r="USP2294" s="559"/>
      <c r="USQ2294" s="559"/>
      <c r="USR2294" s="559"/>
      <c r="USS2294" s="559"/>
      <c r="UST2294" s="559"/>
      <c r="USU2294" s="559"/>
      <c r="USV2294" s="559"/>
      <c r="USW2294" s="559"/>
      <c r="USX2294" s="559"/>
      <c r="USY2294" s="559"/>
      <c r="USZ2294" s="559"/>
      <c r="UTA2294" s="559"/>
      <c r="UTB2294" s="559"/>
      <c r="UTC2294" s="559"/>
      <c r="UTD2294" s="559"/>
      <c r="UTE2294" s="559"/>
      <c r="UTF2294" s="559"/>
      <c r="UTG2294" s="559"/>
      <c r="UTH2294" s="559"/>
      <c r="UTI2294" s="559"/>
      <c r="UTJ2294" s="559"/>
      <c r="UTK2294" s="559"/>
      <c r="UTL2294" s="559"/>
      <c r="UTM2294" s="559"/>
      <c r="UTN2294" s="559"/>
      <c r="UTO2294" s="559"/>
      <c r="UTP2294" s="559"/>
      <c r="UTQ2294" s="559"/>
      <c r="UTR2294" s="559"/>
      <c r="UTS2294" s="559"/>
      <c r="UTT2294" s="559"/>
      <c r="UTU2294" s="559"/>
      <c r="UTV2294" s="559"/>
      <c r="UTW2294" s="559"/>
      <c r="UTX2294" s="559"/>
      <c r="UTY2294" s="559"/>
      <c r="UTZ2294" s="559"/>
      <c r="UUA2294" s="559"/>
      <c r="UUB2294" s="559"/>
      <c r="UUC2294" s="559"/>
      <c r="UUD2294" s="559"/>
      <c r="UUE2294" s="559"/>
      <c r="UUF2294" s="559"/>
      <c r="UUG2294" s="559"/>
      <c r="UUH2294" s="559"/>
      <c r="UUI2294" s="559"/>
      <c r="UUJ2294" s="559"/>
      <c r="UUK2294" s="559"/>
      <c r="UUL2294" s="559"/>
      <c r="UUM2294" s="559"/>
      <c r="UUN2294" s="559"/>
      <c r="UUO2294" s="559"/>
      <c r="UUP2294" s="559"/>
      <c r="UUQ2294" s="559"/>
      <c r="UUR2294" s="559"/>
      <c r="UUS2294" s="559"/>
      <c r="UUT2294" s="559"/>
      <c r="UUU2294" s="559"/>
      <c r="UUV2294" s="559"/>
      <c r="UUW2294" s="559"/>
      <c r="UUX2294" s="559"/>
      <c r="UUY2294" s="559"/>
      <c r="UUZ2294" s="559"/>
      <c r="UVA2294" s="559"/>
      <c r="UVB2294" s="559"/>
      <c r="UVC2294" s="559"/>
      <c r="UVD2294" s="559"/>
      <c r="UVE2294" s="559"/>
      <c r="UVF2294" s="559"/>
      <c r="UVG2294" s="559"/>
      <c r="UVH2294" s="559"/>
      <c r="UVI2294" s="559"/>
      <c r="UVJ2294" s="559"/>
      <c r="UVK2294" s="559"/>
      <c r="UVL2294" s="559"/>
      <c r="UVM2294" s="559"/>
      <c r="UVN2294" s="559"/>
      <c r="UVO2294" s="559"/>
      <c r="UVP2294" s="559"/>
      <c r="UVQ2294" s="559"/>
      <c r="UVR2294" s="559"/>
      <c r="UVS2294" s="559"/>
      <c r="UVT2294" s="559"/>
      <c r="UVU2294" s="559"/>
      <c r="UVV2294" s="559"/>
      <c r="UVW2294" s="559"/>
      <c r="UVX2294" s="559"/>
      <c r="UVY2294" s="559"/>
      <c r="UVZ2294" s="559"/>
      <c r="UWA2294" s="559"/>
      <c r="UWB2294" s="559"/>
      <c r="UWC2294" s="559"/>
      <c r="UWD2294" s="559"/>
      <c r="UWE2294" s="559"/>
      <c r="UWF2294" s="559"/>
      <c r="UWG2294" s="559"/>
      <c r="UWH2294" s="559"/>
      <c r="UWI2294" s="559"/>
      <c r="UWJ2294" s="559"/>
      <c r="UWK2294" s="559"/>
      <c r="UWL2294" s="559"/>
      <c r="UWM2294" s="559"/>
      <c r="UWN2294" s="559"/>
      <c r="UWO2294" s="559"/>
      <c r="UWP2294" s="559"/>
      <c r="UWQ2294" s="559"/>
      <c r="UWR2294" s="559"/>
      <c r="UWS2294" s="559"/>
      <c r="UWT2294" s="559"/>
      <c r="UWU2294" s="559"/>
      <c r="UWV2294" s="559"/>
      <c r="UWW2294" s="559"/>
      <c r="UWX2294" s="559"/>
      <c r="UWY2294" s="559"/>
      <c r="UWZ2294" s="559"/>
      <c r="UXA2294" s="559"/>
      <c r="UXB2294" s="559"/>
      <c r="UXC2294" s="559"/>
      <c r="UXD2294" s="559"/>
      <c r="UXE2294" s="559"/>
      <c r="UXF2294" s="559"/>
      <c r="UXG2294" s="559"/>
      <c r="UXH2294" s="559"/>
      <c r="UXI2294" s="559"/>
      <c r="UXJ2294" s="559"/>
      <c r="UXK2294" s="559"/>
      <c r="UXL2294" s="559"/>
      <c r="UXM2294" s="559"/>
      <c r="UXN2294" s="559"/>
      <c r="UXO2294" s="559"/>
      <c r="UXP2294" s="559"/>
      <c r="UXQ2294" s="559"/>
      <c r="UXR2294" s="559"/>
      <c r="UXS2294" s="559"/>
      <c r="UXT2294" s="559"/>
      <c r="UXU2294" s="559"/>
      <c r="UXV2294" s="559"/>
      <c r="UXW2294" s="559"/>
      <c r="UXX2294" s="559"/>
      <c r="UXY2294" s="559"/>
      <c r="UXZ2294" s="559"/>
      <c r="UYA2294" s="559"/>
      <c r="UYB2294" s="559"/>
      <c r="UYC2294" s="559"/>
      <c r="UYD2294" s="559"/>
      <c r="UYE2294" s="559"/>
      <c r="UYF2294" s="559"/>
      <c r="UYG2294" s="559"/>
      <c r="UYH2294" s="559"/>
      <c r="UYI2294" s="559"/>
      <c r="UYJ2294" s="559"/>
      <c r="UYK2294" s="559"/>
      <c r="UYL2294" s="559"/>
      <c r="UYM2294" s="559"/>
      <c r="UYN2294" s="559"/>
      <c r="UYO2294" s="559"/>
      <c r="UYP2294" s="559"/>
      <c r="UYQ2294" s="559"/>
      <c r="UYR2294" s="559"/>
      <c r="UYS2294" s="559"/>
      <c r="UYT2294" s="559"/>
      <c r="UYU2294" s="559"/>
      <c r="UYV2294" s="559"/>
      <c r="UYW2294" s="559"/>
      <c r="UYX2294" s="559"/>
      <c r="UYY2294" s="559"/>
      <c r="UYZ2294" s="559"/>
      <c r="UZA2294" s="559"/>
      <c r="UZB2294" s="559"/>
      <c r="UZC2294" s="559"/>
      <c r="UZD2294" s="559"/>
      <c r="UZE2294" s="559"/>
      <c r="UZF2294" s="559"/>
      <c r="UZG2294" s="559"/>
      <c r="UZH2294" s="559"/>
      <c r="UZI2294" s="559"/>
      <c r="UZJ2294" s="559"/>
      <c r="UZK2294" s="559"/>
      <c r="UZL2294" s="559"/>
      <c r="UZM2294" s="559"/>
      <c r="UZN2294" s="559"/>
      <c r="UZO2294" s="559"/>
      <c r="UZP2294" s="559"/>
      <c r="UZQ2294" s="559"/>
      <c r="UZR2294" s="559"/>
      <c r="UZS2294" s="559"/>
      <c r="UZT2294" s="559"/>
      <c r="UZU2294" s="559"/>
      <c r="UZV2294" s="559"/>
      <c r="UZW2294" s="559"/>
      <c r="UZX2294" s="559"/>
      <c r="UZY2294" s="559"/>
      <c r="UZZ2294" s="559"/>
      <c r="VAA2294" s="559"/>
      <c r="VAB2294" s="559"/>
      <c r="VAC2294" s="559"/>
      <c r="VAD2294" s="559"/>
      <c r="VAE2294" s="559"/>
      <c r="VAF2294" s="559"/>
      <c r="VAG2294" s="559"/>
      <c r="VAH2294" s="559"/>
      <c r="VAI2294" s="559"/>
      <c r="VAJ2294" s="559"/>
      <c r="VAK2294" s="559"/>
      <c r="VAL2294" s="559"/>
      <c r="VAM2294" s="559"/>
      <c r="VAN2294" s="559"/>
      <c r="VAO2294" s="559"/>
      <c r="VAP2294" s="559"/>
      <c r="VAQ2294" s="559"/>
      <c r="VAR2294" s="559"/>
      <c r="VAS2294" s="559"/>
      <c r="VAT2294" s="559"/>
      <c r="VAU2294" s="559"/>
      <c r="VAV2294" s="559"/>
      <c r="VAW2294" s="559"/>
      <c r="VAX2294" s="559"/>
      <c r="VAY2294" s="559"/>
      <c r="VAZ2294" s="559"/>
      <c r="VBA2294" s="559"/>
      <c r="VBB2294" s="559"/>
      <c r="VBC2294" s="559"/>
      <c r="VBD2294" s="559"/>
      <c r="VBE2294" s="559"/>
      <c r="VBF2294" s="559"/>
      <c r="VBG2294" s="559"/>
      <c r="VBH2294" s="559"/>
      <c r="VBI2294" s="559"/>
      <c r="VBJ2294" s="559"/>
      <c r="VBK2294" s="559"/>
      <c r="VBL2294" s="559"/>
      <c r="VBM2294" s="559"/>
      <c r="VBN2294" s="559"/>
      <c r="VBO2294" s="559"/>
      <c r="VBP2294" s="559"/>
      <c r="VBQ2294" s="559"/>
      <c r="VBR2294" s="559"/>
      <c r="VBS2294" s="559"/>
      <c r="VBT2294" s="559"/>
      <c r="VBU2294" s="559"/>
      <c r="VBV2294" s="559"/>
      <c r="VBW2294" s="559"/>
      <c r="VBX2294" s="559"/>
      <c r="VBY2294" s="559"/>
      <c r="VBZ2294" s="559"/>
      <c r="VCA2294" s="559"/>
      <c r="VCB2294" s="559"/>
      <c r="VCC2294" s="559"/>
      <c r="VCD2294" s="559"/>
      <c r="VCE2294" s="559"/>
      <c r="VCF2294" s="559"/>
      <c r="VCG2294" s="559"/>
      <c r="VCH2294" s="559"/>
      <c r="VCI2294" s="559"/>
      <c r="VCJ2294" s="559"/>
      <c r="VCK2294" s="559"/>
      <c r="VCL2294" s="559"/>
      <c r="VCM2294" s="559"/>
      <c r="VCN2294" s="559"/>
      <c r="VCO2294" s="559"/>
      <c r="VCP2294" s="559"/>
      <c r="VCQ2294" s="559"/>
      <c r="VCR2294" s="559"/>
      <c r="VCS2294" s="559"/>
      <c r="VCT2294" s="559"/>
      <c r="VCU2294" s="559"/>
      <c r="VCV2294" s="559"/>
      <c r="VCW2294" s="559"/>
      <c r="VCX2294" s="559"/>
      <c r="VCY2294" s="559"/>
      <c r="VCZ2294" s="559"/>
      <c r="VDA2294" s="559"/>
      <c r="VDB2294" s="559"/>
      <c r="VDC2294" s="559"/>
      <c r="VDD2294" s="559"/>
      <c r="VDE2294" s="559"/>
      <c r="VDF2294" s="559"/>
      <c r="VDG2294" s="559"/>
      <c r="VDH2294" s="559"/>
      <c r="VDI2294" s="559"/>
      <c r="VDJ2294" s="559"/>
      <c r="VDK2294" s="559"/>
      <c r="VDL2294" s="559"/>
      <c r="VDM2294" s="559"/>
      <c r="VDN2294" s="559"/>
      <c r="VDO2294" s="559"/>
      <c r="VDP2294" s="559"/>
      <c r="VDQ2294" s="559"/>
      <c r="VDR2294" s="559"/>
      <c r="VDS2294" s="559"/>
      <c r="VDT2294" s="559"/>
      <c r="VDU2294" s="559"/>
      <c r="VDV2294" s="559"/>
      <c r="VDW2294" s="559"/>
      <c r="VDX2294" s="559"/>
      <c r="VDY2294" s="559"/>
      <c r="VDZ2294" s="559"/>
      <c r="VEA2294" s="559"/>
      <c r="VEB2294" s="559"/>
      <c r="VEC2294" s="559"/>
      <c r="VED2294" s="559"/>
      <c r="VEE2294" s="559"/>
      <c r="VEF2294" s="559"/>
      <c r="VEG2294" s="559"/>
      <c r="VEH2294" s="559"/>
      <c r="VEI2294" s="559"/>
      <c r="VEJ2294" s="559"/>
      <c r="VEK2294" s="559"/>
      <c r="VEL2294" s="559"/>
      <c r="VEM2294" s="559"/>
      <c r="VEN2294" s="559"/>
      <c r="VEO2294" s="559"/>
      <c r="VEP2294" s="559"/>
      <c r="VEQ2294" s="559"/>
      <c r="VER2294" s="559"/>
      <c r="VES2294" s="559"/>
      <c r="VET2294" s="559"/>
      <c r="VEU2294" s="559"/>
      <c r="VEV2294" s="559"/>
      <c r="VEW2294" s="559"/>
      <c r="VEX2294" s="559"/>
      <c r="VEY2294" s="559"/>
      <c r="VEZ2294" s="559"/>
      <c r="VFA2294" s="559"/>
      <c r="VFB2294" s="559"/>
      <c r="VFC2294" s="559"/>
      <c r="VFD2294" s="559"/>
      <c r="VFE2294" s="559"/>
      <c r="VFF2294" s="559"/>
      <c r="VFG2294" s="559"/>
      <c r="VFH2294" s="559"/>
      <c r="VFI2294" s="559"/>
      <c r="VFJ2294" s="559"/>
      <c r="VFK2294" s="559"/>
      <c r="VFL2294" s="559"/>
      <c r="VFM2294" s="559"/>
      <c r="VFN2294" s="559"/>
      <c r="VFO2294" s="559"/>
      <c r="VFP2294" s="559"/>
      <c r="VFQ2294" s="559"/>
      <c r="VFR2294" s="559"/>
      <c r="VFS2294" s="559"/>
      <c r="VFT2294" s="559"/>
      <c r="VFU2294" s="559"/>
      <c r="VFV2294" s="559"/>
      <c r="VFW2294" s="559"/>
      <c r="VFX2294" s="559"/>
      <c r="VFY2294" s="559"/>
      <c r="VFZ2294" s="559"/>
      <c r="VGA2294" s="559"/>
      <c r="VGB2294" s="559"/>
      <c r="VGC2294" s="559"/>
      <c r="VGD2294" s="559"/>
      <c r="VGE2294" s="559"/>
      <c r="VGF2294" s="559"/>
      <c r="VGG2294" s="559"/>
      <c r="VGH2294" s="559"/>
      <c r="VGI2294" s="559"/>
      <c r="VGJ2294" s="559"/>
      <c r="VGK2294" s="559"/>
      <c r="VGL2294" s="559"/>
      <c r="VGM2294" s="559"/>
      <c r="VGN2294" s="559"/>
      <c r="VGO2294" s="559"/>
      <c r="VGP2294" s="559"/>
      <c r="VGQ2294" s="559"/>
      <c r="VGR2294" s="559"/>
      <c r="VGS2294" s="559"/>
      <c r="VGT2294" s="559"/>
      <c r="VGU2294" s="559"/>
      <c r="VGV2294" s="559"/>
      <c r="VGW2294" s="559"/>
      <c r="VGX2294" s="559"/>
      <c r="VGY2294" s="559"/>
      <c r="VGZ2294" s="559"/>
      <c r="VHA2294" s="559"/>
      <c r="VHB2294" s="559"/>
      <c r="VHC2294" s="559"/>
      <c r="VHD2294" s="559"/>
      <c r="VHE2294" s="559"/>
      <c r="VHF2294" s="559"/>
      <c r="VHG2294" s="559"/>
      <c r="VHH2294" s="559"/>
      <c r="VHI2294" s="559"/>
      <c r="VHJ2294" s="559"/>
      <c r="VHK2294" s="559"/>
      <c r="VHL2294" s="559"/>
      <c r="VHM2294" s="559"/>
      <c r="VHN2294" s="559"/>
      <c r="VHO2294" s="559"/>
      <c r="VHP2294" s="559"/>
      <c r="VHQ2294" s="559"/>
      <c r="VHR2294" s="559"/>
      <c r="VHS2294" s="559"/>
      <c r="VHT2294" s="559"/>
      <c r="VHU2294" s="559"/>
      <c r="VHV2294" s="559"/>
      <c r="VHW2294" s="559"/>
      <c r="VHX2294" s="559"/>
      <c r="VHY2294" s="559"/>
      <c r="VHZ2294" s="559"/>
      <c r="VIA2294" s="559"/>
      <c r="VIB2294" s="559"/>
      <c r="VIC2294" s="559"/>
      <c r="VID2294" s="559"/>
      <c r="VIE2294" s="559"/>
      <c r="VIF2294" s="559"/>
      <c r="VIG2294" s="559"/>
      <c r="VIH2294" s="559"/>
      <c r="VII2294" s="559"/>
      <c r="VIJ2294" s="559"/>
      <c r="VIK2294" s="559"/>
      <c r="VIL2294" s="559"/>
      <c r="VIM2294" s="559"/>
      <c r="VIN2294" s="559"/>
      <c r="VIO2294" s="559"/>
      <c r="VIP2294" s="559"/>
      <c r="VIQ2294" s="559"/>
      <c r="VIR2294" s="559"/>
      <c r="VIS2294" s="559"/>
      <c r="VIT2294" s="559"/>
      <c r="VIU2294" s="559"/>
      <c r="VIV2294" s="559"/>
      <c r="VIW2294" s="559"/>
      <c r="VIX2294" s="559"/>
      <c r="VIY2294" s="559"/>
      <c r="VIZ2294" s="559"/>
      <c r="VJA2294" s="559"/>
      <c r="VJB2294" s="559"/>
      <c r="VJC2294" s="559"/>
      <c r="VJD2294" s="559"/>
      <c r="VJE2294" s="559"/>
      <c r="VJF2294" s="559"/>
      <c r="VJG2294" s="559"/>
      <c r="VJH2294" s="559"/>
      <c r="VJI2294" s="559"/>
      <c r="VJJ2294" s="559"/>
      <c r="VJK2294" s="559"/>
      <c r="VJL2294" s="559"/>
      <c r="VJM2294" s="559"/>
      <c r="VJN2294" s="559"/>
      <c r="VJO2294" s="559"/>
      <c r="VJP2294" s="559"/>
      <c r="VJQ2294" s="559"/>
      <c r="VJR2294" s="559"/>
      <c r="VJS2294" s="559"/>
      <c r="VJT2294" s="559"/>
      <c r="VJU2294" s="559"/>
      <c r="VJV2294" s="559"/>
      <c r="VJW2294" s="559"/>
      <c r="VJX2294" s="559"/>
      <c r="VJY2294" s="559"/>
      <c r="VJZ2294" s="559"/>
      <c r="VKA2294" s="559"/>
      <c r="VKB2294" s="559"/>
      <c r="VKC2294" s="559"/>
      <c r="VKD2294" s="559"/>
      <c r="VKE2294" s="559"/>
      <c r="VKF2294" s="559"/>
      <c r="VKG2294" s="559"/>
      <c r="VKH2294" s="559"/>
      <c r="VKI2294" s="559"/>
      <c r="VKJ2294" s="559"/>
      <c r="VKK2294" s="559"/>
      <c r="VKL2294" s="559"/>
      <c r="VKM2294" s="559"/>
      <c r="VKN2294" s="559"/>
      <c r="VKO2294" s="559"/>
      <c r="VKP2294" s="559"/>
      <c r="VKQ2294" s="559"/>
      <c r="VKR2294" s="559"/>
      <c r="VKS2294" s="559"/>
      <c r="VKT2294" s="559"/>
      <c r="VKU2294" s="559"/>
      <c r="VKV2294" s="559"/>
      <c r="VKW2294" s="559"/>
      <c r="VKX2294" s="559"/>
      <c r="VKY2294" s="559"/>
      <c r="VKZ2294" s="559"/>
      <c r="VLA2294" s="559"/>
      <c r="VLB2294" s="559"/>
      <c r="VLC2294" s="559"/>
      <c r="VLD2294" s="559"/>
      <c r="VLE2294" s="559"/>
      <c r="VLF2294" s="559"/>
      <c r="VLG2294" s="559"/>
      <c r="VLH2294" s="559"/>
      <c r="VLI2294" s="559"/>
      <c r="VLJ2294" s="559"/>
      <c r="VLK2294" s="559"/>
      <c r="VLL2294" s="559"/>
      <c r="VLM2294" s="559"/>
      <c r="VLN2294" s="559"/>
      <c r="VLO2294" s="559"/>
      <c r="VLP2294" s="559"/>
      <c r="VLQ2294" s="559"/>
      <c r="VLR2294" s="559"/>
      <c r="VLS2294" s="559"/>
      <c r="VLT2294" s="559"/>
      <c r="VLU2294" s="559"/>
      <c r="VLV2294" s="559"/>
      <c r="VLW2294" s="559"/>
      <c r="VLX2294" s="559"/>
      <c r="VLY2294" s="559"/>
      <c r="VLZ2294" s="559"/>
      <c r="VMA2294" s="559"/>
      <c r="VMB2294" s="559"/>
      <c r="VMC2294" s="559"/>
      <c r="VMD2294" s="559"/>
      <c r="VME2294" s="559"/>
      <c r="VMF2294" s="559"/>
      <c r="VMG2294" s="559"/>
      <c r="VMH2294" s="559"/>
      <c r="VMI2294" s="559"/>
      <c r="VMJ2294" s="559"/>
      <c r="VMK2294" s="559"/>
      <c r="VML2294" s="559"/>
      <c r="VMM2294" s="559"/>
      <c r="VMN2294" s="559"/>
      <c r="VMO2294" s="559"/>
      <c r="VMP2294" s="559"/>
      <c r="VMQ2294" s="559"/>
      <c r="VMR2294" s="559"/>
      <c r="VMS2294" s="559"/>
      <c r="VMT2294" s="559"/>
      <c r="VMU2294" s="559"/>
      <c r="VMV2294" s="559"/>
      <c r="VMW2294" s="559"/>
      <c r="VMX2294" s="559"/>
      <c r="VMY2294" s="559"/>
      <c r="VMZ2294" s="559"/>
      <c r="VNA2294" s="559"/>
      <c r="VNB2294" s="559"/>
      <c r="VNC2294" s="559"/>
      <c r="VND2294" s="559"/>
      <c r="VNE2294" s="559"/>
      <c r="VNF2294" s="559"/>
      <c r="VNG2294" s="559"/>
      <c r="VNH2294" s="559"/>
      <c r="VNI2294" s="559"/>
      <c r="VNJ2294" s="559"/>
      <c r="VNK2294" s="559"/>
      <c r="VNL2294" s="559"/>
      <c r="VNM2294" s="559"/>
      <c r="VNN2294" s="559"/>
      <c r="VNO2294" s="559"/>
      <c r="VNP2294" s="559"/>
      <c r="VNQ2294" s="559"/>
      <c r="VNR2294" s="559"/>
      <c r="VNS2294" s="559"/>
      <c r="VNT2294" s="559"/>
      <c r="VNU2294" s="559"/>
      <c r="VNV2294" s="559"/>
      <c r="VNW2294" s="559"/>
      <c r="VNX2294" s="559"/>
      <c r="VNY2294" s="559"/>
      <c r="VNZ2294" s="559"/>
      <c r="VOA2294" s="559"/>
      <c r="VOB2294" s="559"/>
      <c r="VOC2294" s="559"/>
      <c r="VOD2294" s="559"/>
      <c r="VOE2294" s="559"/>
      <c r="VOF2294" s="559"/>
      <c r="VOG2294" s="559"/>
      <c r="VOH2294" s="559"/>
      <c r="VOI2294" s="559"/>
      <c r="VOJ2294" s="559"/>
      <c r="VOK2294" s="559"/>
      <c r="VOL2294" s="559"/>
      <c r="VOM2294" s="559"/>
      <c r="VON2294" s="559"/>
      <c r="VOO2294" s="559"/>
      <c r="VOP2294" s="559"/>
      <c r="VOQ2294" s="559"/>
      <c r="VOR2294" s="559"/>
      <c r="VOS2294" s="559"/>
      <c r="VOT2294" s="559"/>
      <c r="VOU2294" s="559"/>
      <c r="VOV2294" s="559"/>
      <c r="VOW2294" s="559"/>
      <c r="VOX2294" s="559"/>
      <c r="VOY2294" s="559"/>
      <c r="VOZ2294" s="559"/>
      <c r="VPA2294" s="559"/>
      <c r="VPB2294" s="559"/>
      <c r="VPC2294" s="559"/>
      <c r="VPD2294" s="559"/>
      <c r="VPE2294" s="559"/>
      <c r="VPF2294" s="559"/>
      <c r="VPG2294" s="559"/>
      <c r="VPH2294" s="559"/>
      <c r="VPI2294" s="559"/>
      <c r="VPJ2294" s="559"/>
      <c r="VPK2294" s="559"/>
      <c r="VPL2294" s="559"/>
      <c r="VPM2294" s="559"/>
      <c r="VPN2294" s="559"/>
      <c r="VPO2294" s="559"/>
      <c r="VPP2294" s="559"/>
      <c r="VPQ2294" s="559"/>
      <c r="VPR2294" s="559"/>
      <c r="VPS2294" s="559"/>
      <c r="VPT2294" s="559"/>
      <c r="VPU2294" s="559"/>
      <c r="VPV2294" s="559"/>
      <c r="VPW2294" s="559"/>
      <c r="VPX2294" s="559"/>
      <c r="VPY2294" s="559"/>
      <c r="VPZ2294" s="559"/>
      <c r="VQA2294" s="559"/>
      <c r="VQB2294" s="559"/>
      <c r="VQC2294" s="559"/>
      <c r="VQD2294" s="559"/>
      <c r="VQE2294" s="559"/>
      <c r="VQF2294" s="559"/>
      <c r="VQG2294" s="559"/>
      <c r="VQH2294" s="559"/>
      <c r="VQI2294" s="559"/>
      <c r="VQJ2294" s="559"/>
      <c r="VQK2294" s="559"/>
      <c r="VQL2294" s="559"/>
      <c r="VQM2294" s="559"/>
      <c r="VQN2294" s="559"/>
      <c r="VQO2294" s="559"/>
      <c r="VQP2294" s="559"/>
      <c r="VQQ2294" s="559"/>
      <c r="VQR2294" s="559"/>
      <c r="VQS2294" s="559"/>
      <c r="VQT2294" s="559"/>
      <c r="VQU2294" s="559"/>
      <c r="VQV2294" s="559"/>
      <c r="VQW2294" s="559"/>
      <c r="VQX2294" s="559"/>
      <c r="VQY2294" s="559"/>
      <c r="VQZ2294" s="559"/>
      <c r="VRA2294" s="559"/>
      <c r="VRB2294" s="559"/>
      <c r="VRC2294" s="559"/>
      <c r="VRD2294" s="559"/>
      <c r="VRE2294" s="559"/>
      <c r="VRF2294" s="559"/>
      <c r="VRG2294" s="559"/>
      <c r="VRH2294" s="559"/>
      <c r="VRI2294" s="559"/>
      <c r="VRJ2294" s="559"/>
      <c r="VRK2294" s="559"/>
      <c r="VRL2294" s="559"/>
      <c r="VRM2294" s="559"/>
      <c r="VRN2294" s="559"/>
      <c r="VRO2294" s="559"/>
      <c r="VRP2294" s="559"/>
      <c r="VRQ2294" s="559"/>
      <c r="VRR2294" s="559"/>
      <c r="VRS2294" s="559"/>
      <c r="VRT2294" s="559"/>
      <c r="VRU2294" s="559"/>
      <c r="VRV2294" s="559"/>
      <c r="VRW2294" s="559"/>
      <c r="VRX2294" s="559"/>
      <c r="VRY2294" s="559"/>
      <c r="VRZ2294" s="559"/>
      <c r="VSA2294" s="559"/>
      <c r="VSB2294" s="559"/>
      <c r="VSC2294" s="559"/>
      <c r="VSD2294" s="559"/>
      <c r="VSE2294" s="559"/>
      <c r="VSF2294" s="559"/>
      <c r="VSG2294" s="559"/>
      <c r="VSH2294" s="559"/>
      <c r="VSI2294" s="559"/>
      <c r="VSJ2294" s="559"/>
      <c r="VSK2294" s="559"/>
      <c r="VSL2294" s="559"/>
      <c r="VSM2294" s="559"/>
      <c r="VSN2294" s="559"/>
      <c r="VSO2294" s="559"/>
      <c r="VSP2294" s="559"/>
      <c r="VSQ2294" s="559"/>
      <c r="VSR2294" s="559"/>
      <c r="VSS2294" s="559"/>
      <c r="VST2294" s="559"/>
      <c r="VSU2294" s="559"/>
      <c r="VSV2294" s="559"/>
      <c r="VSW2294" s="559"/>
      <c r="VSX2294" s="559"/>
      <c r="VSY2294" s="559"/>
      <c r="VSZ2294" s="559"/>
      <c r="VTA2294" s="559"/>
      <c r="VTB2294" s="559"/>
      <c r="VTC2294" s="559"/>
      <c r="VTD2294" s="559"/>
      <c r="VTE2294" s="559"/>
      <c r="VTF2294" s="559"/>
      <c r="VTG2294" s="559"/>
      <c r="VTH2294" s="559"/>
      <c r="VTI2294" s="559"/>
      <c r="VTJ2294" s="559"/>
      <c r="VTK2294" s="559"/>
      <c r="VTL2294" s="559"/>
      <c r="VTM2294" s="559"/>
      <c r="VTN2294" s="559"/>
      <c r="VTO2294" s="559"/>
      <c r="VTP2294" s="559"/>
      <c r="VTQ2294" s="559"/>
      <c r="VTR2294" s="559"/>
      <c r="VTS2294" s="559"/>
      <c r="VTT2294" s="559"/>
      <c r="VTU2294" s="559"/>
      <c r="VTV2294" s="559"/>
      <c r="VTW2294" s="559"/>
      <c r="VTX2294" s="559"/>
      <c r="VTY2294" s="559"/>
      <c r="VTZ2294" s="559"/>
      <c r="VUA2294" s="559"/>
      <c r="VUB2294" s="559"/>
      <c r="VUC2294" s="559"/>
      <c r="VUD2294" s="559"/>
      <c r="VUE2294" s="559"/>
      <c r="VUF2294" s="559"/>
      <c r="VUG2294" s="559"/>
      <c r="VUH2294" s="559"/>
      <c r="VUI2294" s="559"/>
      <c r="VUJ2294" s="559"/>
      <c r="VUK2294" s="559"/>
      <c r="VUL2294" s="559"/>
      <c r="VUM2294" s="559"/>
      <c r="VUN2294" s="559"/>
      <c r="VUO2294" s="559"/>
      <c r="VUP2294" s="559"/>
      <c r="VUQ2294" s="559"/>
      <c r="VUR2294" s="559"/>
      <c r="VUS2294" s="559"/>
      <c r="VUT2294" s="559"/>
      <c r="VUU2294" s="559"/>
      <c r="VUV2294" s="559"/>
      <c r="VUW2294" s="559"/>
      <c r="VUX2294" s="559"/>
      <c r="VUY2294" s="559"/>
      <c r="VUZ2294" s="559"/>
      <c r="VVA2294" s="559"/>
      <c r="VVB2294" s="559"/>
      <c r="VVC2294" s="559"/>
      <c r="VVD2294" s="559"/>
      <c r="VVE2294" s="559"/>
      <c r="VVF2294" s="559"/>
      <c r="VVG2294" s="559"/>
      <c r="VVH2294" s="559"/>
      <c r="VVI2294" s="559"/>
      <c r="VVJ2294" s="559"/>
      <c r="VVK2294" s="559"/>
      <c r="VVL2294" s="559"/>
      <c r="VVM2294" s="559"/>
      <c r="VVN2294" s="559"/>
      <c r="VVO2294" s="559"/>
      <c r="VVP2294" s="559"/>
      <c r="VVQ2294" s="559"/>
      <c r="VVR2294" s="559"/>
      <c r="VVS2294" s="559"/>
      <c r="VVT2294" s="559"/>
      <c r="VVU2294" s="559"/>
      <c r="VVV2294" s="559"/>
      <c r="VVW2294" s="559"/>
      <c r="VVX2294" s="559"/>
      <c r="VVY2294" s="559"/>
      <c r="VVZ2294" s="559"/>
      <c r="VWA2294" s="559"/>
      <c r="VWB2294" s="559"/>
      <c r="VWC2294" s="559"/>
      <c r="VWD2294" s="559"/>
      <c r="VWE2294" s="559"/>
      <c r="VWF2294" s="559"/>
      <c r="VWG2294" s="559"/>
      <c r="VWH2294" s="559"/>
      <c r="VWI2294" s="559"/>
      <c r="VWJ2294" s="559"/>
      <c r="VWK2294" s="559"/>
      <c r="VWL2294" s="559"/>
      <c r="VWM2294" s="559"/>
      <c r="VWN2294" s="559"/>
      <c r="VWO2294" s="559"/>
      <c r="VWP2294" s="559"/>
      <c r="VWQ2294" s="559"/>
      <c r="VWR2294" s="559"/>
      <c r="VWS2294" s="559"/>
      <c r="VWT2294" s="559"/>
      <c r="VWU2294" s="559"/>
      <c r="VWV2294" s="559"/>
      <c r="VWW2294" s="559"/>
      <c r="VWX2294" s="559"/>
      <c r="VWY2294" s="559"/>
      <c r="VWZ2294" s="559"/>
      <c r="VXA2294" s="559"/>
      <c r="VXB2294" s="559"/>
      <c r="VXC2294" s="559"/>
      <c r="VXD2294" s="559"/>
      <c r="VXE2294" s="559"/>
      <c r="VXF2294" s="559"/>
      <c r="VXG2294" s="559"/>
      <c r="VXH2294" s="559"/>
      <c r="VXI2294" s="559"/>
      <c r="VXJ2294" s="559"/>
      <c r="VXK2294" s="559"/>
      <c r="VXL2294" s="559"/>
      <c r="VXM2294" s="559"/>
      <c r="VXN2294" s="559"/>
      <c r="VXO2294" s="559"/>
      <c r="VXP2294" s="559"/>
      <c r="VXQ2294" s="559"/>
      <c r="VXR2294" s="559"/>
      <c r="VXS2294" s="559"/>
      <c r="VXT2294" s="559"/>
      <c r="VXU2294" s="559"/>
      <c r="VXV2294" s="559"/>
      <c r="VXW2294" s="559"/>
      <c r="VXX2294" s="559"/>
      <c r="VXY2294" s="559"/>
      <c r="VXZ2294" s="559"/>
      <c r="VYA2294" s="559"/>
      <c r="VYB2294" s="559"/>
      <c r="VYC2294" s="559"/>
      <c r="VYD2294" s="559"/>
      <c r="VYE2294" s="559"/>
      <c r="VYF2294" s="559"/>
      <c r="VYG2294" s="559"/>
      <c r="VYH2294" s="559"/>
      <c r="VYI2294" s="559"/>
      <c r="VYJ2294" s="559"/>
      <c r="VYK2294" s="559"/>
      <c r="VYL2294" s="559"/>
      <c r="VYM2294" s="559"/>
      <c r="VYN2294" s="559"/>
      <c r="VYO2294" s="559"/>
      <c r="VYP2294" s="559"/>
      <c r="VYQ2294" s="559"/>
      <c r="VYR2294" s="559"/>
      <c r="VYS2294" s="559"/>
      <c r="VYT2294" s="559"/>
      <c r="VYU2294" s="559"/>
      <c r="VYV2294" s="559"/>
      <c r="VYW2294" s="559"/>
      <c r="VYX2294" s="559"/>
      <c r="VYY2294" s="559"/>
      <c r="VYZ2294" s="559"/>
      <c r="VZA2294" s="559"/>
      <c r="VZB2294" s="559"/>
      <c r="VZC2294" s="559"/>
      <c r="VZD2294" s="559"/>
      <c r="VZE2294" s="559"/>
      <c r="VZF2294" s="559"/>
      <c r="VZG2294" s="559"/>
      <c r="VZH2294" s="559"/>
      <c r="VZI2294" s="559"/>
      <c r="VZJ2294" s="559"/>
      <c r="VZK2294" s="559"/>
      <c r="VZL2294" s="559"/>
      <c r="VZM2294" s="559"/>
      <c r="VZN2294" s="559"/>
      <c r="VZO2294" s="559"/>
      <c r="VZP2294" s="559"/>
      <c r="VZQ2294" s="559"/>
      <c r="VZR2294" s="559"/>
      <c r="VZS2294" s="559"/>
      <c r="VZT2294" s="559"/>
      <c r="VZU2294" s="559"/>
      <c r="VZV2294" s="559"/>
      <c r="VZW2294" s="559"/>
      <c r="VZX2294" s="559"/>
      <c r="VZY2294" s="559"/>
      <c r="VZZ2294" s="559"/>
      <c r="WAA2294" s="559"/>
      <c r="WAB2294" s="559"/>
      <c r="WAC2294" s="559"/>
      <c r="WAD2294" s="559"/>
      <c r="WAE2294" s="559"/>
      <c r="WAF2294" s="559"/>
      <c r="WAG2294" s="559"/>
      <c r="WAH2294" s="559"/>
      <c r="WAI2294" s="559"/>
      <c r="WAJ2294" s="559"/>
      <c r="WAK2294" s="559"/>
      <c r="WAL2294" s="559"/>
      <c r="WAM2294" s="559"/>
      <c r="WAN2294" s="559"/>
      <c r="WAO2294" s="559"/>
      <c r="WAP2294" s="559"/>
      <c r="WAQ2294" s="559"/>
      <c r="WAR2294" s="559"/>
      <c r="WAS2294" s="559"/>
      <c r="WAT2294" s="559"/>
      <c r="WAU2294" s="559"/>
      <c r="WAV2294" s="559"/>
      <c r="WAW2294" s="559"/>
      <c r="WAX2294" s="559"/>
      <c r="WAY2294" s="559"/>
      <c r="WAZ2294" s="559"/>
      <c r="WBA2294" s="559"/>
      <c r="WBB2294" s="559"/>
      <c r="WBC2294" s="559"/>
      <c r="WBD2294" s="559"/>
      <c r="WBE2294" s="559"/>
      <c r="WBF2294" s="559"/>
      <c r="WBG2294" s="559"/>
      <c r="WBH2294" s="559"/>
      <c r="WBI2294" s="559"/>
      <c r="WBJ2294" s="559"/>
      <c r="WBK2294" s="559"/>
      <c r="WBL2294" s="559"/>
      <c r="WBM2294" s="559"/>
      <c r="WBN2294" s="559"/>
      <c r="WBO2294" s="559"/>
      <c r="WBP2294" s="559"/>
      <c r="WBQ2294" s="559"/>
      <c r="WBR2294" s="559"/>
      <c r="WBS2294" s="559"/>
      <c r="WBT2294" s="559"/>
      <c r="WBU2294" s="559"/>
      <c r="WBV2294" s="559"/>
      <c r="WBW2294" s="559"/>
      <c r="WBX2294" s="559"/>
      <c r="WBY2294" s="559"/>
      <c r="WBZ2294" s="559"/>
      <c r="WCA2294" s="559"/>
      <c r="WCB2294" s="559"/>
      <c r="WCC2294" s="559"/>
      <c r="WCD2294" s="559"/>
      <c r="WCE2294" s="559"/>
      <c r="WCF2294" s="559"/>
      <c r="WCG2294" s="559"/>
      <c r="WCH2294" s="559"/>
      <c r="WCI2294" s="559"/>
      <c r="WCJ2294" s="559"/>
      <c r="WCK2294" s="559"/>
      <c r="WCL2294" s="559"/>
      <c r="WCM2294" s="559"/>
      <c r="WCN2294" s="559"/>
      <c r="WCO2294" s="559"/>
      <c r="WCP2294" s="559"/>
      <c r="WCQ2294" s="559"/>
      <c r="WCR2294" s="559"/>
      <c r="WCS2294" s="559"/>
      <c r="WCT2294" s="559"/>
      <c r="WCU2294" s="559"/>
      <c r="WCV2294" s="559"/>
      <c r="WCW2294" s="559"/>
      <c r="WCX2294" s="559"/>
      <c r="WCY2294" s="559"/>
      <c r="WCZ2294" s="559"/>
      <c r="WDA2294" s="559"/>
      <c r="WDB2294" s="559"/>
      <c r="WDC2294" s="559"/>
      <c r="WDD2294" s="559"/>
      <c r="WDE2294" s="559"/>
      <c r="WDF2294" s="559"/>
      <c r="WDG2294" s="559"/>
      <c r="WDH2294" s="559"/>
      <c r="WDI2294" s="559"/>
      <c r="WDJ2294" s="559"/>
      <c r="WDK2294" s="559"/>
      <c r="WDL2294" s="559"/>
      <c r="WDM2294" s="559"/>
      <c r="WDN2294" s="559"/>
      <c r="WDO2294" s="559"/>
      <c r="WDP2294" s="559"/>
      <c r="WDQ2294" s="559"/>
      <c r="WDR2294" s="559"/>
      <c r="WDS2294" s="559"/>
      <c r="WDT2294" s="559"/>
      <c r="WDU2294" s="559"/>
      <c r="WDV2294" s="559"/>
      <c r="WDW2294" s="559"/>
      <c r="WDX2294" s="559"/>
      <c r="WDY2294" s="559"/>
      <c r="WDZ2294" s="559"/>
      <c r="WEA2294" s="559"/>
      <c r="WEB2294" s="559"/>
      <c r="WEC2294" s="559"/>
      <c r="WED2294" s="559"/>
      <c r="WEE2294" s="559"/>
      <c r="WEF2294" s="559"/>
      <c r="WEG2294" s="559"/>
      <c r="WEH2294" s="559"/>
      <c r="WEI2294" s="559"/>
      <c r="WEJ2294" s="559"/>
      <c r="WEK2294" s="559"/>
      <c r="WEL2294" s="559"/>
      <c r="WEM2294" s="559"/>
      <c r="WEN2294" s="559"/>
      <c r="WEO2294" s="559"/>
      <c r="WEP2294" s="559"/>
      <c r="WEQ2294" s="559"/>
      <c r="WER2294" s="559"/>
      <c r="WES2294" s="559"/>
      <c r="WET2294" s="559"/>
      <c r="WEU2294" s="559"/>
      <c r="WEV2294" s="559"/>
      <c r="WEW2294" s="559"/>
      <c r="WEX2294" s="559"/>
      <c r="WEY2294" s="559"/>
      <c r="WEZ2294" s="559"/>
      <c r="WFA2294" s="559"/>
      <c r="WFB2294" s="559"/>
      <c r="WFC2294" s="559"/>
      <c r="WFD2294" s="559"/>
      <c r="WFE2294" s="559"/>
      <c r="WFF2294" s="559"/>
      <c r="WFG2294" s="559"/>
      <c r="WFH2294" s="559"/>
      <c r="WFI2294" s="559"/>
      <c r="WFJ2294" s="559"/>
      <c r="WFK2294" s="559"/>
      <c r="WFL2294" s="559"/>
      <c r="WFM2294" s="559"/>
      <c r="WFN2294" s="559"/>
      <c r="WFO2294" s="559"/>
      <c r="WFP2294" s="559"/>
      <c r="WFQ2294" s="559"/>
      <c r="WFR2294" s="559"/>
      <c r="WFS2294" s="559"/>
      <c r="WFT2294" s="559"/>
      <c r="WFU2294" s="559"/>
      <c r="WFV2294" s="559"/>
      <c r="WFW2294" s="559"/>
      <c r="WFX2294" s="559"/>
      <c r="WFY2294" s="559"/>
      <c r="WFZ2294" s="559"/>
      <c r="WGA2294" s="559"/>
      <c r="WGB2294" s="559"/>
      <c r="WGC2294" s="559"/>
      <c r="WGD2294" s="559"/>
      <c r="WGE2294" s="559"/>
      <c r="WGF2294" s="559"/>
      <c r="WGG2294" s="559"/>
      <c r="WGH2294" s="559"/>
      <c r="WGI2294" s="559"/>
      <c r="WGJ2294" s="559"/>
      <c r="WGK2294" s="559"/>
      <c r="WGL2294" s="559"/>
      <c r="WGM2294" s="559"/>
      <c r="WGN2294" s="559"/>
      <c r="WGO2294" s="559"/>
      <c r="WGP2294" s="559"/>
      <c r="WGQ2294" s="559"/>
      <c r="WGR2294" s="559"/>
      <c r="WGS2294" s="559"/>
      <c r="WGT2294" s="559"/>
      <c r="WGU2294" s="559"/>
      <c r="WGV2294" s="559"/>
      <c r="WGW2294" s="559"/>
      <c r="WGX2294" s="559"/>
      <c r="WGY2294" s="559"/>
      <c r="WGZ2294" s="559"/>
      <c r="WHA2294" s="559"/>
      <c r="WHB2294" s="559"/>
      <c r="WHC2294" s="559"/>
      <c r="WHD2294" s="559"/>
      <c r="WHE2294" s="559"/>
      <c r="WHF2294" s="559"/>
      <c r="WHG2294" s="559"/>
      <c r="WHH2294" s="559"/>
      <c r="WHI2294" s="559"/>
      <c r="WHJ2294" s="559"/>
      <c r="WHK2294" s="559"/>
      <c r="WHL2294" s="559"/>
      <c r="WHM2294" s="559"/>
      <c r="WHN2294" s="559"/>
      <c r="WHO2294" s="559"/>
      <c r="WHP2294" s="559"/>
      <c r="WHQ2294" s="559"/>
      <c r="WHR2294" s="559"/>
      <c r="WHS2294" s="559"/>
      <c r="WHT2294" s="559"/>
      <c r="WHU2294" s="559"/>
      <c r="WHV2294" s="559"/>
      <c r="WHW2294" s="559"/>
      <c r="WHX2294" s="559"/>
      <c r="WHY2294" s="559"/>
      <c r="WHZ2294" s="559"/>
      <c r="WIA2294" s="559"/>
      <c r="WIB2294" s="559"/>
      <c r="WIC2294" s="559"/>
      <c r="WID2294" s="559"/>
      <c r="WIE2294" s="559"/>
      <c r="WIF2294" s="559"/>
      <c r="WIG2294" s="559"/>
      <c r="WIH2294" s="559"/>
      <c r="WII2294" s="559"/>
      <c r="WIJ2294" s="559"/>
      <c r="WIK2294" s="559"/>
      <c r="WIL2294" s="559"/>
      <c r="WIM2294" s="559"/>
      <c r="WIN2294" s="559"/>
      <c r="WIO2294" s="559"/>
      <c r="WIP2294" s="559"/>
      <c r="WIQ2294" s="559"/>
      <c r="WIR2294" s="559"/>
      <c r="WIS2294" s="559"/>
      <c r="WIT2294" s="559"/>
      <c r="WIU2294" s="559"/>
      <c r="WIV2294" s="559"/>
      <c r="WIW2294" s="559"/>
      <c r="WIX2294" s="559"/>
      <c r="WIY2294" s="559"/>
      <c r="WIZ2294" s="559"/>
      <c r="WJA2294" s="559"/>
      <c r="WJB2294" s="559"/>
      <c r="WJC2294" s="559"/>
      <c r="WJD2294" s="559"/>
      <c r="WJE2294" s="559"/>
      <c r="WJF2294" s="559"/>
      <c r="WJG2294" s="559"/>
      <c r="WJH2294" s="559"/>
      <c r="WJI2294" s="559"/>
      <c r="WJJ2294" s="559"/>
      <c r="WJK2294" s="559"/>
      <c r="WJL2294" s="559"/>
      <c r="WJM2294" s="559"/>
      <c r="WJN2294" s="559"/>
      <c r="WJO2294" s="559"/>
      <c r="WJP2294" s="559"/>
      <c r="WJQ2294" s="559"/>
      <c r="WJR2294" s="559"/>
      <c r="WJS2294" s="559"/>
      <c r="WJT2294" s="559"/>
      <c r="WJU2294" s="559"/>
      <c r="WJV2294" s="559"/>
      <c r="WJW2294" s="559"/>
      <c r="WJX2294" s="559"/>
      <c r="WJY2294" s="559"/>
      <c r="WJZ2294" s="559"/>
      <c r="WKA2294" s="559"/>
      <c r="WKB2294" s="559"/>
      <c r="WKC2294" s="559"/>
      <c r="WKD2294" s="559"/>
      <c r="WKE2294" s="559"/>
      <c r="WKF2294" s="559"/>
      <c r="WKG2294" s="559"/>
      <c r="WKH2294" s="559"/>
      <c r="WKI2294" s="559"/>
      <c r="WKJ2294" s="559"/>
      <c r="WKK2294" s="559"/>
      <c r="WKL2294" s="559"/>
      <c r="WKM2294" s="559"/>
      <c r="WKN2294" s="559"/>
      <c r="WKO2294" s="559"/>
      <c r="WKP2294" s="559"/>
      <c r="WKQ2294" s="559"/>
      <c r="WKR2294" s="559"/>
      <c r="WKS2294" s="559"/>
      <c r="WKT2294" s="559"/>
      <c r="WKU2294" s="559"/>
      <c r="WKV2294" s="559"/>
      <c r="WKW2294" s="559"/>
      <c r="WKX2294" s="559"/>
      <c r="WKY2294" s="559"/>
      <c r="WKZ2294" s="559"/>
      <c r="WLA2294" s="559"/>
      <c r="WLB2294" s="559"/>
      <c r="WLC2294" s="559"/>
      <c r="WLD2294" s="559"/>
      <c r="WLE2294" s="559"/>
      <c r="WLF2294" s="559"/>
      <c r="WLG2294" s="559"/>
      <c r="WLH2294" s="559"/>
      <c r="WLI2294" s="559"/>
      <c r="WLJ2294" s="559"/>
      <c r="WLK2294" s="559"/>
      <c r="WLL2294" s="559"/>
      <c r="WLM2294" s="559"/>
      <c r="WLN2294" s="559"/>
      <c r="WLO2294" s="559"/>
      <c r="WLP2294" s="559"/>
      <c r="WLQ2294" s="559"/>
      <c r="WLR2294" s="559"/>
      <c r="WLS2294" s="559"/>
      <c r="WLT2294" s="559"/>
      <c r="WLU2294" s="559"/>
      <c r="WLV2294" s="559"/>
      <c r="WLW2294" s="559"/>
      <c r="WLX2294" s="559"/>
      <c r="WLY2294" s="559"/>
      <c r="WLZ2294" s="559"/>
      <c r="WMA2294" s="559"/>
      <c r="WMB2294" s="559"/>
      <c r="WMC2294" s="559"/>
      <c r="WMD2294" s="559"/>
      <c r="WME2294" s="559"/>
      <c r="WMF2294" s="559"/>
      <c r="WMG2294" s="559"/>
      <c r="WMH2294" s="559"/>
      <c r="WMI2294" s="559"/>
      <c r="WMJ2294" s="559"/>
      <c r="WMK2294" s="559"/>
      <c r="WML2294" s="559"/>
      <c r="WMM2294" s="559"/>
      <c r="WMN2294" s="559"/>
      <c r="WMO2294" s="559"/>
      <c r="WMP2294" s="559"/>
      <c r="WMQ2294" s="559"/>
      <c r="WMR2294" s="559"/>
      <c r="WMS2294" s="559"/>
      <c r="WMT2294" s="559"/>
      <c r="WMU2294" s="559"/>
      <c r="WMV2294" s="559"/>
      <c r="WMW2294" s="559"/>
      <c r="WMX2294" s="559"/>
      <c r="WMY2294" s="559"/>
      <c r="WMZ2294" s="559"/>
      <c r="WNA2294" s="559"/>
      <c r="WNB2294" s="559"/>
      <c r="WNC2294" s="559"/>
      <c r="WND2294" s="559"/>
      <c r="WNE2294" s="559"/>
      <c r="WNF2294" s="559"/>
      <c r="WNG2294" s="559"/>
      <c r="WNH2294" s="559"/>
      <c r="WNI2294" s="559"/>
      <c r="WNJ2294" s="559"/>
      <c r="WNK2294" s="559"/>
      <c r="WNL2294" s="559"/>
      <c r="WNM2294" s="559"/>
      <c r="WNN2294" s="559"/>
      <c r="WNO2294" s="559"/>
      <c r="WNP2294" s="559"/>
      <c r="WNQ2294" s="559"/>
      <c r="WNR2294" s="559"/>
      <c r="WNS2294" s="559"/>
      <c r="WNT2294" s="559"/>
      <c r="WNU2294" s="559"/>
      <c r="WNV2294" s="559"/>
      <c r="WNW2294" s="559"/>
      <c r="WNX2294" s="559"/>
      <c r="WNY2294" s="559"/>
      <c r="WNZ2294" s="559"/>
      <c r="WOA2294" s="559"/>
      <c r="WOB2294" s="559"/>
      <c r="WOC2294" s="559"/>
      <c r="WOD2294" s="559"/>
      <c r="WOE2294" s="559"/>
      <c r="WOF2294" s="559"/>
      <c r="WOG2294" s="559"/>
      <c r="WOH2294" s="559"/>
      <c r="WOI2294" s="559"/>
      <c r="WOJ2294" s="559"/>
      <c r="WOK2294" s="559"/>
      <c r="WOL2294" s="559"/>
      <c r="WOM2294" s="559"/>
      <c r="WON2294" s="559"/>
      <c r="WOO2294" s="559"/>
      <c r="WOP2294" s="559"/>
      <c r="WOQ2294" s="559"/>
      <c r="WOR2294" s="559"/>
      <c r="WOS2294" s="559"/>
      <c r="WOT2294" s="559"/>
      <c r="WOU2294" s="559"/>
      <c r="WOV2294" s="559"/>
      <c r="WOW2294" s="559"/>
      <c r="WOX2294" s="559"/>
      <c r="WOY2294" s="559"/>
      <c r="WOZ2294" s="559"/>
      <c r="WPA2294" s="559"/>
      <c r="WPB2294" s="559"/>
      <c r="WPC2294" s="559"/>
      <c r="WPD2294" s="559"/>
      <c r="WPE2294" s="559"/>
      <c r="WPF2294" s="559"/>
      <c r="WPG2294" s="559"/>
      <c r="WPH2294" s="559"/>
      <c r="WPI2294" s="559"/>
      <c r="WPJ2294" s="559"/>
      <c r="WPK2294" s="559"/>
      <c r="WPL2294" s="559"/>
      <c r="WPM2294" s="559"/>
      <c r="WPN2294" s="559"/>
      <c r="WPO2294" s="559"/>
      <c r="WPP2294" s="559"/>
      <c r="WPQ2294" s="559"/>
      <c r="WPR2294" s="559"/>
      <c r="WPS2294" s="559"/>
      <c r="WPT2294" s="559"/>
      <c r="WPU2294" s="559"/>
      <c r="WPV2294" s="559"/>
      <c r="WPW2294" s="559"/>
      <c r="WPX2294" s="559"/>
      <c r="WPY2294" s="559"/>
      <c r="WPZ2294" s="559"/>
      <c r="WQA2294" s="559"/>
      <c r="WQB2294" s="559"/>
      <c r="WQC2294" s="559"/>
      <c r="WQD2294" s="559"/>
      <c r="WQE2294" s="559"/>
      <c r="WQF2294" s="559"/>
      <c r="WQG2294" s="559"/>
      <c r="WQH2294" s="559"/>
      <c r="WQI2294" s="559"/>
      <c r="WQJ2294" s="559"/>
      <c r="WQK2294" s="559"/>
      <c r="WQL2294" s="559"/>
      <c r="WQM2294" s="559"/>
      <c r="WQN2294" s="559"/>
      <c r="WQO2294" s="559"/>
      <c r="WQP2294" s="559"/>
      <c r="WQQ2294" s="559"/>
      <c r="WQR2294" s="559"/>
      <c r="WQS2294" s="559"/>
      <c r="WQT2294" s="559"/>
      <c r="WQU2294" s="559"/>
      <c r="WQV2294" s="559"/>
      <c r="WQW2294" s="559"/>
      <c r="WQX2294" s="559"/>
      <c r="WQY2294" s="559"/>
      <c r="WQZ2294" s="559"/>
      <c r="WRA2294" s="559"/>
      <c r="WRB2294" s="559"/>
      <c r="WRC2294" s="559"/>
      <c r="WRD2294" s="559"/>
      <c r="WRE2294" s="559"/>
      <c r="WRF2294" s="559"/>
      <c r="WRG2294" s="559"/>
      <c r="WRH2294" s="559"/>
      <c r="WRI2294" s="559"/>
      <c r="WRJ2294" s="559"/>
      <c r="WRK2294" s="559"/>
      <c r="WRL2294" s="559"/>
      <c r="WRM2294" s="559"/>
      <c r="WRN2294" s="559"/>
      <c r="WRO2294" s="559"/>
      <c r="WRP2294" s="559"/>
      <c r="WRQ2294" s="559"/>
      <c r="WRR2294" s="559"/>
      <c r="WRS2294" s="559"/>
      <c r="WRT2294" s="559"/>
      <c r="WRU2294" s="559"/>
      <c r="WRV2294" s="559"/>
      <c r="WRW2294" s="559"/>
      <c r="WRX2294" s="559"/>
      <c r="WRY2294" s="559"/>
      <c r="WRZ2294" s="559"/>
      <c r="WSA2294" s="559"/>
      <c r="WSB2294" s="559"/>
      <c r="WSC2294" s="559"/>
      <c r="WSD2294" s="559"/>
      <c r="WSE2294" s="559"/>
      <c r="WSF2294" s="559"/>
      <c r="WSG2294" s="559"/>
      <c r="WSH2294" s="559"/>
      <c r="WSI2294" s="559"/>
      <c r="WSJ2294" s="559"/>
      <c r="WSK2294" s="559"/>
      <c r="WSL2294" s="559"/>
      <c r="WSM2294" s="559"/>
      <c r="WSN2294" s="559"/>
      <c r="WSO2294" s="559"/>
      <c r="WSP2294" s="559"/>
      <c r="WSQ2294" s="559"/>
      <c r="WSR2294" s="559"/>
      <c r="WSS2294" s="559"/>
      <c r="WST2294" s="559"/>
      <c r="WSU2294" s="559"/>
      <c r="WSV2294" s="559"/>
      <c r="WSW2294" s="559"/>
      <c r="WSX2294" s="559"/>
      <c r="WSY2294" s="559"/>
      <c r="WSZ2294" s="559"/>
      <c r="WTA2294" s="559"/>
      <c r="WTB2294" s="559"/>
      <c r="WTC2294" s="559"/>
      <c r="WTD2294" s="559"/>
      <c r="WTE2294" s="559"/>
      <c r="WTF2294" s="559"/>
      <c r="WTG2294" s="559"/>
      <c r="WTH2294" s="559"/>
      <c r="WTI2294" s="559"/>
      <c r="WTJ2294" s="559"/>
      <c r="WTK2294" s="559"/>
      <c r="WTL2294" s="559"/>
      <c r="WTM2294" s="559"/>
      <c r="WTN2294" s="559"/>
      <c r="WTO2294" s="559"/>
      <c r="WTP2294" s="559"/>
      <c r="WTQ2294" s="559"/>
      <c r="WTR2294" s="559"/>
      <c r="WTS2294" s="559"/>
      <c r="WTT2294" s="559"/>
      <c r="WTU2294" s="559"/>
      <c r="WTV2294" s="559"/>
      <c r="WTW2294" s="559"/>
      <c r="WTX2294" s="559"/>
      <c r="WTY2294" s="559"/>
      <c r="WTZ2294" s="559"/>
      <c r="WUA2294" s="559"/>
      <c r="WUB2294" s="559"/>
      <c r="WUC2294" s="559"/>
      <c r="WUD2294" s="559"/>
      <c r="WUE2294" s="559"/>
      <c r="WUF2294" s="559"/>
      <c r="WUG2294" s="559"/>
      <c r="WUH2294" s="559"/>
      <c r="WUI2294" s="559"/>
      <c r="WUJ2294" s="559"/>
      <c r="WUK2294" s="559"/>
      <c r="WUL2294" s="559"/>
      <c r="WUM2294" s="559"/>
      <c r="WUN2294" s="559"/>
      <c r="WUO2294" s="559"/>
      <c r="WUP2294" s="559"/>
      <c r="WUQ2294" s="559"/>
      <c r="WUR2294" s="559"/>
      <c r="WUS2294" s="559"/>
      <c r="WUT2294" s="559"/>
      <c r="WUU2294" s="559"/>
      <c r="WUV2294" s="559"/>
      <c r="WUW2294" s="559"/>
      <c r="WUX2294" s="559"/>
      <c r="WUY2294" s="559"/>
      <c r="WUZ2294" s="559"/>
      <c r="WVA2294" s="559"/>
      <c r="WVB2294" s="559"/>
      <c r="WVC2294" s="559"/>
      <c r="WVD2294" s="559"/>
      <c r="WVE2294" s="559"/>
      <c r="WVF2294" s="559"/>
      <c r="WVG2294" s="559"/>
      <c r="WVH2294" s="559"/>
      <c r="WVI2294" s="559"/>
      <c r="WVJ2294" s="559"/>
      <c r="WVK2294" s="559"/>
      <c r="WVL2294" s="559"/>
      <c r="WVM2294" s="559"/>
      <c r="WVN2294" s="559"/>
      <c r="WVO2294" s="559"/>
      <c r="WVP2294" s="559"/>
      <c r="WVQ2294" s="559"/>
      <c r="WVR2294" s="559"/>
      <c r="WVS2294" s="559"/>
      <c r="WVT2294" s="559"/>
      <c r="WVU2294" s="559"/>
      <c r="WVV2294" s="559"/>
      <c r="WVW2294" s="559"/>
      <c r="WVX2294" s="559"/>
      <c r="WVY2294" s="559"/>
      <c r="WVZ2294" s="559"/>
      <c r="WWA2294" s="559"/>
      <c r="WWB2294" s="559"/>
      <c r="WWC2294" s="559"/>
      <c r="WWD2294" s="559"/>
      <c r="WWE2294" s="559"/>
      <c r="WWF2294" s="559"/>
      <c r="WWG2294" s="559"/>
      <c r="WWH2294" s="559"/>
      <c r="WWI2294" s="559"/>
      <c r="WWJ2294" s="559"/>
      <c r="WWK2294" s="559"/>
      <c r="WWL2294" s="559"/>
      <c r="WWM2294" s="559"/>
      <c r="WWN2294" s="559"/>
      <c r="WWO2294" s="559"/>
      <c r="WWP2294" s="559"/>
      <c r="WWQ2294" s="559"/>
      <c r="WWR2294" s="559"/>
      <c r="WWS2294" s="559"/>
      <c r="WWT2294" s="559"/>
      <c r="WWU2294" s="559"/>
      <c r="WWV2294" s="559"/>
      <c r="WWW2294" s="559"/>
      <c r="WWX2294" s="559"/>
      <c r="WWY2294" s="559"/>
      <c r="WWZ2294" s="559"/>
      <c r="WXA2294" s="559"/>
      <c r="WXB2294" s="559"/>
      <c r="WXC2294" s="559"/>
      <c r="WXD2294" s="559"/>
      <c r="WXE2294" s="559"/>
      <c r="WXF2294" s="559"/>
      <c r="WXG2294" s="559"/>
      <c r="WXH2294" s="559"/>
      <c r="WXI2294" s="559"/>
      <c r="WXJ2294" s="559"/>
      <c r="WXK2294" s="559"/>
      <c r="WXL2294" s="559"/>
      <c r="WXM2294" s="559"/>
      <c r="WXN2294" s="559"/>
      <c r="WXO2294" s="559"/>
      <c r="WXP2294" s="559"/>
      <c r="WXQ2294" s="559"/>
      <c r="WXR2294" s="559"/>
      <c r="WXS2294" s="559"/>
      <c r="WXT2294" s="559"/>
      <c r="WXU2294" s="559"/>
      <c r="WXV2294" s="559"/>
      <c r="WXW2294" s="559"/>
      <c r="WXX2294" s="559"/>
      <c r="WXY2294" s="559"/>
      <c r="WXZ2294" s="559"/>
      <c r="WYA2294" s="559"/>
      <c r="WYB2294" s="559"/>
      <c r="WYC2294" s="559"/>
      <c r="WYD2294" s="559"/>
      <c r="WYE2294" s="559"/>
      <c r="WYF2294" s="559"/>
      <c r="WYG2294" s="559"/>
      <c r="WYH2294" s="559"/>
      <c r="WYI2294" s="559"/>
      <c r="WYJ2294" s="559"/>
      <c r="WYK2294" s="559"/>
      <c r="WYL2294" s="559"/>
      <c r="WYM2294" s="559"/>
      <c r="WYN2294" s="559"/>
      <c r="WYO2294" s="559"/>
      <c r="WYP2294" s="559"/>
      <c r="WYQ2294" s="559"/>
      <c r="WYR2294" s="559"/>
      <c r="WYS2294" s="559"/>
      <c r="WYT2294" s="559"/>
      <c r="WYU2294" s="559"/>
      <c r="WYV2294" s="559"/>
      <c r="WYW2294" s="559"/>
      <c r="WYX2294" s="559"/>
      <c r="WYY2294" s="559"/>
      <c r="WYZ2294" s="559"/>
      <c r="WZA2294" s="559"/>
      <c r="WZB2294" s="559"/>
      <c r="WZC2294" s="559"/>
      <c r="WZD2294" s="559"/>
      <c r="WZE2294" s="559"/>
      <c r="WZF2294" s="559"/>
      <c r="WZG2294" s="559"/>
      <c r="WZH2294" s="559"/>
      <c r="WZI2294" s="559"/>
      <c r="WZJ2294" s="559"/>
      <c r="WZK2294" s="559"/>
      <c r="WZL2294" s="559"/>
      <c r="WZM2294" s="559"/>
      <c r="WZN2294" s="559"/>
      <c r="WZO2294" s="559"/>
      <c r="WZP2294" s="559"/>
      <c r="WZQ2294" s="559"/>
      <c r="WZR2294" s="559"/>
      <c r="WZS2294" s="559"/>
      <c r="WZT2294" s="559"/>
      <c r="WZU2294" s="559"/>
      <c r="WZV2294" s="559"/>
      <c r="WZW2294" s="559"/>
      <c r="WZX2294" s="559"/>
      <c r="WZY2294" s="559"/>
      <c r="WZZ2294" s="559"/>
      <c r="XAA2294" s="559"/>
      <c r="XAB2294" s="559"/>
      <c r="XAC2294" s="559"/>
      <c r="XAD2294" s="559"/>
      <c r="XAE2294" s="559"/>
      <c r="XAF2294" s="559"/>
      <c r="XAG2294" s="559"/>
      <c r="XAH2294" s="559"/>
      <c r="XAI2294" s="559"/>
      <c r="XAJ2294" s="559"/>
      <c r="XAK2294" s="559"/>
      <c r="XAL2294" s="559"/>
      <c r="XAM2294" s="559"/>
      <c r="XAN2294" s="559"/>
      <c r="XAO2294" s="559"/>
      <c r="XAP2294" s="559"/>
      <c r="XAQ2294" s="559"/>
      <c r="XAR2294" s="559"/>
      <c r="XAS2294" s="559"/>
      <c r="XAT2294" s="559"/>
      <c r="XAU2294" s="559"/>
      <c r="XAV2294" s="559"/>
      <c r="XAW2294" s="559"/>
      <c r="XAX2294" s="559"/>
      <c r="XAY2294" s="559"/>
      <c r="XAZ2294" s="559"/>
      <c r="XBA2294" s="559"/>
      <c r="XBB2294" s="559"/>
      <c r="XBC2294" s="559"/>
      <c r="XBD2294" s="559"/>
      <c r="XBE2294" s="559"/>
      <c r="XBF2294" s="559"/>
      <c r="XBG2294" s="559"/>
      <c r="XBH2294" s="559"/>
      <c r="XBI2294" s="559"/>
      <c r="XBJ2294" s="559"/>
      <c r="XBK2294" s="559"/>
      <c r="XBL2294" s="559"/>
      <c r="XBM2294" s="559"/>
      <c r="XBN2294" s="559"/>
      <c r="XBO2294" s="559"/>
      <c r="XBP2294" s="559"/>
      <c r="XBQ2294" s="559"/>
      <c r="XBR2294" s="559"/>
      <c r="XBS2294" s="559"/>
      <c r="XBT2294" s="559"/>
      <c r="XBU2294" s="559"/>
      <c r="XBV2294" s="559"/>
      <c r="XBW2294" s="559"/>
      <c r="XBX2294" s="559"/>
      <c r="XBY2294" s="559"/>
      <c r="XBZ2294" s="559"/>
      <c r="XCA2294" s="559"/>
      <c r="XCB2294" s="559"/>
      <c r="XCC2294" s="559"/>
      <c r="XCD2294" s="559"/>
      <c r="XCE2294" s="559"/>
      <c r="XCF2294" s="559"/>
      <c r="XCG2294" s="559"/>
      <c r="XCH2294" s="559"/>
      <c r="XCI2294" s="559"/>
      <c r="XCJ2294" s="559"/>
      <c r="XCK2294" s="559"/>
      <c r="XCL2294" s="559"/>
      <c r="XCM2294" s="559"/>
      <c r="XCN2294" s="559"/>
      <c r="XCO2294" s="559"/>
      <c r="XCP2294" s="559"/>
      <c r="XCQ2294" s="559"/>
      <c r="XCR2294" s="559"/>
      <c r="XCS2294" s="559"/>
      <c r="XCT2294" s="559"/>
      <c r="XCU2294" s="559"/>
      <c r="XCV2294" s="559"/>
      <c r="XCW2294" s="559"/>
      <c r="XCX2294" s="559"/>
      <c r="XCY2294" s="559"/>
      <c r="XCZ2294" s="559"/>
      <c r="XDA2294" s="559"/>
      <c r="XDB2294" s="559"/>
      <c r="XDC2294" s="559"/>
      <c r="XDD2294" s="559"/>
      <c r="XDE2294" s="559"/>
      <c r="XDF2294" s="559"/>
      <c r="XDG2294" s="559"/>
      <c r="XDH2294" s="559"/>
      <c r="XDI2294" s="559"/>
      <c r="XDJ2294" s="559"/>
      <c r="XDK2294" s="559"/>
      <c r="XDL2294" s="559"/>
      <c r="XDM2294" s="559"/>
      <c r="XDN2294" s="559"/>
      <c r="XDO2294" s="559"/>
      <c r="XDP2294" s="559"/>
      <c r="XDQ2294" s="559"/>
      <c r="XDR2294" s="559"/>
      <c r="XDS2294" s="559"/>
      <c r="XDT2294" s="559"/>
      <c r="XDU2294" s="559"/>
      <c r="XDV2294" s="559"/>
      <c r="XDW2294" s="559"/>
      <c r="XDX2294" s="559"/>
      <c r="XDY2294" s="559"/>
      <c r="XDZ2294" s="559"/>
      <c r="XEA2294" s="559"/>
      <c r="XEB2294" s="559"/>
      <c r="XEC2294" s="559"/>
      <c r="XED2294" s="559"/>
      <c r="XEE2294" s="559"/>
      <c r="XEF2294" s="559"/>
      <c r="XEG2294" s="559"/>
      <c r="XEH2294" s="559"/>
      <c r="XEI2294" s="559"/>
      <c r="XEJ2294" s="559"/>
      <c r="XEK2294" s="559"/>
      <c r="XEL2294" s="559"/>
      <c r="XEM2294" s="559"/>
      <c r="XEN2294" s="559"/>
      <c r="XEO2294" s="559"/>
      <c r="XEP2294" s="559"/>
      <c r="XEQ2294" s="559"/>
      <c r="XER2294" s="559"/>
      <c r="XES2294" s="559"/>
      <c r="XET2294" s="559"/>
      <c r="XEU2294" s="559"/>
      <c r="XEV2294" s="559"/>
      <c r="XEW2294" s="559"/>
      <c r="XEX2294" s="559"/>
      <c r="XEY2294" s="559"/>
    </row>
    <row r="2295" spans="1:16379" s="626" customFormat="1" x14ac:dyDescent="0.3">
      <c r="A2295" s="486" t="s">
        <v>5554</v>
      </c>
      <c r="B2295" s="543"/>
      <c r="C2295" s="486" t="s">
        <v>553</v>
      </c>
      <c r="D2295" s="122" t="s">
        <v>4660</v>
      </c>
      <c r="E2295" s="496" t="s">
        <v>1685</v>
      </c>
      <c r="F2295" s="517">
        <v>1</v>
      </c>
      <c r="G2295" s="517"/>
      <c r="H2295" s="517"/>
      <c r="I2295" s="517"/>
      <c r="J2295" s="517"/>
      <c r="K2295" s="517"/>
      <c r="L2295" s="494">
        <f t="shared" ref="L2295" si="1314">F2295</f>
        <v>1</v>
      </c>
      <c r="M2295" s="490">
        <v>1</v>
      </c>
      <c r="N2295" s="491">
        <f t="shared" ref="N2295:N2299" si="1315">ROUND(M2295*L2295,2)</f>
        <v>1</v>
      </c>
      <c r="O2295" s="577"/>
      <c r="P2295" s="577"/>
      <c r="Q2295" s="492">
        <f t="shared" ref="Q2295:Q2299" si="1316">ROUND(N2295*O2295,2)</f>
        <v>0</v>
      </c>
      <c r="R2295" s="492"/>
      <c r="S2295" s="715">
        <f t="shared" ref="S2295:S2299" si="1317">ROUND(Q2295+R2295,2)</f>
        <v>0</v>
      </c>
      <c r="T2295" s="584"/>
      <c r="U2295" s="625"/>
      <c r="V2295" s="625"/>
      <c r="W2295" s="625"/>
      <c r="X2295" s="625"/>
      <c r="Y2295" s="625"/>
    </row>
    <row r="2296" spans="1:16379" s="626" customFormat="1" x14ac:dyDescent="0.3">
      <c r="A2296" s="486" t="s">
        <v>5555</v>
      </c>
      <c r="B2296" s="543"/>
      <c r="C2296" s="486" t="s">
        <v>553</v>
      </c>
      <c r="D2296" s="813" t="s">
        <v>4664</v>
      </c>
      <c r="E2296" s="496" t="s">
        <v>18</v>
      </c>
      <c r="F2296" s="517">
        <v>1</v>
      </c>
      <c r="G2296" s="517"/>
      <c r="H2296" s="517"/>
      <c r="I2296" s="517"/>
      <c r="J2296" s="517"/>
      <c r="K2296" s="517"/>
      <c r="L2296" s="494">
        <f t="shared" ref="L2296:L2299" si="1318">F2296</f>
        <v>1</v>
      </c>
      <c r="M2296" s="490">
        <v>1</v>
      </c>
      <c r="N2296" s="491">
        <f t="shared" si="1315"/>
        <v>1</v>
      </c>
      <c r="O2296" s="577"/>
      <c r="P2296" s="577"/>
      <c r="Q2296" s="492">
        <f t="shared" si="1316"/>
        <v>0</v>
      </c>
      <c r="R2296" s="492"/>
      <c r="S2296" s="715">
        <f t="shared" si="1317"/>
        <v>0</v>
      </c>
      <c r="T2296" s="584"/>
      <c r="U2296" s="625"/>
      <c r="V2296" s="625"/>
      <c r="W2296" s="625"/>
      <c r="X2296" s="625"/>
      <c r="Y2296" s="625"/>
    </row>
    <row r="2297" spans="1:16379" s="626" customFormat="1" x14ac:dyDescent="0.3">
      <c r="A2297" s="486" t="s">
        <v>5556</v>
      </c>
      <c r="B2297" s="543"/>
      <c r="C2297" s="486" t="s">
        <v>553</v>
      </c>
      <c r="D2297" s="125" t="s">
        <v>4662</v>
      </c>
      <c r="E2297" s="496" t="s">
        <v>18</v>
      </c>
      <c r="F2297" s="517">
        <v>1</v>
      </c>
      <c r="G2297" s="517"/>
      <c r="H2297" s="517"/>
      <c r="I2297" s="517"/>
      <c r="J2297" s="517"/>
      <c r="K2297" s="517"/>
      <c r="L2297" s="494">
        <f t="shared" si="1318"/>
        <v>1</v>
      </c>
      <c r="M2297" s="490">
        <v>1</v>
      </c>
      <c r="N2297" s="491">
        <f t="shared" si="1315"/>
        <v>1</v>
      </c>
      <c r="O2297" s="577"/>
      <c r="P2297" s="577"/>
      <c r="Q2297" s="492">
        <f t="shared" si="1316"/>
        <v>0</v>
      </c>
      <c r="R2297" s="492"/>
      <c r="S2297" s="715">
        <f t="shared" si="1317"/>
        <v>0</v>
      </c>
      <c r="T2297" s="584"/>
      <c r="U2297" s="625"/>
      <c r="V2297" s="625"/>
      <c r="W2297" s="625"/>
      <c r="X2297" s="625"/>
      <c r="Y2297" s="625"/>
    </row>
    <row r="2298" spans="1:16379" s="626" customFormat="1" x14ac:dyDescent="0.3">
      <c r="A2298" s="486" t="s">
        <v>5557</v>
      </c>
      <c r="B2298" s="543"/>
      <c r="C2298" s="486" t="s">
        <v>553</v>
      </c>
      <c r="D2298" s="813" t="s">
        <v>4661</v>
      </c>
      <c r="E2298" s="496" t="s">
        <v>18</v>
      </c>
      <c r="F2298" s="517">
        <v>1</v>
      </c>
      <c r="G2298" s="517"/>
      <c r="H2298" s="517"/>
      <c r="I2298" s="517"/>
      <c r="J2298" s="517"/>
      <c r="K2298" s="517"/>
      <c r="L2298" s="494">
        <f t="shared" si="1318"/>
        <v>1</v>
      </c>
      <c r="M2298" s="490">
        <v>1</v>
      </c>
      <c r="N2298" s="491">
        <f t="shared" si="1315"/>
        <v>1</v>
      </c>
      <c r="O2298" s="577"/>
      <c r="P2298" s="577"/>
      <c r="Q2298" s="492">
        <f t="shared" si="1316"/>
        <v>0</v>
      </c>
      <c r="R2298" s="492"/>
      <c r="S2298" s="715">
        <f t="shared" si="1317"/>
        <v>0</v>
      </c>
      <c r="T2298" s="584"/>
      <c r="U2298" s="625"/>
      <c r="V2298" s="625"/>
      <c r="W2298" s="625"/>
      <c r="X2298" s="625"/>
      <c r="Y2298" s="625"/>
    </row>
    <row r="2299" spans="1:16379" s="626" customFormat="1" x14ac:dyDescent="0.3">
      <c r="A2299" s="486" t="s">
        <v>5558</v>
      </c>
      <c r="B2299" s="543"/>
      <c r="C2299" s="486" t="s">
        <v>553</v>
      </c>
      <c r="D2299" s="813" t="s">
        <v>4658</v>
      </c>
      <c r="E2299" s="496" t="s">
        <v>18</v>
      </c>
      <c r="F2299" s="517">
        <v>1</v>
      </c>
      <c r="G2299" s="517"/>
      <c r="H2299" s="517"/>
      <c r="I2299" s="517"/>
      <c r="J2299" s="517"/>
      <c r="K2299" s="517"/>
      <c r="L2299" s="494">
        <f t="shared" si="1318"/>
        <v>1</v>
      </c>
      <c r="M2299" s="490">
        <v>1</v>
      </c>
      <c r="N2299" s="491">
        <f t="shared" si="1315"/>
        <v>1</v>
      </c>
      <c r="O2299" s="577"/>
      <c r="P2299" s="577"/>
      <c r="Q2299" s="492">
        <f t="shared" si="1316"/>
        <v>0</v>
      </c>
      <c r="R2299" s="492"/>
      <c r="S2299" s="715">
        <f t="shared" si="1317"/>
        <v>0</v>
      </c>
      <c r="T2299" s="584"/>
      <c r="U2299" s="625"/>
      <c r="V2299" s="625"/>
      <c r="W2299" s="625"/>
      <c r="X2299" s="625"/>
      <c r="Y2299" s="625"/>
    </row>
    <row r="2300" spans="1:16379" s="559" customFormat="1" x14ac:dyDescent="0.3">
      <c r="A2300" s="477" t="s">
        <v>5559</v>
      </c>
      <c r="B2300" s="501" t="s">
        <v>2089</v>
      </c>
      <c r="C2300" s="504" t="s">
        <v>552</v>
      </c>
      <c r="D2300" s="499" t="s">
        <v>1127</v>
      </c>
      <c r="E2300" s="479" t="s">
        <v>18</v>
      </c>
      <c r="F2300" s="500">
        <f>F2301</f>
        <v>1</v>
      </c>
      <c r="G2300" s="500"/>
      <c r="H2300" s="500"/>
      <c r="I2300" s="500"/>
      <c r="J2300" s="500"/>
      <c r="K2300" s="500"/>
      <c r="L2300" s="506">
        <f>F2300</f>
        <v>1</v>
      </c>
      <c r="M2300" s="507">
        <v>1</v>
      </c>
      <c r="N2300" s="483">
        <f>ROUND(M2300*L2300,2)</f>
        <v>1</v>
      </c>
      <c r="O2300" s="575"/>
      <c r="P2300" s="575"/>
      <c r="Q2300" s="485"/>
      <c r="R2300" s="485">
        <f>ROUND(N2300*P2300,2)</f>
        <v>0</v>
      </c>
      <c r="S2300" s="715">
        <f>ROUND(Q2300+R2300,2)</f>
        <v>0</v>
      </c>
      <c r="T2300" s="586"/>
      <c r="U2300" s="558"/>
      <c r="V2300" s="558"/>
      <c r="W2300" s="558"/>
      <c r="X2300" s="558"/>
      <c r="Y2300" s="558"/>
    </row>
    <row r="2301" spans="1:16379" s="626" customFormat="1" x14ac:dyDescent="0.3">
      <c r="A2301" s="486" t="s">
        <v>5560</v>
      </c>
      <c r="B2301" s="543"/>
      <c r="C2301" s="486" t="s">
        <v>553</v>
      </c>
      <c r="D2301" s="120" t="s">
        <v>4981</v>
      </c>
      <c r="E2301" s="479" t="s">
        <v>18</v>
      </c>
      <c r="F2301" s="517">
        <v>1</v>
      </c>
      <c r="G2301" s="517"/>
      <c r="H2301" s="517"/>
      <c r="I2301" s="517"/>
      <c r="J2301" s="517"/>
      <c r="K2301" s="517"/>
      <c r="L2301" s="494">
        <f t="shared" ref="L2301" si="1319">F2301</f>
        <v>1</v>
      </c>
      <c r="M2301" s="490">
        <v>1</v>
      </c>
      <c r="N2301" s="491">
        <f t="shared" ref="N2301" si="1320">ROUND(M2301*L2301,2)</f>
        <v>1</v>
      </c>
      <c r="O2301" s="577"/>
      <c r="P2301" s="577"/>
      <c r="Q2301" s="492">
        <f>ROUND(N2301*O2301,2)</f>
        <v>0</v>
      </c>
      <c r="R2301" s="492"/>
      <c r="S2301" s="715">
        <f>ROUND(Q2301+R2301,2)</f>
        <v>0</v>
      </c>
      <c r="T2301" s="584"/>
      <c r="U2301" s="625"/>
      <c r="V2301" s="625"/>
      <c r="W2301" s="625"/>
      <c r="X2301" s="625"/>
      <c r="Y2301" s="625"/>
    </row>
    <row r="2302" spans="1:16379" s="922" customFormat="1" ht="26.25" customHeight="1" x14ac:dyDescent="0.25">
      <c r="A2302" s="83" t="s">
        <v>5561</v>
      </c>
      <c r="B2302" s="917"/>
      <c r="C2302" s="918"/>
      <c r="D2302" s="919" t="s">
        <v>3122</v>
      </c>
      <c r="E2302" s="918"/>
      <c r="F2302" s="918"/>
      <c r="G2302" s="918"/>
      <c r="H2302" s="918"/>
      <c r="I2302" s="918"/>
      <c r="J2302" s="918"/>
      <c r="K2302" s="918"/>
      <c r="L2302" s="113"/>
      <c r="M2302" s="112"/>
      <c r="N2302" s="514"/>
      <c r="O2302" s="920"/>
      <c r="P2302" s="920"/>
      <c r="Q2302" s="114"/>
      <c r="R2302" s="114"/>
      <c r="S2302" s="114"/>
      <c r="T2302" s="920"/>
      <c r="U2302" s="921"/>
    </row>
    <row r="2303" spans="1:16379" s="247" customFormat="1" ht="24.75" customHeight="1" x14ac:dyDescent="0.25">
      <c r="A2303" s="86" t="s">
        <v>5562</v>
      </c>
      <c r="B2303" s="852" t="s">
        <v>3127</v>
      </c>
      <c r="C2303" s="223" t="s">
        <v>552</v>
      </c>
      <c r="D2303" s="682" t="s">
        <v>3130</v>
      </c>
      <c r="E2303" s="223" t="s">
        <v>1685</v>
      </c>
      <c r="F2303" s="850">
        <f>F2304+F2305+F2306+F2307</f>
        <v>6</v>
      </c>
      <c r="G2303" s="223"/>
      <c r="H2303" s="223"/>
      <c r="I2303" s="223"/>
      <c r="J2303" s="223"/>
      <c r="K2303" s="223"/>
      <c r="L2303" s="119">
        <f>F2303</f>
        <v>6</v>
      </c>
      <c r="M2303" s="91">
        <v>1</v>
      </c>
      <c r="N2303" s="483">
        <f>ROUND(M2303*L2303,2)</f>
        <v>6</v>
      </c>
      <c r="O2303" s="583"/>
      <c r="P2303" s="583"/>
      <c r="Q2303" s="92"/>
      <c r="R2303" s="485">
        <f>ROUND(N2303*P2303,2)</f>
        <v>0</v>
      </c>
      <c r="S2303" s="715">
        <f>ROUND(Q2303+R2303,2)</f>
        <v>0</v>
      </c>
      <c r="T2303" s="583"/>
      <c r="U2303" s="220"/>
    </row>
    <row r="2304" spans="1:16379" s="17" customFormat="1" x14ac:dyDescent="0.3">
      <c r="A2304" s="671" t="s">
        <v>5563</v>
      </c>
      <c r="B2304" s="851"/>
      <c r="C2304" s="156" t="s">
        <v>553</v>
      </c>
      <c r="D2304" s="122" t="s">
        <v>4982</v>
      </c>
      <c r="E2304" s="156" t="s">
        <v>1685</v>
      </c>
      <c r="F2304" s="156">
        <v>1</v>
      </c>
      <c r="G2304" s="156"/>
      <c r="H2304" s="156"/>
      <c r="I2304" s="156"/>
      <c r="J2304" s="130"/>
      <c r="K2304" s="130"/>
      <c r="L2304" s="674">
        <f>F2304</f>
        <v>1</v>
      </c>
      <c r="M2304" s="3">
        <v>1</v>
      </c>
      <c r="N2304" s="491">
        <f t="shared" ref="N2304:N2307" si="1321">ROUND(M2304*L2304,2)</f>
        <v>1</v>
      </c>
      <c r="O2304" s="589"/>
      <c r="P2304" s="589"/>
      <c r="Q2304" s="492">
        <f t="shared" ref="Q2304:Q2307" si="1322">ROUND(N2304*O2304,2)</f>
        <v>0</v>
      </c>
      <c r="R2304" s="492"/>
      <c r="S2304" s="715">
        <f t="shared" ref="S2304:S2307" si="1323">ROUND(Q2304+R2304,2)</f>
        <v>0</v>
      </c>
      <c r="T2304" s="589"/>
      <c r="U2304" s="7"/>
    </row>
    <row r="2305" spans="1:25" s="17" customFormat="1" x14ac:dyDescent="0.3">
      <c r="A2305" s="671" t="s">
        <v>5564</v>
      </c>
      <c r="B2305" s="851"/>
      <c r="C2305" s="156" t="s">
        <v>553</v>
      </c>
      <c r="D2305" s="122" t="s">
        <v>4983</v>
      </c>
      <c r="E2305" s="156" t="s">
        <v>1685</v>
      </c>
      <c r="F2305" s="156">
        <v>2</v>
      </c>
      <c r="G2305" s="156"/>
      <c r="H2305" s="156"/>
      <c r="I2305" s="156"/>
      <c r="J2305" s="130"/>
      <c r="K2305" s="130"/>
      <c r="L2305" s="674">
        <f t="shared" ref="L2305" si="1324">F2305</f>
        <v>2</v>
      </c>
      <c r="M2305" s="3">
        <v>1</v>
      </c>
      <c r="N2305" s="491">
        <f t="shared" si="1321"/>
        <v>2</v>
      </c>
      <c r="O2305" s="589"/>
      <c r="P2305" s="589"/>
      <c r="Q2305" s="492">
        <f t="shared" si="1322"/>
        <v>0</v>
      </c>
      <c r="R2305" s="492"/>
      <c r="S2305" s="715">
        <f t="shared" si="1323"/>
        <v>0</v>
      </c>
      <c r="T2305" s="589"/>
      <c r="U2305" s="7"/>
    </row>
    <row r="2306" spans="1:25" s="626" customFormat="1" x14ac:dyDescent="0.3">
      <c r="A2306" s="671" t="s">
        <v>5565</v>
      </c>
      <c r="B2306" s="543"/>
      <c r="C2306" s="156" t="s">
        <v>553</v>
      </c>
      <c r="D2306" s="122" t="s">
        <v>4984</v>
      </c>
      <c r="E2306" s="156" t="s">
        <v>1685</v>
      </c>
      <c r="F2306" s="517">
        <v>1</v>
      </c>
      <c r="G2306" s="517"/>
      <c r="H2306" s="517"/>
      <c r="I2306" s="517"/>
      <c r="J2306" s="517"/>
      <c r="K2306" s="517"/>
      <c r="L2306" s="674">
        <f t="shared" ref="L2306:L2307" si="1325">F2306</f>
        <v>1</v>
      </c>
      <c r="M2306" s="3">
        <v>1</v>
      </c>
      <c r="N2306" s="491">
        <f t="shared" si="1321"/>
        <v>1</v>
      </c>
      <c r="O2306" s="577"/>
      <c r="P2306" s="577"/>
      <c r="Q2306" s="492">
        <f t="shared" si="1322"/>
        <v>0</v>
      </c>
      <c r="R2306" s="492"/>
      <c r="S2306" s="715">
        <f t="shared" si="1323"/>
        <v>0</v>
      </c>
      <c r="T2306" s="584"/>
      <c r="U2306" s="625"/>
      <c r="V2306" s="625"/>
      <c r="W2306" s="625"/>
      <c r="X2306" s="625"/>
      <c r="Y2306" s="625"/>
    </row>
    <row r="2307" spans="1:25" s="626" customFormat="1" x14ac:dyDescent="0.3">
      <c r="A2307" s="671" t="s">
        <v>5566</v>
      </c>
      <c r="B2307" s="543"/>
      <c r="C2307" s="156" t="s">
        <v>553</v>
      </c>
      <c r="D2307" s="122" t="s">
        <v>4985</v>
      </c>
      <c r="E2307" s="156" t="s">
        <v>1685</v>
      </c>
      <c r="F2307" s="517">
        <v>2</v>
      </c>
      <c r="G2307" s="517"/>
      <c r="H2307" s="517"/>
      <c r="I2307" s="517"/>
      <c r="J2307" s="517"/>
      <c r="K2307" s="517"/>
      <c r="L2307" s="674">
        <f t="shared" si="1325"/>
        <v>2</v>
      </c>
      <c r="M2307" s="3">
        <v>1</v>
      </c>
      <c r="N2307" s="491">
        <f t="shared" si="1321"/>
        <v>2</v>
      </c>
      <c r="O2307" s="577"/>
      <c r="P2307" s="577"/>
      <c r="Q2307" s="492">
        <f t="shared" si="1322"/>
        <v>0</v>
      </c>
      <c r="R2307" s="492"/>
      <c r="S2307" s="715">
        <f t="shared" si="1323"/>
        <v>0</v>
      </c>
      <c r="T2307" s="584"/>
      <c r="U2307" s="625"/>
      <c r="V2307" s="625"/>
      <c r="W2307" s="625"/>
      <c r="X2307" s="625"/>
      <c r="Y2307" s="625"/>
    </row>
    <row r="2308" spans="1:25" s="849" customFormat="1" x14ac:dyDescent="0.25">
      <c r="A2308" s="90" t="s">
        <v>5567</v>
      </c>
      <c r="B2308" s="852" t="s">
        <v>3126</v>
      </c>
      <c r="C2308" s="846" t="s">
        <v>552</v>
      </c>
      <c r="D2308" s="682" t="s">
        <v>4975</v>
      </c>
      <c r="E2308" s="846" t="s">
        <v>18</v>
      </c>
      <c r="F2308" s="846">
        <f>F2309</f>
        <v>2</v>
      </c>
      <c r="G2308" s="846"/>
      <c r="H2308" s="846"/>
      <c r="I2308" s="846"/>
      <c r="J2308" s="846"/>
      <c r="K2308" s="846"/>
      <c r="L2308" s="117">
        <f>F2308</f>
        <v>2</v>
      </c>
      <c r="M2308" s="87">
        <v>1</v>
      </c>
      <c r="N2308" s="483">
        <f>ROUND(M2308*L2308,2)</f>
        <v>2</v>
      </c>
      <c r="O2308" s="847"/>
      <c r="P2308" s="847"/>
      <c r="Q2308" s="88"/>
      <c r="R2308" s="485">
        <f>ROUND(N2308*P2308,2)</f>
        <v>0</v>
      </c>
      <c r="S2308" s="715">
        <f>ROUND(Q2308+R2308,2)</f>
        <v>0</v>
      </c>
      <c r="T2308" s="847"/>
      <c r="U2308" s="848"/>
    </row>
    <row r="2309" spans="1:25" s="853" customFormat="1" x14ac:dyDescent="0.25">
      <c r="A2309" s="174" t="s">
        <v>5568</v>
      </c>
      <c r="C2309" s="854" t="s">
        <v>553</v>
      </c>
      <c r="D2309" s="684" t="s">
        <v>4976</v>
      </c>
      <c r="E2309" s="854" t="s">
        <v>18</v>
      </c>
      <c r="F2309" s="854">
        <v>2</v>
      </c>
      <c r="G2309" s="854"/>
      <c r="H2309" s="854"/>
      <c r="I2309" s="854"/>
      <c r="J2309" s="854"/>
      <c r="K2309" s="854"/>
      <c r="L2309" s="170">
        <f t="shared" ref="L2309" si="1326">F2309</f>
        <v>2</v>
      </c>
      <c r="M2309" s="169">
        <v>1</v>
      </c>
      <c r="N2309" s="491">
        <f t="shared" ref="N2309" si="1327">ROUND(M2309*L2309,2)</f>
        <v>2</v>
      </c>
      <c r="O2309" s="855"/>
      <c r="P2309" s="855"/>
      <c r="Q2309" s="492">
        <f>ROUND(N2309*O2309,2)</f>
        <v>0</v>
      </c>
      <c r="R2309" s="492"/>
      <c r="S2309" s="715">
        <f>ROUND(Q2309+R2309,2)</f>
        <v>0</v>
      </c>
      <c r="T2309" s="855"/>
      <c r="U2309" s="856"/>
    </row>
    <row r="2310" spans="1:25" s="686" customFormat="1" ht="21.75" customHeight="1" x14ac:dyDescent="0.3">
      <c r="A2310" s="510" t="s">
        <v>5569</v>
      </c>
      <c r="B2310" s="669"/>
      <c r="C2310" s="83"/>
      <c r="D2310" s="354" t="s">
        <v>3054</v>
      </c>
      <c r="E2310" s="112"/>
      <c r="F2310" s="113"/>
      <c r="G2310" s="113"/>
      <c r="H2310" s="113"/>
      <c r="I2310" s="113"/>
      <c r="J2310" s="113"/>
      <c r="K2310" s="355"/>
      <c r="L2310" s="355"/>
      <c r="M2310" s="84"/>
      <c r="N2310" s="468"/>
      <c r="O2310" s="579"/>
      <c r="P2310" s="579"/>
      <c r="Q2310" s="85"/>
      <c r="R2310" s="485"/>
      <c r="S2310" s="715"/>
      <c r="T2310" s="591"/>
      <c r="U2310" s="685"/>
    </row>
    <row r="2311" spans="1:25" s="681" customFormat="1" ht="21.75" customHeight="1" x14ac:dyDescent="0.3">
      <c r="A2311" s="477" t="s">
        <v>5570</v>
      </c>
      <c r="B2311" s="676"/>
      <c r="C2311" s="86" t="s">
        <v>552</v>
      </c>
      <c r="D2311" s="118" t="s">
        <v>3054</v>
      </c>
      <c r="E2311" s="87" t="s">
        <v>3056</v>
      </c>
      <c r="F2311" s="117">
        <v>1</v>
      </c>
      <c r="G2311" s="117"/>
      <c r="H2311" s="117"/>
      <c r="I2311" s="117"/>
      <c r="J2311" s="117"/>
      <c r="K2311" s="119"/>
      <c r="L2311" s="119">
        <f>F2311</f>
        <v>1</v>
      </c>
      <c r="M2311" s="91">
        <v>1</v>
      </c>
      <c r="N2311" s="483">
        <f>ROUND(M2311*L2311,2)</f>
        <v>1</v>
      </c>
      <c r="O2311" s="575"/>
      <c r="P2311" s="575"/>
      <c r="Q2311" s="92"/>
      <c r="R2311" s="485">
        <f t="shared" ref="R2311" si="1328">ROUND(N2311*P2311,2)</f>
        <v>0</v>
      </c>
      <c r="S2311" s="715">
        <f t="shared" ref="S2311" si="1329">ROUND(Q2311+R2311,2)</f>
        <v>0</v>
      </c>
      <c r="T2311" s="586"/>
      <c r="U2311" s="130"/>
      <c r="V2311" s="683"/>
      <c r="W2311" s="683"/>
      <c r="X2311" s="683"/>
      <c r="Y2311" s="683"/>
    </row>
    <row r="2312" spans="1:25" s="686" customFormat="1" ht="21.75" customHeight="1" x14ac:dyDescent="0.3">
      <c r="A2312" s="510" t="s">
        <v>5571</v>
      </c>
      <c r="B2312" s="669"/>
      <c r="C2312" s="83"/>
      <c r="D2312" s="354" t="s">
        <v>3135</v>
      </c>
      <c r="E2312" s="112"/>
      <c r="F2312" s="113"/>
      <c r="G2312" s="113"/>
      <c r="H2312" s="113"/>
      <c r="I2312" s="113"/>
      <c r="J2312" s="113"/>
      <c r="K2312" s="355"/>
      <c r="L2312" s="355"/>
      <c r="M2312" s="84"/>
      <c r="N2312" s="468"/>
      <c r="O2312" s="579"/>
      <c r="P2312" s="579"/>
      <c r="Q2312" s="85"/>
      <c r="R2312" s="85"/>
      <c r="S2312" s="114"/>
      <c r="T2312" s="591"/>
      <c r="U2312" s="685"/>
    </row>
    <row r="2313" spans="1:25" s="681" customFormat="1" ht="21.75" customHeight="1" x14ac:dyDescent="0.3">
      <c r="A2313" s="477" t="s">
        <v>5572</v>
      </c>
      <c r="B2313" s="676"/>
      <c r="C2313" s="86" t="s">
        <v>552</v>
      </c>
      <c r="D2313" s="118" t="s">
        <v>3136</v>
      </c>
      <c r="E2313" s="87" t="s">
        <v>3056</v>
      </c>
      <c r="F2313" s="117">
        <f>F2314</f>
        <v>1</v>
      </c>
      <c r="G2313" s="117"/>
      <c r="H2313" s="117"/>
      <c r="I2313" s="117"/>
      <c r="J2313" s="117"/>
      <c r="K2313" s="119"/>
      <c r="L2313" s="119">
        <f>F2313</f>
        <v>1</v>
      </c>
      <c r="M2313" s="91">
        <v>1</v>
      </c>
      <c r="N2313" s="483">
        <f>ROUND(M2313*L2313,2)</f>
        <v>1</v>
      </c>
      <c r="O2313" s="575"/>
      <c r="P2313" s="575"/>
      <c r="Q2313" s="92"/>
      <c r="R2313" s="485">
        <f>ROUND(N2313*P2313,2)</f>
        <v>0</v>
      </c>
      <c r="S2313" s="715">
        <f>ROUND(Q2313+R2313,2)</f>
        <v>0</v>
      </c>
      <c r="T2313" s="586"/>
      <c r="U2313" s="223"/>
    </row>
    <row r="2314" spans="1:25" s="683" customFormat="1" ht="21.75" customHeight="1" x14ac:dyDescent="0.3">
      <c r="A2314" s="516" t="s">
        <v>5573</v>
      </c>
      <c r="B2314" s="670"/>
      <c r="C2314" s="671" t="s">
        <v>553</v>
      </c>
      <c r="D2314" s="672" t="s">
        <v>3138</v>
      </c>
      <c r="E2314" s="70" t="s">
        <v>3056</v>
      </c>
      <c r="F2314" s="673">
        <v>1</v>
      </c>
      <c r="G2314" s="673"/>
      <c r="H2314" s="673"/>
      <c r="I2314" s="673"/>
      <c r="J2314" s="673"/>
      <c r="K2314" s="674"/>
      <c r="L2314" s="674">
        <f>F2314</f>
        <v>1</v>
      </c>
      <c r="M2314" s="3">
        <v>1</v>
      </c>
      <c r="N2314" s="491">
        <f t="shared" ref="N2314" si="1330">ROUND(M2314*L2314,2)</f>
        <v>1</v>
      </c>
      <c r="O2314" s="675"/>
      <c r="P2314" s="675"/>
      <c r="Q2314" s="492">
        <f>ROUND(N2314*O2314,2)</f>
        <v>0</v>
      </c>
      <c r="R2314" s="492"/>
      <c r="S2314" s="715">
        <f>ROUND(Q2314+R2314,2)</f>
        <v>0</v>
      </c>
      <c r="T2314" s="588"/>
      <c r="U2314" s="130"/>
    </row>
    <row r="2315" spans="1:25" s="686" customFormat="1" x14ac:dyDescent="0.3">
      <c r="A2315" s="510" t="s">
        <v>5574</v>
      </c>
      <c r="B2315" s="677" t="s">
        <v>3092</v>
      </c>
      <c r="C2315" s="83"/>
      <c r="D2315" s="678" t="s">
        <v>3093</v>
      </c>
      <c r="E2315" s="112"/>
      <c r="F2315" s="113"/>
      <c r="G2315" s="113"/>
      <c r="H2315" s="113"/>
      <c r="I2315" s="113"/>
      <c r="J2315" s="113"/>
      <c r="K2315" s="355"/>
      <c r="L2315" s="355"/>
      <c r="M2315" s="84"/>
      <c r="N2315" s="468"/>
      <c r="O2315" s="579"/>
      <c r="P2315" s="579"/>
      <c r="Q2315" s="85"/>
      <c r="R2315" s="85"/>
      <c r="S2315" s="114"/>
      <c r="T2315" s="591"/>
      <c r="U2315" s="685"/>
    </row>
    <row r="2316" spans="1:25" s="696" customFormat="1" ht="20.25" customHeight="1" x14ac:dyDescent="0.3">
      <c r="A2316" s="637" t="s">
        <v>5575</v>
      </c>
      <c r="B2316" s="687"/>
      <c r="C2316" s="688" t="s">
        <v>552</v>
      </c>
      <c r="D2316" s="689" t="s">
        <v>3845</v>
      </c>
      <c r="E2316" s="690" t="s">
        <v>3096</v>
      </c>
      <c r="F2316" s="691">
        <v>8</v>
      </c>
      <c r="G2316" s="691"/>
      <c r="H2316" s="691"/>
      <c r="I2316" s="691"/>
      <c r="J2316" s="691"/>
      <c r="K2316" s="692"/>
      <c r="L2316" s="692">
        <f>F2316</f>
        <v>8</v>
      </c>
      <c r="M2316" s="693">
        <v>1</v>
      </c>
      <c r="N2316" s="483">
        <f>ROUND(M2316*L2316,2)</f>
        <v>8</v>
      </c>
      <c r="O2316" s="638"/>
      <c r="P2316" s="638"/>
      <c r="Q2316" s="694"/>
      <c r="R2316" s="485">
        <f>ROUND(N2316*P2316,2)</f>
        <v>0</v>
      </c>
      <c r="S2316" s="715">
        <f>ROUND(Q2316+R2316,2)</f>
        <v>0</v>
      </c>
      <c r="T2316" s="639"/>
      <c r="U2316" s="695"/>
    </row>
    <row r="2317" spans="1:25" s="686" customFormat="1" ht="21.75" customHeight="1" x14ac:dyDescent="0.3">
      <c r="A2317" s="510"/>
      <c r="B2317" s="669"/>
      <c r="C2317" s="83"/>
      <c r="D2317" s="640" t="s">
        <v>3104</v>
      </c>
      <c r="E2317" s="112"/>
      <c r="F2317" s="113"/>
      <c r="G2317" s="113"/>
      <c r="H2317" s="113"/>
      <c r="I2317" s="113"/>
      <c r="J2317" s="113"/>
      <c r="K2317" s="355"/>
      <c r="L2317" s="114"/>
      <c r="M2317" s="114"/>
      <c r="N2317" s="114"/>
      <c r="O2317" s="114"/>
      <c r="P2317" s="114"/>
      <c r="Q2317" s="114">
        <f t="shared" ref="Q2317" si="1331">SUM(Q29:Q2316)</f>
        <v>0</v>
      </c>
      <c r="R2317" s="114">
        <f>SUM(R29:R2316)</f>
        <v>0</v>
      </c>
      <c r="S2317" s="73">
        <f>SUM(S18:S2316)</f>
        <v>0</v>
      </c>
      <c r="T2317" s="591"/>
      <c r="U2317" s="685"/>
    </row>
    <row r="2318" spans="1:25" s="686" customFormat="1" ht="21.75" customHeight="1" x14ac:dyDescent="0.3">
      <c r="A2318" s="510"/>
      <c r="B2318" s="669"/>
      <c r="C2318" s="83"/>
      <c r="D2318" s="641" t="s">
        <v>3105</v>
      </c>
      <c r="E2318" s="112"/>
      <c r="F2318" s="113"/>
      <c r="G2318" s="113"/>
      <c r="H2318" s="113"/>
      <c r="I2318" s="113"/>
      <c r="J2318" s="113"/>
      <c r="K2318" s="355"/>
      <c r="L2318" s="355"/>
      <c r="M2318" s="84"/>
      <c r="N2318" s="468"/>
      <c r="O2318" s="579"/>
      <c r="P2318" s="579"/>
      <c r="Q2318" s="85"/>
      <c r="R2318" s="85"/>
      <c r="S2318" s="73">
        <f>S2317/1.22*0.22</f>
        <v>0</v>
      </c>
      <c r="T2318" s="591"/>
      <c r="U2318" s="685"/>
    </row>
    <row r="2319" spans="1:25" s="858" customFormat="1" x14ac:dyDescent="0.3">
      <c r="A2319" s="531"/>
      <c r="C2319" s="531"/>
      <c r="D2319" s="859"/>
      <c r="E2319" s="531"/>
      <c r="F2319" s="531"/>
      <c r="G2319" s="531"/>
      <c r="H2319" s="531"/>
      <c r="I2319" s="531"/>
      <c r="J2319" s="531"/>
      <c r="K2319" s="531"/>
      <c r="L2319" s="540"/>
      <c r="M2319" s="462"/>
      <c r="N2319" s="535"/>
      <c r="O2319" s="614"/>
      <c r="P2319" s="614"/>
      <c r="Q2319" s="614"/>
      <c r="R2319" s="614"/>
      <c r="S2319" s="614"/>
      <c r="T2319" s="614"/>
      <c r="U2319" s="531"/>
    </row>
    <row r="2320" spans="1:25" s="858" customFormat="1" x14ac:dyDescent="0.3">
      <c r="A2320" s="531"/>
      <c r="C2320" s="531"/>
      <c r="D2320" s="493"/>
      <c r="E2320" s="531"/>
      <c r="F2320" s="531"/>
      <c r="G2320" s="531"/>
      <c r="H2320" s="531"/>
      <c r="I2320" s="531"/>
      <c r="J2320" s="531"/>
      <c r="K2320" s="531"/>
      <c r="L2320" s="540"/>
      <c r="M2320" s="462"/>
      <c r="N2320" s="535">
        <f>SUM(N17:N2319)</f>
        <v>59297.079999999951</v>
      </c>
      <c r="O2320" s="614"/>
      <c r="P2320" s="614"/>
      <c r="Q2320" s="614"/>
      <c r="R2320" s="614"/>
      <c r="S2320" s="614"/>
      <c r="T2320" s="614"/>
      <c r="U2320" s="531"/>
    </row>
    <row r="2321" spans="1:21" s="860" customFormat="1" ht="24" customHeight="1" x14ac:dyDescent="0.3">
      <c r="A2321" s="342" t="s">
        <v>3049</v>
      </c>
      <c r="C2321" s="861"/>
      <c r="H2321" s="862"/>
      <c r="J2321" s="862"/>
      <c r="K2321" s="862"/>
      <c r="L2321" s="862"/>
      <c r="M2321" s="862"/>
    </row>
    <row r="2322" spans="1:21" s="860" customFormat="1" ht="24" customHeight="1" x14ac:dyDescent="0.3">
      <c r="A2322" s="346" t="s">
        <v>4989</v>
      </c>
      <c r="C2322" s="861"/>
      <c r="H2322" s="862"/>
      <c r="J2322" s="862"/>
      <c r="K2322" s="862"/>
      <c r="L2322" s="862"/>
      <c r="M2322" s="862"/>
    </row>
    <row r="2323" spans="1:21" s="860" customFormat="1" ht="24" customHeight="1" x14ac:dyDescent="0.3">
      <c r="A2323" s="346" t="s">
        <v>3048</v>
      </c>
      <c r="C2323" s="861"/>
      <c r="H2323" s="862"/>
      <c r="J2323" s="862"/>
      <c r="K2323" s="862"/>
      <c r="L2323" s="862"/>
      <c r="M2323" s="862"/>
    </row>
    <row r="2324" spans="1:21" s="860" customFormat="1" ht="24" customHeight="1" x14ac:dyDescent="0.3">
      <c r="A2324" s="346" t="s">
        <v>3050</v>
      </c>
      <c r="C2324" s="861"/>
      <c r="H2324" s="862"/>
      <c r="J2324" s="862"/>
      <c r="K2324" s="862"/>
      <c r="L2324" s="862"/>
      <c r="M2324" s="862"/>
    </row>
    <row r="2325" spans="1:21" s="860" customFormat="1" ht="24" customHeight="1" x14ac:dyDescent="0.3">
      <c r="A2325" s="346" t="s">
        <v>3051</v>
      </c>
      <c r="C2325" s="861"/>
      <c r="H2325" s="862"/>
      <c r="J2325" s="862"/>
      <c r="K2325" s="862"/>
      <c r="L2325" s="862"/>
      <c r="M2325" s="862"/>
    </row>
    <row r="2326" spans="1:21" s="347" customFormat="1" ht="24" customHeight="1" x14ac:dyDescent="0.3">
      <c r="A2326" s="346" t="s">
        <v>3052</v>
      </c>
      <c r="C2326" s="348"/>
      <c r="D2326" s="349"/>
      <c r="E2326" s="349"/>
      <c r="F2326" s="350"/>
    </row>
    <row r="2327" spans="1:21" s="863" customFormat="1" ht="48.75" customHeight="1" x14ac:dyDescent="0.3">
      <c r="A2327" s="359" t="s">
        <v>3053</v>
      </c>
      <c r="H2327" s="864"/>
      <c r="J2327" s="864"/>
      <c r="K2327" s="864"/>
      <c r="L2327" s="864"/>
      <c r="M2327" s="864"/>
    </row>
    <row r="2328" spans="1:21" s="17" customFormat="1" ht="24" customHeight="1" x14ac:dyDescent="0.3">
      <c r="A2328" s="7"/>
      <c r="C2328" s="7"/>
      <c r="D2328" s="93"/>
      <c r="E2328" s="7"/>
      <c r="F2328" s="7"/>
      <c r="G2328" s="7"/>
      <c r="H2328" s="7"/>
      <c r="I2328" s="7"/>
      <c r="J2328" s="7"/>
      <c r="K2328" s="7"/>
      <c r="L2328" s="865"/>
      <c r="M2328" s="7"/>
      <c r="N2328" s="866"/>
      <c r="O2328" s="18"/>
      <c r="P2328" s="18"/>
      <c r="Q2328" s="18"/>
      <c r="R2328" s="18"/>
      <c r="S2328" s="18"/>
      <c r="T2328" s="18"/>
      <c r="U2328" s="7"/>
    </row>
    <row r="2329" spans="1:21" s="17" customFormat="1" ht="15.6" x14ac:dyDescent="0.3">
      <c r="A2329" s="867" t="s">
        <v>4990</v>
      </c>
      <c r="B2329" s="347"/>
      <c r="C2329" s="868"/>
      <c r="D2329" s="868"/>
      <c r="E2329" s="869"/>
      <c r="G2329" s="870"/>
      <c r="H2329" s="870"/>
      <c r="I2329" s="871"/>
      <c r="J2329" s="867" t="s">
        <v>4991</v>
      </c>
      <c r="K2329" s="871"/>
      <c r="L2329" s="871"/>
      <c r="M2329" s="871"/>
      <c r="N2329" s="872"/>
      <c r="R2329" s="867" t="s">
        <v>4992</v>
      </c>
    </row>
    <row r="2330" spans="1:21" s="17" customFormat="1" ht="27" customHeight="1" x14ac:dyDescent="0.3">
      <c r="A2330" s="873" t="s">
        <v>4993</v>
      </c>
      <c r="B2330" s="347"/>
      <c r="C2330" s="868"/>
      <c r="D2330" s="868"/>
      <c r="E2330" s="874"/>
      <c r="G2330" s="870"/>
      <c r="H2330" s="870"/>
      <c r="I2330" s="870"/>
      <c r="J2330" s="875"/>
      <c r="K2330" s="871"/>
      <c r="L2330" s="870"/>
      <c r="M2330" s="871"/>
      <c r="N2330" s="872"/>
    </row>
    <row r="2331" spans="1:21" s="17" customFormat="1" ht="15.6" x14ac:dyDescent="0.3">
      <c r="A2331" s="870"/>
      <c r="B2331" s="347"/>
      <c r="C2331" s="868"/>
      <c r="D2331" s="868"/>
      <c r="E2331" s="874"/>
      <c r="G2331" s="870"/>
      <c r="H2331" s="870"/>
      <c r="I2331" s="870"/>
      <c r="J2331" s="875"/>
      <c r="K2331" s="871"/>
      <c r="L2331" s="871"/>
      <c r="M2331" s="871"/>
      <c r="N2331" s="872"/>
      <c r="R2331" s="875"/>
    </row>
    <row r="2332" spans="1:21" s="17" customFormat="1" ht="15.6" x14ac:dyDescent="0.3">
      <c r="A2332" s="875" t="s">
        <v>4994</v>
      </c>
      <c r="B2332" s="347"/>
      <c r="C2332" s="868"/>
      <c r="D2332" s="868"/>
      <c r="E2332" s="876"/>
      <c r="G2332" s="877"/>
      <c r="H2332" s="878"/>
      <c r="I2332" s="877"/>
      <c r="J2332" s="879" t="s">
        <v>4995</v>
      </c>
      <c r="K2332" s="880"/>
      <c r="L2332" s="877"/>
      <c r="M2332" s="877"/>
      <c r="N2332" s="877"/>
      <c r="T2332" s="879"/>
    </row>
    <row r="2333" spans="1:21" s="885" customFormat="1" ht="15.6" x14ac:dyDescent="0.3">
      <c r="A2333" s="881"/>
      <c r="B2333" s="882"/>
      <c r="C2333" s="883"/>
      <c r="D2333" s="883"/>
      <c r="E2333" s="884"/>
      <c r="G2333" s="886"/>
      <c r="H2333" s="887"/>
      <c r="I2333" s="886"/>
      <c r="J2333" s="881"/>
      <c r="K2333" s="888"/>
      <c r="L2333" s="886"/>
      <c r="M2333" s="886"/>
      <c r="N2333" s="886"/>
      <c r="R2333" s="889"/>
    </row>
    <row r="2334" spans="1:21" s="885" customFormat="1" ht="15.6" x14ac:dyDescent="0.3">
      <c r="A2334" s="889"/>
      <c r="B2334" s="886"/>
      <c r="C2334" s="890"/>
      <c r="D2334" s="891"/>
      <c r="E2334" s="892"/>
      <c r="G2334" s="886"/>
      <c r="H2334" s="887"/>
      <c r="I2334" s="886"/>
      <c r="J2334" s="891"/>
      <c r="K2334" s="884"/>
      <c r="L2334" s="890"/>
      <c r="M2334" s="886"/>
      <c r="N2334" s="888"/>
      <c r="R2334" s="891"/>
    </row>
    <row r="2335" spans="1:21" s="937" customFormat="1" ht="15.6" x14ac:dyDescent="0.3">
      <c r="A2335" s="933"/>
      <c r="B2335" s="934"/>
      <c r="C2335" s="935"/>
      <c r="D2335" s="933"/>
      <c r="E2335" s="936"/>
      <c r="G2335" s="936"/>
      <c r="H2335" s="938"/>
      <c r="I2335" s="936"/>
      <c r="J2335" s="933"/>
      <c r="K2335" s="939"/>
      <c r="L2335" s="936"/>
      <c r="M2335" s="936"/>
      <c r="N2335" s="936"/>
      <c r="R2335" s="940" t="s">
        <v>1210</v>
      </c>
    </row>
    <row r="2336" spans="1:21" s="937" customFormat="1" ht="15.6" x14ac:dyDescent="0.3">
      <c r="A2336" s="940" t="s">
        <v>1210</v>
      </c>
      <c r="B2336" s="936"/>
      <c r="C2336" s="941"/>
      <c r="D2336" s="933"/>
      <c r="E2336" s="936"/>
      <c r="G2336" s="936"/>
      <c r="H2336" s="938"/>
      <c r="I2336" s="936"/>
      <c r="J2336" s="940" t="s">
        <v>1210</v>
      </c>
      <c r="K2336" s="939"/>
      <c r="L2336" s="936"/>
      <c r="M2336" s="936"/>
      <c r="N2336" s="936"/>
    </row>
    <row r="2337" spans="1:21" s="733" customFormat="1" x14ac:dyDescent="0.3">
      <c r="A2337" s="770"/>
      <c r="C2337" s="770"/>
      <c r="D2337" s="735"/>
      <c r="E2337" s="770"/>
      <c r="F2337" s="770"/>
      <c r="G2337" s="770"/>
      <c r="H2337" s="770"/>
      <c r="I2337" s="770"/>
      <c r="J2337" s="770"/>
      <c r="K2337" s="770"/>
      <c r="L2337" s="771"/>
      <c r="M2337" s="794"/>
      <c r="N2337" s="795"/>
      <c r="O2337" s="743"/>
      <c r="P2337" s="743"/>
      <c r="Q2337" s="743"/>
      <c r="R2337" s="743"/>
      <c r="S2337" s="743"/>
      <c r="T2337" s="743"/>
      <c r="U2337" s="770"/>
    </row>
    <row r="2338" spans="1:21" s="733" customFormat="1" x14ac:dyDescent="0.3">
      <c r="A2338" s="770"/>
      <c r="C2338" s="770"/>
      <c r="D2338" s="735"/>
      <c r="E2338" s="770"/>
      <c r="F2338" s="770"/>
      <c r="G2338" s="770"/>
      <c r="H2338" s="770"/>
      <c r="I2338" s="770"/>
      <c r="J2338" s="770"/>
      <c r="K2338" s="770"/>
      <c r="L2338" s="771"/>
      <c r="M2338" s="794"/>
      <c r="N2338" s="795"/>
      <c r="O2338" s="743"/>
      <c r="P2338" s="743"/>
      <c r="Q2338" s="743"/>
      <c r="R2338" s="743"/>
      <c r="S2338" s="743"/>
      <c r="T2338" s="743"/>
      <c r="U2338" s="770"/>
    </row>
    <row r="2339" spans="1:21" s="747" customFormat="1" x14ac:dyDescent="0.3">
      <c r="A2339" s="746"/>
      <c r="C2339" s="746"/>
      <c r="D2339" s="893"/>
      <c r="E2339" s="746"/>
      <c r="F2339" s="770"/>
      <c r="G2339" s="770"/>
      <c r="H2339" s="770"/>
      <c r="I2339" s="770"/>
      <c r="J2339" s="894"/>
      <c r="K2339" s="895"/>
      <c r="L2339" s="896"/>
      <c r="M2339" s="897"/>
      <c r="N2339" s="898"/>
      <c r="O2339" s="743"/>
      <c r="P2339" s="743"/>
      <c r="Q2339" s="899"/>
      <c r="R2339" s="899"/>
      <c r="S2339" s="744"/>
      <c r="T2339" s="899"/>
      <c r="U2339" s="746"/>
    </row>
    <row r="2340" spans="1:21" s="747" customFormat="1" x14ac:dyDescent="0.3">
      <c r="A2340" s="746"/>
      <c r="C2340" s="746"/>
      <c r="D2340" s="893"/>
      <c r="E2340" s="746"/>
      <c r="F2340" s="770"/>
      <c r="G2340" s="770"/>
      <c r="H2340" s="770"/>
      <c r="I2340" s="770"/>
      <c r="J2340" s="894"/>
      <c r="K2340" s="895"/>
      <c r="L2340" s="896"/>
      <c r="M2340" s="897"/>
      <c r="N2340" s="898"/>
      <c r="O2340" s="743"/>
      <c r="P2340" s="743"/>
      <c r="Q2340" s="899"/>
      <c r="R2340" s="899"/>
      <c r="S2340" s="744"/>
      <c r="T2340" s="899"/>
      <c r="U2340" s="746"/>
    </row>
    <row r="2341" spans="1:21" s="747" customFormat="1" x14ac:dyDescent="0.3">
      <c r="A2341" s="746"/>
      <c r="C2341" s="746"/>
      <c r="D2341" s="893"/>
      <c r="E2341" s="746"/>
      <c r="F2341" s="770"/>
      <c r="G2341" s="770"/>
      <c r="H2341" s="770"/>
      <c r="I2341" s="770"/>
      <c r="J2341" s="894"/>
      <c r="K2341" s="895"/>
      <c r="L2341" s="896"/>
      <c r="M2341" s="897"/>
      <c r="N2341" s="898"/>
      <c r="O2341" s="743"/>
      <c r="P2341" s="743"/>
      <c r="Q2341" s="899"/>
      <c r="R2341" s="899"/>
      <c r="S2341" s="744"/>
      <c r="T2341" s="899"/>
      <c r="U2341" s="746"/>
    </row>
    <row r="2342" spans="1:21" s="747" customFormat="1" x14ac:dyDescent="0.3">
      <c r="A2342" s="746"/>
      <c r="C2342" s="746"/>
      <c r="D2342" s="893"/>
      <c r="E2342" s="746"/>
      <c r="F2342" s="770"/>
      <c r="G2342" s="770"/>
      <c r="H2342" s="770"/>
      <c r="I2342" s="770"/>
      <c r="J2342" s="894"/>
      <c r="K2342" s="895"/>
      <c r="L2342" s="896"/>
      <c r="M2342" s="897"/>
      <c r="N2342" s="898"/>
      <c r="O2342" s="743"/>
      <c r="P2342" s="743"/>
      <c r="Q2342" s="899"/>
      <c r="R2342" s="899"/>
      <c r="S2342" s="744"/>
      <c r="T2342" s="899"/>
      <c r="U2342" s="746"/>
    </row>
    <row r="2343" spans="1:21" s="747" customFormat="1" x14ac:dyDescent="0.3">
      <c r="A2343" s="746"/>
      <c r="C2343" s="746"/>
      <c r="D2343" s="893"/>
      <c r="E2343" s="746"/>
      <c r="F2343" s="770"/>
      <c r="G2343" s="770"/>
      <c r="H2343" s="770"/>
      <c r="I2343" s="770"/>
      <c r="J2343" s="894"/>
      <c r="K2343" s="895"/>
      <c r="L2343" s="896"/>
      <c r="M2343" s="897"/>
      <c r="N2343" s="898"/>
      <c r="O2343" s="743"/>
      <c r="P2343" s="743"/>
      <c r="Q2343" s="899"/>
      <c r="R2343" s="899"/>
      <c r="S2343" s="744"/>
      <c r="T2343" s="899"/>
      <c r="U2343" s="746"/>
    </row>
  </sheetData>
  <autoFilter ref="B15:T2318" xr:uid="{00000000-0009-0000-0000-000003000000}"/>
  <dataConsolidate>
    <dataRefs count="1">
      <dataRef ref="D115:D119" sheet="Отделка демо-этаж (2)" r:id="rId1"/>
    </dataRefs>
  </dataConsolidate>
  <mergeCells count="5">
    <mergeCell ref="B9:Q9"/>
    <mergeCell ref="B11:T11"/>
    <mergeCell ref="B12:T12"/>
    <mergeCell ref="O13:Q13"/>
    <mergeCell ref="B10:T10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35" fitToHeight="0" orientation="landscape" r:id="rId2"/>
  <rowBreaks count="1" manualBreakCount="1">
    <brk id="53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"/>
  <dimension ref="A1:L1520"/>
  <sheetViews>
    <sheetView topLeftCell="A1466" zoomScale="77" zoomScaleNormal="77" workbookViewId="0">
      <selection activeCell="C1512" sqref="C1512"/>
    </sheetView>
  </sheetViews>
  <sheetFormatPr defaultColWidth="9.109375" defaultRowHeight="14.4" x14ac:dyDescent="0.3"/>
  <cols>
    <col min="1" max="1" width="13.109375" style="22" customWidth="1"/>
    <col min="2" max="2" width="13.33203125" style="62" customWidth="1"/>
    <col min="3" max="3" width="61.109375" style="22" customWidth="1"/>
    <col min="4" max="4" width="9.109375" style="22"/>
    <col min="5" max="5" width="9.109375" style="63"/>
    <col min="6" max="7" width="9.109375" style="64"/>
    <col min="8" max="8" width="40.44140625" style="22" customWidth="1"/>
    <col min="9" max="10" width="9.109375" style="22"/>
    <col min="11" max="11" width="19.33203125" style="22" customWidth="1"/>
    <col min="12" max="16384" width="9.109375" style="22"/>
  </cols>
  <sheetData>
    <row r="1" spans="1:12" ht="43.2" x14ac:dyDescent="0.3">
      <c r="A1" s="19" t="s">
        <v>19</v>
      </c>
      <c r="B1" s="19" t="s">
        <v>20</v>
      </c>
      <c r="C1" s="19" t="s">
        <v>21</v>
      </c>
      <c r="D1" s="19" t="s">
        <v>22</v>
      </c>
      <c r="E1" s="20" t="s">
        <v>13</v>
      </c>
      <c r="F1" s="21" t="s">
        <v>5</v>
      </c>
      <c r="G1" s="21" t="s">
        <v>23</v>
      </c>
      <c r="H1" s="19" t="s">
        <v>11</v>
      </c>
    </row>
    <row r="2" spans="1:12" x14ac:dyDescent="0.3">
      <c r="A2" s="23"/>
      <c r="B2" s="23"/>
      <c r="C2" s="24" t="s">
        <v>24</v>
      </c>
      <c r="D2" s="25"/>
      <c r="E2" s="25"/>
      <c r="F2" s="26"/>
      <c r="G2" s="26"/>
      <c r="H2" s="27"/>
    </row>
    <row r="3" spans="1:12" x14ac:dyDescent="0.3">
      <c r="A3" s="28"/>
      <c r="B3" s="28"/>
      <c r="C3" s="29" t="s">
        <v>25</v>
      </c>
      <c r="D3" s="30"/>
      <c r="E3" s="30"/>
      <c r="F3" s="31"/>
      <c r="G3" s="31"/>
      <c r="H3" s="32"/>
    </row>
    <row r="4" spans="1:12" ht="16.5" customHeight="1" x14ac:dyDescent="0.3">
      <c r="A4" s="33">
        <v>1.6</v>
      </c>
      <c r="B4" s="33">
        <f>ROUND(0.15*4,2)</f>
        <v>0.6</v>
      </c>
      <c r="C4" s="34" t="s">
        <v>26</v>
      </c>
      <c r="D4" s="35" t="s">
        <v>3</v>
      </c>
      <c r="E4" s="36">
        <f>ROUND(A4*B4,2)</f>
        <v>0.96</v>
      </c>
      <c r="F4" s="36">
        <v>1</v>
      </c>
      <c r="G4" s="36">
        <f t="shared" ref="G4:G30" si="0">ROUND(E4*F4,2)</f>
        <v>0.96</v>
      </c>
      <c r="H4" s="993" t="s">
        <v>27</v>
      </c>
    </row>
    <row r="5" spans="1:12" ht="15" customHeight="1" x14ac:dyDescent="0.3">
      <c r="A5" s="33">
        <v>4.0999999999999996</v>
      </c>
      <c r="B5" s="33">
        <f>ROUND(0.25*4,2)</f>
        <v>1</v>
      </c>
      <c r="C5" s="34" t="s">
        <v>28</v>
      </c>
      <c r="D5" s="35" t="s">
        <v>3</v>
      </c>
      <c r="E5" s="36">
        <f t="shared" ref="E5:E11" si="1">ROUND(A5*B5,2)</f>
        <v>4.0999999999999996</v>
      </c>
      <c r="F5" s="36">
        <v>1</v>
      </c>
      <c r="G5" s="36">
        <f t="shared" si="0"/>
        <v>4.0999999999999996</v>
      </c>
      <c r="H5" s="994"/>
    </row>
    <row r="6" spans="1:12" ht="15" customHeight="1" x14ac:dyDescent="0.3">
      <c r="A6" s="33">
        <v>19.399999999999999</v>
      </c>
      <c r="B6" s="33">
        <f>ROUND(0.3*4,2)</f>
        <v>1.2</v>
      </c>
      <c r="C6" s="34" t="s">
        <v>29</v>
      </c>
      <c r="D6" s="35" t="s">
        <v>3</v>
      </c>
      <c r="E6" s="36">
        <f t="shared" si="1"/>
        <v>23.28</v>
      </c>
      <c r="F6" s="36">
        <v>1</v>
      </c>
      <c r="G6" s="36">
        <f t="shared" si="0"/>
        <v>23.28</v>
      </c>
      <c r="H6" s="994"/>
    </row>
    <row r="7" spans="1:12" ht="15" customHeight="1" x14ac:dyDescent="0.3">
      <c r="A7" s="33">
        <v>16.100000000000001</v>
      </c>
      <c r="B7" s="33">
        <f>ROUND(0.4*2+0.2*2,2)</f>
        <v>1.2</v>
      </c>
      <c r="C7" s="34" t="s">
        <v>30</v>
      </c>
      <c r="D7" s="35" t="s">
        <v>3</v>
      </c>
      <c r="E7" s="36">
        <f t="shared" si="1"/>
        <v>19.32</v>
      </c>
      <c r="F7" s="36">
        <v>1</v>
      </c>
      <c r="G7" s="36">
        <f t="shared" si="0"/>
        <v>19.32</v>
      </c>
      <c r="H7" s="994"/>
    </row>
    <row r="8" spans="1:12" ht="15" customHeight="1" x14ac:dyDescent="0.3">
      <c r="A8" s="33">
        <v>10.7</v>
      </c>
      <c r="B8" s="33">
        <f>ROUND(0.5*2+0.3*2,2)</f>
        <v>1.6</v>
      </c>
      <c r="C8" s="34" t="s">
        <v>31</v>
      </c>
      <c r="D8" s="35" t="s">
        <v>3</v>
      </c>
      <c r="E8" s="36">
        <f t="shared" si="1"/>
        <v>17.12</v>
      </c>
      <c r="F8" s="36">
        <v>1</v>
      </c>
      <c r="G8" s="36">
        <f t="shared" si="0"/>
        <v>17.12</v>
      </c>
      <c r="H8" s="994"/>
    </row>
    <row r="9" spans="1:12" ht="15" customHeight="1" x14ac:dyDescent="0.3">
      <c r="A9" s="33">
        <v>0.3</v>
      </c>
      <c r="B9" s="33">
        <f>ROUND(0.5*2+0.4*2,2)</f>
        <v>1.8</v>
      </c>
      <c r="C9" s="34" t="s">
        <v>32</v>
      </c>
      <c r="D9" s="35" t="s">
        <v>3</v>
      </c>
      <c r="E9" s="36">
        <f t="shared" si="1"/>
        <v>0.54</v>
      </c>
      <c r="F9" s="36">
        <v>1</v>
      </c>
      <c r="G9" s="36">
        <f t="shared" si="0"/>
        <v>0.54</v>
      </c>
      <c r="H9" s="994"/>
    </row>
    <row r="10" spans="1:12" ht="15" customHeight="1" x14ac:dyDescent="0.3">
      <c r="A10" s="33">
        <v>8.9</v>
      </c>
      <c r="B10" s="33">
        <f>ROUND(2*3.14*0.1/2,2)</f>
        <v>0.31</v>
      </c>
      <c r="C10" s="34" t="s">
        <v>33</v>
      </c>
      <c r="D10" s="35" t="s">
        <v>3</v>
      </c>
      <c r="E10" s="36">
        <f t="shared" si="1"/>
        <v>2.76</v>
      </c>
      <c r="F10" s="36">
        <v>1</v>
      </c>
      <c r="G10" s="36">
        <f t="shared" si="0"/>
        <v>2.76</v>
      </c>
      <c r="H10" s="994"/>
    </row>
    <row r="11" spans="1:12" ht="15" customHeight="1" x14ac:dyDescent="0.3">
      <c r="A11" s="33">
        <v>13.9</v>
      </c>
      <c r="B11" s="33">
        <f>ROUND(2*3.14*0.125/2,2)</f>
        <v>0.39</v>
      </c>
      <c r="C11" s="34" t="s">
        <v>34</v>
      </c>
      <c r="D11" s="35" t="s">
        <v>3</v>
      </c>
      <c r="E11" s="36">
        <f t="shared" si="1"/>
        <v>5.42</v>
      </c>
      <c r="F11" s="36">
        <v>1</v>
      </c>
      <c r="G11" s="36">
        <f t="shared" si="0"/>
        <v>5.42</v>
      </c>
      <c r="H11" s="994"/>
    </row>
    <row r="12" spans="1:12" ht="15" customHeight="1" x14ac:dyDescent="0.3">
      <c r="A12" s="33"/>
      <c r="B12" s="37"/>
      <c r="C12" s="38" t="s">
        <v>35</v>
      </c>
      <c r="D12" s="37" t="s">
        <v>18</v>
      </c>
      <c r="E12" s="39">
        <v>7</v>
      </c>
      <c r="F12" s="39">
        <v>1</v>
      </c>
      <c r="G12" s="39">
        <f t="shared" si="0"/>
        <v>7</v>
      </c>
      <c r="H12" s="994"/>
    </row>
    <row r="13" spans="1:12" ht="15" customHeight="1" x14ac:dyDescent="0.3">
      <c r="A13" s="33"/>
      <c r="B13" s="37"/>
      <c r="C13" s="38" t="s">
        <v>36</v>
      </c>
      <c r="D13" s="37" t="s">
        <v>18</v>
      </c>
      <c r="E13" s="39">
        <v>3</v>
      </c>
      <c r="F13" s="39">
        <v>1</v>
      </c>
      <c r="G13" s="39">
        <f t="shared" si="0"/>
        <v>3</v>
      </c>
      <c r="H13" s="994"/>
    </row>
    <row r="14" spans="1:12" ht="15" customHeight="1" x14ac:dyDescent="0.3">
      <c r="A14" s="33"/>
      <c r="B14" s="37"/>
      <c r="C14" s="38" t="s">
        <v>37</v>
      </c>
      <c r="D14" s="37" t="s">
        <v>18</v>
      </c>
      <c r="E14" s="39">
        <v>1</v>
      </c>
      <c r="F14" s="39">
        <v>1</v>
      </c>
      <c r="G14" s="39">
        <f t="shared" si="0"/>
        <v>1</v>
      </c>
      <c r="H14" s="994"/>
    </row>
    <row r="15" spans="1:12" ht="15" customHeight="1" x14ac:dyDescent="0.3">
      <c r="A15" s="33"/>
      <c r="B15" s="40"/>
      <c r="C15" s="38" t="s">
        <v>38</v>
      </c>
      <c r="D15" s="37" t="s">
        <v>18</v>
      </c>
      <c r="E15" s="39">
        <v>2</v>
      </c>
      <c r="F15" s="39">
        <v>1</v>
      </c>
      <c r="G15" s="39">
        <f t="shared" si="0"/>
        <v>2</v>
      </c>
      <c r="H15" s="994"/>
    </row>
    <row r="16" spans="1:12" ht="15" customHeight="1" x14ac:dyDescent="0.3">
      <c r="A16" s="33"/>
      <c r="B16" s="40"/>
      <c r="C16" s="38" t="s">
        <v>39</v>
      </c>
      <c r="D16" s="37" t="s">
        <v>18</v>
      </c>
      <c r="E16" s="39">
        <v>3</v>
      </c>
      <c r="F16" s="39">
        <v>1</v>
      </c>
      <c r="G16" s="39">
        <f t="shared" si="0"/>
        <v>3</v>
      </c>
      <c r="H16" s="994"/>
      <c r="L16" s="22" t="s">
        <v>40</v>
      </c>
    </row>
    <row r="17" spans="1:12" ht="30" customHeight="1" x14ac:dyDescent="0.3">
      <c r="A17" s="33"/>
      <c r="B17" s="37"/>
      <c r="C17" s="38" t="s">
        <v>41</v>
      </c>
      <c r="D17" s="37" t="s">
        <v>18</v>
      </c>
      <c r="E17" s="39">
        <v>1</v>
      </c>
      <c r="F17" s="39">
        <v>1</v>
      </c>
      <c r="G17" s="39">
        <f t="shared" si="0"/>
        <v>1</v>
      </c>
      <c r="H17" s="994"/>
      <c r="L17" s="22" t="s">
        <v>42</v>
      </c>
    </row>
    <row r="18" spans="1:12" ht="30" customHeight="1" x14ac:dyDescent="0.3">
      <c r="A18" s="33"/>
      <c r="B18" s="37"/>
      <c r="C18" s="38" t="s">
        <v>43</v>
      </c>
      <c r="D18" s="37" t="s">
        <v>18</v>
      </c>
      <c r="E18" s="39">
        <v>1</v>
      </c>
      <c r="F18" s="39">
        <v>1</v>
      </c>
      <c r="G18" s="39">
        <f t="shared" si="0"/>
        <v>1</v>
      </c>
      <c r="H18" s="994"/>
    </row>
    <row r="19" spans="1:12" ht="15" customHeight="1" x14ac:dyDescent="0.3">
      <c r="A19" s="33"/>
      <c r="B19" s="37"/>
      <c r="C19" s="38" t="s">
        <v>44</v>
      </c>
      <c r="D19" s="37" t="s">
        <v>18</v>
      </c>
      <c r="E19" s="39">
        <v>1</v>
      </c>
      <c r="F19" s="39">
        <v>1</v>
      </c>
      <c r="G19" s="39">
        <f t="shared" si="0"/>
        <v>1</v>
      </c>
      <c r="H19" s="994"/>
    </row>
    <row r="20" spans="1:12" ht="15" customHeight="1" x14ac:dyDescent="0.3">
      <c r="A20" s="33"/>
      <c r="B20" s="37"/>
      <c r="C20" s="38" t="s">
        <v>45</v>
      </c>
      <c r="D20" s="37" t="s">
        <v>18</v>
      </c>
      <c r="E20" s="39">
        <v>1</v>
      </c>
      <c r="F20" s="39">
        <v>1</v>
      </c>
      <c r="G20" s="39">
        <f t="shared" si="0"/>
        <v>1</v>
      </c>
      <c r="H20" s="994"/>
    </row>
    <row r="21" spans="1:12" x14ac:dyDescent="0.3">
      <c r="A21" s="33"/>
      <c r="B21" s="37"/>
      <c r="C21" s="38" t="s">
        <v>46</v>
      </c>
      <c r="D21" s="37" t="s">
        <v>18</v>
      </c>
      <c r="E21" s="39">
        <v>1</v>
      </c>
      <c r="F21" s="39">
        <v>1</v>
      </c>
      <c r="G21" s="39">
        <f t="shared" si="0"/>
        <v>1</v>
      </c>
      <c r="H21" s="994"/>
    </row>
    <row r="22" spans="1:12" ht="15" customHeight="1" x14ac:dyDescent="0.3">
      <c r="A22" s="33"/>
      <c r="B22" s="37"/>
      <c r="C22" s="34" t="s">
        <v>47</v>
      </c>
      <c r="D22" s="41" t="s">
        <v>18</v>
      </c>
      <c r="E22" s="36">
        <v>2</v>
      </c>
      <c r="F22" s="36">
        <v>1</v>
      </c>
      <c r="G22" s="36">
        <f t="shared" si="0"/>
        <v>2</v>
      </c>
      <c r="H22" s="994"/>
    </row>
    <row r="23" spans="1:12" ht="15" customHeight="1" x14ac:dyDescent="0.3">
      <c r="A23" s="33"/>
      <c r="B23" s="37"/>
      <c r="C23" s="34" t="s">
        <v>48</v>
      </c>
      <c r="D23" s="41" t="s">
        <v>18</v>
      </c>
      <c r="E23" s="36">
        <v>1</v>
      </c>
      <c r="F23" s="36">
        <v>1</v>
      </c>
      <c r="G23" s="36">
        <f t="shared" si="0"/>
        <v>1</v>
      </c>
      <c r="H23" s="994"/>
    </row>
    <row r="24" spans="1:12" ht="15" customHeight="1" x14ac:dyDescent="0.3">
      <c r="A24" s="33"/>
      <c r="B24" s="37"/>
      <c r="C24" s="38" t="s">
        <v>49</v>
      </c>
      <c r="D24" s="41" t="s">
        <v>18</v>
      </c>
      <c r="E24" s="36">
        <v>1</v>
      </c>
      <c r="F24" s="36">
        <v>1</v>
      </c>
      <c r="G24" s="36">
        <f t="shared" si="0"/>
        <v>1</v>
      </c>
      <c r="H24" s="994"/>
    </row>
    <row r="25" spans="1:12" ht="15" customHeight="1" x14ac:dyDescent="0.3">
      <c r="A25" s="33"/>
      <c r="B25" s="40"/>
      <c r="C25" s="38" t="s">
        <v>50</v>
      </c>
      <c r="D25" s="42" t="s">
        <v>18</v>
      </c>
      <c r="E25" s="39">
        <v>3</v>
      </c>
      <c r="F25" s="39">
        <v>1</v>
      </c>
      <c r="G25" s="39">
        <f t="shared" si="0"/>
        <v>3</v>
      </c>
      <c r="H25" s="994"/>
    </row>
    <row r="26" spans="1:12" ht="15" customHeight="1" x14ac:dyDescent="0.3">
      <c r="A26" s="33"/>
      <c r="B26" s="40"/>
      <c r="C26" s="38" t="s">
        <v>51</v>
      </c>
      <c r="D26" s="42" t="s">
        <v>18</v>
      </c>
      <c r="E26" s="39">
        <f>1+1</f>
        <v>2</v>
      </c>
      <c r="F26" s="39">
        <v>1</v>
      </c>
      <c r="G26" s="39">
        <f t="shared" si="0"/>
        <v>2</v>
      </c>
      <c r="H26" s="994"/>
    </row>
    <row r="27" spans="1:12" ht="15" customHeight="1" x14ac:dyDescent="0.3">
      <c r="A27" s="33"/>
      <c r="B27" s="40"/>
      <c r="C27" s="38" t="s">
        <v>52</v>
      </c>
      <c r="D27" s="42" t="s">
        <v>18</v>
      </c>
      <c r="E27" s="39">
        <v>1</v>
      </c>
      <c r="F27" s="39">
        <v>1</v>
      </c>
      <c r="G27" s="39">
        <f t="shared" si="0"/>
        <v>1</v>
      </c>
      <c r="H27" s="994"/>
    </row>
    <row r="28" spans="1:12" ht="15" customHeight="1" x14ac:dyDescent="0.3">
      <c r="A28" s="33"/>
      <c r="B28" s="40"/>
      <c r="C28" s="38" t="s">
        <v>53</v>
      </c>
      <c r="D28" s="42" t="s">
        <v>18</v>
      </c>
      <c r="E28" s="39">
        <v>1</v>
      </c>
      <c r="F28" s="39">
        <v>1</v>
      </c>
      <c r="G28" s="39">
        <f t="shared" si="0"/>
        <v>1</v>
      </c>
      <c r="H28" s="994"/>
    </row>
    <row r="29" spans="1:12" ht="15" customHeight="1" x14ac:dyDescent="0.3">
      <c r="A29" s="33"/>
      <c r="B29" s="40"/>
      <c r="C29" s="38" t="s">
        <v>54</v>
      </c>
      <c r="D29" s="42" t="s">
        <v>18</v>
      </c>
      <c r="E29" s="39">
        <v>1</v>
      </c>
      <c r="F29" s="39">
        <v>1</v>
      </c>
      <c r="G29" s="39">
        <f t="shared" si="0"/>
        <v>1</v>
      </c>
      <c r="H29" s="994"/>
    </row>
    <row r="30" spans="1:12" ht="15" customHeight="1" x14ac:dyDescent="0.3">
      <c r="A30" s="33"/>
      <c r="B30" s="40"/>
      <c r="C30" s="38" t="s">
        <v>55</v>
      </c>
      <c r="D30" s="42" t="s">
        <v>18</v>
      </c>
      <c r="E30" s="39">
        <v>1</v>
      </c>
      <c r="F30" s="39">
        <v>1</v>
      </c>
      <c r="G30" s="39">
        <f t="shared" si="0"/>
        <v>1</v>
      </c>
      <c r="H30" s="995"/>
    </row>
    <row r="31" spans="1:12" ht="30" customHeight="1" x14ac:dyDescent="0.3">
      <c r="A31" s="33"/>
      <c r="B31" s="40"/>
      <c r="C31" s="38" t="s">
        <v>56</v>
      </c>
      <c r="D31" s="42" t="s">
        <v>3</v>
      </c>
      <c r="E31" s="36">
        <v>35.6</v>
      </c>
      <c r="F31" s="36">
        <v>1.1000000000000001</v>
      </c>
      <c r="G31" s="39">
        <f>ROUND(E31*F31,2)</f>
        <v>39.159999999999997</v>
      </c>
      <c r="H31" s="42" t="s">
        <v>42</v>
      </c>
    </row>
    <row r="32" spans="1:12" ht="15" customHeight="1" x14ac:dyDescent="0.3">
      <c r="A32" s="43"/>
      <c r="B32" s="43"/>
      <c r="C32" s="29" t="s">
        <v>57</v>
      </c>
      <c r="D32" s="28"/>
      <c r="E32" s="44"/>
      <c r="F32" s="44"/>
      <c r="G32" s="44"/>
      <c r="H32" s="45"/>
    </row>
    <row r="33" spans="1:8" ht="21" customHeight="1" x14ac:dyDescent="0.3">
      <c r="A33" s="33">
        <v>80.7</v>
      </c>
      <c r="B33" s="33">
        <f>ROUND(2*3.14*0.16/2,2)</f>
        <v>0.5</v>
      </c>
      <c r="C33" s="34" t="s">
        <v>58</v>
      </c>
      <c r="D33" s="35" t="s">
        <v>3</v>
      </c>
      <c r="E33" s="36">
        <f t="shared" ref="E33" si="2">ROUND(A33*B33,2)</f>
        <v>40.35</v>
      </c>
      <c r="F33" s="36">
        <v>1</v>
      </c>
      <c r="G33" s="36">
        <f>ROUND(E33*F33,2)</f>
        <v>40.35</v>
      </c>
      <c r="H33" s="993" t="s">
        <v>27</v>
      </c>
    </row>
    <row r="34" spans="1:8" ht="21" customHeight="1" x14ac:dyDescent="0.3">
      <c r="A34" s="33"/>
      <c r="B34" s="40"/>
      <c r="C34" s="38" t="s">
        <v>59</v>
      </c>
      <c r="D34" s="42" t="s">
        <v>18</v>
      </c>
      <c r="E34" s="39">
        <v>4</v>
      </c>
      <c r="F34" s="39">
        <v>1</v>
      </c>
      <c r="G34" s="39">
        <f>ROUND(E34*F34,2)</f>
        <v>4</v>
      </c>
      <c r="H34" s="994"/>
    </row>
    <row r="35" spans="1:8" ht="21" customHeight="1" x14ac:dyDescent="0.3">
      <c r="A35" s="33"/>
      <c r="B35" s="40"/>
      <c r="C35" s="38" t="s">
        <v>60</v>
      </c>
      <c r="D35" s="42" t="s">
        <v>18</v>
      </c>
      <c r="E35" s="39">
        <v>1</v>
      </c>
      <c r="F35" s="39">
        <v>1</v>
      </c>
      <c r="G35" s="39">
        <f>ROUND(E35*F35,2)</f>
        <v>1</v>
      </c>
      <c r="H35" s="995"/>
    </row>
    <row r="36" spans="1:8" ht="21.75" customHeight="1" x14ac:dyDescent="0.3">
      <c r="A36" s="33"/>
      <c r="B36" s="37"/>
      <c r="C36" s="38" t="s">
        <v>61</v>
      </c>
      <c r="D36" s="42" t="s">
        <v>3</v>
      </c>
      <c r="E36" s="36">
        <v>47.6</v>
      </c>
      <c r="F36" s="39"/>
      <c r="G36" s="39"/>
      <c r="H36" s="996" t="s">
        <v>42</v>
      </c>
    </row>
    <row r="37" spans="1:8" ht="15" customHeight="1" x14ac:dyDescent="0.3">
      <c r="A37" s="33"/>
      <c r="B37" s="37"/>
      <c r="C37" s="46" t="s">
        <v>62</v>
      </c>
      <c r="D37" s="42" t="s">
        <v>3</v>
      </c>
      <c r="E37" s="36">
        <f>E36</f>
        <v>47.6</v>
      </c>
      <c r="F37" s="39">
        <v>1.1000000000000001</v>
      </c>
      <c r="G37" s="39">
        <f t="shared" ref="G37:G38" si="3">ROUND(E37*F37,2)</f>
        <v>52.36</v>
      </c>
      <c r="H37" s="997"/>
    </row>
    <row r="38" spans="1:8" ht="15" customHeight="1" x14ac:dyDescent="0.3">
      <c r="A38" s="33"/>
      <c r="B38" s="37"/>
      <c r="C38" s="46" t="s">
        <v>63</v>
      </c>
      <c r="D38" s="42" t="s">
        <v>2</v>
      </c>
      <c r="E38" s="39">
        <f>E36</f>
        <v>47.6</v>
      </c>
      <c r="F38" s="39">
        <v>0.7</v>
      </c>
      <c r="G38" s="39">
        <f t="shared" si="3"/>
        <v>33.32</v>
      </c>
      <c r="H38" s="998"/>
    </row>
    <row r="39" spans="1:8" ht="15" customHeight="1" x14ac:dyDescent="0.3">
      <c r="A39" s="43"/>
      <c r="B39" s="43"/>
      <c r="C39" s="29" t="s">
        <v>64</v>
      </c>
      <c r="D39" s="28"/>
      <c r="E39" s="44"/>
      <c r="F39" s="44"/>
      <c r="G39" s="44"/>
      <c r="H39" s="45"/>
    </row>
    <row r="40" spans="1:8" ht="22.5" customHeight="1" x14ac:dyDescent="0.3">
      <c r="A40" s="33">
        <v>55.1</v>
      </c>
      <c r="B40" s="33">
        <f>ROUND(2*3.14*0.125/2,2)</f>
        <v>0.39</v>
      </c>
      <c r="C40" s="34" t="s">
        <v>34</v>
      </c>
      <c r="D40" s="35" t="s">
        <v>3</v>
      </c>
      <c r="E40" s="36">
        <f t="shared" ref="E40" si="4">ROUND(A40*B40,2)</f>
        <v>21.49</v>
      </c>
      <c r="F40" s="36">
        <v>1</v>
      </c>
      <c r="G40" s="36">
        <f>ROUND(E40*F40,2)</f>
        <v>21.49</v>
      </c>
      <c r="H40" s="993" t="s">
        <v>27</v>
      </c>
    </row>
    <row r="41" spans="1:8" ht="22.5" customHeight="1" x14ac:dyDescent="0.3">
      <c r="A41" s="33"/>
      <c r="B41" s="40"/>
      <c r="C41" s="38" t="s">
        <v>38</v>
      </c>
      <c r="D41" s="42" t="s">
        <v>18</v>
      </c>
      <c r="E41" s="39">
        <v>2</v>
      </c>
      <c r="F41" s="39">
        <v>1</v>
      </c>
      <c r="G41" s="39">
        <f>ROUND(E41*F41,2)</f>
        <v>2</v>
      </c>
      <c r="H41" s="995"/>
    </row>
    <row r="42" spans="1:8" ht="30" customHeight="1" x14ac:dyDescent="0.3">
      <c r="A42" s="33"/>
      <c r="B42" s="37"/>
      <c r="C42" s="38" t="s">
        <v>61</v>
      </c>
      <c r="D42" s="42" t="s">
        <v>3</v>
      </c>
      <c r="E42" s="36">
        <v>26</v>
      </c>
      <c r="F42" s="39"/>
      <c r="G42" s="39"/>
      <c r="H42" s="996" t="s">
        <v>42</v>
      </c>
    </row>
    <row r="43" spans="1:8" ht="15" customHeight="1" x14ac:dyDescent="0.3">
      <c r="A43" s="33"/>
      <c r="B43" s="37"/>
      <c r="C43" s="46" t="s">
        <v>62</v>
      </c>
      <c r="D43" s="42" t="s">
        <v>3</v>
      </c>
      <c r="E43" s="36">
        <f>E42</f>
        <v>26</v>
      </c>
      <c r="F43" s="39">
        <v>1.1000000000000001</v>
      </c>
      <c r="G43" s="39">
        <f>ROUND(E43*F43,2)</f>
        <v>28.6</v>
      </c>
      <c r="H43" s="997"/>
    </row>
    <row r="44" spans="1:8" ht="15" customHeight="1" x14ac:dyDescent="0.3">
      <c r="A44" s="33"/>
      <c r="B44" s="37"/>
      <c r="C44" s="46" t="s">
        <v>63</v>
      </c>
      <c r="D44" s="42" t="s">
        <v>2</v>
      </c>
      <c r="E44" s="39">
        <f>E42</f>
        <v>26</v>
      </c>
      <c r="F44" s="39">
        <v>0.7</v>
      </c>
      <c r="G44" s="39">
        <f t="shared" ref="G44" si="5">ROUND(E44*F44,2)</f>
        <v>18.2</v>
      </c>
      <c r="H44" s="998"/>
    </row>
    <row r="45" spans="1:8" ht="15" customHeight="1" x14ac:dyDescent="0.3">
      <c r="A45" s="43"/>
      <c r="B45" s="43"/>
      <c r="C45" s="29" t="s">
        <v>65</v>
      </c>
      <c r="D45" s="28"/>
      <c r="E45" s="44"/>
      <c r="F45" s="44"/>
      <c r="G45" s="44"/>
      <c r="H45" s="45"/>
    </row>
    <row r="46" spans="1:8" ht="45" customHeight="1" x14ac:dyDescent="0.3">
      <c r="A46" s="33">
        <v>57</v>
      </c>
      <c r="B46" s="33">
        <f>ROUND(2*3.14*0.125/2,2)</f>
        <v>0.39</v>
      </c>
      <c r="C46" s="34" t="s">
        <v>34</v>
      </c>
      <c r="D46" s="35" t="s">
        <v>3</v>
      </c>
      <c r="E46" s="36">
        <f t="shared" ref="E46" si="6">ROUND(A46*B46,2)</f>
        <v>22.23</v>
      </c>
      <c r="F46" s="36">
        <v>1</v>
      </c>
      <c r="G46" s="36">
        <f>ROUND(E46*F46,2)</f>
        <v>22.23</v>
      </c>
      <c r="H46" s="993" t="s">
        <v>27</v>
      </c>
    </row>
    <row r="47" spans="1:8" ht="15" customHeight="1" x14ac:dyDescent="0.3">
      <c r="A47" s="33"/>
      <c r="B47" s="40"/>
      <c r="C47" s="38" t="s">
        <v>38</v>
      </c>
      <c r="D47" s="42" t="s">
        <v>18</v>
      </c>
      <c r="E47" s="39">
        <v>2</v>
      </c>
      <c r="F47" s="39">
        <v>1</v>
      </c>
      <c r="G47" s="39">
        <f>ROUND(E47*F47,2)</f>
        <v>2</v>
      </c>
      <c r="H47" s="995"/>
    </row>
    <row r="48" spans="1:8" ht="30" customHeight="1" x14ac:dyDescent="0.3">
      <c r="A48" s="33"/>
      <c r="B48" s="37"/>
      <c r="C48" s="38" t="s">
        <v>61</v>
      </c>
      <c r="D48" s="42" t="s">
        <v>3</v>
      </c>
      <c r="E48" s="36">
        <v>27</v>
      </c>
      <c r="F48" s="39"/>
      <c r="G48" s="39"/>
      <c r="H48" s="996" t="s">
        <v>42</v>
      </c>
    </row>
    <row r="49" spans="1:8" ht="15" customHeight="1" x14ac:dyDescent="0.3">
      <c r="A49" s="33"/>
      <c r="B49" s="37"/>
      <c r="C49" s="46" t="s">
        <v>62</v>
      </c>
      <c r="D49" s="42" t="s">
        <v>3</v>
      </c>
      <c r="E49" s="36">
        <f>E48</f>
        <v>27</v>
      </c>
      <c r="F49" s="39">
        <v>1.1000000000000001</v>
      </c>
      <c r="G49" s="39">
        <f t="shared" ref="G49:G50" si="7">ROUND(E49*F49,2)</f>
        <v>29.7</v>
      </c>
      <c r="H49" s="997"/>
    </row>
    <row r="50" spans="1:8" ht="15" customHeight="1" x14ac:dyDescent="0.3">
      <c r="A50" s="33"/>
      <c r="B50" s="37"/>
      <c r="C50" s="46" t="s">
        <v>63</v>
      </c>
      <c r="D50" s="42" t="s">
        <v>2</v>
      </c>
      <c r="E50" s="39">
        <f>E48</f>
        <v>27</v>
      </c>
      <c r="F50" s="39">
        <v>0.7</v>
      </c>
      <c r="G50" s="39">
        <f t="shared" si="7"/>
        <v>18.899999999999999</v>
      </c>
      <c r="H50" s="998"/>
    </row>
    <row r="51" spans="1:8" ht="15" customHeight="1" x14ac:dyDescent="0.3">
      <c r="A51" s="43"/>
      <c r="B51" s="43"/>
      <c r="C51" s="29" t="s">
        <v>66</v>
      </c>
      <c r="D51" s="28"/>
      <c r="E51" s="44"/>
      <c r="F51" s="44"/>
      <c r="G51" s="44"/>
      <c r="H51" s="45"/>
    </row>
    <row r="52" spans="1:8" ht="15" customHeight="1" x14ac:dyDescent="0.3">
      <c r="A52" s="33">
        <v>64.8</v>
      </c>
      <c r="B52" s="33">
        <f>0.2*2+0.15*2</f>
        <v>0.7</v>
      </c>
      <c r="C52" s="34" t="s">
        <v>67</v>
      </c>
      <c r="D52" s="35" t="s">
        <v>3</v>
      </c>
      <c r="E52" s="36">
        <f t="shared" ref="E52" si="8">ROUND(A52*B52,2)</f>
        <v>45.36</v>
      </c>
      <c r="F52" s="36">
        <v>1</v>
      </c>
      <c r="G52" s="36">
        <f>ROUND(E52*F52,2)</f>
        <v>45.36</v>
      </c>
      <c r="H52" s="993" t="s">
        <v>27</v>
      </c>
    </row>
    <row r="53" spans="1:8" ht="15" customHeight="1" x14ac:dyDescent="0.3">
      <c r="A53" s="33"/>
      <c r="B53" s="40"/>
      <c r="C53" s="38" t="s">
        <v>68</v>
      </c>
      <c r="D53" s="42" t="s">
        <v>18</v>
      </c>
      <c r="E53" s="39">
        <v>4</v>
      </c>
      <c r="F53" s="39">
        <v>1</v>
      </c>
      <c r="G53" s="39">
        <f>ROUND(E53*F53,2)</f>
        <v>4</v>
      </c>
      <c r="H53" s="995"/>
    </row>
    <row r="54" spans="1:8" ht="30" customHeight="1" x14ac:dyDescent="0.3">
      <c r="A54" s="33"/>
      <c r="B54" s="37"/>
      <c r="C54" s="38" t="s">
        <v>61</v>
      </c>
      <c r="D54" s="42" t="s">
        <v>3</v>
      </c>
      <c r="E54" s="36">
        <v>52.9</v>
      </c>
      <c r="F54" s="39"/>
      <c r="G54" s="39"/>
      <c r="H54" s="996" t="s">
        <v>42</v>
      </c>
    </row>
    <row r="55" spans="1:8" ht="15" customHeight="1" x14ac:dyDescent="0.3">
      <c r="A55" s="33"/>
      <c r="B55" s="37"/>
      <c r="C55" s="46" t="s">
        <v>62</v>
      </c>
      <c r="D55" s="42" t="s">
        <v>3</v>
      </c>
      <c r="E55" s="36">
        <f>E54</f>
        <v>52.9</v>
      </c>
      <c r="F55" s="39">
        <v>1.1000000000000001</v>
      </c>
      <c r="G55" s="39">
        <f t="shared" ref="G55:G56" si="9">ROUND(E55*F55,2)</f>
        <v>58.19</v>
      </c>
      <c r="H55" s="997"/>
    </row>
    <row r="56" spans="1:8" ht="15" customHeight="1" x14ac:dyDescent="0.3">
      <c r="A56" s="33"/>
      <c r="B56" s="37"/>
      <c r="C56" s="46" t="s">
        <v>63</v>
      </c>
      <c r="D56" s="42" t="s">
        <v>2</v>
      </c>
      <c r="E56" s="39">
        <f>E54</f>
        <v>52.9</v>
      </c>
      <c r="F56" s="39">
        <v>0.7</v>
      </c>
      <c r="G56" s="39">
        <f t="shared" si="9"/>
        <v>37.03</v>
      </c>
      <c r="H56" s="998"/>
    </row>
    <row r="57" spans="1:8" ht="15" customHeight="1" x14ac:dyDescent="0.3">
      <c r="A57" s="43"/>
      <c r="B57" s="43"/>
      <c r="C57" s="29" t="s">
        <v>69</v>
      </c>
      <c r="D57" s="28"/>
      <c r="E57" s="44"/>
      <c r="F57" s="44"/>
      <c r="G57" s="44"/>
      <c r="H57" s="45"/>
    </row>
    <row r="58" spans="1:8" ht="15" customHeight="1" x14ac:dyDescent="0.3">
      <c r="A58" s="33">
        <v>64.400000000000006</v>
      </c>
      <c r="B58" s="33">
        <f>ROUND(2*3.14*0.125/2,2)</f>
        <v>0.39</v>
      </c>
      <c r="C58" s="34" t="s">
        <v>34</v>
      </c>
      <c r="D58" s="35" t="s">
        <v>3</v>
      </c>
      <c r="E58" s="36">
        <f t="shared" ref="E58" si="10">ROUND(A58*B58,2)</f>
        <v>25.12</v>
      </c>
      <c r="F58" s="36">
        <v>1</v>
      </c>
      <c r="G58" s="36">
        <f>ROUND(E58*F58,2)</f>
        <v>25.12</v>
      </c>
      <c r="H58" s="993" t="s">
        <v>27</v>
      </c>
    </row>
    <row r="59" spans="1:8" ht="15" customHeight="1" x14ac:dyDescent="0.3">
      <c r="A59" s="33"/>
      <c r="B59" s="40"/>
      <c r="C59" s="38" t="s">
        <v>38</v>
      </c>
      <c r="D59" s="42" t="s">
        <v>18</v>
      </c>
      <c r="E59" s="39">
        <v>4</v>
      </c>
      <c r="F59" s="39">
        <v>1</v>
      </c>
      <c r="G59" s="39">
        <f>ROUND(E59*F59,2)</f>
        <v>4</v>
      </c>
      <c r="H59" s="995"/>
    </row>
    <row r="60" spans="1:8" ht="30" customHeight="1" x14ac:dyDescent="0.3">
      <c r="A60" s="33"/>
      <c r="B60" s="37"/>
      <c r="C60" s="38" t="s">
        <v>61</v>
      </c>
      <c r="D60" s="42" t="s">
        <v>3</v>
      </c>
      <c r="E60" s="36">
        <v>30.3</v>
      </c>
      <c r="F60" s="39"/>
      <c r="G60" s="39"/>
      <c r="H60" s="996" t="s">
        <v>42</v>
      </c>
    </row>
    <row r="61" spans="1:8" ht="15" customHeight="1" x14ac:dyDescent="0.3">
      <c r="A61" s="33"/>
      <c r="B61" s="37"/>
      <c r="C61" s="46" t="s">
        <v>62</v>
      </c>
      <c r="D61" s="42" t="s">
        <v>3</v>
      </c>
      <c r="E61" s="36">
        <f>E60</f>
        <v>30.3</v>
      </c>
      <c r="F61" s="39">
        <v>1.1000000000000001</v>
      </c>
      <c r="G61" s="39">
        <f t="shared" ref="G61:G62" si="11">ROUND(E61*F61,2)</f>
        <v>33.33</v>
      </c>
      <c r="H61" s="997"/>
    </row>
    <row r="62" spans="1:8" ht="15" customHeight="1" x14ac:dyDescent="0.3">
      <c r="A62" s="33"/>
      <c r="B62" s="37"/>
      <c r="C62" s="46" t="s">
        <v>63</v>
      </c>
      <c r="D62" s="42" t="s">
        <v>2</v>
      </c>
      <c r="E62" s="39">
        <f>E60</f>
        <v>30.3</v>
      </c>
      <c r="F62" s="39">
        <v>0.7</v>
      </c>
      <c r="G62" s="39">
        <f t="shared" si="11"/>
        <v>21.21</v>
      </c>
      <c r="H62" s="998"/>
    </row>
    <row r="63" spans="1:8" ht="15" customHeight="1" x14ac:dyDescent="0.3">
      <c r="A63" s="43"/>
      <c r="B63" s="43"/>
      <c r="C63" s="29" t="s">
        <v>70</v>
      </c>
      <c r="D63" s="28"/>
      <c r="E63" s="44"/>
      <c r="F63" s="44"/>
      <c r="G63" s="44"/>
      <c r="H63" s="45"/>
    </row>
    <row r="64" spans="1:8" ht="15" customHeight="1" x14ac:dyDescent="0.3">
      <c r="A64" s="33">
        <v>55.9</v>
      </c>
      <c r="B64" s="41">
        <f>0.2*4</f>
        <v>0.8</v>
      </c>
      <c r="C64" s="34" t="s">
        <v>71</v>
      </c>
      <c r="D64" s="35" t="s">
        <v>3</v>
      </c>
      <c r="E64" s="36">
        <f t="shared" ref="E64" si="12">ROUND(A64*B64,2)</f>
        <v>44.72</v>
      </c>
      <c r="F64" s="36">
        <v>1</v>
      </c>
      <c r="G64" s="36">
        <f>ROUND(E64*F64,2)</f>
        <v>44.72</v>
      </c>
      <c r="H64" s="993" t="s">
        <v>27</v>
      </c>
    </row>
    <row r="65" spans="1:8" ht="15" customHeight="1" x14ac:dyDescent="0.3">
      <c r="A65" s="33"/>
      <c r="B65" s="40"/>
      <c r="C65" s="38" t="s">
        <v>72</v>
      </c>
      <c r="D65" s="42" t="s">
        <v>18</v>
      </c>
      <c r="E65" s="39">
        <v>4</v>
      </c>
      <c r="F65" s="39">
        <v>1</v>
      </c>
      <c r="G65" s="39">
        <f>ROUND(E65*F65,2)</f>
        <v>4</v>
      </c>
      <c r="H65" s="995"/>
    </row>
    <row r="66" spans="1:8" ht="30" customHeight="1" x14ac:dyDescent="0.3">
      <c r="A66" s="33"/>
      <c r="B66" s="37"/>
      <c r="C66" s="38" t="s">
        <v>61</v>
      </c>
      <c r="D66" s="42" t="s">
        <v>3</v>
      </c>
      <c r="E66" s="36">
        <v>51.8</v>
      </c>
      <c r="F66" s="39"/>
      <c r="G66" s="39"/>
      <c r="H66" s="996" t="s">
        <v>42</v>
      </c>
    </row>
    <row r="67" spans="1:8" ht="15" customHeight="1" x14ac:dyDescent="0.3">
      <c r="A67" s="33"/>
      <c r="B67" s="37"/>
      <c r="C67" s="46" t="s">
        <v>62</v>
      </c>
      <c r="D67" s="42" t="s">
        <v>3</v>
      </c>
      <c r="E67" s="36">
        <f>E66</f>
        <v>51.8</v>
      </c>
      <c r="F67" s="39">
        <v>1.1000000000000001</v>
      </c>
      <c r="G67" s="39">
        <f t="shared" ref="G67:G68" si="13">ROUND(E67*F67,2)</f>
        <v>56.98</v>
      </c>
      <c r="H67" s="997"/>
    </row>
    <row r="68" spans="1:8" ht="15" customHeight="1" x14ac:dyDescent="0.3">
      <c r="A68" s="33"/>
      <c r="B68" s="37"/>
      <c r="C68" s="46" t="s">
        <v>63</v>
      </c>
      <c r="D68" s="42" t="s">
        <v>2</v>
      </c>
      <c r="E68" s="39">
        <f>E66</f>
        <v>51.8</v>
      </c>
      <c r="F68" s="39">
        <v>0.7</v>
      </c>
      <c r="G68" s="39">
        <f t="shared" si="13"/>
        <v>36.26</v>
      </c>
      <c r="H68" s="998"/>
    </row>
    <row r="69" spans="1:8" ht="15" customHeight="1" x14ac:dyDescent="0.3">
      <c r="A69" s="43"/>
      <c r="B69" s="43"/>
      <c r="C69" s="29" t="s">
        <v>73</v>
      </c>
      <c r="D69" s="28"/>
      <c r="E69" s="44"/>
      <c r="F69" s="44"/>
      <c r="G69" s="44"/>
      <c r="H69" s="45"/>
    </row>
    <row r="70" spans="1:8" ht="15" customHeight="1" x14ac:dyDescent="0.3">
      <c r="A70" s="33">
        <v>56.1</v>
      </c>
      <c r="B70" s="33">
        <f>ROUND(2*3.14*0.125/2,2)</f>
        <v>0.39</v>
      </c>
      <c r="C70" s="34" t="s">
        <v>34</v>
      </c>
      <c r="D70" s="35" t="s">
        <v>3</v>
      </c>
      <c r="E70" s="36">
        <f t="shared" ref="E70" si="14">ROUND(A70*B70,2)</f>
        <v>21.88</v>
      </c>
      <c r="F70" s="36">
        <v>1</v>
      </c>
      <c r="G70" s="36">
        <f>ROUND(E70*F70,2)</f>
        <v>21.88</v>
      </c>
      <c r="H70" s="993" t="s">
        <v>27</v>
      </c>
    </row>
    <row r="71" spans="1:8" ht="15" customHeight="1" x14ac:dyDescent="0.3">
      <c r="A71" s="33"/>
      <c r="B71" s="40"/>
      <c r="C71" s="38" t="s">
        <v>38</v>
      </c>
      <c r="D71" s="42" t="s">
        <v>18</v>
      </c>
      <c r="E71" s="39">
        <v>1</v>
      </c>
      <c r="F71" s="39">
        <v>1</v>
      </c>
      <c r="G71" s="39">
        <f>ROUND(E71*F71,2)</f>
        <v>1</v>
      </c>
      <c r="H71" s="995"/>
    </row>
    <row r="72" spans="1:8" ht="30" customHeight="1" x14ac:dyDescent="0.3">
      <c r="A72" s="33"/>
      <c r="B72" s="37"/>
      <c r="C72" s="38" t="s">
        <v>61</v>
      </c>
      <c r="D72" s="42" t="s">
        <v>3</v>
      </c>
      <c r="E72" s="36">
        <v>26.4</v>
      </c>
      <c r="F72" s="39"/>
      <c r="G72" s="39"/>
      <c r="H72" s="996" t="s">
        <v>42</v>
      </c>
    </row>
    <row r="73" spans="1:8" ht="15" customHeight="1" x14ac:dyDescent="0.3">
      <c r="A73" s="33"/>
      <c r="B73" s="37"/>
      <c r="C73" s="46" t="s">
        <v>62</v>
      </c>
      <c r="D73" s="42" t="s">
        <v>3</v>
      </c>
      <c r="E73" s="36">
        <f>E72</f>
        <v>26.4</v>
      </c>
      <c r="F73" s="39">
        <v>1.1000000000000001</v>
      </c>
      <c r="G73" s="39">
        <f t="shared" ref="G73:G74" si="15">ROUND(E73*F73,2)</f>
        <v>29.04</v>
      </c>
      <c r="H73" s="997"/>
    </row>
    <row r="74" spans="1:8" ht="15" customHeight="1" x14ac:dyDescent="0.3">
      <c r="A74" s="33"/>
      <c r="B74" s="37"/>
      <c r="C74" s="46" t="s">
        <v>63</v>
      </c>
      <c r="D74" s="42" t="s">
        <v>2</v>
      </c>
      <c r="E74" s="39">
        <f>E72</f>
        <v>26.4</v>
      </c>
      <c r="F74" s="39">
        <v>0.7</v>
      </c>
      <c r="G74" s="39">
        <f t="shared" si="15"/>
        <v>18.48</v>
      </c>
      <c r="H74" s="998"/>
    </row>
    <row r="75" spans="1:8" ht="15" customHeight="1" x14ac:dyDescent="0.3">
      <c r="A75" s="43"/>
      <c r="B75" s="43"/>
      <c r="C75" s="29" t="s">
        <v>74</v>
      </c>
      <c r="D75" s="28"/>
      <c r="E75" s="44"/>
      <c r="F75" s="44"/>
      <c r="G75" s="44"/>
      <c r="H75" s="45"/>
    </row>
    <row r="76" spans="1:8" ht="45" customHeight="1" x14ac:dyDescent="0.3">
      <c r="A76" s="33">
        <v>56.1</v>
      </c>
      <c r="B76" s="33">
        <f>0.3*2+0.2*2</f>
        <v>1</v>
      </c>
      <c r="C76" s="34" t="s">
        <v>75</v>
      </c>
      <c r="D76" s="35" t="s">
        <v>3</v>
      </c>
      <c r="E76" s="36">
        <f t="shared" ref="E76" si="16">ROUND(A76*B76,2)</f>
        <v>56.1</v>
      </c>
      <c r="F76" s="36">
        <v>1</v>
      </c>
      <c r="G76" s="36">
        <f>ROUND(E76*F76,2)</f>
        <v>56.1</v>
      </c>
      <c r="H76" s="993" t="s">
        <v>27</v>
      </c>
    </row>
    <row r="77" spans="1:8" ht="15" customHeight="1" x14ac:dyDescent="0.3">
      <c r="A77" s="33"/>
      <c r="B77" s="33"/>
      <c r="C77" s="38" t="s">
        <v>76</v>
      </c>
      <c r="D77" s="42" t="s">
        <v>18</v>
      </c>
      <c r="E77" s="39">
        <v>1</v>
      </c>
      <c r="F77" s="39">
        <v>1</v>
      </c>
      <c r="G77" s="39">
        <f>ROUND(E77*F77,2)</f>
        <v>1</v>
      </c>
      <c r="H77" s="995"/>
    </row>
    <row r="78" spans="1:8" ht="30" customHeight="1" x14ac:dyDescent="0.3">
      <c r="A78" s="33"/>
      <c r="B78" s="33"/>
      <c r="C78" s="38" t="s">
        <v>61</v>
      </c>
      <c r="D78" s="42" t="s">
        <v>3</v>
      </c>
      <c r="E78" s="36">
        <v>64.2</v>
      </c>
      <c r="F78" s="39"/>
      <c r="G78" s="39"/>
      <c r="H78" s="996" t="s">
        <v>42</v>
      </c>
    </row>
    <row r="79" spans="1:8" ht="15" customHeight="1" x14ac:dyDescent="0.3">
      <c r="A79" s="33"/>
      <c r="B79" s="33"/>
      <c r="C79" s="46" t="s">
        <v>62</v>
      </c>
      <c r="D79" s="42" t="s">
        <v>3</v>
      </c>
      <c r="E79" s="36">
        <f>E78</f>
        <v>64.2</v>
      </c>
      <c r="F79" s="39">
        <v>1.1000000000000001</v>
      </c>
      <c r="G79" s="39">
        <f t="shared" ref="G79:G80" si="17">ROUND(E79*F79,2)</f>
        <v>70.62</v>
      </c>
      <c r="H79" s="997"/>
    </row>
    <row r="80" spans="1:8" ht="15" customHeight="1" x14ac:dyDescent="0.3">
      <c r="A80" s="33"/>
      <c r="B80" s="33"/>
      <c r="C80" s="46" t="s">
        <v>63</v>
      </c>
      <c r="D80" s="42" t="s">
        <v>2</v>
      </c>
      <c r="E80" s="39">
        <f>E78</f>
        <v>64.2</v>
      </c>
      <c r="F80" s="39">
        <v>0.7</v>
      </c>
      <c r="G80" s="39">
        <f t="shared" si="17"/>
        <v>44.94</v>
      </c>
      <c r="H80" s="998"/>
    </row>
    <row r="81" spans="1:8" ht="15" customHeight="1" x14ac:dyDescent="0.3">
      <c r="A81" s="43"/>
      <c r="B81" s="43"/>
      <c r="C81" s="29" t="s">
        <v>77</v>
      </c>
      <c r="D81" s="28"/>
      <c r="E81" s="44"/>
      <c r="F81" s="44"/>
      <c r="G81" s="44"/>
      <c r="H81" s="45"/>
    </row>
    <row r="82" spans="1:8" ht="15" customHeight="1" x14ac:dyDescent="0.3">
      <c r="A82" s="33">
        <v>56.1</v>
      </c>
      <c r="B82" s="33">
        <f>ROUND(2*3.14*0.125/2,2)</f>
        <v>0.39</v>
      </c>
      <c r="C82" s="34" t="s">
        <v>34</v>
      </c>
      <c r="D82" s="35" t="s">
        <v>3</v>
      </c>
      <c r="E82" s="36">
        <f t="shared" ref="E82" si="18">ROUND(A82*B82,2)</f>
        <v>21.88</v>
      </c>
      <c r="F82" s="36">
        <v>1</v>
      </c>
      <c r="G82" s="36">
        <f>ROUND(E82*F82,2)</f>
        <v>21.88</v>
      </c>
      <c r="H82" s="993" t="s">
        <v>27</v>
      </c>
    </row>
    <row r="83" spans="1:8" ht="15" customHeight="1" x14ac:dyDescent="0.3">
      <c r="A83" s="33"/>
      <c r="B83" s="33"/>
      <c r="C83" s="38" t="s">
        <v>38</v>
      </c>
      <c r="D83" s="42" t="s">
        <v>18</v>
      </c>
      <c r="E83" s="39">
        <v>1</v>
      </c>
      <c r="F83" s="39">
        <v>1</v>
      </c>
      <c r="G83" s="39">
        <f>ROUND(E83*F83,2)</f>
        <v>1</v>
      </c>
      <c r="H83" s="995"/>
    </row>
    <row r="84" spans="1:8" ht="30" customHeight="1" x14ac:dyDescent="0.3">
      <c r="A84" s="33"/>
      <c r="B84" s="33"/>
      <c r="C84" s="38" t="s">
        <v>61</v>
      </c>
      <c r="D84" s="42" t="s">
        <v>3</v>
      </c>
      <c r="E84" s="36">
        <v>26.4</v>
      </c>
      <c r="F84" s="39"/>
      <c r="G84" s="39"/>
      <c r="H84" s="996" t="s">
        <v>42</v>
      </c>
    </row>
    <row r="85" spans="1:8" ht="15" customHeight="1" x14ac:dyDescent="0.3">
      <c r="A85" s="33"/>
      <c r="B85" s="33"/>
      <c r="C85" s="46" t="s">
        <v>62</v>
      </c>
      <c r="D85" s="42" t="s">
        <v>3</v>
      </c>
      <c r="E85" s="36">
        <f>E84</f>
        <v>26.4</v>
      </c>
      <c r="F85" s="39">
        <v>1.1000000000000001</v>
      </c>
      <c r="G85" s="39">
        <f t="shared" ref="G85:G86" si="19">ROUND(E85*F85,2)</f>
        <v>29.04</v>
      </c>
      <c r="H85" s="997"/>
    </row>
    <row r="86" spans="1:8" ht="15" customHeight="1" x14ac:dyDescent="0.3">
      <c r="A86" s="33"/>
      <c r="B86" s="33"/>
      <c r="C86" s="46" t="s">
        <v>63</v>
      </c>
      <c r="D86" s="42" t="s">
        <v>2</v>
      </c>
      <c r="E86" s="39">
        <f>E84</f>
        <v>26.4</v>
      </c>
      <c r="F86" s="39">
        <v>0.7</v>
      </c>
      <c r="G86" s="39">
        <f t="shared" si="19"/>
        <v>18.48</v>
      </c>
      <c r="H86" s="998"/>
    </row>
    <row r="87" spans="1:8" ht="15" customHeight="1" x14ac:dyDescent="0.3">
      <c r="A87" s="43"/>
      <c r="B87" s="43"/>
      <c r="C87" s="29" t="s">
        <v>78</v>
      </c>
      <c r="D87" s="28"/>
      <c r="E87" s="44"/>
      <c r="F87" s="44"/>
      <c r="G87" s="44"/>
      <c r="H87" s="45"/>
    </row>
    <row r="88" spans="1:8" ht="15" customHeight="1" x14ac:dyDescent="0.3">
      <c r="A88" s="33">
        <v>60.2</v>
      </c>
      <c r="B88" s="33">
        <f>ROUND(2*3.14*0.2/2,2)</f>
        <v>0.63</v>
      </c>
      <c r="C88" s="34" t="s">
        <v>79</v>
      </c>
      <c r="D88" s="35" t="s">
        <v>3</v>
      </c>
      <c r="E88" s="36">
        <f t="shared" ref="E88" si="20">ROUND(A88*B88,2)</f>
        <v>37.93</v>
      </c>
      <c r="F88" s="36">
        <v>1</v>
      </c>
      <c r="G88" s="36">
        <f>ROUND(E88*F88,2)</f>
        <v>37.93</v>
      </c>
      <c r="H88" s="993" t="s">
        <v>27</v>
      </c>
    </row>
    <row r="89" spans="1:8" ht="15" customHeight="1" x14ac:dyDescent="0.3">
      <c r="A89" s="33"/>
      <c r="B89" s="33"/>
      <c r="C89" s="38" t="s">
        <v>80</v>
      </c>
      <c r="D89" s="42" t="s">
        <v>18</v>
      </c>
      <c r="E89" s="39">
        <v>3</v>
      </c>
      <c r="F89" s="39">
        <v>1</v>
      </c>
      <c r="G89" s="39">
        <f>ROUND(E89*F89,2)</f>
        <v>3</v>
      </c>
      <c r="H89" s="995"/>
    </row>
    <row r="90" spans="1:8" ht="30" customHeight="1" x14ac:dyDescent="0.3">
      <c r="A90" s="33"/>
      <c r="B90" s="33"/>
      <c r="C90" s="38" t="s">
        <v>61</v>
      </c>
      <c r="D90" s="42" t="s">
        <v>3</v>
      </c>
      <c r="E90" s="36">
        <v>43.7</v>
      </c>
      <c r="F90" s="39"/>
      <c r="G90" s="39"/>
      <c r="H90" s="996" t="s">
        <v>42</v>
      </c>
    </row>
    <row r="91" spans="1:8" ht="15" customHeight="1" x14ac:dyDescent="0.3">
      <c r="A91" s="33"/>
      <c r="B91" s="33"/>
      <c r="C91" s="46" t="s">
        <v>62</v>
      </c>
      <c r="D91" s="42" t="s">
        <v>3</v>
      </c>
      <c r="E91" s="36">
        <f>E90</f>
        <v>43.7</v>
      </c>
      <c r="F91" s="39">
        <v>1.1000000000000001</v>
      </c>
      <c r="G91" s="39">
        <f t="shared" ref="G91:G92" si="21">ROUND(E91*F91,2)</f>
        <v>48.07</v>
      </c>
      <c r="H91" s="997"/>
    </row>
    <row r="92" spans="1:8" ht="15" customHeight="1" x14ac:dyDescent="0.3">
      <c r="A92" s="33"/>
      <c r="B92" s="33"/>
      <c r="C92" s="46" t="s">
        <v>63</v>
      </c>
      <c r="D92" s="42" t="s">
        <v>2</v>
      </c>
      <c r="E92" s="39">
        <f>E90</f>
        <v>43.7</v>
      </c>
      <c r="F92" s="39">
        <v>0.7</v>
      </c>
      <c r="G92" s="39">
        <f t="shared" si="21"/>
        <v>30.59</v>
      </c>
      <c r="H92" s="998"/>
    </row>
    <row r="93" spans="1:8" ht="15" customHeight="1" x14ac:dyDescent="0.3">
      <c r="A93" s="43"/>
      <c r="B93" s="43"/>
      <c r="C93" s="29" t="s">
        <v>81</v>
      </c>
      <c r="D93" s="28"/>
      <c r="E93" s="44"/>
      <c r="F93" s="44"/>
      <c r="G93" s="44"/>
      <c r="H93" s="45"/>
    </row>
    <row r="94" spans="1:8" ht="45" customHeight="1" x14ac:dyDescent="0.3">
      <c r="A94" s="33">
        <v>60.7</v>
      </c>
      <c r="B94" s="33">
        <f>ROUND(2*3.14*0.125/2,2)</f>
        <v>0.39</v>
      </c>
      <c r="C94" s="34" t="s">
        <v>82</v>
      </c>
      <c r="D94" s="35" t="s">
        <v>3</v>
      </c>
      <c r="E94" s="36">
        <f t="shared" ref="E94" si="22">ROUND(A94*B94,2)</f>
        <v>23.67</v>
      </c>
      <c r="F94" s="36">
        <v>1</v>
      </c>
      <c r="G94" s="36">
        <f>ROUND(E94*F94,2)</f>
        <v>23.67</v>
      </c>
      <c r="H94" s="993" t="s">
        <v>27</v>
      </c>
    </row>
    <row r="95" spans="1:8" ht="15" customHeight="1" x14ac:dyDescent="0.3">
      <c r="A95" s="33"/>
      <c r="B95" s="33"/>
      <c r="C95" s="38" t="s">
        <v>38</v>
      </c>
      <c r="D95" s="42" t="s">
        <v>18</v>
      </c>
      <c r="E95" s="39">
        <v>3</v>
      </c>
      <c r="F95" s="39">
        <v>1</v>
      </c>
      <c r="G95" s="39">
        <f>ROUND(E95*F95,2)</f>
        <v>3</v>
      </c>
      <c r="H95" s="995"/>
    </row>
    <row r="96" spans="1:8" ht="30" customHeight="1" x14ac:dyDescent="0.3">
      <c r="A96" s="33"/>
      <c r="B96" s="33"/>
      <c r="C96" s="38" t="s">
        <v>61</v>
      </c>
      <c r="D96" s="42" t="s">
        <v>3</v>
      </c>
      <c r="E96" s="36">
        <v>28.5</v>
      </c>
      <c r="F96" s="39"/>
      <c r="G96" s="39"/>
      <c r="H96" s="996" t="s">
        <v>42</v>
      </c>
    </row>
    <row r="97" spans="1:8" ht="15" customHeight="1" x14ac:dyDescent="0.3">
      <c r="A97" s="33"/>
      <c r="B97" s="33"/>
      <c r="C97" s="46" t="s">
        <v>62</v>
      </c>
      <c r="D97" s="42" t="s">
        <v>3</v>
      </c>
      <c r="E97" s="36">
        <f>E96</f>
        <v>28.5</v>
      </c>
      <c r="F97" s="39">
        <v>1.1000000000000001</v>
      </c>
      <c r="G97" s="39">
        <f t="shared" ref="G97:G98" si="23">ROUND(E97*F97,2)</f>
        <v>31.35</v>
      </c>
      <c r="H97" s="997"/>
    </row>
    <row r="98" spans="1:8" ht="15" customHeight="1" x14ac:dyDescent="0.3">
      <c r="A98" s="33"/>
      <c r="B98" s="33"/>
      <c r="C98" s="46" t="s">
        <v>63</v>
      </c>
      <c r="D98" s="42" t="s">
        <v>2</v>
      </c>
      <c r="E98" s="39">
        <f>E96</f>
        <v>28.5</v>
      </c>
      <c r="F98" s="39">
        <v>0.7</v>
      </c>
      <c r="G98" s="39">
        <f t="shared" si="23"/>
        <v>19.95</v>
      </c>
      <c r="H98" s="998"/>
    </row>
    <row r="99" spans="1:8" ht="15" customHeight="1" x14ac:dyDescent="0.3">
      <c r="A99" s="43"/>
      <c r="B99" s="43"/>
      <c r="C99" s="29" t="s">
        <v>83</v>
      </c>
      <c r="D99" s="28"/>
      <c r="E99" s="44"/>
      <c r="F99" s="44"/>
      <c r="G99" s="44"/>
      <c r="H99" s="45"/>
    </row>
    <row r="100" spans="1:8" ht="21.75" customHeight="1" x14ac:dyDescent="0.3">
      <c r="A100" s="33">
        <v>69.8</v>
      </c>
      <c r="B100" s="33">
        <f>0.15*4</f>
        <v>0.6</v>
      </c>
      <c r="C100" s="34" t="s">
        <v>84</v>
      </c>
      <c r="D100" s="35" t="s">
        <v>3</v>
      </c>
      <c r="E100" s="36">
        <f t="shared" ref="E100" si="24">ROUND(A100*B100,2)</f>
        <v>41.88</v>
      </c>
      <c r="F100" s="36">
        <v>1</v>
      </c>
      <c r="G100" s="36">
        <f>ROUND(E100*F100,2)</f>
        <v>41.88</v>
      </c>
      <c r="H100" s="993" t="s">
        <v>27</v>
      </c>
    </row>
    <row r="101" spans="1:8" ht="15" customHeight="1" x14ac:dyDescent="0.3">
      <c r="A101" s="33"/>
      <c r="B101" s="33"/>
      <c r="C101" s="38" t="s">
        <v>85</v>
      </c>
      <c r="D101" s="42" t="s">
        <v>18</v>
      </c>
      <c r="E101" s="39">
        <v>4</v>
      </c>
      <c r="F101" s="39">
        <v>1</v>
      </c>
      <c r="G101" s="39">
        <f>ROUND(E101*F101,2)</f>
        <v>4</v>
      </c>
      <c r="H101" s="995"/>
    </row>
    <row r="102" spans="1:8" ht="30" customHeight="1" x14ac:dyDescent="0.3">
      <c r="A102" s="33"/>
      <c r="B102" s="33"/>
      <c r="C102" s="38" t="s">
        <v>61</v>
      </c>
      <c r="D102" s="42" t="s">
        <v>3</v>
      </c>
      <c r="E102" s="36">
        <v>49.3</v>
      </c>
      <c r="F102" s="39"/>
      <c r="G102" s="39"/>
      <c r="H102" s="996" t="s">
        <v>42</v>
      </c>
    </row>
    <row r="103" spans="1:8" ht="15" customHeight="1" x14ac:dyDescent="0.3">
      <c r="A103" s="33"/>
      <c r="B103" s="33"/>
      <c r="C103" s="46" t="s">
        <v>62</v>
      </c>
      <c r="D103" s="42" t="s">
        <v>3</v>
      </c>
      <c r="E103" s="36">
        <f>E102</f>
        <v>49.3</v>
      </c>
      <c r="F103" s="39">
        <v>1.1000000000000001</v>
      </c>
      <c r="G103" s="39">
        <f t="shared" ref="G103:G104" si="25">ROUND(E103*F103,2)</f>
        <v>54.23</v>
      </c>
      <c r="H103" s="997"/>
    </row>
    <row r="104" spans="1:8" ht="15" customHeight="1" x14ac:dyDescent="0.3">
      <c r="A104" s="33"/>
      <c r="B104" s="33"/>
      <c r="C104" s="46" t="s">
        <v>63</v>
      </c>
      <c r="D104" s="42" t="s">
        <v>2</v>
      </c>
      <c r="E104" s="39">
        <f>E102</f>
        <v>49.3</v>
      </c>
      <c r="F104" s="39">
        <v>0.7</v>
      </c>
      <c r="G104" s="39">
        <f t="shared" si="25"/>
        <v>34.51</v>
      </c>
      <c r="H104" s="998"/>
    </row>
    <row r="105" spans="1:8" ht="15" customHeight="1" x14ac:dyDescent="0.3">
      <c r="A105" s="43"/>
      <c r="B105" s="43"/>
      <c r="C105" s="29" t="s">
        <v>86</v>
      </c>
      <c r="D105" s="28"/>
      <c r="E105" s="44"/>
      <c r="F105" s="44"/>
      <c r="G105" s="44"/>
      <c r="H105" s="45"/>
    </row>
    <row r="106" spans="1:8" ht="15" customHeight="1" x14ac:dyDescent="0.3">
      <c r="A106" s="33">
        <v>70.599999999999994</v>
      </c>
      <c r="B106" s="33">
        <f>ROUND(2*3.14*0.125/2,2)</f>
        <v>0.39</v>
      </c>
      <c r="C106" s="34" t="s">
        <v>87</v>
      </c>
      <c r="D106" s="35" t="s">
        <v>3</v>
      </c>
      <c r="E106" s="36">
        <f t="shared" ref="E106" si="26">ROUND(A106*B106,2)</f>
        <v>27.53</v>
      </c>
      <c r="F106" s="36">
        <v>1</v>
      </c>
      <c r="G106" s="36">
        <f>ROUND(E106*F106,2)</f>
        <v>27.53</v>
      </c>
      <c r="H106" s="993" t="s">
        <v>27</v>
      </c>
    </row>
    <row r="107" spans="1:8" ht="15" customHeight="1" x14ac:dyDescent="0.3">
      <c r="A107" s="33"/>
      <c r="B107" s="33"/>
      <c r="C107" s="38" t="s">
        <v>38</v>
      </c>
      <c r="D107" s="42" t="s">
        <v>18</v>
      </c>
      <c r="E107" s="39">
        <v>5</v>
      </c>
      <c r="F107" s="39">
        <v>1</v>
      </c>
      <c r="G107" s="39">
        <f>ROUND(E107*F107,2)</f>
        <v>5</v>
      </c>
      <c r="H107" s="995"/>
    </row>
    <row r="108" spans="1:8" ht="30" customHeight="1" x14ac:dyDescent="0.3">
      <c r="A108" s="33"/>
      <c r="B108" s="33"/>
      <c r="C108" s="38" t="s">
        <v>61</v>
      </c>
      <c r="D108" s="42" t="s">
        <v>3</v>
      </c>
      <c r="E108" s="36">
        <v>33.200000000000003</v>
      </c>
      <c r="F108" s="39"/>
      <c r="G108" s="39"/>
      <c r="H108" s="996" t="s">
        <v>42</v>
      </c>
    </row>
    <row r="109" spans="1:8" ht="15" customHeight="1" x14ac:dyDescent="0.3">
      <c r="A109" s="33"/>
      <c r="B109" s="33"/>
      <c r="C109" s="46" t="s">
        <v>62</v>
      </c>
      <c r="D109" s="42" t="s">
        <v>3</v>
      </c>
      <c r="E109" s="36">
        <f>E108</f>
        <v>33.200000000000003</v>
      </c>
      <c r="F109" s="39">
        <v>1.1000000000000001</v>
      </c>
      <c r="G109" s="39">
        <f t="shared" ref="G109:G110" si="27">ROUND(E109*F109,2)</f>
        <v>36.520000000000003</v>
      </c>
      <c r="H109" s="997"/>
    </row>
    <row r="110" spans="1:8" ht="15" customHeight="1" x14ac:dyDescent="0.3">
      <c r="A110" s="33"/>
      <c r="B110" s="33"/>
      <c r="C110" s="46" t="s">
        <v>63</v>
      </c>
      <c r="D110" s="42" t="s">
        <v>2</v>
      </c>
      <c r="E110" s="39">
        <f>E108</f>
        <v>33.200000000000003</v>
      </c>
      <c r="F110" s="39">
        <v>0.7</v>
      </c>
      <c r="G110" s="39">
        <f t="shared" si="27"/>
        <v>23.24</v>
      </c>
      <c r="H110" s="998"/>
    </row>
    <row r="111" spans="1:8" ht="15" customHeight="1" x14ac:dyDescent="0.3">
      <c r="A111" s="43"/>
      <c r="B111" s="43"/>
      <c r="C111" s="29" t="s">
        <v>88</v>
      </c>
      <c r="D111" s="28"/>
      <c r="E111" s="44"/>
      <c r="F111" s="44"/>
      <c r="G111" s="44"/>
      <c r="H111" s="45"/>
    </row>
    <row r="112" spans="1:8" ht="15" customHeight="1" x14ac:dyDescent="0.3">
      <c r="A112" s="33">
        <v>76.5</v>
      </c>
      <c r="B112" s="33">
        <f>0.2*2+0.15*2</f>
        <v>0.7</v>
      </c>
      <c r="C112" s="34" t="s">
        <v>89</v>
      </c>
      <c r="D112" s="35" t="s">
        <v>3</v>
      </c>
      <c r="E112" s="36">
        <f t="shared" ref="E112" si="28">ROUND(A112*B112,2)</f>
        <v>53.55</v>
      </c>
      <c r="F112" s="36">
        <v>1</v>
      </c>
      <c r="G112" s="36">
        <f>ROUND(E112*F112,2)</f>
        <v>53.55</v>
      </c>
      <c r="H112" s="993" t="s">
        <v>27</v>
      </c>
    </row>
    <row r="113" spans="1:8" ht="15" customHeight="1" x14ac:dyDescent="0.3">
      <c r="A113" s="33"/>
      <c r="B113" s="33"/>
      <c r="C113" s="38" t="s">
        <v>68</v>
      </c>
      <c r="D113" s="42" t="s">
        <v>18</v>
      </c>
      <c r="E113" s="39">
        <v>4</v>
      </c>
      <c r="F113" s="39">
        <v>1</v>
      </c>
      <c r="G113" s="39">
        <f>ROUND(E113*F113,2)</f>
        <v>4</v>
      </c>
      <c r="H113" s="995"/>
    </row>
    <row r="114" spans="1:8" ht="30" customHeight="1" x14ac:dyDescent="0.3">
      <c r="A114" s="33"/>
      <c r="B114" s="33"/>
      <c r="C114" s="38" t="s">
        <v>61</v>
      </c>
      <c r="D114" s="42" t="s">
        <v>3</v>
      </c>
      <c r="E114" s="36">
        <v>62.5</v>
      </c>
      <c r="F114" s="39"/>
      <c r="G114" s="39"/>
      <c r="H114" s="996" t="s">
        <v>42</v>
      </c>
    </row>
    <row r="115" spans="1:8" ht="15" customHeight="1" x14ac:dyDescent="0.3">
      <c r="A115" s="33"/>
      <c r="B115" s="33"/>
      <c r="C115" s="46" t="s">
        <v>62</v>
      </c>
      <c r="D115" s="42" t="s">
        <v>3</v>
      </c>
      <c r="E115" s="36">
        <f>E114</f>
        <v>62.5</v>
      </c>
      <c r="F115" s="39">
        <v>1.1000000000000001</v>
      </c>
      <c r="G115" s="39">
        <f t="shared" ref="G115:G116" si="29">ROUND(E115*F115,2)</f>
        <v>68.75</v>
      </c>
      <c r="H115" s="997"/>
    </row>
    <row r="116" spans="1:8" ht="15" customHeight="1" x14ac:dyDescent="0.3">
      <c r="A116" s="33"/>
      <c r="B116" s="33"/>
      <c r="C116" s="46" t="s">
        <v>63</v>
      </c>
      <c r="D116" s="42" t="s">
        <v>2</v>
      </c>
      <c r="E116" s="39">
        <f>E114</f>
        <v>62.5</v>
      </c>
      <c r="F116" s="39">
        <v>0.7</v>
      </c>
      <c r="G116" s="39">
        <f t="shared" si="29"/>
        <v>43.75</v>
      </c>
      <c r="H116" s="998"/>
    </row>
    <row r="117" spans="1:8" ht="15" customHeight="1" x14ac:dyDescent="0.3">
      <c r="A117" s="43"/>
      <c r="B117" s="43"/>
      <c r="C117" s="29" t="s">
        <v>90</v>
      </c>
      <c r="D117" s="28"/>
      <c r="E117" s="44"/>
      <c r="F117" s="44"/>
      <c r="G117" s="44"/>
      <c r="H117" s="45"/>
    </row>
    <row r="118" spans="1:8" ht="15" customHeight="1" x14ac:dyDescent="0.3">
      <c r="A118" s="33">
        <v>76.099999999999994</v>
      </c>
      <c r="B118" s="33">
        <f>ROUND(2*3.14*0.125/2,2)</f>
        <v>0.39</v>
      </c>
      <c r="C118" s="34" t="s">
        <v>87</v>
      </c>
      <c r="D118" s="35" t="s">
        <v>3</v>
      </c>
      <c r="E118" s="36">
        <f t="shared" ref="E118" si="30">ROUND(A118*B118,2)</f>
        <v>29.68</v>
      </c>
      <c r="F118" s="36">
        <v>1</v>
      </c>
      <c r="G118" s="36">
        <f>ROUND(E118*F118,2)</f>
        <v>29.68</v>
      </c>
      <c r="H118" s="993" t="s">
        <v>27</v>
      </c>
    </row>
    <row r="119" spans="1:8" ht="15" customHeight="1" x14ac:dyDescent="0.3">
      <c r="A119" s="33"/>
      <c r="B119" s="33"/>
      <c r="C119" s="38" t="s">
        <v>38</v>
      </c>
      <c r="D119" s="42" t="s">
        <v>18</v>
      </c>
      <c r="E119" s="39">
        <v>4</v>
      </c>
      <c r="F119" s="39">
        <v>1</v>
      </c>
      <c r="G119" s="39">
        <f>ROUND(E119*F119,2)</f>
        <v>4</v>
      </c>
      <c r="H119" s="995"/>
    </row>
    <row r="120" spans="1:8" ht="30" customHeight="1" x14ac:dyDescent="0.3">
      <c r="A120" s="33"/>
      <c r="B120" s="33"/>
      <c r="C120" s="38" t="s">
        <v>61</v>
      </c>
      <c r="D120" s="42" t="s">
        <v>3</v>
      </c>
      <c r="E120" s="36">
        <v>35.700000000000003</v>
      </c>
      <c r="F120" s="39"/>
      <c r="G120" s="39"/>
      <c r="H120" s="996" t="s">
        <v>42</v>
      </c>
    </row>
    <row r="121" spans="1:8" ht="15" customHeight="1" x14ac:dyDescent="0.3">
      <c r="A121" s="33"/>
      <c r="B121" s="33"/>
      <c r="C121" s="46" t="s">
        <v>62</v>
      </c>
      <c r="D121" s="42" t="s">
        <v>3</v>
      </c>
      <c r="E121" s="36">
        <f>E120</f>
        <v>35.700000000000003</v>
      </c>
      <c r="F121" s="39">
        <v>1.1000000000000001</v>
      </c>
      <c r="G121" s="39">
        <f t="shared" ref="G121:G122" si="31">ROUND(E121*F121,2)</f>
        <v>39.270000000000003</v>
      </c>
      <c r="H121" s="997"/>
    </row>
    <row r="122" spans="1:8" ht="15" customHeight="1" x14ac:dyDescent="0.3">
      <c r="A122" s="33"/>
      <c r="B122" s="33"/>
      <c r="C122" s="46" t="s">
        <v>63</v>
      </c>
      <c r="D122" s="42" t="s">
        <v>2</v>
      </c>
      <c r="E122" s="39">
        <f>E120</f>
        <v>35.700000000000003</v>
      </c>
      <c r="F122" s="39">
        <v>0.7</v>
      </c>
      <c r="G122" s="39">
        <f t="shared" si="31"/>
        <v>24.99</v>
      </c>
      <c r="H122" s="998"/>
    </row>
    <row r="123" spans="1:8" ht="15" customHeight="1" x14ac:dyDescent="0.3">
      <c r="A123" s="43"/>
      <c r="B123" s="43"/>
      <c r="C123" s="29" t="s">
        <v>91</v>
      </c>
      <c r="D123" s="28"/>
      <c r="E123" s="44"/>
      <c r="F123" s="44"/>
      <c r="G123" s="44"/>
      <c r="H123" s="47"/>
    </row>
    <row r="124" spans="1:8" ht="15" customHeight="1" x14ac:dyDescent="0.3">
      <c r="A124" s="33">
        <v>8</v>
      </c>
      <c r="B124" s="33">
        <f>ROUND(2*3.14*0.05,2)</f>
        <v>0.31</v>
      </c>
      <c r="C124" s="34" t="s">
        <v>92</v>
      </c>
      <c r="D124" s="35" t="s">
        <v>3</v>
      </c>
      <c r="E124" s="36">
        <f t="shared" ref="E124:E131" si="32">ROUND(A124*B124,2)</f>
        <v>2.48</v>
      </c>
      <c r="F124" s="36">
        <v>1</v>
      </c>
      <c r="G124" s="36">
        <f t="shared" ref="G124:G140" si="33">ROUND(E124*F124,2)</f>
        <v>2.48</v>
      </c>
      <c r="H124" s="993" t="s">
        <v>27</v>
      </c>
    </row>
    <row r="125" spans="1:8" ht="15" customHeight="1" x14ac:dyDescent="0.3">
      <c r="A125" s="33">
        <v>39.599999999999994</v>
      </c>
      <c r="B125" s="33">
        <f>ROUND(2*3.14*0.0625,2)</f>
        <v>0.39</v>
      </c>
      <c r="C125" s="34" t="s">
        <v>87</v>
      </c>
      <c r="D125" s="35" t="s">
        <v>3</v>
      </c>
      <c r="E125" s="36">
        <f t="shared" si="32"/>
        <v>15.44</v>
      </c>
      <c r="F125" s="36">
        <v>1</v>
      </c>
      <c r="G125" s="36">
        <f t="shared" si="33"/>
        <v>15.44</v>
      </c>
      <c r="H125" s="994"/>
    </row>
    <row r="126" spans="1:8" ht="15" customHeight="1" x14ac:dyDescent="0.3">
      <c r="A126" s="33">
        <v>3.3</v>
      </c>
      <c r="B126" s="33">
        <f>ROUND(2*3.14*0.08,2)</f>
        <v>0.5</v>
      </c>
      <c r="C126" s="34" t="s">
        <v>93</v>
      </c>
      <c r="D126" s="35" t="s">
        <v>3</v>
      </c>
      <c r="E126" s="36">
        <f t="shared" si="32"/>
        <v>1.65</v>
      </c>
      <c r="F126" s="36">
        <v>1</v>
      </c>
      <c r="G126" s="36">
        <f t="shared" si="33"/>
        <v>1.65</v>
      </c>
      <c r="H126" s="994"/>
    </row>
    <row r="127" spans="1:8" ht="15" customHeight="1" x14ac:dyDescent="0.3">
      <c r="A127" s="33">
        <v>6.7</v>
      </c>
      <c r="B127" s="33">
        <f>ROUND(0.2*4,2)</f>
        <v>0.8</v>
      </c>
      <c r="C127" s="34" t="s">
        <v>71</v>
      </c>
      <c r="D127" s="35" t="s">
        <v>3</v>
      </c>
      <c r="E127" s="36">
        <f t="shared" si="32"/>
        <v>5.36</v>
      </c>
      <c r="F127" s="36">
        <v>1</v>
      </c>
      <c r="G127" s="36">
        <f t="shared" si="33"/>
        <v>5.36</v>
      </c>
      <c r="H127" s="994"/>
    </row>
    <row r="128" spans="1:8" ht="15" customHeight="1" x14ac:dyDescent="0.3">
      <c r="A128" s="33">
        <v>6.7</v>
      </c>
      <c r="B128" s="33">
        <f>ROUND(0.3*2+0.2*2,2)</f>
        <v>1</v>
      </c>
      <c r="C128" s="34" t="s">
        <v>94</v>
      </c>
      <c r="D128" s="35" t="s">
        <v>3</v>
      </c>
      <c r="E128" s="36">
        <f t="shared" si="32"/>
        <v>6.7</v>
      </c>
      <c r="F128" s="36">
        <v>1</v>
      </c>
      <c r="G128" s="36">
        <f t="shared" si="33"/>
        <v>6.7</v>
      </c>
      <c r="H128" s="994"/>
    </row>
    <row r="129" spans="1:12" ht="15" customHeight="1" x14ac:dyDescent="0.3">
      <c r="A129" s="33">
        <v>6.7</v>
      </c>
      <c r="B129" s="33">
        <f>ROUND(0.4*2+0.2*2,2)</f>
        <v>1.2</v>
      </c>
      <c r="C129" s="34" t="s">
        <v>95</v>
      </c>
      <c r="D129" s="35" t="s">
        <v>3</v>
      </c>
      <c r="E129" s="36">
        <f t="shared" si="32"/>
        <v>8.0399999999999991</v>
      </c>
      <c r="F129" s="36">
        <v>1</v>
      </c>
      <c r="G129" s="36">
        <f t="shared" si="33"/>
        <v>8.0399999999999991</v>
      </c>
      <c r="H129" s="994"/>
    </row>
    <row r="130" spans="1:12" ht="15" customHeight="1" x14ac:dyDescent="0.3">
      <c r="A130" s="33">
        <v>6.7</v>
      </c>
      <c r="B130" s="33">
        <f>ROUND(0.5*2+0.2*2,2)</f>
        <v>1.4</v>
      </c>
      <c r="C130" s="34" t="s">
        <v>96</v>
      </c>
      <c r="D130" s="35" t="s">
        <v>3</v>
      </c>
      <c r="E130" s="36">
        <f t="shared" si="32"/>
        <v>9.3800000000000008</v>
      </c>
      <c r="F130" s="36">
        <v>1</v>
      </c>
      <c r="G130" s="36">
        <f t="shared" si="33"/>
        <v>9.3800000000000008</v>
      </c>
      <c r="H130" s="994"/>
    </row>
    <row r="131" spans="1:12" ht="15" customHeight="1" x14ac:dyDescent="0.3">
      <c r="A131" s="33">
        <v>14.1</v>
      </c>
      <c r="B131" s="33">
        <f>ROUND(0.6*2+0.2*2,2)</f>
        <v>1.6</v>
      </c>
      <c r="C131" s="34" t="s">
        <v>97</v>
      </c>
      <c r="D131" s="35" t="s">
        <v>3</v>
      </c>
      <c r="E131" s="36">
        <f t="shared" si="32"/>
        <v>22.56</v>
      </c>
      <c r="F131" s="36">
        <v>1</v>
      </c>
      <c r="G131" s="36">
        <f t="shared" si="33"/>
        <v>22.56</v>
      </c>
      <c r="H131" s="994"/>
    </row>
    <row r="132" spans="1:12" ht="15" customHeight="1" x14ac:dyDescent="0.3">
      <c r="A132" s="33"/>
      <c r="B132" s="33"/>
      <c r="C132" s="38" t="s">
        <v>39</v>
      </c>
      <c r="D132" s="37" t="s">
        <v>18</v>
      </c>
      <c r="E132" s="48">
        <v>2</v>
      </c>
      <c r="F132" s="39">
        <v>1</v>
      </c>
      <c r="G132" s="39">
        <f t="shared" si="33"/>
        <v>2</v>
      </c>
      <c r="H132" s="994"/>
      <c r="K132" s="22" t="s">
        <v>98</v>
      </c>
      <c r="L132" s="22">
        <v>0.1</v>
      </c>
    </row>
    <row r="133" spans="1:12" ht="15" customHeight="1" x14ac:dyDescent="0.3">
      <c r="A133" s="33"/>
      <c r="B133" s="33"/>
      <c r="C133" s="38" t="s">
        <v>38</v>
      </c>
      <c r="D133" s="37" t="s">
        <v>18</v>
      </c>
      <c r="E133" s="48">
        <f>12*2+1</f>
        <v>25</v>
      </c>
      <c r="F133" s="39">
        <v>1</v>
      </c>
      <c r="G133" s="39">
        <f t="shared" si="33"/>
        <v>25</v>
      </c>
      <c r="H133" s="994"/>
      <c r="K133" s="22" t="s">
        <v>99</v>
      </c>
      <c r="L133" s="22">
        <v>0.14000000000000001</v>
      </c>
    </row>
    <row r="134" spans="1:12" ht="15" customHeight="1" x14ac:dyDescent="0.3">
      <c r="A134" s="33"/>
      <c r="B134" s="33"/>
      <c r="C134" s="38" t="s">
        <v>100</v>
      </c>
      <c r="D134" s="37" t="s">
        <v>18</v>
      </c>
      <c r="E134" s="48">
        <v>1</v>
      </c>
      <c r="F134" s="39">
        <v>1</v>
      </c>
      <c r="G134" s="39">
        <f t="shared" si="33"/>
        <v>1</v>
      </c>
      <c r="H134" s="994"/>
      <c r="K134" s="22" t="s">
        <v>101</v>
      </c>
      <c r="L134" s="22">
        <v>0.18</v>
      </c>
    </row>
    <row r="135" spans="1:12" ht="15" customHeight="1" x14ac:dyDescent="0.3">
      <c r="A135" s="33"/>
      <c r="B135" s="33"/>
      <c r="C135" s="38" t="s">
        <v>102</v>
      </c>
      <c r="D135" s="37" t="s">
        <v>18</v>
      </c>
      <c r="E135" s="48">
        <v>1</v>
      </c>
      <c r="F135" s="39">
        <v>1</v>
      </c>
      <c r="G135" s="39">
        <f t="shared" si="33"/>
        <v>1</v>
      </c>
      <c r="H135" s="994"/>
    </row>
    <row r="136" spans="1:12" ht="30" customHeight="1" x14ac:dyDescent="0.3">
      <c r="A136" s="33"/>
      <c r="B136" s="33"/>
      <c r="C136" s="38" t="s">
        <v>103</v>
      </c>
      <c r="D136" s="37" t="s">
        <v>18</v>
      </c>
      <c r="E136" s="48">
        <v>1</v>
      </c>
      <c r="F136" s="39">
        <v>1</v>
      </c>
      <c r="G136" s="39">
        <f t="shared" si="33"/>
        <v>1</v>
      </c>
      <c r="H136" s="994"/>
      <c r="K136" s="22" t="s">
        <v>104</v>
      </c>
    </row>
    <row r="137" spans="1:12" ht="30" customHeight="1" x14ac:dyDescent="0.3">
      <c r="A137" s="33"/>
      <c r="B137" s="33"/>
      <c r="C137" s="38" t="s">
        <v>105</v>
      </c>
      <c r="D137" s="37" t="s">
        <v>18</v>
      </c>
      <c r="E137" s="48">
        <v>1</v>
      </c>
      <c r="F137" s="39">
        <v>1</v>
      </c>
      <c r="G137" s="39">
        <f t="shared" si="33"/>
        <v>1</v>
      </c>
      <c r="H137" s="994"/>
      <c r="K137" s="22" t="s">
        <v>106</v>
      </c>
    </row>
    <row r="138" spans="1:12" ht="30" customHeight="1" x14ac:dyDescent="0.3">
      <c r="A138" s="33"/>
      <c r="B138" s="33"/>
      <c r="C138" s="38" t="s">
        <v>107</v>
      </c>
      <c r="D138" s="37" t="s">
        <v>18</v>
      </c>
      <c r="E138" s="48">
        <v>1</v>
      </c>
      <c r="F138" s="39">
        <v>1</v>
      </c>
      <c r="G138" s="39">
        <f t="shared" si="33"/>
        <v>1</v>
      </c>
      <c r="H138" s="994"/>
    </row>
    <row r="139" spans="1:12" ht="30" customHeight="1" x14ac:dyDescent="0.3">
      <c r="A139" s="33"/>
      <c r="B139" s="33"/>
      <c r="C139" s="38" t="s">
        <v>108</v>
      </c>
      <c r="D139" s="37" t="s">
        <v>18</v>
      </c>
      <c r="E139" s="48">
        <v>1</v>
      </c>
      <c r="F139" s="39">
        <v>1</v>
      </c>
      <c r="G139" s="39">
        <f t="shared" si="33"/>
        <v>1</v>
      </c>
      <c r="H139" s="994"/>
    </row>
    <row r="140" spans="1:12" ht="30" customHeight="1" x14ac:dyDescent="0.3">
      <c r="A140" s="33"/>
      <c r="B140" s="33"/>
      <c r="C140" s="38" t="s">
        <v>109</v>
      </c>
      <c r="D140" s="37" t="s">
        <v>18</v>
      </c>
      <c r="E140" s="48">
        <v>13</v>
      </c>
      <c r="F140" s="39">
        <v>1</v>
      </c>
      <c r="G140" s="39">
        <f t="shared" si="33"/>
        <v>13</v>
      </c>
      <c r="H140" s="995"/>
    </row>
    <row r="141" spans="1:12" ht="30" customHeight="1" x14ac:dyDescent="0.3">
      <c r="A141" s="33"/>
      <c r="B141" s="33"/>
      <c r="C141" s="38" t="s">
        <v>61</v>
      </c>
      <c r="D141" s="42" t="s">
        <v>3</v>
      </c>
      <c r="E141" s="36">
        <v>80.84</v>
      </c>
      <c r="F141" s="39"/>
      <c r="G141" s="39"/>
      <c r="H141" s="996" t="s">
        <v>42</v>
      </c>
    </row>
    <row r="142" spans="1:12" ht="15" customHeight="1" x14ac:dyDescent="0.3">
      <c r="A142" s="33"/>
      <c r="B142" s="33"/>
      <c r="C142" s="46" t="s">
        <v>62</v>
      </c>
      <c r="D142" s="42" t="s">
        <v>3</v>
      </c>
      <c r="E142" s="36">
        <f>E141</f>
        <v>80.84</v>
      </c>
      <c r="F142" s="39">
        <v>1.1000000000000001</v>
      </c>
      <c r="G142" s="39">
        <f>ROUND(E142*F142,2)</f>
        <v>88.92</v>
      </c>
      <c r="H142" s="997"/>
    </row>
    <row r="143" spans="1:12" ht="15" customHeight="1" x14ac:dyDescent="0.3">
      <c r="A143" s="33"/>
      <c r="B143" s="33"/>
      <c r="C143" s="46" t="s">
        <v>63</v>
      </c>
      <c r="D143" s="42" t="s">
        <v>2</v>
      </c>
      <c r="E143" s="39">
        <f>E141</f>
        <v>80.84</v>
      </c>
      <c r="F143" s="39">
        <v>0.7</v>
      </c>
      <c r="G143" s="39">
        <f>ROUND(E143*F143,2)</f>
        <v>56.59</v>
      </c>
      <c r="H143" s="998"/>
    </row>
    <row r="144" spans="1:12" ht="15" customHeight="1" x14ac:dyDescent="0.3">
      <c r="A144" s="43"/>
      <c r="B144" s="43"/>
      <c r="C144" s="29" t="s">
        <v>110</v>
      </c>
      <c r="D144" s="28"/>
      <c r="E144" s="44"/>
      <c r="F144" s="44"/>
      <c r="G144" s="44"/>
      <c r="H144" s="47"/>
    </row>
    <row r="145" spans="1:8" ht="15" customHeight="1" x14ac:dyDescent="0.3">
      <c r="A145" s="33">
        <v>8</v>
      </c>
      <c r="B145" s="33">
        <f>ROUND(2*3.14*0.05,2)</f>
        <v>0.31</v>
      </c>
      <c r="C145" s="34" t="s">
        <v>92</v>
      </c>
      <c r="D145" s="35" t="s">
        <v>3</v>
      </c>
      <c r="E145" s="36">
        <f t="shared" ref="E145:E152" si="34">ROUND(A145*B145,2)</f>
        <v>2.48</v>
      </c>
      <c r="F145" s="36">
        <v>1</v>
      </c>
      <c r="G145" s="36">
        <f t="shared" ref="G145:G161" si="35">ROUND(E145*F145,2)</f>
        <v>2.48</v>
      </c>
      <c r="H145" s="993" t="s">
        <v>27</v>
      </c>
    </row>
    <row r="146" spans="1:8" ht="15" customHeight="1" x14ac:dyDescent="0.3">
      <c r="A146" s="33">
        <v>39.599999999999994</v>
      </c>
      <c r="B146" s="33">
        <f>ROUND(2*3.14*0.0625,2)</f>
        <v>0.39</v>
      </c>
      <c r="C146" s="34" t="s">
        <v>87</v>
      </c>
      <c r="D146" s="35" t="s">
        <v>3</v>
      </c>
      <c r="E146" s="36">
        <f t="shared" si="34"/>
        <v>15.44</v>
      </c>
      <c r="F146" s="36">
        <v>1</v>
      </c>
      <c r="G146" s="36">
        <f t="shared" si="35"/>
        <v>15.44</v>
      </c>
      <c r="H146" s="994"/>
    </row>
    <row r="147" spans="1:8" ht="15" customHeight="1" x14ac:dyDescent="0.3">
      <c r="A147" s="33">
        <v>3.3</v>
      </c>
      <c r="B147" s="33">
        <f>ROUND(2*3.14*0.08,2)</f>
        <v>0.5</v>
      </c>
      <c r="C147" s="34" t="s">
        <v>93</v>
      </c>
      <c r="D147" s="35" t="s">
        <v>3</v>
      </c>
      <c r="E147" s="36">
        <f t="shared" si="34"/>
        <v>1.65</v>
      </c>
      <c r="F147" s="36">
        <v>1</v>
      </c>
      <c r="G147" s="36">
        <f t="shared" si="35"/>
        <v>1.65</v>
      </c>
      <c r="H147" s="994"/>
    </row>
    <row r="148" spans="1:8" ht="15" customHeight="1" x14ac:dyDescent="0.3">
      <c r="A148" s="33">
        <v>6.7</v>
      </c>
      <c r="B148" s="33">
        <f>ROUND(0.2*2+0.15*2,2)</f>
        <v>0.7</v>
      </c>
      <c r="C148" s="34" t="s">
        <v>111</v>
      </c>
      <c r="D148" s="35" t="s">
        <v>3</v>
      </c>
      <c r="E148" s="36">
        <f t="shared" si="34"/>
        <v>4.6900000000000004</v>
      </c>
      <c r="F148" s="36">
        <v>1</v>
      </c>
      <c r="G148" s="36">
        <f t="shared" si="35"/>
        <v>4.6900000000000004</v>
      </c>
      <c r="H148" s="994"/>
    </row>
    <row r="149" spans="1:8" ht="15" customHeight="1" x14ac:dyDescent="0.3">
      <c r="A149" s="33">
        <v>6.7</v>
      </c>
      <c r="B149" s="33">
        <f>ROUND(0.3*2+0.15*2,2)</f>
        <v>0.9</v>
      </c>
      <c r="C149" s="34" t="s">
        <v>112</v>
      </c>
      <c r="D149" s="35" t="s">
        <v>3</v>
      </c>
      <c r="E149" s="36">
        <f t="shared" si="34"/>
        <v>6.03</v>
      </c>
      <c r="F149" s="36">
        <v>1</v>
      </c>
      <c r="G149" s="36">
        <f t="shared" si="35"/>
        <v>6.03</v>
      </c>
      <c r="H149" s="994"/>
    </row>
    <row r="150" spans="1:8" ht="15" customHeight="1" x14ac:dyDescent="0.3">
      <c r="A150" s="33">
        <v>6.7</v>
      </c>
      <c r="B150" s="33">
        <f>ROUND(0.4*2+0.15*2,2)</f>
        <v>1.1000000000000001</v>
      </c>
      <c r="C150" s="34" t="s">
        <v>113</v>
      </c>
      <c r="D150" s="35" t="s">
        <v>3</v>
      </c>
      <c r="E150" s="36">
        <f t="shared" si="34"/>
        <v>7.37</v>
      </c>
      <c r="F150" s="36">
        <v>1</v>
      </c>
      <c r="G150" s="36">
        <f t="shared" si="35"/>
        <v>7.37</v>
      </c>
      <c r="H150" s="994"/>
    </row>
    <row r="151" spans="1:8" ht="15" customHeight="1" x14ac:dyDescent="0.3">
      <c r="A151" s="33">
        <v>6.7</v>
      </c>
      <c r="B151" s="33">
        <f>ROUND(0.5*2+0.15*2,2)</f>
        <v>1.3</v>
      </c>
      <c r="C151" s="34" t="s">
        <v>114</v>
      </c>
      <c r="D151" s="35" t="s">
        <v>3</v>
      </c>
      <c r="E151" s="36">
        <f t="shared" si="34"/>
        <v>8.7100000000000009</v>
      </c>
      <c r="F151" s="36">
        <v>1</v>
      </c>
      <c r="G151" s="36">
        <f t="shared" si="35"/>
        <v>8.7100000000000009</v>
      </c>
      <c r="H151" s="994"/>
    </row>
    <row r="152" spans="1:8" ht="15" customHeight="1" x14ac:dyDescent="0.3">
      <c r="A152" s="33">
        <v>14.1</v>
      </c>
      <c r="B152" s="33">
        <f>ROUND(0.6*2+0.15*2,2)</f>
        <v>1.5</v>
      </c>
      <c r="C152" s="34" t="s">
        <v>115</v>
      </c>
      <c r="D152" s="35" t="s">
        <v>3</v>
      </c>
      <c r="E152" s="36">
        <f t="shared" si="34"/>
        <v>21.15</v>
      </c>
      <c r="F152" s="36">
        <v>1</v>
      </c>
      <c r="G152" s="36">
        <f t="shared" si="35"/>
        <v>21.15</v>
      </c>
      <c r="H152" s="994"/>
    </row>
    <row r="153" spans="1:8" ht="15" customHeight="1" x14ac:dyDescent="0.3">
      <c r="A153" s="33"/>
      <c r="B153" s="33"/>
      <c r="C153" s="38" t="s">
        <v>39</v>
      </c>
      <c r="D153" s="37" t="s">
        <v>18</v>
      </c>
      <c r="E153" s="48">
        <v>2</v>
      </c>
      <c r="F153" s="39">
        <v>1</v>
      </c>
      <c r="G153" s="39">
        <f t="shared" si="35"/>
        <v>2</v>
      </c>
      <c r="H153" s="994"/>
    </row>
    <row r="154" spans="1:8" ht="15" customHeight="1" x14ac:dyDescent="0.3">
      <c r="A154" s="33"/>
      <c r="B154" s="33"/>
      <c r="C154" s="38" t="s">
        <v>38</v>
      </c>
      <c r="D154" s="37" t="s">
        <v>18</v>
      </c>
      <c r="E154" s="48">
        <f>12*2+1</f>
        <v>25</v>
      </c>
      <c r="F154" s="39">
        <v>1</v>
      </c>
      <c r="G154" s="39">
        <f t="shared" si="35"/>
        <v>25</v>
      </c>
      <c r="H154" s="994"/>
    </row>
    <row r="155" spans="1:8" ht="15" customHeight="1" x14ac:dyDescent="0.3">
      <c r="A155" s="33"/>
      <c r="B155" s="33"/>
      <c r="C155" s="38" t="s">
        <v>100</v>
      </c>
      <c r="D155" s="37" t="s">
        <v>18</v>
      </c>
      <c r="E155" s="48">
        <v>1</v>
      </c>
      <c r="F155" s="39">
        <v>1</v>
      </c>
      <c r="G155" s="39">
        <f t="shared" si="35"/>
        <v>1</v>
      </c>
      <c r="H155" s="994"/>
    </row>
    <row r="156" spans="1:8" ht="15" customHeight="1" x14ac:dyDescent="0.3">
      <c r="A156" s="33"/>
      <c r="B156" s="33"/>
      <c r="C156" s="38" t="s">
        <v>116</v>
      </c>
      <c r="D156" s="37" t="s">
        <v>18</v>
      </c>
      <c r="E156" s="48">
        <v>1</v>
      </c>
      <c r="F156" s="39">
        <v>1</v>
      </c>
      <c r="G156" s="39">
        <f t="shared" si="35"/>
        <v>1</v>
      </c>
      <c r="H156" s="994"/>
    </row>
    <row r="157" spans="1:8" ht="30" customHeight="1" x14ac:dyDescent="0.3">
      <c r="A157" s="33"/>
      <c r="B157" s="33"/>
      <c r="C157" s="38" t="s">
        <v>117</v>
      </c>
      <c r="D157" s="37" t="s">
        <v>18</v>
      </c>
      <c r="E157" s="48">
        <v>1</v>
      </c>
      <c r="F157" s="39">
        <v>1</v>
      </c>
      <c r="G157" s="39">
        <f t="shared" si="35"/>
        <v>1</v>
      </c>
      <c r="H157" s="994"/>
    </row>
    <row r="158" spans="1:8" ht="30" customHeight="1" x14ac:dyDescent="0.3">
      <c r="A158" s="33"/>
      <c r="B158" s="33"/>
      <c r="C158" s="38" t="s">
        <v>118</v>
      </c>
      <c r="D158" s="37" t="s">
        <v>18</v>
      </c>
      <c r="E158" s="48">
        <v>1</v>
      </c>
      <c r="F158" s="39">
        <v>1</v>
      </c>
      <c r="G158" s="39">
        <f t="shared" si="35"/>
        <v>1</v>
      </c>
      <c r="H158" s="994"/>
    </row>
    <row r="159" spans="1:8" ht="30" customHeight="1" x14ac:dyDescent="0.3">
      <c r="A159" s="33"/>
      <c r="B159" s="33"/>
      <c r="C159" s="38" t="s">
        <v>119</v>
      </c>
      <c r="D159" s="37" t="s">
        <v>18</v>
      </c>
      <c r="E159" s="48">
        <v>1</v>
      </c>
      <c r="F159" s="39">
        <v>1</v>
      </c>
      <c r="G159" s="39">
        <f t="shared" si="35"/>
        <v>1</v>
      </c>
      <c r="H159" s="994"/>
    </row>
    <row r="160" spans="1:8" ht="30" customHeight="1" x14ac:dyDescent="0.3">
      <c r="A160" s="33"/>
      <c r="B160" s="33"/>
      <c r="C160" s="38" t="s">
        <v>120</v>
      </c>
      <c r="D160" s="37" t="s">
        <v>18</v>
      </c>
      <c r="E160" s="48">
        <v>1</v>
      </c>
      <c r="F160" s="39">
        <v>1</v>
      </c>
      <c r="G160" s="39">
        <f t="shared" si="35"/>
        <v>1</v>
      </c>
      <c r="H160" s="994"/>
    </row>
    <row r="161" spans="1:8" ht="30" customHeight="1" x14ac:dyDescent="0.3">
      <c r="A161" s="33"/>
      <c r="B161" s="33"/>
      <c r="C161" s="38" t="s">
        <v>109</v>
      </c>
      <c r="D161" s="37" t="s">
        <v>18</v>
      </c>
      <c r="E161" s="48">
        <v>13</v>
      </c>
      <c r="F161" s="39">
        <v>1</v>
      </c>
      <c r="G161" s="39">
        <f t="shared" si="35"/>
        <v>13</v>
      </c>
      <c r="H161" s="995"/>
    </row>
    <row r="162" spans="1:8" ht="30" customHeight="1" x14ac:dyDescent="0.3">
      <c r="A162" s="33"/>
      <c r="B162" s="33"/>
      <c r="C162" s="38" t="s">
        <v>61</v>
      </c>
      <c r="D162" s="42" t="s">
        <v>3</v>
      </c>
      <c r="E162" s="36">
        <v>76.61</v>
      </c>
      <c r="F162" s="39"/>
      <c r="G162" s="39"/>
      <c r="H162" s="996" t="s">
        <v>42</v>
      </c>
    </row>
    <row r="163" spans="1:8" ht="15" customHeight="1" x14ac:dyDescent="0.3">
      <c r="A163" s="33"/>
      <c r="B163" s="33"/>
      <c r="C163" s="46" t="s">
        <v>62</v>
      </c>
      <c r="D163" s="42" t="s">
        <v>3</v>
      </c>
      <c r="E163" s="36">
        <f>E162</f>
        <v>76.61</v>
      </c>
      <c r="F163" s="39">
        <v>1.1000000000000001</v>
      </c>
      <c r="G163" s="39">
        <f>ROUND(E163*F163,2)</f>
        <v>84.27</v>
      </c>
      <c r="H163" s="997"/>
    </row>
    <row r="164" spans="1:8" ht="15" customHeight="1" x14ac:dyDescent="0.3">
      <c r="A164" s="33"/>
      <c r="B164" s="33"/>
      <c r="C164" s="46" t="s">
        <v>63</v>
      </c>
      <c r="D164" s="42" t="s">
        <v>2</v>
      </c>
      <c r="E164" s="39">
        <f>E162</f>
        <v>76.61</v>
      </c>
      <c r="F164" s="39">
        <v>0.7</v>
      </c>
      <c r="G164" s="39">
        <f>ROUND(E164*F164,2)</f>
        <v>53.63</v>
      </c>
      <c r="H164" s="998"/>
    </row>
    <row r="165" spans="1:8" ht="15" customHeight="1" x14ac:dyDescent="0.3">
      <c r="A165" s="43"/>
      <c r="B165" s="43"/>
      <c r="C165" s="29" t="s">
        <v>121</v>
      </c>
      <c r="D165" s="28"/>
      <c r="E165" s="49"/>
      <c r="F165" s="44"/>
      <c r="G165" s="44"/>
      <c r="H165" s="47"/>
    </row>
    <row r="166" spans="1:8" ht="15" customHeight="1" x14ac:dyDescent="0.3">
      <c r="A166" s="33">
        <v>8</v>
      </c>
      <c r="B166" s="33">
        <f>ROUND(2*3.14*0.05,2)</f>
        <v>0.31</v>
      </c>
      <c r="C166" s="34" t="s">
        <v>92</v>
      </c>
      <c r="D166" s="35" t="s">
        <v>3</v>
      </c>
      <c r="E166" s="36">
        <f t="shared" ref="E166:E171" si="36">ROUND(A166*B166,2)</f>
        <v>2.48</v>
      </c>
      <c r="F166" s="36">
        <v>1</v>
      </c>
      <c r="G166" s="36">
        <f t="shared" ref="G166:G179" si="37">ROUND(E166*F166,2)</f>
        <v>2.48</v>
      </c>
      <c r="H166" s="993" t="s">
        <v>27</v>
      </c>
    </row>
    <row r="167" spans="1:8" ht="15" customHeight="1" x14ac:dyDescent="0.3">
      <c r="A167" s="33">
        <v>42.8</v>
      </c>
      <c r="B167" s="33">
        <f>ROUND(2*3.14*0.0625,2)</f>
        <v>0.39</v>
      </c>
      <c r="C167" s="34" t="s">
        <v>87</v>
      </c>
      <c r="D167" s="35" t="s">
        <v>3</v>
      </c>
      <c r="E167" s="36">
        <f t="shared" si="36"/>
        <v>16.690000000000001</v>
      </c>
      <c r="F167" s="36">
        <v>1</v>
      </c>
      <c r="G167" s="36">
        <f t="shared" si="37"/>
        <v>16.690000000000001</v>
      </c>
      <c r="H167" s="994"/>
    </row>
    <row r="168" spans="1:8" ht="15" customHeight="1" x14ac:dyDescent="0.3">
      <c r="A168" s="33">
        <v>6.6</v>
      </c>
      <c r="B168" s="33">
        <f>ROUND(2*3.14*0.08,2)</f>
        <v>0.5</v>
      </c>
      <c r="C168" s="34" t="s">
        <v>93</v>
      </c>
      <c r="D168" s="35" t="s">
        <v>3</v>
      </c>
      <c r="E168" s="36">
        <f t="shared" si="36"/>
        <v>3.3</v>
      </c>
      <c r="F168" s="36">
        <v>1</v>
      </c>
      <c r="G168" s="36">
        <f t="shared" si="37"/>
        <v>3.3</v>
      </c>
      <c r="H168" s="994"/>
    </row>
    <row r="169" spans="1:8" ht="15" customHeight="1" x14ac:dyDescent="0.3">
      <c r="A169" s="33">
        <v>6.4</v>
      </c>
      <c r="B169" s="33">
        <f>ROUND(0.2*2+0.15*2,2)</f>
        <v>0.7</v>
      </c>
      <c r="C169" s="34" t="s">
        <v>111</v>
      </c>
      <c r="D169" s="35" t="s">
        <v>3</v>
      </c>
      <c r="E169" s="36">
        <f t="shared" si="36"/>
        <v>4.4800000000000004</v>
      </c>
      <c r="F169" s="36">
        <v>1</v>
      </c>
      <c r="G169" s="36">
        <f t="shared" si="37"/>
        <v>4.4800000000000004</v>
      </c>
      <c r="H169" s="994"/>
    </row>
    <row r="170" spans="1:8" ht="15" customHeight="1" x14ac:dyDescent="0.3">
      <c r="A170" s="33">
        <v>13.4</v>
      </c>
      <c r="B170" s="33">
        <f>ROUND(0.3*2+0.15*2,2)</f>
        <v>0.9</v>
      </c>
      <c r="C170" s="34" t="s">
        <v>112</v>
      </c>
      <c r="D170" s="35" t="s">
        <v>3</v>
      </c>
      <c r="E170" s="36">
        <f t="shared" si="36"/>
        <v>12.06</v>
      </c>
      <c r="F170" s="36">
        <v>1</v>
      </c>
      <c r="G170" s="36">
        <f t="shared" si="37"/>
        <v>12.06</v>
      </c>
      <c r="H170" s="994"/>
    </row>
    <row r="171" spans="1:8" ht="15" customHeight="1" x14ac:dyDescent="0.3">
      <c r="A171" s="33">
        <v>38</v>
      </c>
      <c r="B171" s="33">
        <f>ROUND(0.4*2+0.15*2,2)</f>
        <v>1.1000000000000001</v>
      </c>
      <c r="C171" s="34" t="s">
        <v>113</v>
      </c>
      <c r="D171" s="35" t="s">
        <v>3</v>
      </c>
      <c r="E171" s="36">
        <f t="shared" si="36"/>
        <v>41.8</v>
      </c>
      <c r="F171" s="36">
        <v>1</v>
      </c>
      <c r="G171" s="36">
        <f t="shared" si="37"/>
        <v>41.8</v>
      </c>
      <c r="H171" s="994"/>
    </row>
    <row r="172" spans="1:8" ht="15" customHeight="1" x14ac:dyDescent="0.3">
      <c r="A172" s="33"/>
      <c r="B172" s="33"/>
      <c r="C172" s="38" t="s">
        <v>39</v>
      </c>
      <c r="D172" s="37" t="s">
        <v>18</v>
      </c>
      <c r="E172" s="48">
        <v>2</v>
      </c>
      <c r="F172" s="39">
        <v>1</v>
      </c>
      <c r="G172" s="39">
        <f t="shared" si="37"/>
        <v>2</v>
      </c>
      <c r="H172" s="994"/>
    </row>
    <row r="173" spans="1:8" ht="15" customHeight="1" x14ac:dyDescent="0.3">
      <c r="A173" s="33"/>
      <c r="B173" s="33"/>
      <c r="C173" s="38" t="s">
        <v>38</v>
      </c>
      <c r="D173" s="37" t="s">
        <v>18</v>
      </c>
      <c r="E173" s="48">
        <v>28</v>
      </c>
      <c r="F173" s="39">
        <v>1</v>
      </c>
      <c r="G173" s="39">
        <f t="shared" si="37"/>
        <v>28</v>
      </c>
      <c r="H173" s="994"/>
    </row>
    <row r="174" spans="1:8" ht="15" customHeight="1" x14ac:dyDescent="0.3">
      <c r="A174" s="33"/>
      <c r="B174" s="33"/>
      <c r="C174" s="38" t="s">
        <v>122</v>
      </c>
      <c r="D174" s="37" t="s">
        <v>18</v>
      </c>
      <c r="E174" s="48">
        <v>2</v>
      </c>
      <c r="F174" s="39">
        <v>1</v>
      </c>
      <c r="G174" s="39">
        <f t="shared" si="37"/>
        <v>2</v>
      </c>
      <c r="H174" s="994"/>
    </row>
    <row r="175" spans="1:8" ht="15" customHeight="1" x14ac:dyDescent="0.3">
      <c r="A175" s="33"/>
      <c r="B175" s="33"/>
      <c r="C175" s="38" t="s">
        <v>100</v>
      </c>
      <c r="D175" s="37" t="s">
        <v>18</v>
      </c>
      <c r="E175" s="48">
        <f>1+1</f>
        <v>2</v>
      </c>
      <c r="F175" s="39">
        <v>1</v>
      </c>
      <c r="G175" s="39">
        <f t="shared" si="37"/>
        <v>2</v>
      </c>
      <c r="H175" s="994"/>
    </row>
    <row r="176" spans="1:8" ht="15" customHeight="1" x14ac:dyDescent="0.3">
      <c r="A176" s="33"/>
      <c r="B176" s="33"/>
      <c r="C176" s="38" t="s">
        <v>116</v>
      </c>
      <c r="D176" s="37" t="s">
        <v>18</v>
      </c>
      <c r="E176" s="48">
        <f>1+1</f>
        <v>2</v>
      </c>
      <c r="F176" s="39">
        <v>1</v>
      </c>
      <c r="G176" s="39">
        <f t="shared" si="37"/>
        <v>2</v>
      </c>
      <c r="H176" s="994"/>
    </row>
    <row r="177" spans="1:8" ht="30" customHeight="1" x14ac:dyDescent="0.3">
      <c r="A177" s="33"/>
      <c r="B177" s="33"/>
      <c r="C177" s="38" t="s">
        <v>117</v>
      </c>
      <c r="D177" s="37" t="s">
        <v>18</v>
      </c>
      <c r="E177" s="48">
        <f>1+1</f>
        <v>2</v>
      </c>
      <c r="F177" s="39">
        <v>1</v>
      </c>
      <c r="G177" s="39">
        <f t="shared" si="37"/>
        <v>2</v>
      </c>
      <c r="H177" s="994"/>
    </row>
    <row r="178" spans="1:8" ht="30" customHeight="1" x14ac:dyDescent="0.3">
      <c r="A178" s="33"/>
      <c r="B178" s="33"/>
      <c r="C178" s="38" t="s">
        <v>118</v>
      </c>
      <c r="D178" s="37" t="s">
        <v>18</v>
      </c>
      <c r="E178" s="48">
        <f>1+1</f>
        <v>2</v>
      </c>
      <c r="F178" s="39">
        <v>1</v>
      </c>
      <c r="G178" s="39">
        <f t="shared" si="37"/>
        <v>2</v>
      </c>
      <c r="H178" s="994"/>
    </row>
    <row r="179" spans="1:8" ht="30" customHeight="1" x14ac:dyDescent="0.3">
      <c r="A179" s="33"/>
      <c r="B179" s="33"/>
      <c r="C179" s="38" t="s">
        <v>109</v>
      </c>
      <c r="D179" s="37" t="s">
        <v>18</v>
      </c>
      <c r="E179" s="48">
        <v>13</v>
      </c>
      <c r="F179" s="39">
        <v>1</v>
      </c>
      <c r="G179" s="39">
        <f t="shared" si="37"/>
        <v>13</v>
      </c>
      <c r="H179" s="995"/>
    </row>
    <row r="180" spans="1:8" ht="30" customHeight="1" x14ac:dyDescent="0.3">
      <c r="A180" s="33"/>
      <c r="B180" s="33"/>
      <c r="C180" s="38" t="s">
        <v>61</v>
      </c>
      <c r="D180" s="42" t="s">
        <v>3</v>
      </c>
      <c r="E180" s="36">
        <v>91.58</v>
      </c>
      <c r="F180" s="39"/>
      <c r="G180" s="39"/>
      <c r="H180" s="996" t="s">
        <v>42</v>
      </c>
    </row>
    <row r="181" spans="1:8" ht="15" customHeight="1" x14ac:dyDescent="0.3">
      <c r="A181" s="33"/>
      <c r="B181" s="33"/>
      <c r="C181" s="46" t="s">
        <v>62</v>
      </c>
      <c r="D181" s="42" t="s">
        <v>3</v>
      </c>
      <c r="E181" s="36">
        <f>E180</f>
        <v>91.58</v>
      </c>
      <c r="F181" s="39">
        <v>1.1000000000000001</v>
      </c>
      <c r="G181" s="39">
        <f>ROUND(E181*F181,2)</f>
        <v>100.74</v>
      </c>
      <c r="H181" s="997"/>
    </row>
    <row r="182" spans="1:8" ht="15" customHeight="1" x14ac:dyDescent="0.3">
      <c r="A182" s="33"/>
      <c r="B182" s="33"/>
      <c r="C182" s="46" t="s">
        <v>63</v>
      </c>
      <c r="D182" s="42" t="s">
        <v>2</v>
      </c>
      <c r="E182" s="39">
        <f>E180</f>
        <v>91.58</v>
      </c>
      <c r="F182" s="39">
        <v>0.7</v>
      </c>
      <c r="G182" s="39">
        <f>ROUND(E182*F182,2)</f>
        <v>64.11</v>
      </c>
      <c r="H182" s="998"/>
    </row>
    <row r="183" spans="1:8" ht="15" customHeight="1" x14ac:dyDescent="0.3">
      <c r="A183" s="43"/>
      <c r="B183" s="43"/>
      <c r="C183" s="29" t="s">
        <v>123</v>
      </c>
      <c r="D183" s="28"/>
      <c r="E183" s="44"/>
      <c r="F183" s="44"/>
      <c r="G183" s="44"/>
      <c r="H183" s="47"/>
    </row>
    <row r="184" spans="1:8" ht="15" customHeight="1" x14ac:dyDescent="0.3">
      <c r="A184" s="33">
        <v>8</v>
      </c>
      <c r="B184" s="33">
        <f>ROUND(2*3.14*0.05,2)</f>
        <v>0.31</v>
      </c>
      <c r="C184" s="34" t="s">
        <v>92</v>
      </c>
      <c r="D184" s="35" t="s">
        <v>3</v>
      </c>
      <c r="E184" s="36">
        <f t="shared" ref="E184:E191" si="38">ROUND(A184*B184,2)</f>
        <v>2.48</v>
      </c>
      <c r="F184" s="36">
        <v>1</v>
      </c>
      <c r="G184" s="36">
        <f t="shared" ref="G184:G200" si="39">ROUND(E184*F184,2)</f>
        <v>2.48</v>
      </c>
      <c r="H184" s="993" t="s">
        <v>27</v>
      </c>
    </row>
    <row r="185" spans="1:8" ht="15" customHeight="1" x14ac:dyDescent="0.3">
      <c r="A185" s="33">
        <v>50.97999999999999</v>
      </c>
      <c r="B185" s="33">
        <f>ROUND(2*3.14*0.0625,2)</f>
        <v>0.39</v>
      </c>
      <c r="C185" s="34" t="s">
        <v>87</v>
      </c>
      <c r="D185" s="35" t="s">
        <v>3</v>
      </c>
      <c r="E185" s="36">
        <f t="shared" si="38"/>
        <v>19.88</v>
      </c>
      <c r="F185" s="36">
        <v>1</v>
      </c>
      <c r="G185" s="36">
        <f t="shared" si="39"/>
        <v>19.88</v>
      </c>
      <c r="H185" s="994"/>
    </row>
    <row r="186" spans="1:8" ht="15" customHeight="1" x14ac:dyDescent="0.3">
      <c r="A186" s="33">
        <v>3.3</v>
      </c>
      <c r="B186" s="33">
        <f>ROUND(2*3.14*0.08,2)</f>
        <v>0.5</v>
      </c>
      <c r="C186" s="34" t="s">
        <v>93</v>
      </c>
      <c r="D186" s="35" t="s">
        <v>3</v>
      </c>
      <c r="E186" s="36">
        <f t="shared" si="38"/>
        <v>1.65</v>
      </c>
      <c r="F186" s="36">
        <v>1</v>
      </c>
      <c r="G186" s="36">
        <f t="shared" si="39"/>
        <v>1.65</v>
      </c>
      <c r="H186" s="994"/>
    </row>
    <row r="187" spans="1:8" ht="15" customHeight="1" x14ac:dyDescent="0.3">
      <c r="A187" s="33">
        <v>6.7</v>
      </c>
      <c r="B187" s="33">
        <f>ROUND(0.2*2+0.15*2,2)</f>
        <v>0.7</v>
      </c>
      <c r="C187" s="34" t="s">
        <v>111</v>
      </c>
      <c r="D187" s="35" t="s">
        <v>3</v>
      </c>
      <c r="E187" s="36">
        <f t="shared" si="38"/>
        <v>4.6900000000000004</v>
      </c>
      <c r="F187" s="36">
        <v>1</v>
      </c>
      <c r="G187" s="36">
        <f t="shared" si="39"/>
        <v>4.6900000000000004</v>
      </c>
      <c r="H187" s="994"/>
    </row>
    <row r="188" spans="1:8" ht="15" customHeight="1" x14ac:dyDescent="0.3">
      <c r="A188" s="33">
        <v>6.7</v>
      </c>
      <c r="B188" s="33">
        <f>ROUND(0.3*2+0.15*2,2)</f>
        <v>0.9</v>
      </c>
      <c r="C188" s="34" t="s">
        <v>112</v>
      </c>
      <c r="D188" s="35" t="s">
        <v>3</v>
      </c>
      <c r="E188" s="36">
        <f t="shared" si="38"/>
        <v>6.03</v>
      </c>
      <c r="F188" s="36">
        <v>1</v>
      </c>
      <c r="G188" s="36">
        <f t="shared" si="39"/>
        <v>6.03</v>
      </c>
      <c r="H188" s="994"/>
    </row>
    <row r="189" spans="1:8" ht="15" customHeight="1" x14ac:dyDescent="0.3">
      <c r="A189" s="33">
        <v>6.7</v>
      </c>
      <c r="B189" s="33">
        <f>ROUND(0.4*2+0.15*2,2)</f>
        <v>1.1000000000000001</v>
      </c>
      <c r="C189" s="34" t="s">
        <v>113</v>
      </c>
      <c r="D189" s="35" t="s">
        <v>3</v>
      </c>
      <c r="E189" s="36">
        <f t="shared" si="38"/>
        <v>7.37</v>
      </c>
      <c r="F189" s="36">
        <v>1</v>
      </c>
      <c r="G189" s="36">
        <f t="shared" si="39"/>
        <v>7.37</v>
      </c>
      <c r="H189" s="994"/>
    </row>
    <row r="190" spans="1:8" ht="15" customHeight="1" x14ac:dyDescent="0.3">
      <c r="A190" s="33">
        <v>6.7</v>
      </c>
      <c r="B190" s="33">
        <f>ROUND(0.5*2+0.15*2,2)</f>
        <v>1.3</v>
      </c>
      <c r="C190" s="34" t="s">
        <v>114</v>
      </c>
      <c r="D190" s="35" t="s">
        <v>3</v>
      </c>
      <c r="E190" s="36">
        <f t="shared" si="38"/>
        <v>8.7100000000000009</v>
      </c>
      <c r="F190" s="36">
        <v>1</v>
      </c>
      <c r="G190" s="36">
        <f t="shared" si="39"/>
        <v>8.7100000000000009</v>
      </c>
      <c r="H190" s="994"/>
    </row>
    <row r="191" spans="1:8" ht="15" customHeight="1" x14ac:dyDescent="0.3">
      <c r="A191" s="33">
        <v>14.1</v>
      </c>
      <c r="B191" s="33">
        <f>ROUND(0.6*2+0.15*2,2)</f>
        <v>1.5</v>
      </c>
      <c r="C191" s="34" t="s">
        <v>115</v>
      </c>
      <c r="D191" s="35" t="s">
        <v>3</v>
      </c>
      <c r="E191" s="36">
        <f t="shared" si="38"/>
        <v>21.15</v>
      </c>
      <c r="F191" s="36">
        <v>1</v>
      </c>
      <c r="G191" s="36">
        <f t="shared" si="39"/>
        <v>21.15</v>
      </c>
      <c r="H191" s="994"/>
    </row>
    <row r="192" spans="1:8" ht="15" customHeight="1" x14ac:dyDescent="0.3">
      <c r="A192" s="33"/>
      <c r="B192" s="33"/>
      <c r="C192" s="38" t="s">
        <v>39</v>
      </c>
      <c r="D192" s="37" t="s">
        <v>18</v>
      </c>
      <c r="E192" s="48">
        <v>2</v>
      </c>
      <c r="F192" s="39">
        <v>1</v>
      </c>
      <c r="G192" s="39">
        <f t="shared" si="39"/>
        <v>2</v>
      </c>
      <c r="H192" s="994"/>
    </row>
    <row r="193" spans="1:8" ht="15" customHeight="1" x14ac:dyDescent="0.3">
      <c r="A193" s="33"/>
      <c r="B193" s="33"/>
      <c r="C193" s="38" t="s">
        <v>38</v>
      </c>
      <c r="D193" s="37" t="s">
        <v>18</v>
      </c>
      <c r="E193" s="48">
        <v>27</v>
      </c>
      <c r="F193" s="39">
        <v>1</v>
      </c>
      <c r="G193" s="39">
        <f t="shared" si="39"/>
        <v>27</v>
      </c>
      <c r="H193" s="994"/>
    </row>
    <row r="194" spans="1:8" ht="15" customHeight="1" x14ac:dyDescent="0.3">
      <c r="A194" s="33"/>
      <c r="B194" s="33"/>
      <c r="C194" s="38" t="s">
        <v>100</v>
      </c>
      <c r="D194" s="37" t="s">
        <v>18</v>
      </c>
      <c r="E194" s="48">
        <v>1</v>
      </c>
      <c r="F194" s="39">
        <v>1</v>
      </c>
      <c r="G194" s="39">
        <f t="shared" si="39"/>
        <v>1</v>
      </c>
      <c r="H194" s="994"/>
    </row>
    <row r="195" spans="1:8" ht="15" customHeight="1" x14ac:dyDescent="0.3">
      <c r="A195" s="33"/>
      <c r="B195" s="33"/>
      <c r="C195" s="38" t="s">
        <v>116</v>
      </c>
      <c r="D195" s="37" t="s">
        <v>18</v>
      </c>
      <c r="E195" s="48">
        <v>1</v>
      </c>
      <c r="F195" s="39">
        <v>1</v>
      </c>
      <c r="G195" s="39">
        <f t="shared" si="39"/>
        <v>1</v>
      </c>
      <c r="H195" s="994"/>
    </row>
    <row r="196" spans="1:8" ht="30" customHeight="1" x14ac:dyDescent="0.3">
      <c r="A196" s="33"/>
      <c r="B196" s="33"/>
      <c r="C196" s="38" t="s">
        <v>117</v>
      </c>
      <c r="D196" s="37" t="s">
        <v>18</v>
      </c>
      <c r="E196" s="48">
        <v>1</v>
      </c>
      <c r="F196" s="39">
        <v>1</v>
      </c>
      <c r="G196" s="39">
        <f t="shared" si="39"/>
        <v>1</v>
      </c>
      <c r="H196" s="994"/>
    </row>
    <row r="197" spans="1:8" ht="30" customHeight="1" x14ac:dyDescent="0.3">
      <c r="A197" s="33"/>
      <c r="B197" s="33"/>
      <c r="C197" s="38" t="s">
        <v>118</v>
      </c>
      <c r="D197" s="37" t="s">
        <v>18</v>
      </c>
      <c r="E197" s="48">
        <v>1</v>
      </c>
      <c r="F197" s="39">
        <v>1</v>
      </c>
      <c r="G197" s="39">
        <f t="shared" si="39"/>
        <v>1</v>
      </c>
      <c r="H197" s="994"/>
    </row>
    <row r="198" spans="1:8" ht="30" customHeight="1" x14ac:dyDescent="0.3">
      <c r="A198" s="33"/>
      <c r="B198" s="33"/>
      <c r="C198" s="38" t="s">
        <v>119</v>
      </c>
      <c r="D198" s="37" t="s">
        <v>18</v>
      </c>
      <c r="E198" s="48">
        <v>1</v>
      </c>
      <c r="F198" s="39">
        <v>1</v>
      </c>
      <c r="G198" s="39">
        <f t="shared" si="39"/>
        <v>1</v>
      </c>
      <c r="H198" s="994"/>
    </row>
    <row r="199" spans="1:8" ht="30" customHeight="1" x14ac:dyDescent="0.3">
      <c r="A199" s="33"/>
      <c r="B199" s="33"/>
      <c r="C199" s="38" t="s">
        <v>120</v>
      </c>
      <c r="D199" s="37" t="s">
        <v>18</v>
      </c>
      <c r="E199" s="48">
        <v>1</v>
      </c>
      <c r="F199" s="39">
        <v>1</v>
      </c>
      <c r="G199" s="39">
        <f t="shared" si="39"/>
        <v>1</v>
      </c>
      <c r="H199" s="994"/>
    </row>
    <row r="200" spans="1:8" ht="30" customHeight="1" x14ac:dyDescent="0.3">
      <c r="A200" s="33"/>
      <c r="B200" s="33"/>
      <c r="C200" s="38" t="s">
        <v>109</v>
      </c>
      <c r="D200" s="37" t="s">
        <v>18</v>
      </c>
      <c r="E200" s="48">
        <v>13</v>
      </c>
      <c r="F200" s="39">
        <v>1</v>
      </c>
      <c r="G200" s="39">
        <f t="shared" si="39"/>
        <v>13</v>
      </c>
      <c r="H200" s="995"/>
    </row>
    <row r="201" spans="1:8" ht="30" customHeight="1" x14ac:dyDescent="0.3">
      <c r="A201" s="33"/>
      <c r="B201" s="33"/>
      <c r="C201" s="38" t="s">
        <v>61</v>
      </c>
      <c r="D201" s="42" t="s">
        <v>3</v>
      </c>
      <c r="E201" s="36">
        <v>81.33</v>
      </c>
      <c r="F201" s="39"/>
      <c r="G201" s="39"/>
      <c r="H201" s="996" t="s">
        <v>42</v>
      </c>
    </row>
    <row r="202" spans="1:8" ht="15" customHeight="1" x14ac:dyDescent="0.3">
      <c r="A202" s="33"/>
      <c r="B202" s="33"/>
      <c r="C202" s="46" t="s">
        <v>62</v>
      </c>
      <c r="D202" s="42" t="s">
        <v>3</v>
      </c>
      <c r="E202" s="36">
        <f>E201</f>
        <v>81.33</v>
      </c>
      <c r="F202" s="39">
        <v>1.1000000000000001</v>
      </c>
      <c r="G202" s="39">
        <f>ROUND(E202*F202,2)</f>
        <v>89.46</v>
      </c>
      <c r="H202" s="997"/>
    </row>
    <row r="203" spans="1:8" ht="15" customHeight="1" x14ac:dyDescent="0.3">
      <c r="A203" s="33"/>
      <c r="B203" s="33"/>
      <c r="C203" s="46" t="s">
        <v>63</v>
      </c>
      <c r="D203" s="42" t="s">
        <v>2</v>
      </c>
      <c r="E203" s="39">
        <f>E201</f>
        <v>81.33</v>
      </c>
      <c r="F203" s="39">
        <v>0.7</v>
      </c>
      <c r="G203" s="39">
        <f>ROUND(E203*F203,2)</f>
        <v>56.93</v>
      </c>
      <c r="H203" s="998"/>
    </row>
    <row r="204" spans="1:8" ht="15" customHeight="1" x14ac:dyDescent="0.3">
      <c r="A204" s="43"/>
      <c r="B204" s="43"/>
      <c r="C204" s="29" t="s">
        <v>124</v>
      </c>
      <c r="D204" s="28"/>
      <c r="E204" s="44"/>
      <c r="F204" s="44"/>
      <c r="G204" s="44"/>
      <c r="H204" s="47"/>
    </row>
    <row r="205" spans="1:8" ht="15" customHeight="1" x14ac:dyDescent="0.3">
      <c r="A205" s="33">
        <v>8</v>
      </c>
      <c r="B205" s="33">
        <f>ROUND(2*3.14*0.05,2)</f>
        <v>0.31</v>
      </c>
      <c r="C205" s="34" t="s">
        <v>92</v>
      </c>
      <c r="D205" s="35" t="s">
        <v>3</v>
      </c>
      <c r="E205" s="36">
        <f t="shared" ref="E205:E210" si="40">ROUND(A205*B205,2)</f>
        <v>2.48</v>
      </c>
      <c r="F205" s="36">
        <v>1</v>
      </c>
      <c r="G205" s="36">
        <f t="shared" ref="G205:G218" si="41">ROUND(E205*F205,2)</f>
        <v>2.48</v>
      </c>
      <c r="H205" s="993" t="s">
        <v>27</v>
      </c>
    </row>
    <row r="206" spans="1:8" ht="15" customHeight="1" x14ac:dyDescent="0.3">
      <c r="A206" s="33">
        <v>42.8</v>
      </c>
      <c r="B206" s="33">
        <f>ROUND(2*3.14*0.0625,2)</f>
        <v>0.39</v>
      </c>
      <c r="C206" s="34" t="s">
        <v>87</v>
      </c>
      <c r="D206" s="35" t="s">
        <v>3</v>
      </c>
      <c r="E206" s="36">
        <f t="shared" si="40"/>
        <v>16.690000000000001</v>
      </c>
      <c r="F206" s="36">
        <v>1</v>
      </c>
      <c r="G206" s="36">
        <f t="shared" si="41"/>
        <v>16.690000000000001</v>
      </c>
      <c r="H206" s="994"/>
    </row>
    <row r="207" spans="1:8" ht="15" customHeight="1" x14ac:dyDescent="0.3">
      <c r="A207" s="33">
        <v>6.6</v>
      </c>
      <c r="B207" s="33">
        <f>ROUND(2*3.14*0.08,2)</f>
        <v>0.5</v>
      </c>
      <c r="C207" s="34" t="s">
        <v>93</v>
      </c>
      <c r="D207" s="35" t="s">
        <v>3</v>
      </c>
      <c r="E207" s="36">
        <f t="shared" si="40"/>
        <v>3.3</v>
      </c>
      <c r="F207" s="36">
        <v>1</v>
      </c>
      <c r="G207" s="36">
        <f t="shared" si="41"/>
        <v>3.3</v>
      </c>
      <c r="H207" s="994"/>
    </row>
    <row r="208" spans="1:8" ht="15" customHeight="1" x14ac:dyDescent="0.3">
      <c r="A208" s="33">
        <v>6.4</v>
      </c>
      <c r="B208" s="33">
        <f>ROUND(0.2*2+0.15*2,2)</f>
        <v>0.7</v>
      </c>
      <c r="C208" s="34" t="s">
        <v>111</v>
      </c>
      <c r="D208" s="35" t="s">
        <v>3</v>
      </c>
      <c r="E208" s="36">
        <f t="shared" si="40"/>
        <v>4.4800000000000004</v>
      </c>
      <c r="F208" s="36">
        <v>1</v>
      </c>
      <c r="G208" s="36">
        <f t="shared" si="41"/>
        <v>4.4800000000000004</v>
      </c>
      <c r="H208" s="994"/>
    </row>
    <row r="209" spans="1:8" ht="15" customHeight="1" x14ac:dyDescent="0.3">
      <c r="A209" s="33">
        <v>13.4</v>
      </c>
      <c r="B209" s="33">
        <f>ROUND(0.3*2+0.15*2,2)</f>
        <v>0.9</v>
      </c>
      <c r="C209" s="34" t="s">
        <v>112</v>
      </c>
      <c r="D209" s="35" t="s">
        <v>3</v>
      </c>
      <c r="E209" s="36">
        <f t="shared" si="40"/>
        <v>12.06</v>
      </c>
      <c r="F209" s="36">
        <v>1</v>
      </c>
      <c r="G209" s="36">
        <f t="shared" si="41"/>
        <v>12.06</v>
      </c>
      <c r="H209" s="994"/>
    </row>
    <row r="210" spans="1:8" ht="15" customHeight="1" x14ac:dyDescent="0.3">
      <c r="A210" s="33">
        <v>38</v>
      </c>
      <c r="B210" s="33">
        <f>ROUND(0.4*2+0.15*2,2)</f>
        <v>1.1000000000000001</v>
      </c>
      <c r="C210" s="34" t="s">
        <v>113</v>
      </c>
      <c r="D210" s="35" t="s">
        <v>3</v>
      </c>
      <c r="E210" s="36">
        <f t="shared" si="40"/>
        <v>41.8</v>
      </c>
      <c r="F210" s="36">
        <v>1</v>
      </c>
      <c r="G210" s="36">
        <f t="shared" si="41"/>
        <v>41.8</v>
      </c>
      <c r="H210" s="994"/>
    </row>
    <row r="211" spans="1:8" ht="15" customHeight="1" x14ac:dyDescent="0.3">
      <c r="A211" s="33"/>
      <c r="B211" s="33"/>
      <c r="C211" s="38" t="s">
        <v>39</v>
      </c>
      <c r="D211" s="37" t="s">
        <v>18</v>
      </c>
      <c r="E211" s="48">
        <v>2</v>
      </c>
      <c r="F211" s="39">
        <v>1</v>
      </c>
      <c r="G211" s="39">
        <f t="shared" si="41"/>
        <v>2</v>
      </c>
      <c r="H211" s="994"/>
    </row>
    <row r="212" spans="1:8" ht="15" customHeight="1" x14ac:dyDescent="0.3">
      <c r="A212" s="33"/>
      <c r="B212" s="33"/>
      <c r="C212" s="38" t="s">
        <v>38</v>
      </c>
      <c r="D212" s="37" t="s">
        <v>18</v>
      </c>
      <c r="E212" s="48">
        <v>28</v>
      </c>
      <c r="F212" s="39">
        <v>1</v>
      </c>
      <c r="G212" s="39">
        <f t="shared" si="41"/>
        <v>28</v>
      </c>
      <c r="H212" s="994"/>
    </row>
    <row r="213" spans="1:8" ht="15" customHeight="1" x14ac:dyDescent="0.3">
      <c r="A213" s="33"/>
      <c r="B213" s="33"/>
      <c r="C213" s="38" t="s">
        <v>122</v>
      </c>
      <c r="D213" s="37" t="s">
        <v>18</v>
      </c>
      <c r="E213" s="48">
        <v>2</v>
      </c>
      <c r="F213" s="39">
        <v>1</v>
      </c>
      <c r="G213" s="39">
        <f t="shared" si="41"/>
        <v>2</v>
      </c>
      <c r="H213" s="994"/>
    </row>
    <row r="214" spans="1:8" ht="15" customHeight="1" x14ac:dyDescent="0.3">
      <c r="A214" s="33"/>
      <c r="B214" s="33"/>
      <c r="C214" s="38" t="s">
        <v>100</v>
      </c>
      <c r="D214" s="37" t="s">
        <v>18</v>
      </c>
      <c r="E214" s="48">
        <f>1+1</f>
        <v>2</v>
      </c>
      <c r="F214" s="39">
        <v>1</v>
      </c>
      <c r="G214" s="39">
        <f t="shared" si="41"/>
        <v>2</v>
      </c>
      <c r="H214" s="994"/>
    </row>
    <row r="215" spans="1:8" ht="15" customHeight="1" x14ac:dyDescent="0.3">
      <c r="A215" s="33"/>
      <c r="B215" s="33"/>
      <c r="C215" s="38" t="s">
        <v>116</v>
      </c>
      <c r="D215" s="37" t="s">
        <v>18</v>
      </c>
      <c r="E215" s="48">
        <f>1+1</f>
        <v>2</v>
      </c>
      <c r="F215" s="39">
        <v>1</v>
      </c>
      <c r="G215" s="39">
        <f t="shared" si="41"/>
        <v>2</v>
      </c>
      <c r="H215" s="994"/>
    </row>
    <row r="216" spans="1:8" ht="30" customHeight="1" x14ac:dyDescent="0.3">
      <c r="A216" s="33"/>
      <c r="B216" s="33"/>
      <c r="C216" s="38" t="s">
        <v>117</v>
      </c>
      <c r="D216" s="37" t="s">
        <v>18</v>
      </c>
      <c r="E216" s="48">
        <f>1+1</f>
        <v>2</v>
      </c>
      <c r="F216" s="39">
        <v>1</v>
      </c>
      <c r="G216" s="39">
        <f t="shared" si="41"/>
        <v>2</v>
      </c>
      <c r="H216" s="994"/>
    </row>
    <row r="217" spans="1:8" ht="30" customHeight="1" x14ac:dyDescent="0.3">
      <c r="A217" s="33"/>
      <c r="B217" s="33"/>
      <c r="C217" s="38" t="s">
        <v>118</v>
      </c>
      <c r="D217" s="37" t="s">
        <v>18</v>
      </c>
      <c r="E217" s="48">
        <f>1+1</f>
        <v>2</v>
      </c>
      <c r="F217" s="39">
        <v>1</v>
      </c>
      <c r="G217" s="39">
        <f t="shared" si="41"/>
        <v>2</v>
      </c>
      <c r="H217" s="994"/>
    </row>
    <row r="218" spans="1:8" ht="30" customHeight="1" x14ac:dyDescent="0.3">
      <c r="A218" s="33"/>
      <c r="B218" s="33"/>
      <c r="C218" s="38" t="s">
        <v>109</v>
      </c>
      <c r="D218" s="37" t="s">
        <v>18</v>
      </c>
      <c r="E218" s="48">
        <v>13</v>
      </c>
      <c r="F218" s="39">
        <v>1</v>
      </c>
      <c r="G218" s="39">
        <f t="shared" si="41"/>
        <v>13</v>
      </c>
      <c r="H218" s="995"/>
    </row>
    <row r="219" spans="1:8" ht="30" customHeight="1" x14ac:dyDescent="0.3">
      <c r="A219" s="33"/>
      <c r="B219" s="33"/>
      <c r="C219" s="38" t="s">
        <v>61</v>
      </c>
      <c r="D219" s="42" t="s">
        <v>3</v>
      </c>
      <c r="E219" s="36">
        <v>91.58</v>
      </c>
      <c r="F219" s="39"/>
      <c r="G219" s="39"/>
      <c r="H219" s="996" t="s">
        <v>42</v>
      </c>
    </row>
    <row r="220" spans="1:8" ht="15" customHeight="1" x14ac:dyDescent="0.3">
      <c r="A220" s="33"/>
      <c r="B220" s="33"/>
      <c r="C220" s="46" t="s">
        <v>62</v>
      </c>
      <c r="D220" s="42" t="s">
        <v>3</v>
      </c>
      <c r="E220" s="36">
        <f>E219</f>
        <v>91.58</v>
      </c>
      <c r="F220" s="39">
        <v>1.1000000000000001</v>
      </c>
      <c r="G220" s="39">
        <f>ROUND(E220*F220,2)</f>
        <v>100.74</v>
      </c>
      <c r="H220" s="997"/>
    </row>
    <row r="221" spans="1:8" ht="15" customHeight="1" x14ac:dyDescent="0.3">
      <c r="A221" s="33"/>
      <c r="B221" s="33"/>
      <c r="C221" s="46" t="s">
        <v>63</v>
      </c>
      <c r="D221" s="42" t="s">
        <v>2</v>
      </c>
      <c r="E221" s="39">
        <f>E219</f>
        <v>91.58</v>
      </c>
      <c r="F221" s="39">
        <v>0.7</v>
      </c>
      <c r="G221" s="39">
        <f>ROUND(E221*F221,2)</f>
        <v>64.11</v>
      </c>
      <c r="H221" s="998"/>
    </row>
    <row r="222" spans="1:8" ht="15" customHeight="1" x14ac:dyDescent="0.3">
      <c r="A222" s="43"/>
      <c r="B222" s="43"/>
      <c r="C222" s="29" t="s">
        <v>125</v>
      </c>
      <c r="D222" s="28"/>
      <c r="E222" s="49"/>
      <c r="F222" s="44"/>
      <c r="G222" s="44"/>
      <c r="H222" s="47"/>
    </row>
    <row r="223" spans="1:8" ht="15" customHeight="1" x14ac:dyDescent="0.3">
      <c r="A223" s="33">
        <v>8</v>
      </c>
      <c r="B223" s="33">
        <f>ROUND(2*3.14*0.05,2)</f>
        <v>0.31</v>
      </c>
      <c r="C223" s="34" t="s">
        <v>92</v>
      </c>
      <c r="D223" s="35" t="s">
        <v>3</v>
      </c>
      <c r="E223" s="36">
        <f t="shared" ref="E223:E230" si="42">ROUND(A223*B223,2)</f>
        <v>2.48</v>
      </c>
      <c r="F223" s="36">
        <v>1</v>
      </c>
      <c r="G223" s="36">
        <f t="shared" ref="G223:G239" si="43">ROUND(E223*F223,2)</f>
        <v>2.48</v>
      </c>
      <c r="H223" s="993" t="s">
        <v>27</v>
      </c>
    </row>
    <row r="224" spans="1:8" ht="15" customHeight="1" x14ac:dyDescent="0.3">
      <c r="A224" s="33">
        <v>50.97999999999999</v>
      </c>
      <c r="B224" s="33">
        <f>ROUND(2*3.14*0.0625,2)</f>
        <v>0.39</v>
      </c>
      <c r="C224" s="34" t="s">
        <v>87</v>
      </c>
      <c r="D224" s="35" t="s">
        <v>3</v>
      </c>
      <c r="E224" s="36">
        <f t="shared" si="42"/>
        <v>19.88</v>
      </c>
      <c r="F224" s="36">
        <v>1</v>
      </c>
      <c r="G224" s="36">
        <f t="shared" si="43"/>
        <v>19.88</v>
      </c>
      <c r="H224" s="994"/>
    </row>
    <row r="225" spans="1:8" ht="15" customHeight="1" x14ac:dyDescent="0.3">
      <c r="A225" s="33">
        <v>3.3</v>
      </c>
      <c r="B225" s="33">
        <f>ROUND(2*3.14*0.08,2)</f>
        <v>0.5</v>
      </c>
      <c r="C225" s="34" t="s">
        <v>93</v>
      </c>
      <c r="D225" s="35" t="s">
        <v>3</v>
      </c>
      <c r="E225" s="36">
        <f t="shared" si="42"/>
        <v>1.65</v>
      </c>
      <c r="F225" s="36">
        <v>1</v>
      </c>
      <c r="G225" s="36">
        <f t="shared" si="43"/>
        <v>1.65</v>
      </c>
      <c r="H225" s="994"/>
    </row>
    <row r="226" spans="1:8" ht="15" customHeight="1" x14ac:dyDescent="0.3">
      <c r="A226" s="33">
        <v>6.7</v>
      </c>
      <c r="B226" s="33">
        <f>ROUND(0.2*2+0.15*2,2)</f>
        <v>0.7</v>
      </c>
      <c r="C226" s="34" t="s">
        <v>111</v>
      </c>
      <c r="D226" s="35" t="s">
        <v>3</v>
      </c>
      <c r="E226" s="36">
        <f t="shared" si="42"/>
        <v>4.6900000000000004</v>
      </c>
      <c r="F226" s="36">
        <v>1</v>
      </c>
      <c r="G226" s="36">
        <f t="shared" si="43"/>
        <v>4.6900000000000004</v>
      </c>
      <c r="H226" s="994"/>
    </row>
    <row r="227" spans="1:8" ht="15" customHeight="1" x14ac:dyDescent="0.3">
      <c r="A227" s="33">
        <v>6.7</v>
      </c>
      <c r="B227" s="33">
        <f>ROUND(0.3*2+0.15*2,2)</f>
        <v>0.9</v>
      </c>
      <c r="C227" s="34" t="s">
        <v>112</v>
      </c>
      <c r="D227" s="35" t="s">
        <v>3</v>
      </c>
      <c r="E227" s="36">
        <f t="shared" si="42"/>
        <v>6.03</v>
      </c>
      <c r="F227" s="36">
        <v>1</v>
      </c>
      <c r="G227" s="36">
        <f t="shared" si="43"/>
        <v>6.03</v>
      </c>
      <c r="H227" s="994"/>
    </row>
    <row r="228" spans="1:8" ht="15" customHeight="1" x14ac:dyDescent="0.3">
      <c r="A228" s="33">
        <v>6.7</v>
      </c>
      <c r="B228" s="33">
        <f>ROUND(0.4*2+0.15*2,2)</f>
        <v>1.1000000000000001</v>
      </c>
      <c r="C228" s="34" t="s">
        <v>113</v>
      </c>
      <c r="D228" s="35" t="s">
        <v>3</v>
      </c>
      <c r="E228" s="36">
        <f t="shared" si="42"/>
        <v>7.37</v>
      </c>
      <c r="F228" s="36">
        <v>1</v>
      </c>
      <c r="G228" s="36">
        <f t="shared" si="43"/>
        <v>7.37</v>
      </c>
      <c r="H228" s="994"/>
    </row>
    <row r="229" spans="1:8" ht="15" customHeight="1" x14ac:dyDescent="0.3">
      <c r="A229" s="33">
        <v>6.7</v>
      </c>
      <c r="B229" s="33">
        <f>ROUND(0.5*2+0.15*2,2)</f>
        <v>1.3</v>
      </c>
      <c r="C229" s="34" t="s">
        <v>114</v>
      </c>
      <c r="D229" s="35" t="s">
        <v>3</v>
      </c>
      <c r="E229" s="36">
        <f t="shared" si="42"/>
        <v>8.7100000000000009</v>
      </c>
      <c r="F229" s="36">
        <v>1</v>
      </c>
      <c r="G229" s="36">
        <f t="shared" si="43"/>
        <v>8.7100000000000009</v>
      </c>
      <c r="H229" s="994"/>
    </row>
    <row r="230" spans="1:8" ht="15" customHeight="1" x14ac:dyDescent="0.3">
      <c r="A230" s="33">
        <v>14.1</v>
      </c>
      <c r="B230" s="33">
        <f>ROUND(0.6*2+0.15*2,2)</f>
        <v>1.5</v>
      </c>
      <c r="C230" s="34" t="s">
        <v>115</v>
      </c>
      <c r="D230" s="35" t="s">
        <v>3</v>
      </c>
      <c r="E230" s="36">
        <f t="shared" si="42"/>
        <v>21.15</v>
      </c>
      <c r="F230" s="36">
        <v>1</v>
      </c>
      <c r="G230" s="36">
        <f t="shared" si="43"/>
        <v>21.15</v>
      </c>
      <c r="H230" s="994"/>
    </row>
    <row r="231" spans="1:8" ht="15" customHeight="1" x14ac:dyDescent="0.3">
      <c r="A231" s="33"/>
      <c r="B231" s="33"/>
      <c r="C231" s="38" t="s">
        <v>39</v>
      </c>
      <c r="D231" s="37" t="s">
        <v>18</v>
      </c>
      <c r="E231" s="48">
        <v>2</v>
      </c>
      <c r="F231" s="39">
        <v>1</v>
      </c>
      <c r="G231" s="39">
        <f t="shared" si="43"/>
        <v>2</v>
      </c>
      <c r="H231" s="994"/>
    </row>
    <row r="232" spans="1:8" ht="15" customHeight="1" x14ac:dyDescent="0.3">
      <c r="A232" s="33"/>
      <c r="B232" s="33"/>
      <c r="C232" s="38" t="s">
        <v>38</v>
      </c>
      <c r="D232" s="37" t="s">
        <v>18</v>
      </c>
      <c r="E232" s="48">
        <v>27</v>
      </c>
      <c r="F232" s="39">
        <v>1</v>
      </c>
      <c r="G232" s="39">
        <f t="shared" si="43"/>
        <v>27</v>
      </c>
      <c r="H232" s="994"/>
    </row>
    <row r="233" spans="1:8" ht="15" customHeight="1" x14ac:dyDescent="0.3">
      <c r="A233" s="33"/>
      <c r="B233" s="33"/>
      <c r="C233" s="38" t="s">
        <v>100</v>
      </c>
      <c r="D233" s="37" t="s">
        <v>18</v>
      </c>
      <c r="E233" s="48">
        <v>1</v>
      </c>
      <c r="F233" s="39">
        <v>1</v>
      </c>
      <c r="G233" s="39">
        <f t="shared" si="43"/>
        <v>1</v>
      </c>
      <c r="H233" s="994"/>
    </row>
    <row r="234" spans="1:8" ht="15" customHeight="1" x14ac:dyDescent="0.3">
      <c r="A234" s="33"/>
      <c r="B234" s="33"/>
      <c r="C234" s="38" t="s">
        <v>116</v>
      </c>
      <c r="D234" s="37" t="s">
        <v>18</v>
      </c>
      <c r="E234" s="48">
        <v>1</v>
      </c>
      <c r="F234" s="39">
        <v>1</v>
      </c>
      <c r="G234" s="39">
        <f t="shared" si="43"/>
        <v>1</v>
      </c>
      <c r="H234" s="994"/>
    </row>
    <row r="235" spans="1:8" ht="30" customHeight="1" x14ac:dyDescent="0.3">
      <c r="A235" s="33"/>
      <c r="B235" s="33"/>
      <c r="C235" s="38" t="s">
        <v>117</v>
      </c>
      <c r="D235" s="37" t="s">
        <v>18</v>
      </c>
      <c r="E235" s="48">
        <v>1</v>
      </c>
      <c r="F235" s="39">
        <v>1</v>
      </c>
      <c r="G235" s="39">
        <f t="shared" si="43"/>
        <v>1</v>
      </c>
      <c r="H235" s="994"/>
    </row>
    <row r="236" spans="1:8" ht="30" customHeight="1" x14ac:dyDescent="0.3">
      <c r="A236" s="33"/>
      <c r="B236" s="33"/>
      <c r="C236" s="38" t="s">
        <v>118</v>
      </c>
      <c r="D236" s="37" t="s">
        <v>18</v>
      </c>
      <c r="E236" s="48">
        <v>1</v>
      </c>
      <c r="F236" s="39">
        <v>1</v>
      </c>
      <c r="G236" s="39">
        <f t="shared" si="43"/>
        <v>1</v>
      </c>
      <c r="H236" s="994"/>
    </row>
    <row r="237" spans="1:8" ht="30" customHeight="1" x14ac:dyDescent="0.3">
      <c r="A237" s="33"/>
      <c r="B237" s="33"/>
      <c r="C237" s="38" t="s">
        <v>119</v>
      </c>
      <c r="D237" s="37" t="s">
        <v>18</v>
      </c>
      <c r="E237" s="48">
        <v>1</v>
      </c>
      <c r="F237" s="39">
        <v>1</v>
      </c>
      <c r="G237" s="39">
        <f t="shared" si="43"/>
        <v>1</v>
      </c>
      <c r="H237" s="994"/>
    </row>
    <row r="238" spans="1:8" ht="30" customHeight="1" x14ac:dyDescent="0.3">
      <c r="A238" s="33"/>
      <c r="B238" s="33"/>
      <c r="C238" s="38" t="s">
        <v>120</v>
      </c>
      <c r="D238" s="37" t="s">
        <v>18</v>
      </c>
      <c r="E238" s="48">
        <v>1</v>
      </c>
      <c r="F238" s="39">
        <v>1</v>
      </c>
      <c r="G238" s="39">
        <f t="shared" si="43"/>
        <v>1</v>
      </c>
      <c r="H238" s="994"/>
    </row>
    <row r="239" spans="1:8" ht="30" customHeight="1" x14ac:dyDescent="0.3">
      <c r="A239" s="33"/>
      <c r="B239" s="33"/>
      <c r="C239" s="38" t="s">
        <v>109</v>
      </c>
      <c r="D239" s="37" t="s">
        <v>18</v>
      </c>
      <c r="E239" s="48">
        <v>13</v>
      </c>
      <c r="F239" s="39">
        <v>1</v>
      </c>
      <c r="G239" s="39">
        <f t="shared" si="43"/>
        <v>13</v>
      </c>
      <c r="H239" s="995"/>
    </row>
    <row r="240" spans="1:8" ht="30" customHeight="1" x14ac:dyDescent="0.3">
      <c r="A240" s="33"/>
      <c r="B240" s="33"/>
      <c r="C240" s="38" t="s">
        <v>61</v>
      </c>
      <c r="D240" s="42" t="s">
        <v>3</v>
      </c>
      <c r="E240" s="36">
        <v>81.33</v>
      </c>
      <c r="F240" s="39"/>
      <c r="G240" s="39"/>
      <c r="H240" s="996" t="s">
        <v>42</v>
      </c>
    </row>
    <row r="241" spans="1:8" ht="15" customHeight="1" x14ac:dyDescent="0.3">
      <c r="A241" s="33"/>
      <c r="B241" s="33"/>
      <c r="C241" s="46" t="s">
        <v>62</v>
      </c>
      <c r="D241" s="42" t="s">
        <v>3</v>
      </c>
      <c r="E241" s="36">
        <f>E240</f>
        <v>81.33</v>
      </c>
      <c r="F241" s="39">
        <v>1.1000000000000001</v>
      </c>
      <c r="G241" s="39">
        <f>ROUND(E241*F241,2)</f>
        <v>89.46</v>
      </c>
      <c r="H241" s="997"/>
    </row>
    <row r="242" spans="1:8" ht="15" customHeight="1" x14ac:dyDescent="0.3">
      <c r="A242" s="33"/>
      <c r="B242" s="33"/>
      <c r="C242" s="46" t="s">
        <v>63</v>
      </c>
      <c r="D242" s="42" t="s">
        <v>2</v>
      </c>
      <c r="E242" s="39">
        <f>E240</f>
        <v>81.33</v>
      </c>
      <c r="F242" s="39">
        <v>0.7</v>
      </c>
      <c r="G242" s="39">
        <f>ROUND(E242*F242,2)</f>
        <v>56.93</v>
      </c>
      <c r="H242" s="998"/>
    </row>
    <row r="243" spans="1:8" ht="15" customHeight="1" x14ac:dyDescent="0.3">
      <c r="A243" s="43"/>
      <c r="B243" s="43"/>
      <c r="C243" s="29" t="s">
        <v>126</v>
      </c>
      <c r="D243" s="28"/>
      <c r="E243" s="44"/>
      <c r="F243" s="44"/>
      <c r="G243" s="44"/>
      <c r="H243" s="47"/>
    </row>
    <row r="244" spans="1:8" ht="15" customHeight="1" x14ac:dyDescent="0.3">
      <c r="A244" s="33">
        <v>8</v>
      </c>
      <c r="B244" s="33">
        <f>ROUND(2*3.14*0.05,2)</f>
        <v>0.31</v>
      </c>
      <c r="C244" s="34" t="s">
        <v>92</v>
      </c>
      <c r="D244" s="35" t="s">
        <v>3</v>
      </c>
      <c r="E244" s="36">
        <f t="shared" ref="E244:E251" si="44">ROUND(A244*B244,2)</f>
        <v>2.48</v>
      </c>
      <c r="F244" s="36">
        <v>1</v>
      </c>
      <c r="G244" s="36">
        <f t="shared" ref="G244:G260" si="45">ROUND(E244*F244,2)</f>
        <v>2.48</v>
      </c>
      <c r="H244" s="993" t="s">
        <v>27</v>
      </c>
    </row>
    <row r="245" spans="1:8" ht="15" customHeight="1" x14ac:dyDescent="0.3">
      <c r="A245" s="33">
        <v>39.599999999999994</v>
      </c>
      <c r="B245" s="33">
        <f>ROUND(2*3.14*0.0625,2)</f>
        <v>0.39</v>
      </c>
      <c r="C245" s="34" t="s">
        <v>87</v>
      </c>
      <c r="D245" s="35" t="s">
        <v>3</v>
      </c>
      <c r="E245" s="36">
        <f t="shared" si="44"/>
        <v>15.44</v>
      </c>
      <c r="F245" s="36">
        <v>1</v>
      </c>
      <c r="G245" s="36">
        <f t="shared" si="45"/>
        <v>15.44</v>
      </c>
      <c r="H245" s="994"/>
    </row>
    <row r="246" spans="1:8" ht="15" customHeight="1" x14ac:dyDescent="0.3">
      <c r="A246" s="33">
        <v>3.3</v>
      </c>
      <c r="B246" s="33">
        <f>ROUND(2*3.14*0.08,2)</f>
        <v>0.5</v>
      </c>
      <c r="C246" s="34" t="s">
        <v>93</v>
      </c>
      <c r="D246" s="35" t="s">
        <v>3</v>
      </c>
      <c r="E246" s="36">
        <f t="shared" si="44"/>
        <v>1.65</v>
      </c>
      <c r="F246" s="36">
        <v>1</v>
      </c>
      <c r="G246" s="36">
        <f t="shared" si="45"/>
        <v>1.65</v>
      </c>
      <c r="H246" s="994"/>
    </row>
    <row r="247" spans="1:8" ht="15" customHeight="1" x14ac:dyDescent="0.3">
      <c r="A247" s="33">
        <v>6.7</v>
      </c>
      <c r="B247" s="33">
        <f>ROUND(0.2*2+0.15*2,2)</f>
        <v>0.7</v>
      </c>
      <c r="C247" s="34" t="s">
        <v>111</v>
      </c>
      <c r="D247" s="35" t="s">
        <v>3</v>
      </c>
      <c r="E247" s="36">
        <f t="shared" si="44"/>
        <v>4.6900000000000004</v>
      </c>
      <c r="F247" s="36">
        <v>1</v>
      </c>
      <c r="G247" s="36">
        <f t="shared" si="45"/>
        <v>4.6900000000000004</v>
      </c>
      <c r="H247" s="994"/>
    </row>
    <row r="248" spans="1:8" ht="15" customHeight="1" x14ac:dyDescent="0.3">
      <c r="A248" s="33">
        <v>6.7</v>
      </c>
      <c r="B248" s="33">
        <f>ROUND(0.3*2+0.15*2,2)</f>
        <v>0.9</v>
      </c>
      <c r="C248" s="34" t="s">
        <v>112</v>
      </c>
      <c r="D248" s="35" t="s">
        <v>3</v>
      </c>
      <c r="E248" s="36">
        <f t="shared" si="44"/>
        <v>6.03</v>
      </c>
      <c r="F248" s="36">
        <v>1</v>
      </c>
      <c r="G248" s="36">
        <f t="shared" si="45"/>
        <v>6.03</v>
      </c>
      <c r="H248" s="994"/>
    </row>
    <row r="249" spans="1:8" ht="15" customHeight="1" x14ac:dyDescent="0.3">
      <c r="A249" s="33">
        <v>6.7</v>
      </c>
      <c r="B249" s="33">
        <f>ROUND(0.4*2+0.15*2,2)</f>
        <v>1.1000000000000001</v>
      </c>
      <c r="C249" s="34" t="s">
        <v>113</v>
      </c>
      <c r="D249" s="35" t="s">
        <v>3</v>
      </c>
      <c r="E249" s="36">
        <f t="shared" si="44"/>
        <v>7.37</v>
      </c>
      <c r="F249" s="36">
        <v>1</v>
      </c>
      <c r="G249" s="36">
        <f t="shared" si="45"/>
        <v>7.37</v>
      </c>
      <c r="H249" s="994"/>
    </row>
    <row r="250" spans="1:8" ht="15" customHeight="1" x14ac:dyDescent="0.3">
      <c r="A250" s="33">
        <v>6.7</v>
      </c>
      <c r="B250" s="33">
        <f>ROUND(0.5*2+0.15*2,2)</f>
        <v>1.3</v>
      </c>
      <c r="C250" s="34" t="s">
        <v>114</v>
      </c>
      <c r="D250" s="35" t="s">
        <v>3</v>
      </c>
      <c r="E250" s="36">
        <f t="shared" si="44"/>
        <v>8.7100000000000009</v>
      </c>
      <c r="F250" s="36">
        <v>1</v>
      </c>
      <c r="G250" s="36">
        <f t="shared" si="45"/>
        <v>8.7100000000000009</v>
      </c>
      <c r="H250" s="994"/>
    </row>
    <row r="251" spans="1:8" ht="15" customHeight="1" x14ac:dyDescent="0.3">
      <c r="A251" s="33">
        <v>14.1</v>
      </c>
      <c r="B251" s="33">
        <f>ROUND(0.6*2+0.15*2,2)</f>
        <v>1.5</v>
      </c>
      <c r="C251" s="34" t="s">
        <v>115</v>
      </c>
      <c r="D251" s="35" t="s">
        <v>3</v>
      </c>
      <c r="E251" s="36">
        <f t="shared" si="44"/>
        <v>21.15</v>
      </c>
      <c r="F251" s="36">
        <v>1</v>
      </c>
      <c r="G251" s="36">
        <f t="shared" si="45"/>
        <v>21.15</v>
      </c>
      <c r="H251" s="994"/>
    </row>
    <row r="252" spans="1:8" ht="15" customHeight="1" x14ac:dyDescent="0.3">
      <c r="A252" s="33"/>
      <c r="B252" s="33"/>
      <c r="C252" s="38" t="s">
        <v>39</v>
      </c>
      <c r="D252" s="37" t="s">
        <v>18</v>
      </c>
      <c r="E252" s="48">
        <v>2</v>
      </c>
      <c r="F252" s="39">
        <v>1</v>
      </c>
      <c r="G252" s="39">
        <f t="shared" si="45"/>
        <v>2</v>
      </c>
      <c r="H252" s="994"/>
    </row>
    <row r="253" spans="1:8" ht="15" customHeight="1" x14ac:dyDescent="0.3">
      <c r="A253" s="33"/>
      <c r="B253" s="33"/>
      <c r="C253" s="38" t="s">
        <v>38</v>
      </c>
      <c r="D253" s="37" t="s">
        <v>18</v>
      </c>
      <c r="E253" s="48">
        <v>25</v>
      </c>
      <c r="F253" s="39">
        <v>1</v>
      </c>
      <c r="G253" s="39">
        <f t="shared" si="45"/>
        <v>25</v>
      </c>
      <c r="H253" s="994"/>
    </row>
    <row r="254" spans="1:8" ht="15" customHeight="1" x14ac:dyDescent="0.3">
      <c r="A254" s="33"/>
      <c r="B254" s="33"/>
      <c r="C254" s="38" t="s">
        <v>100</v>
      </c>
      <c r="D254" s="37" t="s">
        <v>18</v>
      </c>
      <c r="E254" s="48">
        <v>1</v>
      </c>
      <c r="F254" s="39">
        <v>1</v>
      </c>
      <c r="G254" s="39">
        <f t="shared" si="45"/>
        <v>1</v>
      </c>
      <c r="H254" s="994"/>
    </row>
    <row r="255" spans="1:8" ht="15" customHeight="1" x14ac:dyDescent="0.3">
      <c r="A255" s="33"/>
      <c r="B255" s="33"/>
      <c r="C255" s="38" t="s">
        <v>116</v>
      </c>
      <c r="D255" s="37" t="s">
        <v>18</v>
      </c>
      <c r="E255" s="48">
        <v>1</v>
      </c>
      <c r="F255" s="39">
        <v>1</v>
      </c>
      <c r="G255" s="39">
        <f t="shared" si="45"/>
        <v>1</v>
      </c>
      <c r="H255" s="994"/>
    </row>
    <row r="256" spans="1:8" ht="30" customHeight="1" x14ac:dyDescent="0.3">
      <c r="A256" s="33"/>
      <c r="B256" s="33"/>
      <c r="C256" s="38" t="s">
        <v>117</v>
      </c>
      <c r="D256" s="37" t="s">
        <v>18</v>
      </c>
      <c r="E256" s="48">
        <v>1</v>
      </c>
      <c r="F256" s="39">
        <v>1</v>
      </c>
      <c r="G256" s="39">
        <f t="shared" si="45"/>
        <v>1</v>
      </c>
      <c r="H256" s="994"/>
    </row>
    <row r="257" spans="1:8" ht="30" customHeight="1" x14ac:dyDescent="0.3">
      <c r="A257" s="33"/>
      <c r="B257" s="33"/>
      <c r="C257" s="38" t="s">
        <v>118</v>
      </c>
      <c r="D257" s="37" t="s">
        <v>18</v>
      </c>
      <c r="E257" s="48">
        <v>1</v>
      </c>
      <c r="F257" s="39">
        <v>1</v>
      </c>
      <c r="G257" s="39">
        <f t="shared" si="45"/>
        <v>1</v>
      </c>
      <c r="H257" s="994"/>
    </row>
    <row r="258" spans="1:8" ht="30" customHeight="1" x14ac:dyDescent="0.3">
      <c r="A258" s="33"/>
      <c r="B258" s="33"/>
      <c r="C258" s="38" t="s">
        <v>119</v>
      </c>
      <c r="D258" s="37" t="s">
        <v>18</v>
      </c>
      <c r="E258" s="48">
        <v>1</v>
      </c>
      <c r="F258" s="39">
        <v>1</v>
      </c>
      <c r="G258" s="39">
        <f t="shared" si="45"/>
        <v>1</v>
      </c>
      <c r="H258" s="994"/>
    </row>
    <row r="259" spans="1:8" ht="30" customHeight="1" x14ac:dyDescent="0.3">
      <c r="A259" s="33"/>
      <c r="B259" s="33"/>
      <c r="C259" s="38" t="s">
        <v>120</v>
      </c>
      <c r="D259" s="37" t="s">
        <v>18</v>
      </c>
      <c r="E259" s="48">
        <v>1</v>
      </c>
      <c r="F259" s="39">
        <v>1</v>
      </c>
      <c r="G259" s="39">
        <f t="shared" si="45"/>
        <v>1</v>
      </c>
      <c r="H259" s="994"/>
    </row>
    <row r="260" spans="1:8" ht="30" customHeight="1" x14ac:dyDescent="0.3">
      <c r="A260" s="33"/>
      <c r="B260" s="33"/>
      <c r="C260" s="38" t="s">
        <v>109</v>
      </c>
      <c r="D260" s="37" t="s">
        <v>18</v>
      </c>
      <c r="E260" s="48">
        <v>13</v>
      </c>
      <c r="F260" s="39">
        <v>1</v>
      </c>
      <c r="G260" s="39">
        <f t="shared" si="45"/>
        <v>13</v>
      </c>
      <c r="H260" s="995"/>
    </row>
    <row r="261" spans="1:8" ht="30" customHeight="1" x14ac:dyDescent="0.3">
      <c r="A261" s="33"/>
      <c r="B261" s="33"/>
      <c r="C261" s="38" t="s">
        <v>61</v>
      </c>
      <c r="D261" s="42" t="s">
        <v>3</v>
      </c>
      <c r="E261" s="36">
        <v>76.61</v>
      </c>
      <c r="F261" s="39"/>
      <c r="G261" s="39"/>
      <c r="H261" s="996" t="s">
        <v>42</v>
      </c>
    </row>
    <row r="262" spans="1:8" ht="15" customHeight="1" x14ac:dyDescent="0.3">
      <c r="A262" s="33"/>
      <c r="B262" s="33"/>
      <c r="C262" s="46" t="s">
        <v>62</v>
      </c>
      <c r="D262" s="42" t="s">
        <v>3</v>
      </c>
      <c r="E262" s="36">
        <f>E261</f>
        <v>76.61</v>
      </c>
      <c r="F262" s="39">
        <v>1.1000000000000001</v>
      </c>
      <c r="G262" s="39">
        <f>ROUND(E262*F262,2)</f>
        <v>84.27</v>
      </c>
      <c r="H262" s="997"/>
    </row>
    <row r="263" spans="1:8" ht="15" customHeight="1" x14ac:dyDescent="0.3">
      <c r="A263" s="33"/>
      <c r="B263" s="33"/>
      <c r="C263" s="46" t="s">
        <v>63</v>
      </c>
      <c r="D263" s="42" t="s">
        <v>2</v>
      </c>
      <c r="E263" s="39">
        <f>E261</f>
        <v>76.61</v>
      </c>
      <c r="F263" s="39">
        <v>0.7</v>
      </c>
      <c r="G263" s="39">
        <f>ROUND(E263*F263,2)</f>
        <v>53.63</v>
      </c>
      <c r="H263" s="998"/>
    </row>
    <row r="264" spans="1:8" ht="15" customHeight="1" x14ac:dyDescent="0.3">
      <c r="A264" s="43"/>
      <c r="B264" s="43"/>
      <c r="C264" s="29" t="s">
        <v>127</v>
      </c>
      <c r="D264" s="28"/>
      <c r="E264" s="44"/>
      <c r="F264" s="44"/>
      <c r="G264" s="44"/>
      <c r="H264" s="47"/>
    </row>
    <row r="265" spans="1:8" ht="15" customHeight="1" x14ac:dyDescent="0.3">
      <c r="A265" s="33">
        <v>47.599999999999994</v>
      </c>
      <c r="B265" s="33">
        <f>ROUND(2*3.14*0.05,2)</f>
        <v>0.31</v>
      </c>
      <c r="C265" s="34" t="s">
        <v>92</v>
      </c>
      <c r="D265" s="35" t="s">
        <v>3</v>
      </c>
      <c r="E265" s="36">
        <f t="shared" ref="E265:E270" si="46">ROUND(A265*B265,2)</f>
        <v>14.76</v>
      </c>
      <c r="F265" s="36">
        <v>1</v>
      </c>
      <c r="G265" s="36">
        <f t="shared" ref="G265:G277" si="47">ROUND(E265*F265,2)</f>
        <v>14.76</v>
      </c>
      <c r="H265" s="993" t="s">
        <v>27</v>
      </c>
    </row>
    <row r="266" spans="1:8" ht="15" customHeight="1" x14ac:dyDescent="0.3">
      <c r="A266" s="33">
        <v>3.2</v>
      </c>
      <c r="B266" s="33">
        <f>ROUND(2*3.14*0.0625,2)</f>
        <v>0.39</v>
      </c>
      <c r="C266" s="34" t="s">
        <v>87</v>
      </c>
      <c r="D266" s="35" t="s">
        <v>3</v>
      </c>
      <c r="E266" s="36">
        <f t="shared" si="46"/>
        <v>1.25</v>
      </c>
      <c r="F266" s="36">
        <v>1</v>
      </c>
      <c r="G266" s="36">
        <f t="shared" si="47"/>
        <v>1.25</v>
      </c>
      <c r="H266" s="994"/>
    </row>
    <row r="267" spans="1:8" ht="15" customHeight="1" x14ac:dyDescent="0.3">
      <c r="A267" s="33">
        <v>13.75</v>
      </c>
      <c r="B267" s="33">
        <f>ROUND(0.15*4,2)</f>
        <v>0.6</v>
      </c>
      <c r="C267" s="34" t="s">
        <v>128</v>
      </c>
      <c r="D267" s="35" t="s">
        <v>3</v>
      </c>
      <c r="E267" s="36">
        <f t="shared" si="46"/>
        <v>8.25</v>
      </c>
      <c r="F267" s="36">
        <v>1</v>
      </c>
      <c r="G267" s="36">
        <f t="shared" si="47"/>
        <v>8.25</v>
      </c>
      <c r="H267" s="994"/>
    </row>
    <row r="268" spans="1:8" ht="15" customHeight="1" x14ac:dyDescent="0.3">
      <c r="A268" s="33">
        <v>6.7</v>
      </c>
      <c r="B268" s="33">
        <f>ROUND(0.2*2+0.15*2,2)</f>
        <v>0.7</v>
      </c>
      <c r="C268" s="34" t="s">
        <v>111</v>
      </c>
      <c r="D268" s="35" t="s">
        <v>3</v>
      </c>
      <c r="E268" s="36">
        <f t="shared" si="46"/>
        <v>4.6900000000000004</v>
      </c>
      <c r="F268" s="36">
        <v>1</v>
      </c>
      <c r="G268" s="36">
        <f t="shared" si="47"/>
        <v>4.6900000000000004</v>
      </c>
      <c r="H268" s="994"/>
    </row>
    <row r="269" spans="1:8" ht="15" customHeight="1" x14ac:dyDescent="0.3">
      <c r="A269" s="33">
        <v>6.7</v>
      </c>
      <c r="B269" s="33">
        <f>ROUND(0.25*2+0.15*2,2)</f>
        <v>0.8</v>
      </c>
      <c r="C269" s="34" t="s">
        <v>129</v>
      </c>
      <c r="D269" s="35" t="s">
        <v>3</v>
      </c>
      <c r="E269" s="36">
        <f t="shared" si="46"/>
        <v>5.36</v>
      </c>
      <c r="F269" s="36">
        <v>1</v>
      </c>
      <c r="G269" s="36">
        <f t="shared" si="47"/>
        <v>5.36</v>
      </c>
      <c r="H269" s="994"/>
    </row>
    <row r="270" spans="1:8" ht="15" customHeight="1" x14ac:dyDescent="0.3">
      <c r="A270" s="33">
        <v>14.2</v>
      </c>
      <c r="B270" s="33">
        <f>ROUND(0.3*2+0.15*2,2)</f>
        <v>0.9</v>
      </c>
      <c r="C270" s="34" t="s">
        <v>112</v>
      </c>
      <c r="D270" s="35" t="s">
        <v>3</v>
      </c>
      <c r="E270" s="36">
        <f t="shared" si="46"/>
        <v>12.78</v>
      </c>
      <c r="F270" s="36">
        <v>1</v>
      </c>
      <c r="G270" s="36">
        <f t="shared" si="47"/>
        <v>12.78</v>
      </c>
      <c r="H270" s="994"/>
    </row>
    <row r="271" spans="1:8" ht="15" customHeight="1" x14ac:dyDescent="0.3">
      <c r="A271" s="33"/>
      <c r="B271" s="33"/>
      <c r="C271" s="38" t="s">
        <v>39</v>
      </c>
      <c r="D271" s="37" t="s">
        <v>18</v>
      </c>
      <c r="E271" s="48">
        <v>29</v>
      </c>
      <c r="F271" s="39">
        <v>1</v>
      </c>
      <c r="G271" s="39">
        <f t="shared" si="47"/>
        <v>29</v>
      </c>
      <c r="H271" s="994"/>
    </row>
    <row r="272" spans="1:8" ht="15" customHeight="1" x14ac:dyDescent="0.3">
      <c r="A272" s="33"/>
      <c r="B272" s="33"/>
      <c r="C272" s="38" t="s">
        <v>130</v>
      </c>
      <c r="D272" s="37" t="s">
        <v>18</v>
      </c>
      <c r="E272" s="48">
        <v>1</v>
      </c>
      <c r="F272" s="39">
        <v>1</v>
      </c>
      <c r="G272" s="39">
        <f t="shared" si="47"/>
        <v>1</v>
      </c>
      <c r="H272" s="994"/>
    </row>
    <row r="273" spans="1:8" ht="15" customHeight="1" x14ac:dyDescent="0.3">
      <c r="A273" s="33"/>
      <c r="B273" s="33"/>
      <c r="C273" s="38" t="s">
        <v>131</v>
      </c>
      <c r="D273" s="37" t="s">
        <v>18</v>
      </c>
      <c r="E273" s="48">
        <v>1</v>
      </c>
      <c r="F273" s="39">
        <v>1</v>
      </c>
      <c r="G273" s="39">
        <f t="shared" si="47"/>
        <v>1</v>
      </c>
      <c r="H273" s="994"/>
    </row>
    <row r="274" spans="1:8" ht="30" customHeight="1" x14ac:dyDescent="0.3">
      <c r="A274" s="33"/>
      <c r="B274" s="33"/>
      <c r="C274" s="38" t="s">
        <v>132</v>
      </c>
      <c r="D274" s="37" t="s">
        <v>18</v>
      </c>
      <c r="E274" s="48">
        <v>1</v>
      </c>
      <c r="F274" s="39">
        <v>1</v>
      </c>
      <c r="G274" s="39">
        <f t="shared" si="47"/>
        <v>1</v>
      </c>
      <c r="H274" s="994"/>
    </row>
    <row r="275" spans="1:8" ht="30" customHeight="1" x14ac:dyDescent="0.3">
      <c r="A275" s="33"/>
      <c r="B275" s="33"/>
      <c r="C275" s="38" t="s">
        <v>133</v>
      </c>
      <c r="D275" s="37" t="s">
        <v>18</v>
      </c>
      <c r="E275" s="48">
        <v>1</v>
      </c>
      <c r="F275" s="39">
        <v>1</v>
      </c>
      <c r="G275" s="39">
        <f t="shared" si="47"/>
        <v>1</v>
      </c>
      <c r="H275" s="994"/>
    </row>
    <row r="276" spans="1:8" ht="30" customHeight="1" x14ac:dyDescent="0.3">
      <c r="A276" s="33"/>
      <c r="B276" s="33"/>
      <c r="C276" s="38" t="s">
        <v>134</v>
      </c>
      <c r="D276" s="37" t="s">
        <v>18</v>
      </c>
      <c r="E276" s="48">
        <v>1</v>
      </c>
      <c r="F276" s="39">
        <v>1</v>
      </c>
      <c r="G276" s="39">
        <f t="shared" si="47"/>
        <v>1</v>
      </c>
      <c r="H276" s="994"/>
    </row>
    <row r="277" spans="1:8" ht="30" customHeight="1" x14ac:dyDescent="0.3">
      <c r="A277" s="33"/>
      <c r="B277" s="33"/>
      <c r="C277" s="38" t="s">
        <v>135</v>
      </c>
      <c r="D277" s="37" t="s">
        <v>18</v>
      </c>
      <c r="E277" s="48">
        <v>13</v>
      </c>
      <c r="F277" s="39">
        <v>1</v>
      </c>
      <c r="G277" s="39">
        <f t="shared" si="47"/>
        <v>13</v>
      </c>
      <c r="H277" s="995"/>
    </row>
    <row r="278" spans="1:8" ht="30" customHeight="1" x14ac:dyDescent="0.3">
      <c r="A278" s="33"/>
      <c r="B278" s="33"/>
      <c r="C278" s="38" t="s">
        <v>61</v>
      </c>
      <c r="D278" s="42" t="s">
        <v>3</v>
      </c>
      <c r="E278" s="36">
        <v>54.67</v>
      </c>
      <c r="F278" s="39"/>
      <c r="G278" s="39"/>
      <c r="H278" s="996" t="s">
        <v>42</v>
      </c>
    </row>
    <row r="279" spans="1:8" ht="15" customHeight="1" x14ac:dyDescent="0.3">
      <c r="A279" s="33"/>
      <c r="B279" s="33"/>
      <c r="C279" s="46" t="s">
        <v>62</v>
      </c>
      <c r="D279" s="42" t="s">
        <v>3</v>
      </c>
      <c r="E279" s="36">
        <f>E278</f>
        <v>54.67</v>
      </c>
      <c r="F279" s="39">
        <v>1.1000000000000001</v>
      </c>
      <c r="G279" s="39">
        <f>ROUND(E279*F279,2)</f>
        <v>60.14</v>
      </c>
      <c r="H279" s="997"/>
    </row>
    <row r="280" spans="1:8" ht="15" customHeight="1" x14ac:dyDescent="0.3">
      <c r="A280" s="33"/>
      <c r="B280" s="33"/>
      <c r="C280" s="46" t="s">
        <v>63</v>
      </c>
      <c r="D280" s="42" t="s">
        <v>2</v>
      </c>
      <c r="E280" s="39">
        <f>E278</f>
        <v>54.67</v>
      </c>
      <c r="F280" s="39">
        <v>0.7</v>
      </c>
      <c r="G280" s="39">
        <f>ROUND(E280*F280,2)</f>
        <v>38.270000000000003</v>
      </c>
      <c r="H280" s="998"/>
    </row>
    <row r="281" spans="1:8" ht="15" customHeight="1" x14ac:dyDescent="0.3">
      <c r="A281" s="43"/>
      <c r="B281" s="43"/>
      <c r="C281" s="29" t="s">
        <v>136</v>
      </c>
      <c r="D281" s="28"/>
      <c r="E281" s="44"/>
      <c r="F281" s="44"/>
      <c r="G281" s="44"/>
      <c r="H281" s="47"/>
    </row>
    <row r="282" spans="1:8" ht="15" customHeight="1" x14ac:dyDescent="0.3">
      <c r="A282" s="33">
        <v>8</v>
      </c>
      <c r="B282" s="33">
        <f>ROUND(2*3.14*0.05,2)</f>
        <v>0.31</v>
      </c>
      <c r="C282" s="34" t="s">
        <v>92</v>
      </c>
      <c r="D282" s="35" t="s">
        <v>3</v>
      </c>
      <c r="E282" s="36">
        <f t="shared" ref="E282:E287" si="48">ROUND(A282*B282,2)</f>
        <v>2.48</v>
      </c>
      <c r="F282" s="36">
        <v>1</v>
      </c>
      <c r="G282" s="36">
        <f t="shared" ref="G282:G295" si="49">ROUND(E282*F282,2)</f>
        <v>2.48</v>
      </c>
      <c r="H282" s="993" t="s">
        <v>27</v>
      </c>
    </row>
    <row r="283" spans="1:8" ht="15" customHeight="1" x14ac:dyDescent="0.3">
      <c r="A283" s="33">
        <v>42.8</v>
      </c>
      <c r="B283" s="33">
        <f>ROUND(2*3.14*0.0625,2)</f>
        <v>0.39</v>
      </c>
      <c r="C283" s="34" t="s">
        <v>87</v>
      </c>
      <c r="D283" s="35" t="s">
        <v>3</v>
      </c>
      <c r="E283" s="36">
        <f t="shared" si="48"/>
        <v>16.690000000000001</v>
      </c>
      <c r="F283" s="36">
        <v>1</v>
      </c>
      <c r="G283" s="36">
        <f t="shared" si="49"/>
        <v>16.690000000000001</v>
      </c>
      <c r="H283" s="994"/>
    </row>
    <row r="284" spans="1:8" ht="15" customHeight="1" x14ac:dyDescent="0.3">
      <c r="A284" s="33">
        <v>6.6</v>
      </c>
      <c r="B284" s="33">
        <f>ROUND(2*3.14*0.08,2)</f>
        <v>0.5</v>
      </c>
      <c r="C284" s="34" t="s">
        <v>93</v>
      </c>
      <c r="D284" s="35" t="s">
        <v>3</v>
      </c>
      <c r="E284" s="36">
        <f t="shared" si="48"/>
        <v>3.3</v>
      </c>
      <c r="F284" s="36">
        <v>1</v>
      </c>
      <c r="G284" s="36">
        <f t="shared" si="49"/>
        <v>3.3</v>
      </c>
      <c r="H284" s="994"/>
    </row>
    <row r="285" spans="1:8" ht="15" customHeight="1" x14ac:dyDescent="0.3">
      <c r="A285" s="33">
        <v>6.4</v>
      </c>
      <c r="B285" s="33">
        <f>ROUND(0.2*2+0.15*2,2)</f>
        <v>0.7</v>
      </c>
      <c r="C285" s="34" t="s">
        <v>111</v>
      </c>
      <c r="D285" s="35" t="s">
        <v>3</v>
      </c>
      <c r="E285" s="36">
        <f t="shared" si="48"/>
        <v>4.4800000000000004</v>
      </c>
      <c r="F285" s="36">
        <v>1</v>
      </c>
      <c r="G285" s="36">
        <f t="shared" si="49"/>
        <v>4.4800000000000004</v>
      </c>
      <c r="H285" s="994"/>
    </row>
    <row r="286" spans="1:8" ht="15" customHeight="1" x14ac:dyDescent="0.3">
      <c r="A286" s="33">
        <v>13.4</v>
      </c>
      <c r="B286" s="33">
        <f>ROUND(0.3*2+0.15*2,2)</f>
        <v>0.9</v>
      </c>
      <c r="C286" s="34" t="s">
        <v>112</v>
      </c>
      <c r="D286" s="35" t="s">
        <v>3</v>
      </c>
      <c r="E286" s="36">
        <f t="shared" si="48"/>
        <v>12.06</v>
      </c>
      <c r="F286" s="36">
        <v>1</v>
      </c>
      <c r="G286" s="36">
        <f t="shared" si="49"/>
        <v>12.06</v>
      </c>
      <c r="H286" s="994"/>
    </row>
    <row r="287" spans="1:8" ht="15" customHeight="1" x14ac:dyDescent="0.3">
      <c r="A287" s="33">
        <v>38</v>
      </c>
      <c r="B287" s="33">
        <f>ROUND(0.4*2+0.15*2,2)</f>
        <v>1.1000000000000001</v>
      </c>
      <c r="C287" s="34" t="s">
        <v>113</v>
      </c>
      <c r="D287" s="35" t="s">
        <v>3</v>
      </c>
      <c r="E287" s="36">
        <f t="shared" si="48"/>
        <v>41.8</v>
      </c>
      <c r="F287" s="36">
        <v>1</v>
      </c>
      <c r="G287" s="36">
        <f t="shared" si="49"/>
        <v>41.8</v>
      </c>
      <c r="H287" s="994"/>
    </row>
    <row r="288" spans="1:8" ht="15" customHeight="1" x14ac:dyDescent="0.3">
      <c r="A288" s="33"/>
      <c r="B288" s="33"/>
      <c r="C288" s="38" t="s">
        <v>39</v>
      </c>
      <c r="D288" s="37" t="s">
        <v>18</v>
      </c>
      <c r="E288" s="48">
        <v>2</v>
      </c>
      <c r="F288" s="39">
        <v>1</v>
      </c>
      <c r="G288" s="39">
        <f t="shared" si="49"/>
        <v>2</v>
      </c>
      <c r="H288" s="994"/>
    </row>
    <row r="289" spans="1:8" ht="15" customHeight="1" x14ac:dyDescent="0.3">
      <c r="A289" s="33"/>
      <c r="B289" s="33"/>
      <c r="C289" s="38" t="s">
        <v>38</v>
      </c>
      <c r="D289" s="37" t="s">
        <v>18</v>
      </c>
      <c r="E289" s="48">
        <v>28</v>
      </c>
      <c r="F289" s="39">
        <v>1</v>
      </c>
      <c r="G289" s="39">
        <f t="shared" si="49"/>
        <v>28</v>
      </c>
      <c r="H289" s="994"/>
    </row>
    <row r="290" spans="1:8" ht="15" customHeight="1" x14ac:dyDescent="0.3">
      <c r="A290" s="33"/>
      <c r="B290" s="33"/>
      <c r="C290" s="38" t="s">
        <v>122</v>
      </c>
      <c r="D290" s="37" t="s">
        <v>18</v>
      </c>
      <c r="E290" s="48">
        <v>2</v>
      </c>
      <c r="F290" s="39">
        <v>1</v>
      </c>
      <c r="G290" s="39">
        <f t="shared" si="49"/>
        <v>2</v>
      </c>
      <c r="H290" s="994"/>
    </row>
    <row r="291" spans="1:8" ht="15" customHeight="1" x14ac:dyDescent="0.3">
      <c r="A291" s="33"/>
      <c r="B291" s="33"/>
      <c r="C291" s="38" t="s">
        <v>100</v>
      </c>
      <c r="D291" s="37" t="s">
        <v>18</v>
      </c>
      <c r="E291" s="48">
        <f>1+1</f>
        <v>2</v>
      </c>
      <c r="F291" s="39">
        <v>1</v>
      </c>
      <c r="G291" s="39">
        <f t="shared" si="49"/>
        <v>2</v>
      </c>
      <c r="H291" s="994"/>
    </row>
    <row r="292" spans="1:8" ht="15" customHeight="1" x14ac:dyDescent="0.3">
      <c r="A292" s="33"/>
      <c r="B292" s="33"/>
      <c r="C292" s="38" t="s">
        <v>116</v>
      </c>
      <c r="D292" s="37" t="s">
        <v>18</v>
      </c>
      <c r="E292" s="48">
        <f>1+1</f>
        <v>2</v>
      </c>
      <c r="F292" s="39">
        <v>1</v>
      </c>
      <c r="G292" s="39">
        <f t="shared" si="49"/>
        <v>2</v>
      </c>
      <c r="H292" s="994"/>
    </row>
    <row r="293" spans="1:8" ht="30" customHeight="1" x14ac:dyDescent="0.3">
      <c r="A293" s="33"/>
      <c r="B293" s="33"/>
      <c r="C293" s="38" t="s">
        <v>117</v>
      </c>
      <c r="D293" s="37" t="s">
        <v>18</v>
      </c>
      <c r="E293" s="48">
        <f>1+1</f>
        <v>2</v>
      </c>
      <c r="F293" s="39">
        <v>1</v>
      </c>
      <c r="G293" s="39">
        <f t="shared" si="49"/>
        <v>2</v>
      </c>
      <c r="H293" s="994"/>
    </row>
    <row r="294" spans="1:8" ht="30" customHeight="1" x14ac:dyDescent="0.3">
      <c r="A294" s="33"/>
      <c r="B294" s="33"/>
      <c r="C294" s="38" t="s">
        <v>118</v>
      </c>
      <c r="D294" s="37" t="s">
        <v>18</v>
      </c>
      <c r="E294" s="48">
        <f>1+1</f>
        <v>2</v>
      </c>
      <c r="F294" s="39">
        <v>1</v>
      </c>
      <c r="G294" s="39">
        <f t="shared" si="49"/>
        <v>2</v>
      </c>
      <c r="H294" s="994"/>
    </row>
    <row r="295" spans="1:8" ht="30" customHeight="1" x14ac:dyDescent="0.3">
      <c r="A295" s="33"/>
      <c r="B295" s="33"/>
      <c r="C295" s="38" t="s">
        <v>109</v>
      </c>
      <c r="D295" s="37" t="s">
        <v>18</v>
      </c>
      <c r="E295" s="48">
        <v>13</v>
      </c>
      <c r="F295" s="39">
        <v>1</v>
      </c>
      <c r="G295" s="39">
        <f t="shared" si="49"/>
        <v>13</v>
      </c>
      <c r="H295" s="995"/>
    </row>
    <row r="296" spans="1:8" ht="30" customHeight="1" x14ac:dyDescent="0.3">
      <c r="A296" s="33"/>
      <c r="B296" s="33"/>
      <c r="C296" s="38" t="s">
        <v>61</v>
      </c>
      <c r="D296" s="42" t="s">
        <v>3</v>
      </c>
      <c r="E296" s="36">
        <v>91.58</v>
      </c>
      <c r="F296" s="39"/>
      <c r="G296" s="39"/>
      <c r="H296" s="996" t="s">
        <v>42</v>
      </c>
    </row>
    <row r="297" spans="1:8" ht="15" customHeight="1" x14ac:dyDescent="0.3">
      <c r="A297" s="33"/>
      <c r="B297" s="33"/>
      <c r="C297" s="46" t="s">
        <v>62</v>
      </c>
      <c r="D297" s="42" t="s">
        <v>3</v>
      </c>
      <c r="E297" s="36">
        <f>E296</f>
        <v>91.58</v>
      </c>
      <c r="F297" s="39">
        <v>1.1000000000000001</v>
      </c>
      <c r="G297" s="39">
        <f>ROUND(E297*F297,2)</f>
        <v>100.74</v>
      </c>
      <c r="H297" s="997"/>
    </row>
    <row r="298" spans="1:8" ht="15" customHeight="1" x14ac:dyDescent="0.3">
      <c r="A298" s="33"/>
      <c r="B298" s="33"/>
      <c r="C298" s="46" t="s">
        <v>63</v>
      </c>
      <c r="D298" s="42" t="s">
        <v>2</v>
      </c>
      <c r="E298" s="39">
        <f>E296</f>
        <v>91.58</v>
      </c>
      <c r="F298" s="39">
        <v>0.7</v>
      </c>
      <c r="G298" s="39">
        <f>ROUND(E298*F298,2)</f>
        <v>64.11</v>
      </c>
      <c r="H298" s="998"/>
    </row>
    <row r="299" spans="1:8" ht="15" customHeight="1" x14ac:dyDescent="0.3">
      <c r="A299" s="43"/>
      <c r="B299" s="43"/>
      <c r="C299" s="29" t="s">
        <v>137</v>
      </c>
      <c r="D299" s="28"/>
      <c r="E299" s="44"/>
      <c r="F299" s="44"/>
      <c r="G299" s="44"/>
      <c r="H299" s="47"/>
    </row>
    <row r="300" spans="1:8" ht="15" customHeight="1" x14ac:dyDescent="0.3">
      <c r="A300" s="33">
        <v>8</v>
      </c>
      <c r="B300" s="33">
        <f>ROUND(2*3.14*0.05,2)</f>
        <v>0.31</v>
      </c>
      <c r="C300" s="34" t="s">
        <v>92</v>
      </c>
      <c r="D300" s="35" t="s">
        <v>3</v>
      </c>
      <c r="E300" s="36">
        <f t="shared" ref="E300:E307" si="50">ROUND(A300*B300,2)</f>
        <v>2.48</v>
      </c>
      <c r="F300" s="36">
        <v>1</v>
      </c>
      <c r="G300" s="36">
        <f t="shared" ref="G300:G316" si="51">ROUND(E300*F300,2)</f>
        <v>2.48</v>
      </c>
      <c r="H300" s="993" t="s">
        <v>27</v>
      </c>
    </row>
    <row r="301" spans="1:8" ht="15" customHeight="1" x14ac:dyDescent="0.3">
      <c r="A301" s="33">
        <v>39.599999999999994</v>
      </c>
      <c r="B301" s="33">
        <f>ROUND(2*3.14*0.0625,2)</f>
        <v>0.39</v>
      </c>
      <c r="C301" s="34" t="s">
        <v>87</v>
      </c>
      <c r="D301" s="35" t="s">
        <v>3</v>
      </c>
      <c r="E301" s="36">
        <f t="shared" si="50"/>
        <v>15.44</v>
      </c>
      <c r="F301" s="36">
        <v>1</v>
      </c>
      <c r="G301" s="36">
        <f t="shared" si="51"/>
        <v>15.44</v>
      </c>
      <c r="H301" s="994"/>
    </row>
    <row r="302" spans="1:8" ht="15" customHeight="1" x14ac:dyDescent="0.3">
      <c r="A302" s="33">
        <v>3.3</v>
      </c>
      <c r="B302" s="33">
        <f>ROUND(2*3.14*0.08,2)</f>
        <v>0.5</v>
      </c>
      <c r="C302" s="34" t="s">
        <v>93</v>
      </c>
      <c r="D302" s="35" t="s">
        <v>3</v>
      </c>
      <c r="E302" s="36">
        <f t="shared" si="50"/>
        <v>1.65</v>
      </c>
      <c r="F302" s="36">
        <v>1</v>
      </c>
      <c r="G302" s="36">
        <f t="shared" si="51"/>
        <v>1.65</v>
      </c>
      <c r="H302" s="994"/>
    </row>
    <row r="303" spans="1:8" ht="15" customHeight="1" x14ac:dyDescent="0.3">
      <c r="A303" s="33">
        <v>6.7</v>
      </c>
      <c r="B303" s="33">
        <f>ROUND(0.2*2+0.15*2,2)</f>
        <v>0.7</v>
      </c>
      <c r="C303" s="34" t="s">
        <v>111</v>
      </c>
      <c r="D303" s="35" t="s">
        <v>3</v>
      </c>
      <c r="E303" s="36">
        <f t="shared" si="50"/>
        <v>4.6900000000000004</v>
      </c>
      <c r="F303" s="36">
        <v>1</v>
      </c>
      <c r="G303" s="36">
        <f t="shared" si="51"/>
        <v>4.6900000000000004</v>
      </c>
      <c r="H303" s="994"/>
    </row>
    <row r="304" spans="1:8" ht="15" customHeight="1" x14ac:dyDescent="0.3">
      <c r="A304" s="33">
        <v>6.7</v>
      </c>
      <c r="B304" s="33">
        <f>ROUND(0.3*2+0.15*2,2)</f>
        <v>0.9</v>
      </c>
      <c r="C304" s="34" t="s">
        <v>112</v>
      </c>
      <c r="D304" s="35" t="s">
        <v>3</v>
      </c>
      <c r="E304" s="36">
        <f t="shared" si="50"/>
        <v>6.03</v>
      </c>
      <c r="F304" s="36">
        <v>1</v>
      </c>
      <c r="G304" s="36">
        <f t="shared" si="51"/>
        <v>6.03</v>
      </c>
      <c r="H304" s="994"/>
    </row>
    <row r="305" spans="1:8" ht="15" customHeight="1" x14ac:dyDescent="0.3">
      <c r="A305" s="33">
        <v>6.7</v>
      </c>
      <c r="B305" s="33">
        <f>ROUND(0.4*2+0.15*2,2)</f>
        <v>1.1000000000000001</v>
      </c>
      <c r="C305" s="34" t="s">
        <v>113</v>
      </c>
      <c r="D305" s="35" t="s">
        <v>3</v>
      </c>
      <c r="E305" s="36">
        <f t="shared" si="50"/>
        <v>7.37</v>
      </c>
      <c r="F305" s="36">
        <v>1</v>
      </c>
      <c r="G305" s="36">
        <f t="shared" si="51"/>
        <v>7.37</v>
      </c>
      <c r="H305" s="994"/>
    </row>
    <row r="306" spans="1:8" ht="15" customHeight="1" x14ac:dyDescent="0.3">
      <c r="A306" s="33">
        <v>6.7</v>
      </c>
      <c r="B306" s="33">
        <f>ROUND(0.5*2+0.15*2,2)</f>
        <v>1.3</v>
      </c>
      <c r="C306" s="34" t="s">
        <v>114</v>
      </c>
      <c r="D306" s="35" t="s">
        <v>3</v>
      </c>
      <c r="E306" s="36">
        <f t="shared" si="50"/>
        <v>8.7100000000000009</v>
      </c>
      <c r="F306" s="36">
        <v>1</v>
      </c>
      <c r="G306" s="36">
        <f t="shared" si="51"/>
        <v>8.7100000000000009</v>
      </c>
      <c r="H306" s="994"/>
    </row>
    <row r="307" spans="1:8" ht="15" customHeight="1" x14ac:dyDescent="0.3">
      <c r="A307" s="33">
        <v>14.1</v>
      </c>
      <c r="B307" s="33">
        <f>ROUND(0.6*2+0.15*2,2)</f>
        <v>1.5</v>
      </c>
      <c r="C307" s="34" t="s">
        <v>115</v>
      </c>
      <c r="D307" s="35" t="s">
        <v>3</v>
      </c>
      <c r="E307" s="36">
        <f t="shared" si="50"/>
        <v>21.15</v>
      </c>
      <c r="F307" s="36">
        <v>1</v>
      </c>
      <c r="G307" s="36">
        <f t="shared" si="51"/>
        <v>21.15</v>
      </c>
      <c r="H307" s="994"/>
    </row>
    <row r="308" spans="1:8" ht="15" customHeight="1" x14ac:dyDescent="0.3">
      <c r="A308" s="33"/>
      <c r="B308" s="33"/>
      <c r="C308" s="38" t="s">
        <v>39</v>
      </c>
      <c r="D308" s="37" t="s">
        <v>18</v>
      </c>
      <c r="E308" s="48">
        <v>2</v>
      </c>
      <c r="F308" s="39">
        <v>1</v>
      </c>
      <c r="G308" s="39">
        <f t="shared" si="51"/>
        <v>2</v>
      </c>
      <c r="H308" s="994"/>
    </row>
    <row r="309" spans="1:8" ht="15" customHeight="1" x14ac:dyDescent="0.3">
      <c r="A309" s="33"/>
      <c r="B309" s="33"/>
      <c r="C309" s="38" t="s">
        <v>38</v>
      </c>
      <c r="D309" s="37" t="s">
        <v>18</v>
      </c>
      <c r="E309" s="48">
        <v>27</v>
      </c>
      <c r="F309" s="39">
        <v>1</v>
      </c>
      <c r="G309" s="39">
        <f t="shared" si="51"/>
        <v>27</v>
      </c>
      <c r="H309" s="994"/>
    </row>
    <row r="310" spans="1:8" ht="15" customHeight="1" x14ac:dyDescent="0.3">
      <c r="A310" s="33"/>
      <c r="B310" s="33"/>
      <c r="C310" s="38" t="s">
        <v>100</v>
      </c>
      <c r="D310" s="37" t="s">
        <v>18</v>
      </c>
      <c r="E310" s="48">
        <v>1</v>
      </c>
      <c r="F310" s="39">
        <v>1</v>
      </c>
      <c r="G310" s="39">
        <f t="shared" si="51"/>
        <v>1</v>
      </c>
      <c r="H310" s="994"/>
    </row>
    <row r="311" spans="1:8" ht="15" customHeight="1" x14ac:dyDescent="0.3">
      <c r="A311" s="33"/>
      <c r="B311" s="33"/>
      <c r="C311" s="38" t="s">
        <v>116</v>
      </c>
      <c r="D311" s="37" t="s">
        <v>18</v>
      </c>
      <c r="E311" s="48">
        <v>1</v>
      </c>
      <c r="F311" s="39">
        <v>1</v>
      </c>
      <c r="G311" s="39">
        <f t="shared" si="51"/>
        <v>1</v>
      </c>
      <c r="H311" s="994"/>
    </row>
    <row r="312" spans="1:8" ht="30" customHeight="1" x14ac:dyDescent="0.3">
      <c r="A312" s="33"/>
      <c r="B312" s="33"/>
      <c r="C312" s="38" t="s">
        <v>117</v>
      </c>
      <c r="D312" s="37" t="s">
        <v>18</v>
      </c>
      <c r="E312" s="48">
        <v>1</v>
      </c>
      <c r="F312" s="39">
        <v>1</v>
      </c>
      <c r="G312" s="39">
        <f t="shared" si="51"/>
        <v>1</v>
      </c>
      <c r="H312" s="994"/>
    </row>
    <row r="313" spans="1:8" ht="30" customHeight="1" x14ac:dyDescent="0.3">
      <c r="A313" s="33"/>
      <c r="B313" s="33"/>
      <c r="C313" s="38" t="s">
        <v>118</v>
      </c>
      <c r="D313" s="37" t="s">
        <v>18</v>
      </c>
      <c r="E313" s="48">
        <v>1</v>
      </c>
      <c r="F313" s="39">
        <v>1</v>
      </c>
      <c r="G313" s="39">
        <f t="shared" si="51"/>
        <v>1</v>
      </c>
      <c r="H313" s="994"/>
    </row>
    <row r="314" spans="1:8" ht="30" customHeight="1" x14ac:dyDescent="0.3">
      <c r="A314" s="33"/>
      <c r="B314" s="33"/>
      <c r="C314" s="38" t="s">
        <v>119</v>
      </c>
      <c r="D314" s="37" t="s">
        <v>18</v>
      </c>
      <c r="E314" s="48">
        <v>1</v>
      </c>
      <c r="F314" s="39">
        <v>1</v>
      </c>
      <c r="G314" s="39">
        <f t="shared" si="51"/>
        <v>1</v>
      </c>
      <c r="H314" s="994"/>
    </row>
    <row r="315" spans="1:8" ht="30" customHeight="1" x14ac:dyDescent="0.3">
      <c r="A315" s="33"/>
      <c r="B315" s="33"/>
      <c r="C315" s="38" t="s">
        <v>120</v>
      </c>
      <c r="D315" s="37" t="s">
        <v>18</v>
      </c>
      <c r="E315" s="48">
        <v>1</v>
      </c>
      <c r="F315" s="39">
        <v>1</v>
      </c>
      <c r="G315" s="39">
        <f t="shared" si="51"/>
        <v>1</v>
      </c>
      <c r="H315" s="994"/>
    </row>
    <row r="316" spans="1:8" ht="30" customHeight="1" x14ac:dyDescent="0.3">
      <c r="A316" s="33"/>
      <c r="B316" s="33"/>
      <c r="C316" s="38" t="s">
        <v>109</v>
      </c>
      <c r="D316" s="37" t="s">
        <v>18</v>
      </c>
      <c r="E316" s="48">
        <v>13</v>
      </c>
      <c r="F316" s="39">
        <v>1</v>
      </c>
      <c r="G316" s="39">
        <f t="shared" si="51"/>
        <v>13</v>
      </c>
      <c r="H316" s="995"/>
    </row>
    <row r="317" spans="1:8" ht="30" customHeight="1" x14ac:dyDescent="0.3">
      <c r="A317" s="33"/>
      <c r="B317" s="33"/>
      <c r="C317" s="38" t="s">
        <v>61</v>
      </c>
      <c r="D317" s="42" t="s">
        <v>3</v>
      </c>
      <c r="E317" s="36">
        <v>76.89</v>
      </c>
      <c r="F317" s="39"/>
      <c r="G317" s="39"/>
      <c r="H317" s="996" t="s">
        <v>42</v>
      </c>
    </row>
    <row r="318" spans="1:8" ht="15" customHeight="1" x14ac:dyDescent="0.3">
      <c r="A318" s="33"/>
      <c r="B318" s="33"/>
      <c r="C318" s="46" t="s">
        <v>62</v>
      </c>
      <c r="D318" s="42" t="s">
        <v>3</v>
      </c>
      <c r="E318" s="36">
        <f>E317</f>
        <v>76.89</v>
      </c>
      <c r="F318" s="39">
        <v>1.1000000000000001</v>
      </c>
      <c r="G318" s="39">
        <f>ROUND(E318*F318,2)</f>
        <v>84.58</v>
      </c>
      <c r="H318" s="997"/>
    </row>
    <row r="319" spans="1:8" ht="15" customHeight="1" x14ac:dyDescent="0.3">
      <c r="A319" s="33"/>
      <c r="B319" s="33"/>
      <c r="C319" s="46" t="s">
        <v>63</v>
      </c>
      <c r="D319" s="42" t="s">
        <v>2</v>
      </c>
      <c r="E319" s="39">
        <f>E317</f>
        <v>76.89</v>
      </c>
      <c r="F319" s="39">
        <v>0.7</v>
      </c>
      <c r="G319" s="39">
        <f>ROUND(E319*F319,2)</f>
        <v>53.82</v>
      </c>
      <c r="H319" s="998"/>
    </row>
    <row r="320" spans="1:8" ht="15" customHeight="1" x14ac:dyDescent="0.3">
      <c r="A320" s="43"/>
      <c r="B320" s="43"/>
      <c r="C320" s="29" t="s">
        <v>138</v>
      </c>
      <c r="D320" s="28"/>
      <c r="E320" s="44"/>
      <c r="F320" s="44"/>
      <c r="G320" s="44"/>
      <c r="H320" s="47"/>
    </row>
    <row r="321" spans="1:8" ht="15" customHeight="1" x14ac:dyDescent="0.3">
      <c r="A321" s="33">
        <v>8</v>
      </c>
      <c r="B321" s="33">
        <f>ROUND(2*3.14*0.05,2)</f>
        <v>0.31</v>
      </c>
      <c r="C321" s="34" t="s">
        <v>92</v>
      </c>
      <c r="D321" s="35" t="s">
        <v>3</v>
      </c>
      <c r="E321" s="36">
        <f t="shared" ref="E321:E328" si="52">ROUND(A321*B321,2)</f>
        <v>2.48</v>
      </c>
      <c r="F321" s="36">
        <v>1</v>
      </c>
      <c r="G321" s="36">
        <f t="shared" ref="G321:G337" si="53">ROUND(E321*F321,2)</f>
        <v>2.48</v>
      </c>
      <c r="H321" s="993" t="s">
        <v>27</v>
      </c>
    </row>
    <row r="322" spans="1:8" ht="15" customHeight="1" x14ac:dyDescent="0.3">
      <c r="A322" s="33">
        <v>39.599999999999994</v>
      </c>
      <c r="B322" s="33">
        <f>ROUND(2*3.14*0.0625,2)</f>
        <v>0.39</v>
      </c>
      <c r="C322" s="34" t="s">
        <v>87</v>
      </c>
      <c r="D322" s="35" t="s">
        <v>3</v>
      </c>
      <c r="E322" s="36">
        <f t="shared" si="52"/>
        <v>15.44</v>
      </c>
      <c r="F322" s="36">
        <v>1</v>
      </c>
      <c r="G322" s="36">
        <f t="shared" si="53"/>
        <v>15.44</v>
      </c>
      <c r="H322" s="994"/>
    </row>
    <row r="323" spans="1:8" ht="15" customHeight="1" x14ac:dyDescent="0.3">
      <c r="A323" s="33">
        <v>3.3</v>
      </c>
      <c r="B323" s="33">
        <f>ROUND(2*3.14*0.08,2)</f>
        <v>0.5</v>
      </c>
      <c r="C323" s="34" t="s">
        <v>93</v>
      </c>
      <c r="D323" s="35" t="s">
        <v>3</v>
      </c>
      <c r="E323" s="36">
        <f t="shared" si="52"/>
        <v>1.65</v>
      </c>
      <c r="F323" s="36">
        <v>1</v>
      </c>
      <c r="G323" s="36">
        <f t="shared" si="53"/>
        <v>1.65</v>
      </c>
      <c r="H323" s="994"/>
    </row>
    <row r="324" spans="1:8" ht="15" customHeight="1" x14ac:dyDescent="0.3">
      <c r="A324" s="33">
        <v>6.7</v>
      </c>
      <c r="B324" s="33">
        <f>ROUND(0.2*4,2)</f>
        <v>0.8</v>
      </c>
      <c r="C324" s="34" t="s">
        <v>139</v>
      </c>
      <c r="D324" s="35" t="s">
        <v>3</v>
      </c>
      <c r="E324" s="36">
        <f t="shared" si="52"/>
        <v>5.36</v>
      </c>
      <c r="F324" s="36">
        <v>1</v>
      </c>
      <c r="G324" s="36">
        <f t="shared" si="53"/>
        <v>5.36</v>
      </c>
      <c r="H324" s="994"/>
    </row>
    <row r="325" spans="1:8" ht="15" customHeight="1" x14ac:dyDescent="0.3">
      <c r="A325" s="33">
        <v>6.7</v>
      </c>
      <c r="B325" s="33">
        <f>ROUND(0.3*2+0.2*2,2)</f>
        <v>1</v>
      </c>
      <c r="C325" s="34" t="s">
        <v>140</v>
      </c>
      <c r="D325" s="35" t="s">
        <v>3</v>
      </c>
      <c r="E325" s="36">
        <f t="shared" si="52"/>
        <v>6.7</v>
      </c>
      <c r="F325" s="36">
        <v>1</v>
      </c>
      <c r="G325" s="36">
        <f t="shared" si="53"/>
        <v>6.7</v>
      </c>
      <c r="H325" s="994"/>
    </row>
    <row r="326" spans="1:8" ht="15" customHeight="1" x14ac:dyDescent="0.3">
      <c r="A326" s="33">
        <v>6.7</v>
      </c>
      <c r="B326" s="33">
        <f>ROUND(0.4*2+0.2*2,2)</f>
        <v>1.2</v>
      </c>
      <c r="C326" s="34" t="s">
        <v>141</v>
      </c>
      <c r="D326" s="35" t="s">
        <v>3</v>
      </c>
      <c r="E326" s="36">
        <f t="shared" si="52"/>
        <v>8.0399999999999991</v>
      </c>
      <c r="F326" s="36">
        <v>1</v>
      </c>
      <c r="G326" s="36">
        <f t="shared" si="53"/>
        <v>8.0399999999999991</v>
      </c>
      <c r="H326" s="994"/>
    </row>
    <row r="327" spans="1:8" ht="15" customHeight="1" x14ac:dyDescent="0.3">
      <c r="A327" s="33">
        <v>6.7</v>
      </c>
      <c r="B327" s="33">
        <f>ROUND(0.5*2+0.2*2,2)</f>
        <v>1.4</v>
      </c>
      <c r="C327" s="34" t="s">
        <v>142</v>
      </c>
      <c r="D327" s="35" t="s">
        <v>3</v>
      </c>
      <c r="E327" s="36">
        <f t="shared" si="52"/>
        <v>9.3800000000000008</v>
      </c>
      <c r="F327" s="36">
        <v>1</v>
      </c>
      <c r="G327" s="36">
        <f t="shared" si="53"/>
        <v>9.3800000000000008</v>
      </c>
      <c r="H327" s="994"/>
    </row>
    <row r="328" spans="1:8" ht="15" customHeight="1" x14ac:dyDescent="0.3">
      <c r="A328" s="33">
        <v>14.1</v>
      </c>
      <c r="B328" s="33">
        <f>ROUND(0.6*2+0.2*2,2)</f>
        <v>1.6</v>
      </c>
      <c r="C328" s="34" t="s">
        <v>143</v>
      </c>
      <c r="D328" s="35" t="s">
        <v>3</v>
      </c>
      <c r="E328" s="36">
        <f t="shared" si="52"/>
        <v>22.56</v>
      </c>
      <c r="F328" s="36">
        <v>1</v>
      </c>
      <c r="G328" s="36">
        <f t="shared" si="53"/>
        <v>22.56</v>
      </c>
      <c r="H328" s="994"/>
    </row>
    <row r="329" spans="1:8" ht="15" customHeight="1" x14ac:dyDescent="0.3">
      <c r="A329" s="33"/>
      <c r="B329" s="33"/>
      <c r="C329" s="38" t="s">
        <v>39</v>
      </c>
      <c r="D329" s="37" t="s">
        <v>18</v>
      </c>
      <c r="E329" s="48">
        <v>2</v>
      </c>
      <c r="F329" s="39">
        <v>1</v>
      </c>
      <c r="G329" s="39">
        <f t="shared" si="53"/>
        <v>2</v>
      </c>
      <c r="H329" s="994"/>
    </row>
    <row r="330" spans="1:8" ht="15" customHeight="1" x14ac:dyDescent="0.3">
      <c r="A330" s="33"/>
      <c r="B330" s="33"/>
      <c r="C330" s="38" t="s">
        <v>38</v>
      </c>
      <c r="D330" s="37" t="s">
        <v>18</v>
      </c>
      <c r="E330" s="48">
        <v>25</v>
      </c>
      <c r="F330" s="39">
        <v>1</v>
      </c>
      <c r="G330" s="39">
        <f t="shared" si="53"/>
        <v>25</v>
      </c>
      <c r="H330" s="994"/>
    </row>
    <row r="331" spans="1:8" ht="15" customHeight="1" x14ac:dyDescent="0.3">
      <c r="A331" s="33"/>
      <c r="B331" s="33"/>
      <c r="C331" s="38" t="s">
        <v>100</v>
      </c>
      <c r="D331" s="37" t="s">
        <v>18</v>
      </c>
      <c r="E331" s="48">
        <v>1</v>
      </c>
      <c r="F331" s="39">
        <v>1</v>
      </c>
      <c r="G331" s="39">
        <f t="shared" si="53"/>
        <v>1</v>
      </c>
      <c r="H331" s="994"/>
    </row>
    <row r="332" spans="1:8" ht="15" customHeight="1" x14ac:dyDescent="0.3">
      <c r="A332" s="33"/>
      <c r="B332" s="33"/>
      <c r="C332" s="38" t="s">
        <v>102</v>
      </c>
      <c r="D332" s="37" t="s">
        <v>18</v>
      </c>
      <c r="E332" s="48">
        <v>1</v>
      </c>
      <c r="F332" s="39">
        <v>1</v>
      </c>
      <c r="G332" s="39">
        <f t="shared" si="53"/>
        <v>1</v>
      </c>
      <c r="H332" s="994"/>
    </row>
    <row r="333" spans="1:8" ht="30" customHeight="1" x14ac:dyDescent="0.3">
      <c r="A333" s="33"/>
      <c r="B333" s="33"/>
      <c r="C333" s="38" t="s">
        <v>103</v>
      </c>
      <c r="D333" s="37" t="s">
        <v>18</v>
      </c>
      <c r="E333" s="48">
        <v>1</v>
      </c>
      <c r="F333" s="39">
        <v>1</v>
      </c>
      <c r="G333" s="39">
        <f t="shared" si="53"/>
        <v>1</v>
      </c>
      <c r="H333" s="994"/>
    </row>
    <row r="334" spans="1:8" ht="30" customHeight="1" x14ac:dyDescent="0.3">
      <c r="A334" s="33"/>
      <c r="B334" s="33"/>
      <c r="C334" s="38" t="s">
        <v>144</v>
      </c>
      <c r="D334" s="37" t="s">
        <v>18</v>
      </c>
      <c r="E334" s="48">
        <v>1</v>
      </c>
      <c r="F334" s="39">
        <v>1</v>
      </c>
      <c r="G334" s="39">
        <f t="shared" si="53"/>
        <v>1</v>
      </c>
      <c r="H334" s="994"/>
    </row>
    <row r="335" spans="1:8" ht="30" customHeight="1" x14ac:dyDescent="0.3">
      <c r="A335" s="33"/>
      <c r="B335" s="33"/>
      <c r="C335" s="38" t="s">
        <v>145</v>
      </c>
      <c r="D335" s="37" t="s">
        <v>18</v>
      </c>
      <c r="E335" s="48">
        <v>1</v>
      </c>
      <c r="F335" s="39">
        <v>1</v>
      </c>
      <c r="G335" s="39">
        <f t="shared" si="53"/>
        <v>1</v>
      </c>
      <c r="H335" s="994"/>
    </row>
    <row r="336" spans="1:8" ht="30" customHeight="1" x14ac:dyDescent="0.3">
      <c r="A336" s="33"/>
      <c r="B336" s="33"/>
      <c r="C336" s="38" t="s">
        <v>108</v>
      </c>
      <c r="D336" s="37" t="s">
        <v>18</v>
      </c>
      <c r="E336" s="48">
        <v>1</v>
      </c>
      <c r="F336" s="39">
        <v>1</v>
      </c>
      <c r="G336" s="39">
        <f t="shared" si="53"/>
        <v>1</v>
      </c>
      <c r="H336" s="994"/>
    </row>
    <row r="337" spans="1:8" ht="30" customHeight="1" x14ac:dyDescent="0.3">
      <c r="A337" s="33"/>
      <c r="B337" s="33"/>
      <c r="C337" s="38" t="s">
        <v>109</v>
      </c>
      <c r="D337" s="37" t="s">
        <v>18</v>
      </c>
      <c r="E337" s="48">
        <v>13</v>
      </c>
      <c r="F337" s="39">
        <v>1</v>
      </c>
      <c r="G337" s="39">
        <f t="shared" si="53"/>
        <v>13</v>
      </c>
      <c r="H337" s="995"/>
    </row>
    <row r="338" spans="1:8" ht="30" customHeight="1" x14ac:dyDescent="0.3">
      <c r="A338" s="33"/>
      <c r="B338" s="33"/>
      <c r="C338" s="38" t="s">
        <v>61</v>
      </c>
      <c r="D338" s="42" t="s">
        <v>3</v>
      </c>
      <c r="E338" s="36">
        <v>80.84</v>
      </c>
      <c r="F338" s="39"/>
      <c r="G338" s="39"/>
      <c r="H338" s="996" t="s">
        <v>42</v>
      </c>
    </row>
    <row r="339" spans="1:8" ht="15" customHeight="1" x14ac:dyDescent="0.3">
      <c r="A339" s="33"/>
      <c r="B339" s="33"/>
      <c r="C339" s="46" t="s">
        <v>62</v>
      </c>
      <c r="D339" s="42" t="s">
        <v>3</v>
      </c>
      <c r="E339" s="36">
        <f>E338</f>
        <v>80.84</v>
      </c>
      <c r="F339" s="39">
        <v>1.1000000000000001</v>
      </c>
      <c r="G339" s="39">
        <f>ROUND(E339*F339,2)</f>
        <v>88.92</v>
      </c>
      <c r="H339" s="997"/>
    </row>
    <row r="340" spans="1:8" ht="15" customHeight="1" x14ac:dyDescent="0.3">
      <c r="A340" s="33"/>
      <c r="B340" s="33"/>
      <c r="C340" s="46" t="s">
        <v>63</v>
      </c>
      <c r="D340" s="42" t="s">
        <v>2</v>
      </c>
      <c r="E340" s="39">
        <f>E338</f>
        <v>80.84</v>
      </c>
      <c r="F340" s="39">
        <v>0.7</v>
      </c>
      <c r="G340" s="39">
        <f>ROUND(E340*F340,2)</f>
        <v>56.59</v>
      </c>
      <c r="H340" s="998"/>
    </row>
    <row r="341" spans="1:8" ht="15" customHeight="1" x14ac:dyDescent="0.3">
      <c r="A341" s="43"/>
      <c r="B341" s="43"/>
      <c r="C341" s="29" t="s">
        <v>146</v>
      </c>
      <c r="D341" s="28"/>
      <c r="E341" s="44"/>
      <c r="F341" s="44"/>
      <c r="G341" s="44"/>
      <c r="H341" s="47"/>
    </row>
    <row r="342" spans="1:8" ht="15" customHeight="1" x14ac:dyDescent="0.3">
      <c r="A342" s="33">
        <v>8</v>
      </c>
      <c r="B342" s="33">
        <f>ROUND(2*3.14*0.05,2)</f>
        <v>0.31</v>
      </c>
      <c r="C342" s="34" t="s">
        <v>92</v>
      </c>
      <c r="D342" s="35" t="s">
        <v>3</v>
      </c>
      <c r="E342" s="36">
        <f t="shared" ref="E342:E348" si="54">ROUND(A342*B342,2)</f>
        <v>2.48</v>
      </c>
      <c r="F342" s="36">
        <v>1</v>
      </c>
      <c r="G342" s="36">
        <f t="shared" ref="G342:G358" si="55">ROUND(E342*F342,2)</f>
        <v>2.48</v>
      </c>
      <c r="H342" s="993" t="s">
        <v>27</v>
      </c>
    </row>
    <row r="343" spans="1:8" ht="15" customHeight="1" x14ac:dyDescent="0.3">
      <c r="A343" s="33">
        <v>39.599999999999994</v>
      </c>
      <c r="B343" s="33">
        <f>ROUND(2*3.14*0.0625,2)</f>
        <v>0.39</v>
      </c>
      <c r="C343" s="34" t="s">
        <v>87</v>
      </c>
      <c r="D343" s="35" t="s">
        <v>3</v>
      </c>
      <c r="E343" s="36">
        <f t="shared" si="54"/>
        <v>15.44</v>
      </c>
      <c r="F343" s="36">
        <v>1</v>
      </c>
      <c r="G343" s="36">
        <f t="shared" si="55"/>
        <v>15.44</v>
      </c>
      <c r="H343" s="994"/>
    </row>
    <row r="344" spans="1:8" ht="15" customHeight="1" x14ac:dyDescent="0.3">
      <c r="A344" s="33">
        <v>3.3</v>
      </c>
      <c r="B344" s="33">
        <f>ROUND(2*3.14*0.08,2)</f>
        <v>0.5</v>
      </c>
      <c r="C344" s="34" t="s">
        <v>93</v>
      </c>
      <c r="D344" s="35" t="s">
        <v>3</v>
      </c>
      <c r="E344" s="36">
        <f t="shared" si="54"/>
        <v>1.65</v>
      </c>
      <c r="F344" s="36">
        <v>1</v>
      </c>
      <c r="G344" s="36">
        <f t="shared" si="55"/>
        <v>1.65</v>
      </c>
      <c r="H344" s="994"/>
    </row>
    <row r="345" spans="1:8" ht="15" customHeight="1" x14ac:dyDescent="0.3">
      <c r="A345" s="33">
        <v>6.7</v>
      </c>
      <c r="B345" s="33">
        <f>ROUND(0.2*2+0.15*2,2)</f>
        <v>0.7</v>
      </c>
      <c r="C345" s="34" t="s">
        <v>111</v>
      </c>
      <c r="D345" s="35" t="s">
        <v>3</v>
      </c>
      <c r="E345" s="36">
        <f t="shared" si="54"/>
        <v>4.6900000000000004</v>
      </c>
      <c r="F345" s="36">
        <v>1</v>
      </c>
      <c r="G345" s="36">
        <f t="shared" si="55"/>
        <v>4.6900000000000004</v>
      </c>
      <c r="H345" s="994"/>
    </row>
    <row r="346" spans="1:8" ht="15" customHeight="1" x14ac:dyDescent="0.3">
      <c r="A346" s="33">
        <v>6.7</v>
      </c>
      <c r="B346" s="33">
        <f>ROUND(0.3*2+0.15*2,2)</f>
        <v>0.9</v>
      </c>
      <c r="C346" s="34" t="s">
        <v>112</v>
      </c>
      <c r="D346" s="35" t="s">
        <v>3</v>
      </c>
      <c r="E346" s="36">
        <f t="shared" si="54"/>
        <v>6.03</v>
      </c>
      <c r="F346" s="36">
        <v>1</v>
      </c>
      <c r="G346" s="36">
        <f t="shared" si="55"/>
        <v>6.03</v>
      </c>
      <c r="H346" s="994"/>
    </row>
    <row r="347" spans="1:8" ht="15" customHeight="1" x14ac:dyDescent="0.3">
      <c r="A347" s="33">
        <v>6.7</v>
      </c>
      <c r="B347" s="33">
        <f>ROUND(0.4*2+0.15*2,2)</f>
        <v>1.1000000000000001</v>
      </c>
      <c r="C347" s="34" t="s">
        <v>113</v>
      </c>
      <c r="D347" s="35" t="s">
        <v>3</v>
      </c>
      <c r="E347" s="36">
        <f t="shared" si="54"/>
        <v>7.37</v>
      </c>
      <c r="F347" s="36">
        <v>1</v>
      </c>
      <c r="G347" s="36">
        <f t="shared" si="55"/>
        <v>7.37</v>
      </c>
      <c r="H347" s="994"/>
    </row>
    <row r="348" spans="1:8" ht="15" customHeight="1" x14ac:dyDescent="0.3">
      <c r="A348" s="33">
        <v>6.7</v>
      </c>
      <c r="B348" s="33">
        <f>ROUND(0.5*2+0.15*2,2)</f>
        <v>1.3</v>
      </c>
      <c r="C348" s="34" t="s">
        <v>114</v>
      </c>
      <c r="D348" s="35" t="s">
        <v>3</v>
      </c>
      <c r="E348" s="36">
        <f t="shared" si="54"/>
        <v>8.7100000000000009</v>
      </c>
      <c r="F348" s="36">
        <v>1</v>
      </c>
      <c r="G348" s="36">
        <f t="shared" si="55"/>
        <v>8.7100000000000009</v>
      </c>
      <c r="H348" s="994"/>
    </row>
    <row r="349" spans="1:8" ht="15" customHeight="1" x14ac:dyDescent="0.3">
      <c r="A349" s="33">
        <v>14.1</v>
      </c>
      <c r="B349" s="33">
        <f>ROUND(0.6*2+0.15*2,2)</f>
        <v>1.5</v>
      </c>
      <c r="C349" s="34" t="s">
        <v>115</v>
      </c>
      <c r="D349" s="35" t="s">
        <v>3</v>
      </c>
      <c r="E349" s="36">
        <f>A349*B349</f>
        <v>21.15</v>
      </c>
      <c r="F349" s="36">
        <v>1</v>
      </c>
      <c r="G349" s="36">
        <f t="shared" si="55"/>
        <v>21.15</v>
      </c>
      <c r="H349" s="994"/>
    </row>
    <row r="350" spans="1:8" ht="15" customHeight="1" x14ac:dyDescent="0.3">
      <c r="A350" s="33"/>
      <c r="B350" s="33"/>
      <c r="C350" s="38" t="s">
        <v>39</v>
      </c>
      <c r="D350" s="37" t="s">
        <v>18</v>
      </c>
      <c r="E350" s="48">
        <v>2</v>
      </c>
      <c r="F350" s="39">
        <v>1</v>
      </c>
      <c r="G350" s="39">
        <f t="shared" si="55"/>
        <v>2</v>
      </c>
      <c r="H350" s="994"/>
    </row>
    <row r="351" spans="1:8" ht="15" customHeight="1" x14ac:dyDescent="0.3">
      <c r="A351" s="33"/>
      <c r="B351" s="33"/>
      <c r="C351" s="38" t="s">
        <v>38</v>
      </c>
      <c r="D351" s="37" t="s">
        <v>18</v>
      </c>
      <c r="E351" s="48">
        <v>27</v>
      </c>
      <c r="F351" s="39">
        <v>1</v>
      </c>
      <c r="G351" s="39">
        <f t="shared" si="55"/>
        <v>27</v>
      </c>
      <c r="H351" s="994"/>
    </row>
    <row r="352" spans="1:8" ht="15" customHeight="1" x14ac:dyDescent="0.3">
      <c r="A352" s="33"/>
      <c r="B352" s="33"/>
      <c r="C352" s="38" t="s">
        <v>100</v>
      </c>
      <c r="D352" s="37" t="s">
        <v>18</v>
      </c>
      <c r="E352" s="48">
        <v>1</v>
      </c>
      <c r="F352" s="39">
        <v>1</v>
      </c>
      <c r="G352" s="39">
        <f t="shared" si="55"/>
        <v>1</v>
      </c>
      <c r="H352" s="994"/>
    </row>
    <row r="353" spans="1:8" ht="15" customHeight="1" x14ac:dyDescent="0.3">
      <c r="A353" s="33"/>
      <c r="B353" s="33"/>
      <c r="C353" s="38" t="s">
        <v>116</v>
      </c>
      <c r="D353" s="37" t="s">
        <v>18</v>
      </c>
      <c r="E353" s="48">
        <v>1</v>
      </c>
      <c r="F353" s="39">
        <v>1</v>
      </c>
      <c r="G353" s="39">
        <f t="shared" si="55"/>
        <v>1</v>
      </c>
      <c r="H353" s="994"/>
    </row>
    <row r="354" spans="1:8" ht="30" customHeight="1" x14ac:dyDescent="0.3">
      <c r="A354" s="33"/>
      <c r="B354" s="33"/>
      <c r="C354" s="38" t="s">
        <v>117</v>
      </c>
      <c r="D354" s="37" t="s">
        <v>18</v>
      </c>
      <c r="E354" s="48">
        <v>1</v>
      </c>
      <c r="F354" s="39">
        <v>1</v>
      </c>
      <c r="G354" s="39">
        <f t="shared" si="55"/>
        <v>1</v>
      </c>
      <c r="H354" s="994"/>
    </row>
    <row r="355" spans="1:8" ht="30" customHeight="1" x14ac:dyDescent="0.3">
      <c r="A355" s="33"/>
      <c r="B355" s="33"/>
      <c r="C355" s="38" t="s">
        <v>118</v>
      </c>
      <c r="D355" s="37" t="s">
        <v>18</v>
      </c>
      <c r="E355" s="48">
        <v>1</v>
      </c>
      <c r="F355" s="39">
        <v>1</v>
      </c>
      <c r="G355" s="39">
        <f t="shared" si="55"/>
        <v>1</v>
      </c>
      <c r="H355" s="994"/>
    </row>
    <row r="356" spans="1:8" ht="30" customHeight="1" x14ac:dyDescent="0.3">
      <c r="A356" s="33"/>
      <c r="B356" s="33"/>
      <c r="C356" s="38" t="s">
        <v>119</v>
      </c>
      <c r="D356" s="37" t="s">
        <v>18</v>
      </c>
      <c r="E356" s="48">
        <v>1</v>
      </c>
      <c r="F356" s="39">
        <v>1</v>
      </c>
      <c r="G356" s="39">
        <f t="shared" si="55"/>
        <v>1</v>
      </c>
      <c r="H356" s="994"/>
    </row>
    <row r="357" spans="1:8" ht="30" customHeight="1" x14ac:dyDescent="0.3">
      <c r="A357" s="33"/>
      <c r="B357" s="33"/>
      <c r="C357" s="38" t="s">
        <v>120</v>
      </c>
      <c r="D357" s="37" t="s">
        <v>18</v>
      </c>
      <c r="E357" s="48">
        <v>1</v>
      </c>
      <c r="F357" s="39">
        <v>1</v>
      </c>
      <c r="G357" s="39">
        <f t="shared" si="55"/>
        <v>1</v>
      </c>
      <c r="H357" s="994"/>
    </row>
    <row r="358" spans="1:8" ht="30" customHeight="1" x14ac:dyDescent="0.3">
      <c r="A358" s="33"/>
      <c r="B358" s="33"/>
      <c r="C358" s="38" t="s">
        <v>109</v>
      </c>
      <c r="D358" s="37" t="s">
        <v>18</v>
      </c>
      <c r="E358" s="48">
        <v>13</v>
      </c>
      <c r="F358" s="39">
        <v>1</v>
      </c>
      <c r="G358" s="39">
        <f t="shared" si="55"/>
        <v>13</v>
      </c>
      <c r="H358" s="995"/>
    </row>
    <row r="359" spans="1:8" ht="30" customHeight="1" x14ac:dyDescent="0.3">
      <c r="A359" s="33"/>
      <c r="B359" s="33"/>
      <c r="C359" s="38" t="s">
        <v>61</v>
      </c>
      <c r="D359" s="42" t="s">
        <v>3</v>
      </c>
      <c r="E359" s="36">
        <v>76.89</v>
      </c>
      <c r="F359" s="39"/>
      <c r="G359" s="39"/>
      <c r="H359" s="996" t="s">
        <v>42</v>
      </c>
    </row>
    <row r="360" spans="1:8" ht="15" customHeight="1" x14ac:dyDescent="0.3">
      <c r="A360" s="33"/>
      <c r="B360" s="33"/>
      <c r="C360" s="46" t="s">
        <v>62</v>
      </c>
      <c r="D360" s="42" t="s">
        <v>3</v>
      </c>
      <c r="E360" s="36">
        <f>E359</f>
        <v>76.89</v>
      </c>
      <c r="F360" s="39">
        <v>1.1000000000000001</v>
      </c>
      <c r="G360" s="39">
        <f>ROUND(E360*F360,2)</f>
        <v>84.58</v>
      </c>
      <c r="H360" s="997"/>
    </row>
    <row r="361" spans="1:8" ht="15" customHeight="1" x14ac:dyDescent="0.3">
      <c r="A361" s="33"/>
      <c r="B361" s="33"/>
      <c r="C361" s="46" t="s">
        <v>63</v>
      </c>
      <c r="D361" s="42" t="s">
        <v>2</v>
      </c>
      <c r="E361" s="39">
        <f>E359</f>
        <v>76.89</v>
      </c>
      <c r="F361" s="39">
        <v>0.7</v>
      </c>
      <c r="G361" s="39">
        <f>ROUND(E361*F361,2)</f>
        <v>53.82</v>
      </c>
      <c r="H361" s="998"/>
    </row>
    <row r="362" spans="1:8" ht="15" customHeight="1" x14ac:dyDescent="0.3">
      <c r="A362" s="43"/>
      <c r="B362" s="43"/>
      <c r="C362" s="29" t="s">
        <v>147</v>
      </c>
      <c r="D362" s="28"/>
      <c r="E362" s="44"/>
      <c r="F362" s="44"/>
      <c r="G362" s="44"/>
      <c r="H362" s="47"/>
    </row>
    <row r="363" spans="1:8" ht="15" customHeight="1" x14ac:dyDescent="0.3">
      <c r="A363" s="33">
        <v>8</v>
      </c>
      <c r="B363" s="33">
        <f>ROUND(2*3.14*0.05,2)</f>
        <v>0.31</v>
      </c>
      <c r="C363" s="34" t="s">
        <v>92</v>
      </c>
      <c r="D363" s="35" t="s">
        <v>3</v>
      </c>
      <c r="E363" s="36">
        <f t="shared" ref="E363:E365" si="56">ROUND(A363*B363,2)</f>
        <v>2.48</v>
      </c>
      <c r="F363" s="36">
        <v>1</v>
      </c>
      <c r="G363" s="36">
        <f t="shared" ref="G363:G379" si="57">ROUND(E363*F363,2)</f>
        <v>2.48</v>
      </c>
      <c r="H363" s="993" t="s">
        <v>27</v>
      </c>
    </row>
    <row r="364" spans="1:8" ht="15" customHeight="1" x14ac:dyDescent="0.3">
      <c r="A364" s="33">
        <v>39.599999999999994</v>
      </c>
      <c r="B364" s="33">
        <f>ROUND(2*3.14*0.0625,2)</f>
        <v>0.39</v>
      </c>
      <c r="C364" s="34" t="s">
        <v>87</v>
      </c>
      <c r="D364" s="35" t="s">
        <v>3</v>
      </c>
      <c r="E364" s="36">
        <f t="shared" si="56"/>
        <v>15.44</v>
      </c>
      <c r="F364" s="36">
        <v>1</v>
      </c>
      <c r="G364" s="36">
        <f t="shared" si="57"/>
        <v>15.44</v>
      </c>
      <c r="H364" s="994"/>
    </row>
    <row r="365" spans="1:8" ht="15" customHeight="1" x14ac:dyDescent="0.3">
      <c r="A365" s="33">
        <v>3.3</v>
      </c>
      <c r="B365" s="33">
        <f>ROUND(2*3.14*0.08,2)</f>
        <v>0.5</v>
      </c>
      <c r="C365" s="34" t="s">
        <v>93</v>
      </c>
      <c r="D365" s="35" t="s">
        <v>3</v>
      </c>
      <c r="E365" s="36">
        <f t="shared" si="56"/>
        <v>1.65</v>
      </c>
      <c r="F365" s="36">
        <v>1</v>
      </c>
      <c r="G365" s="36">
        <f t="shared" si="57"/>
        <v>1.65</v>
      </c>
      <c r="H365" s="994"/>
    </row>
    <row r="366" spans="1:8" ht="15" customHeight="1" x14ac:dyDescent="0.3">
      <c r="A366" s="33">
        <v>6.7</v>
      </c>
      <c r="B366" s="33">
        <f>ROUND(0.15*2+0.2*2,2)</f>
        <v>0.7</v>
      </c>
      <c r="C366" s="34" t="s">
        <v>148</v>
      </c>
      <c r="D366" s="35" t="s">
        <v>3</v>
      </c>
      <c r="E366" s="36">
        <f>A366*B366</f>
        <v>4.6899999999999995</v>
      </c>
      <c r="F366" s="36">
        <v>1</v>
      </c>
      <c r="G366" s="36">
        <f t="shared" si="57"/>
        <v>4.6900000000000004</v>
      </c>
      <c r="H366" s="994"/>
    </row>
    <row r="367" spans="1:8" ht="15" customHeight="1" x14ac:dyDescent="0.3">
      <c r="A367" s="33">
        <v>6.7</v>
      </c>
      <c r="B367" s="33">
        <f>ROUND(0.15*2+0.3*2,2)</f>
        <v>0.9</v>
      </c>
      <c r="C367" s="34" t="s">
        <v>149</v>
      </c>
      <c r="D367" s="35" t="s">
        <v>3</v>
      </c>
      <c r="E367" s="36">
        <f t="shared" ref="E367:E370" si="58">ROUND(A367*B367,2)</f>
        <v>6.03</v>
      </c>
      <c r="F367" s="36">
        <v>1</v>
      </c>
      <c r="G367" s="36">
        <f t="shared" si="57"/>
        <v>6.03</v>
      </c>
      <c r="H367" s="994"/>
    </row>
    <row r="368" spans="1:8" ht="15" customHeight="1" x14ac:dyDescent="0.3">
      <c r="A368" s="33">
        <v>6.7</v>
      </c>
      <c r="B368" s="33">
        <f>ROUND(0.2*2+0.3*2,2)</f>
        <v>1</v>
      </c>
      <c r="C368" s="34" t="s">
        <v>150</v>
      </c>
      <c r="D368" s="35" t="s">
        <v>3</v>
      </c>
      <c r="E368" s="36">
        <f t="shared" si="58"/>
        <v>6.7</v>
      </c>
      <c r="F368" s="36">
        <v>1</v>
      </c>
      <c r="G368" s="36">
        <f t="shared" si="57"/>
        <v>6.7</v>
      </c>
      <c r="H368" s="994"/>
    </row>
    <row r="369" spans="1:8" ht="15" customHeight="1" x14ac:dyDescent="0.3">
      <c r="A369" s="33">
        <v>6.7</v>
      </c>
      <c r="B369" s="33">
        <f>ROUND(0.25*2+0.3*2,2)</f>
        <v>1.1000000000000001</v>
      </c>
      <c r="C369" s="34" t="s">
        <v>151</v>
      </c>
      <c r="D369" s="35" t="s">
        <v>3</v>
      </c>
      <c r="E369" s="36">
        <f t="shared" si="58"/>
        <v>7.37</v>
      </c>
      <c r="F369" s="36">
        <v>1</v>
      </c>
      <c r="G369" s="36">
        <f t="shared" si="57"/>
        <v>7.37</v>
      </c>
      <c r="H369" s="994"/>
    </row>
    <row r="370" spans="1:8" ht="15" customHeight="1" x14ac:dyDescent="0.3">
      <c r="A370" s="33">
        <v>14.1</v>
      </c>
      <c r="B370" s="33">
        <f>ROUND(0.3*4,2)</f>
        <v>1.2</v>
      </c>
      <c r="C370" s="34" t="s">
        <v>152</v>
      </c>
      <c r="D370" s="35" t="s">
        <v>3</v>
      </c>
      <c r="E370" s="36">
        <f t="shared" si="58"/>
        <v>16.920000000000002</v>
      </c>
      <c r="F370" s="36">
        <v>1</v>
      </c>
      <c r="G370" s="36">
        <f t="shared" si="57"/>
        <v>16.920000000000002</v>
      </c>
      <c r="H370" s="994"/>
    </row>
    <row r="371" spans="1:8" ht="15" customHeight="1" x14ac:dyDescent="0.3">
      <c r="A371" s="33"/>
      <c r="B371" s="33"/>
      <c r="C371" s="38" t="s">
        <v>39</v>
      </c>
      <c r="D371" s="37" t="s">
        <v>18</v>
      </c>
      <c r="E371" s="48">
        <v>2</v>
      </c>
      <c r="F371" s="39">
        <v>1</v>
      </c>
      <c r="G371" s="39">
        <f t="shared" si="57"/>
        <v>2</v>
      </c>
      <c r="H371" s="994"/>
    </row>
    <row r="372" spans="1:8" ht="15" customHeight="1" x14ac:dyDescent="0.3">
      <c r="A372" s="33"/>
      <c r="B372" s="33"/>
      <c r="C372" s="38" t="s">
        <v>38</v>
      </c>
      <c r="D372" s="37" t="s">
        <v>18</v>
      </c>
      <c r="E372" s="48">
        <v>27</v>
      </c>
      <c r="F372" s="39">
        <v>1</v>
      </c>
      <c r="G372" s="39">
        <f t="shared" si="57"/>
        <v>27</v>
      </c>
      <c r="H372" s="994"/>
    </row>
    <row r="373" spans="1:8" ht="15" customHeight="1" x14ac:dyDescent="0.3">
      <c r="A373" s="33"/>
      <c r="B373" s="33"/>
      <c r="C373" s="38" t="s">
        <v>100</v>
      </c>
      <c r="D373" s="37" t="s">
        <v>18</v>
      </c>
      <c r="E373" s="48">
        <v>1</v>
      </c>
      <c r="F373" s="39">
        <v>1</v>
      </c>
      <c r="G373" s="39">
        <f t="shared" si="57"/>
        <v>1</v>
      </c>
      <c r="H373" s="994"/>
    </row>
    <row r="374" spans="1:8" ht="15" customHeight="1" x14ac:dyDescent="0.3">
      <c r="A374" s="33"/>
      <c r="B374" s="33"/>
      <c r="C374" s="38" t="s">
        <v>153</v>
      </c>
      <c r="D374" s="37" t="s">
        <v>18</v>
      </c>
      <c r="E374" s="48">
        <v>1</v>
      </c>
      <c r="F374" s="39">
        <v>1</v>
      </c>
      <c r="G374" s="39">
        <f t="shared" si="57"/>
        <v>1</v>
      </c>
      <c r="H374" s="994"/>
    </row>
    <row r="375" spans="1:8" ht="30" customHeight="1" x14ac:dyDescent="0.3">
      <c r="A375" s="33"/>
      <c r="B375" s="33"/>
      <c r="C375" s="38" t="s">
        <v>154</v>
      </c>
      <c r="D375" s="37" t="s">
        <v>18</v>
      </c>
      <c r="E375" s="48">
        <v>1</v>
      </c>
      <c r="F375" s="39">
        <v>1</v>
      </c>
      <c r="G375" s="39">
        <f t="shared" si="57"/>
        <v>1</v>
      </c>
      <c r="H375" s="994"/>
    </row>
    <row r="376" spans="1:8" ht="30" customHeight="1" x14ac:dyDescent="0.3">
      <c r="A376" s="33"/>
      <c r="B376" s="33"/>
      <c r="C376" s="38" t="s">
        <v>155</v>
      </c>
      <c r="D376" s="37" t="s">
        <v>18</v>
      </c>
      <c r="E376" s="48">
        <v>1</v>
      </c>
      <c r="F376" s="39">
        <v>1</v>
      </c>
      <c r="G376" s="39">
        <f t="shared" si="57"/>
        <v>1</v>
      </c>
      <c r="H376" s="994"/>
    </row>
    <row r="377" spans="1:8" ht="30" customHeight="1" x14ac:dyDescent="0.3">
      <c r="A377" s="33"/>
      <c r="B377" s="33"/>
      <c r="C377" s="38" t="s">
        <v>156</v>
      </c>
      <c r="D377" s="37" t="s">
        <v>18</v>
      </c>
      <c r="E377" s="48">
        <v>1</v>
      </c>
      <c r="F377" s="39">
        <v>1</v>
      </c>
      <c r="G377" s="39">
        <f t="shared" si="57"/>
        <v>1</v>
      </c>
      <c r="H377" s="994"/>
    </row>
    <row r="378" spans="1:8" ht="30" customHeight="1" x14ac:dyDescent="0.3">
      <c r="A378" s="33"/>
      <c r="B378" s="33"/>
      <c r="C378" s="38" t="s">
        <v>157</v>
      </c>
      <c r="D378" s="37" t="s">
        <v>18</v>
      </c>
      <c r="E378" s="48">
        <v>1</v>
      </c>
      <c r="F378" s="39">
        <v>1</v>
      </c>
      <c r="G378" s="39">
        <f t="shared" si="57"/>
        <v>1</v>
      </c>
      <c r="H378" s="994"/>
    </row>
    <row r="379" spans="1:8" ht="30" customHeight="1" x14ac:dyDescent="0.3">
      <c r="A379" s="33"/>
      <c r="B379" s="33"/>
      <c r="C379" s="38" t="s">
        <v>109</v>
      </c>
      <c r="D379" s="37" t="s">
        <v>18</v>
      </c>
      <c r="E379" s="48">
        <v>13</v>
      </c>
      <c r="F379" s="39">
        <v>1</v>
      </c>
      <c r="G379" s="39">
        <f t="shared" si="57"/>
        <v>13</v>
      </c>
      <c r="H379" s="995"/>
    </row>
    <row r="380" spans="1:8" ht="30" customHeight="1" x14ac:dyDescent="0.3">
      <c r="A380" s="33"/>
      <c r="B380" s="33"/>
      <c r="C380" s="38" t="s">
        <v>61</v>
      </c>
      <c r="D380" s="42" t="s">
        <v>3</v>
      </c>
      <c r="E380" s="36">
        <v>70.55</v>
      </c>
      <c r="F380" s="39"/>
      <c r="G380" s="39"/>
      <c r="H380" s="996" t="s">
        <v>42</v>
      </c>
    </row>
    <row r="381" spans="1:8" ht="15" customHeight="1" x14ac:dyDescent="0.3">
      <c r="A381" s="33"/>
      <c r="B381" s="33"/>
      <c r="C381" s="46" t="s">
        <v>62</v>
      </c>
      <c r="D381" s="42" t="s">
        <v>3</v>
      </c>
      <c r="E381" s="36">
        <f>E380</f>
        <v>70.55</v>
      </c>
      <c r="F381" s="39">
        <v>1.1000000000000001</v>
      </c>
      <c r="G381" s="39">
        <f>ROUND(E381*F381,2)</f>
        <v>77.61</v>
      </c>
      <c r="H381" s="997"/>
    </row>
    <row r="382" spans="1:8" ht="15" customHeight="1" x14ac:dyDescent="0.3">
      <c r="A382" s="33"/>
      <c r="B382" s="33"/>
      <c r="C382" s="46" t="s">
        <v>63</v>
      </c>
      <c r="D382" s="42" t="s">
        <v>2</v>
      </c>
      <c r="E382" s="39">
        <f>E380</f>
        <v>70.55</v>
      </c>
      <c r="F382" s="39">
        <v>0.7</v>
      </c>
      <c r="G382" s="39">
        <f>ROUND(E382*F382,2)</f>
        <v>49.39</v>
      </c>
      <c r="H382" s="998"/>
    </row>
    <row r="383" spans="1:8" ht="15" customHeight="1" x14ac:dyDescent="0.3">
      <c r="A383" s="43"/>
      <c r="B383" s="43"/>
      <c r="C383" s="29" t="s">
        <v>158</v>
      </c>
      <c r="D383" s="28"/>
      <c r="E383" s="44"/>
      <c r="F383" s="44"/>
      <c r="G383" s="44"/>
      <c r="H383" s="47"/>
    </row>
    <row r="384" spans="1:8" ht="15" customHeight="1" x14ac:dyDescent="0.3">
      <c r="A384" s="33">
        <v>8</v>
      </c>
      <c r="B384" s="33">
        <f>ROUND(2*3.14*0.05,2)</f>
        <v>0.31</v>
      </c>
      <c r="C384" s="34" t="s">
        <v>92</v>
      </c>
      <c r="D384" s="35" t="s">
        <v>3</v>
      </c>
      <c r="E384" s="36">
        <f t="shared" ref="E384:E391" si="59">ROUND(A384*B384,2)</f>
        <v>2.48</v>
      </c>
      <c r="F384" s="36">
        <v>1</v>
      </c>
      <c r="G384" s="36">
        <f t="shared" ref="G384:G400" si="60">ROUND(E384*F384,2)</f>
        <v>2.48</v>
      </c>
      <c r="H384" s="993" t="s">
        <v>27</v>
      </c>
    </row>
    <row r="385" spans="1:8" ht="15" customHeight="1" x14ac:dyDescent="0.3">
      <c r="A385" s="33">
        <v>39.599999999999994</v>
      </c>
      <c r="B385" s="33">
        <f>ROUND(2*3.14*0.0625,2)</f>
        <v>0.39</v>
      </c>
      <c r="C385" s="34" t="s">
        <v>87</v>
      </c>
      <c r="D385" s="35" t="s">
        <v>3</v>
      </c>
      <c r="E385" s="36">
        <f t="shared" si="59"/>
        <v>15.44</v>
      </c>
      <c r="F385" s="36">
        <v>1</v>
      </c>
      <c r="G385" s="36">
        <f t="shared" si="60"/>
        <v>15.44</v>
      </c>
      <c r="H385" s="994"/>
    </row>
    <row r="386" spans="1:8" ht="15" customHeight="1" x14ac:dyDescent="0.3">
      <c r="A386" s="33">
        <v>3.3</v>
      </c>
      <c r="B386" s="33">
        <f>ROUND(2*3.14*0.08,2)</f>
        <v>0.5</v>
      </c>
      <c r="C386" s="34" t="s">
        <v>93</v>
      </c>
      <c r="D386" s="35" t="s">
        <v>3</v>
      </c>
      <c r="E386" s="36">
        <f t="shared" si="59"/>
        <v>1.65</v>
      </c>
      <c r="F386" s="36">
        <v>1</v>
      </c>
      <c r="G386" s="36">
        <f t="shared" si="60"/>
        <v>1.65</v>
      </c>
      <c r="H386" s="994"/>
    </row>
    <row r="387" spans="1:8" ht="15" customHeight="1" x14ac:dyDescent="0.3">
      <c r="A387" s="33">
        <v>6.7</v>
      </c>
      <c r="B387" s="33">
        <f>ROUND(0.2*4,2)</f>
        <v>0.8</v>
      </c>
      <c r="C387" s="34" t="s">
        <v>71</v>
      </c>
      <c r="D387" s="35" t="s">
        <v>3</v>
      </c>
      <c r="E387" s="36">
        <f t="shared" si="59"/>
        <v>5.36</v>
      </c>
      <c r="F387" s="36">
        <v>1</v>
      </c>
      <c r="G387" s="36">
        <f t="shared" si="60"/>
        <v>5.36</v>
      </c>
      <c r="H387" s="994"/>
    </row>
    <row r="388" spans="1:8" ht="15" customHeight="1" x14ac:dyDescent="0.3">
      <c r="A388" s="33">
        <v>6.7</v>
      </c>
      <c r="B388" s="33">
        <f>ROUND(0.3*2+0.2*2,2)</f>
        <v>1</v>
      </c>
      <c r="C388" s="34" t="s">
        <v>94</v>
      </c>
      <c r="D388" s="35" t="s">
        <v>3</v>
      </c>
      <c r="E388" s="36">
        <f t="shared" si="59"/>
        <v>6.7</v>
      </c>
      <c r="F388" s="36">
        <v>1</v>
      </c>
      <c r="G388" s="36">
        <f t="shared" si="60"/>
        <v>6.7</v>
      </c>
      <c r="H388" s="994"/>
    </row>
    <row r="389" spans="1:8" ht="15" customHeight="1" x14ac:dyDescent="0.3">
      <c r="A389" s="33">
        <v>6.7</v>
      </c>
      <c r="B389" s="33">
        <f>ROUND(0.4*2+0.2*2,2)</f>
        <v>1.2</v>
      </c>
      <c r="C389" s="34" t="s">
        <v>95</v>
      </c>
      <c r="D389" s="35" t="s">
        <v>3</v>
      </c>
      <c r="E389" s="36">
        <f t="shared" si="59"/>
        <v>8.0399999999999991</v>
      </c>
      <c r="F389" s="36">
        <v>1</v>
      </c>
      <c r="G389" s="36">
        <f t="shared" si="60"/>
        <v>8.0399999999999991</v>
      </c>
      <c r="H389" s="994"/>
    </row>
    <row r="390" spans="1:8" ht="15" customHeight="1" x14ac:dyDescent="0.3">
      <c r="A390" s="33">
        <v>6.7</v>
      </c>
      <c r="B390" s="33">
        <f>ROUND(0.5*2+0.2*2,2)</f>
        <v>1.4</v>
      </c>
      <c r="C390" s="34" t="s">
        <v>96</v>
      </c>
      <c r="D390" s="35" t="s">
        <v>3</v>
      </c>
      <c r="E390" s="36">
        <f t="shared" si="59"/>
        <v>9.3800000000000008</v>
      </c>
      <c r="F390" s="36">
        <v>1</v>
      </c>
      <c r="G390" s="36">
        <f t="shared" si="60"/>
        <v>9.3800000000000008</v>
      </c>
      <c r="H390" s="994"/>
    </row>
    <row r="391" spans="1:8" ht="15" customHeight="1" x14ac:dyDescent="0.3">
      <c r="A391" s="33">
        <v>14.1</v>
      </c>
      <c r="B391" s="33">
        <f>ROUND(0.6*2+0.2*2,2)</f>
        <v>1.6</v>
      </c>
      <c r="C391" s="34" t="s">
        <v>97</v>
      </c>
      <c r="D391" s="35" t="s">
        <v>3</v>
      </c>
      <c r="E391" s="36">
        <f t="shared" si="59"/>
        <v>22.56</v>
      </c>
      <c r="F391" s="36">
        <v>1</v>
      </c>
      <c r="G391" s="36">
        <f t="shared" si="60"/>
        <v>22.56</v>
      </c>
      <c r="H391" s="994"/>
    </row>
    <row r="392" spans="1:8" ht="15" customHeight="1" x14ac:dyDescent="0.3">
      <c r="A392" s="33"/>
      <c r="B392" s="33"/>
      <c r="C392" s="38" t="s">
        <v>39</v>
      </c>
      <c r="D392" s="37" t="s">
        <v>18</v>
      </c>
      <c r="E392" s="48">
        <v>2</v>
      </c>
      <c r="F392" s="39">
        <v>1</v>
      </c>
      <c r="G392" s="39">
        <f t="shared" si="60"/>
        <v>2</v>
      </c>
      <c r="H392" s="994"/>
    </row>
    <row r="393" spans="1:8" ht="15" customHeight="1" x14ac:dyDescent="0.3">
      <c r="A393" s="33"/>
      <c r="B393" s="33"/>
      <c r="C393" s="38" t="s">
        <v>38</v>
      </c>
      <c r="D393" s="37" t="s">
        <v>18</v>
      </c>
      <c r="E393" s="48">
        <v>27</v>
      </c>
      <c r="F393" s="39">
        <v>1</v>
      </c>
      <c r="G393" s="39">
        <f t="shared" si="60"/>
        <v>27</v>
      </c>
      <c r="H393" s="994"/>
    </row>
    <row r="394" spans="1:8" ht="15" customHeight="1" x14ac:dyDescent="0.3">
      <c r="A394" s="33"/>
      <c r="B394" s="33"/>
      <c r="C394" s="38" t="s">
        <v>100</v>
      </c>
      <c r="D394" s="37" t="s">
        <v>18</v>
      </c>
      <c r="E394" s="48">
        <v>1</v>
      </c>
      <c r="F394" s="39">
        <v>1</v>
      </c>
      <c r="G394" s="39">
        <f t="shared" si="60"/>
        <v>1</v>
      </c>
      <c r="H394" s="994"/>
    </row>
    <row r="395" spans="1:8" ht="15" customHeight="1" x14ac:dyDescent="0.3">
      <c r="A395" s="33"/>
      <c r="B395" s="33"/>
      <c r="C395" s="38" t="s">
        <v>102</v>
      </c>
      <c r="D395" s="37" t="s">
        <v>18</v>
      </c>
      <c r="E395" s="48">
        <v>1</v>
      </c>
      <c r="F395" s="39">
        <v>1</v>
      </c>
      <c r="G395" s="39">
        <f t="shared" si="60"/>
        <v>1</v>
      </c>
      <c r="H395" s="994"/>
    </row>
    <row r="396" spans="1:8" ht="30" customHeight="1" x14ac:dyDescent="0.3">
      <c r="A396" s="33"/>
      <c r="B396" s="33"/>
      <c r="C396" s="38" t="s">
        <v>103</v>
      </c>
      <c r="D396" s="37" t="s">
        <v>18</v>
      </c>
      <c r="E396" s="48">
        <v>1</v>
      </c>
      <c r="F396" s="39">
        <v>1</v>
      </c>
      <c r="G396" s="39">
        <f t="shared" si="60"/>
        <v>1</v>
      </c>
      <c r="H396" s="994"/>
    </row>
    <row r="397" spans="1:8" ht="30" customHeight="1" x14ac:dyDescent="0.3">
      <c r="A397" s="33"/>
      <c r="B397" s="33"/>
      <c r="C397" s="38" t="s">
        <v>105</v>
      </c>
      <c r="D397" s="37" t="s">
        <v>18</v>
      </c>
      <c r="E397" s="48">
        <v>1</v>
      </c>
      <c r="F397" s="39">
        <v>1</v>
      </c>
      <c r="G397" s="39">
        <f t="shared" si="60"/>
        <v>1</v>
      </c>
      <c r="H397" s="994"/>
    </row>
    <row r="398" spans="1:8" ht="30" customHeight="1" x14ac:dyDescent="0.3">
      <c r="A398" s="33"/>
      <c r="B398" s="33"/>
      <c r="C398" s="38" t="s">
        <v>107</v>
      </c>
      <c r="D398" s="37" t="s">
        <v>18</v>
      </c>
      <c r="E398" s="48">
        <v>1</v>
      </c>
      <c r="F398" s="39">
        <v>1</v>
      </c>
      <c r="G398" s="39">
        <f t="shared" si="60"/>
        <v>1</v>
      </c>
      <c r="H398" s="994"/>
    </row>
    <row r="399" spans="1:8" ht="30" customHeight="1" x14ac:dyDescent="0.3">
      <c r="A399" s="33"/>
      <c r="B399" s="33"/>
      <c r="C399" s="38" t="s">
        <v>108</v>
      </c>
      <c r="D399" s="37" t="s">
        <v>18</v>
      </c>
      <c r="E399" s="48">
        <v>1</v>
      </c>
      <c r="F399" s="39">
        <v>1</v>
      </c>
      <c r="G399" s="39">
        <f t="shared" si="60"/>
        <v>1</v>
      </c>
      <c r="H399" s="994"/>
    </row>
    <row r="400" spans="1:8" ht="30" customHeight="1" x14ac:dyDescent="0.3">
      <c r="A400" s="33"/>
      <c r="B400" s="33"/>
      <c r="C400" s="38" t="s">
        <v>109</v>
      </c>
      <c r="D400" s="37" t="s">
        <v>18</v>
      </c>
      <c r="E400" s="48">
        <v>13</v>
      </c>
      <c r="F400" s="39">
        <v>1</v>
      </c>
      <c r="G400" s="39">
        <f t="shared" si="60"/>
        <v>13</v>
      </c>
      <c r="H400" s="995"/>
    </row>
    <row r="401" spans="1:8" ht="30" customHeight="1" x14ac:dyDescent="0.3">
      <c r="A401" s="33"/>
      <c r="B401" s="33"/>
      <c r="C401" s="38" t="s">
        <v>61</v>
      </c>
      <c r="D401" s="42" t="s">
        <v>3</v>
      </c>
      <c r="E401" s="36">
        <v>81.12</v>
      </c>
      <c r="F401" s="39"/>
      <c r="G401" s="39"/>
      <c r="H401" s="996" t="s">
        <v>42</v>
      </c>
    </row>
    <row r="402" spans="1:8" ht="15" customHeight="1" x14ac:dyDescent="0.3">
      <c r="A402" s="33"/>
      <c r="B402" s="33"/>
      <c r="C402" s="46" t="s">
        <v>62</v>
      </c>
      <c r="D402" s="42" t="s">
        <v>3</v>
      </c>
      <c r="E402" s="36">
        <f>E401</f>
        <v>81.12</v>
      </c>
      <c r="F402" s="39">
        <v>1.1000000000000001</v>
      </c>
      <c r="G402" s="39">
        <f>ROUND(E402*F402,2)</f>
        <v>89.23</v>
      </c>
      <c r="H402" s="997"/>
    </row>
    <row r="403" spans="1:8" ht="15" customHeight="1" x14ac:dyDescent="0.3">
      <c r="A403" s="33"/>
      <c r="B403" s="33"/>
      <c r="C403" s="46" t="s">
        <v>63</v>
      </c>
      <c r="D403" s="42" t="s">
        <v>2</v>
      </c>
      <c r="E403" s="39">
        <f>E401</f>
        <v>81.12</v>
      </c>
      <c r="F403" s="39">
        <v>0.7</v>
      </c>
      <c r="G403" s="39">
        <f>ROUND(E403*F403,2)</f>
        <v>56.78</v>
      </c>
      <c r="H403" s="998"/>
    </row>
    <row r="404" spans="1:8" ht="15" customHeight="1" x14ac:dyDescent="0.3">
      <c r="A404" s="43"/>
      <c r="B404" s="43"/>
      <c r="C404" s="29" t="s">
        <v>159</v>
      </c>
      <c r="D404" s="28"/>
      <c r="E404" s="44"/>
      <c r="F404" s="44"/>
      <c r="G404" s="44"/>
      <c r="H404" s="47"/>
    </row>
    <row r="405" spans="1:8" ht="15" customHeight="1" x14ac:dyDescent="0.3">
      <c r="A405" s="33">
        <v>47.599999999999994</v>
      </c>
      <c r="B405" s="33">
        <f>ROUND(2*3.14*0.05,2)</f>
        <v>0.31</v>
      </c>
      <c r="C405" s="34" t="s">
        <v>92</v>
      </c>
      <c r="D405" s="35" t="s">
        <v>3</v>
      </c>
      <c r="E405" s="36">
        <f t="shared" ref="E405:E410" si="61">ROUND(A405*B405,2)</f>
        <v>14.76</v>
      </c>
      <c r="F405" s="36">
        <v>1</v>
      </c>
      <c r="G405" s="36">
        <f t="shared" ref="G405:G417" si="62">ROUND(E405*F405,2)</f>
        <v>14.76</v>
      </c>
      <c r="H405" s="993" t="s">
        <v>27</v>
      </c>
    </row>
    <row r="406" spans="1:8" ht="15" customHeight="1" x14ac:dyDescent="0.3">
      <c r="A406" s="33">
        <v>3.2</v>
      </c>
      <c r="B406" s="33">
        <f>ROUND(2*3.14*0.0625,2)</f>
        <v>0.39</v>
      </c>
      <c r="C406" s="34" t="s">
        <v>87</v>
      </c>
      <c r="D406" s="35" t="s">
        <v>3</v>
      </c>
      <c r="E406" s="36">
        <f t="shared" si="61"/>
        <v>1.25</v>
      </c>
      <c r="F406" s="36">
        <v>1</v>
      </c>
      <c r="G406" s="36">
        <f t="shared" si="62"/>
        <v>1.25</v>
      </c>
      <c r="H406" s="994"/>
    </row>
    <row r="407" spans="1:8" ht="15" customHeight="1" x14ac:dyDescent="0.3">
      <c r="A407" s="33">
        <v>13.75</v>
      </c>
      <c r="B407" s="33">
        <f>ROUND(0.15*4,2)</f>
        <v>0.6</v>
      </c>
      <c r="C407" s="34" t="s">
        <v>128</v>
      </c>
      <c r="D407" s="35" t="s">
        <v>3</v>
      </c>
      <c r="E407" s="36">
        <f t="shared" si="61"/>
        <v>8.25</v>
      </c>
      <c r="F407" s="36">
        <v>1</v>
      </c>
      <c r="G407" s="36">
        <f t="shared" si="62"/>
        <v>8.25</v>
      </c>
      <c r="H407" s="994"/>
    </row>
    <row r="408" spans="1:8" ht="15" customHeight="1" x14ac:dyDescent="0.3">
      <c r="A408" s="33">
        <v>6.7</v>
      </c>
      <c r="B408" s="33">
        <f>ROUND(0.15*2+0.2*2,2)</f>
        <v>0.7</v>
      </c>
      <c r="C408" s="34" t="s">
        <v>148</v>
      </c>
      <c r="D408" s="35" t="s">
        <v>3</v>
      </c>
      <c r="E408" s="36">
        <f t="shared" si="61"/>
        <v>4.6900000000000004</v>
      </c>
      <c r="F408" s="36">
        <v>1</v>
      </c>
      <c r="G408" s="36">
        <f t="shared" si="62"/>
        <v>4.6900000000000004</v>
      </c>
      <c r="H408" s="994"/>
    </row>
    <row r="409" spans="1:8" ht="15" customHeight="1" x14ac:dyDescent="0.3">
      <c r="A409" s="33">
        <v>6.7</v>
      </c>
      <c r="B409" s="33">
        <f>ROUND(0.2*4,2)</f>
        <v>0.8</v>
      </c>
      <c r="C409" s="34" t="s">
        <v>139</v>
      </c>
      <c r="D409" s="35" t="s">
        <v>3</v>
      </c>
      <c r="E409" s="36">
        <f t="shared" si="61"/>
        <v>5.36</v>
      </c>
      <c r="F409" s="36">
        <v>1</v>
      </c>
      <c r="G409" s="36">
        <f t="shared" si="62"/>
        <v>5.36</v>
      </c>
      <c r="H409" s="994"/>
    </row>
    <row r="410" spans="1:8" ht="15" customHeight="1" x14ac:dyDescent="0.3">
      <c r="A410" s="33">
        <v>14.1</v>
      </c>
      <c r="B410" s="33">
        <f>ROUND(0.25*2+0.2*2,2)</f>
        <v>0.9</v>
      </c>
      <c r="C410" s="34" t="s">
        <v>160</v>
      </c>
      <c r="D410" s="35" t="s">
        <v>3</v>
      </c>
      <c r="E410" s="36">
        <f t="shared" si="61"/>
        <v>12.69</v>
      </c>
      <c r="F410" s="36">
        <v>1</v>
      </c>
      <c r="G410" s="36">
        <f t="shared" si="62"/>
        <v>12.69</v>
      </c>
      <c r="H410" s="994"/>
    </row>
    <row r="411" spans="1:8" ht="15" customHeight="1" x14ac:dyDescent="0.3">
      <c r="A411" s="33"/>
      <c r="B411" s="33"/>
      <c r="C411" s="38" t="s">
        <v>39</v>
      </c>
      <c r="D411" s="37" t="s">
        <v>18</v>
      </c>
      <c r="E411" s="48">
        <v>29</v>
      </c>
      <c r="F411" s="39">
        <v>1</v>
      </c>
      <c r="G411" s="39">
        <f t="shared" si="62"/>
        <v>29</v>
      </c>
      <c r="H411" s="994"/>
    </row>
    <row r="412" spans="1:8" ht="15" customHeight="1" x14ac:dyDescent="0.3">
      <c r="A412" s="33"/>
      <c r="B412" s="33"/>
      <c r="C412" s="38" t="s">
        <v>130</v>
      </c>
      <c r="D412" s="37" t="s">
        <v>18</v>
      </c>
      <c r="E412" s="48">
        <v>1</v>
      </c>
      <c r="F412" s="39">
        <v>1</v>
      </c>
      <c r="G412" s="39">
        <f t="shared" si="62"/>
        <v>1</v>
      </c>
      <c r="H412" s="994"/>
    </row>
    <row r="413" spans="1:8" ht="15" customHeight="1" x14ac:dyDescent="0.3">
      <c r="A413" s="33"/>
      <c r="B413" s="33"/>
      <c r="C413" s="38" t="s">
        <v>131</v>
      </c>
      <c r="D413" s="37" t="s">
        <v>18</v>
      </c>
      <c r="E413" s="48">
        <v>1</v>
      </c>
      <c r="F413" s="39">
        <v>1</v>
      </c>
      <c r="G413" s="39">
        <f t="shared" si="62"/>
        <v>1</v>
      </c>
      <c r="H413" s="994"/>
    </row>
    <row r="414" spans="1:8" ht="30" customHeight="1" x14ac:dyDescent="0.3">
      <c r="A414" s="33"/>
      <c r="B414" s="33"/>
      <c r="C414" s="38" t="s">
        <v>161</v>
      </c>
      <c r="D414" s="37" t="s">
        <v>18</v>
      </c>
      <c r="E414" s="48">
        <v>1</v>
      </c>
      <c r="F414" s="39">
        <v>1</v>
      </c>
      <c r="G414" s="39">
        <f t="shared" si="62"/>
        <v>1</v>
      </c>
      <c r="H414" s="994"/>
    </row>
    <row r="415" spans="1:8" ht="30" customHeight="1" x14ac:dyDescent="0.3">
      <c r="A415" s="33"/>
      <c r="B415" s="33"/>
      <c r="C415" s="38" t="s">
        <v>162</v>
      </c>
      <c r="D415" s="37" t="s">
        <v>18</v>
      </c>
      <c r="E415" s="48">
        <v>1</v>
      </c>
      <c r="F415" s="39">
        <v>1</v>
      </c>
      <c r="G415" s="39">
        <f t="shared" si="62"/>
        <v>1</v>
      </c>
      <c r="H415" s="994"/>
    </row>
    <row r="416" spans="1:8" ht="30" customHeight="1" x14ac:dyDescent="0.3">
      <c r="A416" s="33"/>
      <c r="B416" s="33"/>
      <c r="C416" s="38" t="s">
        <v>163</v>
      </c>
      <c r="D416" s="37" t="s">
        <v>18</v>
      </c>
      <c r="E416" s="48">
        <v>1</v>
      </c>
      <c r="F416" s="39">
        <v>1</v>
      </c>
      <c r="G416" s="39">
        <f t="shared" si="62"/>
        <v>1</v>
      </c>
      <c r="H416" s="994"/>
    </row>
    <row r="417" spans="1:8" ht="30" customHeight="1" x14ac:dyDescent="0.3">
      <c r="A417" s="33"/>
      <c r="B417" s="33"/>
      <c r="C417" s="38" t="s">
        <v>135</v>
      </c>
      <c r="D417" s="37" t="s">
        <v>18</v>
      </c>
      <c r="E417" s="48">
        <v>13</v>
      </c>
      <c r="F417" s="39">
        <v>1</v>
      </c>
      <c r="G417" s="39">
        <f t="shared" si="62"/>
        <v>13</v>
      </c>
      <c r="H417" s="995"/>
    </row>
    <row r="418" spans="1:8" ht="30" customHeight="1" x14ac:dyDescent="0.3">
      <c r="A418" s="33"/>
      <c r="B418" s="33"/>
      <c r="C418" s="38" t="s">
        <v>61</v>
      </c>
      <c r="D418" s="42" t="s">
        <v>3</v>
      </c>
      <c r="E418" s="36">
        <v>54.58</v>
      </c>
      <c r="F418" s="39"/>
      <c r="G418" s="39"/>
      <c r="H418" s="996" t="s">
        <v>42</v>
      </c>
    </row>
    <row r="419" spans="1:8" ht="15" customHeight="1" x14ac:dyDescent="0.3">
      <c r="A419" s="33"/>
      <c r="B419" s="33"/>
      <c r="C419" s="46" t="s">
        <v>62</v>
      </c>
      <c r="D419" s="42" t="s">
        <v>3</v>
      </c>
      <c r="E419" s="36">
        <f>E418</f>
        <v>54.58</v>
      </c>
      <c r="F419" s="39">
        <v>1.1000000000000001</v>
      </c>
      <c r="G419" s="39">
        <f>ROUND(E419*F419,2)</f>
        <v>60.04</v>
      </c>
      <c r="H419" s="997"/>
    </row>
    <row r="420" spans="1:8" ht="15" customHeight="1" x14ac:dyDescent="0.3">
      <c r="A420" s="33"/>
      <c r="B420" s="33"/>
      <c r="C420" s="46" t="s">
        <v>63</v>
      </c>
      <c r="D420" s="42" t="s">
        <v>2</v>
      </c>
      <c r="E420" s="39">
        <f>E418</f>
        <v>54.58</v>
      </c>
      <c r="F420" s="39">
        <v>0.7</v>
      </c>
      <c r="G420" s="39">
        <f>ROUND(E420*F420,2)</f>
        <v>38.21</v>
      </c>
      <c r="H420" s="998"/>
    </row>
    <row r="421" spans="1:8" ht="15" customHeight="1" x14ac:dyDescent="0.3">
      <c r="A421" s="43"/>
      <c r="B421" s="43"/>
      <c r="C421" s="29" t="s">
        <v>164</v>
      </c>
      <c r="D421" s="28"/>
      <c r="E421" s="44"/>
      <c r="F421" s="44"/>
      <c r="G421" s="44"/>
      <c r="H421" s="50"/>
    </row>
    <row r="422" spans="1:8" ht="15" customHeight="1" x14ac:dyDescent="0.3">
      <c r="A422" s="33">
        <v>8</v>
      </c>
      <c r="B422" s="33">
        <f>ROUND(2*3.14*0.05,2)</f>
        <v>0.31</v>
      </c>
      <c r="C422" s="34" t="s">
        <v>92</v>
      </c>
      <c r="D422" s="35" t="s">
        <v>3</v>
      </c>
      <c r="E422" s="36">
        <f t="shared" ref="E422:E429" si="63">ROUND(A422*B422,2)</f>
        <v>2.48</v>
      </c>
      <c r="F422" s="36">
        <v>1</v>
      </c>
      <c r="G422" s="36">
        <f t="shared" ref="G422:G438" si="64">ROUND(E422*F422,2)</f>
        <v>2.48</v>
      </c>
      <c r="H422" s="993" t="s">
        <v>27</v>
      </c>
    </row>
    <row r="423" spans="1:8" ht="15" customHeight="1" x14ac:dyDescent="0.3">
      <c r="A423" s="33">
        <v>39.599999999999994</v>
      </c>
      <c r="B423" s="33">
        <f>ROUND(2*3.14*0.0625,2)</f>
        <v>0.39</v>
      </c>
      <c r="C423" s="34" t="s">
        <v>87</v>
      </c>
      <c r="D423" s="35" t="s">
        <v>3</v>
      </c>
      <c r="E423" s="36">
        <f t="shared" si="63"/>
        <v>15.44</v>
      </c>
      <c r="F423" s="36">
        <v>1</v>
      </c>
      <c r="G423" s="36">
        <f t="shared" si="64"/>
        <v>15.44</v>
      </c>
      <c r="H423" s="994"/>
    </row>
    <row r="424" spans="1:8" ht="15" customHeight="1" x14ac:dyDescent="0.3">
      <c r="A424" s="33">
        <v>3.3</v>
      </c>
      <c r="B424" s="33">
        <f>ROUND(2*3.14*0.08,2)</f>
        <v>0.5</v>
      </c>
      <c r="C424" s="34" t="s">
        <v>93</v>
      </c>
      <c r="D424" s="35" t="s">
        <v>3</v>
      </c>
      <c r="E424" s="36">
        <f t="shared" si="63"/>
        <v>1.65</v>
      </c>
      <c r="F424" s="36">
        <v>1</v>
      </c>
      <c r="G424" s="36">
        <f t="shared" si="64"/>
        <v>1.65</v>
      </c>
      <c r="H424" s="994"/>
    </row>
    <row r="425" spans="1:8" ht="15" customHeight="1" x14ac:dyDescent="0.3">
      <c r="A425" s="33">
        <v>6.7</v>
      </c>
      <c r="B425" s="33">
        <f>ROUND(0.2*2+0.15*2,2)</f>
        <v>0.7</v>
      </c>
      <c r="C425" s="34" t="s">
        <v>111</v>
      </c>
      <c r="D425" s="35" t="s">
        <v>3</v>
      </c>
      <c r="E425" s="36">
        <f t="shared" si="63"/>
        <v>4.6900000000000004</v>
      </c>
      <c r="F425" s="36">
        <v>1</v>
      </c>
      <c r="G425" s="36">
        <f t="shared" si="64"/>
        <v>4.6900000000000004</v>
      </c>
      <c r="H425" s="994"/>
    </row>
    <row r="426" spans="1:8" ht="15" customHeight="1" x14ac:dyDescent="0.3">
      <c r="A426" s="33">
        <v>6.7</v>
      </c>
      <c r="B426" s="33">
        <f>ROUND(0.3*2+0.15*2,2)</f>
        <v>0.9</v>
      </c>
      <c r="C426" s="34" t="s">
        <v>112</v>
      </c>
      <c r="D426" s="35" t="s">
        <v>3</v>
      </c>
      <c r="E426" s="36">
        <f t="shared" si="63"/>
        <v>6.03</v>
      </c>
      <c r="F426" s="36">
        <v>1</v>
      </c>
      <c r="G426" s="36">
        <f t="shared" si="64"/>
        <v>6.03</v>
      </c>
      <c r="H426" s="994"/>
    </row>
    <row r="427" spans="1:8" ht="15" customHeight="1" x14ac:dyDescent="0.3">
      <c r="A427" s="33">
        <v>6.7</v>
      </c>
      <c r="B427" s="33">
        <f>ROUND(0.4*2+0.15*2,2)</f>
        <v>1.1000000000000001</v>
      </c>
      <c r="C427" s="34" t="s">
        <v>113</v>
      </c>
      <c r="D427" s="35" t="s">
        <v>3</v>
      </c>
      <c r="E427" s="36">
        <f t="shared" si="63"/>
        <v>7.37</v>
      </c>
      <c r="F427" s="36">
        <v>1</v>
      </c>
      <c r="G427" s="36">
        <f t="shared" si="64"/>
        <v>7.37</v>
      </c>
      <c r="H427" s="994"/>
    </row>
    <row r="428" spans="1:8" ht="15" customHeight="1" x14ac:dyDescent="0.3">
      <c r="A428" s="33">
        <v>6.7</v>
      </c>
      <c r="B428" s="33">
        <f>ROUND(0.5*2+0.15*2,2)</f>
        <v>1.3</v>
      </c>
      <c r="C428" s="34" t="s">
        <v>114</v>
      </c>
      <c r="D428" s="35" t="s">
        <v>3</v>
      </c>
      <c r="E428" s="36">
        <f t="shared" si="63"/>
        <v>8.7100000000000009</v>
      </c>
      <c r="F428" s="36">
        <v>1</v>
      </c>
      <c r="G428" s="36">
        <f t="shared" si="64"/>
        <v>8.7100000000000009</v>
      </c>
      <c r="H428" s="994"/>
    </row>
    <row r="429" spans="1:8" ht="15" customHeight="1" x14ac:dyDescent="0.3">
      <c r="A429" s="33">
        <v>14.1</v>
      </c>
      <c r="B429" s="33">
        <f>ROUND(0.6*2+0.15*2,2)</f>
        <v>1.5</v>
      </c>
      <c r="C429" s="34" t="s">
        <v>115</v>
      </c>
      <c r="D429" s="35" t="s">
        <v>3</v>
      </c>
      <c r="E429" s="36">
        <f t="shared" si="63"/>
        <v>21.15</v>
      </c>
      <c r="F429" s="36">
        <v>1</v>
      </c>
      <c r="G429" s="36">
        <f t="shared" si="64"/>
        <v>21.15</v>
      </c>
      <c r="H429" s="994"/>
    </row>
    <row r="430" spans="1:8" ht="15" customHeight="1" x14ac:dyDescent="0.3">
      <c r="A430" s="33"/>
      <c r="B430" s="33"/>
      <c r="C430" s="38" t="s">
        <v>39</v>
      </c>
      <c r="D430" s="37" t="s">
        <v>18</v>
      </c>
      <c r="E430" s="48">
        <f t="shared" ref="E430:E437" si="65">E308</f>
        <v>2</v>
      </c>
      <c r="F430" s="39">
        <v>1</v>
      </c>
      <c r="G430" s="39">
        <f t="shared" si="64"/>
        <v>2</v>
      </c>
      <c r="H430" s="994"/>
    </row>
    <row r="431" spans="1:8" ht="15" customHeight="1" x14ac:dyDescent="0.3">
      <c r="A431" s="33"/>
      <c r="B431" s="33"/>
      <c r="C431" s="38" t="s">
        <v>38</v>
      </c>
      <c r="D431" s="37" t="s">
        <v>18</v>
      </c>
      <c r="E431" s="48">
        <f t="shared" si="65"/>
        <v>27</v>
      </c>
      <c r="F431" s="39">
        <v>1</v>
      </c>
      <c r="G431" s="39">
        <f t="shared" si="64"/>
        <v>27</v>
      </c>
      <c r="H431" s="994"/>
    </row>
    <row r="432" spans="1:8" ht="15" customHeight="1" x14ac:dyDescent="0.3">
      <c r="A432" s="33"/>
      <c r="B432" s="33"/>
      <c r="C432" s="38" t="s">
        <v>100</v>
      </c>
      <c r="D432" s="37" t="s">
        <v>18</v>
      </c>
      <c r="E432" s="48">
        <f t="shared" si="65"/>
        <v>1</v>
      </c>
      <c r="F432" s="39">
        <v>1</v>
      </c>
      <c r="G432" s="39">
        <f t="shared" si="64"/>
        <v>1</v>
      </c>
      <c r="H432" s="994"/>
    </row>
    <row r="433" spans="1:8" ht="15" customHeight="1" x14ac:dyDescent="0.3">
      <c r="A433" s="33"/>
      <c r="B433" s="33"/>
      <c r="C433" s="38" t="s">
        <v>116</v>
      </c>
      <c r="D433" s="37" t="s">
        <v>18</v>
      </c>
      <c r="E433" s="48">
        <f t="shared" si="65"/>
        <v>1</v>
      </c>
      <c r="F433" s="39">
        <v>1</v>
      </c>
      <c r="G433" s="39">
        <f t="shared" si="64"/>
        <v>1</v>
      </c>
      <c r="H433" s="994"/>
    </row>
    <row r="434" spans="1:8" ht="30" customHeight="1" x14ac:dyDescent="0.3">
      <c r="A434" s="33"/>
      <c r="B434" s="33"/>
      <c r="C434" s="38" t="s">
        <v>117</v>
      </c>
      <c r="D434" s="37" t="s">
        <v>18</v>
      </c>
      <c r="E434" s="48">
        <f t="shared" si="65"/>
        <v>1</v>
      </c>
      <c r="F434" s="39">
        <v>1</v>
      </c>
      <c r="G434" s="39">
        <f t="shared" si="64"/>
        <v>1</v>
      </c>
      <c r="H434" s="994"/>
    </row>
    <row r="435" spans="1:8" ht="30" customHeight="1" x14ac:dyDescent="0.3">
      <c r="A435" s="33"/>
      <c r="B435" s="33"/>
      <c r="C435" s="38" t="s">
        <v>118</v>
      </c>
      <c r="D435" s="37" t="s">
        <v>18</v>
      </c>
      <c r="E435" s="48">
        <f t="shared" si="65"/>
        <v>1</v>
      </c>
      <c r="F435" s="39">
        <v>1</v>
      </c>
      <c r="G435" s="39">
        <f t="shared" si="64"/>
        <v>1</v>
      </c>
      <c r="H435" s="994"/>
    </row>
    <row r="436" spans="1:8" ht="30" customHeight="1" x14ac:dyDescent="0.3">
      <c r="A436" s="33"/>
      <c r="B436" s="33"/>
      <c r="C436" s="38" t="s">
        <v>119</v>
      </c>
      <c r="D436" s="37" t="s">
        <v>18</v>
      </c>
      <c r="E436" s="48">
        <f t="shared" si="65"/>
        <v>1</v>
      </c>
      <c r="F436" s="39">
        <v>1</v>
      </c>
      <c r="G436" s="39">
        <f t="shared" si="64"/>
        <v>1</v>
      </c>
      <c r="H436" s="994"/>
    </row>
    <row r="437" spans="1:8" ht="30" customHeight="1" x14ac:dyDescent="0.3">
      <c r="A437" s="33"/>
      <c r="B437" s="33"/>
      <c r="C437" s="38" t="s">
        <v>120</v>
      </c>
      <c r="D437" s="37" t="s">
        <v>18</v>
      </c>
      <c r="E437" s="48">
        <f t="shared" si="65"/>
        <v>1</v>
      </c>
      <c r="F437" s="39">
        <v>1</v>
      </c>
      <c r="G437" s="39">
        <f t="shared" si="64"/>
        <v>1</v>
      </c>
      <c r="H437" s="995"/>
    </row>
    <row r="438" spans="1:8" ht="30" customHeight="1" x14ac:dyDescent="0.3">
      <c r="A438" s="33"/>
      <c r="B438" s="33"/>
      <c r="C438" s="38" t="s">
        <v>109</v>
      </c>
      <c r="D438" s="37" t="s">
        <v>18</v>
      </c>
      <c r="E438" s="48">
        <v>13</v>
      </c>
      <c r="F438" s="39">
        <v>1</v>
      </c>
      <c r="G438" s="39">
        <f t="shared" si="64"/>
        <v>13</v>
      </c>
      <c r="H438" s="51"/>
    </row>
    <row r="439" spans="1:8" ht="30" customHeight="1" x14ac:dyDescent="0.3">
      <c r="A439" s="33"/>
      <c r="B439" s="33"/>
      <c r="C439" s="38" t="s">
        <v>61</v>
      </c>
      <c r="D439" s="42" t="s">
        <v>3</v>
      </c>
      <c r="E439" s="36">
        <v>76.89</v>
      </c>
      <c r="F439" s="39"/>
      <c r="G439" s="39"/>
      <c r="H439" s="996" t="s">
        <v>42</v>
      </c>
    </row>
    <row r="440" spans="1:8" ht="15" customHeight="1" x14ac:dyDescent="0.3">
      <c r="A440" s="33"/>
      <c r="B440" s="33"/>
      <c r="C440" s="46" t="s">
        <v>62</v>
      </c>
      <c r="D440" s="42" t="s">
        <v>3</v>
      </c>
      <c r="E440" s="36">
        <f>E439</f>
        <v>76.89</v>
      </c>
      <c r="F440" s="39">
        <v>1.1000000000000001</v>
      </c>
      <c r="G440" s="39">
        <f>ROUND(E440*F440,2)</f>
        <v>84.58</v>
      </c>
      <c r="H440" s="997"/>
    </row>
    <row r="441" spans="1:8" ht="15" customHeight="1" x14ac:dyDescent="0.3">
      <c r="A441" s="33"/>
      <c r="B441" s="33"/>
      <c r="C441" s="46" t="s">
        <v>63</v>
      </c>
      <c r="D441" s="42" t="s">
        <v>2</v>
      </c>
      <c r="E441" s="39">
        <f>E439</f>
        <v>76.89</v>
      </c>
      <c r="F441" s="39">
        <v>0.7</v>
      </c>
      <c r="G441" s="39">
        <f>ROUND(E441*F441,2)</f>
        <v>53.82</v>
      </c>
      <c r="H441" s="998"/>
    </row>
    <row r="442" spans="1:8" ht="15" customHeight="1" x14ac:dyDescent="0.3">
      <c r="A442" s="43"/>
      <c r="B442" s="43"/>
      <c r="C442" s="29" t="s">
        <v>165</v>
      </c>
      <c r="D442" s="28"/>
      <c r="E442" s="44"/>
      <c r="F442" s="44"/>
      <c r="G442" s="44"/>
      <c r="H442" s="47"/>
    </row>
    <row r="443" spans="1:8" ht="15" customHeight="1" x14ac:dyDescent="0.3">
      <c r="A443" s="33">
        <v>8</v>
      </c>
      <c r="B443" s="33">
        <f>ROUND(2*3.14*0.05,2)</f>
        <v>0.31</v>
      </c>
      <c r="C443" s="34" t="s">
        <v>92</v>
      </c>
      <c r="D443" s="35" t="s">
        <v>3</v>
      </c>
      <c r="E443" s="36">
        <f t="shared" ref="E443:E450" si="66">ROUND(A443*B443,2)</f>
        <v>2.48</v>
      </c>
      <c r="F443" s="36">
        <v>1</v>
      </c>
      <c r="G443" s="36">
        <f t="shared" ref="G443:G459" si="67">ROUND(E443*F443,2)</f>
        <v>2.48</v>
      </c>
      <c r="H443" s="993" t="s">
        <v>27</v>
      </c>
    </row>
    <row r="444" spans="1:8" ht="15" customHeight="1" x14ac:dyDescent="0.3">
      <c r="A444" s="33">
        <v>39.599999999999994</v>
      </c>
      <c r="B444" s="33">
        <f>ROUND(2*3.14*0.0625,2)</f>
        <v>0.39</v>
      </c>
      <c r="C444" s="34" t="s">
        <v>87</v>
      </c>
      <c r="D444" s="35" t="s">
        <v>3</v>
      </c>
      <c r="E444" s="36">
        <f t="shared" si="66"/>
        <v>15.44</v>
      </c>
      <c r="F444" s="36">
        <v>1</v>
      </c>
      <c r="G444" s="36">
        <f t="shared" si="67"/>
        <v>15.44</v>
      </c>
      <c r="H444" s="994"/>
    </row>
    <row r="445" spans="1:8" ht="15" customHeight="1" x14ac:dyDescent="0.3">
      <c r="A445" s="33">
        <v>3.3</v>
      </c>
      <c r="B445" s="33">
        <f>ROUND(2*3.14*0.08,2)</f>
        <v>0.5</v>
      </c>
      <c r="C445" s="34" t="s">
        <v>93</v>
      </c>
      <c r="D445" s="35" t="s">
        <v>3</v>
      </c>
      <c r="E445" s="36">
        <f t="shared" si="66"/>
        <v>1.65</v>
      </c>
      <c r="F445" s="36">
        <v>1</v>
      </c>
      <c r="G445" s="36">
        <f t="shared" si="67"/>
        <v>1.65</v>
      </c>
      <c r="H445" s="994"/>
    </row>
    <row r="446" spans="1:8" ht="15" customHeight="1" x14ac:dyDescent="0.3">
      <c r="A446" s="33">
        <v>6.7</v>
      </c>
      <c r="B446" s="33">
        <f>ROUND(0.2*2+0.15*2,2)</f>
        <v>0.7</v>
      </c>
      <c r="C446" s="34" t="s">
        <v>111</v>
      </c>
      <c r="D446" s="35" t="s">
        <v>3</v>
      </c>
      <c r="E446" s="36">
        <f t="shared" si="66"/>
        <v>4.6900000000000004</v>
      </c>
      <c r="F446" s="36">
        <v>1</v>
      </c>
      <c r="G446" s="36">
        <f t="shared" si="67"/>
        <v>4.6900000000000004</v>
      </c>
      <c r="H446" s="994"/>
    </row>
    <row r="447" spans="1:8" ht="15" customHeight="1" x14ac:dyDescent="0.3">
      <c r="A447" s="33">
        <v>6.7</v>
      </c>
      <c r="B447" s="33">
        <f>ROUND(0.3*2+0.15*2,2)</f>
        <v>0.9</v>
      </c>
      <c r="C447" s="34" t="s">
        <v>112</v>
      </c>
      <c r="D447" s="35" t="s">
        <v>3</v>
      </c>
      <c r="E447" s="36">
        <f t="shared" si="66"/>
        <v>6.03</v>
      </c>
      <c r="F447" s="36">
        <v>1</v>
      </c>
      <c r="G447" s="36">
        <f t="shared" si="67"/>
        <v>6.03</v>
      </c>
      <c r="H447" s="994"/>
    </row>
    <row r="448" spans="1:8" ht="15" customHeight="1" x14ac:dyDescent="0.3">
      <c r="A448" s="33">
        <v>6.7</v>
      </c>
      <c r="B448" s="33">
        <f>ROUND(0.4*2+0.15*2,2)</f>
        <v>1.1000000000000001</v>
      </c>
      <c r="C448" s="34" t="s">
        <v>113</v>
      </c>
      <c r="D448" s="35" t="s">
        <v>3</v>
      </c>
      <c r="E448" s="36">
        <f t="shared" si="66"/>
        <v>7.37</v>
      </c>
      <c r="F448" s="36">
        <v>1</v>
      </c>
      <c r="G448" s="36">
        <f t="shared" si="67"/>
        <v>7.37</v>
      </c>
      <c r="H448" s="994"/>
    </row>
    <row r="449" spans="1:8" ht="15" customHeight="1" x14ac:dyDescent="0.3">
      <c r="A449" s="33">
        <v>6.7</v>
      </c>
      <c r="B449" s="33">
        <f>ROUND(0.5*2+0.15*2,2)</f>
        <v>1.3</v>
      </c>
      <c r="C449" s="34" t="s">
        <v>114</v>
      </c>
      <c r="D449" s="35" t="s">
        <v>3</v>
      </c>
      <c r="E449" s="36">
        <f t="shared" si="66"/>
        <v>8.7100000000000009</v>
      </c>
      <c r="F449" s="36">
        <v>1</v>
      </c>
      <c r="G449" s="36">
        <f t="shared" si="67"/>
        <v>8.7100000000000009</v>
      </c>
      <c r="H449" s="994"/>
    </row>
    <row r="450" spans="1:8" ht="15" customHeight="1" x14ac:dyDescent="0.3">
      <c r="A450" s="33">
        <v>14.1</v>
      </c>
      <c r="B450" s="33">
        <f>ROUND(0.6*2+0.15*2,2)</f>
        <v>1.5</v>
      </c>
      <c r="C450" s="34" t="s">
        <v>115</v>
      </c>
      <c r="D450" s="35" t="s">
        <v>3</v>
      </c>
      <c r="E450" s="36">
        <f t="shared" si="66"/>
        <v>21.15</v>
      </c>
      <c r="F450" s="36">
        <v>1</v>
      </c>
      <c r="G450" s="36">
        <f t="shared" si="67"/>
        <v>21.15</v>
      </c>
      <c r="H450" s="994"/>
    </row>
    <row r="451" spans="1:8" ht="15" customHeight="1" x14ac:dyDescent="0.3">
      <c r="A451" s="33"/>
      <c r="B451" s="33"/>
      <c r="C451" s="38" t="s">
        <v>39</v>
      </c>
      <c r="D451" s="37" t="s">
        <v>18</v>
      </c>
      <c r="E451" s="48">
        <f t="shared" ref="E451:E458" si="68">E350</f>
        <v>2</v>
      </c>
      <c r="F451" s="39">
        <v>1</v>
      </c>
      <c r="G451" s="39">
        <f t="shared" si="67"/>
        <v>2</v>
      </c>
      <c r="H451" s="994"/>
    </row>
    <row r="452" spans="1:8" ht="15" customHeight="1" x14ac:dyDescent="0.3">
      <c r="A452" s="33"/>
      <c r="B452" s="33"/>
      <c r="C452" s="38" t="s">
        <v>38</v>
      </c>
      <c r="D452" s="37" t="s">
        <v>18</v>
      </c>
      <c r="E452" s="48">
        <f t="shared" si="68"/>
        <v>27</v>
      </c>
      <c r="F452" s="39">
        <v>1</v>
      </c>
      <c r="G452" s="39">
        <f t="shared" si="67"/>
        <v>27</v>
      </c>
      <c r="H452" s="994"/>
    </row>
    <row r="453" spans="1:8" ht="15" customHeight="1" x14ac:dyDescent="0.3">
      <c r="A453" s="33"/>
      <c r="B453" s="33"/>
      <c r="C453" s="38" t="s">
        <v>100</v>
      </c>
      <c r="D453" s="37" t="s">
        <v>18</v>
      </c>
      <c r="E453" s="48">
        <f t="shared" si="68"/>
        <v>1</v>
      </c>
      <c r="F453" s="39">
        <v>1</v>
      </c>
      <c r="G453" s="39">
        <f t="shared" si="67"/>
        <v>1</v>
      </c>
      <c r="H453" s="994"/>
    </row>
    <row r="454" spans="1:8" ht="15" customHeight="1" x14ac:dyDescent="0.3">
      <c r="A454" s="33"/>
      <c r="B454" s="33"/>
      <c r="C454" s="38" t="s">
        <v>116</v>
      </c>
      <c r="D454" s="37" t="s">
        <v>18</v>
      </c>
      <c r="E454" s="48">
        <f t="shared" si="68"/>
        <v>1</v>
      </c>
      <c r="F454" s="39">
        <v>1</v>
      </c>
      <c r="G454" s="39">
        <f t="shared" si="67"/>
        <v>1</v>
      </c>
      <c r="H454" s="994"/>
    </row>
    <row r="455" spans="1:8" ht="30" customHeight="1" x14ac:dyDescent="0.3">
      <c r="A455" s="33"/>
      <c r="B455" s="33"/>
      <c r="C455" s="38" t="s">
        <v>117</v>
      </c>
      <c r="D455" s="37" t="s">
        <v>18</v>
      </c>
      <c r="E455" s="48">
        <f t="shared" si="68"/>
        <v>1</v>
      </c>
      <c r="F455" s="39">
        <v>1</v>
      </c>
      <c r="G455" s="39">
        <f t="shared" si="67"/>
        <v>1</v>
      </c>
      <c r="H455" s="994"/>
    </row>
    <row r="456" spans="1:8" ht="30" customHeight="1" x14ac:dyDescent="0.3">
      <c r="A456" s="33"/>
      <c r="B456" s="33"/>
      <c r="C456" s="38" t="s">
        <v>118</v>
      </c>
      <c r="D456" s="37" t="s">
        <v>18</v>
      </c>
      <c r="E456" s="48">
        <f t="shared" si="68"/>
        <v>1</v>
      </c>
      <c r="F456" s="39">
        <v>1</v>
      </c>
      <c r="G456" s="39">
        <f t="shared" si="67"/>
        <v>1</v>
      </c>
      <c r="H456" s="994"/>
    </row>
    <row r="457" spans="1:8" ht="30" customHeight="1" x14ac:dyDescent="0.3">
      <c r="A457" s="33"/>
      <c r="B457" s="33"/>
      <c r="C457" s="38" t="s">
        <v>119</v>
      </c>
      <c r="D457" s="37" t="s">
        <v>18</v>
      </c>
      <c r="E457" s="48">
        <f t="shared" si="68"/>
        <v>1</v>
      </c>
      <c r="F457" s="39">
        <v>1</v>
      </c>
      <c r="G457" s="39">
        <f t="shared" si="67"/>
        <v>1</v>
      </c>
      <c r="H457" s="994"/>
    </row>
    <row r="458" spans="1:8" ht="30" customHeight="1" x14ac:dyDescent="0.3">
      <c r="A458" s="33"/>
      <c r="B458" s="33"/>
      <c r="C458" s="38" t="s">
        <v>120</v>
      </c>
      <c r="D458" s="37" t="s">
        <v>18</v>
      </c>
      <c r="E458" s="48">
        <f t="shared" si="68"/>
        <v>1</v>
      </c>
      <c r="F458" s="39">
        <v>1</v>
      </c>
      <c r="G458" s="39">
        <f t="shared" si="67"/>
        <v>1</v>
      </c>
      <c r="H458" s="994"/>
    </row>
    <row r="459" spans="1:8" ht="30" customHeight="1" x14ac:dyDescent="0.3">
      <c r="A459" s="33"/>
      <c r="B459" s="33"/>
      <c r="C459" s="38" t="s">
        <v>109</v>
      </c>
      <c r="D459" s="37" t="s">
        <v>18</v>
      </c>
      <c r="E459" s="48">
        <v>13</v>
      </c>
      <c r="F459" s="39">
        <v>1</v>
      </c>
      <c r="G459" s="39">
        <f t="shared" si="67"/>
        <v>13</v>
      </c>
      <c r="H459" s="995"/>
    </row>
    <row r="460" spans="1:8" ht="30" customHeight="1" x14ac:dyDescent="0.3">
      <c r="A460" s="33"/>
      <c r="B460" s="33"/>
      <c r="C460" s="38" t="s">
        <v>61</v>
      </c>
      <c r="D460" s="42" t="s">
        <v>3</v>
      </c>
      <c r="E460" s="36">
        <v>76.89</v>
      </c>
      <c r="F460" s="39"/>
      <c r="G460" s="39"/>
      <c r="H460" s="996" t="s">
        <v>42</v>
      </c>
    </row>
    <row r="461" spans="1:8" ht="15" customHeight="1" x14ac:dyDescent="0.3">
      <c r="A461" s="33"/>
      <c r="B461" s="33"/>
      <c r="C461" s="46" t="s">
        <v>62</v>
      </c>
      <c r="D461" s="42" t="s">
        <v>3</v>
      </c>
      <c r="E461" s="36">
        <f>E460</f>
        <v>76.89</v>
      </c>
      <c r="F461" s="39">
        <v>1.1000000000000001</v>
      </c>
      <c r="G461" s="39">
        <f>ROUND(E461*F461,2)</f>
        <v>84.58</v>
      </c>
      <c r="H461" s="997"/>
    </row>
    <row r="462" spans="1:8" ht="15" customHeight="1" x14ac:dyDescent="0.3">
      <c r="A462" s="33"/>
      <c r="B462" s="33"/>
      <c r="C462" s="46" t="s">
        <v>63</v>
      </c>
      <c r="D462" s="42" t="s">
        <v>2</v>
      </c>
      <c r="E462" s="39">
        <f>E460</f>
        <v>76.89</v>
      </c>
      <c r="F462" s="39">
        <v>0.7</v>
      </c>
      <c r="G462" s="39">
        <f>ROUND(E462*F462,2)</f>
        <v>53.82</v>
      </c>
      <c r="H462" s="998"/>
    </row>
    <row r="463" spans="1:8" ht="15" customHeight="1" x14ac:dyDescent="0.3">
      <c r="A463" s="43"/>
      <c r="B463" s="43"/>
      <c r="C463" s="29" t="s">
        <v>166</v>
      </c>
      <c r="D463" s="28"/>
      <c r="E463" s="44"/>
      <c r="F463" s="44"/>
      <c r="G463" s="44"/>
      <c r="H463" s="47"/>
    </row>
    <row r="464" spans="1:8" ht="15" customHeight="1" x14ac:dyDescent="0.3">
      <c r="A464" s="33">
        <v>8</v>
      </c>
      <c r="B464" s="33">
        <f>ROUND(2*3.14*0.05,2)</f>
        <v>0.31</v>
      </c>
      <c r="C464" s="34" t="s">
        <v>92</v>
      </c>
      <c r="D464" s="35" t="s">
        <v>3</v>
      </c>
      <c r="E464" s="36">
        <f t="shared" ref="E464:E469" si="69">ROUND(A464*B464,2)</f>
        <v>2.48</v>
      </c>
      <c r="F464" s="36">
        <v>1</v>
      </c>
      <c r="G464" s="36">
        <f t="shared" ref="G464:G476" si="70">ROUND(E464*F464,2)</f>
        <v>2.48</v>
      </c>
      <c r="H464" s="993" t="s">
        <v>27</v>
      </c>
    </row>
    <row r="465" spans="1:8" ht="15" customHeight="1" x14ac:dyDescent="0.3">
      <c r="A465" s="33">
        <v>42.8</v>
      </c>
      <c r="B465" s="33">
        <f>ROUND(2*3.14*0.0625,2)</f>
        <v>0.39</v>
      </c>
      <c r="C465" s="34" t="s">
        <v>87</v>
      </c>
      <c r="D465" s="35" t="s">
        <v>3</v>
      </c>
      <c r="E465" s="36">
        <f t="shared" si="69"/>
        <v>16.690000000000001</v>
      </c>
      <c r="F465" s="36">
        <v>1</v>
      </c>
      <c r="G465" s="36">
        <f t="shared" si="70"/>
        <v>16.690000000000001</v>
      </c>
      <c r="H465" s="994"/>
    </row>
    <row r="466" spans="1:8" ht="15" customHeight="1" x14ac:dyDescent="0.3">
      <c r="A466" s="33">
        <v>6.6</v>
      </c>
      <c r="B466" s="33">
        <f>ROUND(2*3.14*0.08,2)</f>
        <v>0.5</v>
      </c>
      <c r="C466" s="34" t="s">
        <v>93</v>
      </c>
      <c r="D466" s="35" t="s">
        <v>3</v>
      </c>
      <c r="E466" s="36">
        <f t="shared" si="69"/>
        <v>3.3</v>
      </c>
      <c r="F466" s="36">
        <v>1</v>
      </c>
      <c r="G466" s="36">
        <f t="shared" si="70"/>
        <v>3.3</v>
      </c>
      <c r="H466" s="994"/>
    </row>
    <row r="467" spans="1:8" ht="15" customHeight="1" x14ac:dyDescent="0.3">
      <c r="A467" s="33">
        <v>6.4</v>
      </c>
      <c r="B467" s="33">
        <f>ROUND(0.2*2+0.15*2,2)</f>
        <v>0.7</v>
      </c>
      <c r="C467" s="34" t="s">
        <v>111</v>
      </c>
      <c r="D467" s="35" t="s">
        <v>3</v>
      </c>
      <c r="E467" s="36">
        <f t="shared" si="69"/>
        <v>4.4800000000000004</v>
      </c>
      <c r="F467" s="36">
        <v>1</v>
      </c>
      <c r="G467" s="36">
        <f t="shared" si="70"/>
        <v>4.4800000000000004</v>
      </c>
      <c r="H467" s="994"/>
    </row>
    <row r="468" spans="1:8" ht="15" customHeight="1" x14ac:dyDescent="0.3">
      <c r="A468" s="33">
        <v>13.4</v>
      </c>
      <c r="B468" s="33">
        <f>ROUND(0.3*2+0.15*2,2)</f>
        <v>0.9</v>
      </c>
      <c r="C468" s="34" t="s">
        <v>112</v>
      </c>
      <c r="D468" s="35" t="s">
        <v>3</v>
      </c>
      <c r="E468" s="36">
        <f t="shared" si="69"/>
        <v>12.06</v>
      </c>
      <c r="F468" s="36">
        <v>1</v>
      </c>
      <c r="G468" s="36">
        <f t="shared" si="70"/>
        <v>12.06</v>
      </c>
      <c r="H468" s="994"/>
    </row>
    <row r="469" spans="1:8" ht="15" customHeight="1" x14ac:dyDescent="0.3">
      <c r="A469" s="33">
        <v>38</v>
      </c>
      <c r="B469" s="33">
        <f>ROUND(0.4*2+0.15*2,2)</f>
        <v>1.1000000000000001</v>
      </c>
      <c r="C469" s="34" t="s">
        <v>113</v>
      </c>
      <c r="D469" s="35" t="s">
        <v>3</v>
      </c>
      <c r="E469" s="36">
        <f t="shared" si="69"/>
        <v>41.8</v>
      </c>
      <c r="F469" s="36">
        <v>1</v>
      </c>
      <c r="G469" s="36">
        <f t="shared" si="70"/>
        <v>41.8</v>
      </c>
      <c r="H469" s="994"/>
    </row>
    <row r="470" spans="1:8" ht="15" customHeight="1" x14ac:dyDescent="0.3">
      <c r="A470" s="33"/>
      <c r="B470" s="33"/>
      <c r="C470" s="38" t="s">
        <v>39</v>
      </c>
      <c r="D470" s="37" t="s">
        <v>18</v>
      </c>
      <c r="E470" s="48">
        <v>2</v>
      </c>
      <c r="F470" s="39">
        <v>1</v>
      </c>
      <c r="G470" s="39">
        <f t="shared" si="70"/>
        <v>2</v>
      </c>
      <c r="H470" s="994"/>
    </row>
    <row r="471" spans="1:8" ht="15" customHeight="1" x14ac:dyDescent="0.3">
      <c r="A471" s="33"/>
      <c r="B471" s="33"/>
      <c r="C471" s="38" t="s">
        <v>38</v>
      </c>
      <c r="D471" s="37" t="s">
        <v>18</v>
      </c>
      <c r="E471" s="48">
        <v>27</v>
      </c>
      <c r="F471" s="39">
        <v>1</v>
      </c>
      <c r="G471" s="39">
        <f t="shared" si="70"/>
        <v>27</v>
      </c>
      <c r="H471" s="994"/>
    </row>
    <row r="472" spans="1:8" ht="15" customHeight="1" x14ac:dyDescent="0.3">
      <c r="A472" s="33"/>
      <c r="B472" s="33"/>
      <c r="C472" s="38" t="s">
        <v>100</v>
      </c>
      <c r="D472" s="37" t="s">
        <v>18</v>
      </c>
      <c r="E472" s="48">
        <f>1+1</f>
        <v>2</v>
      </c>
      <c r="F472" s="39">
        <v>1</v>
      </c>
      <c r="G472" s="39">
        <f t="shared" si="70"/>
        <v>2</v>
      </c>
      <c r="H472" s="994"/>
    </row>
    <row r="473" spans="1:8" ht="15" customHeight="1" x14ac:dyDescent="0.3">
      <c r="A473" s="33"/>
      <c r="B473" s="33"/>
      <c r="C473" s="38" t="s">
        <v>116</v>
      </c>
      <c r="D473" s="37" t="s">
        <v>18</v>
      </c>
      <c r="E473" s="48">
        <f>1+1</f>
        <v>2</v>
      </c>
      <c r="F473" s="39">
        <v>1</v>
      </c>
      <c r="G473" s="39">
        <f t="shared" si="70"/>
        <v>2</v>
      </c>
      <c r="H473" s="994"/>
    </row>
    <row r="474" spans="1:8" ht="30" customHeight="1" x14ac:dyDescent="0.3">
      <c r="A474" s="33"/>
      <c r="B474" s="33"/>
      <c r="C474" s="38" t="s">
        <v>117</v>
      </c>
      <c r="D474" s="37" t="s">
        <v>18</v>
      </c>
      <c r="E474" s="48">
        <f>1+1</f>
        <v>2</v>
      </c>
      <c r="F474" s="39">
        <v>1</v>
      </c>
      <c r="G474" s="39">
        <f t="shared" si="70"/>
        <v>2</v>
      </c>
      <c r="H474" s="994"/>
    </row>
    <row r="475" spans="1:8" ht="30" customHeight="1" x14ac:dyDescent="0.3">
      <c r="A475" s="33"/>
      <c r="B475" s="33"/>
      <c r="C475" s="38" t="s">
        <v>118</v>
      </c>
      <c r="D475" s="37" t="s">
        <v>18</v>
      </c>
      <c r="E475" s="48">
        <f>1+1</f>
        <v>2</v>
      </c>
      <c r="F475" s="39">
        <v>1</v>
      </c>
      <c r="G475" s="39">
        <f t="shared" si="70"/>
        <v>2</v>
      </c>
      <c r="H475" s="994"/>
    </row>
    <row r="476" spans="1:8" ht="30" customHeight="1" x14ac:dyDescent="0.3">
      <c r="A476" s="33"/>
      <c r="B476" s="33"/>
      <c r="C476" s="38" t="s">
        <v>109</v>
      </c>
      <c r="D476" s="37" t="s">
        <v>18</v>
      </c>
      <c r="E476" s="48">
        <v>13</v>
      </c>
      <c r="F476" s="39">
        <v>1</v>
      </c>
      <c r="G476" s="39">
        <f t="shared" si="70"/>
        <v>13</v>
      </c>
      <c r="H476" s="995"/>
    </row>
    <row r="477" spans="1:8" ht="30" customHeight="1" x14ac:dyDescent="0.3">
      <c r="A477" s="33"/>
      <c r="B477" s="33"/>
      <c r="C477" s="38" t="s">
        <v>61</v>
      </c>
      <c r="D477" s="42" t="s">
        <v>3</v>
      </c>
      <c r="E477" s="36">
        <v>90.1</v>
      </c>
      <c r="F477" s="39"/>
      <c r="G477" s="39"/>
      <c r="H477" s="996" t="s">
        <v>42</v>
      </c>
    </row>
    <row r="478" spans="1:8" ht="15" customHeight="1" x14ac:dyDescent="0.3">
      <c r="A478" s="33"/>
      <c r="B478" s="33"/>
      <c r="C478" s="46" t="s">
        <v>62</v>
      </c>
      <c r="D478" s="42" t="s">
        <v>3</v>
      </c>
      <c r="E478" s="36">
        <f>E477</f>
        <v>90.1</v>
      </c>
      <c r="F478" s="39">
        <v>1.1000000000000001</v>
      </c>
      <c r="G478" s="39">
        <f>ROUND(E478*F478,2)</f>
        <v>99.11</v>
      </c>
      <c r="H478" s="997"/>
    </row>
    <row r="479" spans="1:8" ht="15" customHeight="1" x14ac:dyDescent="0.3">
      <c r="A479" s="33"/>
      <c r="B479" s="33"/>
      <c r="C479" s="46" t="s">
        <v>63</v>
      </c>
      <c r="D479" s="42" t="s">
        <v>2</v>
      </c>
      <c r="E479" s="39">
        <f>E477</f>
        <v>90.1</v>
      </c>
      <c r="F479" s="39">
        <v>0.7</v>
      </c>
      <c r="G479" s="39">
        <f>ROUND(E479*F479,2)</f>
        <v>63.07</v>
      </c>
      <c r="H479" s="998"/>
    </row>
    <row r="480" spans="1:8" ht="15" customHeight="1" x14ac:dyDescent="0.3">
      <c r="A480" s="43"/>
      <c r="B480" s="43"/>
      <c r="C480" s="29" t="s">
        <v>167</v>
      </c>
      <c r="D480" s="28"/>
      <c r="E480" s="44"/>
      <c r="F480" s="44"/>
      <c r="G480" s="44"/>
      <c r="H480" s="28"/>
    </row>
    <row r="481" spans="1:8" ht="15" customHeight="1" x14ac:dyDescent="0.3">
      <c r="A481" s="33">
        <v>8</v>
      </c>
      <c r="B481" s="33">
        <f>ROUND(2*3.14*0.05,2)</f>
        <v>0.31</v>
      </c>
      <c r="C481" s="34" t="s">
        <v>92</v>
      </c>
      <c r="D481" s="35" t="s">
        <v>3</v>
      </c>
      <c r="E481" s="36">
        <f t="shared" ref="E481:E488" si="71">ROUND(A481*B481,2)</f>
        <v>2.48</v>
      </c>
      <c r="F481" s="36">
        <v>1</v>
      </c>
      <c r="G481" s="36">
        <f t="shared" ref="G481:G497" si="72">ROUND(E481*F481,2)</f>
        <v>2.48</v>
      </c>
      <c r="H481" s="993" t="s">
        <v>27</v>
      </c>
    </row>
    <row r="482" spans="1:8" ht="15" customHeight="1" x14ac:dyDescent="0.3">
      <c r="A482" s="33">
        <v>39.599999999999994</v>
      </c>
      <c r="B482" s="33">
        <f>ROUND(2*3.14*0.0625,2)</f>
        <v>0.39</v>
      </c>
      <c r="C482" s="34" t="s">
        <v>87</v>
      </c>
      <c r="D482" s="35" t="s">
        <v>3</v>
      </c>
      <c r="E482" s="36">
        <f t="shared" si="71"/>
        <v>15.44</v>
      </c>
      <c r="F482" s="36">
        <v>1</v>
      </c>
      <c r="G482" s="36">
        <f t="shared" si="72"/>
        <v>15.44</v>
      </c>
      <c r="H482" s="994"/>
    </row>
    <row r="483" spans="1:8" ht="15" customHeight="1" x14ac:dyDescent="0.3">
      <c r="A483" s="33">
        <v>3.3</v>
      </c>
      <c r="B483" s="33">
        <f>ROUND(2*3.14*0.08,2)</f>
        <v>0.5</v>
      </c>
      <c r="C483" s="34" t="s">
        <v>93</v>
      </c>
      <c r="D483" s="35" t="s">
        <v>3</v>
      </c>
      <c r="E483" s="36">
        <f t="shared" si="71"/>
        <v>1.65</v>
      </c>
      <c r="F483" s="36">
        <v>1</v>
      </c>
      <c r="G483" s="36">
        <f t="shared" si="72"/>
        <v>1.65</v>
      </c>
      <c r="H483" s="994"/>
    </row>
    <row r="484" spans="1:8" ht="15" customHeight="1" x14ac:dyDescent="0.3">
      <c r="A484" s="33">
        <v>6.7</v>
      </c>
      <c r="B484" s="33">
        <f>ROUND(0.2*2+0.15*2,2)</f>
        <v>0.7</v>
      </c>
      <c r="C484" s="34" t="s">
        <v>111</v>
      </c>
      <c r="D484" s="35" t="s">
        <v>3</v>
      </c>
      <c r="E484" s="36">
        <f t="shared" si="71"/>
        <v>4.6900000000000004</v>
      </c>
      <c r="F484" s="36">
        <v>1</v>
      </c>
      <c r="G484" s="36">
        <f t="shared" si="72"/>
        <v>4.6900000000000004</v>
      </c>
      <c r="H484" s="994"/>
    </row>
    <row r="485" spans="1:8" ht="15" customHeight="1" x14ac:dyDescent="0.3">
      <c r="A485" s="33">
        <v>6.7</v>
      </c>
      <c r="B485" s="33">
        <f>ROUND(0.3*2+0.15*2,2)</f>
        <v>0.9</v>
      </c>
      <c r="C485" s="34" t="s">
        <v>112</v>
      </c>
      <c r="D485" s="35" t="s">
        <v>3</v>
      </c>
      <c r="E485" s="36">
        <f t="shared" si="71"/>
        <v>6.03</v>
      </c>
      <c r="F485" s="36">
        <v>1</v>
      </c>
      <c r="G485" s="36">
        <f t="shared" si="72"/>
        <v>6.03</v>
      </c>
      <c r="H485" s="994"/>
    </row>
    <row r="486" spans="1:8" ht="15" customHeight="1" x14ac:dyDescent="0.3">
      <c r="A486" s="33">
        <v>6.7</v>
      </c>
      <c r="B486" s="33">
        <f>ROUND(0.4*2+0.15*2,2)</f>
        <v>1.1000000000000001</v>
      </c>
      <c r="C486" s="34" t="s">
        <v>113</v>
      </c>
      <c r="D486" s="35" t="s">
        <v>3</v>
      </c>
      <c r="E486" s="36">
        <f t="shared" si="71"/>
        <v>7.37</v>
      </c>
      <c r="F486" s="36">
        <v>1</v>
      </c>
      <c r="G486" s="36">
        <f t="shared" si="72"/>
        <v>7.37</v>
      </c>
      <c r="H486" s="994"/>
    </row>
    <row r="487" spans="1:8" ht="15" customHeight="1" x14ac:dyDescent="0.3">
      <c r="A487" s="33">
        <v>6.7</v>
      </c>
      <c r="B487" s="33">
        <f>ROUND(0.5*2+0.15*2,2)</f>
        <v>1.3</v>
      </c>
      <c r="C487" s="34" t="s">
        <v>114</v>
      </c>
      <c r="D487" s="35" t="s">
        <v>3</v>
      </c>
      <c r="E487" s="36">
        <f t="shared" si="71"/>
        <v>8.7100000000000009</v>
      </c>
      <c r="F487" s="36">
        <v>1</v>
      </c>
      <c r="G487" s="36">
        <f t="shared" si="72"/>
        <v>8.7100000000000009</v>
      </c>
      <c r="H487" s="994"/>
    </row>
    <row r="488" spans="1:8" ht="15" customHeight="1" x14ac:dyDescent="0.3">
      <c r="A488" s="33">
        <v>14.1</v>
      </c>
      <c r="B488" s="33">
        <f>ROUND(0.6*2+0.15*2,2)</f>
        <v>1.5</v>
      </c>
      <c r="C488" s="34" t="s">
        <v>115</v>
      </c>
      <c r="D488" s="35" t="s">
        <v>3</v>
      </c>
      <c r="E488" s="36">
        <f t="shared" si="71"/>
        <v>21.15</v>
      </c>
      <c r="F488" s="36">
        <v>1</v>
      </c>
      <c r="G488" s="36">
        <f t="shared" si="72"/>
        <v>21.15</v>
      </c>
      <c r="H488" s="994"/>
    </row>
    <row r="489" spans="1:8" ht="15" customHeight="1" x14ac:dyDescent="0.3">
      <c r="A489" s="33"/>
      <c r="B489" s="33"/>
      <c r="C489" s="38" t="s">
        <v>39</v>
      </c>
      <c r="D489" s="37" t="s">
        <v>18</v>
      </c>
      <c r="E489" s="48">
        <f t="shared" ref="E489:E496" si="73">E153</f>
        <v>2</v>
      </c>
      <c r="F489" s="39">
        <v>1</v>
      </c>
      <c r="G489" s="39">
        <f t="shared" si="72"/>
        <v>2</v>
      </c>
      <c r="H489" s="994"/>
    </row>
    <row r="490" spans="1:8" ht="15" customHeight="1" x14ac:dyDescent="0.3">
      <c r="A490" s="33"/>
      <c r="B490" s="33"/>
      <c r="C490" s="38" t="s">
        <v>38</v>
      </c>
      <c r="D490" s="37" t="s">
        <v>18</v>
      </c>
      <c r="E490" s="48">
        <f t="shared" si="73"/>
        <v>25</v>
      </c>
      <c r="F490" s="39">
        <v>1</v>
      </c>
      <c r="G490" s="39">
        <f t="shared" si="72"/>
        <v>25</v>
      </c>
      <c r="H490" s="994"/>
    </row>
    <row r="491" spans="1:8" ht="15" customHeight="1" x14ac:dyDescent="0.3">
      <c r="A491" s="33"/>
      <c r="B491" s="33"/>
      <c r="C491" s="38" t="s">
        <v>100</v>
      </c>
      <c r="D491" s="37" t="s">
        <v>18</v>
      </c>
      <c r="E491" s="48">
        <f t="shared" si="73"/>
        <v>1</v>
      </c>
      <c r="F491" s="39">
        <v>1</v>
      </c>
      <c r="G491" s="39">
        <f t="shared" si="72"/>
        <v>1</v>
      </c>
      <c r="H491" s="994"/>
    </row>
    <row r="492" spans="1:8" ht="15" customHeight="1" x14ac:dyDescent="0.3">
      <c r="A492" s="33"/>
      <c r="B492" s="33"/>
      <c r="C492" s="38" t="s">
        <v>116</v>
      </c>
      <c r="D492" s="37" t="s">
        <v>18</v>
      </c>
      <c r="E492" s="48">
        <f t="shared" si="73"/>
        <v>1</v>
      </c>
      <c r="F492" s="39">
        <v>1</v>
      </c>
      <c r="G492" s="39">
        <f t="shared" si="72"/>
        <v>1</v>
      </c>
      <c r="H492" s="994"/>
    </row>
    <row r="493" spans="1:8" ht="30" customHeight="1" x14ac:dyDescent="0.3">
      <c r="A493" s="33"/>
      <c r="B493" s="33"/>
      <c r="C493" s="38" t="s">
        <v>117</v>
      </c>
      <c r="D493" s="37" t="s">
        <v>18</v>
      </c>
      <c r="E493" s="48">
        <f t="shared" si="73"/>
        <v>1</v>
      </c>
      <c r="F493" s="39">
        <v>1</v>
      </c>
      <c r="G493" s="39">
        <f t="shared" si="72"/>
        <v>1</v>
      </c>
      <c r="H493" s="994"/>
    </row>
    <row r="494" spans="1:8" ht="30" customHeight="1" x14ac:dyDescent="0.3">
      <c r="A494" s="33"/>
      <c r="B494" s="33"/>
      <c r="C494" s="38" t="s">
        <v>118</v>
      </c>
      <c r="D494" s="37" t="s">
        <v>18</v>
      </c>
      <c r="E494" s="48">
        <f t="shared" si="73"/>
        <v>1</v>
      </c>
      <c r="F494" s="39">
        <v>1</v>
      </c>
      <c r="G494" s="39">
        <f t="shared" si="72"/>
        <v>1</v>
      </c>
      <c r="H494" s="994"/>
    </row>
    <row r="495" spans="1:8" ht="30" customHeight="1" x14ac:dyDescent="0.3">
      <c r="A495" s="33"/>
      <c r="B495" s="33"/>
      <c r="C495" s="38" t="s">
        <v>119</v>
      </c>
      <c r="D495" s="37" t="s">
        <v>18</v>
      </c>
      <c r="E495" s="48">
        <f t="shared" si="73"/>
        <v>1</v>
      </c>
      <c r="F495" s="39">
        <v>1</v>
      </c>
      <c r="G495" s="39">
        <f t="shared" si="72"/>
        <v>1</v>
      </c>
      <c r="H495" s="994"/>
    </row>
    <row r="496" spans="1:8" ht="30" customHeight="1" x14ac:dyDescent="0.3">
      <c r="A496" s="33"/>
      <c r="B496" s="33"/>
      <c r="C496" s="38" t="s">
        <v>120</v>
      </c>
      <c r="D496" s="37" t="s">
        <v>18</v>
      </c>
      <c r="E496" s="48">
        <f t="shared" si="73"/>
        <v>1</v>
      </c>
      <c r="F496" s="39">
        <v>1</v>
      </c>
      <c r="G496" s="39">
        <f t="shared" si="72"/>
        <v>1</v>
      </c>
      <c r="H496" s="994"/>
    </row>
    <row r="497" spans="1:8" ht="30" customHeight="1" x14ac:dyDescent="0.3">
      <c r="A497" s="33"/>
      <c r="B497" s="33"/>
      <c r="C497" s="38" t="s">
        <v>109</v>
      </c>
      <c r="D497" s="37" t="s">
        <v>18</v>
      </c>
      <c r="E497" s="48">
        <v>13</v>
      </c>
      <c r="F497" s="39">
        <v>1</v>
      </c>
      <c r="G497" s="39">
        <f t="shared" si="72"/>
        <v>13</v>
      </c>
      <c r="H497" s="995"/>
    </row>
    <row r="498" spans="1:8" ht="30" customHeight="1" x14ac:dyDescent="0.3">
      <c r="A498" s="33"/>
      <c r="B498" s="33"/>
      <c r="C498" s="38" t="s">
        <v>61</v>
      </c>
      <c r="D498" s="42" t="s">
        <v>3</v>
      </c>
      <c r="E498" s="36">
        <v>76.61</v>
      </c>
      <c r="F498" s="39"/>
      <c r="G498" s="39"/>
      <c r="H498" s="996" t="s">
        <v>42</v>
      </c>
    </row>
    <row r="499" spans="1:8" ht="15" customHeight="1" x14ac:dyDescent="0.3">
      <c r="A499" s="33"/>
      <c r="B499" s="33"/>
      <c r="C499" s="46" t="s">
        <v>62</v>
      </c>
      <c r="D499" s="42" t="s">
        <v>3</v>
      </c>
      <c r="E499" s="36">
        <f>E498</f>
        <v>76.61</v>
      </c>
      <c r="F499" s="39">
        <v>1.1000000000000001</v>
      </c>
      <c r="G499" s="39">
        <f>ROUND(E499*F499,2)</f>
        <v>84.27</v>
      </c>
      <c r="H499" s="997"/>
    </row>
    <row r="500" spans="1:8" ht="15" customHeight="1" x14ac:dyDescent="0.3">
      <c r="A500" s="33"/>
      <c r="B500" s="33"/>
      <c r="C500" s="46" t="s">
        <v>63</v>
      </c>
      <c r="D500" s="42" t="s">
        <v>2</v>
      </c>
      <c r="E500" s="39">
        <f>E498</f>
        <v>76.61</v>
      </c>
      <c r="F500" s="39">
        <v>0.7</v>
      </c>
      <c r="G500" s="39">
        <f>ROUND(E500*F500,2)</f>
        <v>53.63</v>
      </c>
      <c r="H500" s="998"/>
    </row>
    <row r="501" spans="1:8" ht="15" customHeight="1" x14ac:dyDescent="0.3">
      <c r="A501" s="43"/>
      <c r="B501" s="43"/>
      <c r="C501" s="29" t="s">
        <v>168</v>
      </c>
      <c r="D501" s="28"/>
      <c r="E501" s="44"/>
      <c r="F501" s="44"/>
      <c r="G501" s="44"/>
      <c r="H501" s="47"/>
    </row>
    <row r="502" spans="1:8" ht="15" customHeight="1" x14ac:dyDescent="0.3">
      <c r="A502" s="33">
        <v>8</v>
      </c>
      <c r="B502" s="33">
        <f>ROUND(2*3.14*0.05,2)</f>
        <v>0.31</v>
      </c>
      <c r="C502" s="34" t="s">
        <v>92</v>
      </c>
      <c r="D502" s="35" t="s">
        <v>3</v>
      </c>
      <c r="E502" s="36">
        <f t="shared" ref="E502:E509" si="74">ROUND(A502*B502,2)</f>
        <v>2.48</v>
      </c>
      <c r="F502" s="36">
        <v>1</v>
      </c>
      <c r="G502" s="36">
        <f t="shared" ref="G502:G518" si="75">ROUND(E502*F502,2)</f>
        <v>2.48</v>
      </c>
      <c r="H502" s="993" t="s">
        <v>27</v>
      </c>
    </row>
    <row r="503" spans="1:8" ht="15" customHeight="1" x14ac:dyDescent="0.3">
      <c r="A503" s="33">
        <v>39.599999999999994</v>
      </c>
      <c r="B503" s="33">
        <f>ROUND(2*3.14*0.0625,2)</f>
        <v>0.39</v>
      </c>
      <c r="C503" s="34" t="s">
        <v>87</v>
      </c>
      <c r="D503" s="35" t="s">
        <v>3</v>
      </c>
      <c r="E503" s="36">
        <f t="shared" si="74"/>
        <v>15.44</v>
      </c>
      <c r="F503" s="36">
        <v>1</v>
      </c>
      <c r="G503" s="36">
        <f t="shared" si="75"/>
        <v>15.44</v>
      </c>
      <c r="H503" s="994"/>
    </row>
    <row r="504" spans="1:8" ht="15" customHeight="1" x14ac:dyDescent="0.3">
      <c r="A504" s="33">
        <v>3.3</v>
      </c>
      <c r="B504" s="33">
        <f>ROUND(2*3.14*0.08,2)</f>
        <v>0.5</v>
      </c>
      <c r="C504" s="34" t="s">
        <v>93</v>
      </c>
      <c r="D504" s="35" t="s">
        <v>3</v>
      </c>
      <c r="E504" s="36">
        <f t="shared" si="74"/>
        <v>1.65</v>
      </c>
      <c r="F504" s="36">
        <v>1</v>
      </c>
      <c r="G504" s="36">
        <f t="shared" si="75"/>
        <v>1.65</v>
      </c>
      <c r="H504" s="994"/>
    </row>
    <row r="505" spans="1:8" ht="15" customHeight="1" x14ac:dyDescent="0.3">
      <c r="A505" s="33">
        <v>6.7</v>
      </c>
      <c r="B505" s="33">
        <f>ROUND(0.2*4,2)</f>
        <v>0.8</v>
      </c>
      <c r="C505" s="34" t="s">
        <v>71</v>
      </c>
      <c r="D505" s="35" t="s">
        <v>3</v>
      </c>
      <c r="E505" s="36">
        <f t="shared" si="74"/>
        <v>5.36</v>
      </c>
      <c r="F505" s="36">
        <v>1</v>
      </c>
      <c r="G505" s="36">
        <f t="shared" si="75"/>
        <v>5.36</v>
      </c>
      <c r="H505" s="994"/>
    </row>
    <row r="506" spans="1:8" ht="15" customHeight="1" x14ac:dyDescent="0.3">
      <c r="A506" s="33">
        <v>6.7</v>
      </c>
      <c r="B506" s="33">
        <f>ROUND(0.3*2+0.2*2,2)</f>
        <v>1</v>
      </c>
      <c r="C506" s="34" t="s">
        <v>94</v>
      </c>
      <c r="D506" s="35" t="s">
        <v>3</v>
      </c>
      <c r="E506" s="36">
        <f t="shared" si="74"/>
        <v>6.7</v>
      </c>
      <c r="F506" s="36">
        <v>1</v>
      </c>
      <c r="G506" s="36">
        <f t="shared" si="75"/>
        <v>6.7</v>
      </c>
      <c r="H506" s="994"/>
    </row>
    <row r="507" spans="1:8" ht="15" customHeight="1" x14ac:dyDescent="0.3">
      <c r="A507" s="33">
        <v>6.7</v>
      </c>
      <c r="B507" s="33">
        <f>ROUND(0.4*2+0.2*2,2)</f>
        <v>1.2</v>
      </c>
      <c r="C507" s="34" t="s">
        <v>95</v>
      </c>
      <c r="D507" s="35" t="s">
        <v>3</v>
      </c>
      <c r="E507" s="36">
        <f t="shared" si="74"/>
        <v>8.0399999999999991</v>
      </c>
      <c r="F507" s="36">
        <v>1</v>
      </c>
      <c r="G507" s="36">
        <f t="shared" si="75"/>
        <v>8.0399999999999991</v>
      </c>
      <c r="H507" s="994"/>
    </row>
    <row r="508" spans="1:8" ht="15" customHeight="1" x14ac:dyDescent="0.3">
      <c r="A508" s="33">
        <v>6.7</v>
      </c>
      <c r="B508" s="33">
        <f>ROUND(0.5*2+0.2*2,2)</f>
        <v>1.4</v>
      </c>
      <c r="C508" s="34" t="s">
        <v>96</v>
      </c>
      <c r="D508" s="35" t="s">
        <v>3</v>
      </c>
      <c r="E508" s="36">
        <f t="shared" si="74"/>
        <v>9.3800000000000008</v>
      </c>
      <c r="F508" s="36">
        <v>1</v>
      </c>
      <c r="G508" s="36">
        <f t="shared" si="75"/>
        <v>9.3800000000000008</v>
      </c>
      <c r="H508" s="994"/>
    </row>
    <row r="509" spans="1:8" ht="15" customHeight="1" x14ac:dyDescent="0.3">
      <c r="A509" s="33">
        <v>14.1</v>
      </c>
      <c r="B509" s="33">
        <f>ROUND(0.6*2+0.2*2,2)</f>
        <v>1.6</v>
      </c>
      <c r="C509" s="34" t="s">
        <v>97</v>
      </c>
      <c r="D509" s="35" t="s">
        <v>3</v>
      </c>
      <c r="E509" s="36">
        <f t="shared" si="74"/>
        <v>22.56</v>
      </c>
      <c r="F509" s="36">
        <v>1</v>
      </c>
      <c r="G509" s="36">
        <f t="shared" si="75"/>
        <v>22.56</v>
      </c>
      <c r="H509" s="994"/>
    </row>
    <row r="510" spans="1:8" ht="15" customHeight="1" x14ac:dyDescent="0.3">
      <c r="A510" s="33"/>
      <c r="B510" s="33"/>
      <c r="C510" s="38" t="s">
        <v>39</v>
      </c>
      <c r="D510" s="37" t="s">
        <v>18</v>
      </c>
      <c r="E510" s="48">
        <f t="shared" ref="E510:E517" si="76">E132</f>
        <v>2</v>
      </c>
      <c r="F510" s="39">
        <v>1</v>
      </c>
      <c r="G510" s="39">
        <f t="shared" si="75"/>
        <v>2</v>
      </c>
      <c r="H510" s="994"/>
    </row>
    <row r="511" spans="1:8" ht="15" customHeight="1" x14ac:dyDescent="0.3">
      <c r="A511" s="33"/>
      <c r="B511" s="33"/>
      <c r="C511" s="38" t="s">
        <v>38</v>
      </c>
      <c r="D511" s="37" t="s">
        <v>18</v>
      </c>
      <c r="E511" s="48">
        <f t="shared" si="76"/>
        <v>25</v>
      </c>
      <c r="F511" s="39">
        <v>1</v>
      </c>
      <c r="G511" s="39">
        <f t="shared" si="75"/>
        <v>25</v>
      </c>
      <c r="H511" s="994"/>
    </row>
    <row r="512" spans="1:8" ht="15" customHeight="1" x14ac:dyDescent="0.3">
      <c r="A512" s="33"/>
      <c r="B512" s="33"/>
      <c r="C512" s="38" t="s">
        <v>100</v>
      </c>
      <c r="D512" s="37" t="s">
        <v>18</v>
      </c>
      <c r="E512" s="48">
        <f t="shared" si="76"/>
        <v>1</v>
      </c>
      <c r="F512" s="39">
        <v>1</v>
      </c>
      <c r="G512" s="39">
        <f t="shared" si="75"/>
        <v>1</v>
      </c>
      <c r="H512" s="994"/>
    </row>
    <row r="513" spans="1:8" ht="15" customHeight="1" x14ac:dyDescent="0.3">
      <c r="A513" s="33"/>
      <c r="B513" s="33"/>
      <c r="C513" s="38" t="s">
        <v>102</v>
      </c>
      <c r="D513" s="37" t="s">
        <v>18</v>
      </c>
      <c r="E513" s="48">
        <f t="shared" si="76"/>
        <v>1</v>
      </c>
      <c r="F513" s="39">
        <v>1</v>
      </c>
      <c r="G513" s="39">
        <f t="shared" si="75"/>
        <v>1</v>
      </c>
      <c r="H513" s="994"/>
    </row>
    <row r="514" spans="1:8" ht="30" customHeight="1" x14ac:dyDescent="0.3">
      <c r="A514" s="33"/>
      <c r="B514" s="33"/>
      <c r="C514" s="38" t="s">
        <v>103</v>
      </c>
      <c r="D514" s="37" t="s">
        <v>18</v>
      </c>
      <c r="E514" s="48">
        <f t="shared" si="76"/>
        <v>1</v>
      </c>
      <c r="F514" s="39">
        <v>1</v>
      </c>
      <c r="G514" s="39">
        <f t="shared" si="75"/>
        <v>1</v>
      </c>
      <c r="H514" s="994"/>
    </row>
    <row r="515" spans="1:8" ht="30" customHeight="1" x14ac:dyDescent="0.3">
      <c r="A515" s="33"/>
      <c r="B515" s="33"/>
      <c r="C515" s="38" t="s">
        <v>105</v>
      </c>
      <c r="D515" s="37" t="s">
        <v>18</v>
      </c>
      <c r="E515" s="48">
        <f t="shared" si="76"/>
        <v>1</v>
      </c>
      <c r="F515" s="39">
        <v>1</v>
      </c>
      <c r="G515" s="39">
        <f t="shared" si="75"/>
        <v>1</v>
      </c>
      <c r="H515" s="994"/>
    </row>
    <row r="516" spans="1:8" ht="30" customHeight="1" x14ac:dyDescent="0.3">
      <c r="A516" s="33"/>
      <c r="B516" s="33"/>
      <c r="C516" s="38" t="s">
        <v>107</v>
      </c>
      <c r="D516" s="37" t="s">
        <v>18</v>
      </c>
      <c r="E516" s="48">
        <f t="shared" si="76"/>
        <v>1</v>
      </c>
      <c r="F516" s="39">
        <v>1</v>
      </c>
      <c r="G516" s="39">
        <f t="shared" si="75"/>
        <v>1</v>
      </c>
      <c r="H516" s="994"/>
    </row>
    <row r="517" spans="1:8" ht="30" customHeight="1" x14ac:dyDescent="0.3">
      <c r="A517" s="33"/>
      <c r="B517" s="33"/>
      <c r="C517" s="38" t="s">
        <v>108</v>
      </c>
      <c r="D517" s="37" t="s">
        <v>18</v>
      </c>
      <c r="E517" s="48">
        <f t="shared" si="76"/>
        <v>1</v>
      </c>
      <c r="F517" s="39">
        <v>1</v>
      </c>
      <c r="G517" s="39">
        <f t="shared" si="75"/>
        <v>1</v>
      </c>
      <c r="H517" s="994"/>
    </row>
    <row r="518" spans="1:8" ht="30" customHeight="1" x14ac:dyDescent="0.3">
      <c r="A518" s="33"/>
      <c r="B518" s="33"/>
      <c r="C518" s="38" t="s">
        <v>109</v>
      </c>
      <c r="D518" s="37" t="s">
        <v>18</v>
      </c>
      <c r="E518" s="48">
        <v>13</v>
      </c>
      <c r="F518" s="39">
        <v>1</v>
      </c>
      <c r="G518" s="39">
        <f t="shared" si="75"/>
        <v>13</v>
      </c>
      <c r="H518" s="995"/>
    </row>
    <row r="519" spans="1:8" ht="30" customHeight="1" x14ac:dyDescent="0.3">
      <c r="A519" s="33"/>
      <c r="B519" s="33"/>
      <c r="C519" s="38" t="s">
        <v>61</v>
      </c>
      <c r="D519" s="42" t="s">
        <v>3</v>
      </c>
      <c r="E519" s="36">
        <v>80.84</v>
      </c>
      <c r="F519" s="39"/>
      <c r="G519" s="39"/>
      <c r="H519" s="996" t="s">
        <v>42</v>
      </c>
    </row>
    <row r="520" spans="1:8" ht="15" customHeight="1" x14ac:dyDescent="0.3">
      <c r="A520" s="33"/>
      <c r="B520" s="33"/>
      <c r="C520" s="46" t="s">
        <v>62</v>
      </c>
      <c r="D520" s="42" t="s">
        <v>3</v>
      </c>
      <c r="E520" s="36">
        <f>E519</f>
        <v>80.84</v>
      </c>
      <c r="F520" s="39">
        <v>1.1000000000000001</v>
      </c>
      <c r="G520" s="39">
        <f>ROUND(E520*F520,2)</f>
        <v>88.92</v>
      </c>
      <c r="H520" s="997"/>
    </row>
    <row r="521" spans="1:8" ht="15" customHeight="1" x14ac:dyDescent="0.3">
      <c r="A521" s="33"/>
      <c r="B521" s="33"/>
      <c r="C521" s="46" t="s">
        <v>63</v>
      </c>
      <c r="D521" s="42" t="s">
        <v>2</v>
      </c>
      <c r="E521" s="39">
        <f>E519</f>
        <v>80.84</v>
      </c>
      <c r="F521" s="39">
        <v>0.7</v>
      </c>
      <c r="G521" s="39">
        <f>ROUND(E521*F521,2)</f>
        <v>56.59</v>
      </c>
      <c r="H521" s="998"/>
    </row>
    <row r="522" spans="1:8" ht="15" customHeight="1" x14ac:dyDescent="0.3">
      <c r="A522" s="43"/>
      <c r="B522" s="43"/>
      <c r="C522" s="29" t="s">
        <v>169</v>
      </c>
      <c r="D522" s="28"/>
      <c r="E522" s="44"/>
      <c r="F522" s="44"/>
      <c r="G522" s="44"/>
      <c r="H522" s="47"/>
    </row>
    <row r="523" spans="1:8" ht="15" customHeight="1" x14ac:dyDescent="0.3">
      <c r="A523" s="33">
        <v>1</v>
      </c>
      <c r="B523" s="33">
        <f>ROUND(2*3.14*0.0625,2)</f>
        <v>0.39</v>
      </c>
      <c r="C523" s="34" t="s">
        <v>87</v>
      </c>
      <c r="D523" s="35" t="s">
        <v>3</v>
      </c>
      <c r="E523" s="36">
        <f t="shared" ref="E523" si="77">ROUND(A523*B523,2)</f>
        <v>0.39</v>
      </c>
      <c r="F523" s="36">
        <v>1</v>
      </c>
      <c r="G523" s="36">
        <f>ROUND(E523*F523,2)</f>
        <v>0.39</v>
      </c>
      <c r="H523" s="993" t="s">
        <v>27</v>
      </c>
    </row>
    <row r="524" spans="1:8" ht="15" customHeight="1" x14ac:dyDescent="0.3">
      <c r="A524" s="33"/>
      <c r="B524" s="33"/>
      <c r="C524" s="38" t="s">
        <v>170</v>
      </c>
      <c r="D524" s="52"/>
      <c r="E524" s="53"/>
      <c r="F524" s="53"/>
      <c r="G524" s="53"/>
      <c r="H524" s="994"/>
    </row>
    <row r="525" spans="1:8" ht="15" customHeight="1" x14ac:dyDescent="0.3">
      <c r="A525" s="33"/>
      <c r="B525" s="33"/>
      <c r="C525" s="52" t="s">
        <v>171</v>
      </c>
      <c r="D525" s="37" t="s">
        <v>18</v>
      </c>
      <c r="E525" s="48">
        <v>1</v>
      </c>
      <c r="F525" s="39">
        <v>1</v>
      </c>
      <c r="G525" s="39">
        <f>ROUND(E525*F525,2)</f>
        <v>1</v>
      </c>
      <c r="H525" s="995"/>
    </row>
    <row r="526" spans="1:8" ht="15" customHeight="1" x14ac:dyDescent="0.3">
      <c r="A526" s="33"/>
      <c r="B526" s="33"/>
      <c r="C526" s="52" t="s">
        <v>172</v>
      </c>
      <c r="D526" s="37" t="s">
        <v>3</v>
      </c>
      <c r="E526" s="54">
        <v>0.5</v>
      </c>
      <c r="F526" s="55">
        <v>1.1000000000000001</v>
      </c>
      <c r="G526" s="55">
        <f>ROUND(E526*F526,2)</f>
        <v>0.55000000000000004</v>
      </c>
      <c r="H526" s="996" t="s">
        <v>42</v>
      </c>
    </row>
    <row r="527" spans="1:8" ht="15" customHeight="1" x14ac:dyDescent="0.3">
      <c r="A527" s="33"/>
      <c r="B527" s="33"/>
      <c r="C527" s="52" t="s">
        <v>173</v>
      </c>
      <c r="D527" s="37" t="s">
        <v>3</v>
      </c>
      <c r="E527" s="54">
        <v>0.5</v>
      </c>
      <c r="F527" s="55">
        <v>1.1000000000000001</v>
      </c>
      <c r="G527" s="55">
        <f>ROUND(E527*F527,2)</f>
        <v>0.55000000000000004</v>
      </c>
      <c r="H527" s="998"/>
    </row>
    <row r="528" spans="1:8" ht="15" customHeight="1" x14ac:dyDescent="0.3">
      <c r="A528" s="43"/>
      <c r="B528" s="43"/>
      <c r="C528" s="29" t="s">
        <v>174</v>
      </c>
      <c r="D528" s="28"/>
      <c r="E528" s="44"/>
      <c r="F528" s="44"/>
      <c r="G528" s="44"/>
      <c r="H528" s="47"/>
    </row>
    <row r="529" spans="1:8" ht="15" customHeight="1" x14ac:dyDescent="0.3">
      <c r="A529" s="33">
        <v>1</v>
      </c>
      <c r="B529" s="33">
        <f>ROUND(2*3.14*0.0625,2)</f>
        <v>0.39</v>
      </c>
      <c r="C529" s="34" t="s">
        <v>87</v>
      </c>
      <c r="D529" s="35" t="s">
        <v>3</v>
      </c>
      <c r="E529" s="36">
        <f t="shared" ref="E529" si="78">ROUND(A529*B529,2)</f>
        <v>0.39</v>
      </c>
      <c r="F529" s="36">
        <v>1</v>
      </c>
      <c r="G529" s="36">
        <f>ROUND(E529*F529,2)</f>
        <v>0.39</v>
      </c>
      <c r="H529" s="993" t="s">
        <v>27</v>
      </c>
    </row>
    <row r="530" spans="1:8" ht="15" customHeight="1" x14ac:dyDescent="0.3">
      <c r="A530" s="33"/>
      <c r="B530" s="33"/>
      <c r="C530" s="38" t="s">
        <v>170</v>
      </c>
      <c r="D530" s="52"/>
      <c r="E530" s="53"/>
      <c r="F530" s="53"/>
      <c r="G530" s="53"/>
      <c r="H530" s="994"/>
    </row>
    <row r="531" spans="1:8" ht="15" customHeight="1" x14ac:dyDescent="0.3">
      <c r="A531" s="33"/>
      <c r="B531" s="33"/>
      <c r="C531" s="52" t="s">
        <v>171</v>
      </c>
      <c r="D531" s="37" t="s">
        <v>18</v>
      </c>
      <c r="E531" s="48">
        <v>1</v>
      </c>
      <c r="F531" s="39">
        <v>1</v>
      </c>
      <c r="G531" s="39">
        <f>ROUND(E531*F531,2)</f>
        <v>1</v>
      </c>
      <c r="H531" s="995"/>
    </row>
    <row r="532" spans="1:8" ht="15" customHeight="1" x14ac:dyDescent="0.3">
      <c r="A532" s="33"/>
      <c r="B532" s="33"/>
      <c r="C532" s="52" t="s">
        <v>175</v>
      </c>
      <c r="D532" s="37" t="s">
        <v>3</v>
      </c>
      <c r="E532" s="54">
        <v>0.5</v>
      </c>
      <c r="F532" s="55">
        <v>1.1000000000000001</v>
      </c>
      <c r="G532" s="55">
        <f>ROUND(E532*F532,2)</f>
        <v>0.55000000000000004</v>
      </c>
      <c r="H532" s="996" t="s">
        <v>42</v>
      </c>
    </row>
    <row r="533" spans="1:8" ht="15" customHeight="1" x14ac:dyDescent="0.3">
      <c r="A533" s="33"/>
      <c r="B533" s="33"/>
      <c r="C533" s="52" t="s">
        <v>173</v>
      </c>
      <c r="D533" s="37" t="s">
        <v>3</v>
      </c>
      <c r="E533" s="54">
        <v>0.5</v>
      </c>
      <c r="F533" s="55">
        <v>1.1000000000000001</v>
      </c>
      <c r="G533" s="55">
        <f>ROUND(E533*F533,2)</f>
        <v>0.55000000000000004</v>
      </c>
      <c r="H533" s="998"/>
    </row>
    <row r="534" spans="1:8" ht="15" customHeight="1" x14ac:dyDescent="0.3">
      <c r="A534" s="43"/>
      <c r="B534" s="43"/>
      <c r="C534" s="29" t="s">
        <v>176</v>
      </c>
      <c r="D534" s="28"/>
      <c r="E534" s="44"/>
      <c r="F534" s="44"/>
      <c r="G534" s="44"/>
      <c r="H534" s="47"/>
    </row>
    <row r="535" spans="1:8" ht="15" customHeight="1" x14ac:dyDescent="0.3">
      <c r="A535" s="33">
        <v>2.8</v>
      </c>
      <c r="B535" s="33">
        <f>0.6*2+0.35*2</f>
        <v>1.9</v>
      </c>
      <c r="C535" s="34" t="s">
        <v>177</v>
      </c>
      <c r="D535" s="35" t="s">
        <v>3</v>
      </c>
      <c r="E535" s="36">
        <f t="shared" ref="E535:E540" si="79">ROUND(A535*B535,2)</f>
        <v>5.32</v>
      </c>
      <c r="F535" s="36">
        <v>1</v>
      </c>
      <c r="G535" s="36">
        <f t="shared" ref="G535:G547" si="80">ROUND(E535*F535,2)</f>
        <v>5.32</v>
      </c>
      <c r="H535" s="993" t="s">
        <v>27</v>
      </c>
    </row>
    <row r="536" spans="1:8" ht="15" customHeight="1" x14ac:dyDescent="0.3">
      <c r="A536" s="33">
        <v>1.2</v>
      </c>
      <c r="B536" s="33">
        <f>0.6*2+0.7*2</f>
        <v>2.5999999999999996</v>
      </c>
      <c r="C536" s="34" t="s">
        <v>178</v>
      </c>
      <c r="D536" s="35" t="s">
        <v>3</v>
      </c>
      <c r="E536" s="36">
        <f t="shared" si="79"/>
        <v>3.12</v>
      </c>
      <c r="F536" s="36">
        <v>1</v>
      </c>
      <c r="G536" s="36">
        <f t="shared" si="80"/>
        <v>3.12</v>
      </c>
      <c r="H536" s="994"/>
    </row>
    <row r="537" spans="1:8" ht="15" customHeight="1" x14ac:dyDescent="0.3">
      <c r="A537" s="33">
        <v>5.8</v>
      </c>
      <c r="B537" s="33">
        <f>0.7*2+0.6*2</f>
        <v>2.5999999999999996</v>
      </c>
      <c r="C537" s="34" t="s">
        <v>179</v>
      </c>
      <c r="D537" s="35" t="s">
        <v>3</v>
      </c>
      <c r="E537" s="36">
        <f t="shared" si="79"/>
        <v>15.08</v>
      </c>
      <c r="F537" s="36">
        <v>1</v>
      </c>
      <c r="G537" s="36">
        <f t="shared" si="80"/>
        <v>15.08</v>
      </c>
      <c r="H537" s="994"/>
    </row>
    <row r="538" spans="1:8" ht="15" customHeight="1" x14ac:dyDescent="0.3">
      <c r="A538" s="33">
        <v>0.2</v>
      </c>
      <c r="B538" s="33">
        <f>0.8*2+0.6*2</f>
        <v>2.8</v>
      </c>
      <c r="C538" s="34" t="s">
        <v>180</v>
      </c>
      <c r="D538" s="35" t="s">
        <v>3</v>
      </c>
      <c r="E538" s="36">
        <f t="shared" si="79"/>
        <v>0.56000000000000005</v>
      </c>
      <c r="F538" s="36">
        <v>1</v>
      </c>
      <c r="G538" s="36">
        <f t="shared" si="80"/>
        <v>0.56000000000000005</v>
      </c>
      <c r="H538" s="994"/>
    </row>
    <row r="539" spans="1:8" ht="15" customHeight="1" x14ac:dyDescent="0.3">
      <c r="A539" s="33">
        <v>108.6</v>
      </c>
      <c r="B539" s="33">
        <f>1.2*2+0.35*2</f>
        <v>3.0999999999999996</v>
      </c>
      <c r="C539" s="34" t="s">
        <v>181</v>
      </c>
      <c r="D539" s="35" t="s">
        <v>3</v>
      </c>
      <c r="E539" s="36">
        <f t="shared" si="79"/>
        <v>336.66</v>
      </c>
      <c r="F539" s="36">
        <v>1</v>
      </c>
      <c r="G539" s="36">
        <f t="shared" si="80"/>
        <v>336.66</v>
      </c>
      <c r="H539" s="994"/>
    </row>
    <row r="540" spans="1:8" ht="15" customHeight="1" x14ac:dyDescent="0.3">
      <c r="A540" s="33">
        <v>0.3</v>
      </c>
      <c r="B540" s="33">
        <f>ROUND(2*3.14*0.71/2,2)</f>
        <v>2.23</v>
      </c>
      <c r="C540" s="34" t="s">
        <v>182</v>
      </c>
      <c r="D540" s="35" t="s">
        <v>3</v>
      </c>
      <c r="E540" s="36">
        <f t="shared" si="79"/>
        <v>0.67</v>
      </c>
      <c r="F540" s="36">
        <v>1</v>
      </c>
      <c r="G540" s="36">
        <f t="shared" si="80"/>
        <v>0.67</v>
      </c>
      <c r="H540" s="994"/>
    </row>
    <row r="541" spans="1:8" ht="15" customHeight="1" x14ac:dyDescent="0.3">
      <c r="A541" s="33"/>
      <c r="B541" s="56"/>
      <c r="C541" s="38" t="s">
        <v>183</v>
      </c>
      <c r="D541" s="37" t="s">
        <v>18</v>
      </c>
      <c r="E541" s="48">
        <v>1</v>
      </c>
      <c r="F541" s="39">
        <v>1</v>
      </c>
      <c r="G541" s="39">
        <f t="shared" si="80"/>
        <v>1</v>
      </c>
      <c r="H541" s="994"/>
    </row>
    <row r="542" spans="1:8" ht="15" customHeight="1" x14ac:dyDescent="0.3">
      <c r="A542" s="33"/>
      <c r="B542" s="33"/>
      <c r="C542" s="38" t="s">
        <v>184</v>
      </c>
      <c r="D542" s="37" t="s">
        <v>18</v>
      </c>
      <c r="E542" s="48">
        <v>1</v>
      </c>
      <c r="F542" s="39">
        <v>1</v>
      </c>
      <c r="G542" s="39">
        <f t="shared" si="80"/>
        <v>1</v>
      </c>
      <c r="H542" s="994"/>
    </row>
    <row r="543" spans="1:8" ht="15" customHeight="1" x14ac:dyDescent="0.3">
      <c r="A543" s="33"/>
      <c r="B543" s="33"/>
      <c r="C543" s="38" t="s">
        <v>185</v>
      </c>
      <c r="D543" s="37" t="s">
        <v>18</v>
      </c>
      <c r="E543" s="48">
        <v>1</v>
      </c>
      <c r="F543" s="39">
        <v>1</v>
      </c>
      <c r="G543" s="39">
        <f t="shared" si="80"/>
        <v>1</v>
      </c>
      <c r="H543" s="994"/>
    </row>
    <row r="544" spans="1:8" ht="15" customHeight="1" x14ac:dyDescent="0.3">
      <c r="A544" s="33"/>
      <c r="B544" s="33"/>
      <c r="C544" s="34" t="s">
        <v>186</v>
      </c>
      <c r="D544" s="37" t="s">
        <v>18</v>
      </c>
      <c r="E544" s="39">
        <v>1</v>
      </c>
      <c r="F544" s="39">
        <v>1</v>
      </c>
      <c r="G544" s="39">
        <f t="shared" si="80"/>
        <v>1</v>
      </c>
      <c r="H544" s="994"/>
    </row>
    <row r="545" spans="1:8" ht="15" customHeight="1" x14ac:dyDescent="0.3">
      <c r="A545" s="33"/>
      <c r="B545" s="33"/>
      <c r="C545" s="34" t="s">
        <v>187</v>
      </c>
      <c r="D545" s="37" t="s">
        <v>18</v>
      </c>
      <c r="E545" s="39">
        <v>2</v>
      </c>
      <c r="F545" s="39">
        <v>1</v>
      </c>
      <c r="G545" s="39">
        <f t="shared" si="80"/>
        <v>2</v>
      </c>
      <c r="H545" s="994"/>
    </row>
    <row r="546" spans="1:8" x14ac:dyDescent="0.3">
      <c r="A546" s="33"/>
      <c r="B546" s="33"/>
      <c r="C546" s="38" t="s">
        <v>188</v>
      </c>
      <c r="D546" s="37" t="s">
        <v>18</v>
      </c>
      <c r="E546" s="48">
        <v>1</v>
      </c>
      <c r="F546" s="39">
        <v>1</v>
      </c>
      <c r="G546" s="39">
        <f t="shared" si="80"/>
        <v>1</v>
      </c>
      <c r="H546" s="994"/>
    </row>
    <row r="547" spans="1:8" x14ac:dyDescent="0.3">
      <c r="A547" s="33"/>
      <c r="B547" s="33"/>
      <c r="C547" s="38" t="s">
        <v>189</v>
      </c>
      <c r="D547" s="37" t="s">
        <v>18</v>
      </c>
      <c r="E547" s="48">
        <v>2</v>
      </c>
      <c r="F547" s="39">
        <v>1</v>
      </c>
      <c r="G547" s="39">
        <f t="shared" si="80"/>
        <v>2</v>
      </c>
      <c r="H547" s="994"/>
    </row>
    <row r="548" spans="1:8" ht="15" customHeight="1" x14ac:dyDescent="0.3">
      <c r="A548" s="33"/>
      <c r="B548" s="33"/>
      <c r="C548" s="38" t="s">
        <v>190</v>
      </c>
      <c r="D548" s="37" t="s">
        <v>3</v>
      </c>
      <c r="E548" s="36">
        <v>18</v>
      </c>
      <c r="F548" s="39">
        <v>1.1000000000000001</v>
      </c>
      <c r="G548" s="39">
        <f>ROUND(E548*F548,2)</f>
        <v>19.8</v>
      </c>
      <c r="H548" s="994"/>
    </row>
    <row r="549" spans="1:8" ht="15" customHeight="1" x14ac:dyDescent="0.3">
      <c r="A549" s="33"/>
      <c r="B549" s="33"/>
      <c r="C549" s="38" t="s">
        <v>191</v>
      </c>
      <c r="D549" s="37" t="s">
        <v>18</v>
      </c>
      <c r="E549" s="48">
        <v>2</v>
      </c>
      <c r="F549" s="39">
        <v>1</v>
      </c>
      <c r="G549" s="39">
        <f t="shared" ref="G549:G550" si="81">ROUND(E549*F549,2)</f>
        <v>2</v>
      </c>
      <c r="H549" s="994"/>
    </row>
    <row r="550" spans="1:8" ht="15" customHeight="1" x14ac:dyDescent="0.3">
      <c r="A550" s="33"/>
      <c r="B550" s="33"/>
      <c r="C550" s="38" t="s">
        <v>192</v>
      </c>
      <c r="D550" s="37" t="s">
        <v>18</v>
      </c>
      <c r="E550" s="48">
        <v>30</v>
      </c>
      <c r="F550" s="39">
        <v>1</v>
      </c>
      <c r="G550" s="39">
        <f t="shared" si="81"/>
        <v>30</v>
      </c>
      <c r="H550" s="995"/>
    </row>
    <row r="551" spans="1:8" ht="30" customHeight="1" x14ac:dyDescent="0.3">
      <c r="A551" s="33"/>
      <c r="B551" s="33"/>
      <c r="C551" s="38" t="s">
        <v>61</v>
      </c>
      <c r="D551" s="42" t="s">
        <v>3</v>
      </c>
      <c r="E551" s="36">
        <v>27.7</v>
      </c>
      <c r="F551" s="39"/>
      <c r="G551" s="39"/>
      <c r="H551" s="996" t="s">
        <v>42</v>
      </c>
    </row>
    <row r="552" spans="1:8" ht="15" customHeight="1" x14ac:dyDescent="0.3">
      <c r="A552" s="33"/>
      <c r="B552" s="33"/>
      <c r="C552" s="46" t="s">
        <v>62</v>
      </c>
      <c r="D552" s="42" t="s">
        <v>3</v>
      </c>
      <c r="E552" s="36">
        <f>E551</f>
        <v>27.7</v>
      </c>
      <c r="F552" s="39">
        <v>1.1000000000000001</v>
      </c>
      <c r="G552" s="39">
        <f>ROUND(E552*F552,2)</f>
        <v>30.47</v>
      </c>
      <c r="H552" s="997"/>
    </row>
    <row r="553" spans="1:8" ht="15" customHeight="1" x14ac:dyDescent="0.3">
      <c r="A553" s="33"/>
      <c r="B553" s="33"/>
      <c r="C553" s="46" t="s">
        <v>63</v>
      </c>
      <c r="D553" s="42" t="s">
        <v>2</v>
      </c>
      <c r="E553" s="39">
        <f>E551</f>
        <v>27.7</v>
      </c>
      <c r="F553" s="39">
        <v>0.7</v>
      </c>
      <c r="G553" s="39">
        <f>ROUND(E553*F553,2)</f>
        <v>19.39</v>
      </c>
      <c r="H553" s="998"/>
    </row>
    <row r="554" spans="1:8" ht="15" customHeight="1" x14ac:dyDescent="0.3">
      <c r="A554" s="43"/>
      <c r="B554" s="43"/>
      <c r="C554" s="29" t="s">
        <v>193</v>
      </c>
      <c r="D554" s="28"/>
      <c r="E554" s="44"/>
      <c r="F554" s="44"/>
      <c r="G554" s="44"/>
      <c r="H554" s="47"/>
    </row>
    <row r="555" spans="1:8" ht="24.75" customHeight="1" x14ac:dyDescent="0.3">
      <c r="A555" s="33">
        <v>109.8</v>
      </c>
      <c r="B555" s="33">
        <f>0.6*4</f>
        <v>2.4</v>
      </c>
      <c r="C555" s="34" t="s">
        <v>194</v>
      </c>
      <c r="D555" s="35" t="s">
        <v>3</v>
      </c>
      <c r="E555" s="36">
        <f t="shared" ref="E555:E556" si="82">ROUND(A555*B555,2)</f>
        <v>263.52</v>
      </c>
      <c r="F555" s="36">
        <v>1</v>
      </c>
      <c r="G555" s="36">
        <f>ROUND(E555*F555,2)</f>
        <v>263.52</v>
      </c>
      <c r="H555" s="993" t="s">
        <v>27</v>
      </c>
    </row>
    <row r="556" spans="1:8" ht="24.75" customHeight="1" x14ac:dyDescent="0.3">
      <c r="A556" s="33">
        <v>1.5</v>
      </c>
      <c r="B556" s="33">
        <f>2*3.14*0.45/2</f>
        <v>1.413</v>
      </c>
      <c r="C556" s="34" t="s">
        <v>195</v>
      </c>
      <c r="D556" s="35" t="s">
        <v>3</v>
      </c>
      <c r="E556" s="36">
        <f t="shared" si="82"/>
        <v>2.12</v>
      </c>
      <c r="F556" s="36">
        <v>1</v>
      </c>
      <c r="G556" s="36">
        <f>ROUND(E556*F556,2)</f>
        <v>2.12</v>
      </c>
      <c r="H556" s="994"/>
    </row>
    <row r="557" spans="1:8" ht="15" customHeight="1" x14ac:dyDescent="0.3">
      <c r="A557" s="33"/>
      <c r="B557" s="56"/>
      <c r="C557" s="38" t="s">
        <v>196</v>
      </c>
      <c r="D557" s="37" t="s">
        <v>18</v>
      </c>
      <c r="E557" s="48">
        <v>1</v>
      </c>
      <c r="F557" s="39">
        <v>1</v>
      </c>
      <c r="G557" s="39">
        <f t="shared" ref="G557:G563" si="83">ROUND(E557*F557,2)</f>
        <v>1</v>
      </c>
      <c r="H557" s="994"/>
    </row>
    <row r="558" spans="1:8" ht="15" customHeight="1" x14ac:dyDescent="0.3">
      <c r="A558" s="33"/>
      <c r="B558" s="33"/>
      <c r="C558" s="38" t="s">
        <v>197</v>
      </c>
      <c r="D558" s="37" t="s">
        <v>18</v>
      </c>
      <c r="E558" s="48">
        <v>4</v>
      </c>
      <c r="F558" s="39">
        <v>1</v>
      </c>
      <c r="G558" s="39">
        <f t="shared" si="83"/>
        <v>4</v>
      </c>
      <c r="H558" s="994"/>
    </row>
    <row r="559" spans="1:8" ht="15" customHeight="1" x14ac:dyDescent="0.3">
      <c r="A559" s="33"/>
      <c r="B559" s="33"/>
      <c r="C559" s="38" t="s">
        <v>198</v>
      </c>
      <c r="D559" s="37" t="s">
        <v>18</v>
      </c>
      <c r="E559" s="48">
        <v>2</v>
      </c>
      <c r="F559" s="39">
        <v>1</v>
      </c>
      <c r="G559" s="39">
        <f t="shared" si="83"/>
        <v>2</v>
      </c>
      <c r="H559" s="994"/>
    </row>
    <row r="560" spans="1:8" ht="15" customHeight="1" x14ac:dyDescent="0.3">
      <c r="A560" s="33"/>
      <c r="B560" s="33"/>
      <c r="C560" s="34" t="s">
        <v>199</v>
      </c>
      <c r="D560" s="37" t="s">
        <v>18</v>
      </c>
      <c r="E560" s="39">
        <v>1</v>
      </c>
      <c r="F560" s="39">
        <v>1</v>
      </c>
      <c r="G560" s="39">
        <f t="shared" si="83"/>
        <v>1</v>
      </c>
      <c r="H560" s="994"/>
    </row>
    <row r="561" spans="1:8" ht="15" customHeight="1" x14ac:dyDescent="0.3">
      <c r="A561" s="33"/>
      <c r="B561" s="33"/>
      <c r="C561" s="38" t="s">
        <v>200</v>
      </c>
      <c r="D561" s="37" t="s">
        <v>18</v>
      </c>
      <c r="E561" s="48">
        <v>30</v>
      </c>
      <c r="F561" s="39">
        <v>1</v>
      </c>
      <c r="G561" s="39">
        <f t="shared" si="83"/>
        <v>30</v>
      </c>
      <c r="H561" s="994"/>
    </row>
    <row r="562" spans="1:8" ht="15" customHeight="1" x14ac:dyDescent="0.3">
      <c r="A562" s="33"/>
      <c r="B562" s="33"/>
      <c r="C562" s="52" t="s">
        <v>201</v>
      </c>
      <c r="D562" s="37" t="s">
        <v>18</v>
      </c>
      <c r="E562" s="48">
        <v>1</v>
      </c>
      <c r="F562" s="39">
        <v>1</v>
      </c>
      <c r="G562" s="39">
        <f t="shared" si="83"/>
        <v>1</v>
      </c>
      <c r="H562" s="995"/>
    </row>
    <row r="563" spans="1:8" ht="15" customHeight="1" x14ac:dyDescent="0.3">
      <c r="A563" s="33"/>
      <c r="B563" s="33"/>
      <c r="C563" s="52" t="s">
        <v>175</v>
      </c>
      <c r="D563" s="37" t="s">
        <v>3</v>
      </c>
      <c r="E563" s="54">
        <v>9</v>
      </c>
      <c r="F563" s="48">
        <v>1.1000000000000001</v>
      </c>
      <c r="G563" s="48">
        <f t="shared" si="83"/>
        <v>9.9</v>
      </c>
      <c r="H563" s="999" t="s">
        <v>42</v>
      </c>
    </row>
    <row r="564" spans="1:8" ht="15" customHeight="1" x14ac:dyDescent="0.3">
      <c r="A564" s="33"/>
      <c r="B564" s="33"/>
      <c r="C564" s="52" t="s">
        <v>173</v>
      </c>
      <c r="D564" s="37" t="s">
        <v>3</v>
      </c>
      <c r="E564" s="54">
        <v>9</v>
      </c>
      <c r="F564" s="48">
        <v>1.1000000000000001</v>
      </c>
      <c r="G564" s="48"/>
      <c r="H564" s="999"/>
    </row>
    <row r="565" spans="1:8" ht="15" customHeight="1" x14ac:dyDescent="0.3">
      <c r="A565" s="43"/>
      <c r="B565" s="43"/>
      <c r="C565" s="29" t="s">
        <v>202</v>
      </c>
      <c r="D565" s="28"/>
      <c r="E565" s="44"/>
      <c r="F565" s="44"/>
      <c r="G565" s="44"/>
      <c r="H565" s="47"/>
    </row>
    <row r="566" spans="1:8" ht="15" customHeight="1" x14ac:dyDescent="0.3">
      <c r="A566" s="33">
        <v>1.2</v>
      </c>
      <c r="B566" s="33">
        <f>0.4*2+1*2</f>
        <v>2.8</v>
      </c>
      <c r="C566" s="34" t="s">
        <v>203</v>
      </c>
      <c r="D566" s="35" t="s">
        <v>3</v>
      </c>
      <c r="E566" s="36">
        <f t="shared" ref="E566:E568" si="84">ROUND(A566*B566,2)</f>
        <v>3.36</v>
      </c>
      <c r="F566" s="36">
        <v>1</v>
      </c>
      <c r="G566" s="36">
        <f>ROUND(E566*F566,2)</f>
        <v>3.36</v>
      </c>
      <c r="H566" s="1000" t="s">
        <v>27</v>
      </c>
    </row>
    <row r="567" spans="1:8" ht="15" customHeight="1" x14ac:dyDescent="0.3">
      <c r="A567" s="33">
        <v>41.7</v>
      </c>
      <c r="B567" s="33">
        <f>1*2+0.4*2</f>
        <v>2.8</v>
      </c>
      <c r="C567" s="34" t="s">
        <v>204</v>
      </c>
      <c r="D567" s="35" t="s">
        <v>3</v>
      </c>
      <c r="E567" s="36">
        <f t="shared" si="84"/>
        <v>116.76</v>
      </c>
      <c r="F567" s="36">
        <v>1</v>
      </c>
      <c r="G567" s="36">
        <f>ROUND(E567*F567,2)</f>
        <v>116.76</v>
      </c>
      <c r="H567" s="1000"/>
    </row>
    <row r="568" spans="1:8" ht="15" customHeight="1" x14ac:dyDescent="0.3">
      <c r="A568" s="33">
        <v>1.4</v>
      </c>
      <c r="B568" s="33">
        <f>ROUND(2*3.14*0.63/2,2)</f>
        <v>1.98</v>
      </c>
      <c r="C568" s="34" t="s">
        <v>205</v>
      </c>
      <c r="D568" s="35" t="s">
        <v>3</v>
      </c>
      <c r="E568" s="36">
        <f t="shared" si="84"/>
        <v>2.77</v>
      </c>
      <c r="F568" s="36">
        <v>1</v>
      </c>
      <c r="G568" s="36">
        <f>ROUND(E568*F568,2)</f>
        <v>2.77</v>
      </c>
      <c r="H568" s="1000"/>
    </row>
    <row r="569" spans="1:8" x14ac:dyDescent="0.3">
      <c r="A569" s="33"/>
      <c r="B569" s="33"/>
      <c r="C569" s="38" t="s">
        <v>206</v>
      </c>
      <c r="D569" s="37" t="s">
        <v>18</v>
      </c>
      <c r="E569" s="48">
        <v>2</v>
      </c>
      <c r="F569" s="39">
        <v>1</v>
      </c>
      <c r="G569" s="39">
        <f t="shared" ref="G569:G574" si="85">ROUND(E569*F569,2)</f>
        <v>2</v>
      </c>
      <c r="H569" s="1000"/>
    </row>
    <row r="570" spans="1:8" ht="15" customHeight="1" x14ac:dyDescent="0.3">
      <c r="A570" s="33"/>
      <c r="B570" s="33"/>
      <c r="C570" s="38" t="s">
        <v>207</v>
      </c>
      <c r="D570" s="37" t="s">
        <v>18</v>
      </c>
      <c r="E570" s="48">
        <v>2</v>
      </c>
      <c r="F570" s="39">
        <v>1</v>
      </c>
      <c r="G570" s="39">
        <f t="shared" si="85"/>
        <v>2</v>
      </c>
      <c r="H570" s="1000"/>
    </row>
    <row r="571" spans="1:8" ht="20.25" customHeight="1" x14ac:dyDescent="0.3">
      <c r="A571" s="33"/>
      <c r="B571" s="33"/>
      <c r="C571" s="38" t="s">
        <v>208</v>
      </c>
      <c r="D571" s="37" t="s">
        <v>18</v>
      </c>
      <c r="E571" s="39">
        <v>1</v>
      </c>
      <c r="F571" s="39">
        <v>1</v>
      </c>
      <c r="G571" s="39">
        <f t="shared" si="85"/>
        <v>1</v>
      </c>
      <c r="H571" s="1000"/>
    </row>
    <row r="572" spans="1:8" ht="20.25" customHeight="1" x14ac:dyDescent="0.3">
      <c r="A572" s="33"/>
      <c r="B572" s="33"/>
      <c r="C572" s="34" t="s">
        <v>209</v>
      </c>
      <c r="D572" s="41" t="s">
        <v>18</v>
      </c>
      <c r="E572" s="36">
        <v>5</v>
      </c>
      <c r="F572" s="39">
        <v>1</v>
      </c>
      <c r="G572" s="39">
        <f t="shared" si="85"/>
        <v>5</v>
      </c>
      <c r="H572" s="1000"/>
    </row>
    <row r="573" spans="1:8" ht="15" customHeight="1" x14ac:dyDescent="0.3">
      <c r="A573" s="33"/>
      <c r="B573" s="33"/>
      <c r="C573" s="38" t="s">
        <v>210</v>
      </c>
      <c r="D573" s="37" t="s">
        <v>18</v>
      </c>
      <c r="E573" s="48">
        <v>5</v>
      </c>
      <c r="F573" s="39">
        <v>1</v>
      </c>
      <c r="G573" s="39">
        <f t="shared" si="85"/>
        <v>5</v>
      </c>
      <c r="H573" s="1000"/>
    </row>
    <row r="574" spans="1:8" ht="15" customHeight="1" x14ac:dyDescent="0.3">
      <c r="A574" s="33"/>
      <c r="B574" s="33"/>
      <c r="C574" s="52" t="s">
        <v>201</v>
      </c>
      <c r="D574" s="37" t="s">
        <v>18</v>
      </c>
      <c r="E574" s="48">
        <v>1</v>
      </c>
      <c r="F574" s="39">
        <v>1</v>
      </c>
      <c r="G574" s="39">
        <f t="shared" si="85"/>
        <v>1</v>
      </c>
      <c r="H574" s="1000"/>
    </row>
    <row r="575" spans="1:8" ht="15" customHeight="1" x14ac:dyDescent="0.3">
      <c r="A575" s="43"/>
      <c r="B575" s="43"/>
      <c r="C575" s="29" t="s">
        <v>211</v>
      </c>
      <c r="D575" s="28"/>
      <c r="E575" s="44"/>
      <c r="F575" s="44"/>
      <c r="G575" s="44"/>
      <c r="H575" s="47"/>
    </row>
    <row r="576" spans="1:8" ht="15" customHeight="1" x14ac:dyDescent="0.3">
      <c r="A576" s="33">
        <v>0.9</v>
      </c>
      <c r="B576" s="33">
        <f>0.4*2+1*2</f>
        <v>2.8</v>
      </c>
      <c r="C576" s="34" t="s">
        <v>203</v>
      </c>
      <c r="D576" s="35" t="s">
        <v>3</v>
      </c>
      <c r="E576" s="36">
        <f t="shared" ref="E576:E580" si="86">ROUND(A576*B576,2)</f>
        <v>2.52</v>
      </c>
      <c r="F576" s="36">
        <v>1</v>
      </c>
      <c r="G576" s="36">
        <f>ROUND(E576*F576,2)</f>
        <v>2.52</v>
      </c>
      <c r="H576" s="993" t="s">
        <v>27</v>
      </c>
    </row>
    <row r="577" spans="1:8" ht="15" customHeight="1" x14ac:dyDescent="0.3">
      <c r="A577" s="33">
        <v>0.6</v>
      </c>
      <c r="B577" s="33">
        <f>0.6*2+0.3*2</f>
        <v>1.7999999999999998</v>
      </c>
      <c r="C577" s="34" t="s">
        <v>212</v>
      </c>
      <c r="D577" s="35" t="s">
        <v>3</v>
      </c>
      <c r="E577" s="36">
        <f t="shared" si="86"/>
        <v>1.08</v>
      </c>
      <c r="F577" s="36">
        <v>1</v>
      </c>
      <c r="G577" s="36">
        <f>ROUND(E577*F577,2)</f>
        <v>1.08</v>
      </c>
      <c r="H577" s="994"/>
    </row>
    <row r="578" spans="1:8" ht="15" customHeight="1" x14ac:dyDescent="0.3">
      <c r="A578" s="33">
        <v>54.5</v>
      </c>
      <c r="B578" s="33">
        <f>1.1*2+0.4*2</f>
        <v>3</v>
      </c>
      <c r="C578" s="34" t="s">
        <v>213</v>
      </c>
      <c r="D578" s="35" t="s">
        <v>3</v>
      </c>
      <c r="E578" s="36">
        <f t="shared" si="86"/>
        <v>163.5</v>
      </c>
      <c r="F578" s="36">
        <v>1</v>
      </c>
      <c r="G578" s="36">
        <f>ROUND(E578*F578,2)</f>
        <v>163.5</v>
      </c>
      <c r="H578" s="994"/>
    </row>
    <row r="579" spans="1:8" ht="15" customHeight="1" x14ac:dyDescent="0.3">
      <c r="A579" s="33">
        <v>1.3</v>
      </c>
      <c r="B579" s="33">
        <f>2*3.14*0.5/2</f>
        <v>1.57</v>
      </c>
      <c r="C579" s="34" t="s">
        <v>214</v>
      </c>
      <c r="D579" s="35" t="s">
        <v>3</v>
      </c>
      <c r="E579" s="36">
        <f t="shared" si="86"/>
        <v>2.04</v>
      </c>
      <c r="F579" s="36">
        <v>1</v>
      </c>
      <c r="G579" s="36">
        <f>ROUND(E579*F579,2)</f>
        <v>2.04</v>
      </c>
      <c r="H579" s="994"/>
    </row>
    <row r="580" spans="1:8" ht="15" customHeight="1" x14ac:dyDescent="0.3">
      <c r="A580" s="33">
        <v>1</v>
      </c>
      <c r="B580" s="33">
        <f>0.6*2+0.3*2</f>
        <v>1.7999999999999998</v>
      </c>
      <c r="C580" s="34" t="s">
        <v>215</v>
      </c>
      <c r="D580" s="35" t="s">
        <v>3</v>
      </c>
      <c r="E580" s="36">
        <f t="shared" si="86"/>
        <v>1.8</v>
      </c>
      <c r="F580" s="36">
        <v>1</v>
      </c>
      <c r="G580" s="36">
        <f>ROUND(E580*F580,2)</f>
        <v>1.8</v>
      </c>
      <c r="H580" s="994"/>
    </row>
    <row r="581" spans="1:8" ht="15" customHeight="1" x14ac:dyDescent="0.3">
      <c r="A581" s="33"/>
      <c r="B581" s="33"/>
      <c r="C581" s="38" t="s">
        <v>216</v>
      </c>
      <c r="D581" s="37" t="s">
        <v>18</v>
      </c>
      <c r="E581" s="48">
        <v>1</v>
      </c>
      <c r="F581" s="39">
        <v>1</v>
      </c>
      <c r="G581" s="39">
        <f t="shared" ref="G581:G590" si="87">ROUND(E581*F581,2)</f>
        <v>1</v>
      </c>
      <c r="H581" s="994"/>
    </row>
    <row r="582" spans="1:8" ht="15" customHeight="1" x14ac:dyDescent="0.3">
      <c r="A582" s="33"/>
      <c r="B582" s="33"/>
      <c r="C582" s="38" t="s">
        <v>217</v>
      </c>
      <c r="D582" s="37" t="s">
        <v>18</v>
      </c>
      <c r="E582" s="48">
        <v>2</v>
      </c>
      <c r="F582" s="39">
        <v>1</v>
      </c>
      <c r="G582" s="39">
        <f t="shared" si="87"/>
        <v>2</v>
      </c>
      <c r="H582" s="994"/>
    </row>
    <row r="583" spans="1:8" ht="15" customHeight="1" x14ac:dyDescent="0.3">
      <c r="A583" s="33"/>
      <c r="B583" s="33"/>
      <c r="C583" s="38" t="s">
        <v>218</v>
      </c>
      <c r="D583" s="37" t="s">
        <v>18</v>
      </c>
      <c r="E583" s="48">
        <v>2</v>
      </c>
      <c r="F583" s="39">
        <v>1</v>
      </c>
      <c r="G583" s="39">
        <f t="shared" si="87"/>
        <v>2</v>
      </c>
      <c r="H583" s="994"/>
    </row>
    <row r="584" spans="1:8" x14ac:dyDescent="0.3">
      <c r="A584" s="33"/>
      <c r="B584" s="33"/>
      <c r="C584" s="34" t="s">
        <v>219</v>
      </c>
      <c r="D584" s="41" t="s">
        <v>18</v>
      </c>
      <c r="E584" s="36">
        <v>1</v>
      </c>
      <c r="F584" s="39">
        <v>1</v>
      </c>
      <c r="G584" s="39">
        <f t="shared" si="87"/>
        <v>1</v>
      </c>
      <c r="H584" s="994"/>
    </row>
    <row r="585" spans="1:8" ht="33.75" customHeight="1" x14ac:dyDescent="0.3">
      <c r="A585" s="33"/>
      <c r="B585" s="33"/>
      <c r="C585" s="38" t="s">
        <v>220</v>
      </c>
      <c r="D585" s="37" t="s">
        <v>18</v>
      </c>
      <c r="E585" s="39">
        <v>1</v>
      </c>
      <c r="F585" s="39">
        <v>1</v>
      </c>
      <c r="G585" s="39">
        <f t="shared" si="87"/>
        <v>1</v>
      </c>
      <c r="H585" s="994"/>
    </row>
    <row r="586" spans="1:8" ht="18" customHeight="1" x14ac:dyDescent="0.3">
      <c r="A586" s="33"/>
      <c r="B586" s="33"/>
      <c r="C586" s="38" t="s">
        <v>221</v>
      </c>
      <c r="D586" s="37" t="s">
        <v>18</v>
      </c>
      <c r="E586" s="39">
        <v>1</v>
      </c>
      <c r="F586" s="39">
        <v>1</v>
      </c>
      <c r="G586" s="39">
        <f t="shared" si="87"/>
        <v>1</v>
      </c>
      <c r="H586" s="994"/>
    </row>
    <row r="587" spans="1:8" ht="15" customHeight="1" x14ac:dyDescent="0.3">
      <c r="A587" s="33"/>
      <c r="B587" s="33"/>
      <c r="C587" s="38" t="s">
        <v>222</v>
      </c>
      <c r="D587" s="37" t="s">
        <v>18</v>
      </c>
      <c r="E587" s="48">
        <v>15</v>
      </c>
      <c r="F587" s="39">
        <v>1</v>
      </c>
      <c r="G587" s="39">
        <f t="shared" si="87"/>
        <v>15</v>
      </c>
      <c r="H587" s="994"/>
    </row>
    <row r="588" spans="1:8" ht="15" customHeight="1" x14ac:dyDescent="0.3">
      <c r="A588" s="33"/>
      <c r="B588" s="33"/>
      <c r="C588" s="52" t="s">
        <v>223</v>
      </c>
      <c r="D588" s="37" t="s">
        <v>18</v>
      </c>
      <c r="E588" s="48">
        <v>1</v>
      </c>
      <c r="F588" s="39">
        <v>1</v>
      </c>
      <c r="G588" s="39">
        <f t="shared" si="87"/>
        <v>1</v>
      </c>
      <c r="H588" s="995"/>
    </row>
    <row r="589" spans="1:8" ht="30" customHeight="1" x14ac:dyDescent="0.3">
      <c r="A589" s="33"/>
      <c r="B589" s="33"/>
      <c r="C589" s="38" t="s">
        <v>224</v>
      </c>
      <c r="D589" s="37" t="s">
        <v>3</v>
      </c>
      <c r="E589" s="54">
        <v>1.4</v>
      </c>
      <c r="F589" s="48">
        <v>1</v>
      </c>
      <c r="G589" s="48">
        <f t="shared" si="87"/>
        <v>1.4</v>
      </c>
      <c r="H589" s="999" t="s">
        <v>42</v>
      </c>
    </row>
    <row r="590" spans="1:8" ht="20.25" customHeight="1" x14ac:dyDescent="0.3">
      <c r="A590" s="33"/>
      <c r="B590" s="33"/>
      <c r="C590" s="57" t="s">
        <v>173</v>
      </c>
      <c r="D590" s="37" t="s">
        <v>3</v>
      </c>
      <c r="E590" s="54">
        <v>1.4</v>
      </c>
      <c r="F590" s="48">
        <v>1</v>
      </c>
      <c r="G590" s="48">
        <f t="shared" si="87"/>
        <v>1.4</v>
      </c>
      <c r="H590" s="999"/>
    </row>
    <row r="591" spans="1:8" ht="15" customHeight="1" x14ac:dyDescent="0.3">
      <c r="A591" s="43"/>
      <c r="B591" s="43"/>
      <c r="C591" s="29" t="s">
        <v>225</v>
      </c>
      <c r="D591" s="28"/>
      <c r="E591" s="44"/>
      <c r="F591" s="44"/>
      <c r="G591" s="44"/>
      <c r="H591" s="47"/>
    </row>
    <row r="592" spans="1:8" ht="15" customHeight="1" x14ac:dyDescent="0.3">
      <c r="A592" s="33">
        <v>0.4</v>
      </c>
      <c r="B592" s="33">
        <f>1*2+0.6*2</f>
        <v>3.2</v>
      </c>
      <c r="C592" s="34" t="s">
        <v>226</v>
      </c>
      <c r="D592" s="35" t="s">
        <v>3</v>
      </c>
      <c r="E592" s="36">
        <f t="shared" ref="E592:E593" si="88">ROUND(A592*B592,2)</f>
        <v>1.28</v>
      </c>
      <c r="F592" s="36">
        <v>1</v>
      </c>
      <c r="G592" s="36">
        <f>ROUND(E592*F592,2)</f>
        <v>1.28</v>
      </c>
      <c r="H592" s="993" t="s">
        <v>27</v>
      </c>
    </row>
    <row r="593" spans="1:8" ht="15" customHeight="1" x14ac:dyDescent="0.3">
      <c r="A593" s="33">
        <v>1.1000000000000001</v>
      </c>
      <c r="B593" s="33">
        <f>ROUND(2*3.14*0.71/2,2)</f>
        <v>2.23</v>
      </c>
      <c r="C593" s="34" t="s">
        <v>182</v>
      </c>
      <c r="D593" s="35" t="s">
        <v>3</v>
      </c>
      <c r="E593" s="36">
        <f t="shared" si="88"/>
        <v>2.4500000000000002</v>
      </c>
      <c r="F593" s="36">
        <v>1</v>
      </c>
      <c r="G593" s="36">
        <f>ROUND(E593*F593,2)</f>
        <v>2.4500000000000002</v>
      </c>
      <c r="H593" s="994"/>
    </row>
    <row r="594" spans="1:8" ht="15" customHeight="1" x14ac:dyDescent="0.3">
      <c r="A594" s="33"/>
      <c r="B594" s="33"/>
      <c r="C594" s="38" t="s">
        <v>227</v>
      </c>
      <c r="D594" s="37" t="s">
        <v>18</v>
      </c>
      <c r="E594" s="48">
        <v>2</v>
      </c>
      <c r="F594" s="39">
        <v>1</v>
      </c>
      <c r="G594" s="39">
        <f t="shared" ref="G594:G596" si="89">ROUND(E594*F594,2)</f>
        <v>2</v>
      </c>
      <c r="H594" s="994"/>
    </row>
    <row r="595" spans="1:8" ht="18" customHeight="1" x14ac:dyDescent="0.3">
      <c r="A595" s="33"/>
      <c r="B595" s="33"/>
      <c r="C595" s="38" t="s">
        <v>228</v>
      </c>
      <c r="D595" s="37" t="s">
        <v>18</v>
      </c>
      <c r="E595" s="39">
        <v>1</v>
      </c>
      <c r="F595" s="39">
        <v>1</v>
      </c>
      <c r="G595" s="39">
        <f t="shared" si="89"/>
        <v>1</v>
      </c>
      <c r="H595" s="994"/>
    </row>
    <row r="596" spans="1:8" ht="15" customHeight="1" x14ac:dyDescent="0.3">
      <c r="A596" s="33"/>
      <c r="B596" s="33"/>
      <c r="C596" s="52" t="s">
        <v>229</v>
      </c>
      <c r="D596" s="37" t="s">
        <v>18</v>
      </c>
      <c r="E596" s="48">
        <v>1</v>
      </c>
      <c r="F596" s="39">
        <v>1</v>
      </c>
      <c r="G596" s="39">
        <f t="shared" si="89"/>
        <v>1</v>
      </c>
      <c r="H596" s="995"/>
    </row>
    <row r="597" spans="1:8" ht="15" customHeight="1" x14ac:dyDescent="0.3">
      <c r="A597" s="43"/>
      <c r="B597" s="43"/>
      <c r="C597" s="29" t="s">
        <v>230</v>
      </c>
      <c r="D597" s="28"/>
      <c r="E597" s="44"/>
      <c r="F597" s="44"/>
      <c r="G597" s="44"/>
      <c r="H597" s="28"/>
    </row>
    <row r="598" spans="1:8" ht="15" customHeight="1" x14ac:dyDescent="0.3">
      <c r="A598" s="33">
        <v>0.4</v>
      </c>
      <c r="B598" s="33">
        <f>1*2+0.6*2</f>
        <v>3.2</v>
      </c>
      <c r="C598" s="34" t="s">
        <v>226</v>
      </c>
      <c r="D598" s="35" t="s">
        <v>3</v>
      </c>
      <c r="E598" s="36">
        <f t="shared" ref="E598:E599" si="90">ROUND(A598*B598,2)</f>
        <v>1.28</v>
      </c>
      <c r="F598" s="36">
        <v>1</v>
      </c>
      <c r="G598" s="36">
        <f>ROUND(E598*F598,2)</f>
        <v>1.28</v>
      </c>
      <c r="H598" s="993" t="s">
        <v>27</v>
      </c>
    </row>
    <row r="599" spans="1:8" ht="15" customHeight="1" x14ac:dyDescent="0.3">
      <c r="A599" s="33">
        <v>1.1000000000000001</v>
      </c>
      <c r="B599" s="33">
        <f>ROUND(2*3.14*0.71/2,2)</f>
        <v>2.23</v>
      </c>
      <c r="C599" s="34" t="s">
        <v>182</v>
      </c>
      <c r="D599" s="35" t="s">
        <v>3</v>
      </c>
      <c r="E599" s="36">
        <f t="shared" si="90"/>
        <v>2.4500000000000002</v>
      </c>
      <c r="F599" s="36">
        <v>1</v>
      </c>
      <c r="G599" s="36">
        <f>ROUND(E599*F599,2)</f>
        <v>2.4500000000000002</v>
      </c>
      <c r="H599" s="994"/>
    </row>
    <row r="600" spans="1:8" ht="15" customHeight="1" x14ac:dyDescent="0.3">
      <c r="A600" s="33"/>
      <c r="B600" s="33"/>
      <c r="C600" s="38" t="s">
        <v>227</v>
      </c>
      <c r="D600" s="37" t="s">
        <v>18</v>
      </c>
      <c r="E600" s="48">
        <v>2</v>
      </c>
      <c r="F600" s="39">
        <v>1</v>
      </c>
      <c r="G600" s="39">
        <f t="shared" ref="G600:G602" si="91">ROUND(E600*F600,2)</f>
        <v>2</v>
      </c>
      <c r="H600" s="994"/>
    </row>
    <row r="601" spans="1:8" ht="30" customHeight="1" x14ac:dyDescent="0.3">
      <c r="A601" s="33"/>
      <c r="B601" s="33"/>
      <c r="C601" s="38" t="s">
        <v>228</v>
      </c>
      <c r="D601" s="37" t="s">
        <v>18</v>
      </c>
      <c r="E601" s="39">
        <v>1</v>
      </c>
      <c r="F601" s="39">
        <v>1</v>
      </c>
      <c r="G601" s="39">
        <f t="shared" si="91"/>
        <v>1</v>
      </c>
      <c r="H601" s="994"/>
    </row>
    <row r="602" spans="1:8" ht="15" customHeight="1" x14ac:dyDescent="0.3">
      <c r="A602" s="33"/>
      <c r="B602" s="33"/>
      <c r="C602" s="52" t="s">
        <v>229</v>
      </c>
      <c r="D602" s="37" t="s">
        <v>18</v>
      </c>
      <c r="E602" s="48">
        <v>1</v>
      </c>
      <c r="F602" s="39">
        <v>1</v>
      </c>
      <c r="G602" s="39">
        <f t="shared" si="91"/>
        <v>1</v>
      </c>
      <c r="H602" s="995"/>
    </row>
    <row r="603" spans="1:8" ht="15" customHeight="1" x14ac:dyDescent="0.3">
      <c r="A603" s="43"/>
      <c r="B603" s="43"/>
      <c r="C603" s="29" t="s">
        <v>231</v>
      </c>
      <c r="D603" s="28"/>
      <c r="E603" s="44"/>
      <c r="F603" s="44"/>
      <c r="G603" s="44"/>
      <c r="H603" s="47"/>
    </row>
    <row r="604" spans="1:8" ht="15" customHeight="1" x14ac:dyDescent="0.3">
      <c r="A604" s="33">
        <v>0.9</v>
      </c>
      <c r="B604" s="33">
        <f>0.5*2+0.25*2</f>
        <v>1.5</v>
      </c>
      <c r="C604" s="34" t="s">
        <v>232</v>
      </c>
      <c r="D604" s="35" t="s">
        <v>3</v>
      </c>
      <c r="E604" s="36">
        <f t="shared" ref="E604:E607" si="92">ROUND(A604*B604,2)</f>
        <v>1.35</v>
      </c>
      <c r="F604" s="36">
        <v>1</v>
      </c>
      <c r="G604" s="36">
        <f>ROUND(E604*F604,2)</f>
        <v>1.35</v>
      </c>
      <c r="H604" s="993" t="s">
        <v>27</v>
      </c>
    </row>
    <row r="605" spans="1:8" ht="15" customHeight="1" x14ac:dyDescent="0.3">
      <c r="A605" s="33">
        <v>9.1999999999999993</v>
      </c>
      <c r="B605" s="33">
        <f>0.7*2+0.5*2</f>
        <v>2.4</v>
      </c>
      <c r="C605" s="34" t="s">
        <v>233</v>
      </c>
      <c r="D605" s="35" t="s">
        <v>3</v>
      </c>
      <c r="E605" s="36">
        <f t="shared" si="92"/>
        <v>22.08</v>
      </c>
      <c r="F605" s="36">
        <v>1</v>
      </c>
      <c r="G605" s="36">
        <f>ROUND(E605*F605,2)</f>
        <v>22.08</v>
      </c>
      <c r="H605" s="994"/>
    </row>
    <row r="606" spans="1:8" ht="15" customHeight="1" x14ac:dyDescent="0.3">
      <c r="A606" s="33">
        <v>0.2</v>
      </c>
      <c r="B606" s="33">
        <f>1*2+0.5*2</f>
        <v>3</v>
      </c>
      <c r="C606" s="34" t="s">
        <v>234</v>
      </c>
      <c r="D606" s="35" t="s">
        <v>3</v>
      </c>
      <c r="E606" s="36">
        <f t="shared" si="92"/>
        <v>0.6</v>
      </c>
      <c r="F606" s="36">
        <v>1</v>
      </c>
      <c r="G606" s="36">
        <f>ROUND(E606*F606,2)</f>
        <v>0.6</v>
      </c>
      <c r="H606" s="994"/>
    </row>
    <row r="607" spans="1:8" ht="15" customHeight="1" x14ac:dyDescent="0.3">
      <c r="A607" s="33">
        <v>1.1000000000000001</v>
      </c>
      <c r="B607" s="33">
        <f>2*3.14*0.5/2</f>
        <v>1.57</v>
      </c>
      <c r="C607" s="34" t="s">
        <v>214</v>
      </c>
      <c r="D607" s="35" t="s">
        <v>3</v>
      </c>
      <c r="E607" s="36">
        <f t="shared" si="92"/>
        <v>1.73</v>
      </c>
      <c r="F607" s="36">
        <v>1</v>
      </c>
      <c r="G607" s="36">
        <f>ROUND(E607*F607,2)</f>
        <v>1.73</v>
      </c>
      <c r="H607" s="994"/>
    </row>
    <row r="608" spans="1:8" ht="15" customHeight="1" x14ac:dyDescent="0.3">
      <c r="A608" s="33"/>
      <c r="B608" s="33"/>
      <c r="C608" s="38" t="s">
        <v>235</v>
      </c>
      <c r="D608" s="41" t="s">
        <v>18</v>
      </c>
      <c r="E608" s="54">
        <v>4</v>
      </c>
      <c r="F608" s="39">
        <v>1</v>
      </c>
      <c r="G608" s="39">
        <f t="shared" ref="G608:G615" si="93">ROUND(E608*F608,2)</f>
        <v>4</v>
      </c>
      <c r="H608" s="994"/>
    </row>
    <row r="609" spans="1:8" ht="15" customHeight="1" x14ac:dyDescent="0.3">
      <c r="A609" s="33"/>
      <c r="B609" s="33"/>
      <c r="C609" s="38" t="s">
        <v>236</v>
      </c>
      <c r="D609" s="41" t="s">
        <v>18</v>
      </c>
      <c r="E609" s="36">
        <v>2</v>
      </c>
      <c r="F609" s="39">
        <v>1</v>
      </c>
      <c r="G609" s="39">
        <f t="shared" si="93"/>
        <v>2</v>
      </c>
      <c r="H609" s="994"/>
    </row>
    <row r="610" spans="1:8" ht="15" customHeight="1" x14ac:dyDescent="0.3">
      <c r="A610" s="33"/>
      <c r="B610" s="33"/>
      <c r="C610" s="34" t="s">
        <v>237</v>
      </c>
      <c r="D610" s="41" t="s">
        <v>18</v>
      </c>
      <c r="E610" s="54">
        <v>1</v>
      </c>
      <c r="F610" s="39">
        <v>1</v>
      </c>
      <c r="G610" s="39">
        <f t="shared" si="93"/>
        <v>1</v>
      </c>
      <c r="H610" s="994"/>
    </row>
    <row r="611" spans="1:8" ht="30" customHeight="1" x14ac:dyDescent="0.3">
      <c r="A611" s="33"/>
      <c r="B611" s="33"/>
      <c r="C611" s="34" t="s">
        <v>238</v>
      </c>
      <c r="D611" s="41" t="s">
        <v>18</v>
      </c>
      <c r="E611" s="36">
        <v>1</v>
      </c>
      <c r="F611" s="39">
        <v>1</v>
      </c>
      <c r="G611" s="39">
        <f t="shared" si="93"/>
        <v>1</v>
      </c>
      <c r="H611" s="994"/>
    </row>
    <row r="612" spans="1:8" ht="15" customHeight="1" x14ac:dyDescent="0.3">
      <c r="A612" s="33"/>
      <c r="B612" s="33"/>
      <c r="C612" s="34" t="s">
        <v>239</v>
      </c>
      <c r="D612" s="41" t="s">
        <v>18</v>
      </c>
      <c r="E612" s="36">
        <v>1</v>
      </c>
      <c r="F612" s="39">
        <v>1</v>
      </c>
      <c r="G612" s="39">
        <f t="shared" si="93"/>
        <v>1</v>
      </c>
      <c r="H612" s="994"/>
    </row>
    <row r="613" spans="1:8" ht="15" customHeight="1" x14ac:dyDescent="0.3">
      <c r="A613" s="33"/>
      <c r="B613" s="33"/>
      <c r="C613" s="34" t="s">
        <v>240</v>
      </c>
      <c r="D613" s="41" t="s">
        <v>18</v>
      </c>
      <c r="E613" s="36">
        <v>2</v>
      </c>
      <c r="F613" s="39">
        <v>1</v>
      </c>
      <c r="G613" s="39">
        <f t="shared" si="93"/>
        <v>2</v>
      </c>
      <c r="H613" s="994"/>
    </row>
    <row r="614" spans="1:8" ht="15" customHeight="1" x14ac:dyDescent="0.3">
      <c r="A614" s="33"/>
      <c r="B614" s="33"/>
      <c r="C614" s="52" t="s">
        <v>241</v>
      </c>
      <c r="D614" s="42" t="s">
        <v>18</v>
      </c>
      <c r="E614" s="39">
        <v>2</v>
      </c>
      <c r="F614" s="39">
        <v>1</v>
      </c>
      <c r="G614" s="39">
        <f t="shared" si="93"/>
        <v>2</v>
      </c>
      <c r="H614" s="994"/>
    </row>
    <row r="615" spans="1:8" ht="15" customHeight="1" x14ac:dyDescent="0.3">
      <c r="A615" s="33"/>
      <c r="B615" s="33"/>
      <c r="C615" s="52" t="s">
        <v>242</v>
      </c>
      <c r="D615" s="42" t="s">
        <v>18</v>
      </c>
      <c r="E615" s="39">
        <v>1</v>
      </c>
      <c r="F615" s="39">
        <v>1</v>
      </c>
      <c r="G615" s="39">
        <f t="shared" si="93"/>
        <v>1</v>
      </c>
      <c r="H615" s="995"/>
    </row>
    <row r="616" spans="1:8" ht="30" customHeight="1" x14ac:dyDescent="0.3">
      <c r="A616" s="33"/>
      <c r="B616" s="33"/>
      <c r="C616" s="38" t="s">
        <v>243</v>
      </c>
      <c r="D616" s="42" t="s">
        <v>3</v>
      </c>
      <c r="E616" s="36">
        <v>18.2</v>
      </c>
      <c r="F616" s="39"/>
      <c r="G616" s="39"/>
      <c r="H616" s="996" t="s">
        <v>42</v>
      </c>
    </row>
    <row r="617" spans="1:8" ht="15" customHeight="1" x14ac:dyDescent="0.3">
      <c r="A617" s="33"/>
      <c r="B617" s="33"/>
      <c r="C617" s="46" t="s">
        <v>62</v>
      </c>
      <c r="D617" s="42" t="s">
        <v>3</v>
      </c>
      <c r="E617" s="36">
        <f>E616</f>
        <v>18.2</v>
      </c>
      <c r="F617" s="39">
        <v>1.1000000000000001</v>
      </c>
      <c r="G617" s="39">
        <f>ROUND(E617*F617,2)</f>
        <v>20.02</v>
      </c>
      <c r="H617" s="997"/>
    </row>
    <row r="618" spans="1:8" ht="15" customHeight="1" x14ac:dyDescent="0.3">
      <c r="A618" s="33"/>
      <c r="B618" s="33"/>
      <c r="C618" s="46" t="s">
        <v>63</v>
      </c>
      <c r="D618" s="42" t="s">
        <v>2</v>
      </c>
      <c r="E618" s="39">
        <f>E616</f>
        <v>18.2</v>
      </c>
      <c r="F618" s="36">
        <v>1</v>
      </c>
      <c r="G618" s="39">
        <f>ROUND(E618*F618,2)</f>
        <v>18.2</v>
      </c>
      <c r="H618" s="998"/>
    </row>
    <row r="619" spans="1:8" ht="15" customHeight="1" x14ac:dyDescent="0.3">
      <c r="A619" s="43"/>
      <c r="B619" s="43"/>
      <c r="C619" s="29" t="s">
        <v>244</v>
      </c>
      <c r="D619" s="28"/>
      <c r="E619" s="44"/>
      <c r="F619" s="44"/>
      <c r="G619" s="44"/>
      <c r="H619" s="47"/>
    </row>
    <row r="620" spans="1:8" ht="15" customHeight="1" x14ac:dyDescent="0.3">
      <c r="A620" s="33">
        <v>1</v>
      </c>
      <c r="B620" s="33">
        <f>0.5*2+0.25*2</f>
        <v>1.5</v>
      </c>
      <c r="C620" s="34" t="s">
        <v>232</v>
      </c>
      <c r="D620" s="35" t="s">
        <v>3</v>
      </c>
      <c r="E620" s="36">
        <f t="shared" ref="E620:E623" si="94">ROUND(A620*B620,2)</f>
        <v>1.5</v>
      </c>
      <c r="F620" s="36">
        <v>1</v>
      </c>
      <c r="G620" s="36">
        <f>ROUND(E620*F620,2)</f>
        <v>1.5</v>
      </c>
      <c r="H620" s="993" t="s">
        <v>27</v>
      </c>
    </row>
    <row r="621" spans="1:8" ht="15" customHeight="1" x14ac:dyDescent="0.3">
      <c r="A621" s="33">
        <v>14.1</v>
      </c>
      <c r="B621" s="33">
        <f>0.8*2+0.4*2</f>
        <v>2.4000000000000004</v>
      </c>
      <c r="C621" s="34" t="s">
        <v>245</v>
      </c>
      <c r="D621" s="35" t="s">
        <v>3</v>
      </c>
      <c r="E621" s="36">
        <f t="shared" si="94"/>
        <v>33.840000000000003</v>
      </c>
      <c r="F621" s="36">
        <v>1</v>
      </c>
      <c r="G621" s="36">
        <f>ROUND(E621*F621,2)</f>
        <v>33.840000000000003</v>
      </c>
      <c r="H621" s="994"/>
    </row>
    <row r="622" spans="1:8" ht="15" customHeight="1" x14ac:dyDescent="0.3">
      <c r="A622" s="33">
        <v>0.2</v>
      </c>
      <c r="B622" s="33">
        <f>1*2+0.5*2</f>
        <v>3</v>
      </c>
      <c r="C622" s="34" t="s">
        <v>234</v>
      </c>
      <c r="D622" s="35" t="s">
        <v>3</v>
      </c>
      <c r="E622" s="36">
        <f t="shared" si="94"/>
        <v>0.6</v>
      </c>
      <c r="F622" s="36">
        <v>1</v>
      </c>
      <c r="G622" s="36">
        <f>ROUND(E622*F622,2)</f>
        <v>0.6</v>
      </c>
      <c r="H622" s="994"/>
    </row>
    <row r="623" spans="1:8" ht="15" customHeight="1" x14ac:dyDescent="0.3">
      <c r="A623" s="33">
        <v>1.1000000000000001</v>
      </c>
      <c r="B623" s="33">
        <f>ROUND(2*3.14*0.5/2,2)</f>
        <v>1.57</v>
      </c>
      <c r="C623" s="34" t="s">
        <v>246</v>
      </c>
      <c r="D623" s="35" t="s">
        <v>3</v>
      </c>
      <c r="E623" s="36">
        <f t="shared" si="94"/>
        <v>1.73</v>
      </c>
      <c r="F623" s="36">
        <v>1</v>
      </c>
      <c r="G623" s="36">
        <f>ROUND(E623*F623,2)</f>
        <v>1.73</v>
      </c>
      <c r="H623" s="994"/>
    </row>
    <row r="624" spans="1:8" ht="15" customHeight="1" x14ac:dyDescent="0.3">
      <c r="A624" s="33"/>
      <c r="B624" s="33"/>
      <c r="C624" s="38" t="s">
        <v>247</v>
      </c>
      <c r="D624" s="37" t="s">
        <v>18</v>
      </c>
      <c r="E624" s="48">
        <v>4</v>
      </c>
      <c r="F624" s="39">
        <v>1</v>
      </c>
      <c r="G624" s="39">
        <f t="shared" ref="G624:G631" si="95">ROUND(E624*F624,2)</f>
        <v>4</v>
      </c>
      <c r="H624" s="994"/>
    </row>
    <row r="625" spans="1:8" ht="15" customHeight="1" x14ac:dyDescent="0.3">
      <c r="A625" s="33"/>
      <c r="B625" s="33"/>
      <c r="C625" s="38" t="s">
        <v>236</v>
      </c>
      <c r="D625" s="41" t="s">
        <v>18</v>
      </c>
      <c r="E625" s="36">
        <v>2</v>
      </c>
      <c r="F625" s="39">
        <v>1</v>
      </c>
      <c r="G625" s="39">
        <f t="shared" si="95"/>
        <v>2</v>
      </c>
      <c r="H625" s="994"/>
    </row>
    <row r="626" spans="1:8" ht="30" customHeight="1" x14ac:dyDescent="0.3">
      <c r="A626" s="33"/>
      <c r="B626" s="33"/>
      <c r="C626" s="38" t="s">
        <v>248</v>
      </c>
      <c r="D626" s="37" t="s">
        <v>18</v>
      </c>
      <c r="E626" s="39">
        <v>1</v>
      </c>
      <c r="F626" s="39">
        <v>1</v>
      </c>
      <c r="G626" s="39">
        <f t="shared" si="95"/>
        <v>1</v>
      </c>
      <c r="H626" s="994"/>
    </row>
    <row r="627" spans="1:8" ht="30" customHeight="1" x14ac:dyDescent="0.3">
      <c r="A627" s="33"/>
      <c r="B627" s="33"/>
      <c r="C627" s="38" t="s">
        <v>249</v>
      </c>
      <c r="D627" s="37" t="s">
        <v>18</v>
      </c>
      <c r="E627" s="39">
        <v>1</v>
      </c>
      <c r="F627" s="39">
        <v>1</v>
      </c>
      <c r="G627" s="39">
        <f t="shared" si="95"/>
        <v>1</v>
      </c>
      <c r="H627" s="994"/>
    </row>
    <row r="628" spans="1:8" ht="15" customHeight="1" x14ac:dyDescent="0.3">
      <c r="A628" s="33"/>
      <c r="B628" s="33"/>
      <c r="C628" s="38" t="s">
        <v>238</v>
      </c>
      <c r="D628" s="37" t="s">
        <v>18</v>
      </c>
      <c r="E628" s="39">
        <v>1</v>
      </c>
      <c r="F628" s="39">
        <v>1</v>
      </c>
      <c r="G628" s="39">
        <f t="shared" si="95"/>
        <v>1</v>
      </c>
      <c r="H628" s="994"/>
    </row>
    <row r="629" spans="1:8" ht="30" customHeight="1" x14ac:dyDescent="0.3">
      <c r="A629" s="33"/>
      <c r="B629" s="33"/>
      <c r="C629" s="38" t="s">
        <v>250</v>
      </c>
      <c r="D629" s="37" t="s">
        <v>18</v>
      </c>
      <c r="E629" s="39">
        <v>1</v>
      </c>
      <c r="F629" s="39">
        <v>1</v>
      </c>
      <c r="G629" s="39">
        <f t="shared" si="95"/>
        <v>1</v>
      </c>
      <c r="H629" s="994"/>
    </row>
    <row r="630" spans="1:8" ht="15" customHeight="1" x14ac:dyDescent="0.3">
      <c r="A630" s="33"/>
      <c r="B630" s="33"/>
      <c r="C630" s="34" t="s">
        <v>240</v>
      </c>
      <c r="D630" s="41" t="s">
        <v>18</v>
      </c>
      <c r="E630" s="36">
        <v>2</v>
      </c>
      <c r="F630" s="39">
        <v>1</v>
      </c>
      <c r="G630" s="39">
        <f t="shared" si="95"/>
        <v>2</v>
      </c>
      <c r="H630" s="994"/>
    </row>
    <row r="631" spans="1:8" ht="15" customHeight="1" x14ac:dyDescent="0.3">
      <c r="A631" s="33"/>
      <c r="B631" s="33"/>
      <c r="C631" s="38" t="s">
        <v>251</v>
      </c>
      <c r="D631" s="37" t="s">
        <v>18</v>
      </c>
      <c r="E631" s="48">
        <v>1</v>
      </c>
      <c r="F631" s="39">
        <v>1</v>
      </c>
      <c r="G631" s="39">
        <f t="shared" si="95"/>
        <v>1</v>
      </c>
      <c r="H631" s="995"/>
    </row>
    <row r="632" spans="1:8" ht="30" customHeight="1" x14ac:dyDescent="0.3">
      <c r="A632" s="33"/>
      <c r="B632" s="33"/>
      <c r="C632" s="38" t="s">
        <v>243</v>
      </c>
      <c r="D632" s="42" t="s">
        <v>3</v>
      </c>
      <c r="E632" s="36">
        <v>30.7</v>
      </c>
      <c r="F632" s="39"/>
      <c r="G632" s="39"/>
      <c r="H632" s="996" t="s">
        <v>42</v>
      </c>
    </row>
    <row r="633" spans="1:8" ht="15" customHeight="1" x14ac:dyDescent="0.3">
      <c r="A633" s="33"/>
      <c r="B633" s="33"/>
      <c r="C633" s="46" t="s">
        <v>62</v>
      </c>
      <c r="D633" s="42" t="s">
        <v>3</v>
      </c>
      <c r="E633" s="36">
        <f>E632</f>
        <v>30.7</v>
      </c>
      <c r="F633" s="39">
        <v>1.1000000000000001</v>
      </c>
      <c r="G633" s="39">
        <f>ROUND(E633*F633,2)</f>
        <v>33.770000000000003</v>
      </c>
      <c r="H633" s="997"/>
    </row>
    <row r="634" spans="1:8" ht="15" customHeight="1" x14ac:dyDescent="0.3">
      <c r="A634" s="33"/>
      <c r="B634" s="33"/>
      <c r="C634" s="46" t="s">
        <v>63</v>
      </c>
      <c r="D634" s="42" t="s">
        <v>2</v>
      </c>
      <c r="E634" s="39">
        <f>E632</f>
        <v>30.7</v>
      </c>
      <c r="F634" s="36">
        <v>1</v>
      </c>
      <c r="G634" s="39">
        <f>ROUND(E634*F634,2)</f>
        <v>30.7</v>
      </c>
      <c r="H634" s="998"/>
    </row>
    <row r="635" spans="1:8" ht="15" customHeight="1" x14ac:dyDescent="0.3">
      <c r="A635" s="43"/>
      <c r="B635" s="43"/>
      <c r="C635" s="29" t="s">
        <v>252</v>
      </c>
      <c r="D635" s="28"/>
      <c r="E635" s="44"/>
      <c r="F635" s="44"/>
      <c r="G635" s="44"/>
      <c r="H635" s="47"/>
    </row>
    <row r="636" spans="1:8" ht="15" customHeight="1" x14ac:dyDescent="0.3">
      <c r="A636" s="33">
        <v>8.4</v>
      </c>
      <c r="B636" s="33">
        <f>ROUND(0.5*2+0.2*2,2)</f>
        <v>1.4</v>
      </c>
      <c r="C636" s="34" t="s">
        <v>142</v>
      </c>
      <c r="D636" s="35" t="s">
        <v>3</v>
      </c>
      <c r="E636" s="36">
        <f t="shared" ref="E636" si="96">ROUND(A636*B636,2)</f>
        <v>11.76</v>
      </c>
      <c r="F636" s="36">
        <v>1</v>
      </c>
      <c r="G636" s="36">
        <f>ROUND(E636*F636,2)</f>
        <v>11.76</v>
      </c>
      <c r="H636" s="993" t="s">
        <v>27</v>
      </c>
    </row>
    <row r="637" spans="1:8" ht="15" customHeight="1" x14ac:dyDescent="0.3">
      <c r="A637" s="33"/>
      <c r="B637" s="33"/>
      <c r="C637" s="38" t="s">
        <v>253</v>
      </c>
      <c r="D637" s="37" t="s">
        <v>18</v>
      </c>
      <c r="E637" s="48">
        <v>4</v>
      </c>
      <c r="F637" s="39">
        <v>1</v>
      </c>
      <c r="G637" s="39">
        <f t="shared" ref="G637:G639" si="97">ROUND(E637*F637,2)</f>
        <v>4</v>
      </c>
      <c r="H637" s="994"/>
    </row>
    <row r="638" spans="1:8" ht="30" customHeight="1" x14ac:dyDescent="0.3">
      <c r="A638" s="33"/>
      <c r="B638" s="33"/>
      <c r="C638" s="38" t="s">
        <v>254</v>
      </c>
      <c r="D638" s="37" t="s">
        <v>18</v>
      </c>
      <c r="E638" s="39">
        <v>1</v>
      </c>
      <c r="F638" s="39">
        <v>1</v>
      </c>
      <c r="G638" s="39">
        <f t="shared" si="97"/>
        <v>1</v>
      </c>
      <c r="H638" s="994"/>
    </row>
    <row r="639" spans="1:8" ht="15" customHeight="1" x14ac:dyDescent="0.3">
      <c r="A639" s="33"/>
      <c r="B639" s="33"/>
      <c r="C639" s="52" t="s">
        <v>255</v>
      </c>
      <c r="D639" s="42" t="s">
        <v>18</v>
      </c>
      <c r="E639" s="39">
        <v>1</v>
      </c>
      <c r="F639" s="39">
        <v>1</v>
      </c>
      <c r="G639" s="39">
        <f t="shared" si="97"/>
        <v>1</v>
      </c>
      <c r="H639" s="995"/>
    </row>
    <row r="640" spans="1:8" ht="30" customHeight="1" x14ac:dyDescent="0.3">
      <c r="A640" s="33"/>
      <c r="B640" s="33"/>
      <c r="C640" s="38" t="s">
        <v>243</v>
      </c>
      <c r="D640" s="42" t="s">
        <v>3</v>
      </c>
      <c r="E640" s="36">
        <v>5.9</v>
      </c>
      <c r="F640" s="39"/>
      <c r="G640" s="39"/>
      <c r="H640" s="996" t="s">
        <v>42</v>
      </c>
    </row>
    <row r="641" spans="1:8" ht="15" customHeight="1" x14ac:dyDescent="0.3">
      <c r="A641" s="33"/>
      <c r="B641" s="33"/>
      <c r="C641" s="46" t="s">
        <v>62</v>
      </c>
      <c r="D641" s="42" t="s">
        <v>3</v>
      </c>
      <c r="E641" s="36">
        <f>E640</f>
        <v>5.9</v>
      </c>
      <c r="F641" s="39">
        <v>1.1000000000000001</v>
      </c>
      <c r="G641" s="39">
        <f>ROUND(E641*F641,2)</f>
        <v>6.49</v>
      </c>
      <c r="H641" s="997"/>
    </row>
    <row r="642" spans="1:8" ht="15" customHeight="1" x14ac:dyDescent="0.3">
      <c r="A642" s="33"/>
      <c r="B642" s="33"/>
      <c r="C642" s="46" t="s">
        <v>63</v>
      </c>
      <c r="D642" s="42" t="s">
        <v>2</v>
      </c>
      <c r="E642" s="39">
        <f>E640</f>
        <v>5.9</v>
      </c>
      <c r="F642" s="39">
        <v>0.7</v>
      </c>
      <c r="G642" s="39">
        <f>ROUND(E642*F642,2)</f>
        <v>4.13</v>
      </c>
      <c r="H642" s="998"/>
    </row>
    <row r="643" spans="1:8" ht="15" customHeight="1" x14ac:dyDescent="0.3">
      <c r="A643" s="33"/>
      <c r="B643" s="33"/>
      <c r="C643" s="58" t="s">
        <v>256</v>
      </c>
      <c r="D643" s="27"/>
      <c r="E643" s="59"/>
      <c r="F643" s="59"/>
      <c r="G643" s="59"/>
      <c r="H643" s="27"/>
    </row>
    <row r="644" spans="1:8" ht="15" customHeight="1" x14ac:dyDescent="0.3">
      <c r="A644" s="43"/>
      <c r="B644" s="43"/>
      <c r="C644" s="29" t="s">
        <v>257</v>
      </c>
      <c r="D644" s="28"/>
      <c r="E644" s="44"/>
      <c r="F644" s="44"/>
      <c r="G644" s="44"/>
      <c r="H644" s="47"/>
    </row>
    <row r="645" spans="1:8" ht="15" customHeight="1" x14ac:dyDescent="0.3">
      <c r="A645" s="33">
        <v>1.3</v>
      </c>
      <c r="B645" s="33">
        <f>0.3*2+0.2*2</f>
        <v>1</v>
      </c>
      <c r="C645" s="34" t="s">
        <v>258</v>
      </c>
      <c r="D645" s="35" t="s">
        <v>3</v>
      </c>
      <c r="E645" s="36">
        <f t="shared" ref="E645:E653" si="98">ROUND(A645*B645,2)</f>
        <v>1.3</v>
      </c>
      <c r="F645" s="36">
        <v>1</v>
      </c>
      <c r="G645" s="36">
        <f t="shared" ref="G645:G669" si="99">ROUND(E645*F645,2)</f>
        <v>1.3</v>
      </c>
      <c r="H645" s="993" t="s">
        <v>27</v>
      </c>
    </row>
    <row r="646" spans="1:8" ht="15" customHeight="1" x14ac:dyDescent="0.3">
      <c r="A646" s="33">
        <v>18.399999999999999</v>
      </c>
      <c r="B646" s="33">
        <f>0.4*2+0.2*2</f>
        <v>1.2000000000000002</v>
      </c>
      <c r="C646" s="34" t="s">
        <v>259</v>
      </c>
      <c r="D646" s="35" t="s">
        <v>3</v>
      </c>
      <c r="E646" s="36">
        <f t="shared" si="98"/>
        <v>22.08</v>
      </c>
      <c r="F646" s="36">
        <v>1</v>
      </c>
      <c r="G646" s="36">
        <f t="shared" si="99"/>
        <v>22.08</v>
      </c>
      <c r="H646" s="994"/>
    </row>
    <row r="647" spans="1:8" ht="15" customHeight="1" x14ac:dyDescent="0.3">
      <c r="A647" s="33">
        <v>4.2</v>
      </c>
      <c r="B647" s="33">
        <f>0.5*2+0.3*2</f>
        <v>1.6</v>
      </c>
      <c r="C647" s="34" t="s">
        <v>260</v>
      </c>
      <c r="D647" s="35" t="s">
        <v>3</v>
      </c>
      <c r="E647" s="36">
        <f t="shared" si="98"/>
        <v>6.72</v>
      </c>
      <c r="F647" s="36">
        <v>1</v>
      </c>
      <c r="G647" s="36">
        <f t="shared" si="99"/>
        <v>6.72</v>
      </c>
      <c r="H647" s="994"/>
    </row>
    <row r="648" spans="1:8" ht="15" customHeight="1" x14ac:dyDescent="0.3">
      <c r="A648" s="33">
        <v>0.8</v>
      </c>
      <c r="B648" s="33">
        <f>0.6*2+0.35*2</f>
        <v>1.9</v>
      </c>
      <c r="C648" s="34" t="s">
        <v>261</v>
      </c>
      <c r="D648" s="35" t="s">
        <v>3</v>
      </c>
      <c r="E648" s="36">
        <f t="shared" si="98"/>
        <v>1.52</v>
      </c>
      <c r="F648" s="36">
        <v>1</v>
      </c>
      <c r="G648" s="36">
        <f t="shared" si="99"/>
        <v>1.52</v>
      </c>
      <c r="H648" s="994"/>
    </row>
    <row r="649" spans="1:8" ht="15" customHeight="1" x14ac:dyDescent="0.3">
      <c r="A649" s="33">
        <v>0.2</v>
      </c>
      <c r="B649" s="33">
        <f>0.8*2+0.2*2</f>
        <v>2</v>
      </c>
      <c r="C649" s="34" t="s">
        <v>262</v>
      </c>
      <c r="D649" s="35" t="s">
        <v>3</v>
      </c>
      <c r="E649" s="36">
        <f t="shared" si="98"/>
        <v>0.4</v>
      </c>
      <c r="F649" s="36">
        <v>1</v>
      </c>
      <c r="G649" s="36">
        <f t="shared" si="99"/>
        <v>0.4</v>
      </c>
      <c r="H649" s="994"/>
    </row>
    <row r="650" spans="1:8" ht="15" customHeight="1" x14ac:dyDescent="0.3">
      <c r="A650" s="33">
        <v>0.2</v>
      </c>
      <c r="B650" s="33">
        <f>0.5*2+0.2*2</f>
        <v>1.4</v>
      </c>
      <c r="C650" s="34" t="s">
        <v>263</v>
      </c>
      <c r="D650" s="35" t="s">
        <v>3</v>
      </c>
      <c r="E650" s="36">
        <f t="shared" si="98"/>
        <v>0.28000000000000003</v>
      </c>
      <c r="F650" s="36">
        <v>1</v>
      </c>
      <c r="G650" s="36">
        <f t="shared" si="99"/>
        <v>0.28000000000000003</v>
      </c>
      <c r="H650" s="994"/>
    </row>
    <row r="651" spans="1:8" ht="15" customHeight="1" x14ac:dyDescent="0.3">
      <c r="A651" s="33">
        <v>0.2</v>
      </c>
      <c r="B651" s="33">
        <f>0.2*4</f>
        <v>0.8</v>
      </c>
      <c r="C651" s="34" t="s">
        <v>264</v>
      </c>
      <c r="D651" s="35" t="s">
        <v>3</v>
      </c>
      <c r="E651" s="36">
        <f t="shared" si="98"/>
        <v>0.16</v>
      </c>
      <c r="F651" s="36">
        <v>1</v>
      </c>
      <c r="G651" s="36">
        <f t="shared" si="99"/>
        <v>0.16</v>
      </c>
      <c r="H651" s="994"/>
    </row>
    <row r="652" spans="1:8" ht="15" customHeight="1" x14ac:dyDescent="0.3">
      <c r="A652" s="33">
        <v>5.4</v>
      </c>
      <c r="B652" s="33">
        <f>ROUND(2*3.14*0.08,2)</f>
        <v>0.5</v>
      </c>
      <c r="C652" s="34" t="s">
        <v>93</v>
      </c>
      <c r="D652" s="35" t="s">
        <v>3</v>
      </c>
      <c r="E652" s="36">
        <f t="shared" si="98"/>
        <v>2.7</v>
      </c>
      <c r="F652" s="36">
        <v>1</v>
      </c>
      <c r="G652" s="36">
        <f t="shared" si="99"/>
        <v>2.7</v>
      </c>
      <c r="H652" s="994"/>
    </row>
    <row r="653" spans="1:8" ht="15" customHeight="1" x14ac:dyDescent="0.3">
      <c r="A653" s="33">
        <v>6.8</v>
      </c>
      <c r="B653" s="33">
        <f>ROUND(2*3.14*0.16/2,2)</f>
        <v>0.5</v>
      </c>
      <c r="C653" s="34" t="s">
        <v>265</v>
      </c>
      <c r="D653" s="35" t="s">
        <v>3</v>
      </c>
      <c r="E653" s="36">
        <f t="shared" si="98"/>
        <v>3.4</v>
      </c>
      <c r="F653" s="36">
        <v>1</v>
      </c>
      <c r="G653" s="36">
        <f t="shared" si="99"/>
        <v>3.4</v>
      </c>
      <c r="H653" s="994"/>
    </row>
    <row r="654" spans="1:8" ht="15" customHeight="1" x14ac:dyDescent="0.3">
      <c r="A654" s="33"/>
      <c r="B654" s="33"/>
      <c r="C654" s="38" t="s">
        <v>59</v>
      </c>
      <c r="D654" s="41" t="s">
        <v>18</v>
      </c>
      <c r="E654" s="54">
        <v>5</v>
      </c>
      <c r="F654" s="39">
        <v>1</v>
      </c>
      <c r="G654" s="39">
        <f t="shared" si="99"/>
        <v>5</v>
      </c>
      <c r="H654" s="994"/>
    </row>
    <row r="655" spans="1:8" ht="15" customHeight="1" x14ac:dyDescent="0.3">
      <c r="A655" s="33"/>
      <c r="B655" s="33"/>
      <c r="C655" s="38" t="s">
        <v>266</v>
      </c>
      <c r="D655" s="41" t="s">
        <v>18</v>
      </c>
      <c r="E655" s="54">
        <v>2</v>
      </c>
      <c r="F655" s="39">
        <v>1</v>
      </c>
      <c r="G655" s="39">
        <f t="shared" si="99"/>
        <v>2</v>
      </c>
      <c r="H655" s="994"/>
    </row>
    <row r="656" spans="1:8" ht="15" customHeight="1" x14ac:dyDescent="0.3">
      <c r="A656" s="33"/>
      <c r="B656" s="33"/>
      <c r="C656" s="34" t="s">
        <v>267</v>
      </c>
      <c r="D656" s="41" t="s">
        <v>18</v>
      </c>
      <c r="E656" s="36">
        <v>1</v>
      </c>
      <c r="F656" s="39">
        <v>1</v>
      </c>
      <c r="G656" s="39">
        <f t="shared" si="99"/>
        <v>1</v>
      </c>
      <c r="H656" s="994"/>
    </row>
    <row r="657" spans="1:8" ht="15" customHeight="1" x14ac:dyDescent="0.3">
      <c r="A657" s="33"/>
      <c r="B657" s="33"/>
      <c r="C657" s="34" t="s">
        <v>268</v>
      </c>
      <c r="D657" s="41" t="s">
        <v>18</v>
      </c>
      <c r="E657" s="36">
        <v>1</v>
      </c>
      <c r="F657" s="39">
        <v>1</v>
      </c>
      <c r="G657" s="39">
        <f t="shared" si="99"/>
        <v>1</v>
      </c>
      <c r="H657" s="994"/>
    </row>
    <row r="658" spans="1:8" ht="15.75" customHeight="1" x14ac:dyDescent="0.3">
      <c r="A658" s="33"/>
      <c r="B658" s="33"/>
      <c r="C658" s="38" t="s">
        <v>269</v>
      </c>
      <c r="D658" s="37" t="s">
        <v>18</v>
      </c>
      <c r="E658" s="48">
        <v>1</v>
      </c>
      <c r="F658" s="39">
        <v>1</v>
      </c>
      <c r="G658" s="39">
        <f t="shared" si="99"/>
        <v>1</v>
      </c>
      <c r="H658" s="994"/>
    </row>
    <row r="659" spans="1:8" ht="15.75" customHeight="1" x14ac:dyDescent="0.3">
      <c r="A659" s="33"/>
      <c r="B659" s="33"/>
      <c r="C659" s="38" t="s">
        <v>270</v>
      </c>
      <c r="D659" s="37" t="s">
        <v>18</v>
      </c>
      <c r="E659" s="48">
        <v>1</v>
      </c>
      <c r="F659" s="39">
        <v>1</v>
      </c>
      <c r="G659" s="39">
        <f t="shared" si="99"/>
        <v>1</v>
      </c>
      <c r="H659" s="994"/>
    </row>
    <row r="660" spans="1:8" ht="15.75" customHeight="1" x14ac:dyDescent="0.3">
      <c r="A660" s="33"/>
      <c r="B660" s="33"/>
      <c r="C660" s="38" t="s">
        <v>271</v>
      </c>
      <c r="D660" s="37" t="s">
        <v>18</v>
      </c>
      <c r="E660" s="48">
        <v>1</v>
      </c>
      <c r="F660" s="39">
        <v>1</v>
      </c>
      <c r="G660" s="39">
        <f t="shared" si="99"/>
        <v>1</v>
      </c>
      <c r="H660" s="994"/>
    </row>
    <row r="661" spans="1:8" ht="15.75" customHeight="1" x14ac:dyDescent="0.3">
      <c r="A661" s="33"/>
      <c r="B661" s="33"/>
      <c r="C661" s="38" t="s">
        <v>272</v>
      </c>
      <c r="D661" s="37" t="s">
        <v>18</v>
      </c>
      <c r="E661" s="48">
        <v>1</v>
      </c>
      <c r="F661" s="39">
        <v>1</v>
      </c>
      <c r="G661" s="39">
        <f t="shared" si="99"/>
        <v>1</v>
      </c>
      <c r="H661" s="994"/>
    </row>
    <row r="662" spans="1:8" ht="15.75" customHeight="1" x14ac:dyDescent="0.3">
      <c r="A662" s="33"/>
      <c r="B662" s="33"/>
      <c r="C662" s="38" t="s">
        <v>273</v>
      </c>
      <c r="D662" s="37" t="s">
        <v>18</v>
      </c>
      <c r="E662" s="48">
        <v>1</v>
      </c>
      <c r="F662" s="39">
        <v>1</v>
      </c>
      <c r="G662" s="39">
        <f t="shared" si="99"/>
        <v>1</v>
      </c>
      <c r="H662" s="994"/>
    </row>
    <row r="663" spans="1:8" ht="15.75" customHeight="1" x14ac:dyDescent="0.3">
      <c r="A663" s="33"/>
      <c r="B663" s="33"/>
      <c r="C663" s="38" t="s">
        <v>274</v>
      </c>
      <c r="D663" s="37" t="s">
        <v>18</v>
      </c>
      <c r="E663" s="48">
        <v>1</v>
      </c>
      <c r="F663" s="39">
        <v>1</v>
      </c>
      <c r="G663" s="39">
        <f t="shared" si="99"/>
        <v>1</v>
      </c>
      <c r="H663" s="994"/>
    </row>
    <row r="664" spans="1:8" ht="15" customHeight="1" x14ac:dyDescent="0.3">
      <c r="A664" s="33"/>
      <c r="B664" s="33"/>
      <c r="C664" s="38" t="s">
        <v>275</v>
      </c>
      <c r="D664" s="42" t="s">
        <v>18</v>
      </c>
      <c r="E664" s="39">
        <v>1</v>
      </c>
      <c r="F664" s="39">
        <v>1</v>
      </c>
      <c r="G664" s="39">
        <f t="shared" si="99"/>
        <v>1</v>
      </c>
      <c r="H664" s="994"/>
    </row>
    <row r="665" spans="1:8" ht="15" customHeight="1" x14ac:dyDescent="0.3">
      <c r="A665" s="33"/>
      <c r="B665" s="33"/>
      <c r="C665" s="38" t="s">
        <v>276</v>
      </c>
      <c r="D665" s="42" t="s">
        <v>18</v>
      </c>
      <c r="E665" s="39">
        <v>1</v>
      </c>
      <c r="F665" s="39">
        <v>1</v>
      </c>
      <c r="G665" s="39">
        <f t="shared" si="99"/>
        <v>1</v>
      </c>
      <c r="H665" s="994"/>
    </row>
    <row r="666" spans="1:8" ht="15" customHeight="1" x14ac:dyDescent="0.3">
      <c r="A666" s="33"/>
      <c r="B666" s="33"/>
      <c r="C666" s="38" t="s">
        <v>277</v>
      </c>
      <c r="D666" s="42" t="s">
        <v>18</v>
      </c>
      <c r="E666" s="39">
        <v>1</v>
      </c>
      <c r="F666" s="39">
        <v>1</v>
      </c>
      <c r="G666" s="39">
        <f t="shared" si="99"/>
        <v>1</v>
      </c>
      <c r="H666" s="994"/>
    </row>
    <row r="667" spans="1:8" ht="15" customHeight="1" x14ac:dyDescent="0.3">
      <c r="A667" s="33"/>
      <c r="B667" s="33"/>
      <c r="C667" s="38" t="s">
        <v>278</v>
      </c>
      <c r="D667" s="42" t="s">
        <v>18</v>
      </c>
      <c r="E667" s="39">
        <v>5</v>
      </c>
      <c r="F667" s="39">
        <v>1</v>
      </c>
      <c r="G667" s="39">
        <f t="shared" si="99"/>
        <v>5</v>
      </c>
      <c r="H667" s="994"/>
    </row>
    <row r="668" spans="1:8" ht="15" customHeight="1" x14ac:dyDescent="0.3">
      <c r="A668" s="33"/>
      <c r="B668" s="33"/>
      <c r="C668" s="38" t="s">
        <v>279</v>
      </c>
      <c r="D668" s="42" t="s">
        <v>18</v>
      </c>
      <c r="E668" s="39">
        <v>1</v>
      </c>
      <c r="F668" s="39">
        <v>1</v>
      </c>
      <c r="G668" s="39">
        <f t="shared" si="99"/>
        <v>1</v>
      </c>
      <c r="H668" s="994"/>
    </row>
    <row r="669" spans="1:8" ht="15" customHeight="1" x14ac:dyDescent="0.3">
      <c r="A669" s="33"/>
      <c r="B669" s="33"/>
      <c r="C669" s="38" t="s">
        <v>280</v>
      </c>
      <c r="D669" s="42" t="s">
        <v>18</v>
      </c>
      <c r="E669" s="39">
        <v>1</v>
      </c>
      <c r="F669" s="39">
        <v>1</v>
      </c>
      <c r="G669" s="39">
        <f t="shared" si="99"/>
        <v>1</v>
      </c>
      <c r="H669" s="995"/>
    </row>
    <row r="670" spans="1:8" ht="30" customHeight="1" x14ac:dyDescent="0.3">
      <c r="A670" s="33"/>
      <c r="B670" s="33"/>
      <c r="C670" s="38" t="s">
        <v>61</v>
      </c>
      <c r="D670" s="42" t="s">
        <v>3</v>
      </c>
      <c r="E670" s="36">
        <v>3.2</v>
      </c>
      <c r="F670" s="39"/>
      <c r="G670" s="39"/>
      <c r="H670" s="996" t="s">
        <v>42</v>
      </c>
    </row>
    <row r="671" spans="1:8" ht="15" customHeight="1" x14ac:dyDescent="0.3">
      <c r="A671" s="33"/>
      <c r="B671" s="33"/>
      <c r="C671" s="46" t="s">
        <v>62</v>
      </c>
      <c r="D671" s="42" t="s">
        <v>3</v>
      </c>
      <c r="E671" s="36">
        <f>E670</f>
        <v>3.2</v>
      </c>
      <c r="F671" s="39">
        <v>1.1000000000000001</v>
      </c>
      <c r="G671" s="39">
        <f>ROUND(E671*F671,2)</f>
        <v>3.52</v>
      </c>
      <c r="H671" s="997"/>
    </row>
    <row r="672" spans="1:8" ht="15" customHeight="1" x14ac:dyDescent="0.3">
      <c r="A672" s="33"/>
      <c r="B672" s="33"/>
      <c r="C672" s="46" t="s">
        <v>63</v>
      </c>
      <c r="D672" s="42" t="s">
        <v>2</v>
      </c>
      <c r="E672" s="39">
        <f>E670</f>
        <v>3.2</v>
      </c>
      <c r="F672" s="39">
        <v>0.7</v>
      </c>
      <c r="G672" s="39">
        <f>ROUND(E672*F672,2)</f>
        <v>2.2400000000000002</v>
      </c>
      <c r="H672" s="998"/>
    </row>
    <row r="673" spans="1:8" ht="15" customHeight="1" x14ac:dyDescent="0.3">
      <c r="A673" s="43"/>
      <c r="B673" s="43"/>
      <c r="C673" s="29" t="s">
        <v>281</v>
      </c>
      <c r="D673" s="28"/>
      <c r="E673" s="44"/>
      <c r="F673" s="44"/>
      <c r="G673" s="44"/>
      <c r="H673" s="47"/>
    </row>
    <row r="674" spans="1:8" ht="15" customHeight="1" x14ac:dyDescent="0.3">
      <c r="A674" s="33">
        <v>4</v>
      </c>
      <c r="B674" s="33">
        <f>0.15*2+0.1*2</f>
        <v>0.5</v>
      </c>
      <c r="C674" s="34" t="s">
        <v>282</v>
      </c>
      <c r="D674" s="35" t="s">
        <v>3</v>
      </c>
      <c r="E674" s="36">
        <f t="shared" ref="E674:E685" si="100">ROUND(A674*B674,2)</f>
        <v>2</v>
      </c>
      <c r="F674" s="36">
        <v>1</v>
      </c>
      <c r="G674" s="36">
        <f t="shared" ref="G674:G717" si="101">ROUND(E674*F674,2)</f>
        <v>2</v>
      </c>
      <c r="H674" s="993" t="s">
        <v>27</v>
      </c>
    </row>
    <row r="675" spans="1:8" ht="15" customHeight="1" x14ac:dyDescent="0.3">
      <c r="A675" s="33">
        <v>84.1</v>
      </c>
      <c r="B675" s="33">
        <f>0.15*2+0.16*2</f>
        <v>0.62</v>
      </c>
      <c r="C675" s="34" t="s">
        <v>283</v>
      </c>
      <c r="D675" s="35" t="s">
        <v>3</v>
      </c>
      <c r="E675" s="36">
        <f t="shared" si="100"/>
        <v>52.14</v>
      </c>
      <c r="F675" s="36">
        <v>1</v>
      </c>
      <c r="G675" s="36">
        <f t="shared" si="101"/>
        <v>52.14</v>
      </c>
      <c r="H675" s="994"/>
    </row>
    <row r="676" spans="1:8" ht="15" customHeight="1" x14ac:dyDescent="0.3">
      <c r="A676" s="33">
        <v>2.5</v>
      </c>
      <c r="B676" s="33">
        <f>0.2*2+0.1*2</f>
        <v>0.60000000000000009</v>
      </c>
      <c r="C676" s="34" t="s">
        <v>284</v>
      </c>
      <c r="D676" s="35" t="s">
        <v>3</v>
      </c>
      <c r="E676" s="36">
        <f t="shared" si="100"/>
        <v>1.5</v>
      </c>
      <c r="F676" s="36">
        <v>1</v>
      </c>
      <c r="G676" s="36">
        <f t="shared" si="101"/>
        <v>1.5</v>
      </c>
      <c r="H676" s="994"/>
    </row>
    <row r="677" spans="1:8" ht="15" customHeight="1" x14ac:dyDescent="0.3">
      <c r="A677" s="33">
        <v>7.3</v>
      </c>
      <c r="B677" s="33">
        <f>0.2*4</f>
        <v>0.8</v>
      </c>
      <c r="C677" s="34" t="s">
        <v>285</v>
      </c>
      <c r="D677" s="35" t="s">
        <v>3</v>
      </c>
      <c r="E677" s="36">
        <f t="shared" si="100"/>
        <v>5.84</v>
      </c>
      <c r="F677" s="36">
        <v>1</v>
      </c>
      <c r="G677" s="36">
        <f t="shared" si="101"/>
        <v>5.84</v>
      </c>
      <c r="H677" s="994"/>
    </row>
    <row r="678" spans="1:8" ht="15" customHeight="1" x14ac:dyDescent="0.3">
      <c r="A678" s="33">
        <v>6.4</v>
      </c>
      <c r="B678" s="33">
        <f>ROUND(0.3*2+0.15*2,2)</f>
        <v>0.9</v>
      </c>
      <c r="C678" s="34" t="s">
        <v>286</v>
      </c>
      <c r="D678" s="35" t="s">
        <v>3</v>
      </c>
      <c r="E678" s="36">
        <f t="shared" si="100"/>
        <v>5.76</v>
      </c>
      <c r="F678" s="36">
        <v>1</v>
      </c>
      <c r="G678" s="36">
        <f t="shared" si="101"/>
        <v>5.76</v>
      </c>
      <c r="H678" s="994"/>
    </row>
    <row r="679" spans="1:8" ht="15" customHeight="1" x14ac:dyDescent="0.3">
      <c r="A679" s="33">
        <v>22.4</v>
      </c>
      <c r="B679" s="33">
        <f>ROUND(0.3*2+0.2*2,2)</f>
        <v>1</v>
      </c>
      <c r="C679" s="34" t="s">
        <v>287</v>
      </c>
      <c r="D679" s="35" t="s">
        <v>3</v>
      </c>
      <c r="E679" s="36">
        <f t="shared" si="100"/>
        <v>22.4</v>
      </c>
      <c r="F679" s="36">
        <v>1</v>
      </c>
      <c r="G679" s="36">
        <f t="shared" si="101"/>
        <v>22.4</v>
      </c>
      <c r="H679" s="994"/>
    </row>
    <row r="680" spans="1:8" ht="15" customHeight="1" x14ac:dyDescent="0.3">
      <c r="A680" s="33">
        <v>0.3</v>
      </c>
      <c r="B680" s="33">
        <f>ROUND(0.4*2+0.2*2,2)</f>
        <v>1.2</v>
      </c>
      <c r="C680" s="34" t="s">
        <v>30</v>
      </c>
      <c r="D680" s="35" t="s">
        <v>3</v>
      </c>
      <c r="E680" s="36">
        <f t="shared" si="100"/>
        <v>0.36</v>
      </c>
      <c r="F680" s="36">
        <v>1</v>
      </c>
      <c r="G680" s="36">
        <f t="shared" si="101"/>
        <v>0.36</v>
      </c>
      <c r="H680" s="994"/>
    </row>
    <row r="681" spans="1:8" ht="15" customHeight="1" x14ac:dyDescent="0.3">
      <c r="A681" s="33">
        <v>0.4</v>
      </c>
      <c r="B681" s="33">
        <f>ROUND(0.6*2+0.2*2,2)</f>
        <v>1.6</v>
      </c>
      <c r="C681" s="34" t="s">
        <v>288</v>
      </c>
      <c r="D681" s="35" t="s">
        <v>3</v>
      </c>
      <c r="E681" s="36">
        <f t="shared" si="100"/>
        <v>0.64</v>
      </c>
      <c r="F681" s="36">
        <v>1</v>
      </c>
      <c r="G681" s="36">
        <f t="shared" si="101"/>
        <v>0.64</v>
      </c>
      <c r="H681" s="994"/>
    </row>
    <row r="682" spans="1:8" ht="15" customHeight="1" x14ac:dyDescent="0.3">
      <c r="A682" s="33">
        <v>12.4</v>
      </c>
      <c r="B682" s="33">
        <f>ROUND(2*3.14*0.05,2)</f>
        <v>0.31</v>
      </c>
      <c r="C682" s="34" t="s">
        <v>289</v>
      </c>
      <c r="D682" s="35" t="s">
        <v>3</v>
      </c>
      <c r="E682" s="36">
        <f t="shared" si="100"/>
        <v>3.84</v>
      </c>
      <c r="F682" s="36">
        <v>1</v>
      </c>
      <c r="G682" s="36">
        <f t="shared" si="101"/>
        <v>3.84</v>
      </c>
      <c r="H682" s="994"/>
    </row>
    <row r="683" spans="1:8" ht="15" customHeight="1" x14ac:dyDescent="0.3">
      <c r="A683" s="33">
        <v>16.7</v>
      </c>
      <c r="B683" s="33">
        <f>ROUND(2*3.14*0.0625,2)</f>
        <v>0.39</v>
      </c>
      <c r="C683" s="34" t="s">
        <v>290</v>
      </c>
      <c r="D683" s="35" t="s">
        <v>3</v>
      </c>
      <c r="E683" s="36">
        <f t="shared" si="100"/>
        <v>6.51</v>
      </c>
      <c r="F683" s="36">
        <v>1</v>
      </c>
      <c r="G683" s="36">
        <f t="shared" si="101"/>
        <v>6.51</v>
      </c>
      <c r="H683" s="994"/>
    </row>
    <row r="684" spans="1:8" ht="15" customHeight="1" x14ac:dyDescent="0.3">
      <c r="A684" s="33">
        <v>17</v>
      </c>
      <c r="B684" s="33">
        <f>ROUND(2*3.14*0.08,2)</f>
        <v>0.5</v>
      </c>
      <c r="C684" s="34" t="s">
        <v>291</v>
      </c>
      <c r="D684" s="35" t="s">
        <v>3</v>
      </c>
      <c r="E684" s="36">
        <f t="shared" si="100"/>
        <v>8.5</v>
      </c>
      <c r="F684" s="36">
        <v>1</v>
      </c>
      <c r="G684" s="36">
        <f t="shared" si="101"/>
        <v>8.5</v>
      </c>
      <c r="H684" s="994"/>
    </row>
    <row r="685" spans="1:8" ht="15" customHeight="1" x14ac:dyDescent="0.3">
      <c r="A685" s="33">
        <v>5.3</v>
      </c>
      <c r="B685" s="33">
        <f>ROUND(2*3.14*0.2/2,2)</f>
        <v>0.63</v>
      </c>
      <c r="C685" s="34" t="s">
        <v>292</v>
      </c>
      <c r="D685" s="35" t="s">
        <v>3</v>
      </c>
      <c r="E685" s="36">
        <f t="shared" si="100"/>
        <v>3.34</v>
      </c>
      <c r="F685" s="36">
        <v>1</v>
      </c>
      <c r="G685" s="36">
        <f t="shared" si="101"/>
        <v>3.34</v>
      </c>
      <c r="H685" s="994"/>
    </row>
    <row r="686" spans="1:8" ht="15" customHeight="1" x14ac:dyDescent="0.3">
      <c r="A686" s="33"/>
      <c r="B686" s="33"/>
      <c r="C686" s="38" t="s">
        <v>39</v>
      </c>
      <c r="D686" s="37" t="s">
        <v>18</v>
      </c>
      <c r="E686" s="39">
        <f>1+1+1+2</f>
        <v>5</v>
      </c>
      <c r="F686" s="39">
        <v>1</v>
      </c>
      <c r="G686" s="39">
        <f t="shared" si="101"/>
        <v>5</v>
      </c>
      <c r="H686" s="994"/>
    </row>
    <row r="687" spans="1:8" ht="15" customHeight="1" x14ac:dyDescent="0.3">
      <c r="A687" s="33"/>
      <c r="B687" s="33"/>
      <c r="C687" s="38" t="s">
        <v>59</v>
      </c>
      <c r="D687" s="37" t="s">
        <v>18</v>
      </c>
      <c r="E687" s="39">
        <f>1+1</f>
        <v>2</v>
      </c>
      <c r="F687" s="39">
        <v>1</v>
      </c>
      <c r="G687" s="39">
        <f t="shared" si="101"/>
        <v>2</v>
      </c>
      <c r="H687" s="994"/>
    </row>
    <row r="688" spans="1:8" ht="15" customHeight="1" x14ac:dyDescent="0.3">
      <c r="A688" s="33"/>
      <c r="B688" s="33"/>
      <c r="C688" s="38" t="s">
        <v>293</v>
      </c>
      <c r="D688" s="37" t="s">
        <v>18</v>
      </c>
      <c r="E688" s="39">
        <v>4</v>
      </c>
      <c r="F688" s="39">
        <v>1</v>
      </c>
      <c r="G688" s="39">
        <f t="shared" si="101"/>
        <v>4</v>
      </c>
      <c r="H688" s="994"/>
    </row>
    <row r="689" spans="1:8" ht="15" customHeight="1" x14ac:dyDescent="0.3">
      <c r="A689" s="33"/>
      <c r="B689" s="33"/>
      <c r="C689" s="38" t="s">
        <v>72</v>
      </c>
      <c r="D689" s="37" t="s">
        <v>18</v>
      </c>
      <c r="E689" s="39">
        <v>2</v>
      </c>
      <c r="F689" s="39">
        <v>1</v>
      </c>
      <c r="G689" s="39">
        <f t="shared" si="101"/>
        <v>2</v>
      </c>
      <c r="H689" s="994"/>
    </row>
    <row r="690" spans="1:8" ht="15" customHeight="1" x14ac:dyDescent="0.3">
      <c r="A690" s="33"/>
      <c r="B690" s="33"/>
      <c r="C690" s="38" t="s">
        <v>294</v>
      </c>
      <c r="D690" s="37" t="s">
        <v>18</v>
      </c>
      <c r="E690" s="39">
        <v>6</v>
      </c>
      <c r="F690" s="39">
        <v>1</v>
      </c>
      <c r="G690" s="39">
        <f t="shared" si="101"/>
        <v>6</v>
      </c>
      <c r="H690" s="994"/>
    </row>
    <row r="691" spans="1:8" ht="15" customHeight="1" x14ac:dyDescent="0.3">
      <c r="A691" s="33"/>
      <c r="B691" s="33"/>
      <c r="C691" s="38" t="s">
        <v>76</v>
      </c>
      <c r="D691" s="37" t="s">
        <v>18</v>
      </c>
      <c r="E691" s="39">
        <v>1</v>
      </c>
      <c r="F691" s="39">
        <v>1</v>
      </c>
      <c r="G691" s="39">
        <f t="shared" si="101"/>
        <v>1</v>
      </c>
      <c r="H691" s="994"/>
    </row>
    <row r="692" spans="1:8" ht="15" customHeight="1" x14ac:dyDescent="0.3">
      <c r="A692" s="33"/>
      <c r="B692" s="33"/>
      <c r="C692" s="38" t="s">
        <v>295</v>
      </c>
      <c r="D692" s="37" t="s">
        <v>18</v>
      </c>
      <c r="E692" s="39">
        <f>1+3+3</f>
        <v>7</v>
      </c>
      <c r="F692" s="39">
        <v>1</v>
      </c>
      <c r="G692" s="39">
        <f t="shared" si="101"/>
        <v>7</v>
      </c>
      <c r="H692" s="994"/>
    </row>
    <row r="693" spans="1:8" ht="15" customHeight="1" x14ac:dyDescent="0.3">
      <c r="A693" s="33"/>
      <c r="B693" s="33"/>
      <c r="C693" s="38" t="s">
        <v>296</v>
      </c>
      <c r="D693" s="37" t="s">
        <v>18</v>
      </c>
      <c r="E693" s="39">
        <v>1</v>
      </c>
      <c r="F693" s="39">
        <v>1</v>
      </c>
      <c r="G693" s="39">
        <f t="shared" si="101"/>
        <v>1</v>
      </c>
      <c r="H693" s="994"/>
    </row>
    <row r="694" spans="1:8" ht="30" customHeight="1" x14ac:dyDescent="0.3">
      <c r="A694" s="33"/>
      <c r="B694" s="33"/>
      <c r="C694" s="38" t="s">
        <v>297</v>
      </c>
      <c r="D694" s="37" t="s">
        <v>18</v>
      </c>
      <c r="E694" s="39">
        <v>1</v>
      </c>
      <c r="F694" s="39">
        <v>1</v>
      </c>
      <c r="G694" s="39">
        <f t="shared" si="101"/>
        <v>1</v>
      </c>
      <c r="H694" s="994"/>
    </row>
    <row r="695" spans="1:8" ht="30" customHeight="1" x14ac:dyDescent="0.3">
      <c r="A695" s="33"/>
      <c r="B695" s="33"/>
      <c r="C695" s="38" t="s">
        <v>298</v>
      </c>
      <c r="D695" s="37" t="s">
        <v>18</v>
      </c>
      <c r="E695" s="39">
        <v>1</v>
      </c>
      <c r="F695" s="39">
        <v>1</v>
      </c>
      <c r="G695" s="39">
        <f t="shared" si="101"/>
        <v>1</v>
      </c>
      <c r="H695" s="994"/>
    </row>
    <row r="696" spans="1:8" ht="30" customHeight="1" x14ac:dyDescent="0.3">
      <c r="A696" s="33"/>
      <c r="B696" s="33"/>
      <c r="C696" s="38" t="s">
        <v>299</v>
      </c>
      <c r="D696" s="37" t="s">
        <v>18</v>
      </c>
      <c r="E696" s="39">
        <v>1</v>
      </c>
      <c r="F696" s="39">
        <v>1</v>
      </c>
      <c r="G696" s="39">
        <f t="shared" si="101"/>
        <v>1</v>
      </c>
      <c r="H696" s="994"/>
    </row>
    <row r="697" spans="1:8" ht="30" customHeight="1" x14ac:dyDescent="0.3">
      <c r="A697" s="33"/>
      <c r="B697" s="33"/>
      <c r="C697" s="38" t="s">
        <v>300</v>
      </c>
      <c r="D697" s="37" t="s">
        <v>18</v>
      </c>
      <c r="E697" s="39">
        <v>2</v>
      </c>
      <c r="F697" s="39">
        <v>1</v>
      </c>
      <c r="G697" s="39">
        <f t="shared" si="101"/>
        <v>2</v>
      </c>
      <c r="H697" s="994"/>
    </row>
    <row r="698" spans="1:8" ht="30" customHeight="1" x14ac:dyDescent="0.3">
      <c r="A698" s="33"/>
      <c r="B698" s="33"/>
      <c r="C698" s="38" t="s">
        <v>301</v>
      </c>
      <c r="D698" s="37" t="s">
        <v>18</v>
      </c>
      <c r="E698" s="39">
        <v>1</v>
      </c>
      <c r="F698" s="39">
        <v>1</v>
      </c>
      <c r="G698" s="39">
        <f t="shared" si="101"/>
        <v>1</v>
      </c>
      <c r="H698" s="994"/>
    </row>
    <row r="699" spans="1:8" ht="30" customHeight="1" x14ac:dyDescent="0.3">
      <c r="A699" s="33"/>
      <c r="B699" s="33"/>
      <c r="C699" s="38" t="s">
        <v>302</v>
      </c>
      <c r="D699" s="37" t="s">
        <v>18</v>
      </c>
      <c r="E699" s="39">
        <v>1</v>
      </c>
      <c r="F699" s="39">
        <v>1</v>
      </c>
      <c r="G699" s="39">
        <f t="shared" si="101"/>
        <v>1</v>
      </c>
      <c r="H699" s="994"/>
    </row>
    <row r="700" spans="1:8" ht="30" customHeight="1" x14ac:dyDescent="0.3">
      <c r="A700" s="33"/>
      <c r="B700" s="33"/>
      <c r="C700" s="38" t="s">
        <v>303</v>
      </c>
      <c r="D700" s="37" t="s">
        <v>18</v>
      </c>
      <c r="E700" s="39">
        <v>2</v>
      </c>
      <c r="F700" s="39">
        <v>1</v>
      </c>
      <c r="G700" s="39">
        <f t="shared" si="101"/>
        <v>2</v>
      </c>
      <c r="H700" s="994"/>
    </row>
    <row r="701" spans="1:8" ht="15" customHeight="1" x14ac:dyDescent="0.3">
      <c r="A701" s="33"/>
      <c r="B701" s="33"/>
      <c r="C701" s="34" t="s">
        <v>304</v>
      </c>
      <c r="D701" s="41" t="s">
        <v>18</v>
      </c>
      <c r="E701" s="36">
        <v>1</v>
      </c>
      <c r="F701" s="39">
        <v>1</v>
      </c>
      <c r="G701" s="39">
        <f t="shared" si="101"/>
        <v>1</v>
      </c>
      <c r="H701" s="994"/>
    </row>
    <row r="702" spans="1:8" ht="15" customHeight="1" x14ac:dyDescent="0.3">
      <c r="A702" s="33"/>
      <c r="B702" s="33"/>
      <c r="C702" s="34" t="s">
        <v>305</v>
      </c>
      <c r="D702" s="41" t="s">
        <v>18</v>
      </c>
      <c r="E702" s="36">
        <v>1</v>
      </c>
      <c r="F702" s="39">
        <v>1</v>
      </c>
      <c r="G702" s="39">
        <f t="shared" si="101"/>
        <v>1</v>
      </c>
      <c r="H702" s="994"/>
    </row>
    <row r="703" spans="1:8" ht="15" customHeight="1" x14ac:dyDescent="0.3">
      <c r="A703" s="33"/>
      <c r="B703" s="33"/>
      <c r="C703" s="34" t="s">
        <v>306</v>
      </c>
      <c r="D703" s="41" t="s">
        <v>18</v>
      </c>
      <c r="E703" s="36">
        <v>1</v>
      </c>
      <c r="F703" s="39">
        <v>1</v>
      </c>
      <c r="G703" s="39">
        <f t="shared" si="101"/>
        <v>1</v>
      </c>
      <c r="H703" s="994"/>
    </row>
    <row r="704" spans="1:8" ht="15" customHeight="1" x14ac:dyDescent="0.3">
      <c r="A704" s="33"/>
      <c r="B704" s="33"/>
      <c r="C704" s="38" t="s">
        <v>307</v>
      </c>
      <c r="D704" s="37" t="s">
        <v>18</v>
      </c>
      <c r="E704" s="39">
        <v>2</v>
      </c>
      <c r="F704" s="39">
        <v>1</v>
      </c>
      <c r="G704" s="39">
        <f t="shared" si="101"/>
        <v>2</v>
      </c>
      <c r="H704" s="994"/>
    </row>
    <row r="705" spans="1:8" ht="15" customHeight="1" x14ac:dyDescent="0.3">
      <c r="A705" s="33"/>
      <c r="B705" s="33"/>
      <c r="C705" s="38" t="s">
        <v>308</v>
      </c>
      <c r="D705" s="37" t="s">
        <v>18</v>
      </c>
      <c r="E705" s="39">
        <v>1</v>
      </c>
      <c r="F705" s="39">
        <v>1</v>
      </c>
      <c r="G705" s="39">
        <f t="shared" si="101"/>
        <v>1</v>
      </c>
      <c r="H705" s="994"/>
    </row>
    <row r="706" spans="1:8" ht="15" customHeight="1" x14ac:dyDescent="0.3">
      <c r="A706" s="33"/>
      <c r="B706" s="33"/>
      <c r="C706" s="38" t="s">
        <v>309</v>
      </c>
      <c r="D706" s="37" t="s">
        <v>18</v>
      </c>
      <c r="E706" s="39">
        <v>1</v>
      </c>
      <c r="F706" s="39">
        <v>1</v>
      </c>
      <c r="G706" s="39">
        <f t="shared" si="101"/>
        <v>1</v>
      </c>
      <c r="H706" s="994"/>
    </row>
    <row r="707" spans="1:8" ht="15" customHeight="1" x14ac:dyDescent="0.3">
      <c r="A707" s="33"/>
      <c r="B707" s="33"/>
      <c r="C707" s="38" t="s">
        <v>310</v>
      </c>
      <c r="D707" s="37" t="s">
        <v>18</v>
      </c>
      <c r="E707" s="39">
        <v>1</v>
      </c>
      <c r="F707" s="39">
        <v>1</v>
      </c>
      <c r="G707" s="39">
        <f t="shared" si="101"/>
        <v>1</v>
      </c>
      <c r="H707" s="994"/>
    </row>
    <row r="708" spans="1:8" ht="15" customHeight="1" x14ac:dyDescent="0.3">
      <c r="A708" s="33"/>
      <c r="B708" s="33"/>
      <c r="C708" s="38" t="s">
        <v>311</v>
      </c>
      <c r="D708" s="37" t="s">
        <v>18</v>
      </c>
      <c r="E708" s="39">
        <v>2</v>
      </c>
      <c r="F708" s="39">
        <v>1</v>
      </c>
      <c r="G708" s="39">
        <f t="shared" si="101"/>
        <v>2</v>
      </c>
      <c r="H708" s="994"/>
    </row>
    <row r="709" spans="1:8" ht="15" customHeight="1" x14ac:dyDescent="0.3">
      <c r="A709" s="33"/>
      <c r="B709" s="33"/>
      <c r="C709" s="38" t="s">
        <v>312</v>
      </c>
      <c r="D709" s="37" t="s">
        <v>18</v>
      </c>
      <c r="E709" s="39">
        <v>1</v>
      </c>
      <c r="F709" s="39">
        <v>1</v>
      </c>
      <c r="G709" s="39">
        <f t="shared" si="101"/>
        <v>1</v>
      </c>
      <c r="H709" s="994"/>
    </row>
    <row r="710" spans="1:8" ht="15" customHeight="1" x14ac:dyDescent="0.3">
      <c r="A710" s="33"/>
      <c r="B710" s="33"/>
      <c r="C710" s="38" t="s">
        <v>313</v>
      </c>
      <c r="D710" s="37" t="s">
        <v>18</v>
      </c>
      <c r="E710" s="39">
        <v>2</v>
      </c>
      <c r="F710" s="39">
        <v>1</v>
      </c>
      <c r="G710" s="39">
        <f t="shared" si="101"/>
        <v>2</v>
      </c>
      <c r="H710" s="994"/>
    </row>
    <row r="711" spans="1:8" ht="30" customHeight="1" x14ac:dyDescent="0.3">
      <c r="A711" s="33"/>
      <c r="B711" s="33"/>
      <c r="C711" s="38" t="s">
        <v>314</v>
      </c>
      <c r="D711" s="37" t="s">
        <v>18</v>
      </c>
      <c r="E711" s="39">
        <v>1</v>
      </c>
      <c r="F711" s="39">
        <v>1</v>
      </c>
      <c r="G711" s="39">
        <f t="shared" si="101"/>
        <v>1</v>
      </c>
      <c r="H711" s="994"/>
    </row>
    <row r="712" spans="1:8" ht="30" customHeight="1" x14ac:dyDescent="0.3">
      <c r="A712" s="33"/>
      <c r="B712" s="33"/>
      <c r="C712" s="38" t="s">
        <v>315</v>
      </c>
      <c r="D712" s="37" t="s">
        <v>18</v>
      </c>
      <c r="E712" s="39">
        <v>1</v>
      </c>
      <c r="F712" s="39">
        <v>1</v>
      </c>
      <c r="G712" s="39">
        <f t="shared" si="101"/>
        <v>1</v>
      </c>
      <c r="H712" s="994"/>
    </row>
    <row r="713" spans="1:8" ht="15" customHeight="1" x14ac:dyDescent="0.3">
      <c r="A713" s="33"/>
      <c r="B713" s="33"/>
      <c r="C713" s="38" t="s">
        <v>316</v>
      </c>
      <c r="D713" s="37" t="s">
        <v>18</v>
      </c>
      <c r="E713" s="39">
        <v>1</v>
      </c>
      <c r="F713" s="39">
        <v>1</v>
      </c>
      <c r="G713" s="39">
        <f t="shared" si="101"/>
        <v>1</v>
      </c>
      <c r="H713" s="994"/>
    </row>
    <row r="714" spans="1:8" ht="15" customHeight="1" x14ac:dyDescent="0.3">
      <c r="A714" s="33"/>
      <c r="B714" s="33"/>
      <c r="C714" s="38" t="s">
        <v>317</v>
      </c>
      <c r="D714" s="37" t="s">
        <v>18</v>
      </c>
      <c r="E714" s="39">
        <v>1</v>
      </c>
      <c r="F714" s="39">
        <v>1</v>
      </c>
      <c r="G714" s="39">
        <f t="shared" si="101"/>
        <v>1</v>
      </c>
      <c r="H714" s="994"/>
    </row>
    <row r="715" spans="1:8" ht="15" customHeight="1" x14ac:dyDescent="0.3">
      <c r="A715" s="33"/>
      <c r="B715" s="33"/>
      <c r="C715" s="38" t="s">
        <v>50</v>
      </c>
      <c r="D715" s="37" t="s">
        <v>18</v>
      </c>
      <c r="E715" s="39">
        <v>7</v>
      </c>
      <c r="F715" s="39">
        <v>1</v>
      </c>
      <c r="G715" s="39">
        <f t="shared" si="101"/>
        <v>7</v>
      </c>
      <c r="H715" s="994"/>
    </row>
    <row r="716" spans="1:8" ht="15" customHeight="1" x14ac:dyDescent="0.3">
      <c r="A716" s="33"/>
      <c r="B716" s="33"/>
      <c r="C716" s="38" t="s">
        <v>170</v>
      </c>
      <c r="D716" s="37" t="s">
        <v>18</v>
      </c>
      <c r="E716" s="39">
        <v>3</v>
      </c>
      <c r="F716" s="39">
        <v>1</v>
      </c>
      <c r="G716" s="39">
        <f t="shared" si="101"/>
        <v>3</v>
      </c>
      <c r="H716" s="994"/>
    </row>
    <row r="717" spans="1:8" ht="15" customHeight="1" x14ac:dyDescent="0.3">
      <c r="A717" s="33"/>
      <c r="B717" s="33"/>
      <c r="C717" s="38" t="s">
        <v>60</v>
      </c>
      <c r="D717" s="37" t="s">
        <v>18</v>
      </c>
      <c r="E717" s="39">
        <v>2</v>
      </c>
      <c r="F717" s="39">
        <v>1</v>
      </c>
      <c r="G717" s="39">
        <f t="shared" si="101"/>
        <v>2</v>
      </c>
      <c r="H717" s="995"/>
    </row>
    <row r="718" spans="1:8" ht="30" customHeight="1" x14ac:dyDescent="0.3">
      <c r="A718" s="33"/>
      <c r="B718" s="33"/>
      <c r="C718" s="38" t="s">
        <v>61</v>
      </c>
      <c r="D718" s="42" t="s">
        <v>3</v>
      </c>
      <c r="E718" s="36">
        <v>202.4</v>
      </c>
      <c r="F718" s="39"/>
      <c r="G718" s="39"/>
      <c r="H718" s="996" t="s">
        <v>42</v>
      </c>
    </row>
    <row r="719" spans="1:8" ht="15" customHeight="1" x14ac:dyDescent="0.3">
      <c r="A719" s="33"/>
      <c r="B719" s="33"/>
      <c r="C719" s="46" t="s">
        <v>62</v>
      </c>
      <c r="D719" s="42" t="s">
        <v>3</v>
      </c>
      <c r="E719" s="36">
        <f>E718</f>
        <v>202.4</v>
      </c>
      <c r="F719" s="39">
        <v>1.1000000000000001</v>
      </c>
      <c r="G719" s="39">
        <f>ROUND(E719*F719,2)</f>
        <v>222.64</v>
      </c>
      <c r="H719" s="997"/>
    </row>
    <row r="720" spans="1:8" ht="15" customHeight="1" x14ac:dyDescent="0.3">
      <c r="A720" s="33"/>
      <c r="B720" s="33"/>
      <c r="C720" s="46" t="s">
        <v>63</v>
      </c>
      <c r="D720" s="42" t="s">
        <v>2</v>
      </c>
      <c r="E720" s="39">
        <f>E718</f>
        <v>202.4</v>
      </c>
      <c r="F720" s="39">
        <v>0.7</v>
      </c>
      <c r="G720" s="39">
        <f>ROUND(E720*F720,2)</f>
        <v>141.68</v>
      </c>
      <c r="H720" s="998"/>
    </row>
    <row r="721" spans="1:8" ht="15" customHeight="1" x14ac:dyDescent="0.3">
      <c r="A721" s="43"/>
      <c r="B721" s="43"/>
      <c r="C721" s="29" t="s">
        <v>318</v>
      </c>
      <c r="D721" s="28"/>
      <c r="E721" s="44"/>
      <c r="F721" s="44"/>
      <c r="G721" s="44"/>
      <c r="H721" s="47"/>
    </row>
    <row r="722" spans="1:8" ht="13.5" customHeight="1" x14ac:dyDescent="0.3">
      <c r="A722" s="33">
        <v>41</v>
      </c>
      <c r="B722" s="33">
        <f>ROUND(2*3.14*0.05,2)</f>
        <v>0.31</v>
      </c>
      <c r="C722" s="34" t="s">
        <v>92</v>
      </c>
      <c r="D722" s="35" t="s">
        <v>3</v>
      </c>
      <c r="E722" s="36">
        <f t="shared" ref="E722:E723" si="102">ROUND(A722*B722,2)</f>
        <v>12.71</v>
      </c>
      <c r="F722" s="36">
        <v>1</v>
      </c>
      <c r="G722" s="36">
        <f>ROUND(E722*F722,2)</f>
        <v>12.71</v>
      </c>
      <c r="H722" s="993" t="s">
        <v>27</v>
      </c>
    </row>
    <row r="723" spans="1:8" ht="15" customHeight="1" x14ac:dyDescent="0.3">
      <c r="A723" s="33">
        <v>89.5</v>
      </c>
      <c r="B723" s="33">
        <f>ROUND(2*3.14*0.0625,2)</f>
        <v>0.39</v>
      </c>
      <c r="C723" s="34" t="s">
        <v>87</v>
      </c>
      <c r="D723" s="35" t="s">
        <v>3</v>
      </c>
      <c r="E723" s="36">
        <f t="shared" si="102"/>
        <v>34.909999999999997</v>
      </c>
      <c r="F723" s="36">
        <v>1</v>
      </c>
      <c r="G723" s="36">
        <f>ROUND(E723*F723,2)</f>
        <v>34.909999999999997</v>
      </c>
      <c r="H723" s="994"/>
    </row>
    <row r="724" spans="1:8" ht="18.75" customHeight="1" x14ac:dyDescent="0.3">
      <c r="A724" s="33"/>
      <c r="B724" s="33"/>
      <c r="C724" s="38" t="s">
        <v>319</v>
      </c>
      <c r="D724" s="37" t="s">
        <v>18</v>
      </c>
      <c r="E724" s="48">
        <v>1</v>
      </c>
      <c r="F724" s="39">
        <v>1</v>
      </c>
      <c r="G724" s="39">
        <f t="shared" ref="G724:G727" si="103">ROUND(E724*F724,2)</f>
        <v>1</v>
      </c>
      <c r="H724" s="994"/>
    </row>
    <row r="725" spans="1:8" ht="15" customHeight="1" x14ac:dyDescent="0.3">
      <c r="A725" s="33"/>
      <c r="B725" s="33"/>
      <c r="C725" s="38" t="s">
        <v>38</v>
      </c>
      <c r="D725" s="37" t="s">
        <v>18</v>
      </c>
      <c r="E725" s="39">
        <v>4</v>
      </c>
      <c r="F725" s="39">
        <v>1</v>
      </c>
      <c r="G725" s="39">
        <f t="shared" si="103"/>
        <v>4</v>
      </c>
      <c r="H725" s="994"/>
    </row>
    <row r="726" spans="1:8" ht="15" customHeight="1" x14ac:dyDescent="0.3">
      <c r="A726" s="33"/>
      <c r="B726" s="33"/>
      <c r="C726" s="38" t="s">
        <v>39</v>
      </c>
      <c r="D726" s="37" t="s">
        <v>18</v>
      </c>
      <c r="E726" s="39">
        <v>11</v>
      </c>
      <c r="F726" s="39">
        <v>1</v>
      </c>
      <c r="G726" s="39">
        <f t="shared" si="103"/>
        <v>11</v>
      </c>
      <c r="H726" s="994"/>
    </row>
    <row r="727" spans="1:8" ht="15" customHeight="1" x14ac:dyDescent="0.3">
      <c r="A727" s="33"/>
      <c r="B727" s="33"/>
      <c r="C727" s="38" t="s">
        <v>50</v>
      </c>
      <c r="D727" s="37" t="s">
        <v>18</v>
      </c>
      <c r="E727" s="39">
        <v>2</v>
      </c>
      <c r="F727" s="39">
        <v>1</v>
      </c>
      <c r="G727" s="39">
        <f t="shared" si="103"/>
        <v>2</v>
      </c>
      <c r="H727" s="995"/>
    </row>
    <row r="728" spans="1:8" ht="30" customHeight="1" x14ac:dyDescent="0.3">
      <c r="A728" s="33"/>
      <c r="B728" s="33"/>
      <c r="C728" s="38" t="s">
        <v>61</v>
      </c>
      <c r="D728" s="42" t="s">
        <v>3</v>
      </c>
      <c r="E728" s="36">
        <v>43.4</v>
      </c>
      <c r="F728" s="39"/>
      <c r="G728" s="39"/>
      <c r="H728" s="996" t="s">
        <v>42</v>
      </c>
    </row>
    <row r="729" spans="1:8" ht="13.5" customHeight="1" x14ac:dyDescent="0.3">
      <c r="A729" s="33"/>
      <c r="B729" s="33"/>
      <c r="C729" s="46" t="s">
        <v>62</v>
      </c>
      <c r="D729" s="42" t="s">
        <v>3</v>
      </c>
      <c r="E729" s="36">
        <f>E728</f>
        <v>43.4</v>
      </c>
      <c r="F729" s="39">
        <v>1.1000000000000001</v>
      </c>
      <c r="G729" s="39">
        <f>ROUND(E729*F729,2)</f>
        <v>47.74</v>
      </c>
      <c r="H729" s="997"/>
    </row>
    <row r="730" spans="1:8" ht="15" customHeight="1" x14ac:dyDescent="0.3">
      <c r="A730" s="33"/>
      <c r="B730" s="33"/>
      <c r="C730" s="46" t="s">
        <v>63</v>
      </c>
      <c r="D730" s="42" t="s">
        <v>2</v>
      </c>
      <c r="E730" s="39">
        <f>E728</f>
        <v>43.4</v>
      </c>
      <c r="F730" s="39">
        <v>0.7</v>
      </c>
      <c r="G730" s="39">
        <f>ROUND(E730*F730,2)</f>
        <v>30.38</v>
      </c>
      <c r="H730" s="998"/>
    </row>
    <row r="731" spans="1:8" ht="15" customHeight="1" x14ac:dyDescent="0.3">
      <c r="A731" s="43"/>
      <c r="B731" s="43"/>
      <c r="C731" s="29" t="s">
        <v>320</v>
      </c>
      <c r="D731" s="28"/>
      <c r="E731" s="44"/>
      <c r="F731" s="44"/>
      <c r="G731" s="44"/>
      <c r="H731" s="47"/>
    </row>
    <row r="732" spans="1:8" ht="43.2" x14ac:dyDescent="0.3">
      <c r="A732" s="33">
        <v>80</v>
      </c>
      <c r="B732" s="33">
        <f>ROUND(2*3.14*0.0625,2)</f>
        <v>0.39</v>
      </c>
      <c r="C732" s="34" t="s">
        <v>87</v>
      </c>
      <c r="D732" s="35" t="s">
        <v>3</v>
      </c>
      <c r="E732" s="36">
        <f t="shared" ref="E732" si="104">ROUND(A732*B732,2)</f>
        <v>31.2</v>
      </c>
      <c r="F732" s="36">
        <v>1</v>
      </c>
      <c r="G732" s="36">
        <f>ROUND(E732*F732,2)</f>
        <v>31.2</v>
      </c>
      <c r="H732" s="35" t="s">
        <v>27</v>
      </c>
    </row>
    <row r="733" spans="1:8" ht="30" customHeight="1" x14ac:dyDescent="0.3">
      <c r="A733" s="33"/>
      <c r="B733" s="33"/>
      <c r="C733" s="38" t="s">
        <v>61</v>
      </c>
      <c r="D733" s="42" t="s">
        <v>3</v>
      </c>
      <c r="E733" s="36">
        <v>37.6</v>
      </c>
      <c r="F733" s="39"/>
      <c r="G733" s="39"/>
      <c r="H733" s="996" t="s">
        <v>42</v>
      </c>
    </row>
    <row r="734" spans="1:8" ht="13.5" customHeight="1" x14ac:dyDescent="0.3">
      <c r="A734" s="33"/>
      <c r="B734" s="33"/>
      <c r="C734" s="46" t="s">
        <v>62</v>
      </c>
      <c r="D734" s="42" t="s">
        <v>3</v>
      </c>
      <c r="E734" s="36">
        <f>E733</f>
        <v>37.6</v>
      </c>
      <c r="F734" s="39">
        <v>1.1000000000000001</v>
      </c>
      <c r="G734" s="39">
        <f>ROUND(E734*F734,2)</f>
        <v>41.36</v>
      </c>
      <c r="H734" s="997"/>
    </row>
    <row r="735" spans="1:8" ht="15" customHeight="1" x14ac:dyDescent="0.3">
      <c r="A735" s="33"/>
      <c r="B735" s="33"/>
      <c r="C735" s="46" t="s">
        <v>63</v>
      </c>
      <c r="D735" s="42" t="s">
        <v>2</v>
      </c>
      <c r="E735" s="39">
        <f>E733</f>
        <v>37.6</v>
      </c>
      <c r="F735" s="39">
        <v>0.7</v>
      </c>
      <c r="G735" s="39">
        <f>ROUND(E735*F735,2)</f>
        <v>26.32</v>
      </c>
      <c r="H735" s="998"/>
    </row>
    <row r="736" spans="1:8" ht="15" customHeight="1" x14ac:dyDescent="0.3">
      <c r="A736" s="43"/>
      <c r="B736" s="43"/>
      <c r="C736" s="29" t="s">
        <v>321</v>
      </c>
      <c r="D736" s="28"/>
      <c r="E736" s="44"/>
      <c r="F736" s="44"/>
      <c r="G736" s="44"/>
      <c r="H736" s="47"/>
    </row>
    <row r="737" spans="1:8" ht="13.5" customHeight="1" x14ac:dyDescent="0.3">
      <c r="A737" s="33">
        <v>85.7</v>
      </c>
      <c r="B737" s="33">
        <f>ROUND(2*3.14*0.0625,2)</f>
        <v>0.39</v>
      </c>
      <c r="C737" s="34" t="s">
        <v>87</v>
      </c>
      <c r="D737" s="35" t="s">
        <v>3</v>
      </c>
      <c r="E737" s="36">
        <f t="shared" ref="E737" si="105">ROUND(A737*B737,2)</f>
        <v>33.42</v>
      </c>
      <c r="F737" s="36">
        <v>1</v>
      </c>
      <c r="G737" s="36">
        <f>ROUND(E737*F737,2)</f>
        <v>33.42</v>
      </c>
      <c r="H737" s="993" t="s">
        <v>27</v>
      </c>
    </row>
    <row r="738" spans="1:8" ht="15" customHeight="1" x14ac:dyDescent="0.3">
      <c r="A738" s="33"/>
      <c r="B738" s="33"/>
      <c r="C738" s="38" t="s">
        <v>38</v>
      </c>
      <c r="D738" s="37" t="s">
        <v>18</v>
      </c>
      <c r="E738" s="39">
        <v>4</v>
      </c>
      <c r="F738" s="39">
        <v>1</v>
      </c>
      <c r="G738" s="39">
        <f t="shared" ref="G738:G740" si="106">ROUND(E738*F738,2)</f>
        <v>4</v>
      </c>
      <c r="H738" s="994"/>
    </row>
    <row r="739" spans="1:8" ht="15" customHeight="1" x14ac:dyDescent="0.3">
      <c r="A739" s="33"/>
      <c r="B739" s="33"/>
      <c r="C739" s="38" t="s">
        <v>322</v>
      </c>
      <c r="D739" s="37" t="s">
        <v>18</v>
      </c>
      <c r="E739" s="39">
        <v>1</v>
      </c>
      <c r="F739" s="39">
        <v>1</v>
      </c>
      <c r="G739" s="39">
        <f t="shared" si="106"/>
        <v>1</v>
      </c>
      <c r="H739" s="994"/>
    </row>
    <row r="740" spans="1:8" ht="15" customHeight="1" x14ac:dyDescent="0.3">
      <c r="A740" s="33"/>
      <c r="B740" s="33"/>
      <c r="C740" s="46" t="s">
        <v>323</v>
      </c>
      <c r="D740" s="42" t="s">
        <v>18</v>
      </c>
      <c r="E740" s="39">
        <v>2</v>
      </c>
      <c r="F740" s="39">
        <v>1</v>
      </c>
      <c r="G740" s="39">
        <f t="shared" si="106"/>
        <v>2</v>
      </c>
      <c r="H740" s="995"/>
    </row>
    <row r="741" spans="1:8" ht="30" customHeight="1" x14ac:dyDescent="0.3">
      <c r="A741" s="33"/>
      <c r="B741" s="33"/>
      <c r="C741" s="38" t="s">
        <v>61</v>
      </c>
      <c r="D741" s="42" t="s">
        <v>3</v>
      </c>
      <c r="E741" s="36">
        <v>40.299999999999997</v>
      </c>
      <c r="F741" s="39"/>
      <c r="G741" s="39"/>
      <c r="H741" s="996" t="s">
        <v>42</v>
      </c>
    </row>
    <row r="742" spans="1:8" ht="13.5" customHeight="1" x14ac:dyDescent="0.3">
      <c r="A742" s="33"/>
      <c r="B742" s="33"/>
      <c r="C742" s="46" t="s">
        <v>62</v>
      </c>
      <c r="D742" s="42" t="s">
        <v>3</v>
      </c>
      <c r="E742" s="36">
        <f>E741</f>
        <v>40.299999999999997</v>
      </c>
      <c r="F742" s="39">
        <v>1.1000000000000001</v>
      </c>
      <c r="G742" s="39">
        <f>ROUND(E742*F742,2)</f>
        <v>44.33</v>
      </c>
      <c r="H742" s="997"/>
    </row>
    <row r="743" spans="1:8" ht="15" customHeight="1" x14ac:dyDescent="0.3">
      <c r="A743" s="33"/>
      <c r="B743" s="33"/>
      <c r="C743" s="46" t="s">
        <v>63</v>
      </c>
      <c r="D743" s="42" t="s">
        <v>2</v>
      </c>
      <c r="E743" s="39">
        <f>E741</f>
        <v>40.299999999999997</v>
      </c>
      <c r="F743" s="39">
        <v>0.7</v>
      </c>
      <c r="G743" s="39">
        <f>ROUND(E743*F743,2)</f>
        <v>28.21</v>
      </c>
      <c r="H743" s="998"/>
    </row>
    <row r="744" spans="1:8" ht="15" customHeight="1" x14ac:dyDescent="0.3">
      <c r="A744" s="43"/>
      <c r="B744" s="43"/>
      <c r="C744" s="29" t="s">
        <v>324</v>
      </c>
      <c r="D744" s="28"/>
      <c r="E744" s="44"/>
      <c r="F744" s="44"/>
      <c r="G744" s="44"/>
      <c r="H744" s="47"/>
    </row>
    <row r="745" spans="1:8" ht="43.2" x14ac:dyDescent="0.3">
      <c r="A745" s="33">
        <v>81.400000000000006</v>
      </c>
      <c r="B745" s="33">
        <f>ROUND(2*3.14*0.08,2)</f>
        <v>0.5</v>
      </c>
      <c r="C745" s="34" t="s">
        <v>93</v>
      </c>
      <c r="D745" s="35" t="s">
        <v>3</v>
      </c>
      <c r="E745" s="36">
        <f t="shared" ref="E745" si="107">ROUND(A745*B745,2)</f>
        <v>40.700000000000003</v>
      </c>
      <c r="F745" s="36">
        <v>1</v>
      </c>
      <c r="G745" s="36">
        <f>ROUND(E745*F745,2)</f>
        <v>40.700000000000003</v>
      </c>
      <c r="H745" s="35" t="s">
        <v>27</v>
      </c>
    </row>
    <row r="746" spans="1:8" ht="30" customHeight="1" x14ac:dyDescent="0.3">
      <c r="A746" s="33"/>
      <c r="B746" s="33"/>
      <c r="C746" s="38" t="s">
        <v>61</v>
      </c>
      <c r="D746" s="42" t="s">
        <v>3</v>
      </c>
      <c r="E746" s="36">
        <v>48</v>
      </c>
      <c r="F746" s="39"/>
      <c r="G746" s="39"/>
      <c r="H746" s="996" t="s">
        <v>42</v>
      </c>
    </row>
    <row r="747" spans="1:8" ht="13.5" customHeight="1" x14ac:dyDescent="0.3">
      <c r="A747" s="33"/>
      <c r="B747" s="33"/>
      <c r="C747" s="46" t="s">
        <v>62</v>
      </c>
      <c r="D747" s="42" t="s">
        <v>3</v>
      </c>
      <c r="E747" s="36">
        <f>E746</f>
        <v>48</v>
      </c>
      <c r="F747" s="39">
        <v>1.1000000000000001</v>
      </c>
      <c r="G747" s="39">
        <f>ROUND(E747*F747,2)</f>
        <v>52.8</v>
      </c>
      <c r="H747" s="997"/>
    </row>
    <row r="748" spans="1:8" ht="15" customHeight="1" x14ac:dyDescent="0.3">
      <c r="A748" s="33"/>
      <c r="B748" s="33"/>
      <c r="C748" s="46" t="s">
        <v>63</v>
      </c>
      <c r="D748" s="42" t="s">
        <v>2</v>
      </c>
      <c r="E748" s="39">
        <f>E746</f>
        <v>48</v>
      </c>
      <c r="F748" s="39">
        <v>0.7</v>
      </c>
      <c r="G748" s="39">
        <f>ROUND(E748*F748,2)</f>
        <v>33.6</v>
      </c>
      <c r="H748" s="998"/>
    </row>
    <row r="749" spans="1:8" ht="15" customHeight="1" x14ac:dyDescent="0.3">
      <c r="A749" s="43"/>
      <c r="B749" s="43"/>
      <c r="C749" s="29" t="s">
        <v>325</v>
      </c>
      <c r="D749" s="28"/>
      <c r="E749" s="44"/>
      <c r="F749" s="44"/>
      <c r="G749" s="44"/>
      <c r="H749" s="47"/>
    </row>
    <row r="750" spans="1:8" ht="13.5" customHeight="1" x14ac:dyDescent="0.3">
      <c r="A750" s="33">
        <v>2.1</v>
      </c>
      <c r="B750" s="33">
        <f>ROUND(2*3.14*0.05,2)</f>
        <v>0.31</v>
      </c>
      <c r="C750" s="34" t="s">
        <v>92</v>
      </c>
      <c r="D750" s="35" t="s">
        <v>3</v>
      </c>
      <c r="E750" s="36">
        <f t="shared" ref="E750:E751" si="108">ROUND(A750*B750,2)</f>
        <v>0.65</v>
      </c>
      <c r="F750" s="36">
        <v>1</v>
      </c>
      <c r="G750" s="36">
        <f>ROUND(E750*F750,2)</f>
        <v>0.65</v>
      </c>
      <c r="H750" s="1000" t="s">
        <v>27</v>
      </c>
    </row>
    <row r="751" spans="1:8" ht="13.5" customHeight="1" x14ac:dyDescent="0.3">
      <c r="A751" s="33">
        <v>88.5</v>
      </c>
      <c r="B751" s="33">
        <f>ROUND(2*3.14*0.0625,2)</f>
        <v>0.39</v>
      </c>
      <c r="C751" s="34" t="s">
        <v>87</v>
      </c>
      <c r="D751" s="35" t="s">
        <v>3</v>
      </c>
      <c r="E751" s="36">
        <f t="shared" si="108"/>
        <v>34.520000000000003</v>
      </c>
      <c r="F751" s="36">
        <v>1</v>
      </c>
      <c r="G751" s="36">
        <f>ROUND(E751*F751,2)</f>
        <v>34.520000000000003</v>
      </c>
      <c r="H751" s="1000"/>
    </row>
    <row r="752" spans="1:8" ht="13.5" customHeight="1" x14ac:dyDescent="0.3">
      <c r="A752" s="33"/>
      <c r="B752" s="33"/>
      <c r="C752" s="38" t="s">
        <v>39</v>
      </c>
      <c r="D752" s="37" t="s">
        <v>18</v>
      </c>
      <c r="E752" s="39">
        <v>2</v>
      </c>
      <c r="F752" s="39">
        <v>1</v>
      </c>
      <c r="G752" s="39">
        <f t="shared" ref="G752:G754" si="109">ROUND(E752*F752,2)</f>
        <v>2</v>
      </c>
      <c r="H752" s="1000"/>
    </row>
    <row r="753" spans="1:8" ht="15" customHeight="1" x14ac:dyDescent="0.3">
      <c r="A753" s="33"/>
      <c r="B753" s="33"/>
      <c r="C753" s="38" t="s">
        <v>38</v>
      </c>
      <c r="D753" s="37" t="s">
        <v>18</v>
      </c>
      <c r="E753" s="39">
        <v>4</v>
      </c>
      <c r="F753" s="39">
        <v>1</v>
      </c>
      <c r="G753" s="39">
        <f t="shared" si="109"/>
        <v>4</v>
      </c>
      <c r="H753" s="1000"/>
    </row>
    <row r="754" spans="1:8" ht="15" customHeight="1" x14ac:dyDescent="0.3">
      <c r="A754" s="33"/>
      <c r="B754" s="33"/>
      <c r="C754" s="38" t="s">
        <v>326</v>
      </c>
      <c r="D754" s="37" t="s">
        <v>18</v>
      </c>
      <c r="E754" s="39">
        <v>1</v>
      </c>
      <c r="F754" s="39">
        <v>1</v>
      </c>
      <c r="G754" s="39">
        <f t="shared" si="109"/>
        <v>1</v>
      </c>
      <c r="H754" s="1000"/>
    </row>
    <row r="755" spans="1:8" ht="30" customHeight="1" x14ac:dyDescent="0.3">
      <c r="A755" s="33"/>
      <c r="B755" s="33"/>
      <c r="C755" s="38" t="s">
        <v>61</v>
      </c>
      <c r="D755" s="42" t="s">
        <v>3</v>
      </c>
      <c r="E755" s="36">
        <v>41.4</v>
      </c>
      <c r="F755" s="39"/>
      <c r="G755" s="39"/>
      <c r="H755" s="999" t="s">
        <v>42</v>
      </c>
    </row>
    <row r="756" spans="1:8" ht="13.5" customHeight="1" x14ac:dyDescent="0.3">
      <c r="A756" s="33"/>
      <c r="B756" s="33"/>
      <c r="C756" s="46" t="s">
        <v>62</v>
      </c>
      <c r="D756" s="42" t="s">
        <v>3</v>
      </c>
      <c r="E756" s="36">
        <f>E755</f>
        <v>41.4</v>
      </c>
      <c r="F756" s="39">
        <v>1.1000000000000001</v>
      </c>
      <c r="G756" s="39">
        <f>ROUND(E756*F756,2)</f>
        <v>45.54</v>
      </c>
      <c r="H756" s="999"/>
    </row>
    <row r="757" spans="1:8" ht="15" customHeight="1" x14ac:dyDescent="0.3">
      <c r="A757" s="33"/>
      <c r="B757" s="33"/>
      <c r="C757" s="46" t="s">
        <v>63</v>
      </c>
      <c r="D757" s="42" t="s">
        <v>2</v>
      </c>
      <c r="E757" s="39">
        <f>E755</f>
        <v>41.4</v>
      </c>
      <c r="F757" s="39">
        <v>0.7</v>
      </c>
      <c r="G757" s="39">
        <f>ROUND(E757*F757,2)</f>
        <v>28.98</v>
      </c>
      <c r="H757" s="999"/>
    </row>
    <row r="758" spans="1:8" ht="15" customHeight="1" x14ac:dyDescent="0.3">
      <c r="A758" s="43"/>
      <c r="B758" s="43"/>
      <c r="C758" s="29" t="s">
        <v>327</v>
      </c>
      <c r="D758" s="28"/>
      <c r="E758" s="44"/>
      <c r="F758" s="44"/>
      <c r="G758" s="44"/>
      <c r="H758" s="47"/>
    </row>
    <row r="759" spans="1:8" ht="13.5" customHeight="1" x14ac:dyDescent="0.3">
      <c r="A759" s="33">
        <v>106.5</v>
      </c>
      <c r="B759" s="33">
        <f>ROUND(2*3.14*0.05,2)</f>
        <v>0.31</v>
      </c>
      <c r="C759" s="34" t="s">
        <v>92</v>
      </c>
      <c r="D759" s="35" t="s">
        <v>3</v>
      </c>
      <c r="E759" s="36">
        <f t="shared" ref="E759" si="110">ROUND(A759*B759,2)</f>
        <v>33.020000000000003</v>
      </c>
      <c r="F759" s="36">
        <v>1</v>
      </c>
      <c r="G759" s="36">
        <f>ROUND(E759*F759,2)</f>
        <v>33.020000000000003</v>
      </c>
      <c r="H759" s="993" t="s">
        <v>27</v>
      </c>
    </row>
    <row r="760" spans="1:8" ht="13.5" customHeight="1" x14ac:dyDescent="0.3">
      <c r="A760" s="33"/>
      <c r="B760" s="33"/>
      <c r="C760" s="38" t="s">
        <v>39</v>
      </c>
      <c r="D760" s="37" t="s">
        <v>18</v>
      </c>
      <c r="E760" s="39">
        <v>17</v>
      </c>
      <c r="F760" s="39">
        <v>1</v>
      </c>
      <c r="G760" s="39">
        <f t="shared" ref="G760:G762" si="111">ROUND(E760*F760,2)</f>
        <v>17</v>
      </c>
      <c r="H760" s="994"/>
    </row>
    <row r="761" spans="1:8" ht="15" customHeight="1" x14ac:dyDescent="0.3">
      <c r="A761" s="33"/>
      <c r="B761" s="33"/>
      <c r="C761" s="46" t="s">
        <v>328</v>
      </c>
      <c r="D761" s="42" t="s">
        <v>18</v>
      </c>
      <c r="E761" s="39">
        <v>2</v>
      </c>
      <c r="F761" s="39">
        <v>1</v>
      </c>
      <c r="G761" s="39">
        <f t="shared" si="111"/>
        <v>2</v>
      </c>
      <c r="H761" s="994"/>
    </row>
    <row r="762" spans="1:8" ht="15" customHeight="1" x14ac:dyDescent="0.3">
      <c r="A762" s="33"/>
      <c r="B762" s="33"/>
      <c r="C762" s="46" t="s">
        <v>329</v>
      </c>
      <c r="D762" s="42" t="s">
        <v>18</v>
      </c>
      <c r="E762" s="39">
        <v>1</v>
      </c>
      <c r="F762" s="39">
        <v>1</v>
      </c>
      <c r="G762" s="39">
        <f t="shared" si="111"/>
        <v>1</v>
      </c>
      <c r="H762" s="995"/>
    </row>
    <row r="763" spans="1:8" ht="30" customHeight="1" x14ac:dyDescent="0.3">
      <c r="A763" s="33"/>
      <c r="B763" s="33"/>
      <c r="C763" s="38" t="s">
        <v>61</v>
      </c>
      <c r="D763" s="42" t="s">
        <v>3</v>
      </c>
      <c r="E763" s="36">
        <v>36.700000000000003</v>
      </c>
      <c r="F763" s="39"/>
      <c r="G763" s="39"/>
      <c r="H763" s="996" t="s">
        <v>42</v>
      </c>
    </row>
    <row r="764" spans="1:8" ht="13.5" customHeight="1" x14ac:dyDescent="0.3">
      <c r="A764" s="33"/>
      <c r="B764" s="33"/>
      <c r="C764" s="46" t="s">
        <v>62</v>
      </c>
      <c r="D764" s="42" t="s">
        <v>3</v>
      </c>
      <c r="E764" s="36">
        <f>E763</f>
        <v>36.700000000000003</v>
      </c>
      <c r="F764" s="39">
        <v>1.1000000000000001</v>
      </c>
      <c r="G764" s="39">
        <f>ROUND(E764*F764,2)</f>
        <v>40.369999999999997</v>
      </c>
      <c r="H764" s="997"/>
    </row>
    <row r="765" spans="1:8" ht="15" customHeight="1" x14ac:dyDescent="0.3">
      <c r="A765" s="33"/>
      <c r="B765" s="33"/>
      <c r="C765" s="46" t="s">
        <v>63</v>
      </c>
      <c r="D765" s="42" t="s">
        <v>2</v>
      </c>
      <c r="E765" s="39">
        <f>E763</f>
        <v>36.700000000000003</v>
      </c>
      <c r="F765" s="39">
        <v>0.7</v>
      </c>
      <c r="G765" s="39">
        <f>ROUND(E765*F765,2)</f>
        <v>25.69</v>
      </c>
      <c r="H765" s="997"/>
    </row>
    <row r="766" spans="1:8" ht="30" customHeight="1" x14ac:dyDescent="0.3">
      <c r="A766" s="33"/>
      <c r="B766" s="33"/>
      <c r="C766" s="38" t="s">
        <v>330</v>
      </c>
      <c r="D766" s="42" t="s">
        <v>3</v>
      </c>
      <c r="E766" s="36">
        <v>3.6</v>
      </c>
      <c r="F766" s="39"/>
      <c r="G766" s="39"/>
      <c r="H766" s="997"/>
    </row>
    <row r="767" spans="1:8" ht="13.5" customHeight="1" x14ac:dyDescent="0.3">
      <c r="A767" s="33"/>
      <c r="B767" s="33"/>
      <c r="C767" s="46" t="s">
        <v>331</v>
      </c>
      <c r="D767" s="42" t="s">
        <v>3</v>
      </c>
      <c r="E767" s="36">
        <f>E766</f>
        <v>3.6</v>
      </c>
      <c r="F767" s="39">
        <v>1.1000000000000001</v>
      </c>
      <c r="G767" s="39">
        <f>ROUND(E767*F767,2)</f>
        <v>3.96</v>
      </c>
      <c r="H767" s="997"/>
    </row>
    <row r="768" spans="1:8" ht="15" customHeight="1" x14ac:dyDescent="0.3">
      <c r="A768" s="33"/>
      <c r="B768" s="33"/>
      <c r="C768" s="46" t="s">
        <v>63</v>
      </c>
      <c r="D768" s="42" t="s">
        <v>2</v>
      </c>
      <c r="E768" s="39">
        <f>E766</f>
        <v>3.6</v>
      </c>
      <c r="F768" s="39">
        <v>2.8</v>
      </c>
      <c r="G768" s="39">
        <f>ROUND(E768*F768,2)</f>
        <v>10.08</v>
      </c>
      <c r="H768" s="998"/>
    </row>
    <row r="769" spans="1:8" ht="15" customHeight="1" x14ac:dyDescent="0.3">
      <c r="A769" s="43"/>
      <c r="B769" s="43"/>
      <c r="C769" s="29" t="s">
        <v>332</v>
      </c>
      <c r="D769" s="28"/>
      <c r="E769" s="44"/>
      <c r="F769" s="44"/>
      <c r="G769" s="44"/>
      <c r="H769" s="47"/>
    </row>
    <row r="770" spans="1:8" ht="43.5" customHeight="1" x14ac:dyDescent="0.3">
      <c r="A770" s="33">
        <v>72.3</v>
      </c>
      <c r="B770" s="33">
        <f>ROUND(2*3.14*0.08,2)</f>
        <v>0.5</v>
      </c>
      <c r="C770" s="34" t="s">
        <v>93</v>
      </c>
      <c r="D770" s="35" t="s">
        <v>3</v>
      </c>
      <c r="E770" s="36">
        <f t="shared" ref="E770" si="112">ROUND(A770*B770,2)</f>
        <v>36.15</v>
      </c>
      <c r="F770" s="36">
        <v>1</v>
      </c>
      <c r="G770" s="36">
        <f>ROUND(E770*F770,2)</f>
        <v>36.15</v>
      </c>
      <c r="H770" s="35" t="s">
        <v>27</v>
      </c>
    </row>
    <row r="771" spans="1:8" ht="30" customHeight="1" x14ac:dyDescent="0.3">
      <c r="A771" s="33"/>
      <c r="B771" s="33"/>
      <c r="C771" s="38" t="s">
        <v>61</v>
      </c>
      <c r="D771" s="42" t="s">
        <v>3</v>
      </c>
      <c r="E771" s="36">
        <v>46.9</v>
      </c>
      <c r="F771" s="39"/>
      <c r="G771" s="39"/>
      <c r="H771" s="996" t="s">
        <v>42</v>
      </c>
    </row>
    <row r="772" spans="1:8" ht="13.5" customHeight="1" x14ac:dyDescent="0.3">
      <c r="A772" s="33"/>
      <c r="B772" s="33"/>
      <c r="C772" s="46" t="s">
        <v>62</v>
      </c>
      <c r="D772" s="42" t="s">
        <v>3</v>
      </c>
      <c r="E772" s="36">
        <f>E771</f>
        <v>46.9</v>
      </c>
      <c r="F772" s="39">
        <v>1.1000000000000001</v>
      </c>
      <c r="G772" s="39">
        <f>ROUND(E772*F772,2)</f>
        <v>51.59</v>
      </c>
      <c r="H772" s="997"/>
    </row>
    <row r="773" spans="1:8" ht="15.75" customHeight="1" x14ac:dyDescent="0.3">
      <c r="A773" s="33"/>
      <c r="B773" s="33"/>
      <c r="C773" s="46" t="s">
        <v>63</v>
      </c>
      <c r="D773" s="42" t="s">
        <v>2</v>
      </c>
      <c r="E773" s="39">
        <f>E771</f>
        <v>46.9</v>
      </c>
      <c r="F773" s="39">
        <v>0.7</v>
      </c>
      <c r="G773" s="39">
        <f>ROUND(E773*F773,2)</f>
        <v>32.83</v>
      </c>
      <c r="H773" s="998"/>
    </row>
    <row r="774" spans="1:8" ht="15" customHeight="1" x14ac:dyDescent="0.3">
      <c r="A774" s="43"/>
      <c r="B774" s="43"/>
      <c r="C774" s="29" t="s">
        <v>333</v>
      </c>
      <c r="D774" s="28"/>
      <c r="E774" s="44"/>
      <c r="F774" s="44"/>
      <c r="G774" s="44"/>
      <c r="H774" s="47"/>
    </row>
    <row r="775" spans="1:8" x14ac:dyDescent="0.3">
      <c r="A775" s="33">
        <v>72.400000000000006</v>
      </c>
      <c r="B775" s="33">
        <f>ROUND(2*3.14*0.0625,2)</f>
        <v>0.39</v>
      </c>
      <c r="C775" s="34" t="s">
        <v>87</v>
      </c>
      <c r="D775" s="35" t="s">
        <v>3</v>
      </c>
      <c r="E775" s="36">
        <f t="shared" ref="E775" si="113">ROUND(A775*B775,2)</f>
        <v>28.24</v>
      </c>
      <c r="F775" s="36">
        <v>1</v>
      </c>
      <c r="G775" s="36">
        <f>ROUND(E775*F775,2)</f>
        <v>28.24</v>
      </c>
      <c r="H775" s="993" t="s">
        <v>27</v>
      </c>
    </row>
    <row r="776" spans="1:8" x14ac:dyDescent="0.3">
      <c r="A776" s="33"/>
      <c r="B776" s="33"/>
      <c r="C776" s="38" t="s">
        <v>38</v>
      </c>
      <c r="D776" s="37" t="s">
        <v>18</v>
      </c>
      <c r="E776" s="39">
        <v>1</v>
      </c>
      <c r="F776" s="39">
        <v>1</v>
      </c>
      <c r="G776" s="39">
        <f>ROUND(E776*F776,2)</f>
        <v>1</v>
      </c>
      <c r="H776" s="995"/>
    </row>
    <row r="777" spans="1:8" ht="30" customHeight="1" x14ac:dyDescent="0.3">
      <c r="A777" s="33"/>
      <c r="B777" s="33"/>
      <c r="C777" s="38" t="s">
        <v>61</v>
      </c>
      <c r="D777" s="42" t="s">
        <v>3</v>
      </c>
      <c r="E777" s="36">
        <v>37.4</v>
      </c>
      <c r="F777" s="39"/>
      <c r="G777" s="39"/>
      <c r="H777" s="996" t="s">
        <v>42</v>
      </c>
    </row>
    <row r="778" spans="1:8" ht="13.5" customHeight="1" x14ac:dyDescent="0.3">
      <c r="A778" s="33"/>
      <c r="B778" s="33"/>
      <c r="C778" s="46" t="s">
        <v>62</v>
      </c>
      <c r="D778" s="42" t="s">
        <v>3</v>
      </c>
      <c r="E778" s="36">
        <f>E777</f>
        <v>37.4</v>
      </c>
      <c r="F778" s="39">
        <v>1.1000000000000001</v>
      </c>
      <c r="G778" s="39">
        <f>ROUND(E778*F778,2)</f>
        <v>41.14</v>
      </c>
      <c r="H778" s="997"/>
    </row>
    <row r="779" spans="1:8" ht="15" customHeight="1" x14ac:dyDescent="0.3">
      <c r="A779" s="33"/>
      <c r="B779" s="33"/>
      <c r="C779" s="46" t="s">
        <v>63</v>
      </c>
      <c r="D779" s="42" t="s">
        <v>2</v>
      </c>
      <c r="E779" s="39">
        <f>E777</f>
        <v>37.4</v>
      </c>
      <c r="F779" s="39">
        <v>0.7</v>
      </c>
      <c r="G779" s="39">
        <f>ROUND(E779*F779,2)</f>
        <v>26.18</v>
      </c>
      <c r="H779" s="998"/>
    </row>
    <row r="780" spans="1:8" ht="15" customHeight="1" x14ac:dyDescent="0.3">
      <c r="A780" s="43"/>
      <c r="B780" s="43"/>
      <c r="C780" s="29" t="s">
        <v>334</v>
      </c>
      <c r="D780" s="28"/>
      <c r="E780" s="44"/>
      <c r="F780" s="44"/>
      <c r="G780" s="44"/>
      <c r="H780" s="47"/>
    </row>
    <row r="781" spans="1:8" ht="13.5" customHeight="1" x14ac:dyDescent="0.3">
      <c r="A781" s="33">
        <v>72.3</v>
      </c>
      <c r="B781" s="33">
        <f>ROUND(2*3.14*0.2/2,2)</f>
        <v>0.63</v>
      </c>
      <c r="C781" s="34" t="s">
        <v>335</v>
      </c>
      <c r="D781" s="35" t="s">
        <v>3</v>
      </c>
      <c r="E781" s="36">
        <f t="shared" ref="E781" si="114">ROUND(A781*B781,2)</f>
        <v>45.55</v>
      </c>
      <c r="F781" s="36">
        <v>1</v>
      </c>
      <c r="G781" s="36">
        <f>ROUND(E781*F781,2)</f>
        <v>45.55</v>
      </c>
      <c r="H781" s="993" t="s">
        <v>27</v>
      </c>
    </row>
    <row r="782" spans="1:8" ht="13.5" customHeight="1" x14ac:dyDescent="0.3">
      <c r="A782" s="33"/>
      <c r="B782" s="33"/>
      <c r="C782" s="38" t="s">
        <v>80</v>
      </c>
      <c r="D782" s="37" t="s">
        <v>18</v>
      </c>
      <c r="E782" s="39">
        <v>1</v>
      </c>
      <c r="F782" s="39">
        <v>1</v>
      </c>
      <c r="G782" s="39">
        <f>ROUND(E782*F782,2)</f>
        <v>1</v>
      </c>
      <c r="H782" s="995"/>
    </row>
    <row r="783" spans="1:8" ht="30" customHeight="1" x14ac:dyDescent="0.3">
      <c r="A783" s="33"/>
      <c r="B783" s="33"/>
      <c r="C783" s="38" t="s">
        <v>61</v>
      </c>
      <c r="D783" s="42" t="s">
        <v>3</v>
      </c>
      <c r="E783" s="36">
        <v>57.8</v>
      </c>
      <c r="F783" s="39"/>
      <c r="G783" s="39"/>
      <c r="H783" s="996" t="s">
        <v>42</v>
      </c>
    </row>
    <row r="784" spans="1:8" ht="13.5" customHeight="1" x14ac:dyDescent="0.3">
      <c r="A784" s="33"/>
      <c r="B784" s="33"/>
      <c r="C784" s="46" t="s">
        <v>62</v>
      </c>
      <c r="D784" s="42" t="s">
        <v>3</v>
      </c>
      <c r="E784" s="36">
        <f>E783</f>
        <v>57.8</v>
      </c>
      <c r="F784" s="39">
        <v>1.1000000000000001</v>
      </c>
      <c r="G784" s="39">
        <f>ROUND(E784*F784,2)</f>
        <v>63.58</v>
      </c>
      <c r="H784" s="997"/>
    </row>
    <row r="785" spans="1:8" ht="15" customHeight="1" x14ac:dyDescent="0.3">
      <c r="A785" s="33"/>
      <c r="B785" s="33"/>
      <c r="C785" s="46" t="s">
        <v>63</v>
      </c>
      <c r="D785" s="42" t="s">
        <v>2</v>
      </c>
      <c r="E785" s="39">
        <f>E783</f>
        <v>57.8</v>
      </c>
      <c r="F785" s="39">
        <v>0.7</v>
      </c>
      <c r="G785" s="39">
        <f>ROUND(E785*F785,2)</f>
        <v>40.46</v>
      </c>
      <c r="H785" s="998"/>
    </row>
    <row r="786" spans="1:8" ht="15" customHeight="1" x14ac:dyDescent="0.3">
      <c r="A786" s="43"/>
      <c r="B786" s="43"/>
      <c r="C786" s="29" t="s">
        <v>336</v>
      </c>
      <c r="D786" s="28"/>
      <c r="E786" s="44"/>
      <c r="F786" s="44"/>
      <c r="G786" s="44"/>
      <c r="H786" s="47"/>
    </row>
    <row r="787" spans="1:8" ht="13.5" customHeight="1" x14ac:dyDescent="0.3">
      <c r="A787" s="33">
        <v>72.8</v>
      </c>
      <c r="B787" s="33">
        <f>ROUND(2*3.14*0.0625,2)</f>
        <v>0.39</v>
      </c>
      <c r="C787" s="34" t="s">
        <v>87</v>
      </c>
      <c r="D787" s="35" t="s">
        <v>3</v>
      </c>
      <c r="E787" s="36">
        <f t="shared" ref="E787" si="115">ROUND(A787*B787,2)</f>
        <v>28.39</v>
      </c>
      <c r="F787" s="36">
        <v>1</v>
      </c>
      <c r="G787" s="36">
        <f>ROUND(E787*F787,2)</f>
        <v>28.39</v>
      </c>
      <c r="H787" s="993" t="s">
        <v>27</v>
      </c>
    </row>
    <row r="788" spans="1:8" ht="13.5" customHeight="1" x14ac:dyDescent="0.3">
      <c r="A788" s="33"/>
      <c r="B788" s="33"/>
      <c r="C788" s="38" t="s">
        <v>38</v>
      </c>
      <c r="D788" s="37" t="s">
        <v>18</v>
      </c>
      <c r="E788" s="39">
        <v>2</v>
      </c>
      <c r="F788" s="39">
        <v>1</v>
      </c>
      <c r="G788" s="39">
        <f>ROUND(E788*F788,2)</f>
        <v>2</v>
      </c>
      <c r="H788" s="995"/>
    </row>
    <row r="789" spans="1:8" ht="30" customHeight="1" x14ac:dyDescent="0.3">
      <c r="A789" s="33"/>
      <c r="B789" s="33"/>
      <c r="C789" s="38" t="s">
        <v>61</v>
      </c>
      <c r="D789" s="42" t="s">
        <v>3</v>
      </c>
      <c r="E789" s="36">
        <v>37.6</v>
      </c>
      <c r="F789" s="39"/>
      <c r="G789" s="39"/>
      <c r="H789" s="996" t="s">
        <v>42</v>
      </c>
    </row>
    <row r="790" spans="1:8" ht="13.5" customHeight="1" x14ac:dyDescent="0.3">
      <c r="A790" s="33"/>
      <c r="B790" s="33"/>
      <c r="C790" s="46" t="s">
        <v>62</v>
      </c>
      <c r="D790" s="42" t="s">
        <v>3</v>
      </c>
      <c r="E790" s="36">
        <f>E789</f>
        <v>37.6</v>
      </c>
      <c r="F790" s="39">
        <v>1.1000000000000001</v>
      </c>
      <c r="G790" s="39">
        <f>ROUND(E790*F790,2)</f>
        <v>41.36</v>
      </c>
      <c r="H790" s="997"/>
    </row>
    <row r="791" spans="1:8" ht="15" customHeight="1" x14ac:dyDescent="0.3">
      <c r="A791" s="33"/>
      <c r="B791" s="33"/>
      <c r="C791" s="46" t="s">
        <v>63</v>
      </c>
      <c r="D791" s="42" t="s">
        <v>2</v>
      </c>
      <c r="E791" s="39">
        <f>E789</f>
        <v>37.6</v>
      </c>
      <c r="F791" s="39">
        <v>0.7</v>
      </c>
      <c r="G791" s="39">
        <f>ROUND(E791*F791,2)</f>
        <v>26.32</v>
      </c>
      <c r="H791" s="998"/>
    </row>
    <row r="792" spans="1:8" ht="15" customHeight="1" x14ac:dyDescent="0.3">
      <c r="A792" s="43"/>
      <c r="B792" s="43"/>
      <c r="C792" s="29" t="s">
        <v>337</v>
      </c>
      <c r="D792" s="28"/>
      <c r="E792" s="44"/>
      <c r="F792" s="44"/>
      <c r="G792" s="44"/>
      <c r="H792" s="47"/>
    </row>
    <row r="793" spans="1:8" ht="13.5" customHeight="1" x14ac:dyDescent="0.3">
      <c r="A793" s="33">
        <v>72.599999999999994</v>
      </c>
      <c r="B793" s="33">
        <f>0.15*2+0.25*2</f>
        <v>0.8</v>
      </c>
      <c r="C793" s="34" t="s">
        <v>338</v>
      </c>
      <c r="D793" s="35" t="s">
        <v>3</v>
      </c>
      <c r="E793" s="36">
        <f t="shared" ref="E793:E794" si="116">ROUND(A793*B793,2)</f>
        <v>58.08</v>
      </c>
      <c r="F793" s="36">
        <v>1</v>
      </c>
      <c r="G793" s="36">
        <f>ROUND(E793*F793,2)</f>
        <v>58.08</v>
      </c>
      <c r="H793" s="993" t="s">
        <v>27</v>
      </c>
    </row>
    <row r="794" spans="1:8" ht="13.5" customHeight="1" x14ac:dyDescent="0.3">
      <c r="A794" s="33">
        <v>2.9</v>
      </c>
      <c r="B794" s="33">
        <f>ROUND(0.25*2+0.15*2,2)</f>
        <v>0.8</v>
      </c>
      <c r="C794" s="34" t="s">
        <v>129</v>
      </c>
      <c r="D794" s="35" t="s">
        <v>3</v>
      </c>
      <c r="E794" s="36">
        <f t="shared" si="116"/>
        <v>2.3199999999999998</v>
      </c>
      <c r="F794" s="36">
        <v>1</v>
      </c>
      <c r="G794" s="36">
        <f>ROUND(E794*F794,2)</f>
        <v>2.3199999999999998</v>
      </c>
      <c r="H794" s="994"/>
    </row>
    <row r="795" spans="1:8" ht="13.5" customHeight="1" x14ac:dyDescent="0.3">
      <c r="A795" s="33"/>
      <c r="B795" s="33"/>
      <c r="C795" s="38" t="s">
        <v>339</v>
      </c>
      <c r="D795" s="37" t="s">
        <v>18</v>
      </c>
      <c r="E795" s="39">
        <v>3</v>
      </c>
      <c r="F795" s="39">
        <v>1</v>
      </c>
      <c r="G795" s="39">
        <f>ROUND(E795*F795,2)</f>
        <v>3</v>
      </c>
      <c r="H795" s="995"/>
    </row>
    <row r="796" spans="1:8" ht="30" customHeight="1" x14ac:dyDescent="0.3">
      <c r="A796" s="33"/>
      <c r="B796" s="33"/>
      <c r="C796" s="38" t="s">
        <v>61</v>
      </c>
      <c r="D796" s="42" t="s">
        <v>3</v>
      </c>
      <c r="E796" s="36">
        <v>76.900000000000006</v>
      </c>
      <c r="F796" s="39"/>
      <c r="G796" s="39"/>
      <c r="H796" s="996" t="s">
        <v>42</v>
      </c>
    </row>
    <row r="797" spans="1:8" ht="13.5" customHeight="1" x14ac:dyDescent="0.3">
      <c r="A797" s="33"/>
      <c r="B797" s="33"/>
      <c r="C797" s="46" t="s">
        <v>62</v>
      </c>
      <c r="D797" s="42" t="s">
        <v>3</v>
      </c>
      <c r="E797" s="36">
        <f>E796</f>
        <v>76.900000000000006</v>
      </c>
      <c r="F797" s="39">
        <v>1.1000000000000001</v>
      </c>
      <c r="G797" s="39">
        <f>ROUND(E797*F797,2)</f>
        <v>84.59</v>
      </c>
      <c r="H797" s="997"/>
    </row>
    <row r="798" spans="1:8" ht="15" customHeight="1" x14ac:dyDescent="0.3">
      <c r="A798" s="33"/>
      <c r="B798" s="33"/>
      <c r="C798" s="46" t="s">
        <v>63</v>
      </c>
      <c r="D798" s="42" t="s">
        <v>2</v>
      </c>
      <c r="E798" s="39">
        <f>E796</f>
        <v>76.900000000000006</v>
      </c>
      <c r="F798" s="39">
        <v>0.7</v>
      </c>
      <c r="G798" s="39">
        <f>ROUND(E798*F798,2)</f>
        <v>53.83</v>
      </c>
      <c r="H798" s="998"/>
    </row>
    <row r="799" spans="1:8" ht="15" customHeight="1" x14ac:dyDescent="0.3">
      <c r="A799" s="43"/>
      <c r="B799" s="43"/>
      <c r="C799" s="29" t="s">
        <v>340</v>
      </c>
      <c r="D799" s="28"/>
      <c r="E799" s="44"/>
      <c r="F799" s="44"/>
      <c r="G799" s="44"/>
      <c r="H799" s="47"/>
    </row>
    <row r="800" spans="1:8" ht="13.5" customHeight="1" x14ac:dyDescent="0.3">
      <c r="A800" s="33">
        <v>75.7</v>
      </c>
      <c r="B800" s="33">
        <f>ROUND(2*3.14*0.0625,2)</f>
        <v>0.39</v>
      </c>
      <c r="C800" s="34" t="s">
        <v>290</v>
      </c>
      <c r="D800" s="35" t="s">
        <v>3</v>
      </c>
      <c r="E800" s="36">
        <f t="shared" ref="E800" si="117">ROUND(A800*B800,2)</f>
        <v>29.52</v>
      </c>
      <c r="F800" s="36">
        <v>1</v>
      </c>
      <c r="G800" s="36">
        <f>ROUND(E800*F800,2)</f>
        <v>29.52</v>
      </c>
      <c r="H800" s="993" t="s">
        <v>27</v>
      </c>
    </row>
    <row r="801" spans="1:8" ht="13.5" customHeight="1" x14ac:dyDescent="0.3">
      <c r="A801" s="33"/>
      <c r="B801" s="33"/>
      <c r="C801" s="38" t="s">
        <v>38</v>
      </c>
      <c r="D801" s="37" t="s">
        <v>18</v>
      </c>
      <c r="E801" s="39">
        <v>3</v>
      </c>
      <c r="F801" s="39">
        <v>1</v>
      </c>
      <c r="G801" s="39">
        <f>ROUND(E801*F801,2)</f>
        <v>3</v>
      </c>
      <c r="H801" s="995"/>
    </row>
    <row r="802" spans="1:8" ht="30" customHeight="1" x14ac:dyDescent="0.3">
      <c r="A802" s="33"/>
      <c r="B802" s="33"/>
      <c r="C802" s="38" t="s">
        <v>61</v>
      </c>
      <c r="D802" s="42" t="s">
        <v>3</v>
      </c>
      <c r="E802" s="36">
        <v>39.1</v>
      </c>
      <c r="F802" s="39"/>
      <c r="G802" s="39"/>
      <c r="H802" s="996" t="s">
        <v>42</v>
      </c>
    </row>
    <row r="803" spans="1:8" ht="13.5" customHeight="1" x14ac:dyDescent="0.3">
      <c r="A803" s="33"/>
      <c r="B803" s="33"/>
      <c r="C803" s="46" t="s">
        <v>62</v>
      </c>
      <c r="D803" s="42" t="s">
        <v>3</v>
      </c>
      <c r="E803" s="36">
        <f>E802</f>
        <v>39.1</v>
      </c>
      <c r="F803" s="39">
        <v>1.1000000000000001</v>
      </c>
      <c r="G803" s="39">
        <f>ROUND(E803*F803,2)</f>
        <v>43.01</v>
      </c>
      <c r="H803" s="997"/>
    </row>
    <row r="804" spans="1:8" ht="15" customHeight="1" x14ac:dyDescent="0.3">
      <c r="A804" s="33"/>
      <c r="B804" s="33"/>
      <c r="C804" s="46" t="s">
        <v>63</v>
      </c>
      <c r="D804" s="42" t="s">
        <v>2</v>
      </c>
      <c r="E804" s="39">
        <f>E802</f>
        <v>39.1</v>
      </c>
      <c r="F804" s="39">
        <v>0.7</v>
      </c>
      <c r="G804" s="39">
        <f>ROUND(E804*F804,2)</f>
        <v>27.37</v>
      </c>
      <c r="H804" s="998"/>
    </row>
    <row r="805" spans="1:8" ht="15" customHeight="1" x14ac:dyDescent="0.3">
      <c r="A805" s="43"/>
      <c r="B805" s="43"/>
      <c r="C805" s="29" t="s">
        <v>341</v>
      </c>
      <c r="D805" s="28"/>
      <c r="E805" s="44"/>
      <c r="F805" s="44"/>
      <c r="G805" s="44"/>
      <c r="H805" s="47"/>
    </row>
    <row r="806" spans="1:8" ht="13.5" customHeight="1" x14ac:dyDescent="0.3">
      <c r="A806" s="33">
        <v>6.5</v>
      </c>
      <c r="B806" s="33">
        <f>0.2*4</f>
        <v>0.8</v>
      </c>
      <c r="C806" s="34" t="s">
        <v>342</v>
      </c>
      <c r="D806" s="35" t="s">
        <v>3</v>
      </c>
      <c r="E806" s="36">
        <f t="shared" ref="E806" si="118">ROUND(A806*B806,2)</f>
        <v>5.2</v>
      </c>
      <c r="F806" s="36">
        <v>1</v>
      </c>
      <c r="G806" s="36">
        <f>ROUND(E806*F806,2)</f>
        <v>5.2</v>
      </c>
      <c r="H806" s="993" t="s">
        <v>27</v>
      </c>
    </row>
    <row r="807" spans="1:8" ht="13.5" customHeight="1" x14ac:dyDescent="0.3">
      <c r="A807" s="33"/>
      <c r="B807" s="33"/>
      <c r="C807" s="38" t="s">
        <v>72</v>
      </c>
      <c r="D807" s="37" t="s">
        <v>18</v>
      </c>
      <c r="E807" s="39">
        <v>2</v>
      </c>
      <c r="F807" s="39">
        <v>1</v>
      </c>
      <c r="G807" s="39">
        <f>ROUND(E807*F807,2)</f>
        <v>2</v>
      </c>
      <c r="H807" s="995"/>
    </row>
    <row r="808" spans="1:8" ht="30" customHeight="1" x14ac:dyDescent="0.3">
      <c r="A808" s="33"/>
      <c r="B808" s="33"/>
      <c r="C808" s="38" t="s">
        <v>61</v>
      </c>
      <c r="D808" s="42" t="s">
        <v>3</v>
      </c>
      <c r="E808" s="36">
        <v>6.7</v>
      </c>
      <c r="F808" s="39"/>
      <c r="G808" s="39"/>
      <c r="H808" s="996" t="s">
        <v>42</v>
      </c>
    </row>
    <row r="809" spans="1:8" ht="13.5" customHeight="1" x14ac:dyDescent="0.3">
      <c r="A809" s="33"/>
      <c r="B809" s="33"/>
      <c r="C809" s="46" t="s">
        <v>62</v>
      </c>
      <c r="D809" s="42" t="s">
        <v>3</v>
      </c>
      <c r="E809" s="36">
        <f>E808</f>
        <v>6.7</v>
      </c>
      <c r="F809" s="39">
        <v>1.1000000000000001</v>
      </c>
      <c r="G809" s="39">
        <f>ROUND(E809*F809,2)</f>
        <v>7.37</v>
      </c>
      <c r="H809" s="997"/>
    </row>
    <row r="810" spans="1:8" ht="15" customHeight="1" x14ac:dyDescent="0.3">
      <c r="A810" s="33"/>
      <c r="B810" s="33"/>
      <c r="C810" s="46" t="s">
        <v>63</v>
      </c>
      <c r="D810" s="42" t="s">
        <v>2</v>
      </c>
      <c r="E810" s="39">
        <f>E808</f>
        <v>6.7</v>
      </c>
      <c r="F810" s="39">
        <v>0.7</v>
      </c>
      <c r="G810" s="39">
        <f>ROUND(E810*F810,2)</f>
        <v>4.6900000000000004</v>
      </c>
      <c r="H810" s="998"/>
    </row>
    <row r="811" spans="1:8" ht="15" customHeight="1" x14ac:dyDescent="0.3">
      <c r="A811" s="43"/>
      <c r="B811" s="43"/>
      <c r="C811" s="29" t="s">
        <v>343</v>
      </c>
      <c r="D811" s="28"/>
      <c r="E811" s="44"/>
      <c r="F811" s="44"/>
      <c r="G811" s="44"/>
      <c r="H811" s="47"/>
    </row>
    <row r="812" spans="1:8" ht="13.5" customHeight="1" x14ac:dyDescent="0.3">
      <c r="A812" s="33">
        <v>6.3</v>
      </c>
      <c r="B812" s="33">
        <f>ROUND(2*3.14*0.0625,2)</f>
        <v>0.39</v>
      </c>
      <c r="C812" s="34" t="s">
        <v>290</v>
      </c>
      <c r="D812" s="35" t="s">
        <v>3</v>
      </c>
      <c r="E812" s="36">
        <f t="shared" ref="E812" si="119">ROUND(A812*B812,2)</f>
        <v>2.46</v>
      </c>
      <c r="F812" s="36">
        <v>1</v>
      </c>
      <c r="G812" s="36">
        <f>ROUND(E812*F812,2)</f>
        <v>2.46</v>
      </c>
      <c r="H812" s="993" t="s">
        <v>27</v>
      </c>
    </row>
    <row r="813" spans="1:8" ht="13.5" customHeight="1" x14ac:dyDescent="0.3">
      <c r="A813" s="33"/>
      <c r="B813" s="33"/>
      <c r="C813" s="38" t="s">
        <v>38</v>
      </c>
      <c r="D813" s="37" t="s">
        <v>18</v>
      </c>
      <c r="E813" s="39">
        <v>1</v>
      </c>
      <c r="F813" s="39">
        <v>1</v>
      </c>
      <c r="G813" s="39">
        <f>ROUND(E813*F813,2)</f>
        <v>1</v>
      </c>
      <c r="H813" s="995"/>
    </row>
    <row r="814" spans="1:8" ht="30" customHeight="1" x14ac:dyDescent="0.3">
      <c r="A814" s="33"/>
      <c r="B814" s="33"/>
      <c r="C814" s="38" t="s">
        <v>61</v>
      </c>
      <c r="D814" s="42" t="s">
        <v>3</v>
      </c>
      <c r="E814" s="36">
        <v>3.3</v>
      </c>
      <c r="F814" s="39"/>
      <c r="G814" s="39"/>
      <c r="H814" s="996" t="s">
        <v>42</v>
      </c>
    </row>
    <row r="815" spans="1:8" ht="13.5" customHeight="1" x14ac:dyDescent="0.3">
      <c r="A815" s="33"/>
      <c r="B815" s="33"/>
      <c r="C815" s="46" t="s">
        <v>62</v>
      </c>
      <c r="D815" s="42" t="s">
        <v>3</v>
      </c>
      <c r="E815" s="36">
        <f>E814</f>
        <v>3.3</v>
      </c>
      <c r="F815" s="39">
        <v>1.1000000000000001</v>
      </c>
      <c r="G815" s="39">
        <f>ROUND(E815*F815,2)</f>
        <v>3.63</v>
      </c>
      <c r="H815" s="997"/>
    </row>
    <row r="816" spans="1:8" ht="15" customHeight="1" x14ac:dyDescent="0.3">
      <c r="A816" s="33"/>
      <c r="B816" s="33"/>
      <c r="C816" s="46" t="s">
        <v>63</v>
      </c>
      <c r="D816" s="42" t="s">
        <v>2</v>
      </c>
      <c r="E816" s="39">
        <f>E814</f>
        <v>3.3</v>
      </c>
      <c r="F816" s="39">
        <v>0.7</v>
      </c>
      <c r="G816" s="39">
        <f>ROUND(E816*F816,2)</f>
        <v>2.31</v>
      </c>
      <c r="H816" s="998"/>
    </row>
    <row r="817" spans="1:8" ht="15" customHeight="1" x14ac:dyDescent="0.3">
      <c r="A817" s="43"/>
      <c r="B817" s="43"/>
      <c r="C817" s="29" t="s">
        <v>344</v>
      </c>
      <c r="D817" s="28"/>
      <c r="E817" s="44"/>
      <c r="F817" s="44"/>
      <c r="G817" s="44"/>
      <c r="H817" s="47"/>
    </row>
    <row r="818" spans="1:8" ht="13.5" customHeight="1" x14ac:dyDescent="0.3">
      <c r="A818" s="33">
        <v>1.7</v>
      </c>
      <c r="B818" s="33">
        <f>0.2*2+0.25*2</f>
        <v>0.9</v>
      </c>
      <c r="C818" s="34" t="s">
        <v>345</v>
      </c>
      <c r="D818" s="35" t="s">
        <v>3</v>
      </c>
      <c r="E818" s="36">
        <f t="shared" ref="E818" si="120">ROUND(A818*B818,2)</f>
        <v>1.53</v>
      </c>
      <c r="F818" s="36">
        <v>1</v>
      </c>
      <c r="G818" s="36">
        <f>ROUND(E818*F818,2)</f>
        <v>1.53</v>
      </c>
      <c r="H818" s="60" t="s">
        <v>27</v>
      </c>
    </row>
    <row r="819" spans="1:8" ht="15" customHeight="1" x14ac:dyDescent="0.3">
      <c r="A819" s="43"/>
      <c r="B819" s="43"/>
      <c r="C819" s="29" t="s">
        <v>346</v>
      </c>
      <c r="D819" s="28"/>
      <c r="E819" s="44"/>
      <c r="F819" s="44"/>
      <c r="G819" s="44"/>
      <c r="H819" s="47"/>
    </row>
    <row r="820" spans="1:8" ht="13.5" customHeight="1" x14ac:dyDescent="0.3">
      <c r="A820" s="33">
        <v>1.7</v>
      </c>
      <c r="B820" s="33">
        <f>ROUND(2*3.14*0.0625,2)</f>
        <v>0.39</v>
      </c>
      <c r="C820" s="34" t="s">
        <v>347</v>
      </c>
      <c r="D820" s="35" t="s">
        <v>3</v>
      </c>
      <c r="E820" s="36">
        <f t="shared" ref="E820" si="121">ROUND(A820*B820,2)</f>
        <v>0.66</v>
      </c>
      <c r="F820" s="36">
        <v>1</v>
      </c>
      <c r="G820" s="36">
        <f>ROUND(E820*F820,2)</f>
        <v>0.66</v>
      </c>
      <c r="H820" s="60" t="s">
        <v>27</v>
      </c>
    </row>
    <row r="821" spans="1:8" ht="15" customHeight="1" x14ac:dyDescent="0.3">
      <c r="A821" s="43"/>
      <c r="B821" s="43"/>
      <c r="C821" s="29" t="s">
        <v>348</v>
      </c>
      <c r="D821" s="28"/>
      <c r="E821" s="44"/>
      <c r="F821" s="44"/>
      <c r="G821" s="44"/>
      <c r="H821" s="47"/>
    </row>
    <row r="822" spans="1:8" ht="13.5" customHeight="1" x14ac:dyDescent="0.3">
      <c r="A822" s="33">
        <v>7.6</v>
      </c>
      <c r="B822" s="33">
        <f>ROUND(2*3.14*0.2/2,2)</f>
        <v>0.63</v>
      </c>
      <c r="C822" s="34" t="s">
        <v>292</v>
      </c>
      <c r="D822" s="35" t="s">
        <v>3</v>
      </c>
      <c r="E822" s="36">
        <f t="shared" ref="E822" si="122">ROUND(A822*B822,2)</f>
        <v>4.79</v>
      </c>
      <c r="F822" s="36">
        <v>1</v>
      </c>
      <c r="G822" s="36">
        <f>ROUND(E822*F822,2)</f>
        <v>4.79</v>
      </c>
      <c r="H822" s="1001" t="s">
        <v>27</v>
      </c>
    </row>
    <row r="823" spans="1:8" ht="13.5" customHeight="1" x14ac:dyDescent="0.3">
      <c r="A823" s="33"/>
      <c r="B823" s="33"/>
      <c r="C823" s="38" t="s">
        <v>80</v>
      </c>
      <c r="D823" s="37" t="s">
        <v>18</v>
      </c>
      <c r="E823" s="39">
        <v>1</v>
      </c>
      <c r="F823" s="39">
        <v>1</v>
      </c>
      <c r="G823" s="39">
        <f>ROUND(E823*F823,2)</f>
        <v>1</v>
      </c>
      <c r="H823" s="1002"/>
    </row>
    <row r="824" spans="1:8" ht="30" customHeight="1" x14ac:dyDescent="0.3">
      <c r="A824" s="33"/>
      <c r="B824" s="33"/>
      <c r="C824" s="38" t="s">
        <v>61</v>
      </c>
      <c r="D824" s="42" t="s">
        <v>3</v>
      </c>
      <c r="E824" s="36">
        <v>6.1</v>
      </c>
      <c r="F824" s="39"/>
      <c r="G824" s="39"/>
      <c r="H824" s="996" t="s">
        <v>42</v>
      </c>
    </row>
    <row r="825" spans="1:8" ht="13.5" customHeight="1" x14ac:dyDescent="0.3">
      <c r="A825" s="33"/>
      <c r="B825" s="33"/>
      <c r="C825" s="46" t="s">
        <v>62</v>
      </c>
      <c r="D825" s="42" t="s">
        <v>3</v>
      </c>
      <c r="E825" s="36">
        <f>E824</f>
        <v>6.1</v>
      </c>
      <c r="F825" s="39">
        <v>1.1000000000000001</v>
      </c>
      <c r="G825" s="39">
        <f>ROUND(E825*F825,2)</f>
        <v>6.71</v>
      </c>
      <c r="H825" s="997"/>
    </row>
    <row r="826" spans="1:8" ht="15" customHeight="1" x14ac:dyDescent="0.3">
      <c r="A826" s="33"/>
      <c r="B826" s="33"/>
      <c r="C826" s="46" t="s">
        <v>63</v>
      </c>
      <c r="D826" s="42" t="s">
        <v>2</v>
      </c>
      <c r="E826" s="39">
        <f>E824</f>
        <v>6.1</v>
      </c>
      <c r="F826" s="39">
        <v>0.7</v>
      </c>
      <c r="G826" s="39">
        <f>ROUND(E826*F826,2)</f>
        <v>4.2699999999999996</v>
      </c>
      <c r="H826" s="998"/>
    </row>
    <row r="827" spans="1:8" ht="15" customHeight="1" x14ac:dyDescent="0.3">
      <c r="A827" s="43"/>
      <c r="B827" s="43"/>
      <c r="C827" s="29" t="s">
        <v>349</v>
      </c>
      <c r="D827" s="28"/>
      <c r="E827" s="44"/>
      <c r="F827" s="44"/>
      <c r="G827" s="44"/>
      <c r="H827" s="47"/>
    </row>
    <row r="828" spans="1:8" ht="13.5" customHeight="1" x14ac:dyDescent="0.3">
      <c r="A828" s="33">
        <v>75.7</v>
      </c>
      <c r="B828" s="33">
        <f>ROUND(2*3.14*0.0625,2)</f>
        <v>0.39</v>
      </c>
      <c r="C828" s="34" t="s">
        <v>290</v>
      </c>
      <c r="D828" s="35" t="s">
        <v>3</v>
      </c>
      <c r="E828" s="36">
        <f t="shared" ref="E828" si="123">ROUND(A828*B828,2)</f>
        <v>29.52</v>
      </c>
      <c r="F828" s="36">
        <v>1</v>
      </c>
      <c r="G828" s="36">
        <f>ROUND(E828*F828,2)</f>
        <v>29.52</v>
      </c>
      <c r="H828" s="1001" t="s">
        <v>27</v>
      </c>
    </row>
    <row r="829" spans="1:8" ht="13.5" customHeight="1" x14ac:dyDescent="0.3">
      <c r="A829" s="33"/>
      <c r="B829" s="33"/>
      <c r="C829" s="38" t="s">
        <v>38</v>
      </c>
      <c r="D829" s="37" t="s">
        <v>18</v>
      </c>
      <c r="E829" s="39">
        <v>1</v>
      </c>
      <c r="F829" s="39">
        <v>1</v>
      </c>
      <c r="G829" s="39">
        <f>ROUND(E829*F829,2)</f>
        <v>1</v>
      </c>
      <c r="H829" s="1002"/>
    </row>
    <row r="830" spans="1:8" ht="30" customHeight="1" x14ac:dyDescent="0.3">
      <c r="A830" s="33"/>
      <c r="B830" s="33"/>
      <c r="C830" s="38" t="s">
        <v>61</v>
      </c>
      <c r="D830" s="42" t="s">
        <v>3</v>
      </c>
      <c r="E830" s="36">
        <v>4</v>
      </c>
      <c r="F830" s="39"/>
      <c r="G830" s="39"/>
      <c r="H830" s="996" t="s">
        <v>42</v>
      </c>
    </row>
    <row r="831" spans="1:8" ht="13.5" customHeight="1" x14ac:dyDescent="0.3">
      <c r="A831" s="33"/>
      <c r="B831" s="33"/>
      <c r="C831" s="46" t="s">
        <v>62</v>
      </c>
      <c r="D831" s="42" t="s">
        <v>3</v>
      </c>
      <c r="E831" s="36">
        <f>E830</f>
        <v>4</v>
      </c>
      <c r="F831" s="39">
        <v>1.1000000000000001</v>
      </c>
      <c r="G831" s="39">
        <f>ROUND(E831*F831,2)</f>
        <v>4.4000000000000004</v>
      </c>
      <c r="H831" s="997"/>
    </row>
    <row r="832" spans="1:8" ht="15" customHeight="1" x14ac:dyDescent="0.3">
      <c r="A832" s="33"/>
      <c r="B832" s="33"/>
      <c r="C832" s="46" t="s">
        <v>63</v>
      </c>
      <c r="D832" s="42" t="s">
        <v>2</v>
      </c>
      <c r="E832" s="39">
        <f>E830</f>
        <v>4</v>
      </c>
      <c r="F832" s="39">
        <v>0.7</v>
      </c>
      <c r="G832" s="39">
        <f>ROUND(E832*F832,2)</f>
        <v>2.8</v>
      </c>
      <c r="H832" s="998"/>
    </row>
    <row r="833" spans="1:8" ht="15" customHeight="1" x14ac:dyDescent="0.3">
      <c r="A833" s="43"/>
      <c r="B833" s="43"/>
      <c r="C833" s="29" t="s">
        <v>350</v>
      </c>
      <c r="D833" s="28"/>
      <c r="E833" s="44"/>
      <c r="F833" s="44"/>
      <c r="G833" s="44"/>
      <c r="H833" s="47"/>
    </row>
    <row r="834" spans="1:8" ht="13.5" customHeight="1" x14ac:dyDescent="0.3">
      <c r="A834" s="33">
        <v>72.099999999999994</v>
      </c>
      <c r="B834" s="33">
        <f>ROUND(0.2*2+0.3*2,2)</f>
        <v>1</v>
      </c>
      <c r="C834" s="34" t="s">
        <v>351</v>
      </c>
      <c r="D834" s="35" t="s">
        <v>3</v>
      </c>
      <c r="E834" s="36">
        <f t="shared" ref="E834:E835" si="124">ROUND(A834*B834,2)</f>
        <v>72.099999999999994</v>
      </c>
      <c r="F834" s="36">
        <v>1</v>
      </c>
      <c r="G834" s="36">
        <f>ROUND(E834*F834,2)</f>
        <v>72.099999999999994</v>
      </c>
      <c r="H834" s="1001" t="s">
        <v>27</v>
      </c>
    </row>
    <row r="835" spans="1:8" ht="13.5" customHeight="1" x14ac:dyDescent="0.3">
      <c r="A835" s="33">
        <v>0.6</v>
      </c>
      <c r="B835" s="33">
        <f>ROUND(0.3*2+0.2*2,2)</f>
        <v>1</v>
      </c>
      <c r="C835" s="34" t="s">
        <v>287</v>
      </c>
      <c r="D835" s="35" t="s">
        <v>3</v>
      </c>
      <c r="E835" s="36">
        <f t="shared" si="124"/>
        <v>0.6</v>
      </c>
      <c r="F835" s="36">
        <v>1</v>
      </c>
      <c r="G835" s="36">
        <f>ROUND(E835*F835,2)</f>
        <v>0.6</v>
      </c>
      <c r="H835" s="1003"/>
    </row>
    <row r="836" spans="1:8" ht="13.5" customHeight="1" x14ac:dyDescent="0.3">
      <c r="A836" s="33"/>
      <c r="B836" s="33"/>
      <c r="C836" s="38" t="s">
        <v>352</v>
      </c>
      <c r="D836" s="37" t="s">
        <v>18</v>
      </c>
      <c r="E836" s="39">
        <v>1</v>
      </c>
      <c r="F836" s="39">
        <v>1</v>
      </c>
      <c r="G836" s="39">
        <f>ROUND(E836*F836,2)</f>
        <v>1</v>
      </c>
      <c r="H836" s="1002"/>
    </row>
    <row r="837" spans="1:8" ht="30" customHeight="1" x14ac:dyDescent="0.3">
      <c r="A837" s="33"/>
      <c r="B837" s="33"/>
      <c r="C837" s="38" t="s">
        <v>61</v>
      </c>
      <c r="D837" s="42" t="s">
        <v>3</v>
      </c>
      <c r="E837" s="36">
        <v>91.4</v>
      </c>
      <c r="F837" s="39"/>
      <c r="G837" s="39"/>
      <c r="H837" s="996" t="s">
        <v>42</v>
      </c>
    </row>
    <row r="838" spans="1:8" ht="13.5" customHeight="1" x14ac:dyDescent="0.3">
      <c r="A838" s="33"/>
      <c r="B838" s="33"/>
      <c r="C838" s="46" t="s">
        <v>62</v>
      </c>
      <c r="D838" s="42" t="s">
        <v>3</v>
      </c>
      <c r="E838" s="36">
        <f>E837</f>
        <v>91.4</v>
      </c>
      <c r="F838" s="39">
        <v>1.1000000000000001</v>
      </c>
      <c r="G838" s="39">
        <f>ROUND(E838*F838,2)</f>
        <v>100.54</v>
      </c>
      <c r="H838" s="997"/>
    </row>
    <row r="839" spans="1:8" ht="15" customHeight="1" x14ac:dyDescent="0.3">
      <c r="A839" s="33"/>
      <c r="B839" s="33"/>
      <c r="C839" s="46" t="s">
        <v>63</v>
      </c>
      <c r="D839" s="42" t="s">
        <v>2</v>
      </c>
      <c r="E839" s="39">
        <f>E837</f>
        <v>91.4</v>
      </c>
      <c r="F839" s="39">
        <v>0.7</v>
      </c>
      <c r="G839" s="39">
        <f>ROUND(E839*F839,2)</f>
        <v>63.98</v>
      </c>
      <c r="H839" s="998"/>
    </row>
    <row r="840" spans="1:8" ht="15" customHeight="1" x14ac:dyDescent="0.3">
      <c r="A840" s="43"/>
      <c r="B840" s="43"/>
      <c r="C840" s="29" t="s">
        <v>353</v>
      </c>
      <c r="D840" s="28"/>
      <c r="E840" s="44"/>
      <c r="F840" s="44"/>
      <c r="G840" s="44"/>
      <c r="H840" s="47"/>
    </row>
    <row r="841" spans="1:8" ht="13.5" customHeight="1" x14ac:dyDescent="0.3">
      <c r="A841" s="33">
        <v>74.8</v>
      </c>
      <c r="B841" s="33">
        <f>ROUND(2*3.14*0.0625,2)</f>
        <v>0.39</v>
      </c>
      <c r="C841" s="34" t="s">
        <v>290</v>
      </c>
      <c r="D841" s="35" t="s">
        <v>3</v>
      </c>
      <c r="E841" s="36">
        <f t="shared" ref="E841" si="125">ROUND(A841*B841,2)</f>
        <v>29.17</v>
      </c>
      <c r="F841" s="36">
        <v>1</v>
      </c>
      <c r="G841" s="36">
        <f>ROUND(E841*F841,2)</f>
        <v>29.17</v>
      </c>
      <c r="H841" s="1001" t="s">
        <v>27</v>
      </c>
    </row>
    <row r="842" spans="1:8" ht="13.5" customHeight="1" x14ac:dyDescent="0.3">
      <c r="A842" s="33"/>
      <c r="B842" s="33"/>
      <c r="C842" s="38" t="s">
        <v>38</v>
      </c>
      <c r="D842" s="37" t="s">
        <v>18</v>
      </c>
      <c r="E842" s="39">
        <v>2</v>
      </c>
      <c r="F842" s="39">
        <v>1</v>
      </c>
      <c r="G842" s="39">
        <f>ROUND(E842*F842,2)</f>
        <v>2</v>
      </c>
      <c r="H842" s="1002"/>
    </row>
    <row r="843" spans="1:8" ht="30" customHeight="1" x14ac:dyDescent="0.3">
      <c r="A843" s="33"/>
      <c r="B843" s="33"/>
      <c r="C843" s="38" t="s">
        <v>61</v>
      </c>
      <c r="D843" s="42" t="s">
        <v>3</v>
      </c>
      <c r="E843" s="36">
        <v>38.6</v>
      </c>
      <c r="F843" s="39"/>
      <c r="G843" s="39"/>
      <c r="H843" s="996" t="s">
        <v>42</v>
      </c>
    </row>
    <row r="844" spans="1:8" ht="13.5" customHeight="1" x14ac:dyDescent="0.3">
      <c r="A844" s="33"/>
      <c r="B844" s="33"/>
      <c r="C844" s="46" t="s">
        <v>62</v>
      </c>
      <c r="D844" s="42" t="s">
        <v>3</v>
      </c>
      <c r="E844" s="36">
        <f>E843</f>
        <v>38.6</v>
      </c>
      <c r="F844" s="39">
        <v>1.1000000000000001</v>
      </c>
      <c r="G844" s="39">
        <f>ROUND(E844*F844,2)</f>
        <v>42.46</v>
      </c>
      <c r="H844" s="997"/>
    </row>
    <row r="845" spans="1:8" ht="15" customHeight="1" x14ac:dyDescent="0.3">
      <c r="A845" s="33"/>
      <c r="B845" s="33"/>
      <c r="C845" s="46" t="s">
        <v>63</v>
      </c>
      <c r="D845" s="42" t="s">
        <v>2</v>
      </c>
      <c r="E845" s="39">
        <f>E843</f>
        <v>38.6</v>
      </c>
      <c r="F845" s="39">
        <v>0.7</v>
      </c>
      <c r="G845" s="39">
        <f>ROUND(E845*F845,2)</f>
        <v>27.02</v>
      </c>
      <c r="H845" s="998"/>
    </row>
    <row r="846" spans="1:8" ht="15" customHeight="1" x14ac:dyDescent="0.3">
      <c r="A846" s="43"/>
      <c r="B846" s="43"/>
      <c r="C846" s="29" t="s">
        <v>354</v>
      </c>
      <c r="D846" s="28"/>
      <c r="E846" s="44"/>
      <c r="F846" s="44"/>
      <c r="G846" s="44"/>
      <c r="H846" s="47"/>
    </row>
    <row r="847" spans="1:8" ht="15" customHeight="1" x14ac:dyDescent="0.3">
      <c r="A847" s="33">
        <v>83.5</v>
      </c>
      <c r="B847" s="33">
        <f>0.35*2+1.2*2</f>
        <v>3.0999999999999996</v>
      </c>
      <c r="C847" s="34" t="s">
        <v>355</v>
      </c>
      <c r="D847" s="35" t="s">
        <v>3</v>
      </c>
      <c r="E847" s="36">
        <f t="shared" ref="E847:E850" si="126">ROUND(A847*B847,2)</f>
        <v>258.85000000000002</v>
      </c>
      <c r="F847" s="36">
        <v>1</v>
      </c>
      <c r="G847" s="36">
        <f>ROUND(E847*F847,2)</f>
        <v>258.85000000000002</v>
      </c>
      <c r="H847" s="993" t="s">
        <v>27</v>
      </c>
    </row>
    <row r="848" spans="1:8" ht="15" customHeight="1" x14ac:dyDescent="0.3">
      <c r="A848" s="33">
        <v>3</v>
      </c>
      <c r="B848" s="33">
        <f>1.1*2+0.4*2</f>
        <v>3</v>
      </c>
      <c r="C848" s="34" t="s">
        <v>213</v>
      </c>
      <c r="D848" s="35" t="s">
        <v>3</v>
      </c>
      <c r="E848" s="36">
        <f t="shared" si="126"/>
        <v>9</v>
      </c>
      <c r="F848" s="36">
        <v>1</v>
      </c>
      <c r="G848" s="36">
        <f>ROUND(E848*F848,2)</f>
        <v>9</v>
      </c>
      <c r="H848" s="994"/>
    </row>
    <row r="849" spans="1:8" ht="15" customHeight="1" x14ac:dyDescent="0.3">
      <c r="A849" s="33">
        <v>0.4</v>
      </c>
      <c r="B849" s="33">
        <f>1.2*2+0.35*2</f>
        <v>3.0999999999999996</v>
      </c>
      <c r="C849" s="34" t="s">
        <v>181</v>
      </c>
      <c r="D849" s="35" t="s">
        <v>3</v>
      </c>
      <c r="E849" s="36">
        <f t="shared" si="126"/>
        <v>1.24</v>
      </c>
      <c r="F849" s="36">
        <v>1</v>
      </c>
      <c r="G849" s="36">
        <f>ROUND(E849*F849,2)</f>
        <v>1.24</v>
      </c>
      <c r="H849" s="994"/>
    </row>
    <row r="850" spans="1:8" ht="15" customHeight="1" x14ac:dyDescent="0.3">
      <c r="A850" s="33">
        <v>0.4</v>
      </c>
      <c r="B850" s="33">
        <f>ROUND(2*3.14*0.8/2,2)</f>
        <v>2.5099999999999998</v>
      </c>
      <c r="C850" s="34" t="s">
        <v>356</v>
      </c>
      <c r="D850" s="35" t="s">
        <v>3</v>
      </c>
      <c r="E850" s="36">
        <f t="shared" si="126"/>
        <v>1</v>
      </c>
      <c r="F850" s="36">
        <v>1</v>
      </c>
      <c r="G850" s="36">
        <f>ROUND(E850*F850,2)</f>
        <v>1</v>
      </c>
      <c r="H850" s="994"/>
    </row>
    <row r="851" spans="1:8" ht="15" customHeight="1" x14ac:dyDescent="0.3">
      <c r="A851" s="33"/>
      <c r="B851" s="33"/>
      <c r="C851" s="38" t="s">
        <v>357</v>
      </c>
      <c r="D851" s="41" t="s">
        <v>18</v>
      </c>
      <c r="E851" s="54">
        <v>1</v>
      </c>
      <c r="F851" s="39">
        <v>1</v>
      </c>
      <c r="G851" s="39">
        <f t="shared" ref="G851:G856" si="127">ROUND(E851*F851,2)</f>
        <v>1</v>
      </c>
      <c r="H851" s="994"/>
    </row>
    <row r="852" spans="1:8" ht="15" customHeight="1" x14ac:dyDescent="0.3">
      <c r="A852" s="33"/>
      <c r="B852" s="33"/>
      <c r="C852" s="38" t="s">
        <v>216</v>
      </c>
      <c r="D852" s="41" t="s">
        <v>18</v>
      </c>
      <c r="E852" s="54">
        <v>1</v>
      </c>
      <c r="F852" s="39">
        <v>1</v>
      </c>
      <c r="G852" s="39">
        <f t="shared" si="127"/>
        <v>1</v>
      </c>
      <c r="H852" s="994"/>
    </row>
    <row r="853" spans="1:8" ht="15" customHeight="1" x14ac:dyDescent="0.3">
      <c r="A853" s="33"/>
      <c r="B853" s="33"/>
      <c r="C853" s="34" t="s">
        <v>358</v>
      </c>
      <c r="D853" s="41" t="s">
        <v>18</v>
      </c>
      <c r="E853" s="54">
        <v>1</v>
      </c>
      <c r="F853" s="39">
        <v>1</v>
      </c>
      <c r="G853" s="39">
        <f t="shared" si="127"/>
        <v>1</v>
      </c>
      <c r="H853" s="994"/>
    </row>
    <row r="854" spans="1:8" ht="15" customHeight="1" x14ac:dyDescent="0.3">
      <c r="A854" s="33"/>
      <c r="B854" s="33"/>
      <c r="C854" s="38" t="s">
        <v>359</v>
      </c>
      <c r="D854" s="41" t="s">
        <v>18</v>
      </c>
      <c r="E854" s="54">
        <v>1</v>
      </c>
      <c r="F854" s="39">
        <v>1</v>
      </c>
      <c r="G854" s="39">
        <f t="shared" si="127"/>
        <v>1</v>
      </c>
      <c r="H854" s="994"/>
    </row>
    <row r="855" spans="1:8" ht="15" customHeight="1" x14ac:dyDescent="0.3">
      <c r="A855" s="33"/>
      <c r="B855" s="33"/>
      <c r="C855" s="38" t="s">
        <v>360</v>
      </c>
      <c r="D855" s="37" t="s">
        <v>18</v>
      </c>
      <c r="E855" s="48">
        <v>1</v>
      </c>
      <c r="F855" s="39">
        <v>1</v>
      </c>
      <c r="G855" s="39">
        <f t="shared" si="127"/>
        <v>1</v>
      </c>
      <c r="H855" s="994"/>
    </row>
    <row r="856" spans="1:8" ht="15" customHeight="1" x14ac:dyDescent="0.3">
      <c r="A856" s="33"/>
      <c r="B856" s="33"/>
      <c r="C856" s="38" t="s">
        <v>361</v>
      </c>
      <c r="D856" s="37" t="s">
        <v>18</v>
      </c>
      <c r="E856" s="48">
        <v>22</v>
      </c>
      <c r="F856" s="39">
        <v>1</v>
      </c>
      <c r="G856" s="39">
        <f t="shared" si="127"/>
        <v>22</v>
      </c>
      <c r="H856" s="995"/>
    </row>
    <row r="857" spans="1:8" ht="30" customHeight="1" x14ac:dyDescent="0.3">
      <c r="A857" s="33"/>
      <c r="B857" s="33"/>
      <c r="C857" s="38" t="s">
        <v>61</v>
      </c>
      <c r="D857" s="42" t="s">
        <v>3</v>
      </c>
      <c r="E857" s="36">
        <v>11.1</v>
      </c>
      <c r="F857" s="39"/>
      <c r="G857" s="39"/>
      <c r="H857" s="996" t="s">
        <v>42</v>
      </c>
    </row>
    <row r="858" spans="1:8" ht="15" customHeight="1" x14ac:dyDescent="0.3">
      <c r="A858" s="33"/>
      <c r="B858" s="33"/>
      <c r="C858" s="46" t="s">
        <v>62</v>
      </c>
      <c r="D858" s="42" t="s">
        <v>3</v>
      </c>
      <c r="E858" s="36">
        <f>E857</f>
        <v>11.1</v>
      </c>
      <c r="F858" s="39">
        <v>1.1000000000000001</v>
      </c>
      <c r="G858" s="39">
        <f>ROUND(E858*F858,2)</f>
        <v>12.21</v>
      </c>
      <c r="H858" s="997"/>
    </row>
    <row r="859" spans="1:8" ht="15" customHeight="1" x14ac:dyDescent="0.3">
      <c r="A859" s="33"/>
      <c r="B859" s="33"/>
      <c r="C859" s="46" t="s">
        <v>63</v>
      </c>
      <c r="D859" s="42" t="s">
        <v>2</v>
      </c>
      <c r="E859" s="39">
        <f>E857</f>
        <v>11.1</v>
      </c>
      <c r="F859" s="39">
        <v>0.7</v>
      </c>
      <c r="G859" s="39">
        <f>ROUND(E859*F859,2)</f>
        <v>7.77</v>
      </c>
      <c r="H859" s="998"/>
    </row>
    <row r="860" spans="1:8" ht="15" customHeight="1" x14ac:dyDescent="0.3">
      <c r="A860" s="43"/>
      <c r="B860" s="43"/>
      <c r="C860" s="29" t="s">
        <v>362</v>
      </c>
      <c r="D860" s="28"/>
      <c r="E860" s="44"/>
      <c r="F860" s="44"/>
      <c r="G860" s="44"/>
      <c r="H860" s="47"/>
    </row>
    <row r="861" spans="1:8" ht="15" customHeight="1" x14ac:dyDescent="0.3">
      <c r="A861" s="33">
        <v>83.5</v>
      </c>
      <c r="B861" s="33">
        <f>0.35*2+1.2*2</f>
        <v>3.0999999999999996</v>
      </c>
      <c r="C861" s="34" t="s">
        <v>355</v>
      </c>
      <c r="D861" s="35" t="s">
        <v>3</v>
      </c>
      <c r="E861" s="36">
        <f t="shared" ref="E861:E864" si="128">ROUND(A861*B861,2)</f>
        <v>258.85000000000002</v>
      </c>
      <c r="F861" s="36">
        <v>1</v>
      </c>
      <c r="G861" s="36">
        <f>ROUND(E861*F861,2)</f>
        <v>258.85000000000002</v>
      </c>
      <c r="H861" s="993" t="s">
        <v>27</v>
      </c>
    </row>
    <row r="862" spans="1:8" ht="15" customHeight="1" x14ac:dyDescent="0.3">
      <c r="A862" s="33">
        <v>3</v>
      </c>
      <c r="B862" s="33">
        <f>0.6*2+0.35*2</f>
        <v>1.9</v>
      </c>
      <c r="C862" s="34" t="s">
        <v>177</v>
      </c>
      <c r="D862" s="35" t="s">
        <v>3</v>
      </c>
      <c r="E862" s="36">
        <f t="shared" si="128"/>
        <v>5.7</v>
      </c>
      <c r="F862" s="36">
        <v>1</v>
      </c>
      <c r="G862" s="36">
        <f>ROUND(E862*F862,2)</f>
        <v>5.7</v>
      </c>
      <c r="H862" s="994"/>
    </row>
    <row r="863" spans="1:8" ht="15" customHeight="1" x14ac:dyDescent="0.3">
      <c r="A863" s="33">
        <v>0.4</v>
      </c>
      <c r="B863" s="33">
        <f>1.2*2+0.35*2</f>
        <v>3.0999999999999996</v>
      </c>
      <c r="C863" s="34" t="s">
        <v>181</v>
      </c>
      <c r="D863" s="35" t="s">
        <v>3</v>
      </c>
      <c r="E863" s="36">
        <f t="shared" si="128"/>
        <v>1.24</v>
      </c>
      <c r="F863" s="36">
        <v>1</v>
      </c>
      <c r="G863" s="36">
        <f>ROUND(E863*F863,2)</f>
        <v>1.24</v>
      </c>
      <c r="H863" s="994"/>
    </row>
    <row r="864" spans="1:8" ht="15" customHeight="1" x14ac:dyDescent="0.3">
      <c r="A864" s="33">
        <v>0.4</v>
      </c>
      <c r="B864" s="33">
        <f>ROUND(2*3.14*0.71/2,2)</f>
        <v>2.23</v>
      </c>
      <c r="C864" s="34" t="s">
        <v>363</v>
      </c>
      <c r="D864" s="35" t="s">
        <v>3</v>
      </c>
      <c r="E864" s="36">
        <f t="shared" si="128"/>
        <v>0.89</v>
      </c>
      <c r="F864" s="36">
        <v>1</v>
      </c>
      <c r="G864" s="36">
        <f>ROUND(E864*F864,2)</f>
        <v>0.89</v>
      </c>
      <c r="H864" s="994"/>
    </row>
    <row r="865" spans="1:8" ht="15" customHeight="1" x14ac:dyDescent="0.3">
      <c r="A865" s="33"/>
      <c r="B865" s="33"/>
      <c r="C865" s="38" t="s">
        <v>357</v>
      </c>
      <c r="D865" s="41" t="s">
        <v>18</v>
      </c>
      <c r="E865" s="54">
        <v>1</v>
      </c>
      <c r="F865" s="39">
        <v>1</v>
      </c>
      <c r="G865" s="39">
        <f t="shared" ref="G865:G872" si="129">ROUND(E865*F865,2)</f>
        <v>1</v>
      </c>
      <c r="H865" s="994"/>
    </row>
    <row r="866" spans="1:8" ht="15" customHeight="1" x14ac:dyDescent="0.3">
      <c r="A866" s="33"/>
      <c r="B866" s="33"/>
      <c r="C866" s="38" t="s">
        <v>184</v>
      </c>
      <c r="D866" s="41" t="s">
        <v>18</v>
      </c>
      <c r="E866" s="54">
        <v>1</v>
      </c>
      <c r="F866" s="39">
        <v>1</v>
      </c>
      <c r="G866" s="39">
        <f t="shared" si="129"/>
        <v>1</v>
      </c>
      <c r="H866" s="994"/>
    </row>
    <row r="867" spans="1:8" ht="15" customHeight="1" x14ac:dyDescent="0.3">
      <c r="A867" s="33"/>
      <c r="B867" s="33"/>
      <c r="C867" s="38" t="s">
        <v>364</v>
      </c>
      <c r="D867" s="41" t="s">
        <v>18</v>
      </c>
      <c r="E867" s="54">
        <v>1</v>
      </c>
      <c r="F867" s="39">
        <v>1</v>
      </c>
      <c r="G867" s="39">
        <f t="shared" si="129"/>
        <v>1</v>
      </c>
      <c r="H867" s="994"/>
    </row>
    <row r="868" spans="1:8" ht="15" customHeight="1" x14ac:dyDescent="0.3">
      <c r="A868" s="33"/>
      <c r="B868" s="33"/>
      <c r="C868" s="34" t="s">
        <v>365</v>
      </c>
      <c r="D868" s="41" t="s">
        <v>18</v>
      </c>
      <c r="E868" s="54">
        <v>2</v>
      </c>
      <c r="F868" s="39">
        <v>1</v>
      </c>
      <c r="G868" s="39">
        <f t="shared" si="129"/>
        <v>2</v>
      </c>
      <c r="H868" s="994"/>
    </row>
    <row r="869" spans="1:8" ht="30" customHeight="1" x14ac:dyDescent="0.3">
      <c r="A869" s="33"/>
      <c r="B869" s="33"/>
      <c r="C869" s="38" t="s">
        <v>366</v>
      </c>
      <c r="D869" s="41" t="s">
        <v>18</v>
      </c>
      <c r="E869" s="54">
        <v>2</v>
      </c>
      <c r="F869" s="39">
        <v>1</v>
      </c>
      <c r="G869" s="39">
        <f t="shared" si="129"/>
        <v>2</v>
      </c>
      <c r="H869" s="994"/>
    </row>
    <row r="870" spans="1:8" ht="15" customHeight="1" x14ac:dyDescent="0.3">
      <c r="A870" s="33"/>
      <c r="B870" s="33"/>
      <c r="C870" s="38" t="s">
        <v>367</v>
      </c>
      <c r="D870" s="41" t="s">
        <v>18</v>
      </c>
      <c r="E870" s="54">
        <v>1</v>
      </c>
      <c r="F870" s="39">
        <v>1</v>
      </c>
      <c r="G870" s="39">
        <f t="shared" si="129"/>
        <v>1</v>
      </c>
      <c r="H870" s="994"/>
    </row>
    <row r="871" spans="1:8" ht="15" customHeight="1" x14ac:dyDescent="0.3">
      <c r="A871" s="33"/>
      <c r="B871" s="33"/>
      <c r="C871" s="38" t="s">
        <v>191</v>
      </c>
      <c r="D871" s="42" t="s">
        <v>18</v>
      </c>
      <c r="E871" s="39">
        <v>2</v>
      </c>
      <c r="F871" s="39">
        <v>1</v>
      </c>
      <c r="G871" s="39">
        <f t="shared" si="129"/>
        <v>2</v>
      </c>
      <c r="H871" s="994"/>
    </row>
    <row r="872" spans="1:8" ht="15" customHeight="1" x14ac:dyDescent="0.3">
      <c r="A872" s="33"/>
      <c r="B872" s="33"/>
      <c r="C872" s="38" t="s">
        <v>361</v>
      </c>
      <c r="D872" s="37" t="s">
        <v>18</v>
      </c>
      <c r="E872" s="48">
        <v>23</v>
      </c>
      <c r="F872" s="39">
        <v>1</v>
      </c>
      <c r="G872" s="39">
        <f t="shared" si="129"/>
        <v>23</v>
      </c>
      <c r="H872" s="995"/>
    </row>
    <row r="873" spans="1:8" ht="30" customHeight="1" x14ac:dyDescent="0.3">
      <c r="A873" s="33"/>
      <c r="B873" s="33"/>
      <c r="C873" s="38" t="s">
        <v>61</v>
      </c>
      <c r="D873" s="42" t="s">
        <v>3</v>
      </c>
      <c r="E873" s="36">
        <v>11.1</v>
      </c>
      <c r="F873" s="39"/>
      <c r="G873" s="39"/>
      <c r="H873" s="996" t="s">
        <v>42</v>
      </c>
    </row>
    <row r="874" spans="1:8" ht="15" customHeight="1" x14ac:dyDescent="0.3">
      <c r="A874" s="33"/>
      <c r="B874" s="33"/>
      <c r="C874" s="46" t="s">
        <v>62</v>
      </c>
      <c r="D874" s="42" t="s">
        <v>3</v>
      </c>
      <c r="E874" s="36">
        <f>E873</f>
        <v>11.1</v>
      </c>
      <c r="F874" s="39">
        <v>1.1000000000000001</v>
      </c>
      <c r="G874" s="39">
        <f>ROUND(E874*F874,2)</f>
        <v>12.21</v>
      </c>
      <c r="H874" s="997"/>
    </row>
    <row r="875" spans="1:8" ht="15" customHeight="1" x14ac:dyDescent="0.3">
      <c r="A875" s="33"/>
      <c r="B875" s="33"/>
      <c r="C875" s="46" t="s">
        <v>63</v>
      </c>
      <c r="D875" s="42" t="s">
        <v>2</v>
      </c>
      <c r="E875" s="39">
        <f>E873</f>
        <v>11.1</v>
      </c>
      <c r="F875" s="39">
        <v>0.7</v>
      </c>
      <c r="G875" s="39">
        <f>ROUND(E875*F875,2)</f>
        <v>7.77</v>
      </c>
      <c r="H875" s="998"/>
    </row>
    <row r="876" spans="1:8" ht="15" customHeight="1" x14ac:dyDescent="0.3">
      <c r="A876" s="43"/>
      <c r="B876" s="43"/>
      <c r="C876" s="29" t="s">
        <v>368</v>
      </c>
      <c r="D876" s="28"/>
      <c r="E876" s="44"/>
      <c r="F876" s="44"/>
      <c r="G876" s="44"/>
      <c r="H876" s="47"/>
    </row>
    <row r="877" spans="1:8" ht="15" customHeight="1" x14ac:dyDescent="0.3">
      <c r="A877" s="33">
        <v>78</v>
      </c>
      <c r="B877" s="33">
        <f>0.4*2+0.9*2</f>
        <v>2.6</v>
      </c>
      <c r="C877" s="34" t="s">
        <v>369</v>
      </c>
      <c r="D877" s="35" t="s">
        <v>3</v>
      </c>
      <c r="E877" s="36">
        <f t="shared" ref="E877:E882" si="130">ROUND(A877*B877,2)</f>
        <v>202.8</v>
      </c>
      <c r="F877" s="36">
        <v>1</v>
      </c>
      <c r="G877" s="36">
        <f t="shared" ref="G877:G889" si="131">ROUND(E877*F877,2)</f>
        <v>202.8</v>
      </c>
      <c r="H877" s="993" t="s">
        <v>27</v>
      </c>
    </row>
    <row r="878" spans="1:8" ht="15" customHeight="1" x14ac:dyDescent="0.3">
      <c r="A878" s="33">
        <v>8.5</v>
      </c>
      <c r="B878" s="33">
        <f>0.5*2+0.8*2</f>
        <v>2.6</v>
      </c>
      <c r="C878" s="34" t="s">
        <v>370</v>
      </c>
      <c r="D878" s="35" t="s">
        <v>3</v>
      </c>
      <c r="E878" s="36">
        <f t="shared" si="130"/>
        <v>22.1</v>
      </c>
      <c r="F878" s="36">
        <v>1</v>
      </c>
      <c r="G878" s="36">
        <f t="shared" si="131"/>
        <v>22.1</v>
      </c>
      <c r="H878" s="994"/>
    </row>
    <row r="879" spans="1:8" ht="15" customHeight="1" x14ac:dyDescent="0.3">
      <c r="A879" s="33">
        <v>0.2</v>
      </c>
      <c r="B879" s="33">
        <f>0.5*2+1*2</f>
        <v>3</v>
      </c>
      <c r="C879" s="34" t="s">
        <v>371</v>
      </c>
      <c r="D879" s="35" t="s">
        <v>3</v>
      </c>
      <c r="E879" s="36">
        <f t="shared" si="130"/>
        <v>0.6</v>
      </c>
      <c r="F879" s="36">
        <v>1</v>
      </c>
      <c r="G879" s="36">
        <f t="shared" si="131"/>
        <v>0.6</v>
      </c>
      <c r="H879" s="994"/>
    </row>
    <row r="880" spans="1:8" ht="15" customHeight="1" x14ac:dyDescent="0.3">
      <c r="A880" s="33">
        <v>0.5</v>
      </c>
      <c r="B880" s="33">
        <f>0.9*2+0.4*2</f>
        <v>2.6</v>
      </c>
      <c r="C880" s="34" t="s">
        <v>372</v>
      </c>
      <c r="D880" s="35" t="s">
        <v>3</v>
      </c>
      <c r="E880" s="36">
        <f t="shared" si="130"/>
        <v>1.3</v>
      </c>
      <c r="F880" s="36">
        <v>1</v>
      </c>
      <c r="G880" s="36">
        <f t="shared" si="131"/>
        <v>1.3</v>
      </c>
      <c r="H880" s="994"/>
    </row>
    <row r="881" spans="1:8" ht="15" customHeight="1" x14ac:dyDescent="0.3">
      <c r="A881" s="33">
        <v>4.8</v>
      </c>
      <c r="B881" s="33">
        <f>0.9*2+0.6*2</f>
        <v>3</v>
      </c>
      <c r="C881" s="34" t="s">
        <v>373</v>
      </c>
      <c r="D881" s="35" t="s">
        <v>3</v>
      </c>
      <c r="E881" s="36">
        <f t="shared" si="130"/>
        <v>14.4</v>
      </c>
      <c r="F881" s="36">
        <v>1</v>
      </c>
      <c r="G881" s="36">
        <f t="shared" si="131"/>
        <v>14.4</v>
      </c>
      <c r="H881" s="994"/>
    </row>
    <row r="882" spans="1:8" ht="15" customHeight="1" x14ac:dyDescent="0.3">
      <c r="A882" s="33">
        <v>1.6</v>
      </c>
      <c r="B882" s="33">
        <f>2*3.14*0.45/2</f>
        <v>1.413</v>
      </c>
      <c r="C882" s="34" t="s">
        <v>374</v>
      </c>
      <c r="D882" s="35" t="s">
        <v>3</v>
      </c>
      <c r="E882" s="36">
        <f t="shared" si="130"/>
        <v>2.2599999999999998</v>
      </c>
      <c r="F882" s="36">
        <v>1</v>
      </c>
      <c r="G882" s="36">
        <f t="shared" si="131"/>
        <v>2.2599999999999998</v>
      </c>
      <c r="H882" s="994"/>
    </row>
    <row r="883" spans="1:8" ht="15" customHeight="1" x14ac:dyDescent="0.3">
      <c r="A883" s="33"/>
      <c r="B883" s="33"/>
      <c r="C883" s="38" t="s">
        <v>375</v>
      </c>
      <c r="D883" s="41" t="s">
        <v>18</v>
      </c>
      <c r="E883" s="48">
        <v>1</v>
      </c>
      <c r="F883" s="39">
        <v>1</v>
      </c>
      <c r="G883" s="39">
        <f t="shared" si="131"/>
        <v>1</v>
      </c>
      <c r="H883" s="994"/>
    </row>
    <row r="884" spans="1:8" ht="15" customHeight="1" x14ac:dyDescent="0.3">
      <c r="A884" s="33"/>
      <c r="B884" s="33"/>
      <c r="C884" s="38" t="s">
        <v>198</v>
      </c>
      <c r="D884" s="41" t="s">
        <v>18</v>
      </c>
      <c r="E884" s="48">
        <v>2</v>
      </c>
      <c r="F884" s="39">
        <v>1</v>
      </c>
      <c r="G884" s="39">
        <f t="shared" si="131"/>
        <v>2</v>
      </c>
      <c r="H884" s="994"/>
    </row>
    <row r="885" spans="1:8" ht="17.25" customHeight="1" x14ac:dyDescent="0.3">
      <c r="A885" s="33"/>
      <c r="B885" s="33"/>
      <c r="C885" s="38" t="s">
        <v>376</v>
      </c>
      <c r="D885" s="41" t="s">
        <v>18</v>
      </c>
      <c r="E885" s="48">
        <v>1</v>
      </c>
      <c r="F885" s="39">
        <v>1</v>
      </c>
      <c r="G885" s="39">
        <f t="shared" si="131"/>
        <v>1</v>
      </c>
      <c r="H885" s="994"/>
    </row>
    <row r="886" spans="1:8" ht="17.25" customHeight="1" x14ac:dyDescent="0.3">
      <c r="A886" s="33"/>
      <c r="B886" s="33"/>
      <c r="C886" s="38" t="s">
        <v>377</v>
      </c>
      <c r="D886" s="41" t="s">
        <v>18</v>
      </c>
      <c r="E886" s="48">
        <v>1</v>
      </c>
      <c r="F886" s="39">
        <v>1</v>
      </c>
      <c r="G886" s="39">
        <f t="shared" si="131"/>
        <v>1</v>
      </c>
      <c r="H886" s="994"/>
    </row>
    <row r="887" spans="1:8" ht="15" customHeight="1" x14ac:dyDescent="0.3">
      <c r="A887" s="33"/>
      <c r="B887" s="33"/>
      <c r="C887" s="38" t="s">
        <v>201</v>
      </c>
      <c r="D887" s="37" t="s">
        <v>18</v>
      </c>
      <c r="E887" s="48">
        <v>1</v>
      </c>
      <c r="F887" s="39">
        <v>1</v>
      </c>
      <c r="G887" s="39">
        <f t="shared" si="131"/>
        <v>1</v>
      </c>
      <c r="H887" s="994"/>
    </row>
    <row r="888" spans="1:8" ht="15" customHeight="1" x14ac:dyDescent="0.3">
      <c r="A888" s="33"/>
      <c r="B888" s="33"/>
      <c r="C888" s="38" t="s">
        <v>378</v>
      </c>
      <c r="D888" s="37" t="s">
        <v>18</v>
      </c>
      <c r="E888" s="48">
        <v>1</v>
      </c>
      <c r="F888" s="39">
        <v>1</v>
      </c>
      <c r="G888" s="39">
        <f t="shared" si="131"/>
        <v>1</v>
      </c>
      <c r="H888" s="994"/>
    </row>
    <row r="889" spans="1:8" ht="15" customHeight="1" x14ac:dyDescent="0.3">
      <c r="A889" s="33"/>
      <c r="B889" s="33"/>
      <c r="C889" s="38" t="s">
        <v>379</v>
      </c>
      <c r="D889" s="37" t="s">
        <v>18</v>
      </c>
      <c r="E889" s="48">
        <v>22</v>
      </c>
      <c r="F889" s="39">
        <v>1</v>
      </c>
      <c r="G889" s="39">
        <f t="shared" si="131"/>
        <v>22</v>
      </c>
      <c r="H889" s="995"/>
    </row>
    <row r="890" spans="1:8" ht="30" customHeight="1" x14ac:dyDescent="0.3">
      <c r="A890" s="33"/>
      <c r="B890" s="33"/>
      <c r="C890" s="38" t="s">
        <v>61</v>
      </c>
      <c r="D890" s="42" t="s">
        <v>3</v>
      </c>
      <c r="E890" s="36">
        <v>11.1</v>
      </c>
      <c r="F890" s="39"/>
      <c r="G890" s="39"/>
      <c r="H890" s="996" t="s">
        <v>42</v>
      </c>
    </row>
    <row r="891" spans="1:8" ht="15" customHeight="1" x14ac:dyDescent="0.3">
      <c r="A891" s="33"/>
      <c r="B891" s="33"/>
      <c r="C891" s="46" t="s">
        <v>62</v>
      </c>
      <c r="D891" s="42" t="s">
        <v>3</v>
      </c>
      <c r="E891" s="36">
        <f>E890</f>
        <v>11.1</v>
      </c>
      <c r="F891" s="39">
        <v>1.1000000000000001</v>
      </c>
      <c r="G891" s="39">
        <f>ROUND(E891*F891,2)</f>
        <v>12.21</v>
      </c>
      <c r="H891" s="997"/>
    </row>
    <row r="892" spans="1:8" ht="15" customHeight="1" x14ac:dyDescent="0.3">
      <c r="A892" s="33"/>
      <c r="B892" s="33"/>
      <c r="C892" s="46" t="s">
        <v>63</v>
      </c>
      <c r="D892" s="42" t="s">
        <v>2</v>
      </c>
      <c r="E892" s="39">
        <f>E890</f>
        <v>11.1</v>
      </c>
      <c r="F892" s="39">
        <v>0.7</v>
      </c>
      <c r="G892" s="39">
        <f>ROUND(E892*F892,2)</f>
        <v>7.77</v>
      </c>
      <c r="H892" s="998"/>
    </row>
    <row r="893" spans="1:8" ht="15" customHeight="1" x14ac:dyDescent="0.3">
      <c r="A893" s="43"/>
      <c r="B893" s="43"/>
      <c r="C893" s="29" t="s">
        <v>380</v>
      </c>
      <c r="D893" s="28"/>
      <c r="E893" s="44"/>
      <c r="F893" s="44"/>
      <c r="G893" s="44"/>
      <c r="H893" s="47"/>
    </row>
    <row r="894" spans="1:8" ht="15" customHeight="1" x14ac:dyDescent="0.3">
      <c r="A894" s="33">
        <v>8.6</v>
      </c>
      <c r="B894" s="33">
        <f>0.3*2+1.2*2</f>
        <v>3</v>
      </c>
      <c r="C894" s="34" t="s">
        <v>381</v>
      </c>
      <c r="D894" s="35" t="s">
        <v>3</v>
      </c>
      <c r="E894" s="36">
        <f t="shared" ref="E894:E900" si="132">ROUND(A894*B894,2)</f>
        <v>25.8</v>
      </c>
      <c r="F894" s="36">
        <v>1</v>
      </c>
      <c r="G894" s="36">
        <f t="shared" ref="G894:G910" si="133">ROUND(E894*F894,2)</f>
        <v>25.8</v>
      </c>
      <c r="H894" s="1004" t="s">
        <v>27</v>
      </c>
    </row>
    <row r="895" spans="1:8" ht="15" customHeight="1" x14ac:dyDescent="0.3">
      <c r="A895" s="33">
        <v>78</v>
      </c>
      <c r="B895" s="33">
        <f>0.4*2+0.9*2</f>
        <v>2.6</v>
      </c>
      <c r="C895" s="34" t="s">
        <v>369</v>
      </c>
      <c r="D895" s="35" t="s">
        <v>3</v>
      </c>
      <c r="E895" s="36">
        <f t="shared" si="132"/>
        <v>202.8</v>
      </c>
      <c r="F895" s="36">
        <v>1</v>
      </c>
      <c r="G895" s="36">
        <f t="shared" si="133"/>
        <v>202.8</v>
      </c>
      <c r="H895" s="1005"/>
    </row>
    <row r="896" spans="1:8" ht="15" customHeight="1" x14ac:dyDescent="0.3">
      <c r="A896" s="33">
        <v>3.8</v>
      </c>
      <c r="B896" s="33">
        <f>0.5*2+0.8*2</f>
        <v>2.6</v>
      </c>
      <c r="C896" s="34" t="s">
        <v>370</v>
      </c>
      <c r="D896" s="35" t="s">
        <v>3</v>
      </c>
      <c r="E896" s="36">
        <f t="shared" si="132"/>
        <v>9.8800000000000008</v>
      </c>
      <c r="F896" s="36">
        <v>1</v>
      </c>
      <c r="G896" s="36">
        <f t="shared" si="133"/>
        <v>9.8800000000000008</v>
      </c>
      <c r="H896" s="1005"/>
    </row>
    <row r="897" spans="1:8" ht="15" customHeight="1" x14ac:dyDescent="0.3">
      <c r="A897" s="33">
        <v>0.2</v>
      </c>
      <c r="B897" s="33">
        <f>0.5*2+1*2</f>
        <v>3</v>
      </c>
      <c r="C897" s="34" t="s">
        <v>371</v>
      </c>
      <c r="D897" s="35" t="s">
        <v>3</v>
      </c>
      <c r="E897" s="36">
        <f t="shared" si="132"/>
        <v>0.6</v>
      </c>
      <c r="F897" s="36">
        <v>1</v>
      </c>
      <c r="G897" s="36">
        <f t="shared" si="133"/>
        <v>0.6</v>
      </c>
      <c r="H897" s="1005"/>
    </row>
    <row r="898" spans="1:8" ht="15" customHeight="1" x14ac:dyDescent="0.3">
      <c r="A898" s="33">
        <v>4.5</v>
      </c>
      <c r="B898" s="33">
        <f>0.9*2+0.4*2</f>
        <v>2.6</v>
      </c>
      <c r="C898" s="34" t="s">
        <v>372</v>
      </c>
      <c r="D898" s="35" t="s">
        <v>3</v>
      </c>
      <c r="E898" s="36">
        <f t="shared" si="132"/>
        <v>11.7</v>
      </c>
      <c r="F898" s="36">
        <v>1</v>
      </c>
      <c r="G898" s="36">
        <f t="shared" si="133"/>
        <v>11.7</v>
      </c>
      <c r="H898" s="1005"/>
    </row>
    <row r="899" spans="1:8" ht="15" customHeight="1" x14ac:dyDescent="0.3">
      <c r="A899" s="33">
        <v>4.8</v>
      </c>
      <c r="B899" s="33">
        <f>0.9*2+0.6*2</f>
        <v>3</v>
      </c>
      <c r="C899" s="34" t="s">
        <v>373</v>
      </c>
      <c r="D899" s="35" t="s">
        <v>3</v>
      </c>
      <c r="E899" s="36">
        <f t="shared" si="132"/>
        <v>14.4</v>
      </c>
      <c r="F899" s="36">
        <v>1</v>
      </c>
      <c r="G899" s="36">
        <f t="shared" si="133"/>
        <v>14.4</v>
      </c>
      <c r="H899" s="1005"/>
    </row>
    <row r="900" spans="1:8" ht="15" customHeight="1" x14ac:dyDescent="0.3">
      <c r="A900" s="33">
        <v>1.7</v>
      </c>
      <c r="B900" s="33">
        <f>2*3.14*0.45/2</f>
        <v>1.413</v>
      </c>
      <c r="C900" s="34" t="s">
        <v>374</v>
      </c>
      <c r="D900" s="35" t="s">
        <v>3</v>
      </c>
      <c r="E900" s="36">
        <f t="shared" si="132"/>
        <v>2.4</v>
      </c>
      <c r="F900" s="36">
        <v>1</v>
      </c>
      <c r="G900" s="36">
        <f t="shared" si="133"/>
        <v>2.4</v>
      </c>
      <c r="H900" s="1005"/>
    </row>
    <row r="901" spans="1:8" ht="15" customHeight="1" x14ac:dyDescent="0.3">
      <c r="A901" s="33"/>
      <c r="B901" s="33"/>
      <c r="C901" s="38" t="s">
        <v>375</v>
      </c>
      <c r="D901" s="41" t="s">
        <v>18</v>
      </c>
      <c r="E901" s="48">
        <v>1</v>
      </c>
      <c r="F901" s="39">
        <v>1</v>
      </c>
      <c r="G901" s="39">
        <f t="shared" si="133"/>
        <v>1</v>
      </c>
      <c r="H901" s="1005"/>
    </row>
    <row r="902" spans="1:8" ht="15" customHeight="1" x14ac:dyDescent="0.3">
      <c r="A902" s="33"/>
      <c r="B902" s="33"/>
      <c r="C902" s="38" t="s">
        <v>198</v>
      </c>
      <c r="D902" s="41" t="s">
        <v>18</v>
      </c>
      <c r="E902" s="48">
        <v>2</v>
      </c>
      <c r="F902" s="39">
        <v>1</v>
      </c>
      <c r="G902" s="39">
        <f t="shared" si="133"/>
        <v>2</v>
      </c>
      <c r="H902" s="1005"/>
    </row>
    <row r="903" spans="1:8" ht="15" customHeight="1" x14ac:dyDescent="0.3">
      <c r="A903" s="33"/>
      <c r="B903" s="33"/>
      <c r="C903" s="38" t="s">
        <v>382</v>
      </c>
      <c r="D903" s="41" t="s">
        <v>18</v>
      </c>
      <c r="E903" s="48">
        <v>2</v>
      </c>
      <c r="F903" s="39">
        <v>1</v>
      </c>
      <c r="G903" s="39">
        <f t="shared" si="133"/>
        <v>2</v>
      </c>
      <c r="H903" s="1005"/>
    </row>
    <row r="904" spans="1:8" ht="15" customHeight="1" x14ac:dyDescent="0.3">
      <c r="A904" s="33"/>
      <c r="B904" s="33"/>
      <c r="C904" s="34" t="s">
        <v>383</v>
      </c>
      <c r="D904" s="41" t="s">
        <v>18</v>
      </c>
      <c r="E904" s="54">
        <v>1</v>
      </c>
      <c r="F904" s="39">
        <v>1</v>
      </c>
      <c r="G904" s="39">
        <f t="shared" si="133"/>
        <v>1</v>
      </c>
      <c r="H904" s="1005"/>
    </row>
    <row r="905" spans="1:8" ht="15" customHeight="1" x14ac:dyDescent="0.3">
      <c r="A905" s="33"/>
      <c r="B905" s="33"/>
      <c r="C905" s="34" t="s">
        <v>384</v>
      </c>
      <c r="D905" s="41" t="s">
        <v>18</v>
      </c>
      <c r="E905" s="54">
        <v>1</v>
      </c>
      <c r="F905" s="39">
        <v>1</v>
      </c>
      <c r="G905" s="39">
        <f t="shared" si="133"/>
        <v>1</v>
      </c>
      <c r="H905" s="1005"/>
    </row>
    <row r="906" spans="1:8" ht="30" customHeight="1" x14ac:dyDescent="0.3">
      <c r="A906" s="33"/>
      <c r="B906" s="33"/>
      <c r="C906" s="38" t="s">
        <v>385</v>
      </c>
      <c r="D906" s="41" t="s">
        <v>18</v>
      </c>
      <c r="E906" s="48">
        <v>1</v>
      </c>
      <c r="F906" s="39">
        <v>1</v>
      </c>
      <c r="G906" s="39">
        <f t="shared" si="133"/>
        <v>1</v>
      </c>
      <c r="H906" s="1005"/>
    </row>
    <row r="907" spans="1:8" ht="15" customHeight="1" x14ac:dyDescent="0.3">
      <c r="A907" s="33"/>
      <c r="B907" s="33"/>
      <c r="C907" s="38" t="s">
        <v>377</v>
      </c>
      <c r="D907" s="41" t="s">
        <v>18</v>
      </c>
      <c r="E907" s="48">
        <v>1</v>
      </c>
      <c r="F907" s="39">
        <v>1</v>
      </c>
      <c r="G907" s="39">
        <f t="shared" si="133"/>
        <v>1</v>
      </c>
      <c r="H907" s="1005"/>
    </row>
    <row r="908" spans="1:8" ht="15" customHeight="1" x14ac:dyDescent="0.3">
      <c r="A908" s="33"/>
      <c r="B908" s="33"/>
      <c r="C908" s="38" t="s">
        <v>201</v>
      </c>
      <c r="D908" s="37" t="s">
        <v>18</v>
      </c>
      <c r="E908" s="48">
        <v>1</v>
      </c>
      <c r="F908" s="39">
        <v>1</v>
      </c>
      <c r="G908" s="39">
        <f t="shared" si="133"/>
        <v>1</v>
      </c>
      <c r="H908" s="1005"/>
    </row>
    <row r="909" spans="1:8" ht="15" customHeight="1" x14ac:dyDescent="0.3">
      <c r="A909" s="33"/>
      <c r="B909" s="33"/>
      <c r="C909" s="38" t="s">
        <v>378</v>
      </c>
      <c r="D909" s="37" t="s">
        <v>18</v>
      </c>
      <c r="E909" s="48">
        <v>1</v>
      </c>
      <c r="F909" s="39">
        <v>1</v>
      </c>
      <c r="G909" s="39">
        <f t="shared" si="133"/>
        <v>1</v>
      </c>
      <c r="H909" s="1005"/>
    </row>
    <row r="910" spans="1:8" ht="15" customHeight="1" x14ac:dyDescent="0.3">
      <c r="A910" s="33"/>
      <c r="B910" s="33"/>
      <c r="C910" s="38" t="s">
        <v>379</v>
      </c>
      <c r="D910" s="37" t="s">
        <v>18</v>
      </c>
      <c r="E910" s="48">
        <v>22</v>
      </c>
      <c r="F910" s="39">
        <v>1</v>
      </c>
      <c r="G910" s="39">
        <f t="shared" si="133"/>
        <v>22</v>
      </c>
      <c r="H910" s="1006"/>
    </row>
    <row r="911" spans="1:8" ht="30" customHeight="1" x14ac:dyDescent="0.3">
      <c r="A911" s="33"/>
      <c r="B911" s="33"/>
      <c r="C911" s="38" t="s">
        <v>61</v>
      </c>
      <c r="D911" s="42" t="s">
        <v>3</v>
      </c>
      <c r="E911" s="36">
        <v>36.1</v>
      </c>
      <c r="F911" s="39"/>
      <c r="G911" s="39"/>
      <c r="H911" s="996" t="s">
        <v>42</v>
      </c>
    </row>
    <row r="912" spans="1:8" ht="15" customHeight="1" x14ac:dyDescent="0.3">
      <c r="A912" s="33"/>
      <c r="B912" s="33"/>
      <c r="C912" s="46" t="s">
        <v>62</v>
      </c>
      <c r="D912" s="42" t="s">
        <v>3</v>
      </c>
      <c r="E912" s="36">
        <f>E911</f>
        <v>36.1</v>
      </c>
      <c r="F912" s="39">
        <v>1.1000000000000001</v>
      </c>
      <c r="G912" s="39">
        <f>ROUND(E912*F912,2)</f>
        <v>39.71</v>
      </c>
      <c r="H912" s="997"/>
    </row>
    <row r="913" spans="1:8" ht="15" customHeight="1" x14ac:dyDescent="0.3">
      <c r="A913" s="33"/>
      <c r="B913" s="33"/>
      <c r="C913" s="46" t="s">
        <v>63</v>
      </c>
      <c r="D913" s="42" t="s">
        <v>2</v>
      </c>
      <c r="E913" s="39">
        <f>E911</f>
        <v>36.1</v>
      </c>
      <c r="F913" s="39">
        <v>0.7</v>
      </c>
      <c r="G913" s="39">
        <f>ROUND(E913*F913,2)</f>
        <v>25.27</v>
      </c>
      <c r="H913" s="998"/>
    </row>
    <row r="914" spans="1:8" ht="15" customHeight="1" x14ac:dyDescent="0.3">
      <c r="A914" s="43"/>
      <c r="B914" s="43"/>
      <c r="C914" s="29" t="s">
        <v>386</v>
      </c>
      <c r="D914" s="28"/>
      <c r="E914" s="44"/>
      <c r="F914" s="44"/>
      <c r="G914" s="44"/>
      <c r="H914" s="47"/>
    </row>
    <row r="915" spans="1:8" ht="15" customHeight="1" x14ac:dyDescent="0.3">
      <c r="A915" s="33">
        <v>17.2</v>
      </c>
      <c r="B915" s="33">
        <f>0.35*2+0.5*2</f>
        <v>1.7</v>
      </c>
      <c r="C915" s="34" t="s">
        <v>387</v>
      </c>
      <c r="D915" s="35" t="s">
        <v>3</v>
      </c>
      <c r="E915" s="36">
        <f t="shared" ref="E915:E922" si="134">ROUND(A915*B915,2)</f>
        <v>29.24</v>
      </c>
      <c r="F915" s="36">
        <v>1</v>
      </c>
      <c r="G915" s="36">
        <f t="shared" ref="G915:G933" si="135">ROUND(E915*F915,2)</f>
        <v>29.24</v>
      </c>
      <c r="H915" s="993" t="s">
        <v>27</v>
      </c>
    </row>
    <row r="916" spans="1:8" ht="15" customHeight="1" x14ac:dyDescent="0.3">
      <c r="A916" s="33">
        <v>17.3</v>
      </c>
      <c r="B916" s="33">
        <f>0.35*2+0.8*2</f>
        <v>2.2999999999999998</v>
      </c>
      <c r="C916" s="34" t="s">
        <v>388</v>
      </c>
      <c r="D916" s="35" t="s">
        <v>3</v>
      </c>
      <c r="E916" s="36">
        <f t="shared" si="134"/>
        <v>39.79</v>
      </c>
      <c r="F916" s="36">
        <v>1</v>
      </c>
      <c r="G916" s="36">
        <f t="shared" si="135"/>
        <v>39.79</v>
      </c>
      <c r="H916" s="994"/>
    </row>
    <row r="917" spans="1:8" ht="15" customHeight="1" x14ac:dyDescent="0.3">
      <c r="A917" s="33">
        <v>17.3</v>
      </c>
      <c r="B917" s="33">
        <f>0.35*2+1*2</f>
        <v>2.7</v>
      </c>
      <c r="C917" s="34" t="s">
        <v>389</v>
      </c>
      <c r="D917" s="35" t="s">
        <v>3</v>
      </c>
      <c r="E917" s="36">
        <f t="shared" si="134"/>
        <v>46.71</v>
      </c>
      <c r="F917" s="36">
        <v>1</v>
      </c>
      <c r="G917" s="36">
        <f t="shared" si="135"/>
        <v>46.71</v>
      </c>
      <c r="H917" s="994"/>
    </row>
    <row r="918" spans="1:8" ht="15" customHeight="1" x14ac:dyDescent="0.3">
      <c r="A918" s="33">
        <v>17.3</v>
      </c>
      <c r="B918" s="33">
        <f>0.35*2+1.2*2</f>
        <v>3.0999999999999996</v>
      </c>
      <c r="C918" s="34" t="s">
        <v>355</v>
      </c>
      <c r="D918" s="35" t="s">
        <v>3</v>
      </c>
      <c r="E918" s="36">
        <f t="shared" si="134"/>
        <v>53.63</v>
      </c>
      <c r="F918" s="36">
        <v>1</v>
      </c>
      <c r="G918" s="36">
        <f t="shared" si="135"/>
        <v>53.63</v>
      </c>
      <c r="H918" s="994"/>
    </row>
    <row r="919" spans="1:8" ht="15" customHeight="1" x14ac:dyDescent="0.3">
      <c r="A919" s="33">
        <v>4.5</v>
      </c>
      <c r="B919" s="33">
        <f>0.35*2+1.4*2</f>
        <v>3.5</v>
      </c>
      <c r="C919" s="34" t="s">
        <v>390</v>
      </c>
      <c r="D919" s="35" t="s">
        <v>3</v>
      </c>
      <c r="E919" s="36">
        <f t="shared" si="134"/>
        <v>15.75</v>
      </c>
      <c r="F919" s="36">
        <v>1</v>
      </c>
      <c r="G919" s="36">
        <f t="shared" si="135"/>
        <v>15.75</v>
      </c>
      <c r="H919" s="994"/>
    </row>
    <row r="920" spans="1:8" ht="15" customHeight="1" x14ac:dyDescent="0.3">
      <c r="A920" s="33">
        <v>1.3</v>
      </c>
      <c r="B920" s="33">
        <f>0.5*4</f>
        <v>2</v>
      </c>
      <c r="C920" s="34" t="s">
        <v>391</v>
      </c>
      <c r="D920" s="35" t="s">
        <v>3</v>
      </c>
      <c r="E920" s="36">
        <f t="shared" si="134"/>
        <v>2.6</v>
      </c>
      <c r="F920" s="36">
        <v>1</v>
      </c>
      <c r="G920" s="36">
        <f t="shared" si="135"/>
        <v>2.6</v>
      </c>
      <c r="H920" s="994"/>
    </row>
    <row r="921" spans="1:8" ht="15" customHeight="1" x14ac:dyDescent="0.3">
      <c r="A921" s="33">
        <v>0.8</v>
      </c>
      <c r="B921" s="33">
        <f>1*2+0.7*2</f>
        <v>3.4</v>
      </c>
      <c r="C921" s="34" t="s">
        <v>392</v>
      </c>
      <c r="D921" s="35" t="s">
        <v>3</v>
      </c>
      <c r="E921" s="36">
        <f t="shared" si="134"/>
        <v>2.72</v>
      </c>
      <c r="F921" s="36">
        <v>1</v>
      </c>
      <c r="G921" s="36">
        <f t="shared" si="135"/>
        <v>2.72</v>
      </c>
      <c r="H921" s="994"/>
    </row>
    <row r="922" spans="1:8" ht="18.75" customHeight="1" x14ac:dyDescent="0.3">
      <c r="A922" s="33">
        <v>1.1000000000000001</v>
      </c>
      <c r="B922" s="33">
        <f>ROUND(2*3.14*0.63/2,2)</f>
        <v>1.98</v>
      </c>
      <c r="C922" s="34" t="s">
        <v>205</v>
      </c>
      <c r="D922" s="35" t="s">
        <v>3</v>
      </c>
      <c r="E922" s="36">
        <f t="shared" si="134"/>
        <v>2.1800000000000002</v>
      </c>
      <c r="F922" s="36">
        <v>1</v>
      </c>
      <c r="G922" s="36">
        <f t="shared" si="135"/>
        <v>2.1800000000000002</v>
      </c>
      <c r="H922" s="994"/>
    </row>
    <row r="923" spans="1:8" ht="18.75" customHeight="1" x14ac:dyDescent="0.3">
      <c r="A923" s="33"/>
      <c r="B923" s="33"/>
      <c r="C923" s="38" t="s">
        <v>393</v>
      </c>
      <c r="D923" s="35" t="s">
        <v>18</v>
      </c>
      <c r="E923" s="36">
        <v>1</v>
      </c>
      <c r="F923" s="39">
        <v>1</v>
      </c>
      <c r="G923" s="39">
        <f t="shared" si="135"/>
        <v>1</v>
      </c>
      <c r="H923" s="994"/>
    </row>
    <row r="924" spans="1:8" ht="18.75" customHeight="1" x14ac:dyDescent="0.3">
      <c r="A924" s="33"/>
      <c r="B924" s="33"/>
      <c r="C924" s="38" t="s">
        <v>207</v>
      </c>
      <c r="D924" s="35" t="s">
        <v>18</v>
      </c>
      <c r="E924" s="36">
        <v>2</v>
      </c>
      <c r="F924" s="39">
        <v>1</v>
      </c>
      <c r="G924" s="39">
        <f t="shared" si="135"/>
        <v>2</v>
      </c>
      <c r="H924" s="994"/>
    </row>
    <row r="925" spans="1:8" ht="30" customHeight="1" x14ac:dyDescent="0.3">
      <c r="A925" s="33"/>
      <c r="B925" s="33"/>
      <c r="C925" s="38" t="s">
        <v>394</v>
      </c>
      <c r="D925" s="35" t="s">
        <v>18</v>
      </c>
      <c r="E925" s="36">
        <v>1</v>
      </c>
      <c r="F925" s="39">
        <v>1</v>
      </c>
      <c r="G925" s="39">
        <f t="shared" si="135"/>
        <v>1</v>
      </c>
      <c r="H925" s="994"/>
    </row>
    <row r="926" spans="1:8" ht="30" customHeight="1" x14ac:dyDescent="0.3">
      <c r="A926" s="33"/>
      <c r="B926" s="33"/>
      <c r="C926" s="38" t="s">
        <v>395</v>
      </c>
      <c r="D926" s="35" t="s">
        <v>18</v>
      </c>
      <c r="E926" s="36">
        <v>1</v>
      </c>
      <c r="F926" s="39">
        <v>1</v>
      </c>
      <c r="G926" s="39">
        <f t="shared" si="135"/>
        <v>1</v>
      </c>
      <c r="H926" s="994"/>
    </row>
    <row r="927" spans="1:8" ht="30" customHeight="1" x14ac:dyDescent="0.3">
      <c r="A927" s="33"/>
      <c r="B927" s="33"/>
      <c r="C927" s="38" t="s">
        <v>396</v>
      </c>
      <c r="D927" s="35" t="s">
        <v>18</v>
      </c>
      <c r="E927" s="36">
        <v>1</v>
      </c>
      <c r="F927" s="39">
        <v>1</v>
      </c>
      <c r="G927" s="39">
        <f t="shared" si="135"/>
        <v>1</v>
      </c>
      <c r="H927" s="994"/>
    </row>
    <row r="928" spans="1:8" ht="30" customHeight="1" x14ac:dyDescent="0.3">
      <c r="A928" s="33"/>
      <c r="B928" s="33"/>
      <c r="C928" s="38" t="s">
        <v>397</v>
      </c>
      <c r="D928" s="35" t="s">
        <v>18</v>
      </c>
      <c r="E928" s="36">
        <v>1</v>
      </c>
      <c r="F928" s="39">
        <v>1</v>
      </c>
      <c r="G928" s="39">
        <f t="shared" si="135"/>
        <v>1</v>
      </c>
      <c r="H928" s="994"/>
    </row>
    <row r="929" spans="1:8" ht="20.25" customHeight="1" x14ac:dyDescent="0.3">
      <c r="A929" s="33"/>
      <c r="B929" s="33"/>
      <c r="C929" s="38" t="s">
        <v>398</v>
      </c>
      <c r="D929" s="35" t="s">
        <v>18</v>
      </c>
      <c r="E929" s="36">
        <v>1</v>
      </c>
      <c r="F929" s="39">
        <v>1</v>
      </c>
      <c r="G929" s="39">
        <f t="shared" si="135"/>
        <v>1</v>
      </c>
      <c r="H929" s="994"/>
    </row>
    <row r="930" spans="1:8" ht="15" customHeight="1" x14ac:dyDescent="0.3">
      <c r="A930" s="33"/>
      <c r="B930" s="33"/>
      <c r="C930" s="34" t="s">
        <v>399</v>
      </c>
      <c r="D930" s="35" t="s">
        <v>18</v>
      </c>
      <c r="E930" s="36">
        <v>1</v>
      </c>
      <c r="F930" s="39">
        <v>1</v>
      </c>
      <c r="G930" s="39">
        <f t="shared" si="135"/>
        <v>1</v>
      </c>
      <c r="H930" s="994"/>
    </row>
    <row r="931" spans="1:8" ht="15" customHeight="1" x14ac:dyDescent="0.3">
      <c r="A931" s="33"/>
      <c r="B931" s="33"/>
      <c r="C931" s="34" t="s">
        <v>400</v>
      </c>
      <c r="D931" s="35" t="s">
        <v>18</v>
      </c>
      <c r="E931" s="36">
        <v>5</v>
      </c>
      <c r="F931" s="39">
        <v>1</v>
      </c>
      <c r="G931" s="39">
        <f t="shared" si="135"/>
        <v>5</v>
      </c>
      <c r="H931" s="994"/>
    </row>
    <row r="932" spans="1:8" ht="15" customHeight="1" x14ac:dyDescent="0.3">
      <c r="A932" s="33"/>
      <c r="B932" s="33"/>
      <c r="C932" s="38" t="s">
        <v>401</v>
      </c>
      <c r="D932" s="35" t="s">
        <v>18</v>
      </c>
      <c r="E932" s="36">
        <v>1</v>
      </c>
      <c r="F932" s="39">
        <v>1</v>
      </c>
      <c r="G932" s="39">
        <f t="shared" si="135"/>
        <v>1</v>
      </c>
      <c r="H932" s="994"/>
    </row>
    <row r="933" spans="1:8" ht="15" customHeight="1" x14ac:dyDescent="0.3">
      <c r="A933" s="33"/>
      <c r="B933" s="33"/>
      <c r="C933" s="38" t="s">
        <v>402</v>
      </c>
      <c r="D933" s="35" t="s">
        <v>18</v>
      </c>
      <c r="E933" s="36">
        <v>5</v>
      </c>
      <c r="F933" s="39">
        <v>1</v>
      </c>
      <c r="G933" s="39">
        <f t="shared" si="135"/>
        <v>5</v>
      </c>
      <c r="H933" s="995"/>
    </row>
    <row r="934" spans="1:8" ht="30" customHeight="1" x14ac:dyDescent="0.3">
      <c r="A934" s="33"/>
      <c r="B934" s="33"/>
      <c r="C934" s="38" t="s">
        <v>61</v>
      </c>
      <c r="D934" s="42" t="s">
        <v>3</v>
      </c>
      <c r="E934" s="36">
        <v>210</v>
      </c>
      <c r="F934" s="39"/>
      <c r="G934" s="39"/>
      <c r="H934" s="996" t="s">
        <v>42</v>
      </c>
    </row>
    <row r="935" spans="1:8" ht="15" customHeight="1" x14ac:dyDescent="0.3">
      <c r="A935" s="33"/>
      <c r="B935" s="33"/>
      <c r="C935" s="46" t="s">
        <v>62</v>
      </c>
      <c r="D935" s="42" t="s">
        <v>3</v>
      </c>
      <c r="E935" s="36">
        <f>E934</f>
        <v>210</v>
      </c>
      <c r="F935" s="39">
        <v>1.1000000000000001</v>
      </c>
      <c r="G935" s="39">
        <f>ROUND(E935*F935,2)</f>
        <v>231</v>
      </c>
      <c r="H935" s="997"/>
    </row>
    <row r="936" spans="1:8" ht="15" customHeight="1" x14ac:dyDescent="0.3">
      <c r="A936" s="33"/>
      <c r="B936" s="33"/>
      <c r="C936" s="46" t="s">
        <v>63</v>
      </c>
      <c r="D936" s="42" t="s">
        <v>2</v>
      </c>
      <c r="E936" s="39">
        <f>E934</f>
        <v>210</v>
      </c>
      <c r="F936" s="39">
        <v>0.7</v>
      </c>
      <c r="G936" s="39">
        <f>ROUND(E936*F936,2)</f>
        <v>147</v>
      </c>
      <c r="H936" s="998"/>
    </row>
    <row r="937" spans="1:8" ht="15" customHeight="1" x14ac:dyDescent="0.3">
      <c r="A937" s="43"/>
      <c r="B937" s="43"/>
      <c r="C937" s="29" t="s">
        <v>403</v>
      </c>
      <c r="D937" s="28"/>
      <c r="E937" s="44"/>
      <c r="F937" s="44"/>
      <c r="G937" s="44"/>
      <c r="H937" s="47"/>
    </row>
    <row r="938" spans="1:8" ht="15" customHeight="1" x14ac:dyDescent="0.3">
      <c r="A938" s="33">
        <v>1.1000000000000001</v>
      </c>
      <c r="B938" s="33">
        <f>ROUND(0.3*4,2)</f>
        <v>1.2</v>
      </c>
      <c r="C938" s="34" t="s">
        <v>152</v>
      </c>
      <c r="D938" s="35" t="s">
        <v>3</v>
      </c>
      <c r="E938" s="36">
        <f t="shared" ref="E938:E942" si="136">ROUND(A938*B938,2)</f>
        <v>1.32</v>
      </c>
      <c r="F938" s="36">
        <v>1</v>
      </c>
      <c r="G938" s="36">
        <f>ROUND(E938*F938,2)</f>
        <v>1.32</v>
      </c>
      <c r="H938" s="993" t="s">
        <v>27</v>
      </c>
    </row>
    <row r="939" spans="1:8" ht="15" customHeight="1" x14ac:dyDescent="0.3">
      <c r="A939" s="33">
        <v>76.400000000000006</v>
      </c>
      <c r="B939" s="33">
        <f>0.35*2+1.2*2</f>
        <v>3.0999999999999996</v>
      </c>
      <c r="C939" s="34" t="s">
        <v>404</v>
      </c>
      <c r="D939" s="35" t="s">
        <v>3</v>
      </c>
      <c r="E939" s="36">
        <f t="shared" si="136"/>
        <v>236.84</v>
      </c>
      <c r="F939" s="36">
        <v>1</v>
      </c>
      <c r="G939" s="36">
        <f>ROUND(E939*F939,2)</f>
        <v>236.84</v>
      </c>
      <c r="H939" s="994"/>
    </row>
    <row r="940" spans="1:8" ht="15" customHeight="1" x14ac:dyDescent="0.3">
      <c r="A940" s="33">
        <v>2</v>
      </c>
      <c r="B940" s="33">
        <f>0.9*2+0.5*2</f>
        <v>2.8</v>
      </c>
      <c r="C940" s="34" t="s">
        <v>405</v>
      </c>
      <c r="D940" s="35" t="s">
        <v>3</v>
      </c>
      <c r="E940" s="36">
        <f t="shared" si="136"/>
        <v>5.6</v>
      </c>
      <c r="F940" s="36">
        <v>1</v>
      </c>
      <c r="G940" s="36">
        <f>ROUND(E940*F940,2)</f>
        <v>5.6</v>
      </c>
      <c r="H940" s="994"/>
    </row>
    <row r="941" spans="1:8" ht="15" customHeight="1" x14ac:dyDescent="0.3">
      <c r="A941" s="33">
        <v>5.8</v>
      </c>
      <c r="B941" s="33">
        <f>1.2*2+0.6*2</f>
        <v>3.5999999999999996</v>
      </c>
      <c r="C941" s="34" t="s">
        <v>406</v>
      </c>
      <c r="D941" s="35" t="s">
        <v>3</v>
      </c>
      <c r="E941" s="36">
        <f t="shared" si="136"/>
        <v>20.88</v>
      </c>
      <c r="F941" s="36">
        <v>1</v>
      </c>
      <c r="G941" s="36">
        <f>ROUND(E941*F941,2)</f>
        <v>20.88</v>
      </c>
      <c r="H941" s="994"/>
    </row>
    <row r="942" spans="1:8" ht="15" customHeight="1" x14ac:dyDescent="0.3">
      <c r="A942" s="33">
        <v>1.5</v>
      </c>
      <c r="B942" s="33">
        <f>2*3.14*0.5/2</f>
        <v>1.57</v>
      </c>
      <c r="C942" s="34" t="s">
        <v>214</v>
      </c>
      <c r="D942" s="35" t="s">
        <v>3</v>
      </c>
      <c r="E942" s="36">
        <f t="shared" si="136"/>
        <v>2.36</v>
      </c>
      <c r="F942" s="36">
        <v>1</v>
      </c>
      <c r="G942" s="36">
        <f>ROUND(E942*F942,2)</f>
        <v>2.36</v>
      </c>
      <c r="H942" s="994"/>
    </row>
    <row r="943" spans="1:8" ht="18.75" customHeight="1" x14ac:dyDescent="0.3">
      <c r="A943" s="33"/>
      <c r="B943" s="33"/>
      <c r="C943" s="38" t="s">
        <v>218</v>
      </c>
      <c r="D943" s="35" t="s">
        <v>18</v>
      </c>
      <c r="E943" s="36">
        <v>2</v>
      </c>
      <c r="F943" s="39">
        <v>1</v>
      </c>
      <c r="G943" s="39">
        <f t="shared" ref="G943:G952" si="137">ROUND(E943*F943,2)</f>
        <v>2</v>
      </c>
      <c r="H943" s="994"/>
    </row>
    <row r="944" spans="1:8" ht="18.75" customHeight="1" x14ac:dyDescent="0.3">
      <c r="A944" s="33"/>
      <c r="B944" s="33"/>
      <c r="C944" s="38" t="s">
        <v>35</v>
      </c>
      <c r="D944" s="35" t="s">
        <v>18</v>
      </c>
      <c r="E944" s="36">
        <v>1</v>
      </c>
      <c r="F944" s="39">
        <v>1</v>
      </c>
      <c r="G944" s="39">
        <f t="shared" si="137"/>
        <v>1</v>
      </c>
      <c r="H944" s="994"/>
    </row>
    <row r="945" spans="1:8" ht="15" customHeight="1" x14ac:dyDescent="0.3">
      <c r="A945" s="33"/>
      <c r="B945" s="33"/>
      <c r="C945" s="34" t="s">
        <v>407</v>
      </c>
      <c r="D945" s="35" t="s">
        <v>18</v>
      </c>
      <c r="E945" s="36">
        <v>1</v>
      </c>
      <c r="F945" s="39">
        <v>1</v>
      </c>
      <c r="G945" s="39">
        <f t="shared" si="137"/>
        <v>1</v>
      </c>
      <c r="H945" s="994"/>
    </row>
    <row r="946" spans="1:8" ht="15" customHeight="1" x14ac:dyDescent="0.3">
      <c r="A946" s="33"/>
      <c r="B946" s="33"/>
      <c r="C946" s="34" t="s">
        <v>408</v>
      </c>
      <c r="D946" s="35" t="s">
        <v>18</v>
      </c>
      <c r="E946" s="36">
        <v>1</v>
      </c>
      <c r="F946" s="39">
        <v>1</v>
      </c>
      <c r="G946" s="39">
        <f t="shared" si="137"/>
        <v>1</v>
      </c>
      <c r="H946" s="994"/>
    </row>
    <row r="947" spans="1:8" ht="30" customHeight="1" x14ac:dyDescent="0.3">
      <c r="A947" s="33"/>
      <c r="B947" s="33"/>
      <c r="C947" s="38" t="s">
        <v>409</v>
      </c>
      <c r="D947" s="35" t="s">
        <v>18</v>
      </c>
      <c r="E947" s="36">
        <v>1</v>
      </c>
      <c r="F947" s="39">
        <v>1</v>
      </c>
      <c r="G947" s="39">
        <f t="shared" si="137"/>
        <v>1</v>
      </c>
      <c r="H947" s="994"/>
    </row>
    <row r="948" spans="1:8" ht="15" customHeight="1" x14ac:dyDescent="0.3">
      <c r="A948" s="33"/>
      <c r="B948" s="33"/>
      <c r="C948" s="38" t="s">
        <v>410</v>
      </c>
      <c r="D948" s="35" t="s">
        <v>18</v>
      </c>
      <c r="E948" s="36">
        <v>1</v>
      </c>
      <c r="F948" s="39">
        <v>1</v>
      </c>
      <c r="G948" s="39">
        <f t="shared" si="137"/>
        <v>1</v>
      </c>
      <c r="H948" s="994"/>
    </row>
    <row r="949" spans="1:8" ht="15" customHeight="1" x14ac:dyDescent="0.3">
      <c r="A949" s="33"/>
      <c r="B949" s="33"/>
      <c r="C949" s="38" t="s">
        <v>223</v>
      </c>
      <c r="D949" s="35" t="s">
        <v>18</v>
      </c>
      <c r="E949" s="36">
        <v>1</v>
      </c>
      <c r="F949" s="39">
        <v>1</v>
      </c>
      <c r="G949" s="39">
        <f t="shared" si="137"/>
        <v>1</v>
      </c>
      <c r="H949" s="994"/>
    </row>
    <row r="950" spans="1:8" ht="15" customHeight="1" x14ac:dyDescent="0.3">
      <c r="A950" s="33"/>
      <c r="B950" s="33"/>
      <c r="C950" s="38" t="s">
        <v>411</v>
      </c>
      <c r="D950" s="35" t="s">
        <v>18</v>
      </c>
      <c r="E950" s="36">
        <v>1</v>
      </c>
      <c r="F950" s="39">
        <v>1</v>
      </c>
      <c r="G950" s="39">
        <f t="shared" si="137"/>
        <v>1</v>
      </c>
      <c r="H950" s="994"/>
    </row>
    <row r="951" spans="1:8" ht="15" customHeight="1" x14ac:dyDescent="0.3">
      <c r="A951" s="33"/>
      <c r="B951" s="33"/>
      <c r="C951" s="38" t="s">
        <v>412</v>
      </c>
      <c r="D951" s="35" t="s">
        <v>18</v>
      </c>
      <c r="E951" s="36">
        <v>22</v>
      </c>
      <c r="F951" s="39">
        <v>1</v>
      </c>
      <c r="G951" s="39">
        <f t="shared" si="137"/>
        <v>22</v>
      </c>
      <c r="H951" s="995"/>
    </row>
    <row r="952" spans="1:8" ht="30" customHeight="1" x14ac:dyDescent="0.3">
      <c r="A952" s="33"/>
      <c r="B952" s="33"/>
      <c r="C952" s="34" t="s">
        <v>224</v>
      </c>
      <c r="D952" s="35" t="s">
        <v>3</v>
      </c>
      <c r="E952" s="36">
        <v>7</v>
      </c>
      <c r="F952" s="36">
        <v>1.1000000000000001</v>
      </c>
      <c r="G952" s="39">
        <f t="shared" si="137"/>
        <v>7.7</v>
      </c>
      <c r="H952" s="996" t="s">
        <v>42</v>
      </c>
    </row>
    <row r="953" spans="1:8" ht="15" customHeight="1" x14ac:dyDescent="0.3">
      <c r="A953" s="33"/>
      <c r="B953" s="33"/>
      <c r="C953" s="38" t="s">
        <v>61</v>
      </c>
      <c r="D953" s="42" t="s">
        <v>3</v>
      </c>
      <c r="E953" s="36">
        <v>287.2</v>
      </c>
      <c r="F953" s="39"/>
      <c r="G953" s="39"/>
      <c r="H953" s="997"/>
    </row>
    <row r="954" spans="1:8" ht="15" customHeight="1" x14ac:dyDescent="0.3">
      <c r="A954" s="33"/>
      <c r="B954" s="33"/>
      <c r="C954" s="46" t="s">
        <v>62</v>
      </c>
      <c r="D954" s="42" t="s">
        <v>3</v>
      </c>
      <c r="E954" s="36">
        <f>E953</f>
        <v>287.2</v>
      </c>
      <c r="F954" s="39">
        <v>1.1000000000000001</v>
      </c>
      <c r="G954" s="39">
        <f>ROUND(E954*F954,2)</f>
        <v>315.92</v>
      </c>
      <c r="H954" s="997"/>
    </row>
    <row r="955" spans="1:8" ht="15" customHeight="1" x14ac:dyDescent="0.3">
      <c r="A955" s="33"/>
      <c r="B955" s="33"/>
      <c r="C955" s="46" t="s">
        <v>63</v>
      </c>
      <c r="D955" s="42" t="s">
        <v>2</v>
      </c>
      <c r="E955" s="39">
        <f>E953</f>
        <v>287.2</v>
      </c>
      <c r="F955" s="39">
        <v>0.7</v>
      </c>
      <c r="G955" s="39">
        <f>ROUND(E955*F955,2)</f>
        <v>201.04</v>
      </c>
      <c r="H955" s="998"/>
    </row>
    <row r="956" spans="1:8" ht="15" customHeight="1" x14ac:dyDescent="0.3">
      <c r="A956" s="43"/>
      <c r="B956" s="43"/>
      <c r="C956" s="29" t="s">
        <v>413</v>
      </c>
      <c r="D956" s="28"/>
      <c r="E956" s="44"/>
      <c r="F956" s="44"/>
      <c r="G956" s="44"/>
      <c r="H956" s="47"/>
    </row>
    <row r="957" spans="1:8" ht="15" customHeight="1" x14ac:dyDescent="0.3">
      <c r="A957" s="33">
        <v>0.6</v>
      </c>
      <c r="B957" s="33">
        <f>1*2+0.6*2</f>
        <v>3.2</v>
      </c>
      <c r="C957" s="34" t="s">
        <v>226</v>
      </c>
      <c r="D957" s="35" t="s">
        <v>3</v>
      </c>
      <c r="E957" s="36">
        <f t="shared" ref="E957:E958" si="138">ROUND(A957*B957,2)</f>
        <v>1.92</v>
      </c>
      <c r="F957" s="36">
        <v>1</v>
      </c>
      <c r="G957" s="36">
        <f>ROUND(E957*F957,2)</f>
        <v>1.92</v>
      </c>
      <c r="H957" s="993" t="s">
        <v>27</v>
      </c>
    </row>
    <row r="958" spans="1:8" ht="15" customHeight="1" x14ac:dyDescent="0.3">
      <c r="A958" s="33">
        <v>1.3</v>
      </c>
      <c r="B958" s="33">
        <f>ROUND(2*3.14*0.71/2,2)</f>
        <v>2.23</v>
      </c>
      <c r="C958" s="34" t="s">
        <v>363</v>
      </c>
      <c r="D958" s="35" t="s">
        <v>3</v>
      </c>
      <c r="E958" s="36">
        <f t="shared" si="138"/>
        <v>2.9</v>
      </c>
      <c r="F958" s="36">
        <v>1</v>
      </c>
      <c r="G958" s="36">
        <f>ROUND(E958*F958,2)</f>
        <v>2.9</v>
      </c>
      <c r="H958" s="994"/>
    </row>
    <row r="959" spans="1:8" ht="15" customHeight="1" x14ac:dyDescent="0.3">
      <c r="A959" s="33"/>
      <c r="B959" s="33"/>
      <c r="C959" s="38" t="s">
        <v>227</v>
      </c>
      <c r="D959" s="35" t="s">
        <v>18</v>
      </c>
      <c r="E959" s="36">
        <v>2</v>
      </c>
      <c r="F959" s="39">
        <v>1</v>
      </c>
      <c r="G959" s="39">
        <f t="shared" ref="G959:G961" si="139">ROUND(E959*F959,2)</f>
        <v>2</v>
      </c>
      <c r="H959" s="994"/>
    </row>
    <row r="960" spans="1:8" ht="30" customHeight="1" x14ac:dyDescent="0.3">
      <c r="A960" s="33"/>
      <c r="B960" s="33"/>
      <c r="C960" s="38" t="s">
        <v>228</v>
      </c>
      <c r="D960" s="35" t="s">
        <v>18</v>
      </c>
      <c r="E960" s="36">
        <v>1</v>
      </c>
      <c r="F960" s="39">
        <v>1</v>
      </c>
      <c r="G960" s="39">
        <f t="shared" si="139"/>
        <v>1</v>
      </c>
      <c r="H960" s="994"/>
    </row>
    <row r="961" spans="1:8" ht="15" customHeight="1" x14ac:dyDescent="0.3">
      <c r="A961" s="33"/>
      <c r="B961" s="33"/>
      <c r="C961" s="38" t="s">
        <v>229</v>
      </c>
      <c r="D961" s="35" t="s">
        <v>18</v>
      </c>
      <c r="E961" s="36">
        <v>1</v>
      </c>
      <c r="F961" s="39">
        <v>1</v>
      </c>
      <c r="G961" s="39">
        <f t="shared" si="139"/>
        <v>1</v>
      </c>
      <c r="H961" s="995"/>
    </row>
    <row r="962" spans="1:8" ht="15" customHeight="1" x14ac:dyDescent="0.3">
      <c r="A962" s="43"/>
      <c r="B962" s="43"/>
      <c r="C962" s="29" t="s">
        <v>414</v>
      </c>
      <c r="D962" s="28"/>
      <c r="E962" s="44"/>
      <c r="F962" s="44"/>
      <c r="G962" s="44"/>
      <c r="H962" s="47"/>
    </row>
    <row r="963" spans="1:8" ht="15" customHeight="1" x14ac:dyDescent="0.3">
      <c r="A963" s="33">
        <v>0.6</v>
      </c>
      <c r="B963" s="33">
        <f>1*2+0.6*2</f>
        <v>3.2</v>
      </c>
      <c r="C963" s="34" t="s">
        <v>226</v>
      </c>
      <c r="D963" s="35" t="s">
        <v>3</v>
      </c>
      <c r="E963" s="36">
        <f t="shared" ref="E963:E964" si="140">ROUND(A963*B963,2)</f>
        <v>1.92</v>
      </c>
      <c r="F963" s="36">
        <v>1</v>
      </c>
      <c r="G963" s="36">
        <f>ROUND(E963*F963,2)</f>
        <v>1.92</v>
      </c>
      <c r="H963" s="993" t="s">
        <v>27</v>
      </c>
    </row>
    <row r="964" spans="1:8" ht="15" customHeight="1" x14ac:dyDescent="0.3">
      <c r="A964" s="33">
        <v>1.3</v>
      </c>
      <c r="B964" s="33">
        <f>ROUND(2*3.14*0.71/2,2)</f>
        <v>2.23</v>
      </c>
      <c r="C964" s="34" t="s">
        <v>363</v>
      </c>
      <c r="D964" s="35" t="s">
        <v>3</v>
      </c>
      <c r="E964" s="36">
        <f t="shared" si="140"/>
        <v>2.9</v>
      </c>
      <c r="F964" s="36">
        <v>1</v>
      </c>
      <c r="G964" s="36">
        <f>ROUND(E964*F964,2)</f>
        <v>2.9</v>
      </c>
      <c r="H964" s="994"/>
    </row>
    <row r="965" spans="1:8" ht="15" customHeight="1" x14ac:dyDescent="0.3">
      <c r="A965" s="33"/>
      <c r="B965" s="33"/>
      <c r="C965" s="38" t="s">
        <v>227</v>
      </c>
      <c r="D965" s="35" t="s">
        <v>18</v>
      </c>
      <c r="E965" s="36">
        <v>2</v>
      </c>
      <c r="F965" s="39">
        <v>1</v>
      </c>
      <c r="G965" s="39">
        <f t="shared" ref="G965:G967" si="141">ROUND(E965*F965,2)</f>
        <v>2</v>
      </c>
      <c r="H965" s="994"/>
    </row>
    <row r="966" spans="1:8" ht="30" customHeight="1" x14ac:dyDescent="0.3">
      <c r="A966" s="33"/>
      <c r="B966" s="33"/>
      <c r="C966" s="38" t="s">
        <v>228</v>
      </c>
      <c r="D966" s="35" t="s">
        <v>18</v>
      </c>
      <c r="E966" s="36">
        <v>1</v>
      </c>
      <c r="F966" s="39">
        <v>1</v>
      </c>
      <c r="G966" s="39">
        <f t="shared" si="141"/>
        <v>1</v>
      </c>
      <c r="H966" s="994"/>
    </row>
    <row r="967" spans="1:8" ht="15" customHeight="1" x14ac:dyDescent="0.3">
      <c r="A967" s="33"/>
      <c r="B967" s="33"/>
      <c r="C967" s="38" t="s">
        <v>229</v>
      </c>
      <c r="D967" s="35" t="s">
        <v>18</v>
      </c>
      <c r="E967" s="36">
        <v>1</v>
      </c>
      <c r="F967" s="39">
        <v>1</v>
      </c>
      <c r="G967" s="39">
        <f t="shared" si="141"/>
        <v>1</v>
      </c>
      <c r="H967" s="995"/>
    </row>
    <row r="968" spans="1:8" ht="15" customHeight="1" x14ac:dyDescent="0.3">
      <c r="A968" s="43"/>
      <c r="B968" s="43"/>
      <c r="C968" s="29" t="s">
        <v>415</v>
      </c>
      <c r="D968" s="28"/>
      <c r="E968" s="44"/>
      <c r="F968" s="44"/>
      <c r="G968" s="44"/>
      <c r="H968" s="47"/>
    </row>
    <row r="969" spans="1:8" ht="15" customHeight="1" x14ac:dyDescent="0.3">
      <c r="A969" s="33">
        <v>0.6</v>
      </c>
      <c r="B969" s="33">
        <f>1*2+0.6*2</f>
        <v>3.2</v>
      </c>
      <c r="C969" s="34" t="s">
        <v>226</v>
      </c>
      <c r="D969" s="35" t="s">
        <v>3</v>
      </c>
      <c r="E969" s="36">
        <f t="shared" ref="E969" si="142">ROUND(A969*B969,2)</f>
        <v>1.92</v>
      </c>
      <c r="F969" s="36">
        <v>1</v>
      </c>
      <c r="G969" s="36">
        <f>ROUND(E969*F969,2)</f>
        <v>1.92</v>
      </c>
      <c r="H969" s="993" t="s">
        <v>27</v>
      </c>
    </row>
    <row r="970" spans="1:8" ht="15" customHeight="1" x14ac:dyDescent="0.3">
      <c r="A970" s="33">
        <v>3.3</v>
      </c>
      <c r="B970" s="33">
        <f>ROUND(2*3.14*0.71/2,2)</f>
        <v>2.23</v>
      </c>
      <c r="C970" s="34" t="s">
        <v>363</v>
      </c>
      <c r="D970" s="35" t="s">
        <v>3</v>
      </c>
      <c r="E970" s="36">
        <f>A970*B970</f>
        <v>7.359</v>
      </c>
      <c r="F970" s="36">
        <v>1</v>
      </c>
      <c r="G970" s="36">
        <f>ROUND(E970*F970,2)</f>
        <v>7.36</v>
      </c>
      <c r="H970" s="994"/>
    </row>
    <row r="971" spans="1:8" ht="15" customHeight="1" x14ac:dyDescent="0.3">
      <c r="A971" s="33"/>
      <c r="B971" s="33"/>
      <c r="C971" s="38" t="s">
        <v>227</v>
      </c>
      <c r="D971" s="35" t="s">
        <v>18</v>
      </c>
      <c r="E971" s="36">
        <v>2</v>
      </c>
      <c r="F971" s="39">
        <v>1</v>
      </c>
      <c r="G971" s="39">
        <f t="shared" ref="G971:G973" si="143">ROUND(E971*F971,2)</f>
        <v>2</v>
      </c>
      <c r="H971" s="994"/>
    </row>
    <row r="972" spans="1:8" ht="30" customHeight="1" x14ac:dyDescent="0.3">
      <c r="A972" s="33"/>
      <c r="B972" s="33"/>
      <c r="C972" s="38" t="s">
        <v>228</v>
      </c>
      <c r="D972" s="35" t="s">
        <v>18</v>
      </c>
      <c r="E972" s="36">
        <v>1</v>
      </c>
      <c r="F972" s="39">
        <v>1</v>
      </c>
      <c r="G972" s="39">
        <f t="shared" si="143"/>
        <v>1</v>
      </c>
      <c r="H972" s="994"/>
    </row>
    <row r="973" spans="1:8" ht="15" customHeight="1" x14ac:dyDescent="0.3">
      <c r="A973" s="33"/>
      <c r="B973" s="33"/>
      <c r="C973" s="38" t="s">
        <v>229</v>
      </c>
      <c r="D973" s="35" t="s">
        <v>18</v>
      </c>
      <c r="E973" s="36">
        <v>1</v>
      </c>
      <c r="F973" s="39">
        <v>1</v>
      </c>
      <c r="G973" s="39">
        <f t="shared" si="143"/>
        <v>1</v>
      </c>
      <c r="H973" s="995"/>
    </row>
    <row r="974" spans="1:8" ht="15" customHeight="1" x14ac:dyDescent="0.3">
      <c r="A974" s="43"/>
      <c r="B974" s="43"/>
      <c r="C974" s="29" t="s">
        <v>416</v>
      </c>
      <c r="D974" s="28"/>
      <c r="E974" s="44"/>
      <c r="F974" s="44"/>
      <c r="G974" s="44"/>
      <c r="H974" s="47"/>
    </row>
    <row r="975" spans="1:8" ht="15" customHeight="1" x14ac:dyDescent="0.3">
      <c r="A975" s="33">
        <v>0.6</v>
      </c>
      <c r="B975" s="33">
        <f>1*2+0.6*2</f>
        <v>3.2</v>
      </c>
      <c r="C975" s="34" t="s">
        <v>226</v>
      </c>
      <c r="D975" s="35" t="s">
        <v>3</v>
      </c>
      <c r="E975" s="36">
        <f t="shared" ref="E975:E976" si="144">ROUND(A975*B975,2)</f>
        <v>1.92</v>
      </c>
      <c r="F975" s="36">
        <v>1</v>
      </c>
      <c r="G975" s="36">
        <f>ROUND(E975*F975,2)</f>
        <v>1.92</v>
      </c>
      <c r="H975" s="993" t="s">
        <v>27</v>
      </c>
    </row>
    <row r="976" spans="1:8" ht="15" customHeight="1" x14ac:dyDescent="0.3">
      <c r="A976" s="33">
        <v>1.3</v>
      </c>
      <c r="B976" s="33">
        <f>ROUND(2*3.14*0.71/2,2)</f>
        <v>2.23</v>
      </c>
      <c r="C976" s="34" t="s">
        <v>363</v>
      </c>
      <c r="D976" s="35" t="s">
        <v>3</v>
      </c>
      <c r="E976" s="36">
        <f t="shared" si="144"/>
        <v>2.9</v>
      </c>
      <c r="F976" s="36">
        <v>1</v>
      </c>
      <c r="G976" s="36">
        <f>ROUND(E976*F976,2)</f>
        <v>2.9</v>
      </c>
      <c r="H976" s="994"/>
    </row>
    <row r="977" spans="1:8" ht="15" customHeight="1" x14ac:dyDescent="0.3">
      <c r="A977" s="33"/>
      <c r="B977" s="33"/>
      <c r="C977" s="38" t="s">
        <v>227</v>
      </c>
      <c r="D977" s="35" t="s">
        <v>18</v>
      </c>
      <c r="E977" s="36">
        <v>2</v>
      </c>
      <c r="F977" s="39">
        <v>1</v>
      </c>
      <c r="G977" s="39">
        <f t="shared" ref="G977:G979" si="145">ROUND(E977*F977,2)</f>
        <v>2</v>
      </c>
      <c r="H977" s="994"/>
    </row>
    <row r="978" spans="1:8" ht="30" customHeight="1" x14ac:dyDescent="0.3">
      <c r="A978" s="33"/>
      <c r="B978" s="33"/>
      <c r="C978" s="38" t="s">
        <v>228</v>
      </c>
      <c r="D978" s="35" t="s">
        <v>18</v>
      </c>
      <c r="E978" s="36">
        <v>1</v>
      </c>
      <c r="F978" s="39">
        <v>1</v>
      </c>
      <c r="G978" s="39">
        <f t="shared" si="145"/>
        <v>1</v>
      </c>
      <c r="H978" s="994"/>
    </row>
    <row r="979" spans="1:8" ht="15" customHeight="1" x14ac:dyDescent="0.3">
      <c r="A979" s="33"/>
      <c r="B979" s="33"/>
      <c r="C979" s="38" t="s">
        <v>229</v>
      </c>
      <c r="D979" s="35" t="s">
        <v>18</v>
      </c>
      <c r="E979" s="36">
        <v>1</v>
      </c>
      <c r="F979" s="39">
        <v>1</v>
      </c>
      <c r="G979" s="39">
        <f t="shared" si="145"/>
        <v>1</v>
      </c>
      <c r="H979" s="995"/>
    </row>
    <row r="980" spans="1:8" ht="15" customHeight="1" x14ac:dyDescent="0.3">
      <c r="A980" s="43"/>
      <c r="B980" s="43"/>
      <c r="C980" s="29" t="s">
        <v>417</v>
      </c>
      <c r="D980" s="28"/>
      <c r="E980" s="44"/>
      <c r="F980" s="44"/>
      <c r="G980" s="44"/>
      <c r="H980" s="47"/>
    </row>
    <row r="981" spans="1:8" ht="15" customHeight="1" x14ac:dyDescent="0.3">
      <c r="A981" s="33">
        <v>0.4</v>
      </c>
      <c r="B981" s="33">
        <f>ROUND(0.25*4,2)</f>
        <v>1</v>
      </c>
      <c r="C981" s="34" t="s">
        <v>418</v>
      </c>
      <c r="D981" s="35" t="s">
        <v>3</v>
      </c>
      <c r="E981" s="36">
        <f t="shared" ref="E981:E986" si="146">ROUND(A981*B981,2)</f>
        <v>0.4</v>
      </c>
      <c r="F981" s="36">
        <v>1</v>
      </c>
      <c r="G981" s="36">
        <f t="shared" ref="G981:G993" si="147">ROUND(E981*F981,2)</f>
        <v>0.4</v>
      </c>
      <c r="H981" s="993" t="s">
        <v>27</v>
      </c>
    </row>
    <row r="982" spans="1:8" ht="15" customHeight="1" x14ac:dyDescent="0.3">
      <c r="A982" s="33">
        <v>0.2</v>
      </c>
      <c r="B982" s="33">
        <f>0.4*2+1.2*2</f>
        <v>3.2</v>
      </c>
      <c r="C982" s="34" t="s">
        <v>419</v>
      </c>
      <c r="D982" s="35" t="s">
        <v>3</v>
      </c>
      <c r="E982" s="36">
        <f t="shared" si="146"/>
        <v>0.64</v>
      </c>
      <c r="F982" s="36">
        <v>1</v>
      </c>
      <c r="G982" s="36">
        <f t="shared" si="147"/>
        <v>0.64</v>
      </c>
      <c r="H982" s="994"/>
    </row>
    <row r="983" spans="1:8" ht="15" customHeight="1" x14ac:dyDescent="0.3">
      <c r="A983" s="33">
        <v>0.7</v>
      </c>
      <c r="B983" s="33">
        <f>0.5*2+0.25*2</f>
        <v>1.5</v>
      </c>
      <c r="C983" s="34" t="s">
        <v>232</v>
      </c>
      <c r="D983" s="35" t="s">
        <v>3</v>
      </c>
      <c r="E983" s="36">
        <f t="shared" si="146"/>
        <v>1.05</v>
      </c>
      <c r="F983" s="36">
        <v>1</v>
      </c>
      <c r="G983" s="36">
        <f t="shared" si="147"/>
        <v>1.05</v>
      </c>
      <c r="H983" s="994"/>
    </row>
    <row r="984" spans="1:8" ht="15" customHeight="1" x14ac:dyDescent="0.3">
      <c r="A984" s="33">
        <v>12.3</v>
      </c>
      <c r="B984" s="33">
        <f>0.7*2+0.5*2</f>
        <v>2.4</v>
      </c>
      <c r="C984" s="34" t="s">
        <v>233</v>
      </c>
      <c r="D984" s="35" t="s">
        <v>3</v>
      </c>
      <c r="E984" s="36">
        <f t="shared" si="146"/>
        <v>29.52</v>
      </c>
      <c r="F984" s="36">
        <v>1</v>
      </c>
      <c r="G984" s="36">
        <f t="shared" si="147"/>
        <v>29.52</v>
      </c>
      <c r="H984" s="994"/>
    </row>
    <row r="985" spans="1:8" ht="15" customHeight="1" x14ac:dyDescent="0.3">
      <c r="A985" s="33">
        <v>0.3</v>
      </c>
      <c r="B985" s="33">
        <f>0.8*2+0.5*2</f>
        <v>2.6</v>
      </c>
      <c r="C985" s="34" t="s">
        <v>420</v>
      </c>
      <c r="D985" s="35" t="s">
        <v>3</v>
      </c>
      <c r="E985" s="36">
        <f t="shared" si="146"/>
        <v>0.78</v>
      </c>
      <c r="F985" s="36">
        <v>1</v>
      </c>
      <c r="G985" s="36">
        <f t="shared" si="147"/>
        <v>0.78</v>
      </c>
      <c r="H985" s="994"/>
    </row>
    <row r="986" spans="1:8" ht="15" customHeight="1" x14ac:dyDescent="0.3">
      <c r="A986" s="33">
        <v>0.9</v>
      </c>
      <c r="B986" s="33">
        <f>2*3.14*0.5/2</f>
        <v>1.57</v>
      </c>
      <c r="C986" s="34" t="s">
        <v>214</v>
      </c>
      <c r="D986" s="35" t="s">
        <v>3</v>
      </c>
      <c r="E986" s="36">
        <f t="shared" si="146"/>
        <v>1.41</v>
      </c>
      <c r="F986" s="36">
        <v>1</v>
      </c>
      <c r="G986" s="36">
        <f t="shared" si="147"/>
        <v>1.41</v>
      </c>
      <c r="H986" s="994"/>
    </row>
    <row r="987" spans="1:8" ht="15" customHeight="1" x14ac:dyDescent="0.3">
      <c r="A987" s="33"/>
      <c r="B987" s="33"/>
      <c r="C987" s="34" t="s">
        <v>240</v>
      </c>
      <c r="D987" s="35" t="s">
        <v>18</v>
      </c>
      <c r="E987" s="36">
        <v>2</v>
      </c>
      <c r="F987" s="39">
        <v>1</v>
      </c>
      <c r="G987" s="39">
        <f t="shared" si="147"/>
        <v>2</v>
      </c>
      <c r="H987" s="994"/>
    </row>
    <row r="988" spans="1:8" ht="30" customHeight="1" x14ac:dyDescent="0.3">
      <c r="A988" s="33"/>
      <c r="B988" s="33"/>
      <c r="C988" s="34" t="s">
        <v>421</v>
      </c>
      <c r="D988" s="35" t="s">
        <v>18</v>
      </c>
      <c r="E988" s="36">
        <v>1</v>
      </c>
      <c r="F988" s="39">
        <v>1</v>
      </c>
      <c r="G988" s="39">
        <f t="shared" si="147"/>
        <v>1</v>
      </c>
      <c r="H988" s="994"/>
    </row>
    <row r="989" spans="1:8" ht="15" customHeight="1" x14ac:dyDescent="0.3">
      <c r="A989" s="33"/>
      <c r="B989" s="33"/>
      <c r="C989" s="34" t="s">
        <v>238</v>
      </c>
      <c r="D989" s="35" t="s">
        <v>18</v>
      </c>
      <c r="E989" s="36">
        <v>1</v>
      </c>
      <c r="F989" s="39">
        <v>1</v>
      </c>
      <c r="G989" s="39">
        <f t="shared" si="147"/>
        <v>1</v>
      </c>
      <c r="H989" s="994"/>
    </row>
    <row r="990" spans="1:8" ht="15" customHeight="1" x14ac:dyDescent="0.3">
      <c r="A990" s="33"/>
      <c r="B990" s="33"/>
      <c r="C990" s="34" t="s">
        <v>239</v>
      </c>
      <c r="D990" s="35" t="s">
        <v>18</v>
      </c>
      <c r="E990" s="36">
        <v>1</v>
      </c>
      <c r="F990" s="39">
        <v>1</v>
      </c>
      <c r="G990" s="39">
        <f t="shared" si="147"/>
        <v>1</v>
      </c>
      <c r="H990" s="994"/>
    </row>
    <row r="991" spans="1:8" ht="15" customHeight="1" x14ac:dyDescent="0.3">
      <c r="A991" s="33"/>
      <c r="B991" s="33"/>
      <c r="C991" s="38" t="s">
        <v>235</v>
      </c>
      <c r="D991" s="35" t="s">
        <v>18</v>
      </c>
      <c r="E991" s="36">
        <v>2</v>
      </c>
      <c r="F991" s="39">
        <v>1</v>
      </c>
      <c r="G991" s="39">
        <f t="shared" si="147"/>
        <v>2</v>
      </c>
      <c r="H991" s="994"/>
    </row>
    <row r="992" spans="1:8" ht="15" customHeight="1" x14ac:dyDescent="0.3">
      <c r="A992" s="33"/>
      <c r="B992" s="33"/>
      <c r="C992" s="38" t="s">
        <v>236</v>
      </c>
      <c r="D992" s="35" t="s">
        <v>18</v>
      </c>
      <c r="E992" s="36">
        <v>2</v>
      </c>
      <c r="F992" s="39">
        <v>1</v>
      </c>
      <c r="G992" s="39">
        <f t="shared" si="147"/>
        <v>2</v>
      </c>
      <c r="H992" s="994"/>
    </row>
    <row r="993" spans="1:8" ht="15" customHeight="1" x14ac:dyDescent="0.3">
      <c r="A993" s="33"/>
      <c r="B993" s="33"/>
      <c r="C993" s="38" t="s">
        <v>422</v>
      </c>
      <c r="D993" s="35" t="s">
        <v>18</v>
      </c>
      <c r="E993" s="36">
        <v>1</v>
      </c>
      <c r="F993" s="39">
        <v>1</v>
      </c>
      <c r="G993" s="39">
        <f t="shared" si="147"/>
        <v>1</v>
      </c>
      <c r="H993" s="995"/>
    </row>
    <row r="994" spans="1:8" ht="15" customHeight="1" x14ac:dyDescent="0.3">
      <c r="A994" s="33"/>
      <c r="B994" s="33"/>
      <c r="C994" s="38" t="s">
        <v>243</v>
      </c>
      <c r="D994" s="42" t="s">
        <v>3</v>
      </c>
      <c r="E994" s="36">
        <v>27.8</v>
      </c>
      <c r="F994" s="39"/>
      <c r="G994" s="39"/>
      <c r="H994" s="996" t="s">
        <v>42</v>
      </c>
    </row>
    <row r="995" spans="1:8" ht="15" customHeight="1" x14ac:dyDescent="0.3">
      <c r="A995" s="33"/>
      <c r="B995" s="33"/>
      <c r="C995" s="46" t="s">
        <v>62</v>
      </c>
      <c r="D995" s="42" t="s">
        <v>3</v>
      </c>
      <c r="E995" s="36">
        <f>E994</f>
        <v>27.8</v>
      </c>
      <c r="F995" s="39">
        <v>1.1000000000000001</v>
      </c>
      <c r="G995" s="39">
        <f>ROUND(E995*F995,2)</f>
        <v>30.58</v>
      </c>
      <c r="H995" s="997"/>
    </row>
    <row r="996" spans="1:8" ht="15" customHeight="1" x14ac:dyDescent="0.3">
      <c r="A996" s="33"/>
      <c r="B996" s="33"/>
      <c r="C996" s="46" t="s">
        <v>63</v>
      </c>
      <c r="D996" s="42" t="s">
        <v>2</v>
      </c>
      <c r="E996" s="39">
        <f>E994</f>
        <v>27.8</v>
      </c>
      <c r="F996" s="39">
        <v>1</v>
      </c>
      <c r="G996" s="39">
        <f>ROUND(E996*F996,2)</f>
        <v>27.8</v>
      </c>
      <c r="H996" s="997"/>
    </row>
    <row r="997" spans="1:8" ht="15" customHeight="1" x14ac:dyDescent="0.3">
      <c r="A997" s="43"/>
      <c r="B997" s="43"/>
      <c r="C997" s="29" t="s">
        <v>423</v>
      </c>
      <c r="D997" s="28"/>
      <c r="E997" s="44"/>
      <c r="F997" s="44"/>
      <c r="G997" s="44"/>
      <c r="H997" s="28"/>
    </row>
    <row r="998" spans="1:8" ht="15" customHeight="1" x14ac:dyDescent="0.3">
      <c r="A998" s="33">
        <v>0.4</v>
      </c>
      <c r="B998" s="33">
        <f>0.25*2+0.5*2</f>
        <v>1.5</v>
      </c>
      <c r="C998" s="34" t="s">
        <v>424</v>
      </c>
      <c r="D998" s="35" t="s">
        <v>3</v>
      </c>
      <c r="E998" s="36">
        <f t="shared" ref="E998:E1003" si="148">ROUND(A998*B998,2)</f>
        <v>0.6</v>
      </c>
      <c r="F998" s="36">
        <v>1</v>
      </c>
      <c r="G998" s="36">
        <f t="shared" ref="G998:G1010" si="149">ROUND(E998*F998,2)</f>
        <v>0.6</v>
      </c>
      <c r="H998" s="993" t="s">
        <v>27</v>
      </c>
    </row>
    <row r="999" spans="1:8" ht="15" customHeight="1" x14ac:dyDescent="0.3">
      <c r="A999" s="33">
        <v>0.7</v>
      </c>
      <c r="B999" s="33">
        <f>0.5*2+0.25*2</f>
        <v>1.5</v>
      </c>
      <c r="C999" s="34" t="s">
        <v>232</v>
      </c>
      <c r="D999" s="35" t="s">
        <v>3</v>
      </c>
      <c r="E999" s="36">
        <f t="shared" si="148"/>
        <v>1.05</v>
      </c>
      <c r="F999" s="36">
        <v>1</v>
      </c>
      <c r="G999" s="36">
        <f t="shared" si="149"/>
        <v>1.05</v>
      </c>
      <c r="H999" s="994"/>
    </row>
    <row r="1000" spans="1:8" ht="15" customHeight="1" x14ac:dyDescent="0.3">
      <c r="A1000" s="33">
        <v>26.5</v>
      </c>
      <c r="B1000" s="33">
        <f>0.7*2+0.5*2</f>
        <v>2.4</v>
      </c>
      <c r="C1000" s="34" t="s">
        <v>233</v>
      </c>
      <c r="D1000" s="35" t="s">
        <v>3</v>
      </c>
      <c r="E1000" s="36">
        <f t="shared" si="148"/>
        <v>63.6</v>
      </c>
      <c r="F1000" s="36">
        <v>1</v>
      </c>
      <c r="G1000" s="36">
        <f t="shared" si="149"/>
        <v>63.6</v>
      </c>
      <c r="H1000" s="994"/>
    </row>
    <row r="1001" spans="1:8" ht="15" customHeight="1" x14ac:dyDescent="0.3">
      <c r="A1001" s="33">
        <v>0.3</v>
      </c>
      <c r="B1001" s="33">
        <f>0.8*2+0.5*2</f>
        <v>2.6</v>
      </c>
      <c r="C1001" s="34" t="s">
        <v>420</v>
      </c>
      <c r="D1001" s="35" t="s">
        <v>3</v>
      </c>
      <c r="E1001" s="36">
        <f t="shared" si="148"/>
        <v>0.78</v>
      </c>
      <c r="F1001" s="36">
        <v>1</v>
      </c>
      <c r="G1001" s="36">
        <f t="shared" si="149"/>
        <v>0.78</v>
      </c>
      <c r="H1001" s="994"/>
    </row>
    <row r="1002" spans="1:8" ht="15" customHeight="1" x14ac:dyDescent="0.3">
      <c r="A1002" s="33">
        <v>0.4</v>
      </c>
      <c r="B1002" s="33">
        <f>1*2+0.5*2</f>
        <v>3</v>
      </c>
      <c r="C1002" s="34" t="s">
        <v>234</v>
      </c>
      <c r="D1002" s="35" t="s">
        <v>3</v>
      </c>
      <c r="E1002" s="36">
        <f t="shared" si="148"/>
        <v>1.2</v>
      </c>
      <c r="F1002" s="36">
        <v>1</v>
      </c>
      <c r="G1002" s="36">
        <f t="shared" si="149"/>
        <v>1.2</v>
      </c>
      <c r="H1002" s="994"/>
    </row>
    <row r="1003" spans="1:8" ht="15" customHeight="1" x14ac:dyDescent="0.3">
      <c r="A1003" s="33">
        <v>0.9</v>
      </c>
      <c r="B1003" s="33">
        <f>2*3.14*0.5/2</f>
        <v>1.57</v>
      </c>
      <c r="C1003" s="34" t="s">
        <v>214</v>
      </c>
      <c r="D1003" s="35" t="s">
        <v>3</v>
      </c>
      <c r="E1003" s="36">
        <f t="shared" si="148"/>
        <v>1.41</v>
      </c>
      <c r="F1003" s="36">
        <v>1</v>
      </c>
      <c r="G1003" s="36">
        <f t="shared" si="149"/>
        <v>1.41</v>
      </c>
      <c r="H1003" s="994"/>
    </row>
    <row r="1004" spans="1:8" ht="15" customHeight="1" x14ac:dyDescent="0.3">
      <c r="A1004" s="33"/>
      <c r="B1004" s="33"/>
      <c r="C1004" s="34" t="s">
        <v>235</v>
      </c>
      <c r="D1004" s="35" t="s">
        <v>18</v>
      </c>
      <c r="E1004" s="36">
        <v>2</v>
      </c>
      <c r="F1004" s="39">
        <v>1</v>
      </c>
      <c r="G1004" s="39">
        <f t="shared" si="149"/>
        <v>2</v>
      </c>
      <c r="H1004" s="994"/>
    </row>
    <row r="1005" spans="1:8" ht="15" customHeight="1" x14ac:dyDescent="0.3">
      <c r="A1005" s="33"/>
      <c r="B1005" s="33"/>
      <c r="C1005" s="34" t="s">
        <v>425</v>
      </c>
      <c r="D1005" s="35" t="s">
        <v>18</v>
      </c>
      <c r="E1005" s="36">
        <v>1</v>
      </c>
      <c r="F1005" s="39">
        <v>1</v>
      </c>
      <c r="G1005" s="39">
        <f t="shared" si="149"/>
        <v>1</v>
      </c>
      <c r="H1005" s="994"/>
    </row>
    <row r="1006" spans="1:8" ht="15" customHeight="1" x14ac:dyDescent="0.3">
      <c r="A1006" s="33"/>
      <c r="B1006" s="33"/>
      <c r="C1006" s="34" t="s">
        <v>238</v>
      </c>
      <c r="D1006" s="35" t="s">
        <v>18</v>
      </c>
      <c r="E1006" s="36">
        <v>1</v>
      </c>
      <c r="F1006" s="39">
        <v>1</v>
      </c>
      <c r="G1006" s="39">
        <f t="shared" si="149"/>
        <v>1</v>
      </c>
      <c r="H1006" s="994"/>
    </row>
    <row r="1007" spans="1:8" ht="15" customHeight="1" x14ac:dyDescent="0.3">
      <c r="A1007" s="33"/>
      <c r="B1007" s="33"/>
      <c r="C1007" s="34" t="s">
        <v>239</v>
      </c>
      <c r="D1007" s="35" t="s">
        <v>18</v>
      </c>
      <c r="E1007" s="36">
        <v>1</v>
      </c>
      <c r="F1007" s="39">
        <v>1</v>
      </c>
      <c r="G1007" s="39">
        <f t="shared" si="149"/>
        <v>1</v>
      </c>
      <c r="H1007" s="994"/>
    </row>
    <row r="1008" spans="1:8" ht="15" customHeight="1" x14ac:dyDescent="0.3">
      <c r="A1008" s="33"/>
      <c r="B1008" s="33"/>
      <c r="C1008" s="34" t="s">
        <v>236</v>
      </c>
      <c r="D1008" s="35" t="s">
        <v>18</v>
      </c>
      <c r="E1008" s="36">
        <v>2</v>
      </c>
      <c r="F1008" s="39">
        <v>1</v>
      </c>
      <c r="G1008" s="39">
        <f t="shared" si="149"/>
        <v>2</v>
      </c>
      <c r="H1008" s="994"/>
    </row>
    <row r="1009" spans="1:8" ht="15" customHeight="1" x14ac:dyDescent="0.3">
      <c r="A1009" s="33"/>
      <c r="B1009" s="33"/>
      <c r="C1009" s="34" t="s">
        <v>240</v>
      </c>
      <c r="D1009" s="35" t="s">
        <v>18</v>
      </c>
      <c r="E1009" s="36">
        <v>2</v>
      </c>
      <c r="F1009" s="39">
        <v>1</v>
      </c>
      <c r="G1009" s="39">
        <f t="shared" si="149"/>
        <v>2</v>
      </c>
      <c r="H1009" s="994"/>
    </row>
    <row r="1010" spans="1:8" ht="15" customHeight="1" x14ac:dyDescent="0.3">
      <c r="A1010" s="33"/>
      <c r="B1010" s="33"/>
      <c r="C1010" s="38" t="s">
        <v>426</v>
      </c>
      <c r="D1010" s="35" t="s">
        <v>18</v>
      </c>
      <c r="E1010" s="36">
        <v>1</v>
      </c>
      <c r="F1010" s="39">
        <v>1</v>
      </c>
      <c r="G1010" s="39">
        <f t="shared" si="149"/>
        <v>1</v>
      </c>
      <c r="H1010" s="995"/>
    </row>
    <row r="1011" spans="1:8" ht="15" customHeight="1" x14ac:dyDescent="0.3">
      <c r="A1011" s="33"/>
      <c r="B1011" s="33"/>
      <c r="C1011" s="38" t="s">
        <v>243</v>
      </c>
      <c r="D1011" s="42" t="s">
        <v>3</v>
      </c>
      <c r="E1011" s="36">
        <v>66.5</v>
      </c>
      <c r="F1011" s="39"/>
      <c r="G1011" s="39"/>
      <c r="H1011" s="996" t="s">
        <v>42</v>
      </c>
    </row>
    <row r="1012" spans="1:8" ht="15" customHeight="1" x14ac:dyDescent="0.3">
      <c r="A1012" s="33"/>
      <c r="B1012" s="33"/>
      <c r="C1012" s="46" t="s">
        <v>62</v>
      </c>
      <c r="D1012" s="42" t="s">
        <v>3</v>
      </c>
      <c r="E1012" s="36">
        <f>E1011</f>
        <v>66.5</v>
      </c>
      <c r="F1012" s="39">
        <v>1.1000000000000001</v>
      </c>
      <c r="G1012" s="39">
        <f>ROUND(E1012*F1012,2)</f>
        <v>73.150000000000006</v>
      </c>
      <c r="H1012" s="997"/>
    </row>
    <row r="1013" spans="1:8" ht="15" customHeight="1" x14ac:dyDescent="0.3">
      <c r="A1013" s="33"/>
      <c r="B1013" s="33"/>
      <c r="C1013" s="46" t="s">
        <v>63</v>
      </c>
      <c r="D1013" s="42" t="s">
        <v>2</v>
      </c>
      <c r="E1013" s="39">
        <f>E1011</f>
        <v>66.5</v>
      </c>
      <c r="F1013" s="39">
        <v>1</v>
      </c>
      <c r="G1013" s="39">
        <f>ROUND(E1013*F1013,2)</f>
        <v>66.5</v>
      </c>
      <c r="H1013" s="997"/>
    </row>
    <row r="1014" spans="1:8" ht="15" customHeight="1" x14ac:dyDescent="0.3">
      <c r="A1014" s="43"/>
      <c r="B1014" s="43"/>
      <c r="C1014" s="29" t="s">
        <v>427</v>
      </c>
      <c r="D1014" s="28"/>
      <c r="E1014" s="44"/>
      <c r="F1014" s="44"/>
      <c r="G1014" s="44"/>
      <c r="H1014" s="47"/>
    </row>
    <row r="1015" spans="1:8" ht="15" customHeight="1" x14ac:dyDescent="0.3">
      <c r="A1015" s="33">
        <v>10.5</v>
      </c>
      <c r="B1015" s="33">
        <f>0.25*2+0.5*2</f>
        <v>1.5</v>
      </c>
      <c r="C1015" s="34" t="s">
        <v>424</v>
      </c>
      <c r="D1015" s="35" t="s">
        <v>3</v>
      </c>
      <c r="E1015" s="36">
        <f t="shared" ref="E1015:E1017" si="150">ROUND(A1015*B1015,2)</f>
        <v>15.75</v>
      </c>
      <c r="F1015" s="36">
        <v>1</v>
      </c>
      <c r="G1015" s="36">
        <f>ROUND(E1015*F1015,2)</f>
        <v>15.75</v>
      </c>
      <c r="H1015" s="993" t="s">
        <v>27</v>
      </c>
    </row>
    <row r="1016" spans="1:8" ht="15" customHeight="1" x14ac:dyDescent="0.3">
      <c r="A1016" s="33">
        <v>11.9</v>
      </c>
      <c r="B1016" s="33">
        <f>0.5*2+0.25*2</f>
        <v>1.5</v>
      </c>
      <c r="C1016" s="34" t="s">
        <v>232</v>
      </c>
      <c r="D1016" s="35" t="s">
        <v>3</v>
      </c>
      <c r="E1016" s="36">
        <f t="shared" si="150"/>
        <v>17.850000000000001</v>
      </c>
      <c r="F1016" s="36">
        <v>1</v>
      </c>
      <c r="G1016" s="36">
        <f>ROUND(E1016*F1016,2)</f>
        <v>17.850000000000001</v>
      </c>
      <c r="H1016" s="994"/>
    </row>
    <row r="1017" spans="1:8" ht="15" customHeight="1" x14ac:dyDescent="0.3">
      <c r="A1017" s="33">
        <v>0.7</v>
      </c>
      <c r="B1017" s="33">
        <f>0.7*2+0.4*2</f>
        <v>2.2000000000000002</v>
      </c>
      <c r="C1017" s="34" t="s">
        <v>428</v>
      </c>
      <c r="D1017" s="35" t="s">
        <v>3</v>
      </c>
      <c r="E1017" s="36">
        <f t="shared" si="150"/>
        <v>1.54</v>
      </c>
      <c r="F1017" s="36">
        <v>1</v>
      </c>
      <c r="G1017" s="36">
        <f>ROUND(E1017*F1017,2)</f>
        <v>1.54</v>
      </c>
      <c r="H1017" s="994"/>
    </row>
    <row r="1018" spans="1:8" ht="15" customHeight="1" x14ac:dyDescent="0.3">
      <c r="A1018" s="33"/>
      <c r="B1018" s="33"/>
      <c r="C1018" s="34" t="s">
        <v>236</v>
      </c>
      <c r="D1018" s="35" t="s">
        <v>18</v>
      </c>
      <c r="E1018" s="36">
        <v>1</v>
      </c>
      <c r="F1018" s="39">
        <v>1</v>
      </c>
      <c r="G1018" s="39">
        <f t="shared" ref="G1018:G1023" si="151">ROUND(E1018*F1018,2)</f>
        <v>1</v>
      </c>
      <c r="H1018" s="994"/>
    </row>
    <row r="1019" spans="1:8" ht="15" customHeight="1" x14ac:dyDescent="0.3">
      <c r="A1019" s="33"/>
      <c r="B1019" s="33"/>
      <c r="C1019" s="34" t="s">
        <v>429</v>
      </c>
      <c r="D1019" s="35" t="s">
        <v>18</v>
      </c>
      <c r="E1019" s="36">
        <v>4</v>
      </c>
      <c r="F1019" s="39">
        <v>1</v>
      </c>
      <c r="G1019" s="39">
        <f t="shared" si="151"/>
        <v>4</v>
      </c>
      <c r="H1019" s="994"/>
    </row>
    <row r="1020" spans="1:8" ht="15" customHeight="1" x14ac:dyDescent="0.3">
      <c r="A1020" s="33"/>
      <c r="B1020" s="33"/>
      <c r="C1020" s="34" t="s">
        <v>240</v>
      </c>
      <c r="D1020" s="35" t="s">
        <v>18</v>
      </c>
      <c r="E1020" s="36">
        <v>1</v>
      </c>
      <c r="F1020" s="39">
        <v>1</v>
      </c>
      <c r="G1020" s="39">
        <f t="shared" si="151"/>
        <v>1</v>
      </c>
      <c r="H1020" s="994"/>
    </row>
    <row r="1021" spans="1:8" ht="16.5" customHeight="1" x14ac:dyDescent="0.3">
      <c r="A1021" s="33"/>
      <c r="B1021" s="33"/>
      <c r="C1021" s="34" t="s">
        <v>430</v>
      </c>
      <c r="D1021" s="35" t="s">
        <v>18</v>
      </c>
      <c r="E1021" s="36">
        <v>1</v>
      </c>
      <c r="F1021" s="39">
        <v>1</v>
      </c>
      <c r="G1021" s="39">
        <f t="shared" si="151"/>
        <v>1</v>
      </c>
      <c r="H1021" s="994"/>
    </row>
    <row r="1022" spans="1:8" ht="15" customHeight="1" x14ac:dyDescent="0.3">
      <c r="A1022" s="33"/>
      <c r="B1022" s="33"/>
      <c r="C1022" s="34" t="s">
        <v>431</v>
      </c>
      <c r="D1022" s="35" t="s">
        <v>18</v>
      </c>
      <c r="E1022" s="36">
        <v>1</v>
      </c>
      <c r="F1022" s="39">
        <v>1</v>
      </c>
      <c r="G1022" s="39">
        <f t="shared" si="151"/>
        <v>1</v>
      </c>
      <c r="H1022" s="994"/>
    </row>
    <row r="1023" spans="1:8" ht="15" customHeight="1" x14ac:dyDescent="0.3">
      <c r="A1023" s="33"/>
      <c r="B1023" s="33"/>
      <c r="C1023" s="38" t="s">
        <v>432</v>
      </c>
      <c r="D1023" s="35" t="s">
        <v>18</v>
      </c>
      <c r="E1023" s="36">
        <v>2</v>
      </c>
      <c r="F1023" s="39">
        <v>1</v>
      </c>
      <c r="G1023" s="39">
        <f t="shared" si="151"/>
        <v>2</v>
      </c>
      <c r="H1023" s="995"/>
    </row>
    <row r="1024" spans="1:8" ht="15" customHeight="1" x14ac:dyDescent="0.3">
      <c r="A1024" s="33"/>
      <c r="B1024" s="33"/>
      <c r="C1024" s="38" t="s">
        <v>61</v>
      </c>
      <c r="D1024" s="42" t="s">
        <v>3</v>
      </c>
      <c r="E1024" s="36">
        <v>31.9</v>
      </c>
      <c r="F1024" s="39"/>
      <c r="G1024" s="39"/>
      <c r="H1024" s="996" t="s">
        <v>42</v>
      </c>
    </row>
    <row r="1025" spans="1:8" ht="15" customHeight="1" x14ac:dyDescent="0.3">
      <c r="A1025" s="33"/>
      <c r="B1025" s="33"/>
      <c r="C1025" s="46" t="s">
        <v>62</v>
      </c>
      <c r="D1025" s="42" t="s">
        <v>3</v>
      </c>
      <c r="E1025" s="36">
        <f>E1024</f>
        <v>31.9</v>
      </c>
      <c r="F1025" s="39">
        <v>1.1000000000000001</v>
      </c>
      <c r="G1025" s="39">
        <f>ROUND(E1025*F1025,2)</f>
        <v>35.090000000000003</v>
      </c>
      <c r="H1025" s="997"/>
    </row>
    <row r="1026" spans="1:8" ht="15" customHeight="1" x14ac:dyDescent="0.3">
      <c r="A1026" s="33"/>
      <c r="B1026" s="33"/>
      <c r="C1026" s="46" t="s">
        <v>63</v>
      </c>
      <c r="D1026" s="42" t="s">
        <v>2</v>
      </c>
      <c r="E1026" s="39">
        <f>E1024</f>
        <v>31.9</v>
      </c>
      <c r="F1026" s="39">
        <v>0.7</v>
      </c>
      <c r="G1026" s="39">
        <f>ROUND(E1026*F1026,2)</f>
        <v>22.33</v>
      </c>
      <c r="H1026" s="997"/>
    </row>
    <row r="1027" spans="1:8" ht="15" customHeight="1" x14ac:dyDescent="0.3">
      <c r="A1027" s="43"/>
      <c r="B1027" s="43"/>
      <c r="C1027" s="29" t="s">
        <v>433</v>
      </c>
      <c r="D1027" s="28"/>
      <c r="E1027" s="44"/>
      <c r="F1027" s="44"/>
      <c r="G1027" s="44"/>
      <c r="H1027" s="47"/>
    </row>
    <row r="1028" spans="1:8" ht="15" customHeight="1" x14ac:dyDescent="0.3">
      <c r="A1028" s="33">
        <v>8.5</v>
      </c>
      <c r="B1028" s="33">
        <f>ROUND(2*3.14*0.05,2)</f>
        <v>0.31</v>
      </c>
      <c r="C1028" s="34" t="s">
        <v>92</v>
      </c>
      <c r="D1028" s="35" t="s">
        <v>3</v>
      </c>
      <c r="E1028" s="36">
        <f t="shared" ref="E1028:E1034" si="152">ROUND(A1028*B1028,2)</f>
        <v>2.64</v>
      </c>
      <c r="F1028" s="36">
        <v>1</v>
      </c>
      <c r="G1028" s="36">
        <f t="shared" ref="G1028:G1043" si="153">ROUND(E1028*F1028,2)</f>
        <v>2.64</v>
      </c>
      <c r="H1028" s="993" t="s">
        <v>27</v>
      </c>
    </row>
    <row r="1029" spans="1:8" ht="15" customHeight="1" x14ac:dyDescent="0.3">
      <c r="A1029" s="33">
        <v>62.4</v>
      </c>
      <c r="B1029" s="33">
        <f>ROUND(2*3.14*0.0625,2)</f>
        <v>0.39</v>
      </c>
      <c r="C1029" s="34" t="s">
        <v>87</v>
      </c>
      <c r="D1029" s="35" t="s">
        <v>3</v>
      </c>
      <c r="E1029" s="36">
        <f t="shared" si="152"/>
        <v>24.34</v>
      </c>
      <c r="F1029" s="36">
        <v>1</v>
      </c>
      <c r="G1029" s="36">
        <f t="shared" si="153"/>
        <v>24.34</v>
      </c>
      <c r="H1029" s="994"/>
    </row>
    <row r="1030" spans="1:8" ht="15" customHeight="1" x14ac:dyDescent="0.3">
      <c r="A1030" s="33">
        <v>6.7</v>
      </c>
      <c r="B1030" s="33">
        <f>ROUND(2*3.14*0.08,2)</f>
        <v>0.5</v>
      </c>
      <c r="C1030" s="34" t="s">
        <v>93</v>
      </c>
      <c r="D1030" s="35" t="s">
        <v>3</v>
      </c>
      <c r="E1030" s="36">
        <f t="shared" si="152"/>
        <v>3.35</v>
      </c>
      <c r="F1030" s="36">
        <v>1</v>
      </c>
      <c r="G1030" s="36">
        <f t="shared" si="153"/>
        <v>3.35</v>
      </c>
      <c r="H1030" s="994"/>
    </row>
    <row r="1031" spans="1:8" ht="15" customHeight="1" x14ac:dyDescent="0.3">
      <c r="A1031" s="33">
        <v>13.4</v>
      </c>
      <c r="B1031" s="33">
        <f>0.2*4</f>
        <v>0.8</v>
      </c>
      <c r="C1031" s="34" t="s">
        <v>71</v>
      </c>
      <c r="D1031" s="35" t="s">
        <v>3</v>
      </c>
      <c r="E1031" s="36">
        <f t="shared" si="152"/>
        <v>10.72</v>
      </c>
      <c r="F1031" s="36">
        <v>1</v>
      </c>
      <c r="G1031" s="36">
        <f t="shared" si="153"/>
        <v>10.72</v>
      </c>
      <c r="H1031" s="994"/>
    </row>
    <row r="1032" spans="1:8" ht="15" customHeight="1" x14ac:dyDescent="0.3">
      <c r="A1032" s="33">
        <v>13.4</v>
      </c>
      <c r="B1032" s="33">
        <f>0.25*4</f>
        <v>1</v>
      </c>
      <c r="C1032" s="34" t="s">
        <v>418</v>
      </c>
      <c r="D1032" s="35" t="s">
        <v>3</v>
      </c>
      <c r="E1032" s="36">
        <f t="shared" si="152"/>
        <v>13.4</v>
      </c>
      <c r="F1032" s="36">
        <v>1</v>
      </c>
      <c r="G1032" s="36">
        <f t="shared" si="153"/>
        <v>13.4</v>
      </c>
      <c r="H1032" s="994"/>
    </row>
    <row r="1033" spans="1:8" ht="15" customHeight="1" x14ac:dyDescent="0.3">
      <c r="A1033" s="33">
        <v>14.4</v>
      </c>
      <c r="B1033" s="33">
        <f>0.25*2+0.3*2</f>
        <v>1.1000000000000001</v>
      </c>
      <c r="C1033" s="34" t="s">
        <v>151</v>
      </c>
      <c r="D1033" s="35" t="s">
        <v>3</v>
      </c>
      <c r="E1033" s="36">
        <f t="shared" si="152"/>
        <v>15.84</v>
      </c>
      <c r="F1033" s="36">
        <v>1</v>
      </c>
      <c r="G1033" s="36">
        <f t="shared" si="153"/>
        <v>15.84</v>
      </c>
      <c r="H1033" s="994"/>
    </row>
    <row r="1034" spans="1:8" ht="15" customHeight="1" x14ac:dyDescent="0.3">
      <c r="A1034" s="33">
        <v>56.5</v>
      </c>
      <c r="B1034" s="33">
        <f>0.25*2+0.35*2</f>
        <v>1.2</v>
      </c>
      <c r="C1034" s="34" t="s">
        <v>434</v>
      </c>
      <c r="D1034" s="35" t="s">
        <v>3</v>
      </c>
      <c r="E1034" s="36">
        <f t="shared" si="152"/>
        <v>67.8</v>
      </c>
      <c r="F1034" s="36">
        <v>1</v>
      </c>
      <c r="G1034" s="36">
        <f t="shared" si="153"/>
        <v>67.8</v>
      </c>
      <c r="H1034" s="994"/>
    </row>
    <row r="1035" spans="1:8" ht="15" customHeight="1" x14ac:dyDescent="0.3">
      <c r="A1035" s="33"/>
      <c r="B1035" s="33"/>
      <c r="C1035" s="38" t="s">
        <v>39</v>
      </c>
      <c r="D1035" s="41" t="s">
        <v>18</v>
      </c>
      <c r="E1035" s="54">
        <v>2</v>
      </c>
      <c r="F1035" s="39">
        <v>1</v>
      </c>
      <c r="G1035" s="39">
        <f t="shared" si="153"/>
        <v>2</v>
      </c>
      <c r="H1035" s="994"/>
    </row>
    <row r="1036" spans="1:8" ht="15" customHeight="1" x14ac:dyDescent="0.3">
      <c r="A1036" s="33"/>
      <c r="B1036" s="33"/>
      <c r="C1036" s="38" t="s">
        <v>38</v>
      </c>
      <c r="D1036" s="37" t="s">
        <v>18</v>
      </c>
      <c r="E1036" s="48">
        <f>18*2+2+2</f>
        <v>40</v>
      </c>
      <c r="F1036" s="39">
        <v>1</v>
      </c>
      <c r="G1036" s="39">
        <f t="shared" si="153"/>
        <v>40</v>
      </c>
      <c r="H1036" s="994"/>
    </row>
    <row r="1037" spans="1:8" ht="15" customHeight="1" x14ac:dyDescent="0.3">
      <c r="A1037" s="33"/>
      <c r="B1037" s="33"/>
      <c r="C1037" s="38" t="s">
        <v>435</v>
      </c>
      <c r="D1037" s="37" t="s">
        <v>18</v>
      </c>
      <c r="E1037" s="48">
        <v>2</v>
      </c>
      <c r="F1037" s="39">
        <v>1</v>
      </c>
      <c r="G1037" s="39">
        <f t="shared" si="153"/>
        <v>2</v>
      </c>
      <c r="H1037" s="994"/>
    </row>
    <row r="1038" spans="1:8" ht="15" customHeight="1" x14ac:dyDescent="0.3">
      <c r="A1038" s="33"/>
      <c r="B1038" s="33"/>
      <c r="C1038" s="38" t="s">
        <v>436</v>
      </c>
      <c r="D1038" s="37" t="s">
        <v>18</v>
      </c>
      <c r="E1038" s="48">
        <f>1+1</f>
        <v>2</v>
      </c>
      <c r="F1038" s="39">
        <v>1</v>
      </c>
      <c r="G1038" s="39">
        <f t="shared" si="153"/>
        <v>2</v>
      </c>
      <c r="H1038" s="994"/>
    </row>
    <row r="1039" spans="1:8" ht="15" customHeight="1" x14ac:dyDescent="0.3">
      <c r="A1039" s="33"/>
      <c r="B1039" s="33"/>
      <c r="C1039" s="38" t="s">
        <v>102</v>
      </c>
      <c r="D1039" s="37" t="s">
        <v>18</v>
      </c>
      <c r="E1039" s="48">
        <f t="shared" ref="E1039:E1042" si="154">1+1</f>
        <v>2</v>
      </c>
      <c r="F1039" s="39">
        <v>1</v>
      </c>
      <c r="G1039" s="39">
        <f t="shared" si="153"/>
        <v>2</v>
      </c>
      <c r="H1039" s="994"/>
    </row>
    <row r="1040" spans="1:8" ht="15.75" customHeight="1" x14ac:dyDescent="0.3">
      <c r="A1040" s="33"/>
      <c r="B1040" s="33"/>
      <c r="C1040" s="38" t="s">
        <v>437</v>
      </c>
      <c r="D1040" s="37" t="s">
        <v>18</v>
      </c>
      <c r="E1040" s="48">
        <f t="shared" si="154"/>
        <v>2</v>
      </c>
      <c r="F1040" s="39">
        <v>1</v>
      </c>
      <c r="G1040" s="39">
        <f t="shared" si="153"/>
        <v>2</v>
      </c>
      <c r="H1040" s="994"/>
    </row>
    <row r="1041" spans="1:8" ht="15.75" customHeight="1" x14ac:dyDescent="0.3">
      <c r="A1041" s="33"/>
      <c r="B1041" s="33"/>
      <c r="C1041" s="38" t="s">
        <v>438</v>
      </c>
      <c r="D1041" s="37" t="s">
        <v>18</v>
      </c>
      <c r="E1041" s="48">
        <f t="shared" si="154"/>
        <v>2</v>
      </c>
      <c r="F1041" s="39">
        <v>1</v>
      </c>
      <c r="G1041" s="39">
        <f t="shared" si="153"/>
        <v>2</v>
      </c>
      <c r="H1041" s="994"/>
    </row>
    <row r="1042" spans="1:8" ht="15.75" customHeight="1" x14ac:dyDescent="0.3">
      <c r="A1042" s="33"/>
      <c r="B1042" s="33"/>
      <c r="C1042" s="38" t="s">
        <v>439</v>
      </c>
      <c r="D1042" s="37" t="s">
        <v>18</v>
      </c>
      <c r="E1042" s="48">
        <f t="shared" si="154"/>
        <v>2</v>
      </c>
      <c r="F1042" s="39">
        <v>1</v>
      </c>
      <c r="G1042" s="39">
        <f t="shared" si="153"/>
        <v>2</v>
      </c>
      <c r="H1042" s="994"/>
    </row>
    <row r="1043" spans="1:8" ht="30" customHeight="1" x14ac:dyDescent="0.3">
      <c r="A1043" s="33"/>
      <c r="B1043" s="33"/>
      <c r="C1043" s="38" t="s">
        <v>109</v>
      </c>
      <c r="D1043" s="37" t="s">
        <v>18</v>
      </c>
      <c r="E1043" s="48">
        <v>20</v>
      </c>
      <c r="F1043" s="39">
        <v>1</v>
      </c>
      <c r="G1043" s="39">
        <f t="shared" si="153"/>
        <v>20</v>
      </c>
      <c r="H1043" s="995"/>
    </row>
    <row r="1044" spans="1:8" ht="30" customHeight="1" x14ac:dyDescent="0.3">
      <c r="A1044" s="33"/>
      <c r="B1044" s="33"/>
      <c r="C1044" s="38" t="s">
        <v>61</v>
      </c>
      <c r="D1044" s="42" t="s">
        <v>3</v>
      </c>
      <c r="E1044" s="36">
        <v>154.63</v>
      </c>
      <c r="F1044" s="39"/>
      <c r="G1044" s="39"/>
      <c r="H1044" s="996" t="s">
        <v>42</v>
      </c>
    </row>
    <row r="1045" spans="1:8" ht="15" customHeight="1" x14ac:dyDescent="0.3">
      <c r="A1045" s="33"/>
      <c r="B1045" s="33"/>
      <c r="C1045" s="46" t="s">
        <v>62</v>
      </c>
      <c r="D1045" s="42" t="s">
        <v>3</v>
      </c>
      <c r="E1045" s="36">
        <f>E1044</f>
        <v>154.63</v>
      </c>
      <c r="F1045" s="39">
        <v>1.1000000000000001</v>
      </c>
      <c r="G1045" s="39">
        <f>ROUND(E1045*F1045,2)</f>
        <v>170.09</v>
      </c>
      <c r="H1045" s="997"/>
    </row>
    <row r="1046" spans="1:8" ht="15" customHeight="1" x14ac:dyDescent="0.3">
      <c r="A1046" s="33"/>
      <c r="B1046" s="33"/>
      <c r="C1046" s="46" t="s">
        <v>63</v>
      </c>
      <c r="D1046" s="42" t="s">
        <v>2</v>
      </c>
      <c r="E1046" s="39">
        <f>E1044</f>
        <v>154.63</v>
      </c>
      <c r="F1046" s="39">
        <v>0.7</v>
      </c>
      <c r="G1046" s="39">
        <f>ROUND(E1046*F1046,2)</f>
        <v>108.24</v>
      </c>
      <c r="H1046" s="997"/>
    </row>
    <row r="1047" spans="1:8" ht="15" customHeight="1" x14ac:dyDescent="0.3">
      <c r="A1047" s="43"/>
      <c r="B1047" s="43"/>
      <c r="C1047" s="29" t="s">
        <v>440</v>
      </c>
      <c r="D1047" s="28"/>
      <c r="E1047" s="44"/>
      <c r="F1047" s="44"/>
      <c r="G1047" s="44"/>
      <c r="H1047" s="47"/>
    </row>
    <row r="1048" spans="1:8" ht="15" customHeight="1" x14ac:dyDescent="0.3">
      <c r="A1048" s="33">
        <v>8.5</v>
      </c>
      <c r="B1048" s="33">
        <f>ROUND(2*3.14*0.05,2)</f>
        <v>0.31</v>
      </c>
      <c r="C1048" s="34" t="s">
        <v>92</v>
      </c>
      <c r="D1048" s="35" t="s">
        <v>3</v>
      </c>
      <c r="E1048" s="36">
        <f t="shared" ref="E1048:E1054" si="155">ROUND(A1048*B1048,2)</f>
        <v>2.64</v>
      </c>
      <c r="F1048" s="36">
        <v>1</v>
      </c>
      <c r="G1048" s="36">
        <f t="shared" ref="G1048:G1063" si="156">ROUND(E1048*F1048,2)</f>
        <v>2.64</v>
      </c>
      <c r="H1048" s="993" t="s">
        <v>27</v>
      </c>
    </row>
    <row r="1049" spans="1:8" ht="15" customHeight="1" x14ac:dyDescent="0.3">
      <c r="A1049" s="33">
        <v>62.4</v>
      </c>
      <c r="B1049" s="33">
        <f>ROUND(2*3.14*0.0625,2)</f>
        <v>0.39</v>
      </c>
      <c r="C1049" s="34" t="s">
        <v>87</v>
      </c>
      <c r="D1049" s="35" t="s">
        <v>3</v>
      </c>
      <c r="E1049" s="36">
        <f t="shared" si="155"/>
        <v>24.34</v>
      </c>
      <c r="F1049" s="36">
        <v>1</v>
      </c>
      <c r="G1049" s="36">
        <f t="shared" si="156"/>
        <v>24.34</v>
      </c>
      <c r="H1049" s="994"/>
    </row>
    <row r="1050" spans="1:8" ht="15" customHeight="1" x14ac:dyDescent="0.3">
      <c r="A1050" s="33">
        <v>6.7</v>
      </c>
      <c r="B1050" s="33">
        <f>ROUND(2*3.14*0.08,2)</f>
        <v>0.5</v>
      </c>
      <c r="C1050" s="34" t="s">
        <v>93</v>
      </c>
      <c r="D1050" s="35" t="s">
        <v>3</v>
      </c>
      <c r="E1050" s="36">
        <f t="shared" si="155"/>
        <v>3.35</v>
      </c>
      <c r="F1050" s="36">
        <v>1</v>
      </c>
      <c r="G1050" s="36">
        <f t="shared" si="156"/>
        <v>3.35</v>
      </c>
      <c r="H1050" s="994"/>
    </row>
    <row r="1051" spans="1:8" ht="15" customHeight="1" x14ac:dyDescent="0.3">
      <c r="A1051" s="33">
        <v>13.4</v>
      </c>
      <c r="B1051" s="33">
        <f>0.2*2+0.15*2</f>
        <v>0.7</v>
      </c>
      <c r="C1051" s="34" t="s">
        <v>111</v>
      </c>
      <c r="D1051" s="35" t="s">
        <v>3</v>
      </c>
      <c r="E1051" s="36">
        <f t="shared" si="155"/>
        <v>9.3800000000000008</v>
      </c>
      <c r="F1051" s="36">
        <v>1</v>
      </c>
      <c r="G1051" s="36">
        <f t="shared" si="156"/>
        <v>9.3800000000000008</v>
      </c>
      <c r="H1051" s="994"/>
    </row>
    <row r="1052" spans="1:8" ht="15" customHeight="1" x14ac:dyDescent="0.3">
      <c r="A1052" s="33">
        <v>13.4</v>
      </c>
      <c r="B1052" s="33">
        <f>0.2*2+0.25*2</f>
        <v>0.9</v>
      </c>
      <c r="C1052" s="34" t="s">
        <v>441</v>
      </c>
      <c r="D1052" s="35" t="s">
        <v>3</v>
      </c>
      <c r="E1052" s="36">
        <f t="shared" si="155"/>
        <v>12.06</v>
      </c>
      <c r="F1052" s="36">
        <v>1</v>
      </c>
      <c r="G1052" s="36">
        <f t="shared" si="156"/>
        <v>12.06</v>
      </c>
      <c r="H1052" s="994"/>
    </row>
    <row r="1053" spans="1:8" ht="15" customHeight="1" x14ac:dyDescent="0.3">
      <c r="A1053" s="33">
        <v>13.4</v>
      </c>
      <c r="B1053" s="33">
        <f>0.25*4</f>
        <v>1</v>
      </c>
      <c r="C1053" s="34" t="s">
        <v>418</v>
      </c>
      <c r="D1053" s="35" t="s">
        <v>3</v>
      </c>
      <c r="E1053" s="36">
        <f t="shared" si="155"/>
        <v>13.4</v>
      </c>
      <c r="F1053" s="36">
        <v>1</v>
      </c>
      <c r="G1053" s="36">
        <f t="shared" si="156"/>
        <v>13.4</v>
      </c>
      <c r="H1053" s="994"/>
    </row>
    <row r="1054" spans="1:8" ht="15" customHeight="1" x14ac:dyDescent="0.3">
      <c r="A1054" s="33">
        <v>56.5</v>
      </c>
      <c r="B1054" s="33">
        <f>0.3*2+0.25*2</f>
        <v>1.1000000000000001</v>
      </c>
      <c r="C1054" s="34" t="s">
        <v>442</v>
      </c>
      <c r="D1054" s="35" t="s">
        <v>3</v>
      </c>
      <c r="E1054" s="36">
        <f t="shared" si="155"/>
        <v>62.15</v>
      </c>
      <c r="F1054" s="36">
        <v>1</v>
      </c>
      <c r="G1054" s="36">
        <f t="shared" si="156"/>
        <v>62.15</v>
      </c>
      <c r="H1054" s="994"/>
    </row>
    <row r="1055" spans="1:8" ht="15" customHeight="1" x14ac:dyDescent="0.3">
      <c r="A1055" s="33"/>
      <c r="B1055" s="33"/>
      <c r="C1055" s="38" t="s">
        <v>39</v>
      </c>
      <c r="D1055" s="41" t="s">
        <v>18</v>
      </c>
      <c r="E1055" s="54">
        <v>2</v>
      </c>
      <c r="F1055" s="39">
        <v>1</v>
      </c>
      <c r="G1055" s="39">
        <f t="shared" si="156"/>
        <v>2</v>
      </c>
      <c r="H1055" s="994"/>
    </row>
    <row r="1056" spans="1:8" ht="15" customHeight="1" x14ac:dyDescent="0.3">
      <c r="A1056" s="33"/>
      <c r="B1056" s="33"/>
      <c r="C1056" s="38" t="s">
        <v>38</v>
      </c>
      <c r="D1056" s="37" t="s">
        <v>18</v>
      </c>
      <c r="E1056" s="48">
        <f>18*2+2+2</f>
        <v>40</v>
      </c>
      <c r="F1056" s="39">
        <v>1</v>
      </c>
      <c r="G1056" s="39">
        <f t="shared" si="156"/>
        <v>40</v>
      </c>
      <c r="H1056" s="994"/>
    </row>
    <row r="1057" spans="1:8" ht="15" customHeight="1" x14ac:dyDescent="0.3">
      <c r="A1057" s="33"/>
      <c r="B1057" s="33"/>
      <c r="C1057" s="38" t="s">
        <v>443</v>
      </c>
      <c r="D1057" s="37" t="s">
        <v>18</v>
      </c>
      <c r="E1057" s="48">
        <v>2</v>
      </c>
      <c r="F1057" s="39">
        <v>1</v>
      </c>
      <c r="G1057" s="39">
        <f t="shared" si="156"/>
        <v>2</v>
      </c>
      <c r="H1057" s="994"/>
    </row>
    <row r="1058" spans="1:8" ht="15" customHeight="1" x14ac:dyDescent="0.3">
      <c r="A1058" s="33"/>
      <c r="B1058" s="33"/>
      <c r="C1058" s="38" t="s">
        <v>436</v>
      </c>
      <c r="D1058" s="37" t="s">
        <v>18</v>
      </c>
      <c r="E1058" s="48">
        <f>1+1</f>
        <v>2</v>
      </c>
      <c r="F1058" s="39">
        <v>1</v>
      </c>
      <c r="G1058" s="39">
        <f t="shared" si="156"/>
        <v>2</v>
      </c>
      <c r="H1058" s="994"/>
    </row>
    <row r="1059" spans="1:8" ht="15" customHeight="1" x14ac:dyDescent="0.3">
      <c r="A1059" s="33"/>
      <c r="B1059" s="33"/>
      <c r="C1059" s="38" t="s">
        <v>444</v>
      </c>
      <c r="D1059" s="37" t="s">
        <v>18</v>
      </c>
      <c r="E1059" s="48">
        <f t="shared" ref="E1059:E1062" si="157">1+1</f>
        <v>2</v>
      </c>
      <c r="F1059" s="39">
        <v>1</v>
      </c>
      <c r="G1059" s="39">
        <f t="shared" si="156"/>
        <v>2</v>
      </c>
      <c r="H1059" s="994"/>
    </row>
    <row r="1060" spans="1:8" ht="15.75" customHeight="1" x14ac:dyDescent="0.3">
      <c r="A1060" s="33"/>
      <c r="B1060" s="33"/>
      <c r="C1060" s="38" t="s">
        <v>445</v>
      </c>
      <c r="D1060" s="37" t="s">
        <v>18</v>
      </c>
      <c r="E1060" s="48">
        <f t="shared" si="157"/>
        <v>2</v>
      </c>
      <c r="F1060" s="39">
        <v>1</v>
      </c>
      <c r="G1060" s="39">
        <f t="shared" si="156"/>
        <v>2</v>
      </c>
      <c r="H1060" s="994"/>
    </row>
    <row r="1061" spans="1:8" ht="15.75" customHeight="1" x14ac:dyDescent="0.3">
      <c r="A1061" s="33"/>
      <c r="B1061" s="33"/>
      <c r="C1061" s="38" t="s">
        <v>446</v>
      </c>
      <c r="D1061" s="37" t="s">
        <v>18</v>
      </c>
      <c r="E1061" s="48">
        <f t="shared" si="157"/>
        <v>2</v>
      </c>
      <c r="F1061" s="39">
        <v>1</v>
      </c>
      <c r="G1061" s="39">
        <f t="shared" si="156"/>
        <v>2</v>
      </c>
      <c r="H1061" s="994"/>
    </row>
    <row r="1062" spans="1:8" ht="15.75" customHeight="1" x14ac:dyDescent="0.3">
      <c r="A1062" s="33"/>
      <c r="B1062" s="33"/>
      <c r="C1062" s="38" t="s">
        <v>447</v>
      </c>
      <c r="D1062" s="37" t="s">
        <v>18</v>
      </c>
      <c r="E1062" s="48">
        <f t="shared" si="157"/>
        <v>2</v>
      </c>
      <c r="F1062" s="39">
        <v>1</v>
      </c>
      <c r="G1062" s="39">
        <f t="shared" si="156"/>
        <v>2</v>
      </c>
      <c r="H1062" s="994"/>
    </row>
    <row r="1063" spans="1:8" ht="30" customHeight="1" x14ac:dyDescent="0.3">
      <c r="A1063" s="33"/>
      <c r="B1063" s="33"/>
      <c r="C1063" s="38" t="s">
        <v>109</v>
      </c>
      <c r="D1063" s="37" t="s">
        <v>18</v>
      </c>
      <c r="E1063" s="48">
        <v>20</v>
      </c>
      <c r="F1063" s="39">
        <v>1</v>
      </c>
      <c r="G1063" s="39">
        <f t="shared" si="156"/>
        <v>20</v>
      </c>
      <c r="H1063" s="995"/>
    </row>
    <row r="1064" spans="1:8" ht="30" customHeight="1" x14ac:dyDescent="0.3">
      <c r="A1064" s="33"/>
      <c r="B1064" s="33"/>
      <c r="C1064" s="38" t="s">
        <v>61</v>
      </c>
      <c r="D1064" s="42" t="s">
        <v>3</v>
      </c>
      <c r="E1064" s="36">
        <v>143.79</v>
      </c>
      <c r="F1064" s="39"/>
      <c r="G1064" s="39"/>
      <c r="H1064" s="996" t="s">
        <v>42</v>
      </c>
    </row>
    <row r="1065" spans="1:8" ht="15" customHeight="1" x14ac:dyDescent="0.3">
      <c r="A1065" s="33"/>
      <c r="B1065" s="33"/>
      <c r="C1065" s="46" t="s">
        <v>62</v>
      </c>
      <c r="D1065" s="42" t="s">
        <v>3</v>
      </c>
      <c r="E1065" s="36">
        <f>E1064</f>
        <v>143.79</v>
      </c>
      <c r="F1065" s="39">
        <v>1.1000000000000001</v>
      </c>
      <c r="G1065" s="39">
        <f>ROUND(E1065*F1065,2)</f>
        <v>158.16999999999999</v>
      </c>
      <c r="H1065" s="997"/>
    </row>
    <row r="1066" spans="1:8" ht="15" customHeight="1" x14ac:dyDescent="0.3">
      <c r="A1066" s="33"/>
      <c r="B1066" s="33"/>
      <c r="C1066" s="46" t="s">
        <v>63</v>
      </c>
      <c r="D1066" s="42" t="s">
        <v>2</v>
      </c>
      <c r="E1066" s="39">
        <f>E1064</f>
        <v>143.79</v>
      </c>
      <c r="F1066" s="39">
        <v>0.7</v>
      </c>
      <c r="G1066" s="39">
        <f>ROUND(E1066*F1066,2)</f>
        <v>100.65</v>
      </c>
      <c r="H1066" s="997"/>
    </row>
    <row r="1067" spans="1:8" ht="15" customHeight="1" x14ac:dyDescent="0.3">
      <c r="A1067" s="43"/>
      <c r="B1067" s="43"/>
      <c r="C1067" s="29" t="s">
        <v>448</v>
      </c>
      <c r="D1067" s="28"/>
      <c r="E1067" s="44"/>
      <c r="F1067" s="44"/>
      <c r="G1067" s="44"/>
      <c r="H1067" s="47"/>
    </row>
    <row r="1068" spans="1:8" ht="15" customHeight="1" x14ac:dyDescent="0.3">
      <c r="A1068" s="33">
        <v>8.5</v>
      </c>
      <c r="B1068" s="33">
        <f>ROUND(2*3.14*0.05,2)</f>
        <v>0.31</v>
      </c>
      <c r="C1068" s="34" t="s">
        <v>92</v>
      </c>
      <c r="D1068" s="35" t="s">
        <v>3</v>
      </c>
      <c r="E1068" s="36">
        <f t="shared" ref="E1068:E1074" si="158">ROUND(A1068*B1068,2)</f>
        <v>2.64</v>
      </c>
      <c r="F1068" s="36">
        <v>1</v>
      </c>
      <c r="G1068" s="36">
        <f t="shared" ref="G1068:G1083" si="159">ROUND(E1068*F1068,2)</f>
        <v>2.64</v>
      </c>
      <c r="H1068" s="993" t="s">
        <v>27</v>
      </c>
    </row>
    <row r="1069" spans="1:8" ht="15" customHeight="1" x14ac:dyDescent="0.3">
      <c r="A1069" s="33">
        <v>62.4</v>
      </c>
      <c r="B1069" s="33">
        <f>ROUND(2*3.14*0.0625,2)</f>
        <v>0.39</v>
      </c>
      <c r="C1069" s="34" t="s">
        <v>87</v>
      </c>
      <c r="D1069" s="35" t="s">
        <v>3</v>
      </c>
      <c r="E1069" s="36">
        <f t="shared" si="158"/>
        <v>24.34</v>
      </c>
      <c r="F1069" s="36">
        <v>1</v>
      </c>
      <c r="G1069" s="36">
        <f t="shared" si="159"/>
        <v>24.34</v>
      </c>
      <c r="H1069" s="994"/>
    </row>
    <row r="1070" spans="1:8" ht="15" customHeight="1" x14ac:dyDescent="0.3">
      <c r="A1070" s="33">
        <v>6.7</v>
      </c>
      <c r="B1070" s="33">
        <f>ROUND(2*3.14*0.08,2)</f>
        <v>0.5</v>
      </c>
      <c r="C1070" s="34" t="s">
        <v>93</v>
      </c>
      <c r="D1070" s="35" t="s">
        <v>3</v>
      </c>
      <c r="E1070" s="36">
        <f t="shared" si="158"/>
        <v>3.35</v>
      </c>
      <c r="F1070" s="36">
        <v>1</v>
      </c>
      <c r="G1070" s="36">
        <f t="shared" si="159"/>
        <v>3.35</v>
      </c>
      <c r="H1070" s="994"/>
    </row>
    <row r="1071" spans="1:8" ht="15" customHeight="1" x14ac:dyDescent="0.3">
      <c r="A1071" s="33">
        <v>13.4</v>
      </c>
      <c r="B1071" s="33">
        <f>0.2*2+0.15*2</f>
        <v>0.7</v>
      </c>
      <c r="C1071" s="34" t="s">
        <v>111</v>
      </c>
      <c r="D1071" s="35" t="s">
        <v>3</v>
      </c>
      <c r="E1071" s="36">
        <f t="shared" si="158"/>
        <v>9.3800000000000008</v>
      </c>
      <c r="F1071" s="36">
        <v>1</v>
      </c>
      <c r="G1071" s="36">
        <f t="shared" si="159"/>
        <v>9.3800000000000008</v>
      </c>
      <c r="H1071" s="994"/>
    </row>
    <row r="1072" spans="1:8" ht="15" customHeight="1" x14ac:dyDescent="0.3">
      <c r="A1072" s="33">
        <v>13.4</v>
      </c>
      <c r="B1072" s="33">
        <f>0.2*2+0.25*2</f>
        <v>0.9</v>
      </c>
      <c r="C1072" s="34" t="s">
        <v>441</v>
      </c>
      <c r="D1072" s="35" t="s">
        <v>3</v>
      </c>
      <c r="E1072" s="36">
        <f t="shared" si="158"/>
        <v>12.06</v>
      </c>
      <c r="F1072" s="36">
        <v>1</v>
      </c>
      <c r="G1072" s="36">
        <f t="shared" si="159"/>
        <v>12.06</v>
      </c>
      <c r="H1072" s="994"/>
    </row>
    <row r="1073" spans="1:8" ht="15" customHeight="1" x14ac:dyDescent="0.3">
      <c r="A1073" s="33">
        <v>13.4</v>
      </c>
      <c r="B1073" s="33">
        <f>0.25*4</f>
        <v>1</v>
      </c>
      <c r="C1073" s="34" t="s">
        <v>418</v>
      </c>
      <c r="D1073" s="35" t="s">
        <v>3</v>
      </c>
      <c r="E1073" s="36">
        <f t="shared" si="158"/>
        <v>13.4</v>
      </c>
      <c r="F1073" s="36">
        <v>1</v>
      </c>
      <c r="G1073" s="36">
        <f t="shared" si="159"/>
        <v>13.4</v>
      </c>
      <c r="H1073" s="994"/>
    </row>
    <row r="1074" spans="1:8" ht="15" customHeight="1" x14ac:dyDescent="0.3">
      <c r="A1074" s="33">
        <v>56.5</v>
      </c>
      <c r="B1074" s="33">
        <f>0.3*2+0.25*2</f>
        <v>1.1000000000000001</v>
      </c>
      <c r="C1074" s="34" t="s">
        <v>442</v>
      </c>
      <c r="D1074" s="35" t="s">
        <v>3</v>
      </c>
      <c r="E1074" s="36">
        <f t="shared" si="158"/>
        <v>62.15</v>
      </c>
      <c r="F1074" s="36">
        <v>1</v>
      </c>
      <c r="G1074" s="36">
        <f t="shared" si="159"/>
        <v>62.15</v>
      </c>
      <c r="H1074" s="994"/>
    </row>
    <row r="1075" spans="1:8" ht="15" customHeight="1" x14ac:dyDescent="0.3">
      <c r="A1075" s="33"/>
      <c r="B1075" s="33"/>
      <c r="C1075" s="38" t="s">
        <v>39</v>
      </c>
      <c r="D1075" s="41" t="s">
        <v>18</v>
      </c>
      <c r="E1075" s="54">
        <v>2</v>
      </c>
      <c r="F1075" s="39">
        <v>1</v>
      </c>
      <c r="G1075" s="39">
        <f t="shared" si="159"/>
        <v>2</v>
      </c>
      <c r="H1075" s="994"/>
    </row>
    <row r="1076" spans="1:8" ht="15" customHeight="1" x14ac:dyDescent="0.3">
      <c r="A1076" s="33"/>
      <c r="B1076" s="33"/>
      <c r="C1076" s="38" t="s">
        <v>38</v>
      </c>
      <c r="D1076" s="37" t="s">
        <v>18</v>
      </c>
      <c r="E1076" s="48">
        <f>18*2+2+2</f>
        <v>40</v>
      </c>
      <c r="F1076" s="39">
        <v>1</v>
      </c>
      <c r="G1076" s="39">
        <f t="shared" si="159"/>
        <v>40</v>
      </c>
      <c r="H1076" s="994"/>
    </row>
    <row r="1077" spans="1:8" ht="15" customHeight="1" x14ac:dyDescent="0.3">
      <c r="A1077" s="33"/>
      <c r="B1077" s="33"/>
      <c r="C1077" s="38" t="s">
        <v>443</v>
      </c>
      <c r="D1077" s="37" t="s">
        <v>18</v>
      </c>
      <c r="E1077" s="48">
        <v>2</v>
      </c>
      <c r="F1077" s="39">
        <v>1</v>
      </c>
      <c r="G1077" s="39">
        <f t="shared" si="159"/>
        <v>2</v>
      </c>
      <c r="H1077" s="994"/>
    </row>
    <row r="1078" spans="1:8" ht="15" customHeight="1" x14ac:dyDescent="0.3">
      <c r="A1078" s="33"/>
      <c r="B1078" s="33"/>
      <c r="C1078" s="38" t="s">
        <v>436</v>
      </c>
      <c r="D1078" s="37" t="s">
        <v>18</v>
      </c>
      <c r="E1078" s="48">
        <f>1+1</f>
        <v>2</v>
      </c>
      <c r="F1078" s="39">
        <v>1</v>
      </c>
      <c r="G1078" s="39">
        <f t="shared" si="159"/>
        <v>2</v>
      </c>
      <c r="H1078" s="994"/>
    </row>
    <row r="1079" spans="1:8" ht="15" customHeight="1" x14ac:dyDescent="0.3">
      <c r="A1079" s="33"/>
      <c r="B1079" s="33"/>
      <c r="C1079" s="38" t="s">
        <v>444</v>
      </c>
      <c r="D1079" s="37" t="s">
        <v>18</v>
      </c>
      <c r="E1079" s="48">
        <f t="shared" ref="E1079:E1082" si="160">1+1</f>
        <v>2</v>
      </c>
      <c r="F1079" s="39">
        <v>1</v>
      </c>
      <c r="G1079" s="39">
        <f t="shared" si="159"/>
        <v>2</v>
      </c>
      <c r="H1079" s="994"/>
    </row>
    <row r="1080" spans="1:8" ht="15.75" customHeight="1" x14ac:dyDescent="0.3">
      <c r="A1080" s="33"/>
      <c r="B1080" s="33"/>
      <c r="C1080" s="38" t="s">
        <v>445</v>
      </c>
      <c r="D1080" s="37" t="s">
        <v>18</v>
      </c>
      <c r="E1080" s="48">
        <f t="shared" si="160"/>
        <v>2</v>
      </c>
      <c r="F1080" s="39">
        <v>1</v>
      </c>
      <c r="G1080" s="39">
        <f t="shared" si="159"/>
        <v>2</v>
      </c>
      <c r="H1080" s="994"/>
    </row>
    <row r="1081" spans="1:8" ht="15.75" customHeight="1" x14ac:dyDescent="0.3">
      <c r="A1081" s="33"/>
      <c r="B1081" s="33"/>
      <c r="C1081" s="38" t="s">
        <v>446</v>
      </c>
      <c r="D1081" s="37" t="s">
        <v>18</v>
      </c>
      <c r="E1081" s="48">
        <f t="shared" si="160"/>
        <v>2</v>
      </c>
      <c r="F1081" s="39">
        <v>1</v>
      </c>
      <c r="G1081" s="39">
        <f t="shared" si="159"/>
        <v>2</v>
      </c>
      <c r="H1081" s="994"/>
    </row>
    <row r="1082" spans="1:8" ht="15.75" customHeight="1" x14ac:dyDescent="0.3">
      <c r="A1082" s="33"/>
      <c r="B1082" s="33"/>
      <c r="C1082" s="38" t="s">
        <v>447</v>
      </c>
      <c r="D1082" s="37" t="s">
        <v>18</v>
      </c>
      <c r="E1082" s="48">
        <f t="shared" si="160"/>
        <v>2</v>
      </c>
      <c r="F1082" s="39">
        <v>1</v>
      </c>
      <c r="G1082" s="39">
        <f t="shared" si="159"/>
        <v>2</v>
      </c>
      <c r="H1082" s="994"/>
    </row>
    <row r="1083" spans="1:8" ht="30" customHeight="1" x14ac:dyDescent="0.3">
      <c r="A1083" s="33"/>
      <c r="B1083" s="33"/>
      <c r="C1083" s="38" t="s">
        <v>109</v>
      </c>
      <c r="D1083" s="37" t="s">
        <v>18</v>
      </c>
      <c r="E1083" s="48">
        <v>20</v>
      </c>
      <c r="F1083" s="39">
        <v>1</v>
      </c>
      <c r="G1083" s="39">
        <f t="shared" si="159"/>
        <v>20</v>
      </c>
      <c r="H1083" s="995"/>
    </row>
    <row r="1084" spans="1:8" ht="30" customHeight="1" x14ac:dyDescent="0.3">
      <c r="A1084" s="33"/>
      <c r="B1084" s="33"/>
      <c r="C1084" s="38" t="s">
        <v>61</v>
      </c>
      <c r="D1084" s="42" t="s">
        <v>3</v>
      </c>
      <c r="E1084" s="36">
        <v>143.79</v>
      </c>
      <c r="F1084" s="39"/>
      <c r="G1084" s="39"/>
      <c r="H1084" s="996" t="s">
        <v>42</v>
      </c>
    </row>
    <row r="1085" spans="1:8" ht="15" customHeight="1" x14ac:dyDescent="0.3">
      <c r="A1085" s="33"/>
      <c r="B1085" s="33"/>
      <c r="C1085" s="46" t="s">
        <v>62</v>
      </c>
      <c r="D1085" s="42" t="s">
        <v>3</v>
      </c>
      <c r="E1085" s="36">
        <f>E1084</f>
        <v>143.79</v>
      </c>
      <c r="F1085" s="39">
        <v>1.1000000000000001</v>
      </c>
      <c r="G1085" s="39">
        <f>ROUND(E1085*F1085,2)</f>
        <v>158.16999999999999</v>
      </c>
      <c r="H1085" s="997"/>
    </row>
    <row r="1086" spans="1:8" ht="15" customHeight="1" x14ac:dyDescent="0.3">
      <c r="A1086" s="33"/>
      <c r="B1086" s="33"/>
      <c r="C1086" s="46" t="s">
        <v>63</v>
      </c>
      <c r="D1086" s="42" t="s">
        <v>2</v>
      </c>
      <c r="E1086" s="39">
        <f>E1084</f>
        <v>143.79</v>
      </c>
      <c r="F1086" s="39">
        <v>0.7</v>
      </c>
      <c r="G1086" s="39">
        <f>ROUND(E1086*F1086,2)</f>
        <v>100.65</v>
      </c>
      <c r="H1086" s="997"/>
    </row>
    <row r="1087" spans="1:8" ht="15" customHeight="1" x14ac:dyDescent="0.3">
      <c r="A1087" s="43"/>
      <c r="B1087" s="43"/>
      <c r="C1087" s="29" t="s">
        <v>449</v>
      </c>
      <c r="D1087" s="28"/>
      <c r="E1087" s="44"/>
      <c r="F1087" s="44"/>
      <c r="G1087" s="44"/>
      <c r="H1087" s="47"/>
    </row>
    <row r="1088" spans="1:8" ht="15" customHeight="1" x14ac:dyDescent="0.3">
      <c r="A1088" s="33">
        <v>8.5</v>
      </c>
      <c r="B1088" s="33">
        <f>ROUND(2*3.14*0.05,2)</f>
        <v>0.31</v>
      </c>
      <c r="C1088" s="34" t="s">
        <v>92</v>
      </c>
      <c r="D1088" s="35" t="s">
        <v>3</v>
      </c>
      <c r="E1088" s="36">
        <f t="shared" ref="E1088:E1094" si="161">ROUND(A1088*B1088,2)</f>
        <v>2.64</v>
      </c>
      <c r="F1088" s="36">
        <v>1</v>
      </c>
      <c r="G1088" s="36">
        <f t="shared" ref="G1088:G1103" si="162">ROUND(E1088*F1088,2)</f>
        <v>2.64</v>
      </c>
      <c r="H1088" s="993" t="s">
        <v>27</v>
      </c>
    </row>
    <row r="1089" spans="1:8" ht="15" customHeight="1" x14ac:dyDescent="0.3">
      <c r="A1089" s="33">
        <v>62.4</v>
      </c>
      <c r="B1089" s="33">
        <f>ROUND(2*3.14*0.0625,2)</f>
        <v>0.39</v>
      </c>
      <c r="C1089" s="34" t="s">
        <v>87</v>
      </c>
      <c r="D1089" s="35" t="s">
        <v>3</v>
      </c>
      <c r="E1089" s="36">
        <f t="shared" si="161"/>
        <v>24.34</v>
      </c>
      <c r="F1089" s="36">
        <v>1</v>
      </c>
      <c r="G1089" s="36">
        <f t="shared" si="162"/>
        <v>24.34</v>
      </c>
      <c r="H1089" s="994"/>
    </row>
    <row r="1090" spans="1:8" ht="15" customHeight="1" x14ac:dyDescent="0.3">
      <c r="A1090" s="33">
        <v>6.7</v>
      </c>
      <c r="B1090" s="33">
        <f>ROUND(2*3.14*0.08,2)</f>
        <v>0.5</v>
      </c>
      <c r="C1090" s="34" t="s">
        <v>93</v>
      </c>
      <c r="D1090" s="35" t="s">
        <v>3</v>
      </c>
      <c r="E1090" s="36">
        <f t="shared" si="161"/>
        <v>3.35</v>
      </c>
      <c r="F1090" s="36">
        <v>1</v>
      </c>
      <c r="G1090" s="36">
        <f t="shared" si="162"/>
        <v>3.35</v>
      </c>
      <c r="H1090" s="994"/>
    </row>
    <row r="1091" spans="1:8" ht="15" customHeight="1" x14ac:dyDescent="0.3">
      <c r="A1091" s="33">
        <v>13.4</v>
      </c>
      <c r="B1091" s="33">
        <f>0.2*2+0.15*2</f>
        <v>0.7</v>
      </c>
      <c r="C1091" s="34" t="s">
        <v>111</v>
      </c>
      <c r="D1091" s="35" t="s">
        <v>3</v>
      </c>
      <c r="E1091" s="36">
        <f t="shared" si="161"/>
        <v>9.3800000000000008</v>
      </c>
      <c r="F1091" s="36">
        <v>1</v>
      </c>
      <c r="G1091" s="36">
        <f t="shared" si="162"/>
        <v>9.3800000000000008</v>
      </c>
      <c r="H1091" s="994"/>
    </row>
    <row r="1092" spans="1:8" ht="15" customHeight="1" x14ac:dyDescent="0.3">
      <c r="A1092" s="33">
        <v>13.4</v>
      </c>
      <c r="B1092" s="33">
        <f>0.3*2+0.15*2</f>
        <v>0.89999999999999991</v>
      </c>
      <c r="C1092" s="34" t="s">
        <v>112</v>
      </c>
      <c r="D1092" s="35" t="s">
        <v>3</v>
      </c>
      <c r="E1092" s="36">
        <f t="shared" si="161"/>
        <v>12.06</v>
      </c>
      <c r="F1092" s="36">
        <v>1</v>
      </c>
      <c r="G1092" s="36">
        <f t="shared" si="162"/>
        <v>12.06</v>
      </c>
      <c r="H1092" s="994"/>
    </row>
    <row r="1093" spans="1:8" ht="15" customHeight="1" x14ac:dyDescent="0.3">
      <c r="A1093" s="33">
        <v>13.4</v>
      </c>
      <c r="B1093" s="33">
        <f>0.4*2+0.15*2</f>
        <v>1.1000000000000001</v>
      </c>
      <c r="C1093" s="34" t="s">
        <v>113</v>
      </c>
      <c r="D1093" s="35" t="s">
        <v>3</v>
      </c>
      <c r="E1093" s="36">
        <f t="shared" si="161"/>
        <v>14.74</v>
      </c>
      <c r="F1093" s="36">
        <v>1</v>
      </c>
      <c r="G1093" s="36">
        <f t="shared" si="162"/>
        <v>14.74</v>
      </c>
      <c r="H1093" s="994"/>
    </row>
    <row r="1094" spans="1:8" ht="15" customHeight="1" x14ac:dyDescent="0.3">
      <c r="A1094" s="33">
        <v>56.5</v>
      </c>
      <c r="B1094" s="33">
        <f>0.5*2+0.15*2</f>
        <v>1.3</v>
      </c>
      <c r="C1094" s="34" t="s">
        <v>114</v>
      </c>
      <c r="D1094" s="35" t="s">
        <v>3</v>
      </c>
      <c r="E1094" s="36">
        <f t="shared" si="161"/>
        <v>73.45</v>
      </c>
      <c r="F1094" s="36">
        <v>1</v>
      </c>
      <c r="G1094" s="36">
        <f t="shared" si="162"/>
        <v>73.45</v>
      </c>
      <c r="H1094" s="994"/>
    </row>
    <row r="1095" spans="1:8" ht="15" customHeight="1" x14ac:dyDescent="0.3">
      <c r="A1095" s="33"/>
      <c r="B1095" s="33"/>
      <c r="C1095" s="38" t="s">
        <v>39</v>
      </c>
      <c r="D1095" s="41" t="s">
        <v>18</v>
      </c>
      <c r="E1095" s="54">
        <v>2</v>
      </c>
      <c r="F1095" s="39">
        <v>1</v>
      </c>
      <c r="G1095" s="39">
        <f t="shared" si="162"/>
        <v>2</v>
      </c>
      <c r="H1095" s="994"/>
    </row>
    <row r="1096" spans="1:8" ht="15" customHeight="1" x14ac:dyDescent="0.3">
      <c r="A1096" s="33"/>
      <c r="B1096" s="33"/>
      <c r="C1096" s="38" t="s">
        <v>38</v>
      </c>
      <c r="D1096" s="37" t="s">
        <v>18</v>
      </c>
      <c r="E1096" s="48">
        <f>18*2+2+2</f>
        <v>40</v>
      </c>
      <c r="F1096" s="39">
        <v>1</v>
      </c>
      <c r="G1096" s="39">
        <f t="shared" si="162"/>
        <v>40</v>
      </c>
      <c r="H1096" s="994"/>
    </row>
    <row r="1097" spans="1:8" ht="15" customHeight="1" x14ac:dyDescent="0.3">
      <c r="A1097" s="33"/>
      <c r="B1097" s="33"/>
      <c r="C1097" s="38" t="s">
        <v>450</v>
      </c>
      <c r="D1097" s="37" t="s">
        <v>18</v>
      </c>
      <c r="E1097" s="48">
        <v>2</v>
      </c>
      <c r="F1097" s="39">
        <v>1</v>
      </c>
      <c r="G1097" s="39">
        <f t="shared" si="162"/>
        <v>2</v>
      </c>
      <c r="H1097" s="994"/>
    </row>
    <row r="1098" spans="1:8" ht="15" customHeight="1" x14ac:dyDescent="0.3">
      <c r="A1098" s="33"/>
      <c r="B1098" s="33"/>
      <c r="C1098" s="38" t="s">
        <v>436</v>
      </c>
      <c r="D1098" s="37" t="s">
        <v>18</v>
      </c>
      <c r="E1098" s="48">
        <f>1+1</f>
        <v>2</v>
      </c>
      <c r="F1098" s="39">
        <v>1</v>
      </c>
      <c r="G1098" s="39">
        <f t="shared" si="162"/>
        <v>2</v>
      </c>
      <c r="H1098" s="994"/>
    </row>
    <row r="1099" spans="1:8" ht="15" customHeight="1" x14ac:dyDescent="0.3">
      <c r="A1099" s="33"/>
      <c r="B1099" s="33"/>
      <c r="C1099" s="38" t="s">
        <v>444</v>
      </c>
      <c r="D1099" s="37" t="s">
        <v>18</v>
      </c>
      <c r="E1099" s="48">
        <f t="shared" ref="E1099:E1102" si="163">1+1</f>
        <v>2</v>
      </c>
      <c r="F1099" s="39">
        <v>1</v>
      </c>
      <c r="G1099" s="39">
        <f t="shared" si="162"/>
        <v>2</v>
      </c>
      <c r="H1099" s="994"/>
    </row>
    <row r="1100" spans="1:8" ht="15.75" customHeight="1" x14ac:dyDescent="0.3">
      <c r="A1100" s="33"/>
      <c r="B1100" s="33"/>
      <c r="C1100" s="38" t="s">
        <v>117</v>
      </c>
      <c r="D1100" s="37" t="s">
        <v>18</v>
      </c>
      <c r="E1100" s="48">
        <f t="shared" si="163"/>
        <v>2</v>
      </c>
      <c r="F1100" s="39">
        <v>1</v>
      </c>
      <c r="G1100" s="39">
        <f t="shared" si="162"/>
        <v>2</v>
      </c>
      <c r="H1100" s="994"/>
    </row>
    <row r="1101" spans="1:8" ht="15.75" customHeight="1" x14ac:dyDescent="0.3">
      <c r="A1101" s="33"/>
      <c r="B1101" s="33"/>
      <c r="C1101" s="38" t="s">
        <v>451</v>
      </c>
      <c r="D1101" s="37" t="s">
        <v>18</v>
      </c>
      <c r="E1101" s="48">
        <f t="shared" si="163"/>
        <v>2</v>
      </c>
      <c r="F1101" s="39">
        <v>1</v>
      </c>
      <c r="G1101" s="39">
        <f t="shared" si="162"/>
        <v>2</v>
      </c>
      <c r="H1101" s="994"/>
    </row>
    <row r="1102" spans="1:8" ht="15.75" customHeight="1" x14ac:dyDescent="0.3">
      <c r="A1102" s="33"/>
      <c r="B1102" s="33"/>
      <c r="C1102" s="38" t="s">
        <v>452</v>
      </c>
      <c r="D1102" s="37" t="s">
        <v>18</v>
      </c>
      <c r="E1102" s="48">
        <f t="shared" si="163"/>
        <v>2</v>
      </c>
      <c r="F1102" s="39">
        <v>1</v>
      </c>
      <c r="G1102" s="39">
        <f t="shared" si="162"/>
        <v>2</v>
      </c>
      <c r="H1102" s="994"/>
    </row>
    <row r="1103" spans="1:8" ht="30" customHeight="1" x14ac:dyDescent="0.3">
      <c r="A1103" s="33"/>
      <c r="B1103" s="33"/>
      <c r="C1103" s="38" t="s">
        <v>109</v>
      </c>
      <c r="D1103" s="37" t="s">
        <v>18</v>
      </c>
      <c r="E1103" s="48">
        <v>20</v>
      </c>
      <c r="F1103" s="39">
        <v>1</v>
      </c>
      <c r="G1103" s="39">
        <f t="shared" si="162"/>
        <v>20</v>
      </c>
      <c r="H1103" s="995"/>
    </row>
    <row r="1104" spans="1:8" ht="30" customHeight="1" x14ac:dyDescent="0.3">
      <c r="A1104" s="33"/>
      <c r="B1104" s="33"/>
      <c r="C1104" s="38" t="s">
        <v>61</v>
      </c>
      <c r="D1104" s="42" t="s">
        <v>3</v>
      </c>
      <c r="E1104" s="36">
        <v>157.07</v>
      </c>
      <c r="F1104" s="39"/>
      <c r="G1104" s="39"/>
      <c r="H1104" s="996" t="s">
        <v>42</v>
      </c>
    </row>
    <row r="1105" spans="1:8" ht="15" customHeight="1" x14ac:dyDescent="0.3">
      <c r="A1105" s="33"/>
      <c r="B1105" s="33"/>
      <c r="C1105" s="46" t="s">
        <v>62</v>
      </c>
      <c r="D1105" s="42" t="s">
        <v>3</v>
      </c>
      <c r="E1105" s="36">
        <f>E1104</f>
        <v>157.07</v>
      </c>
      <c r="F1105" s="39">
        <v>1.1000000000000001</v>
      </c>
      <c r="G1105" s="39">
        <f>ROUND(E1105*F1105,2)</f>
        <v>172.78</v>
      </c>
      <c r="H1105" s="997"/>
    </row>
    <row r="1106" spans="1:8" ht="15" customHeight="1" x14ac:dyDescent="0.3">
      <c r="A1106" s="33"/>
      <c r="B1106" s="33"/>
      <c r="C1106" s="46" t="s">
        <v>63</v>
      </c>
      <c r="D1106" s="42" t="s">
        <v>2</v>
      </c>
      <c r="E1106" s="39">
        <f>E1104</f>
        <v>157.07</v>
      </c>
      <c r="F1106" s="39">
        <v>0.7</v>
      </c>
      <c r="G1106" s="39">
        <f>ROUND(E1106*F1106,2)</f>
        <v>109.95</v>
      </c>
      <c r="H1106" s="997"/>
    </row>
    <row r="1107" spans="1:8" ht="15" customHeight="1" x14ac:dyDescent="0.3">
      <c r="A1107" s="43"/>
      <c r="B1107" s="43"/>
      <c r="C1107" s="29" t="s">
        <v>453</v>
      </c>
      <c r="D1107" s="28"/>
      <c r="E1107" s="44"/>
      <c r="F1107" s="44"/>
      <c r="G1107" s="44"/>
      <c r="H1107" s="44"/>
    </row>
    <row r="1108" spans="1:8" ht="15" customHeight="1" x14ac:dyDescent="0.3">
      <c r="A1108" s="33">
        <v>8.5</v>
      </c>
      <c r="B1108" s="33">
        <f>ROUND(2*3.14*0.05,2)</f>
        <v>0.31</v>
      </c>
      <c r="C1108" s="34" t="s">
        <v>92</v>
      </c>
      <c r="D1108" s="35" t="s">
        <v>3</v>
      </c>
      <c r="E1108" s="36">
        <f t="shared" ref="E1108:E1115" si="164">ROUND(A1108*B1108,2)</f>
        <v>2.64</v>
      </c>
      <c r="F1108" s="36">
        <v>1</v>
      </c>
      <c r="G1108" s="36">
        <f t="shared" ref="G1108:G1125" si="165">ROUND(E1108*F1108,2)</f>
        <v>2.64</v>
      </c>
      <c r="H1108" s="993" t="s">
        <v>27</v>
      </c>
    </row>
    <row r="1109" spans="1:8" ht="15" customHeight="1" x14ac:dyDescent="0.3">
      <c r="A1109" s="33">
        <v>62.4</v>
      </c>
      <c r="B1109" s="33">
        <f>ROUND(2*3.14*0.0625,2)</f>
        <v>0.39</v>
      </c>
      <c r="C1109" s="34" t="s">
        <v>87</v>
      </c>
      <c r="D1109" s="35" t="s">
        <v>3</v>
      </c>
      <c r="E1109" s="36">
        <f t="shared" si="164"/>
        <v>24.34</v>
      </c>
      <c r="F1109" s="36">
        <v>1</v>
      </c>
      <c r="G1109" s="36">
        <f t="shared" si="165"/>
        <v>24.34</v>
      </c>
      <c r="H1109" s="994"/>
    </row>
    <row r="1110" spans="1:8" ht="15" customHeight="1" x14ac:dyDescent="0.3">
      <c r="A1110" s="33">
        <v>6.7</v>
      </c>
      <c r="B1110" s="33">
        <f>ROUND(2*3.14*0.08,2)</f>
        <v>0.5</v>
      </c>
      <c r="C1110" s="34" t="s">
        <v>93</v>
      </c>
      <c r="D1110" s="35" t="s">
        <v>3</v>
      </c>
      <c r="E1110" s="36">
        <f t="shared" si="164"/>
        <v>3.35</v>
      </c>
      <c r="F1110" s="36">
        <v>1</v>
      </c>
      <c r="G1110" s="36">
        <f t="shared" si="165"/>
        <v>3.35</v>
      </c>
      <c r="H1110" s="994"/>
    </row>
    <row r="1111" spans="1:8" ht="15" customHeight="1" x14ac:dyDescent="0.3">
      <c r="A1111" s="33">
        <v>6.6</v>
      </c>
      <c r="B1111" s="33">
        <f>0.2*2+0.15*2</f>
        <v>0.7</v>
      </c>
      <c r="C1111" s="34" t="s">
        <v>111</v>
      </c>
      <c r="D1111" s="35" t="s">
        <v>3</v>
      </c>
      <c r="E1111" s="36">
        <f t="shared" si="164"/>
        <v>4.62</v>
      </c>
      <c r="F1111" s="36">
        <v>1</v>
      </c>
      <c r="G1111" s="36">
        <f t="shared" si="165"/>
        <v>4.62</v>
      </c>
      <c r="H1111" s="994"/>
    </row>
    <row r="1112" spans="1:8" ht="15" customHeight="1" x14ac:dyDescent="0.3">
      <c r="A1112" s="33">
        <v>13.4</v>
      </c>
      <c r="B1112" s="33">
        <f>0.3*2+0.15*2</f>
        <v>0.89999999999999991</v>
      </c>
      <c r="C1112" s="34" t="s">
        <v>112</v>
      </c>
      <c r="D1112" s="35" t="s">
        <v>3</v>
      </c>
      <c r="E1112" s="36">
        <f t="shared" si="164"/>
        <v>12.06</v>
      </c>
      <c r="F1112" s="36">
        <v>1</v>
      </c>
      <c r="G1112" s="36">
        <f t="shared" si="165"/>
        <v>12.06</v>
      </c>
      <c r="H1112" s="994"/>
    </row>
    <row r="1113" spans="1:8" ht="15" customHeight="1" x14ac:dyDescent="0.3">
      <c r="A1113" s="33">
        <v>13.4</v>
      </c>
      <c r="B1113" s="33">
        <f>0.4*2+0.15*2</f>
        <v>1.1000000000000001</v>
      </c>
      <c r="C1113" s="34" t="s">
        <v>113</v>
      </c>
      <c r="D1113" s="35" t="s">
        <v>3</v>
      </c>
      <c r="E1113" s="36">
        <f t="shared" si="164"/>
        <v>14.74</v>
      </c>
      <c r="F1113" s="36">
        <v>1</v>
      </c>
      <c r="G1113" s="36">
        <f t="shared" si="165"/>
        <v>14.74</v>
      </c>
      <c r="H1113" s="994"/>
    </row>
    <row r="1114" spans="1:8" ht="15" customHeight="1" x14ac:dyDescent="0.3">
      <c r="A1114" s="33">
        <v>13.4</v>
      </c>
      <c r="B1114" s="33">
        <f>0.5*2+0.15*2</f>
        <v>1.3</v>
      </c>
      <c r="C1114" s="34" t="s">
        <v>114</v>
      </c>
      <c r="D1114" s="35" t="s">
        <v>3</v>
      </c>
      <c r="E1114" s="36">
        <f t="shared" si="164"/>
        <v>17.420000000000002</v>
      </c>
      <c r="F1114" s="36">
        <v>1</v>
      </c>
      <c r="G1114" s="36">
        <f t="shared" si="165"/>
        <v>17.420000000000002</v>
      </c>
      <c r="H1114" s="994"/>
    </row>
    <row r="1115" spans="1:8" ht="15" customHeight="1" x14ac:dyDescent="0.3">
      <c r="A1115" s="33">
        <v>48.7</v>
      </c>
      <c r="B1115" s="33">
        <f>0.6*2+0.15*2</f>
        <v>1.5</v>
      </c>
      <c r="C1115" s="34" t="s">
        <v>115</v>
      </c>
      <c r="D1115" s="35" t="s">
        <v>3</v>
      </c>
      <c r="E1115" s="36">
        <f t="shared" si="164"/>
        <v>73.05</v>
      </c>
      <c r="F1115" s="36">
        <v>1</v>
      </c>
      <c r="G1115" s="36">
        <f t="shared" si="165"/>
        <v>73.05</v>
      </c>
      <c r="H1115" s="994"/>
    </row>
    <row r="1116" spans="1:8" ht="15" customHeight="1" x14ac:dyDescent="0.3">
      <c r="A1116" s="33"/>
      <c r="B1116" s="33"/>
      <c r="C1116" s="38" t="s">
        <v>39</v>
      </c>
      <c r="D1116" s="41" t="s">
        <v>18</v>
      </c>
      <c r="E1116" s="54">
        <v>2</v>
      </c>
      <c r="F1116" s="39">
        <v>1</v>
      </c>
      <c r="G1116" s="39">
        <f t="shared" si="165"/>
        <v>2</v>
      </c>
      <c r="H1116" s="994"/>
    </row>
    <row r="1117" spans="1:8" ht="15" customHeight="1" x14ac:dyDescent="0.3">
      <c r="A1117" s="33"/>
      <c r="B1117" s="33"/>
      <c r="C1117" s="38" t="s">
        <v>38</v>
      </c>
      <c r="D1117" s="37" t="s">
        <v>18</v>
      </c>
      <c r="E1117" s="48">
        <f>18*2+2+2</f>
        <v>40</v>
      </c>
      <c r="F1117" s="39">
        <v>1</v>
      </c>
      <c r="G1117" s="39">
        <f t="shared" si="165"/>
        <v>40</v>
      </c>
      <c r="H1117" s="994"/>
    </row>
    <row r="1118" spans="1:8" ht="15" customHeight="1" x14ac:dyDescent="0.3">
      <c r="A1118" s="33"/>
      <c r="B1118" s="33"/>
      <c r="C1118" s="38" t="s">
        <v>454</v>
      </c>
      <c r="D1118" s="37" t="s">
        <v>18</v>
      </c>
      <c r="E1118" s="48">
        <v>2</v>
      </c>
      <c r="F1118" s="39">
        <v>1</v>
      </c>
      <c r="G1118" s="39">
        <f t="shared" si="165"/>
        <v>2</v>
      </c>
      <c r="H1118" s="994"/>
    </row>
    <row r="1119" spans="1:8" ht="15" customHeight="1" x14ac:dyDescent="0.3">
      <c r="A1119" s="33"/>
      <c r="B1119" s="33"/>
      <c r="C1119" s="38" t="s">
        <v>436</v>
      </c>
      <c r="D1119" s="37" t="s">
        <v>18</v>
      </c>
      <c r="E1119" s="48">
        <f>1+1</f>
        <v>2</v>
      </c>
      <c r="F1119" s="39">
        <v>1</v>
      </c>
      <c r="G1119" s="39">
        <f t="shared" si="165"/>
        <v>2</v>
      </c>
      <c r="H1119" s="994"/>
    </row>
    <row r="1120" spans="1:8" ht="15" customHeight="1" x14ac:dyDescent="0.3">
      <c r="A1120" s="33"/>
      <c r="B1120" s="33"/>
      <c r="C1120" s="38" t="s">
        <v>444</v>
      </c>
      <c r="D1120" s="37" t="s">
        <v>18</v>
      </c>
      <c r="E1120" s="48">
        <f t="shared" ref="E1120:E1124" si="166">1+1</f>
        <v>2</v>
      </c>
      <c r="F1120" s="39">
        <v>1</v>
      </c>
      <c r="G1120" s="39">
        <f t="shared" si="165"/>
        <v>2</v>
      </c>
      <c r="H1120" s="994"/>
    </row>
    <row r="1121" spans="1:8" ht="15.75" customHeight="1" x14ac:dyDescent="0.3">
      <c r="A1121" s="33"/>
      <c r="B1121" s="33"/>
      <c r="C1121" s="38" t="s">
        <v>117</v>
      </c>
      <c r="D1121" s="37" t="s">
        <v>18</v>
      </c>
      <c r="E1121" s="48">
        <f t="shared" si="166"/>
        <v>2</v>
      </c>
      <c r="F1121" s="39">
        <v>1</v>
      </c>
      <c r="G1121" s="39">
        <f t="shared" si="165"/>
        <v>2</v>
      </c>
      <c r="H1121" s="994"/>
    </row>
    <row r="1122" spans="1:8" ht="15.75" customHeight="1" x14ac:dyDescent="0.3">
      <c r="A1122" s="33"/>
      <c r="B1122" s="33"/>
      <c r="C1122" s="38" t="s">
        <v>451</v>
      </c>
      <c r="D1122" s="37" t="s">
        <v>18</v>
      </c>
      <c r="E1122" s="48">
        <f t="shared" si="166"/>
        <v>2</v>
      </c>
      <c r="F1122" s="39">
        <v>1</v>
      </c>
      <c r="G1122" s="39">
        <f t="shared" si="165"/>
        <v>2</v>
      </c>
      <c r="H1122" s="994"/>
    </row>
    <row r="1123" spans="1:8" ht="15.75" customHeight="1" x14ac:dyDescent="0.3">
      <c r="A1123" s="33"/>
      <c r="B1123" s="33"/>
      <c r="C1123" s="38" t="s">
        <v>452</v>
      </c>
      <c r="D1123" s="37" t="s">
        <v>18</v>
      </c>
      <c r="E1123" s="48">
        <f t="shared" si="166"/>
        <v>2</v>
      </c>
      <c r="F1123" s="39">
        <v>1</v>
      </c>
      <c r="G1123" s="39">
        <f t="shared" si="165"/>
        <v>2</v>
      </c>
      <c r="H1123" s="994"/>
    </row>
    <row r="1124" spans="1:8" ht="15.75" customHeight="1" x14ac:dyDescent="0.3">
      <c r="A1124" s="33"/>
      <c r="B1124" s="33"/>
      <c r="C1124" s="38" t="s">
        <v>120</v>
      </c>
      <c r="D1124" s="37" t="s">
        <v>18</v>
      </c>
      <c r="E1124" s="48">
        <f t="shared" si="166"/>
        <v>2</v>
      </c>
      <c r="F1124" s="39">
        <v>1</v>
      </c>
      <c r="G1124" s="39">
        <f t="shared" si="165"/>
        <v>2</v>
      </c>
      <c r="H1124" s="994"/>
    </row>
    <row r="1125" spans="1:8" ht="30" customHeight="1" x14ac:dyDescent="0.3">
      <c r="A1125" s="33"/>
      <c r="B1125" s="33"/>
      <c r="C1125" s="38" t="s">
        <v>109</v>
      </c>
      <c r="D1125" s="37" t="s">
        <v>18</v>
      </c>
      <c r="E1125" s="48">
        <v>20</v>
      </c>
      <c r="F1125" s="39">
        <v>1</v>
      </c>
      <c r="G1125" s="39">
        <f t="shared" si="165"/>
        <v>20</v>
      </c>
      <c r="H1125" s="995"/>
    </row>
    <row r="1126" spans="1:8" ht="30" customHeight="1" x14ac:dyDescent="0.3">
      <c r="A1126" s="33"/>
      <c r="B1126" s="33"/>
      <c r="C1126" s="38" t="s">
        <v>61</v>
      </c>
      <c r="D1126" s="42" t="s">
        <v>3</v>
      </c>
      <c r="E1126" s="36">
        <v>170.08999999999997</v>
      </c>
      <c r="F1126" s="39"/>
      <c r="G1126" s="39"/>
      <c r="H1126" s="996" t="s">
        <v>42</v>
      </c>
    </row>
    <row r="1127" spans="1:8" ht="15" customHeight="1" x14ac:dyDescent="0.3">
      <c r="A1127" s="33"/>
      <c r="B1127" s="33"/>
      <c r="C1127" s="46" t="s">
        <v>62</v>
      </c>
      <c r="D1127" s="42" t="s">
        <v>3</v>
      </c>
      <c r="E1127" s="36">
        <f>E1126</f>
        <v>170.08999999999997</v>
      </c>
      <c r="F1127" s="39">
        <v>1.1000000000000001</v>
      </c>
      <c r="G1127" s="39">
        <f>ROUND(E1127*F1127,2)</f>
        <v>187.1</v>
      </c>
      <c r="H1127" s="997"/>
    </row>
    <row r="1128" spans="1:8" ht="15" customHeight="1" x14ac:dyDescent="0.3">
      <c r="A1128" s="33"/>
      <c r="B1128" s="33"/>
      <c r="C1128" s="46" t="s">
        <v>63</v>
      </c>
      <c r="D1128" s="42" t="s">
        <v>2</v>
      </c>
      <c r="E1128" s="39">
        <f>E1126</f>
        <v>170.08999999999997</v>
      </c>
      <c r="F1128" s="39">
        <v>0.7</v>
      </c>
      <c r="G1128" s="39">
        <f>ROUND(E1128*F1128,2)</f>
        <v>119.06</v>
      </c>
      <c r="H1128" s="997"/>
    </row>
    <row r="1129" spans="1:8" ht="15" customHeight="1" x14ac:dyDescent="0.3">
      <c r="A1129" s="43"/>
      <c r="B1129" s="43"/>
      <c r="C1129" s="29" t="s">
        <v>455</v>
      </c>
      <c r="D1129" s="28"/>
      <c r="E1129" s="44"/>
      <c r="F1129" s="44"/>
      <c r="G1129" s="44"/>
      <c r="H1129" s="47"/>
    </row>
    <row r="1130" spans="1:8" ht="15" customHeight="1" x14ac:dyDescent="0.3">
      <c r="A1130" s="33">
        <v>8.5</v>
      </c>
      <c r="B1130" s="33">
        <f>ROUND(2*3.14*0.05,2)</f>
        <v>0.31</v>
      </c>
      <c r="C1130" s="34" t="s">
        <v>92</v>
      </c>
      <c r="D1130" s="35" t="s">
        <v>3</v>
      </c>
      <c r="E1130" s="36">
        <f t="shared" ref="E1130:E1136" si="167">ROUND(A1130*B1130,2)</f>
        <v>2.64</v>
      </c>
      <c r="F1130" s="36">
        <v>1</v>
      </c>
      <c r="G1130" s="36">
        <f t="shared" ref="G1130:G1145" si="168">ROUND(E1130*F1130,2)</f>
        <v>2.64</v>
      </c>
      <c r="H1130" s="993" t="s">
        <v>27</v>
      </c>
    </row>
    <row r="1131" spans="1:8" ht="15" customHeight="1" x14ac:dyDescent="0.3">
      <c r="A1131" s="33">
        <v>98.399999999999991</v>
      </c>
      <c r="B1131" s="33">
        <f>ROUND(2*3.14*0.0625,2)</f>
        <v>0.39</v>
      </c>
      <c r="C1131" s="34" t="s">
        <v>87</v>
      </c>
      <c r="D1131" s="35" t="s">
        <v>3</v>
      </c>
      <c r="E1131" s="36">
        <f t="shared" si="167"/>
        <v>38.380000000000003</v>
      </c>
      <c r="F1131" s="36">
        <v>1</v>
      </c>
      <c r="G1131" s="36">
        <f t="shared" si="168"/>
        <v>38.380000000000003</v>
      </c>
      <c r="H1131" s="994"/>
    </row>
    <row r="1132" spans="1:8" ht="15" customHeight="1" x14ac:dyDescent="0.3">
      <c r="A1132" s="33">
        <v>6.7</v>
      </c>
      <c r="B1132" s="33">
        <f>ROUND(2*3.14*0.08,2)</f>
        <v>0.5</v>
      </c>
      <c r="C1132" s="34" t="s">
        <v>93</v>
      </c>
      <c r="D1132" s="35" t="s">
        <v>3</v>
      </c>
      <c r="E1132" s="36">
        <f t="shared" si="167"/>
        <v>3.35</v>
      </c>
      <c r="F1132" s="36">
        <v>1</v>
      </c>
      <c r="G1132" s="36">
        <f t="shared" si="168"/>
        <v>3.35</v>
      </c>
      <c r="H1132" s="994"/>
    </row>
    <row r="1133" spans="1:8" ht="15" customHeight="1" x14ac:dyDescent="0.3">
      <c r="A1133" s="33">
        <v>13.4</v>
      </c>
      <c r="B1133" s="33">
        <f>0.2*2+0.15*2</f>
        <v>0.7</v>
      </c>
      <c r="C1133" s="34" t="s">
        <v>111</v>
      </c>
      <c r="D1133" s="35" t="s">
        <v>3</v>
      </c>
      <c r="E1133" s="36">
        <f t="shared" si="167"/>
        <v>9.3800000000000008</v>
      </c>
      <c r="F1133" s="36">
        <v>1</v>
      </c>
      <c r="G1133" s="36">
        <f t="shared" si="168"/>
        <v>9.3800000000000008</v>
      </c>
      <c r="H1133" s="994"/>
    </row>
    <row r="1134" spans="1:8" ht="15" customHeight="1" x14ac:dyDescent="0.3">
      <c r="A1134" s="33">
        <v>13.4</v>
      </c>
      <c r="B1134" s="33">
        <f>0.3*2+0.15*2</f>
        <v>0.89999999999999991</v>
      </c>
      <c r="C1134" s="34" t="s">
        <v>112</v>
      </c>
      <c r="D1134" s="35" t="s">
        <v>3</v>
      </c>
      <c r="E1134" s="36">
        <f t="shared" si="167"/>
        <v>12.06</v>
      </c>
      <c r="F1134" s="36">
        <v>1</v>
      </c>
      <c r="G1134" s="36">
        <f t="shared" si="168"/>
        <v>12.06</v>
      </c>
      <c r="H1134" s="994"/>
    </row>
    <row r="1135" spans="1:8" ht="15" customHeight="1" x14ac:dyDescent="0.3">
      <c r="A1135" s="33">
        <v>13.4</v>
      </c>
      <c r="B1135" s="33">
        <f>0.4*2+0.15*2</f>
        <v>1.1000000000000001</v>
      </c>
      <c r="C1135" s="34" t="s">
        <v>113</v>
      </c>
      <c r="D1135" s="35" t="s">
        <v>3</v>
      </c>
      <c r="E1135" s="36">
        <f t="shared" si="167"/>
        <v>14.74</v>
      </c>
      <c r="F1135" s="36">
        <v>1</v>
      </c>
      <c r="G1135" s="36">
        <f t="shared" si="168"/>
        <v>14.74</v>
      </c>
      <c r="H1135" s="994"/>
    </row>
    <row r="1136" spans="1:8" ht="15.75" customHeight="1" x14ac:dyDescent="0.3">
      <c r="A1136" s="33">
        <v>56.5</v>
      </c>
      <c r="B1136" s="33">
        <f>0.5*2+0.15*2</f>
        <v>1.3</v>
      </c>
      <c r="C1136" s="34" t="s">
        <v>114</v>
      </c>
      <c r="D1136" s="35" t="s">
        <v>3</v>
      </c>
      <c r="E1136" s="36">
        <f t="shared" si="167"/>
        <v>73.45</v>
      </c>
      <c r="F1136" s="36">
        <v>1</v>
      </c>
      <c r="G1136" s="36">
        <f t="shared" si="168"/>
        <v>73.45</v>
      </c>
      <c r="H1136" s="994"/>
    </row>
    <row r="1137" spans="1:8" ht="15" customHeight="1" x14ac:dyDescent="0.3">
      <c r="A1137" s="33"/>
      <c r="B1137" s="33"/>
      <c r="C1137" s="38" t="s">
        <v>39</v>
      </c>
      <c r="D1137" s="41" t="s">
        <v>18</v>
      </c>
      <c r="E1137" s="54">
        <v>2</v>
      </c>
      <c r="F1137" s="39">
        <v>1</v>
      </c>
      <c r="G1137" s="39">
        <f t="shared" si="168"/>
        <v>2</v>
      </c>
      <c r="H1137" s="994"/>
    </row>
    <row r="1138" spans="1:8" ht="15" customHeight="1" x14ac:dyDescent="0.3">
      <c r="A1138" s="33"/>
      <c r="B1138" s="33"/>
      <c r="C1138" s="38" t="s">
        <v>38</v>
      </c>
      <c r="D1138" s="37" t="s">
        <v>18</v>
      </c>
      <c r="E1138" s="48">
        <f>18*2+2+2</f>
        <v>40</v>
      </c>
      <c r="F1138" s="39">
        <v>1</v>
      </c>
      <c r="G1138" s="39">
        <f t="shared" si="168"/>
        <v>40</v>
      </c>
      <c r="H1138" s="994"/>
    </row>
    <row r="1139" spans="1:8" ht="15" customHeight="1" x14ac:dyDescent="0.3">
      <c r="A1139" s="33"/>
      <c r="B1139" s="33"/>
      <c r="C1139" s="38" t="s">
        <v>450</v>
      </c>
      <c r="D1139" s="37" t="s">
        <v>18</v>
      </c>
      <c r="E1139" s="48">
        <v>2</v>
      </c>
      <c r="F1139" s="39">
        <v>1</v>
      </c>
      <c r="G1139" s="39">
        <f t="shared" si="168"/>
        <v>2</v>
      </c>
      <c r="H1139" s="994"/>
    </row>
    <row r="1140" spans="1:8" ht="15" customHeight="1" x14ac:dyDescent="0.3">
      <c r="A1140" s="33"/>
      <c r="B1140" s="33"/>
      <c r="C1140" s="38" t="s">
        <v>436</v>
      </c>
      <c r="D1140" s="37" t="s">
        <v>18</v>
      </c>
      <c r="E1140" s="48">
        <f>1+1</f>
        <v>2</v>
      </c>
      <c r="F1140" s="39">
        <v>1</v>
      </c>
      <c r="G1140" s="39">
        <f t="shared" si="168"/>
        <v>2</v>
      </c>
      <c r="H1140" s="994"/>
    </row>
    <row r="1141" spans="1:8" ht="15" customHeight="1" x14ac:dyDescent="0.3">
      <c r="A1141" s="33"/>
      <c r="B1141" s="33"/>
      <c r="C1141" s="38" t="s">
        <v>444</v>
      </c>
      <c r="D1141" s="37" t="s">
        <v>18</v>
      </c>
      <c r="E1141" s="48">
        <f t="shared" ref="E1141:E1144" si="169">1+1</f>
        <v>2</v>
      </c>
      <c r="F1141" s="39">
        <v>1</v>
      </c>
      <c r="G1141" s="39">
        <f t="shared" si="168"/>
        <v>2</v>
      </c>
      <c r="H1141" s="994"/>
    </row>
    <row r="1142" spans="1:8" ht="15.75" customHeight="1" x14ac:dyDescent="0.3">
      <c r="A1142" s="33"/>
      <c r="B1142" s="33"/>
      <c r="C1142" s="38" t="s">
        <v>117</v>
      </c>
      <c r="D1142" s="37" t="s">
        <v>18</v>
      </c>
      <c r="E1142" s="48">
        <f t="shared" si="169"/>
        <v>2</v>
      </c>
      <c r="F1142" s="39">
        <v>1</v>
      </c>
      <c r="G1142" s="39">
        <f t="shared" si="168"/>
        <v>2</v>
      </c>
      <c r="H1142" s="994"/>
    </row>
    <row r="1143" spans="1:8" ht="15.75" customHeight="1" x14ac:dyDescent="0.3">
      <c r="A1143" s="33"/>
      <c r="B1143" s="33"/>
      <c r="C1143" s="38" t="s">
        <v>451</v>
      </c>
      <c r="D1143" s="37" t="s">
        <v>18</v>
      </c>
      <c r="E1143" s="48">
        <f t="shared" si="169"/>
        <v>2</v>
      </c>
      <c r="F1143" s="39">
        <v>1</v>
      </c>
      <c r="G1143" s="39">
        <f t="shared" si="168"/>
        <v>2</v>
      </c>
      <c r="H1143" s="994"/>
    </row>
    <row r="1144" spans="1:8" ht="15.75" customHeight="1" x14ac:dyDescent="0.3">
      <c r="A1144" s="33"/>
      <c r="B1144" s="33"/>
      <c r="C1144" s="38" t="s">
        <v>452</v>
      </c>
      <c r="D1144" s="37" t="s">
        <v>18</v>
      </c>
      <c r="E1144" s="48">
        <f t="shared" si="169"/>
        <v>2</v>
      </c>
      <c r="F1144" s="39">
        <v>1</v>
      </c>
      <c r="G1144" s="39">
        <f t="shared" si="168"/>
        <v>2</v>
      </c>
      <c r="H1144" s="994"/>
    </row>
    <row r="1145" spans="1:8" ht="30" customHeight="1" x14ac:dyDescent="0.3">
      <c r="A1145" s="33"/>
      <c r="B1145" s="33"/>
      <c r="C1145" s="38" t="s">
        <v>109</v>
      </c>
      <c r="D1145" s="37" t="s">
        <v>18</v>
      </c>
      <c r="E1145" s="48">
        <v>20</v>
      </c>
      <c r="F1145" s="39">
        <v>1</v>
      </c>
      <c r="G1145" s="39">
        <f t="shared" si="168"/>
        <v>20</v>
      </c>
      <c r="H1145" s="995"/>
    </row>
    <row r="1146" spans="1:8" ht="30" customHeight="1" x14ac:dyDescent="0.3">
      <c r="A1146" s="33"/>
      <c r="B1146" s="33"/>
      <c r="C1146" s="38" t="s">
        <v>61</v>
      </c>
      <c r="D1146" s="42" t="s">
        <v>3</v>
      </c>
      <c r="E1146" s="36">
        <v>171.10999999999999</v>
      </c>
      <c r="F1146" s="39"/>
      <c r="G1146" s="39"/>
      <c r="H1146" s="996" t="s">
        <v>42</v>
      </c>
    </row>
    <row r="1147" spans="1:8" ht="15" customHeight="1" x14ac:dyDescent="0.3">
      <c r="A1147" s="33"/>
      <c r="B1147" s="33"/>
      <c r="C1147" s="46" t="s">
        <v>62</v>
      </c>
      <c r="D1147" s="42" t="s">
        <v>3</v>
      </c>
      <c r="E1147" s="36">
        <f>E1146</f>
        <v>171.10999999999999</v>
      </c>
      <c r="F1147" s="39">
        <v>1.1000000000000001</v>
      </c>
      <c r="G1147" s="39">
        <f>ROUND(E1147*F1147,2)</f>
        <v>188.22</v>
      </c>
      <c r="H1147" s="997"/>
    </row>
    <row r="1148" spans="1:8" ht="15" customHeight="1" x14ac:dyDescent="0.3">
      <c r="A1148" s="33"/>
      <c r="B1148" s="33"/>
      <c r="C1148" s="46" t="s">
        <v>63</v>
      </c>
      <c r="D1148" s="42" t="s">
        <v>2</v>
      </c>
      <c r="E1148" s="39">
        <f>E1146</f>
        <v>171.10999999999999</v>
      </c>
      <c r="F1148" s="39">
        <v>0.7</v>
      </c>
      <c r="G1148" s="39">
        <f>ROUND(E1148*F1148,2)</f>
        <v>119.78</v>
      </c>
      <c r="H1148" s="998"/>
    </row>
    <row r="1149" spans="1:8" ht="15" customHeight="1" x14ac:dyDescent="0.3">
      <c r="A1149" s="43"/>
      <c r="B1149" s="43"/>
      <c r="C1149" s="29" t="s">
        <v>456</v>
      </c>
      <c r="D1149" s="28"/>
      <c r="E1149" s="44"/>
      <c r="F1149" s="44"/>
      <c r="G1149" s="44"/>
      <c r="H1149" s="47"/>
    </row>
    <row r="1150" spans="1:8" ht="15" customHeight="1" x14ac:dyDescent="0.3">
      <c r="A1150" s="33">
        <v>8.5</v>
      </c>
      <c r="B1150" s="33">
        <f>ROUND(2*3.14*0.05,2)</f>
        <v>0.31</v>
      </c>
      <c r="C1150" s="34" t="s">
        <v>92</v>
      </c>
      <c r="D1150" s="35" t="s">
        <v>3</v>
      </c>
      <c r="E1150" s="36">
        <f t="shared" ref="E1150:E1157" si="170">ROUND(A1150*B1150,2)</f>
        <v>2.64</v>
      </c>
      <c r="F1150" s="36">
        <v>1</v>
      </c>
      <c r="G1150" s="36">
        <f t="shared" ref="G1150:G1167" si="171">ROUND(E1150*F1150,2)</f>
        <v>2.64</v>
      </c>
      <c r="H1150" s="993" t="s">
        <v>27</v>
      </c>
    </row>
    <row r="1151" spans="1:8" ht="15" customHeight="1" x14ac:dyDescent="0.3">
      <c r="A1151" s="33">
        <v>62.4</v>
      </c>
      <c r="B1151" s="33">
        <f>ROUND(2*3.14*0.0625,2)</f>
        <v>0.39</v>
      </c>
      <c r="C1151" s="34" t="s">
        <v>87</v>
      </c>
      <c r="D1151" s="35" t="s">
        <v>3</v>
      </c>
      <c r="E1151" s="36">
        <f t="shared" si="170"/>
        <v>24.34</v>
      </c>
      <c r="F1151" s="36">
        <v>1</v>
      </c>
      <c r="G1151" s="36">
        <f t="shared" si="171"/>
        <v>24.34</v>
      </c>
      <c r="H1151" s="994"/>
    </row>
    <row r="1152" spans="1:8" ht="15" customHeight="1" x14ac:dyDescent="0.3">
      <c r="A1152" s="33">
        <v>6.7</v>
      </c>
      <c r="B1152" s="33">
        <f>ROUND(2*3.14*0.08,2)</f>
        <v>0.5</v>
      </c>
      <c r="C1152" s="34" t="s">
        <v>93</v>
      </c>
      <c r="D1152" s="35" t="s">
        <v>3</v>
      </c>
      <c r="E1152" s="36">
        <f t="shared" si="170"/>
        <v>3.35</v>
      </c>
      <c r="F1152" s="36">
        <v>1</v>
      </c>
      <c r="G1152" s="36">
        <f t="shared" si="171"/>
        <v>3.35</v>
      </c>
      <c r="H1152" s="994"/>
    </row>
    <row r="1153" spans="1:8" ht="15" customHeight="1" x14ac:dyDescent="0.3">
      <c r="A1153" s="33">
        <v>6.6</v>
      </c>
      <c r="B1153" s="33">
        <f>0.2*2+0.15*2</f>
        <v>0.7</v>
      </c>
      <c r="C1153" s="34" t="s">
        <v>111</v>
      </c>
      <c r="D1153" s="35" t="s">
        <v>3</v>
      </c>
      <c r="E1153" s="36">
        <f t="shared" si="170"/>
        <v>4.62</v>
      </c>
      <c r="F1153" s="36">
        <v>1</v>
      </c>
      <c r="G1153" s="36">
        <f t="shared" si="171"/>
        <v>4.62</v>
      </c>
      <c r="H1153" s="994"/>
    </row>
    <row r="1154" spans="1:8" ht="15" customHeight="1" x14ac:dyDescent="0.3">
      <c r="A1154" s="33">
        <v>13.4</v>
      </c>
      <c r="B1154" s="33">
        <f>0.3*2+0.15*2</f>
        <v>0.89999999999999991</v>
      </c>
      <c r="C1154" s="34" t="s">
        <v>112</v>
      </c>
      <c r="D1154" s="35" t="s">
        <v>3</v>
      </c>
      <c r="E1154" s="36">
        <f t="shared" si="170"/>
        <v>12.06</v>
      </c>
      <c r="F1154" s="36">
        <v>1</v>
      </c>
      <c r="G1154" s="36">
        <f t="shared" si="171"/>
        <v>12.06</v>
      </c>
      <c r="H1154" s="994"/>
    </row>
    <row r="1155" spans="1:8" ht="15" customHeight="1" x14ac:dyDescent="0.3">
      <c r="A1155" s="33">
        <v>13.4</v>
      </c>
      <c r="B1155" s="33">
        <f>0.4*2+0.15*2</f>
        <v>1.1000000000000001</v>
      </c>
      <c r="C1155" s="34" t="s">
        <v>113</v>
      </c>
      <c r="D1155" s="35" t="s">
        <v>3</v>
      </c>
      <c r="E1155" s="36">
        <f t="shared" si="170"/>
        <v>14.74</v>
      </c>
      <c r="F1155" s="36">
        <v>1</v>
      </c>
      <c r="G1155" s="36">
        <f t="shared" si="171"/>
        <v>14.74</v>
      </c>
      <c r="H1155" s="994"/>
    </row>
    <row r="1156" spans="1:8" ht="15" customHeight="1" x14ac:dyDescent="0.3">
      <c r="A1156" s="33">
        <v>13.4</v>
      </c>
      <c r="B1156" s="33">
        <f>0.5*2+0.15*2</f>
        <v>1.3</v>
      </c>
      <c r="C1156" s="34" t="s">
        <v>114</v>
      </c>
      <c r="D1156" s="35" t="s">
        <v>3</v>
      </c>
      <c r="E1156" s="36">
        <f t="shared" si="170"/>
        <v>17.420000000000002</v>
      </c>
      <c r="F1156" s="36">
        <v>1</v>
      </c>
      <c r="G1156" s="36">
        <f t="shared" si="171"/>
        <v>17.420000000000002</v>
      </c>
      <c r="H1156" s="994"/>
    </row>
    <row r="1157" spans="1:8" ht="15" customHeight="1" x14ac:dyDescent="0.3">
      <c r="A1157" s="33">
        <v>48.7</v>
      </c>
      <c r="B1157" s="33">
        <f>0.6*2+0.15*2</f>
        <v>1.5</v>
      </c>
      <c r="C1157" s="34" t="s">
        <v>115</v>
      </c>
      <c r="D1157" s="35" t="s">
        <v>3</v>
      </c>
      <c r="E1157" s="36">
        <f t="shared" si="170"/>
        <v>73.05</v>
      </c>
      <c r="F1157" s="36">
        <v>1</v>
      </c>
      <c r="G1157" s="36">
        <f t="shared" si="171"/>
        <v>73.05</v>
      </c>
      <c r="H1157" s="994"/>
    </row>
    <row r="1158" spans="1:8" ht="15" customHeight="1" x14ac:dyDescent="0.3">
      <c r="A1158" s="33"/>
      <c r="B1158" s="33"/>
      <c r="C1158" s="38" t="s">
        <v>39</v>
      </c>
      <c r="D1158" s="41" t="s">
        <v>18</v>
      </c>
      <c r="E1158" s="54">
        <v>2</v>
      </c>
      <c r="F1158" s="39">
        <v>1</v>
      </c>
      <c r="G1158" s="39">
        <f t="shared" si="171"/>
        <v>2</v>
      </c>
      <c r="H1158" s="994"/>
    </row>
    <row r="1159" spans="1:8" ht="15" customHeight="1" x14ac:dyDescent="0.3">
      <c r="A1159" s="33"/>
      <c r="B1159" s="33"/>
      <c r="C1159" s="38" t="s">
        <v>38</v>
      </c>
      <c r="D1159" s="37" t="s">
        <v>18</v>
      </c>
      <c r="E1159" s="48">
        <f>18*2+2+2</f>
        <v>40</v>
      </c>
      <c r="F1159" s="39">
        <v>1</v>
      </c>
      <c r="G1159" s="39">
        <f t="shared" si="171"/>
        <v>40</v>
      </c>
      <c r="H1159" s="994"/>
    </row>
    <row r="1160" spans="1:8" ht="15" customHeight="1" x14ac:dyDescent="0.3">
      <c r="A1160" s="33"/>
      <c r="B1160" s="33"/>
      <c r="C1160" s="38" t="s">
        <v>454</v>
      </c>
      <c r="D1160" s="37" t="s">
        <v>18</v>
      </c>
      <c r="E1160" s="48">
        <v>2</v>
      </c>
      <c r="F1160" s="39">
        <v>1</v>
      </c>
      <c r="G1160" s="39">
        <f t="shared" si="171"/>
        <v>2</v>
      </c>
      <c r="H1160" s="994"/>
    </row>
    <row r="1161" spans="1:8" ht="15" customHeight="1" x14ac:dyDescent="0.3">
      <c r="A1161" s="33"/>
      <c r="B1161" s="33"/>
      <c r="C1161" s="38" t="s">
        <v>436</v>
      </c>
      <c r="D1161" s="37" t="s">
        <v>18</v>
      </c>
      <c r="E1161" s="48">
        <f>1+1</f>
        <v>2</v>
      </c>
      <c r="F1161" s="39">
        <v>1</v>
      </c>
      <c r="G1161" s="39">
        <f t="shared" si="171"/>
        <v>2</v>
      </c>
      <c r="H1161" s="994"/>
    </row>
    <row r="1162" spans="1:8" ht="15" customHeight="1" x14ac:dyDescent="0.3">
      <c r="A1162" s="33"/>
      <c r="B1162" s="33"/>
      <c r="C1162" s="38" t="s">
        <v>444</v>
      </c>
      <c r="D1162" s="37" t="s">
        <v>18</v>
      </c>
      <c r="E1162" s="48">
        <f t="shared" ref="E1162:E1166" si="172">1+1</f>
        <v>2</v>
      </c>
      <c r="F1162" s="39">
        <v>1</v>
      </c>
      <c r="G1162" s="39">
        <f t="shared" si="171"/>
        <v>2</v>
      </c>
      <c r="H1162" s="994"/>
    </row>
    <row r="1163" spans="1:8" ht="15.75" customHeight="1" x14ac:dyDescent="0.3">
      <c r="A1163" s="33"/>
      <c r="B1163" s="33"/>
      <c r="C1163" s="38" t="s">
        <v>117</v>
      </c>
      <c r="D1163" s="37" t="s">
        <v>18</v>
      </c>
      <c r="E1163" s="48">
        <f t="shared" si="172"/>
        <v>2</v>
      </c>
      <c r="F1163" s="39">
        <v>1</v>
      </c>
      <c r="G1163" s="39">
        <f t="shared" si="171"/>
        <v>2</v>
      </c>
      <c r="H1163" s="994"/>
    </row>
    <row r="1164" spans="1:8" ht="15.75" customHeight="1" x14ac:dyDescent="0.3">
      <c r="A1164" s="33"/>
      <c r="B1164" s="33"/>
      <c r="C1164" s="38" t="s">
        <v>451</v>
      </c>
      <c r="D1164" s="37" t="s">
        <v>18</v>
      </c>
      <c r="E1164" s="48">
        <f t="shared" si="172"/>
        <v>2</v>
      </c>
      <c r="F1164" s="39">
        <v>1</v>
      </c>
      <c r="G1164" s="39">
        <f t="shared" si="171"/>
        <v>2</v>
      </c>
      <c r="H1164" s="994"/>
    </row>
    <row r="1165" spans="1:8" ht="15.75" customHeight="1" x14ac:dyDescent="0.3">
      <c r="A1165" s="33"/>
      <c r="B1165" s="33"/>
      <c r="C1165" s="38" t="s">
        <v>452</v>
      </c>
      <c r="D1165" s="37" t="s">
        <v>18</v>
      </c>
      <c r="E1165" s="48">
        <f t="shared" si="172"/>
        <v>2</v>
      </c>
      <c r="F1165" s="39">
        <v>1</v>
      </c>
      <c r="G1165" s="39">
        <f t="shared" si="171"/>
        <v>2</v>
      </c>
      <c r="H1165" s="994"/>
    </row>
    <row r="1166" spans="1:8" ht="15.75" customHeight="1" x14ac:dyDescent="0.3">
      <c r="A1166" s="33"/>
      <c r="B1166" s="33"/>
      <c r="C1166" s="38" t="s">
        <v>120</v>
      </c>
      <c r="D1166" s="37" t="s">
        <v>18</v>
      </c>
      <c r="E1166" s="48">
        <f t="shared" si="172"/>
        <v>2</v>
      </c>
      <c r="F1166" s="39">
        <v>1</v>
      </c>
      <c r="G1166" s="39">
        <f t="shared" si="171"/>
        <v>2</v>
      </c>
      <c r="H1166" s="994"/>
    </row>
    <row r="1167" spans="1:8" x14ac:dyDescent="0.3">
      <c r="A1167" s="33"/>
      <c r="B1167" s="33"/>
      <c r="C1167" s="38" t="s">
        <v>109</v>
      </c>
      <c r="D1167" s="37" t="s">
        <v>18</v>
      </c>
      <c r="E1167" s="48">
        <v>20</v>
      </c>
      <c r="F1167" s="39">
        <v>1</v>
      </c>
      <c r="G1167" s="39">
        <f t="shared" si="171"/>
        <v>20</v>
      </c>
      <c r="H1167" s="995"/>
    </row>
    <row r="1168" spans="1:8" x14ac:dyDescent="0.3">
      <c r="A1168" s="33"/>
      <c r="B1168" s="33"/>
      <c r="C1168" s="38" t="s">
        <v>61</v>
      </c>
      <c r="D1168" s="42" t="s">
        <v>3</v>
      </c>
      <c r="E1168" s="36">
        <v>170.08999999999997</v>
      </c>
      <c r="F1168" s="39"/>
      <c r="G1168" s="39"/>
      <c r="H1168" s="996" t="s">
        <v>42</v>
      </c>
    </row>
    <row r="1169" spans="1:8" ht="15" customHeight="1" x14ac:dyDescent="0.3">
      <c r="A1169" s="33"/>
      <c r="B1169" s="33"/>
      <c r="C1169" s="46" t="s">
        <v>62</v>
      </c>
      <c r="D1169" s="42" t="s">
        <v>3</v>
      </c>
      <c r="E1169" s="36">
        <f>E1168</f>
        <v>170.08999999999997</v>
      </c>
      <c r="F1169" s="39">
        <v>1.1000000000000001</v>
      </c>
      <c r="G1169" s="39">
        <f>ROUND(E1169*F1169,2)</f>
        <v>187.1</v>
      </c>
      <c r="H1169" s="997"/>
    </row>
    <row r="1170" spans="1:8" ht="15" customHeight="1" x14ac:dyDescent="0.3">
      <c r="A1170" s="33"/>
      <c r="B1170" s="33"/>
      <c r="C1170" s="46" t="s">
        <v>63</v>
      </c>
      <c r="D1170" s="42" t="s">
        <v>2</v>
      </c>
      <c r="E1170" s="39">
        <f>E1168</f>
        <v>170.08999999999997</v>
      </c>
      <c r="F1170" s="39">
        <v>0.7</v>
      </c>
      <c r="G1170" s="39">
        <f>ROUND(E1170*F1170,2)</f>
        <v>119.06</v>
      </c>
      <c r="H1170" s="998"/>
    </row>
    <row r="1171" spans="1:8" ht="15" customHeight="1" x14ac:dyDescent="0.3">
      <c r="A1171" s="43"/>
      <c r="B1171" s="43"/>
      <c r="C1171" s="29" t="s">
        <v>457</v>
      </c>
      <c r="D1171" s="28"/>
      <c r="E1171" s="44"/>
      <c r="F1171" s="44"/>
      <c r="G1171" s="44"/>
      <c r="H1171" s="47"/>
    </row>
    <row r="1172" spans="1:8" ht="15" customHeight="1" x14ac:dyDescent="0.3">
      <c r="A1172" s="33">
        <v>8.5</v>
      </c>
      <c r="B1172" s="33">
        <f>ROUND(2*3.14*0.05,2)</f>
        <v>0.31</v>
      </c>
      <c r="C1172" s="34" t="s">
        <v>92</v>
      </c>
      <c r="D1172" s="35" t="s">
        <v>3</v>
      </c>
      <c r="E1172" s="36">
        <f t="shared" ref="E1172:E1178" si="173">ROUND(A1172*B1172,2)</f>
        <v>2.64</v>
      </c>
      <c r="F1172" s="36">
        <v>1</v>
      </c>
      <c r="G1172" s="36">
        <f t="shared" ref="G1172:G1187" si="174">ROUND(E1172*F1172,2)</f>
        <v>2.64</v>
      </c>
      <c r="H1172" s="993" t="s">
        <v>27</v>
      </c>
    </row>
    <row r="1173" spans="1:8" ht="15" customHeight="1" x14ac:dyDescent="0.3">
      <c r="A1173" s="33">
        <v>62.4</v>
      </c>
      <c r="B1173" s="33">
        <f>ROUND(2*3.14*0.0625,2)</f>
        <v>0.39</v>
      </c>
      <c r="C1173" s="34" t="s">
        <v>87</v>
      </c>
      <c r="D1173" s="35" t="s">
        <v>3</v>
      </c>
      <c r="E1173" s="36">
        <f t="shared" si="173"/>
        <v>24.34</v>
      </c>
      <c r="F1173" s="36">
        <v>1</v>
      </c>
      <c r="G1173" s="36">
        <f t="shared" si="174"/>
        <v>24.34</v>
      </c>
      <c r="H1173" s="994"/>
    </row>
    <row r="1174" spans="1:8" ht="15" customHeight="1" x14ac:dyDescent="0.3">
      <c r="A1174" s="33">
        <v>6.7</v>
      </c>
      <c r="B1174" s="33">
        <f>ROUND(2*3.14*0.08,2)</f>
        <v>0.5</v>
      </c>
      <c r="C1174" s="34" t="s">
        <v>93</v>
      </c>
      <c r="D1174" s="35" t="s">
        <v>3</v>
      </c>
      <c r="E1174" s="36">
        <f t="shared" si="173"/>
        <v>3.35</v>
      </c>
      <c r="F1174" s="36">
        <v>1</v>
      </c>
      <c r="G1174" s="36">
        <f t="shared" si="174"/>
        <v>3.35</v>
      </c>
      <c r="H1174" s="994"/>
    </row>
    <row r="1175" spans="1:8" ht="15" customHeight="1" x14ac:dyDescent="0.3">
      <c r="A1175" s="33">
        <v>13.4</v>
      </c>
      <c r="B1175" s="33">
        <f>0.2*2+0.15*2</f>
        <v>0.7</v>
      </c>
      <c r="C1175" s="34" t="s">
        <v>111</v>
      </c>
      <c r="D1175" s="35" t="s">
        <v>3</v>
      </c>
      <c r="E1175" s="36">
        <f t="shared" si="173"/>
        <v>9.3800000000000008</v>
      </c>
      <c r="F1175" s="36">
        <v>1</v>
      </c>
      <c r="G1175" s="36">
        <f t="shared" si="174"/>
        <v>9.3800000000000008</v>
      </c>
      <c r="H1175" s="994"/>
    </row>
    <row r="1176" spans="1:8" ht="15" customHeight="1" x14ac:dyDescent="0.3">
      <c r="A1176" s="33">
        <v>13.4</v>
      </c>
      <c r="B1176" s="33">
        <f>0.3*2+0.15*2</f>
        <v>0.89999999999999991</v>
      </c>
      <c r="C1176" s="34" t="s">
        <v>112</v>
      </c>
      <c r="D1176" s="35" t="s">
        <v>3</v>
      </c>
      <c r="E1176" s="36">
        <f t="shared" si="173"/>
        <v>12.06</v>
      </c>
      <c r="F1176" s="36">
        <v>1</v>
      </c>
      <c r="G1176" s="36">
        <f t="shared" si="174"/>
        <v>12.06</v>
      </c>
      <c r="H1176" s="994"/>
    </row>
    <row r="1177" spans="1:8" ht="15" customHeight="1" x14ac:dyDescent="0.3">
      <c r="A1177" s="33">
        <v>13.4</v>
      </c>
      <c r="B1177" s="33">
        <f>0.4*2+0.15*2</f>
        <v>1.1000000000000001</v>
      </c>
      <c r="C1177" s="34" t="s">
        <v>113</v>
      </c>
      <c r="D1177" s="35" t="s">
        <v>3</v>
      </c>
      <c r="E1177" s="36">
        <f t="shared" si="173"/>
        <v>14.74</v>
      </c>
      <c r="F1177" s="36">
        <v>1</v>
      </c>
      <c r="G1177" s="36">
        <f t="shared" si="174"/>
        <v>14.74</v>
      </c>
      <c r="H1177" s="994"/>
    </row>
    <row r="1178" spans="1:8" ht="15" customHeight="1" x14ac:dyDescent="0.3">
      <c r="A1178" s="33">
        <v>56.5</v>
      </c>
      <c r="B1178" s="33">
        <f>0.5*2+0.15*2</f>
        <v>1.3</v>
      </c>
      <c r="C1178" s="34" t="s">
        <v>114</v>
      </c>
      <c r="D1178" s="35" t="s">
        <v>3</v>
      </c>
      <c r="E1178" s="36">
        <f t="shared" si="173"/>
        <v>73.45</v>
      </c>
      <c r="F1178" s="36">
        <v>1</v>
      </c>
      <c r="G1178" s="36">
        <f t="shared" si="174"/>
        <v>73.45</v>
      </c>
      <c r="H1178" s="994"/>
    </row>
    <row r="1179" spans="1:8" ht="15" customHeight="1" x14ac:dyDescent="0.3">
      <c r="A1179" s="33"/>
      <c r="B1179" s="33"/>
      <c r="C1179" s="38" t="s">
        <v>39</v>
      </c>
      <c r="D1179" s="41" t="s">
        <v>18</v>
      </c>
      <c r="E1179" s="54">
        <v>2</v>
      </c>
      <c r="F1179" s="39">
        <v>1</v>
      </c>
      <c r="G1179" s="39">
        <f t="shared" si="174"/>
        <v>2</v>
      </c>
      <c r="H1179" s="994"/>
    </row>
    <row r="1180" spans="1:8" ht="15" customHeight="1" x14ac:dyDescent="0.3">
      <c r="A1180" s="33"/>
      <c r="B1180" s="33"/>
      <c r="C1180" s="38" t="s">
        <v>38</v>
      </c>
      <c r="D1180" s="37" t="s">
        <v>18</v>
      </c>
      <c r="E1180" s="48">
        <f>18*2+2+2</f>
        <v>40</v>
      </c>
      <c r="F1180" s="39">
        <v>1</v>
      </c>
      <c r="G1180" s="39">
        <f t="shared" si="174"/>
        <v>40</v>
      </c>
      <c r="H1180" s="994"/>
    </row>
    <row r="1181" spans="1:8" ht="15" customHeight="1" x14ac:dyDescent="0.3">
      <c r="A1181" s="33"/>
      <c r="B1181" s="33"/>
      <c r="C1181" s="38" t="s">
        <v>450</v>
      </c>
      <c r="D1181" s="37" t="s">
        <v>18</v>
      </c>
      <c r="E1181" s="48">
        <v>2</v>
      </c>
      <c r="F1181" s="39">
        <v>1</v>
      </c>
      <c r="G1181" s="39">
        <f t="shared" si="174"/>
        <v>2</v>
      </c>
      <c r="H1181" s="994"/>
    </row>
    <row r="1182" spans="1:8" ht="15" customHeight="1" x14ac:dyDescent="0.3">
      <c r="A1182" s="33"/>
      <c r="B1182" s="33"/>
      <c r="C1182" s="38" t="s">
        <v>436</v>
      </c>
      <c r="D1182" s="37" t="s">
        <v>18</v>
      </c>
      <c r="E1182" s="48">
        <f>1+1</f>
        <v>2</v>
      </c>
      <c r="F1182" s="39">
        <v>1</v>
      </c>
      <c r="G1182" s="39">
        <f t="shared" si="174"/>
        <v>2</v>
      </c>
      <c r="H1182" s="994"/>
    </row>
    <row r="1183" spans="1:8" ht="15" customHeight="1" x14ac:dyDescent="0.3">
      <c r="A1183" s="33"/>
      <c r="B1183" s="33"/>
      <c r="C1183" s="38" t="s">
        <v>444</v>
      </c>
      <c r="D1183" s="37" t="s">
        <v>18</v>
      </c>
      <c r="E1183" s="48">
        <f t="shared" ref="E1183:E1186" si="175">1+1</f>
        <v>2</v>
      </c>
      <c r="F1183" s="39">
        <v>1</v>
      </c>
      <c r="G1183" s="39">
        <f t="shared" si="174"/>
        <v>2</v>
      </c>
      <c r="H1183" s="994"/>
    </row>
    <row r="1184" spans="1:8" ht="15.75" customHeight="1" x14ac:dyDescent="0.3">
      <c r="A1184" s="33"/>
      <c r="B1184" s="33"/>
      <c r="C1184" s="38" t="s">
        <v>117</v>
      </c>
      <c r="D1184" s="37" t="s">
        <v>18</v>
      </c>
      <c r="E1184" s="48">
        <f t="shared" si="175"/>
        <v>2</v>
      </c>
      <c r="F1184" s="39">
        <v>1</v>
      </c>
      <c r="G1184" s="39">
        <f t="shared" si="174"/>
        <v>2</v>
      </c>
      <c r="H1184" s="994"/>
    </row>
    <row r="1185" spans="1:8" ht="15.75" customHeight="1" x14ac:dyDescent="0.3">
      <c r="A1185" s="33"/>
      <c r="B1185" s="33"/>
      <c r="C1185" s="38" t="s">
        <v>451</v>
      </c>
      <c r="D1185" s="37" t="s">
        <v>18</v>
      </c>
      <c r="E1185" s="48">
        <f t="shared" si="175"/>
        <v>2</v>
      </c>
      <c r="F1185" s="39">
        <v>1</v>
      </c>
      <c r="G1185" s="39">
        <f t="shared" si="174"/>
        <v>2</v>
      </c>
      <c r="H1185" s="994"/>
    </row>
    <row r="1186" spans="1:8" ht="15.75" customHeight="1" x14ac:dyDescent="0.3">
      <c r="A1186" s="33"/>
      <c r="B1186" s="33"/>
      <c r="C1186" s="38" t="s">
        <v>452</v>
      </c>
      <c r="D1186" s="37" t="s">
        <v>18</v>
      </c>
      <c r="E1186" s="48">
        <f t="shared" si="175"/>
        <v>2</v>
      </c>
      <c r="F1186" s="39">
        <v>1</v>
      </c>
      <c r="G1186" s="39">
        <f t="shared" si="174"/>
        <v>2</v>
      </c>
      <c r="H1186" s="994"/>
    </row>
    <row r="1187" spans="1:8" x14ac:dyDescent="0.3">
      <c r="A1187" s="33"/>
      <c r="B1187" s="33"/>
      <c r="C1187" s="38" t="s">
        <v>109</v>
      </c>
      <c r="D1187" s="37" t="s">
        <v>18</v>
      </c>
      <c r="E1187" s="48">
        <v>20</v>
      </c>
      <c r="F1187" s="39">
        <v>1</v>
      </c>
      <c r="G1187" s="39">
        <f t="shared" si="174"/>
        <v>20</v>
      </c>
      <c r="H1187" s="995"/>
    </row>
    <row r="1188" spans="1:8" x14ac:dyDescent="0.3">
      <c r="A1188" s="33"/>
      <c r="B1188" s="33"/>
      <c r="C1188" s="38" t="s">
        <v>61</v>
      </c>
      <c r="D1188" s="42" t="s">
        <v>3</v>
      </c>
      <c r="E1188" s="36">
        <v>157.07</v>
      </c>
      <c r="F1188" s="39"/>
      <c r="G1188" s="39"/>
      <c r="H1188" s="996" t="s">
        <v>42</v>
      </c>
    </row>
    <row r="1189" spans="1:8" ht="15" customHeight="1" x14ac:dyDescent="0.3">
      <c r="A1189" s="33"/>
      <c r="B1189" s="33"/>
      <c r="C1189" s="46" t="s">
        <v>62</v>
      </c>
      <c r="D1189" s="42" t="s">
        <v>3</v>
      </c>
      <c r="E1189" s="36">
        <f>E1188</f>
        <v>157.07</v>
      </c>
      <c r="F1189" s="39">
        <v>1.1000000000000001</v>
      </c>
      <c r="G1189" s="39">
        <f>ROUND(E1189*F1189,2)</f>
        <v>172.78</v>
      </c>
      <c r="H1189" s="997"/>
    </row>
    <row r="1190" spans="1:8" ht="15" customHeight="1" x14ac:dyDescent="0.3">
      <c r="A1190" s="33"/>
      <c r="B1190" s="33"/>
      <c r="C1190" s="46" t="s">
        <v>63</v>
      </c>
      <c r="D1190" s="42" t="s">
        <v>2</v>
      </c>
      <c r="E1190" s="39">
        <f>E1188</f>
        <v>157.07</v>
      </c>
      <c r="F1190" s="39">
        <v>0.7</v>
      </c>
      <c r="G1190" s="39">
        <f>ROUND(E1190*F1190,2)</f>
        <v>109.95</v>
      </c>
      <c r="H1190" s="998"/>
    </row>
    <row r="1191" spans="1:8" ht="15" customHeight="1" x14ac:dyDescent="0.3">
      <c r="A1191" s="43"/>
      <c r="B1191" s="43"/>
      <c r="C1191" s="29" t="s">
        <v>458</v>
      </c>
      <c r="D1191" s="28"/>
      <c r="E1191" s="44"/>
      <c r="F1191" s="44"/>
      <c r="G1191" s="44"/>
      <c r="H1191" s="47"/>
    </row>
    <row r="1192" spans="1:8" ht="15" customHeight="1" x14ac:dyDescent="0.3">
      <c r="A1192" s="33">
        <v>8.5</v>
      </c>
      <c r="B1192" s="33">
        <f>ROUND(2*3.14*0.05,2)</f>
        <v>0.31</v>
      </c>
      <c r="C1192" s="34" t="str">
        <f t="shared" ref="C1192:C1199" si="176">C1108</f>
        <v>Воздуховод из оцинкованной стали δ=0,8мм Ø100</v>
      </c>
      <c r="D1192" s="35" t="s">
        <v>3</v>
      </c>
      <c r="E1192" s="36">
        <f t="shared" ref="E1192:E1199" si="177">ROUND(A1192*B1192,2)</f>
        <v>2.64</v>
      </c>
      <c r="F1192" s="36">
        <v>1</v>
      </c>
      <c r="G1192" s="36">
        <f t="shared" ref="G1192:G1209" si="178">ROUND(E1192*F1192,2)</f>
        <v>2.64</v>
      </c>
      <c r="H1192" s="993" t="s">
        <v>27</v>
      </c>
    </row>
    <row r="1193" spans="1:8" ht="15" customHeight="1" x14ac:dyDescent="0.3">
      <c r="A1193" s="33">
        <v>62.4</v>
      </c>
      <c r="B1193" s="33">
        <f>ROUND(2*3.14*0.0625,2)</f>
        <v>0.39</v>
      </c>
      <c r="C1193" s="34" t="str">
        <f t="shared" si="176"/>
        <v>Воздуховод из оцинкованной стали δ=0,8мм Ø125</v>
      </c>
      <c r="D1193" s="35" t="s">
        <v>3</v>
      </c>
      <c r="E1193" s="36">
        <f t="shared" si="177"/>
        <v>24.34</v>
      </c>
      <c r="F1193" s="36">
        <v>1</v>
      </c>
      <c r="G1193" s="36">
        <f t="shared" si="178"/>
        <v>24.34</v>
      </c>
      <c r="H1193" s="994"/>
    </row>
    <row r="1194" spans="1:8" ht="15" customHeight="1" x14ac:dyDescent="0.3">
      <c r="A1194" s="33">
        <v>6.7</v>
      </c>
      <c r="B1194" s="33">
        <f>ROUND(2*3.14*0.08,2)</f>
        <v>0.5</v>
      </c>
      <c r="C1194" s="34" t="str">
        <f t="shared" si="176"/>
        <v>Воздуховод из оцинкованной стали δ=0,8мм Ø160</v>
      </c>
      <c r="D1194" s="35" t="s">
        <v>3</v>
      </c>
      <c r="E1194" s="36">
        <f t="shared" si="177"/>
        <v>3.35</v>
      </c>
      <c r="F1194" s="36">
        <v>1</v>
      </c>
      <c r="G1194" s="36">
        <f t="shared" si="178"/>
        <v>3.35</v>
      </c>
      <c r="H1194" s="994"/>
    </row>
    <row r="1195" spans="1:8" ht="15" customHeight="1" x14ac:dyDescent="0.3">
      <c r="A1195" s="33">
        <v>6.6</v>
      </c>
      <c r="B1195" s="33">
        <f>0.2*2+0.15*2</f>
        <v>0.7</v>
      </c>
      <c r="C1195" s="34" t="str">
        <f t="shared" si="176"/>
        <v>Воздуховод из оцинкованной стали δ=0,8мм 200×150</v>
      </c>
      <c r="D1195" s="35" t="s">
        <v>3</v>
      </c>
      <c r="E1195" s="36">
        <f t="shared" si="177"/>
        <v>4.62</v>
      </c>
      <c r="F1195" s="36">
        <v>1</v>
      </c>
      <c r="G1195" s="36">
        <f t="shared" si="178"/>
        <v>4.62</v>
      </c>
      <c r="H1195" s="994"/>
    </row>
    <row r="1196" spans="1:8" ht="15" customHeight="1" x14ac:dyDescent="0.3">
      <c r="A1196" s="33">
        <v>13.4</v>
      </c>
      <c r="B1196" s="33">
        <f>0.3*2+0.15*2</f>
        <v>0.89999999999999991</v>
      </c>
      <c r="C1196" s="34" t="str">
        <f t="shared" si="176"/>
        <v>Воздуховод из оцинкованной стали δ=0,8мм 300×150</v>
      </c>
      <c r="D1196" s="35" t="s">
        <v>3</v>
      </c>
      <c r="E1196" s="36">
        <f t="shared" si="177"/>
        <v>12.06</v>
      </c>
      <c r="F1196" s="36">
        <v>1</v>
      </c>
      <c r="G1196" s="36">
        <f t="shared" si="178"/>
        <v>12.06</v>
      </c>
      <c r="H1196" s="994"/>
    </row>
    <row r="1197" spans="1:8" ht="15" customHeight="1" x14ac:dyDescent="0.3">
      <c r="A1197" s="33">
        <v>13.4</v>
      </c>
      <c r="B1197" s="33">
        <f>0.4*2+0.15*2</f>
        <v>1.1000000000000001</v>
      </c>
      <c r="C1197" s="34" t="str">
        <f t="shared" si="176"/>
        <v>Воздуховод из оцинкованной стали δ=0,8мм 400×150</v>
      </c>
      <c r="D1197" s="35" t="s">
        <v>3</v>
      </c>
      <c r="E1197" s="36">
        <f t="shared" si="177"/>
        <v>14.74</v>
      </c>
      <c r="F1197" s="36">
        <v>1</v>
      </c>
      <c r="G1197" s="36">
        <f t="shared" si="178"/>
        <v>14.74</v>
      </c>
      <c r="H1197" s="994"/>
    </row>
    <row r="1198" spans="1:8" ht="15" customHeight="1" x14ac:dyDescent="0.3">
      <c r="A1198" s="33">
        <v>13.4</v>
      </c>
      <c r="B1198" s="33">
        <f>0.5*2+0.15*2</f>
        <v>1.3</v>
      </c>
      <c r="C1198" s="34" t="str">
        <f t="shared" si="176"/>
        <v>Воздуховод из оцинкованной стали δ=0,8мм 500×150</v>
      </c>
      <c r="D1198" s="35" t="s">
        <v>3</v>
      </c>
      <c r="E1198" s="36">
        <f t="shared" si="177"/>
        <v>17.420000000000002</v>
      </c>
      <c r="F1198" s="36">
        <v>1</v>
      </c>
      <c r="G1198" s="36">
        <f t="shared" si="178"/>
        <v>17.420000000000002</v>
      </c>
      <c r="H1198" s="994"/>
    </row>
    <row r="1199" spans="1:8" ht="15" customHeight="1" x14ac:dyDescent="0.3">
      <c r="A1199" s="33">
        <v>48.7</v>
      </c>
      <c r="B1199" s="33">
        <f>0.6*2+0.15*2</f>
        <v>1.5</v>
      </c>
      <c r="C1199" s="34" t="str">
        <f t="shared" si="176"/>
        <v>Воздуховод из оцинкованной стали δ=0,8мм 600×150</v>
      </c>
      <c r="D1199" s="35" t="s">
        <v>3</v>
      </c>
      <c r="E1199" s="36">
        <f t="shared" si="177"/>
        <v>73.05</v>
      </c>
      <c r="F1199" s="36">
        <v>1</v>
      </c>
      <c r="G1199" s="36">
        <f t="shared" si="178"/>
        <v>73.05</v>
      </c>
      <c r="H1199" s="994"/>
    </row>
    <row r="1200" spans="1:8" ht="15" customHeight="1" x14ac:dyDescent="0.3">
      <c r="A1200" s="33"/>
      <c r="B1200" s="33"/>
      <c r="C1200" s="38" t="s">
        <v>39</v>
      </c>
      <c r="D1200" s="41" t="s">
        <v>18</v>
      </c>
      <c r="E1200" s="54">
        <v>2</v>
      </c>
      <c r="F1200" s="39">
        <v>1</v>
      </c>
      <c r="G1200" s="39">
        <f t="shared" si="178"/>
        <v>2</v>
      </c>
      <c r="H1200" s="994"/>
    </row>
    <row r="1201" spans="1:8" ht="15" customHeight="1" x14ac:dyDescent="0.3">
      <c r="A1201" s="33"/>
      <c r="B1201" s="33"/>
      <c r="C1201" s="38" t="s">
        <v>38</v>
      </c>
      <c r="D1201" s="37" t="s">
        <v>18</v>
      </c>
      <c r="E1201" s="48">
        <f>18*2+2+2</f>
        <v>40</v>
      </c>
      <c r="F1201" s="39">
        <v>1</v>
      </c>
      <c r="G1201" s="39">
        <f t="shared" si="178"/>
        <v>40</v>
      </c>
      <c r="H1201" s="994"/>
    </row>
    <row r="1202" spans="1:8" ht="15" customHeight="1" x14ac:dyDescent="0.3">
      <c r="A1202" s="33"/>
      <c r="B1202" s="33"/>
      <c r="C1202" s="38" t="s">
        <v>454</v>
      </c>
      <c r="D1202" s="37" t="s">
        <v>18</v>
      </c>
      <c r="E1202" s="48">
        <v>2</v>
      </c>
      <c r="F1202" s="39">
        <v>1</v>
      </c>
      <c r="G1202" s="39">
        <f t="shared" si="178"/>
        <v>2</v>
      </c>
      <c r="H1202" s="994"/>
    </row>
    <row r="1203" spans="1:8" ht="15" customHeight="1" x14ac:dyDescent="0.3">
      <c r="A1203" s="33"/>
      <c r="B1203" s="33"/>
      <c r="C1203" s="38" t="s">
        <v>436</v>
      </c>
      <c r="D1203" s="37" t="s">
        <v>18</v>
      </c>
      <c r="E1203" s="48">
        <f>1+1</f>
        <v>2</v>
      </c>
      <c r="F1203" s="39">
        <v>1</v>
      </c>
      <c r="G1203" s="39">
        <f t="shared" si="178"/>
        <v>2</v>
      </c>
      <c r="H1203" s="994"/>
    </row>
    <row r="1204" spans="1:8" ht="15" customHeight="1" x14ac:dyDescent="0.3">
      <c r="A1204" s="33"/>
      <c r="B1204" s="33"/>
      <c r="C1204" s="38" t="s">
        <v>444</v>
      </c>
      <c r="D1204" s="37" t="s">
        <v>18</v>
      </c>
      <c r="E1204" s="48">
        <f t="shared" ref="E1204:E1208" si="179">1+1</f>
        <v>2</v>
      </c>
      <c r="F1204" s="39">
        <v>1</v>
      </c>
      <c r="G1204" s="39">
        <f t="shared" si="178"/>
        <v>2</v>
      </c>
      <c r="H1204" s="994"/>
    </row>
    <row r="1205" spans="1:8" ht="15.75" customHeight="1" x14ac:dyDescent="0.3">
      <c r="A1205" s="33"/>
      <c r="B1205" s="33"/>
      <c r="C1205" s="38" t="s">
        <v>117</v>
      </c>
      <c r="D1205" s="37" t="s">
        <v>18</v>
      </c>
      <c r="E1205" s="48">
        <f t="shared" si="179"/>
        <v>2</v>
      </c>
      <c r="F1205" s="39">
        <v>1</v>
      </c>
      <c r="G1205" s="39">
        <f t="shared" si="178"/>
        <v>2</v>
      </c>
      <c r="H1205" s="994"/>
    </row>
    <row r="1206" spans="1:8" ht="15.75" customHeight="1" x14ac:dyDescent="0.3">
      <c r="A1206" s="33"/>
      <c r="B1206" s="33"/>
      <c r="C1206" s="38" t="s">
        <v>451</v>
      </c>
      <c r="D1206" s="37" t="s">
        <v>18</v>
      </c>
      <c r="E1206" s="48">
        <f t="shared" si="179"/>
        <v>2</v>
      </c>
      <c r="F1206" s="39">
        <v>1</v>
      </c>
      <c r="G1206" s="39">
        <f t="shared" si="178"/>
        <v>2</v>
      </c>
      <c r="H1206" s="994"/>
    </row>
    <row r="1207" spans="1:8" ht="15.75" customHeight="1" x14ac:dyDescent="0.3">
      <c r="A1207" s="33"/>
      <c r="B1207" s="33"/>
      <c r="C1207" s="38" t="s">
        <v>452</v>
      </c>
      <c r="D1207" s="37" t="s">
        <v>18</v>
      </c>
      <c r="E1207" s="48">
        <f t="shared" si="179"/>
        <v>2</v>
      </c>
      <c r="F1207" s="39">
        <v>1</v>
      </c>
      <c r="G1207" s="39">
        <f t="shared" si="178"/>
        <v>2</v>
      </c>
      <c r="H1207" s="994"/>
    </row>
    <row r="1208" spans="1:8" ht="15.75" customHeight="1" x14ac:dyDescent="0.3">
      <c r="A1208" s="33"/>
      <c r="B1208" s="33"/>
      <c r="C1208" s="38" t="s">
        <v>120</v>
      </c>
      <c r="D1208" s="37" t="s">
        <v>18</v>
      </c>
      <c r="E1208" s="48">
        <f t="shared" si="179"/>
        <v>2</v>
      </c>
      <c r="F1208" s="39">
        <v>1</v>
      </c>
      <c r="G1208" s="39">
        <f t="shared" si="178"/>
        <v>2</v>
      </c>
      <c r="H1208" s="994"/>
    </row>
    <row r="1209" spans="1:8" x14ac:dyDescent="0.3">
      <c r="A1209" s="33"/>
      <c r="B1209" s="33"/>
      <c r="C1209" s="38" t="s">
        <v>109</v>
      </c>
      <c r="D1209" s="37" t="s">
        <v>18</v>
      </c>
      <c r="E1209" s="48">
        <v>20</v>
      </c>
      <c r="F1209" s="39">
        <v>1</v>
      </c>
      <c r="G1209" s="39">
        <f t="shared" si="178"/>
        <v>20</v>
      </c>
      <c r="H1209" s="995"/>
    </row>
    <row r="1210" spans="1:8" ht="30" customHeight="1" x14ac:dyDescent="0.3">
      <c r="A1210" s="33"/>
      <c r="B1210" s="33"/>
      <c r="C1210" s="38" t="s">
        <v>61</v>
      </c>
      <c r="D1210" s="42" t="s">
        <v>3</v>
      </c>
      <c r="E1210" s="36">
        <v>170.08999999999997</v>
      </c>
      <c r="F1210" s="39"/>
      <c r="G1210" s="39"/>
      <c r="H1210" s="996" t="s">
        <v>42</v>
      </c>
    </row>
    <row r="1211" spans="1:8" ht="15" customHeight="1" x14ac:dyDescent="0.3">
      <c r="A1211" s="33"/>
      <c r="B1211" s="33"/>
      <c r="C1211" s="46" t="s">
        <v>62</v>
      </c>
      <c r="D1211" s="42" t="s">
        <v>3</v>
      </c>
      <c r="E1211" s="36">
        <f>E1210</f>
        <v>170.08999999999997</v>
      </c>
      <c r="F1211" s="39">
        <v>1.1000000000000001</v>
      </c>
      <c r="G1211" s="39">
        <f>ROUND(E1211*F1211,2)</f>
        <v>187.1</v>
      </c>
      <c r="H1211" s="997"/>
    </row>
    <row r="1212" spans="1:8" ht="15" customHeight="1" x14ac:dyDescent="0.3">
      <c r="A1212" s="33"/>
      <c r="B1212" s="33"/>
      <c r="C1212" s="46" t="s">
        <v>63</v>
      </c>
      <c r="D1212" s="42" t="s">
        <v>2</v>
      </c>
      <c r="E1212" s="39">
        <f>E1210</f>
        <v>170.08999999999997</v>
      </c>
      <c r="F1212" s="39">
        <v>0.7</v>
      </c>
      <c r="G1212" s="39">
        <f>ROUND(E1212*F1212,2)</f>
        <v>119.06</v>
      </c>
      <c r="H1212" s="998"/>
    </row>
    <row r="1213" spans="1:8" ht="15" customHeight="1" x14ac:dyDescent="0.3">
      <c r="A1213" s="43"/>
      <c r="B1213" s="43"/>
      <c r="C1213" s="29" t="s">
        <v>459</v>
      </c>
      <c r="D1213" s="28"/>
      <c r="E1213" s="44"/>
      <c r="F1213" s="44"/>
      <c r="G1213" s="44"/>
      <c r="H1213" s="47"/>
    </row>
    <row r="1214" spans="1:8" ht="15" customHeight="1" x14ac:dyDescent="0.3">
      <c r="A1214" s="33">
        <v>8.5</v>
      </c>
      <c r="B1214" s="33">
        <f>ROUND(2*3.14*0.05,2)</f>
        <v>0.31</v>
      </c>
      <c r="C1214" s="34" t="s">
        <v>92</v>
      </c>
      <c r="D1214" s="35" t="s">
        <v>3</v>
      </c>
      <c r="E1214" s="36">
        <f t="shared" ref="E1214:E1220" si="180">ROUND(A1214*B1214,2)</f>
        <v>2.64</v>
      </c>
      <c r="F1214" s="36">
        <v>1</v>
      </c>
      <c r="G1214" s="36">
        <f t="shared" ref="G1214:G1229" si="181">ROUND(E1214*F1214,2)</f>
        <v>2.64</v>
      </c>
      <c r="H1214" s="993" t="s">
        <v>27</v>
      </c>
    </row>
    <row r="1215" spans="1:8" ht="15" customHeight="1" x14ac:dyDescent="0.3">
      <c r="A1215" s="33">
        <v>62.4</v>
      </c>
      <c r="B1215" s="33">
        <f>ROUND(2*3.14*0.0625,2)</f>
        <v>0.39</v>
      </c>
      <c r="C1215" s="34" t="s">
        <v>87</v>
      </c>
      <c r="D1215" s="35" t="s">
        <v>3</v>
      </c>
      <c r="E1215" s="36">
        <f t="shared" si="180"/>
        <v>24.34</v>
      </c>
      <c r="F1215" s="36">
        <v>1</v>
      </c>
      <c r="G1215" s="36">
        <f t="shared" si="181"/>
        <v>24.34</v>
      </c>
      <c r="H1215" s="994"/>
    </row>
    <row r="1216" spans="1:8" ht="15" customHeight="1" x14ac:dyDescent="0.3">
      <c r="A1216" s="33">
        <v>6.7</v>
      </c>
      <c r="B1216" s="33">
        <f>ROUND(2*3.14*0.08,2)</f>
        <v>0.5</v>
      </c>
      <c r="C1216" s="34" t="s">
        <v>93</v>
      </c>
      <c r="D1216" s="35" t="s">
        <v>3</v>
      </c>
      <c r="E1216" s="36">
        <f t="shared" si="180"/>
        <v>3.35</v>
      </c>
      <c r="F1216" s="36">
        <v>1</v>
      </c>
      <c r="G1216" s="36">
        <f t="shared" si="181"/>
        <v>3.35</v>
      </c>
      <c r="H1216" s="994"/>
    </row>
    <row r="1217" spans="1:8" ht="15" customHeight="1" x14ac:dyDescent="0.3">
      <c r="A1217" s="33">
        <v>13.4</v>
      </c>
      <c r="B1217" s="33">
        <f>0.2*2+0.15*2</f>
        <v>0.7</v>
      </c>
      <c r="C1217" s="34" t="s">
        <v>111</v>
      </c>
      <c r="D1217" s="35" t="s">
        <v>3</v>
      </c>
      <c r="E1217" s="36">
        <f t="shared" si="180"/>
        <v>9.3800000000000008</v>
      </c>
      <c r="F1217" s="36">
        <v>1</v>
      </c>
      <c r="G1217" s="36">
        <f t="shared" si="181"/>
        <v>9.3800000000000008</v>
      </c>
      <c r="H1217" s="994"/>
    </row>
    <row r="1218" spans="1:8" ht="15" customHeight="1" x14ac:dyDescent="0.3">
      <c r="A1218" s="33">
        <v>13.4</v>
      </c>
      <c r="B1218" s="33">
        <f>0.3*2+0.15*2</f>
        <v>0.89999999999999991</v>
      </c>
      <c r="C1218" s="34" t="s">
        <v>112</v>
      </c>
      <c r="D1218" s="35" t="s">
        <v>3</v>
      </c>
      <c r="E1218" s="36">
        <f t="shared" si="180"/>
        <v>12.06</v>
      </c>
      <c r="F1218" s="36">
        <v>1</v>
      </c>
      <c r="G1218" s="36">
        <f t="shared" si="181"/>
        <v>12.06</v>
      </c>
      <c r="H1218" s="994"/>
    </row>
    <row r="1219" spans="1:8" ht="15" customHeight="1" x14ac:dyDescent="0.3">
      <c r="A1219" s="33">
        <v>13.4</v>
      </c>
      <c r="B1219" s="33">
        <f>0.4*2+0.15*2</f>
        <v>1.1000000000000001</v>
      </c>
      <c r="C1219" s="34" t="s">
        <v>113</v>
      </c>
      <c r="D1219" s="35" t="s">
        <v>3</v>
      </c>
      <c r="E1219" s="36">
        <f t="shared" si="180"/>
        <v>14.74</v>
      </c>
      <c r="F1219" s="36">
        <v>1</v>
      </c>
      <c r="G1219" s="36">
        <f t="shared" si="181"/>
        <v>14.74</v>
      </c>
      <c r="H1219" s="994"/>
    </row>
    <row r="1220" spans="1:8" ht="15" customHeight="1" x14ac:dyDescent="0.3">
      <c r="A1220" s="33">
        <v>56.5</v>
      </c>
      <c r="B1220" s="33">
        <f>0.5*2+0.15*2</f>
        <v>1.3</v>
      </c>
      <c r="C1220" s="34" t="s">
        <v>114</v>
      </c>
      <c r="D1220" s="35" t="s">
        <v>3</v>
      </c>
      <c r="E1220" s="36">
        <f t="shared" si="180"/>
        <v>73.45</v>
      </c>
      <c r="F1220" s="36">
        <v>1</v>
      </c>
      <c r="G1220" s="36">
        <f t="shared" si="181"/>
        <v>73.45</v>
      </c>
      <c r="H1220" s="994"/>
    </row>
    <row r="1221" spans="1:8" ht="15" customHeight="1" x14ac:dyDescent="0.3">
      <c r="A1221" s="33"/>
      <c r="B1221" s="33"/>
      <c r="C1221" s="38" t="s">
        <v>39</v>
      </c>
      <c r="D1221" s="41" t="s">
        <v>18</v>
      </c>
      <c r="E1221" s="54">
        <v>2</v>
      </c>
      <c r="F1221" s="39">
        <v>1</v>
      </c>
      <c r="G1221" s="39">
        <f t="shared" si="181"/>
        <v>2</v>
      </c>
      <c r="H1221" s="994"/>
    </row>
    <row r="1222" spans="1:8" ht="15" customHeight="1" x14ac:dyDescent="0.3">
      <c r="A1222" s="33"/>
      <c r="B1222" s="33"/>
      <c r="C1222" s="38" t="s">
        <v>38</v>
      </c>
      <c r="D1222" s="37" t="s">
        <v>18</v>
      </c>
      <c r="E1222" s="48">
        <f>18*2+2+2</f>
        <v>40</v>
      </c>
      <c r="F1222" s="39">
        <v>1</v>
      </c>
      <c r="G1222" s="39">
        <f t="shared" si="181"/>
        <v>40</v>
      </c>
      <c r="H1222" s="994"/>
    </row>
    <row r="1223" spans="1:8" ht="15" customHeight="1" x14ac:dyDescent="0.3">
      <c r="A1223" s="33"/>
      <c r="B1223" s="33"/>
      <c r="C1223" s="38" t="s">
        <v>450</v>
      </c>
      <c r="D1223" s="37" t="s">
        <v>18</v>
      </c>
      <c r="E1223" s="48">
        <v>2</v>
      </c>
      <c r="F1223" s="39">
        <v>1</v>
      </c>
      <c r="G1223" s="39">
        <f t="shared" si="181"/>
        <v>2</v>
      </c>
      <c r="H1223" s="994"/>
    </row>
    <row r="1224" spans="1:8" ht="15" customHeight="1" x14ac:dyDescent="0.3">
      <c r="A1224" s="33"/>
      <c r="B1224" s="33"/>
      <c r="C1224" s="38" t="s">
        <v>436</v>
      </c>
      <c r="D1224" s="37" t="s">
        <v>18</v>
      </c>
      <c r="E1224" s="48">
        <f>1+1</f>
        <v>2</v>
      </c>
      <c r="F1224" s="39">
        <v>1</v>
      </c>
      <c r="G1224" s="39">
        <f t="shared" si="181"/>
        <v>2</v>
      </c>
      <c r="H1224" s="994"/>
    </row>
    <row r="1225" spans="1:8" ht="15" customHeight="1" x14ac:dyDescent="0.3">
      <c r="A1225" s="33"/>
      <c r="B1225" s="33"/>
      <c r="C1225" s="38" t="s">
        <v>444</v>
      </c>
      <c r="D1225" s="37" t="s">
        <v>18</v>
      </c>
      <c r="E1225" s="48">
        <f t="shared" ref="E1225:E1228" si="182">1+1</f>
        <v>2</v>
      </c>
      <c r="F1225" s="39">
        <v>1</v>
      </c>
      <c r="G1225" s="39">
        <f t="shared" si="181"/>
        <v>2</v>
      </c>
      <c r="H1225" s="994"/>
    </row>
    <row r="1226" spans="1:8" ht="15.75" customHeight="1" x14ac:dyDescent="0.3">
      <c r="A1226" s="33"/>
      <c r="B1226" s="33"/>
      <c r="C1226" s="38" t="s">
        <v>117</v>
      </c>
      <c r="D1226" s="37" t="s">
        <v>18</v>
      </c>
      <c r="E1226" s="48">
        <f t="shared" si="182"/>
        <v>2</v>
      </c>
      <c r="F1226" s="39">
        <v>1</v>
      </c>
      <c r="G1226" s="39">
        <f t="shared" si="181"/>
        <v>2</v>
      </c>
      <c r="H1226" s="994"/>
    </row>
    <row r="1227" spans="1:8" ht="15.75" customHeight="1" x14ac:dyDescent="0.3">
      <c r="A1227" s="33"/>
      <c r="B1227" s="33"/>
      <c r="C1227" s="38" t="s">
        <v>451</v>
      </c>
      <c r="D1227" s="37" t="s">
        <v>18</v>
      </c>
      <c r="E1227" s="48">
        <f t="shared" si="182"/>
        <v>2</v>
      </c>
      <c r="F1227" s="39">
        <v>1</v>
      </c>
      <c r="G1227" s="39">
        <f t="shared" si="181"/>
        <v>2</v>
      </c>
      <c r="H1227" s="994"/>
    </row>
    <row r="1228" spans="1:8" ht="15.75" customHeight="1" x14ac:dyDescent="0.3">
      <c r="A1228" s="33"/>
      <c r="B1228" s="33"/>
      <c r="C1228" s="38" t="s">
        <v>452</v>
      </c>
      <c r="D1228" s="37" t="s">
        <v>18</v>
      </c>
      <c r="E1228" s="48">
        <f t="shared" si="182"/>
        <v>2</v>
      </c>
      <c r="F1228" s="39">
        <v>1</v>
      </c>
      <c r="G1228" s="39">
        <f t="shared" si="181"/>
        <v>2</v>
      </c>
      <c r="H1228" s="994"/>
    </row>
    <row r="1229" spans="1:8" x14ac:dyDescent="0.3">
      <c r="A1229" s="33"/>
      <c r="B1229" s="33"/>
      <c r="C1229" s="38" t="s">
        <v>109</v>
      </c>
      <c r="D1229" s="37" t="s">
        <v>18</v>
      </c>
      <c r="E1229" s="48">
        <v>20</v>
      </c>
      <c r="F1229" s="39">
        <v>1</v>
      </c>
      <c r="G1229" s="39">
        <f t="shared" si="181"/>
        <v>20</v>
      </c>
      <c r="H1229" s="995"/>
    </row>
    <row r="1230" spans="1:8" ht="30" customHeight="1" x14ac:dyDescent="0.3">
      <c r="A1230" s="33"/>
      <c r="B1230" s="33"/>
      <c r="C1230" s="38" t="s">
        <v>61</v>
      </c>
      <c r="D1230" s="42" t="s">
        <v>3</v>
      </c>
      <c r="E1230" s="36">
        <v>157.07</v>
      </c>
      <c r="F1230" s="39"/>
      <c r="G1230" s="39"/>
      <c r="H1230" s="996" t="s">
        <v>42</v>
      </c>
    </row>
    <row r="1231" spans="1:8" ht="15" customHeight="1" x14ac:dyDescent="0.3">
      <c r="A1231" s="33"/>
      <c r="B1231" s="33"/>
      <c r="C1231" s="46" t="s">
        <v>62</v>
      </c>
      <c r="D1231" s="42" t="s">
        <v>3</v>
      </c>
      <c r="E1231" s="36">
        <f>E1230</f>
        <v>157.07</v>
      </c>
      <c r="F1231" s="39">
        <v>1.1000000000000001</v>
      </c>
      <c r="G1231" s="39">
        <f>ROUND(E1231*F1231,2)</f>
        <v>172.78</v>
      </c>
      <c r="H1231" s="997"/>
    </row>
    <row r="1232" spans="1:8" ht="15" customHeight="1" x14ac:dyDescent="0.3">
      <c r="A1232" s="33"/>
      <c r="B1232" s="33"/>
      <c r="C1232" s="46" t="s">
        <v>63</v>
      </c>
      <c r="D1232" s="42" t="s">
        <v>2</v>
      </c>
      <c r="E1232" s="39">
        <f>E1230</f>
        <v>157.07</v>
      </c>
      <c r="F1232" s="39">
        <v>0.7</v>
      </c>
      <c r="G1232" s="39">
        <f>ROUND(E1232*F1232,2)</f>
        <v>109.95</v>
      </c>
      <c r="H1232" s="998"/>
    </row>
    <row r="1233" spans="1:8" ht="15" customHeight="1" x14ac:dyDescent="0.3">
      <c r="A1233" s="43"/>
      <c r="B1233" s="43"/>
      <c r="C1233" s="29" t="s">
        <v>460</v>
      </c>
      <c r="D1233" s="28"/>
      <c r="E1233" s="44"/>
      <c r="F1233" s="44"/>
      <c r="G1233" s="44"/>
      <c r="H1233" s="47"/>
    </row>
    <row r="1234" spans="1:8" ht="15" customHeight="1" x14ac:dyDescent="0.3">
      <c r="A1234" s="33">
        <v>8.5</v>
      </c>
      <c r="B1234" s="33">
        <f>ROUND(2*3.14*0.05,2)</f>
        <v>0.31</v>
      </c>
      <c r="C1234" s="34" t="s">
        <v>92</v>
      </c>
      <c r="D1234" s="35" t="s">
        <v>3</v>
      </c>
      <c r="E1234" s="36">
        <f t="shared" ref="E1234:E1241" si="183">ROUND(A1234*B1234,2)</f>
        <v>2.64</v>
      </c>
      <c r="F1234" s="36">
        <v>1</v>
      </c>
      <c r="G1234" s="36">
        <f t="shared" ref="G1234:G1251" si="184">ROUND(E1234*F1234,2)</f>
        <v>2.64</v>
      </c>
      <c r="H1234" s="993" t="s">
        <v>27</v>
      </c>
    </row>
    <row r="1235" spans="1:8" ht="15" customHeight="1" x14ac:dyDescent="0.3">
      <c r="A1235" s="33">
        <v>62.4</v>
      </c>
      <c r="B1235" s="33">
        <f>ROUND(2*3.14*0.0625,2)</f>
        <v>0.39</v>
      </c>
      <c r="C1235" s="34" t="s">
        <v>87</v>
      </c>
      <c r="D1235" s="35" t="s">
        <v>3</v>
      </c>
      <c r="E1235" s="36">
        <f t="shared" si="183"/>
        <v>24.34</v>
      </c>
      <c r="F1235" s="36">
        <v>1</v>
      </c>
      <c r="G1235" s="36">
        <f t="shared" si="184"/>
        <v>24.34</v>
      </c>
      <c r="H1235" s="994"/>
    </row>
    <row r="1236" spans="1:8" ht="15" customHeight="1" x14ac:dyDescent="0.3">
      <c r="A1236" s="33">
        <v>6.7</v>
      </c>
      <c r="B1236" s="33">
        <f>ROUND(2*3.14*0.08,2)</f>
        <v>0.5</v>
      </c>
      <c r="C1236" s="34" t="s">
        <v>93</v>
      </c>
      <c r="D1236" s="35" t="s">
        <v>3</v>
      </c>
      <c r="E1236" s="36">
        <f t="shared" si="183"/>
        <v>3.35</v>
      </c>
      <c r="F1236" s="36">
        <v>1</v>
      </c>
      <c r="G1236" s="36">
        <f t="shared" si="184"/>
        <v>3.35</v>
      </c>
      <c r="H1236" s="994"/>
    </row>
    <row r="1237" spans="1:8" ht="15" customHeight="1" x14ac:dyDescent="0.3">
      <c r="A1237" s="33">
        <v>6.6</v>
      </c>
      <c r="B1237" s="33">
        <f>0.2*2+0.15*2</f>
        <v>0.7</v>
      </c>
      <c r="C1237" s="34" t="s">
        <v>111</v>
      </c>
      <c r="D1237" s="35" t="s">
        <v>3</v>
      </c>
      <c r="E1237" s="36">
        <f t="shared" si="183"/>
        <v>4.62</v>
      </c>
      <c r="F1237" s="36">
        <v>1</v>
      </c>
      <c r="G1237" s="36">
        <f t="shared" si="184"/>
        <v>4.62</v>
      </c>
      <c r="H1237" s="994"/>
    </row>
    <row r="1238" spans="1:8" ht="15" customHeight="1" x14ac:dyDescent="0.3">
      <c r="A1238" s="33">
        <v>13.4</v>
      </c>
      <c r="B1238" s="33">
        <f>0.3*2+0.15*2</f>
        <v>0.89999999999999991</v>
      </c>
      <c r="C1238" s="34" t="s">
        <v>112</v>
      </c>
      <c r="D1238" s="35" t="s">
        <v>3</v>
      </c>
      <c r="E1238" s="36">
        <f t="shared" si="183"/>
        <v>12.06</v>
      </c>
      <c r="F1238" s="36">
        <v>1</v>
      </c>
      <c r="G1238" s="36">
        <f t="shared" si="184"/>
        <v>12.06</v>
      </c>
      <c r="H1238" s="994"/>
    </row>
    <row r="1239" spans="1:8" ht="15" customHeight="1" x14ac:dyDescent="0.3">
      <c r="A1239" s="33">
        <v>13.4</v>
      </c>
      <c r="B1239" s="33">
        <f>0.4*2+0.15*2</f>
        <v>1.1000000000000001</v>
      </c>
      <c r="C1239" s="34" t="s">
        <v>113</v>
      </c>
      <c r="D1239" s="35" t="s">
        <v>3</v>
      </c>
      <c r="E1239" s="36">
        <f t="shared" si="183"/>
        <v>14.74</v>
      </c>
      <c r="F1239" s="36">
        <v>1</v>
      </c>
      <c r="G1239" s="36">
        <f t="shared" si="184"/>
        <v>14.74</v>
      </c>
      <c r="H1239" s="994"/>
    </row>
    <row r="1240" spans="1:8" ht="15" customHeight="1" x14ac:dyDescent="0.3">
      <c r="A1240" s="33">
        <v>13.4</v>
      </c>
      <c r="B1240" s="33">
        <f>0.5*2+0.15*2</f>
        <v>1.3</v>
      </c>
      <c r="C1240" s="34" t="s">
        <v>114</v>
      </c>
      <c r="D1240" s="35" t="s">
        <v>3</v>
      </c>
      <c r="E1240" s="36">
        <f t="shared" si="183"/>
        <v>17.420000000000002</v>
      </c>
      <c r="F1240" s="36">
        <v>1</v>
      </c>
      <c r="G1240" s="36">
        <f t="shared" si="184"/>
        <v>17.420000000000002</v>
      </c>
      <c r="H1240" s="994"/>
    </row>
    <row r="1241" spans="1:8" ht="15" customHeight="1" x14ac:dyDescent="0.3">
      <c r="A1241" s="33">
        <v>48.7</v>
      </c>
      <c r="B1241" s="33">
        <f>0.6*2+0.15*2</f>
        <v>1.5</v>
      </c>
      <c r="C1241" s="34" t="s">
        <v>115</v>
      </c>
      <c r="D1241" s="35" t="s">
        <v>3</v>
      </c>
      <c r="E1241" s="36">
        <f t="shared" si="183"/>
        <v>73.05</v>
      </c>
      <c r="F1241" s="36">
        <v>1</v>
      </c>
      <c r="G1241" s="36">
        <f t="shared" si="184"/>
        <v>73.05</v>
      </c>
      <c r="H1241" s="994"/>
    </row>
    <row r="1242" spans="1:8" ht="15" customHeight="1" x14ac:dyDescent="0.3">
      <c r="A1242" s="33"/>
      <c r="B1242" s="33"/>
      <c r="C1242" s="38" t="s">
        <v>39</v>
      </c>
      <c r="D1242" s="41" t="s">
        <v>18</v>
      </c>
      <c r="E1242" s="54">
        <v>2</v>
      </c>
      <c r="F1242" s="39">
        <v>1</v>
      </c>
      <c r="G1242" s="39">
        <f t="shared" si="184"/>
        <v>2</v>
      </c>
      <c r="H1242" s="994"/>
    </row>
    <row r="1243" spans="1:8" ht="15" customHeight="1" x14ac:dyDescent="0.3">
      <c r="A1243" s="33"/>
      <c r="B1243" s="33"/>
      <c r="C1243" s="38" t="s">
        <v>38</v>
      </c>
      <c r="D1243" s="37" t="s">
        <v>18</v>
      </c>
      <c r="E1243" s="48">
        <f>18*2+2+2</f>
        <v>40</v>
      </c>
      <c r="F1243" s="39">
        <v>1</v>
      </c>
      <c r="G1243" s="39">
        <f t="shared" si="184"/>
        <v>40</v>
      </c>
      <c r="H1243" s="994"/>
    </row>
    <row r="1244" spans="1:8" ht="15" customHeight="1" x14ac:dyDescent="0.3">
      <c r="A1244" s="33"/>
      <c r="B1244" s="33"/>
      <c r="C1244" s="38" t="s">
        <v>454</v>
      </c>
      <c r="D1244" s="37" t="s">
        <v>18</v>
      </c>
      <c r="E1244" s="48">
        <v>2</v>
      </c>
      <c r="F1244" s="39">
        <v>1</v>
      </c>
      <c r="G1244" s="39">
        <f t="shared" si="184"/>
        <v>2</v>
      </c>
      <c r="H1244" s="994"/>
    </row>
    <row r="1245" spans="1:8" ht="15" customHeight="1" x14ac:dyDescent="0.3">
      <c r="A1245" s="33"/>
      <c r="B1245" s="33"/>
      <c r="C1245" s="38" t="s">
        <v>436</v>
      </c>
      <c r="D1245" s="37" t="s">
        <v>18</v>
      </c>
      <c r="E1245" s="48">
        <f>1+1</f>
        <v>2</v>
      </c>
      <c r="F1245" s="39">
        <v>1</v>
      </c>
      <c r="G1245" s="39">
        <f t="shared" si="184"/>
        <v>2</v>
      </c>
      <c r="H1245" s="994"/>
    </row>
    <row r="1246" spans="1:8" ht="15" customHeight="1" x14ac:dyDescent="0.3">
      <c r="A1246" s="33"/>
      <c r="B1246" s="33"/>
      <c r="C1246" s="38" t="s">
        <v>444</v>
      </c>
      <c r="D1246" s="37" t="s">
        <v>18</v>
      </c>
      <c r="E1246" s="48">
        <f t="shared" ref="E1246:E1250" si="185">1+1</f>
        <v>2</v>
      </c>
      <c r="F1246" s="39">
        <v>1</v>
      </c>
      <c r="G1246" s="39">
        <f t="shared" si="184"/>
        <v>2</v>
      </c>
      <c r="H1246" s="994"/>
    </row>
    <row r="1247" spans="1:8" ht="15.75" customHeight="1" x14ac:dyDescent="0.3">
      <c r="A1247" s="33"/>
      <c r="B1247" s="33"/>
      <c r="C1247" s="38" t="s">
        <v>117</v>
      </c>
      <c r="D1247" s="37" t="s">
        <v>18</v>
      </c>
      <c r="E1247" s="48">
        <f t="shared" si="185"/>
        <v>2</v>
      </c>
      <c r="F1247" s="39">
        <v>1</v>
      </c>
      <c r="G1247" s="39">
        <f t="shared" si="184"/>
        <v>2</v>
      </c>
      <c r="H1247" s="994"/>
    </row>
    <row r="1248" spans="1:8" ht="15.75" customHeight="1" x14ac:dyDescent="0.3">
      <c r="A1248" s="33"/>
      <c r="B1248" s="33"/>
      <c r="C1248" s="38" t="s">
        <v>451</v>
      </c>
      <c r="D1248" s="37" t="s">
        <v>18</v>
      </c>
      <c r="E1248" s="48">
        <f t="shared" si="185"/>
        <v>2</v>
      </c>
      <c r="F1248" s="39">
        <v>1</v>
      </c>
      <c r="G1248" s="39">
        <f t="shared" si="184"/>
        <v>2</v>
      </c>
      <c r="H1248" s="994"/>
    </row>
    <row r="1249" spans="1:8" ht="15.75" customHeight="1" x14ac:dyDescent="0.3">
      <c r="A1249" s="33"/>
      <c r="B1249" s="33"/>
      <c r="C1249" s="38" t="s">
        <v>452</v>
      </c>
      <c r="D1249" s="37" t="s">
        <v>18</v>
      </c>
      <c r="E1249" s="48">
        <f t="shared" si="185"/>
        <v>2</v>
      </c>
      <c r="F1249" s="39">
        <v>1</v>
      </c>
      <c r="G1249" s="39">
        <f t="shared" si="184"/>
        <v>2</v>
      </c>
      <c r="H1249" s="994"/>
    </row>
    <row r="1250" spans="1:8" ht="15.75" customHeight="1" x14ac:dyDescent="0.3">
      <c r="A1250" s="33"/>
      <c r="B1250" s="33"/>
      <c r="C1250" s="38" t="s">
        <v>120</v>
      </c>
      <c r="D1250" s="37" t="s">
        <v>18</v>
      </c>
      <c r="E1250" s="48">
        <f t="shared" si="185"/>
        <v>2</v>
      </c>
      <c r="F1250" s="39">
        <v>1</v>
      </c>
      <c r="G1250" s="39">
        <f t="shared" si="184"/>
        <v>2</v>
      </c>
      <c r="H1250" s="994"/>
    </row>
    <row r="1251" spans="1:8" x14ac:dyDescent="0.3">
      <c r="A1251" s="33"/>
      <c r="B1251" s="33"/>
      <c r="C1251" s="38" t="s">
        <v>109</v>
      </c>
      <c r="D1251" s="37" t="s">
        <v>18</v>
      </c>
      <c r="E1251" s="48">
        <v>20</v>
      </c>
      <c r="F1251" s="39">
        <v>1</v>
      </c>
      <c r="G1251" s="39">
        <f t="shared" si="184"/>
        <v>20</v>
      </c>
      <c r="H1251" s="995"/>
    </row>
    <row r="1252" spans="1:8" ht="30" customHeight="1" x14ac:dyDescent="0.3">
      <c r="A1252" s="33"/>
      <c r="B1252" s="33"/>
      <c r="C1252" s="38" t="s">
        <v>61</v>
      </c>
      <c r="D1252" s="42" t="s">
        <v>3</v>
      </c>
      <c r="E1252" s="36">
        <v>170.08999999999997</v>
      </c>
      <c r="F1252" s="39"/>
      <c r="G1252" s="39"/>
      <c r="H1252" s="996" t="s">
        <v>42</v>
      </c>
    </row>
    <row r="1253" spans="1:8" ht="15" customHeight="1" x14ac:dyDescent="0.3">
      <c r="A1253" s="33"/>
      <c r="B1253" s="33"/>
      <c r="C1253" s="46" t="s">
        <v>62</v>
      </c>
      <c r="D1253" s="42" t="s">
        <v>3</v>
      </c>
      <c r="E1253" s="36">
        <f>E1252</f>
        <v>170.08999999999997</v>
      </c>
      <c r="F1253" s="39">
        <v>1.1000000000000001</v>
      </c>
      <c r="G1253" s="39">
        <f>ROUND(E1253*F1253,2)</f>
        <v>187.1</v>
      </c>
      <c r="H1253" s="997"/>
    </row>
    <row r="1254" spans="1:8" ht="15" customHeight="1" x14ac:dyDescent="0.3">
      <c r="A1254" s="33"/>
      <c r="B1254" s="33"/>
      <c r="C1254" s="46" t="s">
        <v>63</v>
      </c>
      <c r="D1254" s="42" t="s">
        <v>2</v>
      </c>
      <c r="E1254" s="39">
        <f>E1252</f>
        <v>170.08999999999997</v>
      </c>
      <c r="F1254" s="39">
        <v>0.7</v>
      </c>
      <c r="G1254" s="39">
        <f>ROUND(E1254*F1254,2)</f>
        <v>119.06</v>
      </c>
      <c r="H1254" s="998"/>
    </row>
    <row r="1255" spans="1:8" ht="15" customHeight="1" x14ac:dyDescent="0.3">
      <c r="A1255" s="43"/>
      <c r="B1255" s="43"/>
      <c r="C1255" s="29" t="s">
        <v>461</v>
      </c>
      <c r="D1255" s="28"/>
      <c r="E1255" s="44"/>
      <c r="F1255" s="44"/>
      <c r="G1255" s="44"/>
      <c r="H1255" s="47"/>
    </row>
    <row r="1256" spans="1:8" ht="15" customHeight="1" x14ac:dyDescent="0.3">
      <c r="A1256" s="33">
        <v>8.5</v>
      </c>
      <c r="B1256" s="33">
        <f>ROUND(2*3.14*0.05,2)</f>
        <v>0.31</v>
      </c>
      <c r="C1256" s="34" t="s">
        <v>92</v>
      </c>
      <c r="D1256" s="35" t="s">
        <v>3</v>
      </c>
      <c r="E1256" s="36">
        <f t="shared" ref="E1256:E1262" si="186">ROUND(A1256*B1256,2)</f>
        <v>2.64</v>
      </c>
      <c r="F1256" s="36">
        <v>1</v>
      </c>
      <c r="G1256" s="36">
        <f t="shared" ref="G1256:G1271" si="187">ROUND(E1256*F1256,2)</f>
        <v>2.64</v>
      </c>
      <c r="H1256" s="993" t="s">
        <v>27</v>
      </c>
    </row>
    <row r="1257" spans="1:8" ht="15" customHeight="1" x14ac:dyDescent="0.3">
      <c r="A1257" s="33">
        <v>62.4</v>
      </c>
      <c r="B1257" s="33">
        <f>ROUND(2*3.14*0.0625,2)</f>
        <v>0.39</v>
      </c>
      <c r="C1257" s="34" t="s">
        <v>87</v>
      </c>
      <c r="D1257" s="35" t="s">
        <v>3</v>
      </c>
      <c r="E1257" s="36">
        <f t="shared" si="186"/>
        <v>24.34</v>
      </c>
      <c r="F1257" s="36">
        <v>1</v>
      </c>
      <c r="G1257" s="36">
        <f t="shared" si="187"/>
        <v>24.34</v>
      </c>
      <c r="H1257" s="994"/>
    </row>
    <row r="1258" spans="1:8" ht="15" customHeight="1" x14ac:dyDescent="0.3">
      <c r="A1258" s="33">
        <v>6.7</v>
      </c>
      <c r="B1258" s="33">
        <f>ROUND(2*3.14*0.08,2)</f>
        <v>0.5</v>
      </c>
      <c r="C1258" s="34" t="s">
        <v>93</v>
      </c>
      <c r="D1258" s="35" t="s">
        <v>3</v>
      </c>
      <c r="E1258" s="36">
        <f t="shared" si="186"/>
        <v>3.35</v>
      </c>
      <c r="F1258" s="36">
        <v>1</v>
      </c>
      <c r="G1258" s="36">
        <f t="shared" si="187"/>
        <v>3.35</v>
      </c>
      <c r="H1258" s="994"/>
    </row>
    <row r="1259" spans="1:8" ht="15" customHeight="1" x14ac:dyDescent="0.3">
      <c r="A1259" s="33">
        <v>13.4</v>
      </c>
      <c r="B1259" s="33">
        <f>0.2*2+0.15*2</f>
        <v>0.7</v>
      </c>
      <c r="C1259" s="34" t="s">
        <v>111</v>
      </c>
      <c r="D1259" s="35" t="s">
        <v>3</v>
      </c>
      <c r="E1259" s="36">
        <f t="shared" si="186"/>
        <v>9.3800000000000008</v>
      </c>
      <c r="F1259" s="36">
        <v>1</v>
      </c>
      <c r="G1259" s="36">
        <f t="shared" si="187"/>
        <v>9.3800000000000008</v>
      </c>
      <c r="H1259" s="994"/>
    </row>
    <row r="1260" spans="1:8" ht="15" customHeight="1" x14ac:dyDescent="0.3">
      <c r="A1260" s="33">
        <v>13.4</v>
      </c>
      <c r="B1260" s="33">
        <f>0.3*2+0.15*2</f>
        <v>0.89999999999999991</v>
      </c>
      <c r="C1260" s="34" t="s">
        <v>112</v>
      </c>
      <c r="D1260" s="35" t="s">
        <v>3</v>
      </c>
      <c r="E1260" s="36">
        <f t="shared" si="186"/>
        <v>12.06</v>
      </c>
      <c r="F1260" s="36">
        <v>1</v>
      </c>
      <c r="G1260" s="36">
        <f t="shared" si="187"/>
        <v>12.06</v>
      </c>
      <c r="H1260" s="994"/>
    </row>
    <row r="1261" spans="1:8" ht="15" customHeight="1" x14ac:dyDescent="0.3">
      <c r="A1261" s="33">
        <v>13.4</v>
      </c>
      <c r="B1261" s="33">
        <f>0.4*2+0.15*2</f>
        <v>1.1000000000000001</v>
      </c>
      <c r="C1261" s="34" t="s">
        <v>113</v>
      </c>
      <c r="D1261" s="35" t="s">
        <v>3</v>
      </c>
      <c r="E1261" s="36">
        <f t="shared" si="186"/>
        <v>14.74</v>
      </c>
      <c r="F1261" s="36">
        <v>1</v>
      </c>
      <c r="G1261" s="36">
        <f t="shared" si="187"/>
        <v>14.74</v>
      </c>
      <c r="H1261" s="994"/>
    </row>
    <row r="1262" spans="1:8" ht="15" customHeight="1" x14ac:dyDescent="0.3">
      <c r="A1262" s="33">
        <v>56.5</v>
      </c>
      <c r="B1262" s="33">
        <f>0.5*2+0.15*2</f>
        <v>1.3</v>
      </c>
      <c r="C1262" s="34" t="s">
        <v>114</v>
      </c>
      <c r="D1262" s="35" t="s">
        <v>3</v>
      </c>
      <c r="E1262" s="36">
        <f t="shared" si="186"/>
        <v>73.45</v>
      </c>
      <c r="F1262" s="36">
        <v>1</v>
      </c>
      <c r="G1262" s="36">
        <f t="shared" si="187"/>
        <v>73.45</v>
      </c>
      <c r="H1262" s="994"/>
    </row>
    <row r="1263" spans="1:8" ht="15" customHeight="1" x14ac:dyDescent="0.3">
      <c r="A1263" s="33"/>
      <c r="B1263" s="33"/>
      <c r="C1263" s="38" t="s">
        <v>39</v>
      </c>
      <c r="D1263" s="41" t="s">
        <v>18</v>
      </c>
      <c r="E1263" s="54">
        <v>2</v>
      </c>
      <c r="F1263" s="39">
        <v>1</v>
      </c>
      <c r="G1263" s="39">
        <f t="shared" si="187"/>
        <v>2</v>
      </c>
      <c r="H1263" s="994"/>
    </row>
    <row r="1264" spans="1:8" ht="15" customHeight="1" x14ac:dyDescent="0.3">
      <c r="A1264" s="33"/>
      <c r="B1264" s="33"/>
      <c r="C1264" s="38" t="s">
        <v>38</v>
      </c>
      <c r="D1264" s="37" t="s">
        <v>18</v>
      </c>
      <c r="E1264" s="48">
        <f>18*2+2+2</f>
        <v>40</v>
      </c>
      <c r="F1264" s="39">
        <v>1</v>
      </c>
      <c r="G1264" s="39">
        <f t="shared" si="187"/>
        <v>40</v>
      </c>
      <c r="H1264" s="994"/>
    </row>
    <row r="1265" spans="1:8" ht="15" customHeight="1" x14ac:dyDescent="0.3">
      <c r="A1265" s="33"/>
      <c r="B1265" s="33"/>
      <c r="C1265" s="38" t="s">
        <v>450</v>
      </c>
      <c r="D1265" s="37" t="s">
        <v>18</v>
      </c>
      <c r="E1265" s="48">
        <v>2</v>
      </c>
      <c r="F1265" s="39">
        <v>1</v>
      </c>
      <c r="G1265" s="39">
        <f t="shared" si="187"/>
        <v>2</v>
      </c>
      <c r="H1265" s="994"/>
    </row>
    <row r="1266" spans="1:8" ht="15" customHeight="1" x14ac:dyDescent="0.3">
      <c r="A1266" s="33"/>
      <c r="B1266" s="33"/>
      <c r="C1266" s="38" t="s">
        <v>436</v>
      </c>
      <c r="D1266" s="37" t="s">
        <v>18</v>
      </c>
      <c r="E1266" s="48">
        <f>1+1</f>
        <v>2</v>
      </c>
      <c r="F1266" s="39">
        <v>1</v>
      </c>
      <c r="G1266" s="39">
        <f t="shared" si="187"/>
        <v>2</v>
      </c>
      <c r="H1266" s="994"/>
    </row>
    <row r="1267" spans="1:8" ht="15" customHeight="1" x14ac:dyDescent="0.3">
      <c r="A1267" s="33"/>
      <c r="B1267" s="33"/>
      <c r="C1267" s="38" t="s">
        <v>444</v>
      </c>
      <c r="D1267" s="37" t="s">
        <v>18</v>
      </c>
      <c r="E1267" s="48">
        <f t="shared" ref="E1267:E1270" si="188">1+1</f>
        <v>2</v>
      </c>
      <c r="F1267" s="39">
        <v>1</v>
      </c>
      <c r="G1267" s="39">
        <f t="shared" si="187"/>
        <v>2</v>
      </c>
      <c r="H1267" s="994"/>
    </row>
    <row r="1268" spans="1:8" ht="15.75" customHeight="1" x14ac:dyDescent="0.3">
      <c r="A1268" s="33"/>
      <c r="B1268" s="33"/>
      <c r="C1268" s="38" t="s">
        <v>117</v>
      </c>
      <c r="D1268" s="37" t="s">
        <v>18</v>
      </c>
      <c r="E1268" s="48">
        <f t="shared" si="188"/>
        <v>2</v>
      </c>
      <c r="F1268" s="39">
        <v>1</v>
      </c>
      <c r="G1268" s="39">
        <f t="shared" si="187"/>
        <v>2</v>
      </c>
      <c r="H1268" s="994"/>
    </row>
    <row r="1269" spans="1:8" ht="15.75" customHeight="1" x14ac:dyDescent="0.3">
      <c r="A1269" s="33"/>
      <c r="B1269" s="33"/>
      <c r="C1269" s="38" t="s">
        <v>451</v>
      </c>
      <c r="D1269" s="37" t="s">
        <v>18</v>
      </c>
      <c r="E1269" s="48">
        <f t="shared" si="188"/>
        <v>2</v>
      </c>
      <c r="F1269" s="39">
        <v>1</v>
      </c>
      <c r="G1269" s="39">
        <f t="shared" si="187"/>
        <v>2</v>
      </c>
      <c r="H1269" s="994"/>
    </row>
    <row r="1270" spans="1:8" ht="15.75" customHeight="1" x14ac:dyDescent="0.3">
      <c r="A1270" s="33"/>
      <c r="B1270" s="33"/>
      <c r="C1270" s="38" t="s">
        <v>452</v>
      </c>
      <c r="D1270" s="37" t="s">
        <v>18</v>
      </c>
      <c r="E1270" s="48">
        <f t="shared" si="188"/>
        <v>2</v>
      </c>
      <c r="F1270" s="39">
        <v>1</v>
      </c>
      <c r="G1270" s="39">
        <f t="shared" si="187"/>
        <v>2</v>
      </c>
      <c r="H1270" s="994"/>
    </row>
    <row r="1271" spans="1:8" x14ac:dyDescent="0.3">
      <c r="A1271" s="33"/>
      <c r="B1271" s="33"/>
      <c r="C1271" s="38" t="s">
        <v>109</v>
      </c>
      <c r="D1271" s="37" t="s">
        <v>18</v>
      </c>
      <c r="E1271" s="48">
        <v>20</v>
      </c>
      <c r="F1271" s="39">
        <v>1</v>
      </c>
      <c r="G1271" s="39">
        <f t="shared" si="187"/>
        <v>20</v>
      </c>
      <c r="H1271" s="995"/>
    </row>
    <row r="1272" spans="1:8" ht="30" customHeight="1" x14ac:dyDescent="0.3">
      <c r="A1272" s="33"/>
      <c r="B1272" s="33"/>
      <c r="C1272" s="38" t="s">
        <v>61</v>
      </c>
      <c r="D1272" s="42" t="s">
        <v>3</v>
      </c>
      <c r="E1272" s="36">
        <v>157.07</v>
      </c>
      <c r="F1272" s="39"/>
      <c r="G1272" s="39"/>
      <c r="H1272" s="996" t="s">
        <v>42</v>
      </c>
    </row>
    <row r="1273" spans="1:8" ht="15" customHeight="1" x14ac:dyDescent="0.3">
      <c r="A1273" s="33"/>
      <c r="B1273" s="33"/>
      <c r="C1273" s="46" t="s">
        <v>62</v>
      </c>
      <c r="D1273" s="42" t="s">
        <v>3</v>
      </c>
      <c r="E1273" s="36">
        <f>E1272</f>
        <v>157.07</v>
      </c>
      <c r="F1273" s="39">
        <v>1.1000000000000001</v>
      </c>
      <c r="G1273" s="39">
        <f>ROUND(E1273*F1273,2)</f>
        <v>172.78</v>
      </c>
      <c r="H1273" s="997"/>
    </row>
    <row r="1274" spans="1:8" ht="15" customHeight="1" x14ac:dyDescent="0.3">
      <c r="A1274" s="33"/>
      <c r="B1274" s="33"/>
      <c r="C1274" s="46" t="s">
        <v>63</v>
      </c>
      <c r="D1274" s="42" t="s">
        <v>2</v>
      </c>
      <c r="E1274" s="39">
        <f>E1272</f>
        <v>157.07</v>
      </c>
      <c r="F1274" s="39">
        <v>0.7</v>
      </c>
      <c r="G1274" s="39">
        <f>ROUND(E1274*F1274,2)</f>
        <v>109.95</v>
      </c>
      <c r="H1274" s="998"/>
    </row>
    <row r="1275" spans="1:8" ht="15" customHeight="1" x14ac:dyDescent="0.3">
      <c r="A1275" s="43"/>
      <c r="B1275" s="43"/>
      <c r="C1275" s="29" t="s">
        <v>462</v>
      </c>
      <c r="D1275" s="28"/>
      <c r="E1275" s="44"/>
      <c r="F1275" s="44"/>
      <c r="G1275" s="44"/>
      <c r="H1275" s="47"/>
    </row>
    <row r="1276" spans="1:8" ht="15" customHeight="1" x14ac:dyDescent="0.3">
      <c r="A1276" s="33">
        <v>8.5</v>
      </c>
      <c r="B1276" s="33">
        <f>ROUND(2*3.14*0.05,2)</f>
        <v>0.31</v>
      </c>
      <c r="C1276" s="34" t="s">
        <v>92</v>
      </c>
      <c r="D1276" s="35" t="s">
        <v>3</v>
      </c>
      <c r="E1276" s="36">
        <f t="shared" ref="E1276:E1282" si="189">ROUND(A1276*B1276,2)</f>
        <v>2.64</v>
      </c>
      <c r="F1276" s="36">
        <v>1</v>
      </c>
      <c r="G1276" s="36">
        <f t="shared" ref="G1276:G1291" si="190">ROUND(E1276*F1276,2)</f>
        <v>2.64</v>
      </c>
      <c r="H1276" s="993" t="s">
        <v>27</v>
      </c>
    </row>
    <row r="1277" spans="1:8" ht="15" customHeight="1" x14ac:dyDescent="0.3">
      <c r="A1277" s="33">
        <v>62.4</v>
      </c>
      <c r="B1277" s="33">
        <f>ROUND(2*3.14*0.0625,2)</f>
        <v>0.39</v>
      </c>
      <c r="C1277" s="34" t="s">
        <v>87</v>
      </c>
      <c r="D1277" s="35" t="s">
        <v>3</v>
      </c>
      <c r="E1277" s="36">
        <f t="shared" si="189"/>
        <v>24.34</v>
      </c>
      <c r="F1277" s="36">
        <v>1</v>
      </c>
      <c r="G1277" s="36">
        <f t="shared" si="190"/>
        <v>24.34</v>
      </c>
      <c r="H1277" s="994"/>
    </row>
    <row r="1278" spans="1:8" ht="15" customHeight="1" x14ac:dyDescent="0.3">
      <c r="A1278" s="33">
        <v>6.7</v>
      </c>
      <c r="B1278" s="33">
        <f>ROUND(2*3.14*0.08,2)</f>
        <v>0.5</v>
      </c>
      <c r="C1278" s="34" t="s">
        <v>93</v>
      </c>
      <c r="D1278" s="35" t="s">
        <v>3</v>
      </c>
      <c r="E1278" s="36">
        <f t="shared" si="189"/>
        <v>3.35</v>
      </c>
      <c r="F1278" s="36">
        <v>1</v>
      </c>
      <c r="G1278" s="36">
        <f t="shared" si="190"/>
        <v>3.35</v>
      </c>
      <c r="H1278" s="994"/>
    </row>
    <row r="1279" spans="1:8" ht="15" customHeight="1" x14ac:dyDescent="0.3">
      <c r="A1279" s="33">
        <v>13.4</v>
      </c>
      <c r="B1279" s="33">
        <f>0.2*2+0.15*2</f>
        <v>0.7</v>
      </c>
      <c r="C1279" s="34" t="s">
        <v>111</v>
      </c>
      <c r="D1279" s="35" t="s">
        <v>3</v>
      </c>
      <c r="E1279" s="36">
        <f t="shared" si="189"/>
        <v>9.3800000000000008</v>
      </c>
      <c r="F1279" s="36">
        <v>1</v>
      </c>
      <c r="G1279" s="36">
        <f t="shared" si="190"/>
        <v>9.3800000000000008</v>
      </c>
      <c r="H1279" s="994"/>
    </row>
    <row r="1280" spans="1:8" ht="15" customHeight="1" x14ac:dyDescent="0.3">
      <c r="A1280" s="33">
        <v>13.4</v>
      </c>
      <c r="B1280" s="33">
        <f>0.3*2+0.15*2</f>
        <v>0.89999999999999991</v>
      </c>
      <c r="C1280" s="34" t="s">
        <v>112</v>
      </c>
      <c r="D1280" s="35" t="s">
        <v>3</v>
      </c>
      <c r="E1280" s="36">
        <f t="shared" si="189"/>
        <v>12.06</v>
      </c>
      <c r="F1280" s="36">
        <v>1</v>
      </c>
      <c r="G1280" s="36">
        <f t="shared" si="190"/>
        <v>12.06</v>
      </c>
      <c r="H1280" s="994"/>
    </row>
    <row r="1281" spans="1:8" ht="15" customHeight="1" x14ac:dyDescent="0.3">
      <c r="A1281" s="33">
        <v>13.4</v>
      </c>
      <c r="B1281" s="33">
        <f>0.4*2+0.15*2</f>
        <v>1.1000000000000001</v>
      </c>
      <c r="C1281" s="34" t="s">
        <v>113</v>
      </c>
      <c r="D1281" s="35" t="s">
        <v>3</v>
      </c>
      <c r="E1281" s="36">
        <f t="shared" si="189"/>
        <v>14.74</v>
      </c>
      <c r="F1281" s="36">
        <v>1</v>
      </c>
      <c r="G1281" s="36">
        <f t="shared" si="190"/>
        <v>14.74</v>
      </c>
      <c r="H1281" s="994"/>
    </row>
    <row r="1282" spans="1:8" ht="15.75" customHeight="1" x14ac:dyDescent="0.3">
      <c r="A1282" s="33">
        <v>56.5</v>
      </c>
      <c r="B1282" s="33">
        <f>0.5*2+0.15*2</f>
        <v>1.3</v>
      </c>
      <c r="C1282" s="34" t="s">
        <v>114</v>
      </c>
      <c r="D1282" s="35" t="s">
        <v>3</v>
      </c>
      <c r="E1282" s="36">
        <f t="shared" si="189"/>
        <v>73.45</v>
      </c>
      <c r="F1282" s="36">
        <v>1</v>
      </c>
      <c r="G1282" s="36">
        <f t="shared" si="190"/>
        <v>73.45</v>
      </c>
      <c r="H1282" s="994"/>
    </row>
    <row r="1283" spans="1:8" ht="15" customHeight="1" x14ac:dyDescent="0.3">
      <c r="A1283" s="33"/>
      <c r="B1283" s="33"/>
      <c r="C1283" s="38" t="s">
        <v>39</v>
      </c>
      <c r="D1283" s="41" t="s">
        <v>18</v>
      </c>
      <c r="E1283" s="54">
        <v>2</v>
      </c>
      <c r="F1283" s="39">
        <v>1</v>
      </c>
      <c r="G1283" s="39">
        <f t="shared" si="190"/>
        <v>2</v>
      </c>
      <c r="H1283" s="994"/>
    </row>
    <row r="1284" spans="1:8" ht="15" customHeight="1" x14ac:dyDescent="0.3">
      <c r="A1284" s="33"/>
      <c r="B1284" s="33"/>
      <c r="C1284" s="38" t="s">
        <v>38</v>
      </c>
      <c r="D1284" s="37" t="s">
        <v>18</v>
      </c>
      <c r="E1284" s="48">
        <f>18*2+2+2</f>
        <v>40</v>
      </c>
      <c r="F1284" s="39">
        <v>1</v>
      </c>
      <c r="G1284" s="39">
        <f t="shared" si="190"/>
        <v>40</v>
      </c>
      <c r="H1284" s="994"/>
    </row>
    <row r="1285" spans="1:8" ht="15" customHeight="1" x14ac:dyDescent="0.3">
      <c r="A1285" s="33"/>
      <c r="B1285" s="33"/>
      <c r="C1285" s="38" t="s">
        <v>450</v>
      </c>
      <c r="D1285" s="37" t="s">
        <v>18</v>
      </c>
      <c r="E1285" s="48">
        <v>2</v>
      </c>
      <c r="F1285" s="39">
        <v>1</v>
      </c>
      <c r="G1285" s="39">
        <f t="shared" si="190"/>
        <v>2</v>
      </c>
      <c r="H1285" s="994"/>
    </row>
    <row r="1286" spans="1:8" ht="15" customHeight="1" x14ac:dyDescent="0.3">
      <c r="A1286" s="33"/>
      <c r="B1286" s="33"/>
      <c r="C1286" s="38" t="s">
        <v>436</v>
      </c>
      <c r="D1286" s="37" t="s">
        <v>18</v>
      </c>
      <c r="E1286" s="48">
        <f>1+1</f>
        <v>2</v>
      </c>
      <c r="F1286" s="39">
        <v>1</v>
      </c>
      <c r="G1286" s="39">
        <f t="shared" si="190"/>
        <v>2</v>
      </c>
      <c r="H1286" s="994"/>
    </row>
    <row r="1287" spans="1:8" ht="15" customHeight="1" x14ac:dyDescent="0.3">
      <c r="A1287" s="33"/>
      <c r="B1287" s="33"/>
      <c r="C1287" s="38" t="s">
        <v>444</v>
      </c>
      <c r="D1287" s="37" t="s">
        <v>18</v>
      </c>
      <c r="E1287" s="48">
        <f t="shared" ref="E1287:E1290" si="191">1+1</f>
        <v>2</v>
      </c>
      <c r="F1287" s="39">
        <v>1</v>
      </c>
      <c r="G1287" s="39">
        <f t="shared" si="190"/>
        <v>2</v>
      </c>
      <c r="H1287" s="994"/>
    </row>
    <row r="1288" spans="1:8" ht="15.75" customHeight="1" x14ac:dyDescent="0.3">
      <c r="A1288" s="33"/>
      <c r="B1288" s="33"/>
      <c r="C1288" s="38" t="s">
        <v>117</v>
      </c>
      <c r="D1288" s="37" t="s">
        <v>18</v>
      </c>
      <c r="E1288" s="48">
        <f t="shared" si="191"/>
        <v>2</v>
      </c>
      <c r="F1288" s="39">
        <v>1</v>
      </c>
      <c r="G1288" s="39">
        <f t="shared" si="190"/>
        <v>2</v>
      </c>
      <c r="H1288" s="994"/>
    </row>
    <row r="1289" spans="1:8" ht="15.75" customHeight="1" x14ac:dyDescent="0.3">
      <c r="A1289" s="33"/>
      <c r="B1289" s="33"/>
      <c r="C1289" s="38" t="s">
        <v>451</v>
      </c>
      <c r="D1289" s="37" t="s">
        <v>18</v>
      </c>
      <c r="E1289" s="48">
        <f t="shared" si="191"/>
        <v>2</v>
      </c>
      <c r="F1289" s="39">
        <v>1</v>
      </c>
      <c r="G1289" s="39">
        <f t="shared" si="190"/>
        <v>2</v>
      </c>
      <c r="H1289" s="994"/>
    </row>
    <row r="1290" spans="1:8" ht="15.75" customHeight="1" x14ac:dyDescent="0.3">
      <c r="A1290" s="33"/>
      <c r="B1290" s="33"/>
      <c r="C1290" s="38" t="s">
        <v>452</v>
      </c>
      <c r="D1290" s="37" t="s">
        <v>18</v>
      </c>
      <c r="E1290" s="48">
        <f t="shared" si="191"/>
        <v>2</v>
      </c>
      <c r="F1290" s="39">
        <v>1</v>
      </c>
      <c r="G1290" s="39">
        <f t="shared" si="190"/>
        <v>2</v>
      </c>
      <c r="H1290" s="994"/>
    </row>
    <row r="1291" spans="1:8" x14ac:dyDescent="0.3">
      <c r="A1291" s="33"/>
      <c r="B1291" s="33"/>
      <c r="C1291" s="38" t="s">
        <v>109</v>
      </c>
      <c r="D1291" s="37" t="s">
        <v>18</v>
      </c>
      <c r="E1291" s="48">
        <v>20</v>
      </c>
      <c r="F1291" s="39">
        <v>1</v>
      </c>
      <c r="G1291" s="39">
        <f t="shared" si="190"/>
        <v>20</v>
      </c>
      <c r="H1291" s="995"/>
    </row>
    <row r="1292" spans="1:8" ht="30" customHeight="1" x14ac:dyDescent="0.3">
      <c r="A1292" s="33"/>
      <c r="B1292" s="33"/>
      <c r="C1292" s="38" t="s">
        <v>61</v>
      </c>
      <c r="D1292" s="42" t="s">
        <v>3</v>
      </c>
      <c r="E1292" s="36">
        <v>157.07</v>
      </c>
      <c r="F1292" s="39"/>
      <c r="G1292" s="39"/>
      <c r="H1292" s="996" t="s">
        <v>42</v>
      </c>
    </row>
    <row r="1293" spans="1:8" ht="15" customHeight="1" x14ac:dyDescent="0.3">
      <c r="A1293" s="33"/>
      <c r="B1293" s="33"/>
      <c r="C1293" s="46" t="s">
        <v>62</v>
      </c>
      <c r="D1293" s="42" t="s">
        <v>3</v>
      </c>
      <c r="E1293" s="36">
        <f>E1292</f>
        <v>157.07</v>
      </c>
      <c r="F1293" s="39">
        <v>1.1000000000000001</v>
      </c>
      <c r="G1293" s="39">
        <f>ROUND(E1293*F1293,2)</f>
        <v>172.78</v>
      </c>
      <c r="H1293" s="997"/>
    </row>
    <row r="1294" spans="1:8" ht="15" customHeight="1" x14ac:dyDescent="0.3">
      <c r="A1294" s="33"/>
      <c r="B1294" s="33"/>
      <c r="C1294" s="46" t="s">
        <v>63</v>
      </c>
      <c r="D1294" s="42" t="s">
        <v>2</v>
      </c>
      <c r="E1294" s="39">
        <f>E1292</f>
        <v>157.07</v>
      </c>
      <c r="F1294" s="39">
        <v>0.7</v>
      </c>
      <c r="G1294" s="39">
        <f>ROUND(E1294*F1294,2)</f>
        <v>109.95</v>
      </c>
      <c r="H1294" s="998"/>
    </row>
    <row r="1295" spans="1:8" ht="15" customHeight="1" x14ac:dyDescent="0.3">
      <c r="A1295" s="43"/>
      <c r="B1295" s="43"/>
      <c r="C1295" s="29" t="s">
        <v>463</v>
      </c>
      <c r="D1295" s="28"/>
      <c r="E1295" s="44"/>
      <c r="F1295" s="44"/>
      <c r="G1295" s="44"/>
      <c r="H1295" s="47"/>
    </row>
    <row r="1296" spans="1:8" ht="15" customHeight="1" x14ac:dyDescent="0.3">
      <c r="A1296" s="33">
        <v>8.5</v>
      </c>
      <c r="B1296" s="33">
        <f>ROUND(2*3.14*0.05,2)</f>
        <v>0.31</v>
      </c>
      <c r="C1296" s="34" t="s">
        <v>92</v>
      </c>
      <c r="D1296" s="35" t="s">
        <v>3</v>
      </c>
      <c r="E1296" s="36">
        <f t="shared" ref="E1296:E1302" si="192">ROUND(A1296*B1296,2)</f>
        <v>2.64</v>
      </c>
      <c r="F1296" s="36">
        <v>1</v>
      </c>
      <c r="G1296" s="36">
        <f t="shared" ref="G1296:G1311" si="193">ROUND(E1296*F1296,2)</f>
        <v>2.64</v>
      </c>
      <c r="H1296" s="993" t="s">
        <v>27</v>
      </c>
    </row>
    <row r="1297" spans="1:8" ht="15" customHeight="1" x14ac:dyDescent="0.3">
      <c r="A1297" s="33">
        <v>62.4</v>
      </c>
      <c r="B1297" s="33">
        <f>ROUND(2*3.14*0.0625,2)</f>
        <v>0.39</v>
      </c>
      <c r="C1297" s="34" t="s">
        <v>87</v>
      </c>
      <c r="D1297" s="35" t="s">
        <v>3</v>
      </c>
      <c r="E1297" s="36">
        <f t="shared" si="192"/>
        <v>24.34</v>
      </c>
      <c r="F1297" s="36">
        <v>1</v>
      </c>
      <c r="G1297" s="36">
        <f t="shared" si="193"/>
        <v>24.34</v>
      </c>
      <c r="H1297" s="994"/>
    </row>
    <row r="1298" spans="1:8" ht="15" customHeight="1" x14ac:dyDescent="0.3">
      <c r="A1298" s="33">
        <v>6.7</v>
      </c>
      <c r="B1298" s="33">
        <f>ROUND(2*3.14*0.08,2)</f>
        <v>0.5</v>
      </c>
      <c r="C1298" s="34" t="s">
        <v>93</v>
      </c>
      <c r="D1298" s="35" t="s">
        <v>3</v>
      </c>
      <c r="E1298" s="36">
        <f t="shared" si="192"/>
        <v>3.35</v>
      </c>
      <c r="F1298" s="36">
        <v>1</v>
      </c>
      <c r="G1298" s="36">
        <f t="shared" si="193"/>
        <v>3.35</v>
      </c>
      <c r="H1298" s="994"/>
    </row>
    <row r="1299" spans="1:8" ht="15" customHeight="1" x14ac:dyDescent="0.3">
      <c r="A1299" s="33">
        <v>13.4</v>
      </c>
      <c r="B1299" s="33">
        <f>0.2*2+0.15*2</f>
        <v>0.7</v>
      </c>
      <c r="C1299" s="34" t="s">
        <v>111</v>
      </c>
      <c r="D1299" s="35" t="s">
        <v>3</v>
      </c>
      <c r="E1299" s="36">
        <f t="shared" si="192"/>
        <v>9.3800000000000008</v>
      </c>
      <c r="F1299" s="36">
        <v>1</v>
      </c>
      <c r="G1299" s="36">
        <f t="shared" si="193"/>
        <v>9.3800000000000008</v>
      </c>
      <c r="H1299" s="994"/>
    </row>
    <row r="1300" spans="1:8" ht="15" customHeight="1" x14ac:dyDescent="0.3">
      <c r="A1300" s="33">
        <v>13.4</v>
      </c>
      <c r="B1300" s="33">
        <f>0.3*2+0.15*2</f>
        <v>0.89999999999999991</v>
      </c>
      <c r="C1300" s="34" t="s">
        <v>112</v>
      </c>
      <c r="D1300" s="35" t="s">
        <v>3</v>
      </c>
      <c r="E1300" s="36">
        <f t="shared" si="192"/>
        <v>12.06</v>
      </c>
      <c r="F1300" s="36">
        <v>1</v>
      </c>
      <c r="G1300" s="36">
        <f t="shared" si="193"/>
        <v>12.06</v>
      </c>
      <c r="H1300" s="994"/>
    </row>
    <row r="1301" spans="1:8" ht="15" customHeight="1" x14ac:dyDescent="0.3">
      <c r="A1301" s="33">
        <v>13.4</v>
      </c>
      <c r="B1301" s="33">
        <f>0.4*2+0.15*2</f>
        <v>1.1000000000000001</v>
      </c>
      <c r="C1301" s="34" t="s">
        <v>113</v>
      </c>
      <c r="D1301" s="35" t="s">
        <v>3</v>
      </c>
      <c r="E1301" s="36">
        <f t="shared" si="192"/>
        <v>14.74</v>
      </c>
      <c r="F1301" s="36">
        <v>1</v>
      </c>
      <c r="G1301" s="36">
        <f t="shared" si="193"/>
        <v>14.74</v>
      </c>
      <c r="H1301" s="994"/>
    </row>
    <row r="1302" spans="1:8" ht="15.75" customHeight="1" x14ac:dyDescent="0.3">
      <c r="A1302" s="33">
        <v>56.5</v>
      </c>
      <c r="B1302" s="33">
        <f>0.5*2+0.15*2</f>
        <v>1.3</v>
      </c>
      <c r="C1302" s="34" t="s">
        <v>114</v>
      </c>
      <c r="D1302" s="35" t="s">
        <v>3</v>
      </c>
      <c r="E1302" s="36">
        <f t="shared" si="192"/>
        <v>73.45</v>
      </c>
      <c r="F1302" s="36">
        <v>1</v>
      </c>
      <c r="G1302" s="36">
        <f t="shared" si="193"/>
        <v>73.45</v>
      </c>
      <c r="H1302" s="994"/>
    </row>
    <row r="1303" spans="1:8" ht="15" customHeight="1" x14ac:dyDescent="0.3">
      <c r="A1303" s="33"/>
      <c r="B1303" s="33"/>
      <c r="C1303" s="38" t="s">
        <v>39</v>
      </c>
      <c r="D1303" s="41" t="s">
        <v>18</v>
      </c>
      <c r="E1303" s="54">
        <v>2</v>
      </c>
      <c r="F1303" s="39">
        <v>1</v>
      </c>
      <c r="G1303" s="39">
        <f t="shared" si="193"/>
        <v>2</v>
      </c>
      <c r="H1303" s="994"/>
    </row>
    <row r="1304" spans="1:8" ht="15" customHeight="1" x14ac:dyDescent="0.3">
      <c r="A1304" s="33"/>
      <c r="B1304" s="33"/>
      <c r="C1304" s="38" t="s">
        <v>38</v>
      </c>
      <c r="D1304" s="37" t="s">
        <v>18</v>
      </c>
      <c r="E1304" s="48">
        <f>18*2+2+2</f>
        <v>40</v>
      </c>
      <c r="F1304" s="39">
        <v>1</v>
      </c>
      <c r="G1304" s="39">
        <f t="shared" si="193"/>
        <v>40</v>
      </c>
      <c r="H1304" s="994"/>
    </row>
    <row r="1305" spans="1:8" ht="15" customHeight="1" x14ac:dyDescent="0.3">
      <c r="A1305" s="33"/>
      <c r="B1305" s="33"/>
      <c r="C1305" s="38" t="s">
        <v>450</v>
      </c>
      <c r="D1305" s="37" t="s">
        <v>18</v>
      </c>
      <c r="E1305" s="48">
        <v>2</v>
      </c>
      <c r="F1305" s="39">
        <v>1</v>
      </c>
      <c r="G1305" s="39">
        <f t="shared" si="193"/>
        <v>2</v>
      </c>
      <c r="H1305" s="994"/>
    </row>
    <row r="1306" spans="1:8" ht="15" customHeight="1" x14ac:dyDescent="0.3">
      <c r="A1306" s="33"/>
      <c r="B1306" s="33"/>
      <c r="C1306" s="38" t="s">
        <v>436</v>
      </c>
      <c r="D1306" s="37" t="s">
        <v>18</v>
      </c>
      <c r="E1306" s="48">
        <f>1+1</f>
        <v>2</v>
      </c>
      <c r="F1306" s="39">
        <v>1</v>
      </c>
      <c r="G1306" s="39">
        <f t="shared" si="193"/>
        <v>2</v>
      </c>
      <c r="H1306" s="994"/>
    </row>
    <row r="1307" spans="1:8" ht="15" customHeight="1" x14ac:dyDescent="0.3">
      <c r="A1307" s="33"/>
      <c r="B1307" s="33"/>
      <c r="C1307" s="38" t="s">
        <v>444</v>
      </c>
      <c r="D1307" s="37" t="s">
        <v>18</v>
      </c>
      <c r="E1307" s="48">
        <f t="shared" ref="E1307:E1310" si="194">1+1</f>
        <v>2</v>
      </c>
      <c r="F1307" s="39">
        <v>1</v>
      </c>
      <c r="G1307" s="39">
        <f t="shared" si="193"/>
        <v>2</v>
      </c>
      <c r="H1307" s="994"/>
    </row>
    <row r="1308" spans="1:8" ht="15.75" customHeight="1" x14ac:dyDescent="0.3">
      <c r="A1308" s="33"/>
      <c r="B1308" s="33"/>
      <c r="C1308" s="38" t="s">
        <v>117</v>
      </c>
      <c r="D1308" s="37" t="s">
        <v>18</v>
      </c>
      <c r="E1308" s="48">
        <f t="shared" si="194"/>
        <v>2</v>
      </c>
      <c r="F1308" s="39">
        <v>1</v>
      </c>
      <c r="G1308" s="39">
        <f t="shared" si="193"/>
        <v>2</v>
      </c>
      <c r="H1308" s="994"/>
    </row>
    <row r="1309" spans="1:8" ht="15.75" customHeight="1" x14ac:dyDescent="0.3">
      <c r="A1309" s="33"/>
      <c r="B1309" s="33"/>
      <c r="C1309" s="38" t="s">
        <v>451</v>
      </c>
      <c r="D1309" s="37" t="s">
        <v>18</v>
      </c>
      <c r="E1309" s="48">
        <f t="shared" si="194"/>
        <v>2</v>
      </c>
      <c r="F1309" s="39">
        <v>1</v>
      </c>
      <c r="G1309" s="39">
        <f t="shared" si="193"/>
        <v>2</v>
      </c>
      <c r="H1309" s="994"/>
    </row>
    <row r="1310" spans="1:8" ht="15.75" customHeight="1" x14ac:dyDescent="0.3">
      <c r="A1310" s="33"/>
      <c r="B1310" s="33"/>
      <c r="C1310" s="38" t="s">
        <v>452</v>
      </c>
      <c r="D1310" s="37" t="s">
        <v>18</v>
      </c>
      <c r="E1310" s="48">
        <f t="shared" si="194"/>
        <v>2</v>
      </c>
      <c r="F1310" s="39">
        <v>1</v>
      </c>
      <c r="G1310" s="39">
        <f t="shared" si="193"/>
        <v>2</v>
      </c>
      <c r="H1310" s="994"/>
    </row>
    <row r="1311" spans="1:8" x14ac:dyDescent="0.3">
      <c r="A1311" s="33"/>
      <c r="B1311" s="33"/>
      <c r="C1311" s="38" t="s">
        <v>109</v>
      </c>
      <c r="D1311" s="37" t="s">
        <v>18</v>
      </c>
      <c r="E1311" s="48">
        <v>20</v>
      </c>
      <c r="F1311" s="39">
        <v>1</v>
      </c>
      <c r="G1311" s="39">
        <f t="shared" si="193"/>
        <v>20</v>
      </c>
      <c r="H1311" s="995"/>
    </row>
    <row r="1312" spans="1:8" ht="30" customHeight="1" x14ac:dyDescent="0.3">
      <c r="A1312" s="33"/>
      <c r="B1312" s="33"/>
      <c r="C1312" s="38" t="s">
        <v>61</v>
      </c>
      <c r="D1312" s="42" t="s">
        <v>3</v>
      </c>
      <c r="E1312" s="36">
        <v>157.07</v>
      </c>
      <c r="F1312" s="39"/>
      <c r="G1312" s="39"/>
      <c r="H1312" s="996" t="s">
        <v>42</v>
      </c>
    </row>
    <row r="1313" spans="1:8" ht="15" customHeight="1" x14ac:dyDescent="0.3">
      <c r="A1313" s="33"/>
      <c r="B1313" s="33"/>
      <c r="C1313" s="46" t="s">
        <v>62</v>
      </c>
      <c r="D1313" s="42" t="s">
        <v>3</v>
      </c>
      <c r="E1313" s="36">
        <f>E1312</f>
        <v>157.07</v>
      </c>
      <c r="F1313" s="39">
        <v>1.1000000000000001</v>
      </c>
      <c r="G1313" s="39">
        <f>ROUND(E1313*F1313,2)</f>
        <v>172.78</v>
      </c>
      <c r="H1313" s="997"/>
    </row>
    <row r="1314" spans="1:8" ht="15" customHeight="1" x14ac:dyDescent="0.3">
      <c r="A1314" s="33"/>
      <c r="B1314" s="33"/>
      <c r="C1314" s="46" t="s">
        <v>63</v>
      </c>
      <c r="D1314" s="42" t="s">
        <v>2</v>
      </c>
      <c r="E1314" s="39">
        <f>E1312</f>
        <v>157.07</v>
      </c>
      <c r="F1314" s="39">
        <v>0.7</v>
      </c>
      <c r="G1314" s="39">
        <f>ROUND(E1314*F1314,2)</f>
        <v>109.95</v>
      </c>
      <c r="H1314" s="998"/>
    </row>
    <row r="1315" spans="1:8" ht="15" customHeight="1" x14ac:dyDescent="0.3">
      <c r="A1315" s="43"/>
      <c r="B1315" s="43"/>
      <c r="C1315" s="29" t="s">
        <v>464</v>
      </c>
      <c r="D1315" s="28"/>
      <c r="E1315" s="44"/>
      <c r="F1315" s="44"/>
      <c r="G1315" s="44"/>
      <c r="H1315" s="47"/>
    </row>
    <row r="1316" spans="1:8" ht="15" customHeight="1" x14ac:dyDescent="0.3">
      <c r="A1316" s="33">
        <v>8.5</v>
      </c>
      <c r="B1316" s="33">
        <f>ROUND(2*3.14*0.05,2)</f>
        <v>0.31</v>
      </c>
      <c r="C1316" s="34" t="s">
        <v>92</v>
      </c>
      <c r="D1316" s="35" t="s">
        <v>3</v>
      </c>
      <c r="E1316" s="36">
        <f t="shared" ref="E1316:E1323" si="195">ROUND(A1316*B1316,2)</f>
        <v>2.64</v>
      </c>
      <c r="F1316" s="36">
        <v>1</v>
      </c>
      <c r="G1316" s="36">
        <f t="shared" ref="G1316:G1333" si="196">ROUND(E1316*F1316,2)</f>
        <v>2.64</v>
      </c>
      <c r="H1316" s="993" t="s">
        <v>27</v>
      </c>
    </row>
    <row r="1317" spans="1:8" ht="15" customHeight="1" x14ac:dyDescent="0.3">
      <c r="A1317" s="33">
        <v>62.4</v>
      </c>
      <c r="B1317" s="33">
        <f>ROUND(2*3.14*0.0625,2)</f>
        <v>0.39</v>
      </c>
      <c r="C1317" s="34" t="s">
        <v>87</v>
      </c>
      <c r="D1317" s="35" t="s">
        <v>3</v>
      </c>
      <c r="E1317" s="36">
        <f t="shared" si="195"/>
        <v>24.34</v>
      </c>
      <c r="F1317" s="36">
        <v>1</v>
      </c>
      <c r="G1317" s="36">
        <f t="shared" si="196"/>
        <v>24.34</v>
      </c>
      <c r="H1317" s="994"/>
    </row>
    <row r="1318" spans="1:8" ht="15" customHeight="1" x14ac:dyDescent="0.3">
      <c r="A1318" s="33">
        <v>6.7</v>
      </c>
      <c r="B1318" s="33">
        <f>ROUND(2*3.14*0.08,2)</f>
        <v>0.5</v>
      </c>
      <c r="C1318" s="34" t="s">
        <v>93</v>
      </c>
      <c r="D1318" s="35" t="s">
        <v>3</v>
      </c>
      <c r="E1318" s="36">
        <f t="shared" si="195"/>
        <v>3.35</v>
      </c>
      <c r="F1318" s="36">
        <v>1</v>
      </c>
      <c r="G1318" s="36">
        <f t="shared" si="196"/>
        <v>3.35</v>
      </c>
      <c r="H1318" s="994"/>
    </row>
    <row r="1319" spans="1:8" ht="15" customHeight="1" x14ac:dyDescent="0.3">
      <c r="A1319" s="33">
        <v>6.6</v>
      </c>
      <c r="B1319" s="33">
        <f>0.2*2+0.15*2</f>
        <v>0.7</v>
      </c>
      <c r="C1319" s="34" t="s">
        <v>111</v>
      </c>
      <c r="D1319" s="35" t="s">
        <v>3</v>
      </c>
      <c r="E1319" s="36">
        <f t="shared" si="195"/>
        <v>4.62</v>
      </c>
      <c r="F1319" s="36">
        <v>1</v>
      </c>
      <c r="G1319" s="36">
        <f t="shared" si="196"/>
        <v>4.62</v>
      </c>
      <c r="H1319" s="994"/>
    </row>
    <row r="1320" spans="1:8" ht="15" customHeight="1" x14ac:dyDescent="0.3">
      <c r="A1320" s="33">
        <v>13.4</v>
      </c>
      <c r="B1320" s="33">
        <f>0.3*2+0.15*2</f>
        <v>0.89999999999999991</v>
      </c>
      <c r="C1320" s="34" t="s">
        <v>112</v>
      </c>
      <c r="D1320" s="35" t="s">
        <v>3</v>
      </c>
      <c r="E1320" s="36">
        <f t="shared" si="195"/>
        <v>12.06</v>
      </c>
      <c r="F1320" s="36">
        <v>1</v>
      </c>
      <c r="G1320" s="36">
        <f t="shared" si="196"/>
        <v>12.06</v>
      </c>
      <c r="H1320" s="994"/>
    </row>
    <row r="1321" spans="1:8" ht="15" customHeight="1" x14ac:dyDescent="0.3">
      <c r="A1321" s="33">
        <v>13.4</v>
      </c>
      <c r="B1321" s="33">
        <f>0.4*2+0.15*2</f>
        <v>1.1000000000000001</v>
      </c>
      <c r="C1321" s="34" t="s">
        <v>113</v>
      </c>
      <c r="D1321" s="35" t="s">
        <v>3</v>
      </c>
      <c r="E1321" s="36">
        <f t="shared" si="195"/>
        <v>14.74</v>
      </c>
      <c r="F1321" s="36">
        <v>1</v>
      </c>
      <c r="G1321" s="36">
        <f t="shared" si="196"/>
        <v>14.74</v>
      </c>
      <c r="H1321" s="994"/>
    </row>
    <row r="1322" spans="1:8" ht="15" customHeight="1" x14ac:dyDescent="0.3">
      <c r="A1322" s="33">
        <v>13.4</v>
      </c>
      <c r="B1322" s="33">
        <f>0.5*2+0.15*2</f>
        <v>1.3</v>
      </c>
      <c r="C1322" s="34" t="s">
        <v>114</v>
      </c>
      <c r="D1322" s="35" t="s">
        <v>3</v>
      </c>
      <c r="E1322" s="36">
        <f t="shared" si="195"/>
        <v>17.420000000000002</v>
      </c>
      <c r="F1322" s="36">
        <v>1</v>
      </c>
      <c r="G1322" s="36">
        <f t="shared" si="196"/>
        <v>17.420000000000002</v>
      </c>
      <c r="H1322" s="994"/>
    </row>
    <row r="1323" spans="1:8" ht="15" customHeight="1" x14ac:dyDescent="0.3">
      <c r="A1323" s="33">
        <v>48.7</v>
      </c>
      <c r="B1323" s="33">
        <f>0.6*2+0.15*2</f>
        <v>1.5</v>
      </c>
      <c r="C1323" s="34" t="s">
        <v>115</v>
      </c>
      <c r="D1323" s="35" t="s">
        <v>3</v>
      </c>
      <c r="E1323" s="36">
        <f t="shared" si="195"/>
        <v>73.05</v>
      </c>
      <c r="F1323" s="36">
        <v>1</v>
      </c>
      <c r="G1323" s="36">
        <f t="shared" si="196"/>
        <v>73.05</v>
      </c>
      <c r="H1323" s="994"/>
    </row>
    <row r="1324" spans="1:8" ht="15" customHeight="1" x14ac:dyDescent="0.3">
      <c r="A1324" s="33"/>
      <c r="B1324" s="33"/>
      <c r="C1324" s="38" t="s">
        <v>39</v>
      </c>
      <c r="D1324" s="41" t="s">
        <v>18</v>
      </c>
      <c r="E1324" s="54">
        <v>2</v>
      </c>
      <c r="F1324" s="39">
        <v>1</v>
      </c>
      <c r="G1324" s="39">
        <f t="shared" si="196"/>
        <v>2</v>
      </c>
      <c r="H1324" s="994"/>
    </row>
    <row r="1325" spans="1:8" ht="15" customHeight="1" x14ac:dyDescent="0.3">
      <c r="A1325" s="33"/>
      <c r="B1325" s="33"/>
      <c r="C1325" s="38" t="s">
        <v>38</v>
      </c>
      <c r="D1325" s="37" t="s">
        <v>18</v>
      </c>
      <c r="E1325" s="48">
        <f>18*2+2+2</f>
        <v>40</v>
      </c>
      <c r="F1325" s="39">
        <v>1</v>
      </c>
      <c r="G1325" s="39">
        <f t="shared" si="196"/>
        <v>40</v>
      </c>
      <c r="H1325" s="994"/>
    </row>
    <row r="1326" spans="1:8" ht="15" customHeight="1" x14ac:dyDescent="0.3">
      <c r="A1326" s="33"/>
      <c r="B1326" s="33"/>
      <c r="C1326" s="38" t="s">
        <v>454</v>
      </c>
      <c r="D1326" s="37" t="s">
        <v>18</v>
      </c>
      <c r="E1326" s="48">
        <v>2</v>
      </c>
      <c r="F1326" s="39">
        <v>1</v>
      </c>
      <c r="G1326" s="39">
        <f t="shared" si="196"/>
        <v>2</v>
      </c>
      <c r="H1326" s="994"/>
    </row>
    <row r="1327" spans="1:8" ht="15" customHeight="1" x14ac:dyDescent="0.3">
      <c r="A1327" s="33"/>
      <c r="B1327" s="33"/>
      <c r="C1327" s="38" t="s">
        <v>436</v>
      </c>
      <c r="D1327" s="37" t="s">
        <v>18</v>
      </c>
      <c r="E1327" s="48">
        <f>1+1</f>
        <v>2</v>
      </c>
      <c r="F1327" s="39">
        <v>1</v>
      </c>
      <c r="G1327" s="39">
        <f t="shared" si="196"/>
        <v>2</v>
      </c>
      <c r="H1327" s="994"/>
    </row>
    <row r="1328" spans="1:8" ht="15" customHeight="1" x14ac:dyDescent="0.3">
      <c r="A1328" s="33"/>
      <c r="B1328" s="33"/>
      <c r="C1328" s="38" t="s">
        <v>444</v>
      </c>
      <c r="D1328" s="37" t="s">
        <v>18</v>
      </c>
      <c r="E1328" s="48">
        <f t="shared" ref="E1328:E1332" si="197">1+1</f>
        <v>2</v>
      </c>
      <c r="F1328" s="39">
        <v>1</v>
      </c>
      <c r="G1328" s="39">
        <f t="shared" si="196"/>
        <v>2</v>
      </c>
      <c r="H1328" s="994"/>
    </row>
    <row r="1329" spans="1:8" ht="15.75" customHeight="1" x14ac:dyDescent="0.3">
      <c r="A1329" s="33"/>
      <c r="B1329" s="33"/>
      <c r="C1329" s="38" t="s">
        <v>117</v>
      </c>
      <c r="D1329" s="37" t="s">
        <v>18</v>
      </c>
      <c r="E1329" s="48">
        <f t="shared" si="197"/>
        <v>2</v>
      </c>
      <c r="F1329" s="39">
        <v>1</v>
      </c>
      <c r="G1329" s="39">
        <f t="shared" si="196"/>
        <v>2</v>
      </c>
      <c r="H1329" s="994"/>
    </row>
    <row r="1330" spans="1:8" ht="15.75" customHeight="1" x14ac:dyDescent="0.3">
      <c r="A1330" s="33"/>
      <c r="B1330" s="33"/>
      <c r="C1330" s="38" t="s">
        <v>451</v>
      </c>
      <c r="D1330" s="37" t="s">
        <v>18</v>
      </c>
      <c r="E1330" s="48">
        <f t="shared" si="197"/>
        <v>2</v>
      </c>
      <c r="F1330" s="39">
        <v>1</v>
      </c>
      <c r="G1330" s="39">
        <f t="shared" si="196"/>
        <v>2</v>
      </c>
      <c r="H1330" s="994"/>
    </row>
    <row r="1331" spans="1:8" ht="15.75" customHeight="1" x14ac:dyDescent="0.3">
      <c r="A1331" s="33"/>
      <c r="B1331" s="33"/>
      <c r="C1331" s="38" t="s">
        <v>452</v>
      </c>
      <c r="D1331" s="37" t="s">
        <v>18</v>
      </c>
      <c r="E1331" s="48">
        <f t="shared" si="197"/>
        <v>2</v>
      </c>
      <c r="F1331" s="39">
        <v>1</v>
      </c>
      <c r="G1331" s="39">
        <f t="shared" si="196"/>
        <v>2</v>
      </c>
      <c r="H1331" s="994"/>
    </row>
    <row r="1332" spans="1:8" ht="15.75" customHeight="1" x14ac:dyDescent="0.3">
      <c r="A1332" s="33"/>
      <c r="B1332" s="33"/>
      <c r="C1332" s="38" t="s">
        <v>120</v>
      </c>
      <c r="D1332" s="37" t="s">
        <v>18</v>
      </c>
      <c r="E1332" s="48">
        <f t="shared" si="197"/>
        <v>2</v>
      </c>
      <c r="F1332" s="39">
        <v>1</v>
      </c>
      <c r="G1332" s="39">
        <f t="shared" si="196"/>
        <v>2</v>
      </c>
      <c r="H1332" s="994"/>
    </row>
    <row r="1333" spans="1:8" x14ac:dyDescent="0.3">
      <c r="A1333" s="33"/>
      <c r="B1333" s="33"/>
      <c r="C1333" s="38" t="s">
        <v>109</v>
      </c>
      <c r="D1333" s="37" t="s">
        <v>18</v>
      </c>
      <c r="E1333" s="48">
        <v>20</v>
      </c>
      <c r="F1333" s="39">
        <v>1</v>
      </c>
      <c r="G1333" s="39">
        <f t="shared" si="196"/>
        <v>20</v>
      </c>
      <c r="H1333" s="995"/>
    </row>
    <row r="1334" spans="1:8" ht="30" customHeight="1" x14ac:dyDescent="0.3">
      <c r="A1334" s="33"/>
      <c r="B1334" s="33"/>
      <c r="C1334" s="38" t="s">
        <v>61</v>
      </c>
      <c r="D1334" s="42" t="s">
        <v>3</v>
      </c>
      <c r="E1334" s="36">
        <v>170.08999999999997</v>
      </c>
      <c r="F1334" s="39"/>
      <c r="G1334" s="39"/>
      <c r="H1334" s="996" t="s">
        <v>42</v>
      </c>
    </row>
    <row r="1335" spans="1:8" ht="15" customHeight="1" x14ac:dyDescent="0.3">
      <c r="A1335" s="33"/>
      <c r="B1335" s="33"/>
      <c r="C1335" s="46" t="s">
        <v>62</v>
      </c>
      <c r="D1335" s="42" t="s">
        <v>3</v>
      </c>
      <c r="E1335" s="36">
        <f>E1334</f>
        <v>170.08999999999997</v>
      </c>
      <c r="F1335" s="39">
        <v>1.1000000000000001</v>
      </c>
      <c r="G1335" s="39">
        <f>ROUND(E1335*F1335,2)</f>
        <v>187.1</v>
      </c>
      <c r="H1335" s="997"/>
    </row>
    <row r="1336" spans="1:8" ht="15" customHeight="1" x14ac:dyDescent="0.3">
      <c r="A1336" s="33"/>
      <c r="B1336" s="33"/>
      <c r="C1336" s="46" t="s">
        <v>63</v>
      </c>
      <c r="D1336" s="42" t="s">
        <v>2</v>
      </c>
      <c r="E1336" s="39">
        <f>E1334</f>
        <v>170.08999999999997</v>
      </c>
      <c r="F1336" s="39">
        <v>0.7</v>
      </c>
      <c r="G1336" s="39">
        <f>ROUND(E1336*F1336,2)</f>
        <v>119.06</v>
      </c>
      <c r="H1336" s="998"/>
    </row>
    <row r="1337" spans="1:8" ht="15" customHeight="1" x14ac:dyDescent="0.3">
      <c r="A1337" s="43"/>
      <c r="B1337" s="43"/>
      <c r="C1337" s="29" t="s">
        <v>465</v>
      </c>
      <c r="D1337" s="28"/>
      <c r="E1337" s="44"/>
      <c r="F1337" s="44"/>
      <c r="G1337" s="44"/>
      <c r="H1337" s="47"/>
    </row>
    <row r="1338" spans="1:8" ht="15" customHeight="1" x14ac:dyDescent="0.3">
      <c r="A1338" s="33">
        <v>8.5</v>
      </c>
      <c r="B1338" s="33">
        <f>ROUND(2*3.14*0.05,2)</f>
        <v>0.31</v>
      </c>
      <c r="C1338" s="34" t="s">
        <v>92</v>
      </c>
      <c r="D1338" s="35" t="s">
        <v>3</v>
      </c>
      <c r="E1338" s="36">
        <f t="shared" ref="E1338:E1344" si="198">ROUND(A1338*B1338,2)</f>
        <v>2.64</v>
      </c>
      <c r="F1338" s="36">
        <v>1</v>
      </c>
      <c r="G1338" s="36">
        <f t="shared" ref="G1338:G1353" si="199">ROUND(E1338*F1338,2)</f>
        <v>2.64</v>
      </c>
      <c r="H1338" s="993" t="s">
        <v>27</v>
      </c>
    </row>
    <row r="1339" spans="1:8" ht="15" customHeight="1" x14ac:dyDescent="0.3">
      <c r="A1339" s="33">
        <v>62.4</v>
      </c>
      <c r="B1339" s="33">
        <f>ROUND(2*3.14*0.0625,2)</f>
        <v>0.39</v>
      </c>
      <c r="C1339" s="34" t="s">
        <v>87</v>
      </c>
      <c r="D1339" s="35" t="s">
        <v>3</v>
      </c>
      <c r="E1339" s="36">
        <f t="shared" si="198"/>
        <v>24.34</v>
      </c>
      <c r="F1339" s="36">
        <v>1</v>
      </c>
      <c r="G1339" s="36">
        <f t="shared" si="199"/>
        <v>24.34</v>
      </c>
      <c r="H1339" s="994"/>
    </row>
    <row r="1340" spans="1:8" ht="15" customHeight="1" x14ac:dyDescent="0.3">
      <c r="A1340" s="33">
        <v>6.7</v>
      </c>
      <c r="B1340" s="33">
        <f>ROUND(2*3.14*0.08,2)</f>
        <v>0.5</v>
      </c>
      <c r="C1340" s="34" t="s">
        <v>93</v>
      </c>
      <c r="D1340" s="35" t="s">
        <v>3</v>
      </c>
      <c r="E1340" s="36">
        <f t="shared" si="198"/>
        <v>3.35</v>
      </c>
      <c r="F1340" s="36">
        <v>1</v>
      </c>
      <c r="G1340" s="36">
        <f t="shared" si="199"/>
        <v>3.35</v>
      </c>
      <c r="H1340" s="994"/>
    </row>
    <row r="1341" spans="1:8" ht="15" customHeight="1" x14ac:dyDescent="0.3">
      <c r="A1341" s="33">
        <v>13.4</v>
      </c>
      <c r="B1341" s="33">
        <f>0.2*2+0.15*2</f>
        <v>0.7</v>
      </c>
      <c r="C1341" s="34" t="s">
        <v>111</v>
      </c>
      <c r="D1341" s="35" t="s">
        <v>3</v>
      </c>
      <c r="E1341" s="36">
        <f t="shared" si="198"/>
        <v>9.3800000000000008</v>
      </c>
      <c r="F1341" s="36">
        <v>1</v>
      </c>
      <c r="G1341" s="36">
        <f t="shared" si="199"/>
        <v>9.3800000000000008</v>
      </c>
      <c r="H1341" s="994"/>
    </row>
    <row r="1342" spans="1:8" ht="15" customHeight="1" x14ac:dyDescent="0.3">
      <c r="A1342" s="33">
        <v>13.4</v>
      </c>
      <c r="B1342" s="33">
        <f>0.3*2+0.15*2</f>
        <v>0.89999999999999991</v>
      </c>
      <c r="C1342" s="34" t="s">
        <v>112</v>
      </c>
      <c r="D1342" s="35" t="s">
        <v>3</v>
      </c>
      <c r="E1342" s="36">
        <f t="shared" si="198"/>
        <v>12.06</v>
      </c>
      <c r="F1342" s="36">
        <v>1</v>
      </c>
      <c r="G1342" s="36">
        <f t="shared" si="199"/>
        <v>12.06</v>
      </c>
      <c r="H1342" s="994"/>
    </row>
    <row r="1343" spans="1:8" ht="15" customHeight="1" x14ac:dyDescent="0.3">
      <c r="A1343" s="33">
        <v>13.4</v>
      </c>
      <c r="B1343" s="33">
        <f>0.4*2+0.15*2</f>
        <v>1.1000000000000001</v>
      </c>
      <c r="C1343" s="34" t="s">
        <v>113</v>
      </c>
      <c r="D1343" s="35" t="s">
        <v>3</v>
      </c>
      <c r="E1343" s="36">
        <f t="shared" si="198"/>
        <v>14.74</v>
      </c>
      <c r="F1343" s="36">
        <v>1</v>
      </c>
      <c r="G1343" s="36">
        <f t="shared" si="199"/>
        <v>14.74</v>
      </c>
      <c r="H1343" s="994"/>
    </row>
    <row r="1344" spans="1:8" ht="15.75" customHeight="1" x14ac:dyDescent="0.3">
      <c r="A1344" s="33">
        <v>56.5</v>
      </c>
      <c r="B1344" s="33">
        <f>0.5*2+0.15*2</f>
        <v>1.3</v>
      </c>
      <c r="C1344" s="34" t="s">
        <v>114</v>
      </c>
      <c r="D1344" s="35" t="s">
        <v>3</v>
      </c>
      <c r="E1344" s="36">
        <f t="shared" si="198"/>
        <v>73.45</v>
      </c>
      <c r="F1344" s="36">
        <v>1</v>
      </c>
      <c r="G1344" s="36">
        <f t="shared" si="199"/>
        <v>73.45</v>
      </c>
      <c r="H1344" s="994"/>
    </row>
    <row r="1345" spans="1:8" ht="15" customHeight="1" x14ac:dyDescent="0.3">
      <c r="A1345" s="33"/>
      <c r="B1345" s="33"/>
      <c r="C1345" s="38" t="s">
        <v>39</v>
      </c>
      <c r="D1345" s="41" t="s">
        <v>18</v>
      </c>
      <c r="E1345" s="54">
        <v>2</v>
      </c>
      <c r="F1345" s="39">
        <v>1</v>
      </c>
      <c r="G1345" s="39">
        <f t="shared" si="199"/>
        <v>2</v>
      </c>
      <c r="H1345" s="994"/>
    </row>
    <row r="1346" spans="1:8" ht="15" customHeight="1" x14ac:dyDescent="0.3">
      <c r="A1346" s="33"/>
      <c r="B1346" s="33"/>
      <c r="C1346" s="38" t="s">
        <v>38</v>
      </c>
      <c r="D1346" s="37" t="s">
        <v>18</v>
      </c>
      <c r="E1346" s="48">
        <f>18*2+2+2</f>
        <v>40</v>
      </c>
      <c r="F1346" s="39">
        <v>1</v>
      </c>
      <c r="G1346" s="39">
        <f t="shared" si="199"/>
        <v>40</v>
      </c>
      <c r="H1346" s="994"/>
    </row>
    <row r="1347" spans="1:8" ht="15" customHeight="1" x14ac:dyDescent="0.3">
      <c r="A1347" s="33"/>
      <c r="B1347" s="33"/>
      <c r="C1347" s="38" t="s">
        <v>450</v>
      </c>
      <c r="D1347" s="37" t="s">
        <v>18</v>
      </c>
      <c r="E1347" s="48">
        <v>2</v>
      </c>
      <c r="F1347" s="39">
        <v>1</v>
      </c>
      <c r="G1347" s="39">
        <f t="shared" si="199"/>
        <v>2</v>
      </c>
      <c r="H1347" s="994"/>
    </row>
    <row r="1348" spans="1:8" ht="15" customHeight="1" x14ac:dyDescent="0.3">
      <c r="A1348" s="33"/>
      <c r="B1348" s="33"/>
      <c r="C1348" s="38" t="s">
        <v>436</v>
      </c>
      <c r="D1348" s="37" t="s">
        <v>18</v>
      </c>
      <c r="E1348" s="48">
        <f>1+1</f>
        <v>2</v>
      </c>
      <c r="F1348" s="39">
        <v>1</v>
      </c>
      <c r="G1348" s="39">
        <f t="shared" si="199"/>
        <v>2</v>
      </c>
      <c r="H1348" s="994"/>
    </row>
    <row r="1349" spans="1:8" ht="15" customHeight="1" x14ac:dyDescent="0.3">
      <c r="A1349" s="33"/>
      <c r="B1349" s="33"/>
      <c r="C1349" s="38" t="s">
        <v>444</v>
      </c>
      <c r="D1349" s="37" t="s">
        <v>18</v>
      </c>
      <c r="E1349" s="48">
        <f t="shared" ref="E1349:E1352" si="200">1+1</f>
        <v>2</v>
      </c>
      <c r="F1349" s="39">
        <v>1</v>
      </c>
      <c r="G1349" s="39">
        <f t="shared" si="199"/>
        <v>2</v>
      </c>
      <c r="H1349" s="994"/>
    </row>
    <row r="1350" spans="1:8" ht="15.75" customHeight="1" x14ac:dyDescent="0.3">
      <c r="A1350" s="33"/>
      <c r="B1350" s="33"/>
      <c r="C1350" s="38" t="s">
        <v>117</v>
      </c>
      <c r="D1350" s="37" t="s">
        <v>18</v>
      </c>
      <c r="E1350" s="48">
        <f t="shared" si="200"/>
        <v>2</v>
      </c>
      <c r="F1350" s="39">
        <v>1</v>
      </c>
      <c r="G1350" s="39">
        <f t="shared" si="199"/>
        <v>2</v>
      </c>
      <c r="H1350" s="994"/>
    </row>
    <row r="1351" spans="1:8" ht="15.75" customHeight="1" x14ac:dyDescent="0.3">
      <c r="A1351" s="33"/>
      <c r="B1351" s="33"/>
      <c r="C1351" s="38" t="s">
        <v>451</v>
      </c>
      <c r="D1351" s="37" t="s">
        <v>18</v>
      </c>
      <c r="E1351" s="48">
        <f t="shared" si="200"/>
        <v>2</v>
      </c>
      <c r="F1351" s="39">
        <v>1</v>
      </c>
      <c r="G1351" s="39">
        <f t="shared" si="199"/>
        <v>2</v>
      </c>
      <c r="H1351" s="994"/>
    </row>
    <row r="1352" spans="1:8" ht="16.5" customHeight="1" x14ac:dyDescent="0.3">
      <c r="A1352" s="33"/>
      <c r="B1352" s="33"/>
      <c r="C1352" s="38" t="s">
        <v>452</v>
      </c>
      <c r="D1352" s="37" t="s">
        <v>18</v>
      </c>
      <c r="E1352" s="48">
        <f t="shared" si="200"/>
        <v>2</v>
      </c>
      <c r="F1352" s="39">
        <v>1</v>
      </c>
      <c r="G1352" s="39">
        <f t="shared" si="199"/>
        <v>2</v>
      </c>
      <c r="H1352" s="994"/>
    </row>
    <row r="1353" spans="1:8" x14ac:dyDescent="0.3">
      <c r="A1353" s="33"/>
      <c r="B1353" s="33"/>
      <c r="C1353" s="38" t="s">
        <v>109</v>
      </c>
      <c r="D1353" s="37" t="s">
        <v>18</v>
      </c>
      <c r="E1353" s="48">
        <v>20</v>
      </c>
      <c r="F1353" s="39">
        <v>1</v>
      </c>
      <c r="G1353" s="39">
        <f t="shared" si="199"/>
        <v>20</v>
      </c>
      <c r="H1353" s="995"/>
    </row>
    <row r="1354" spans="1:8" ht="30" customHeight="1" x14ac:dyDescent="0.3">
      <c r="A1354" s="33"/>
      <c r="B1354" s="33"/>
      <c r="C1354" s="38" t="s">
        <v>61</v>
      </c>
      <c r="D1354" s="42" t="s">
        <v>3</v>
      </c>
      <c r="E1354" s="36">
        <v>157.07</v>
      </c>
      <c r="F1354" s="39"/>
      <c r="G1354" s="39"/>
      <c r="H1354" s="996" t="s">
        <v>42</v>
      </c>
    </row>
    <row r="1355" spans="1:8" ht="15" customHeight="1" x14ac:dyDescent="0.3">
      <c r="A1355" s="33"/>
      <c r="B1355" s="33"/>
      <c r="C1355" s="46" t="s">
        <v>62</v>
      </c>
      <c r="D1355" s="42" t="s">
        <v>3</v>
      </c>
      <c r="E1355" s="36">
        <f>E1354</f>
        <v>157.07</v>
      </c>
      <c r="F1355" s="39">
        <v>1.1000000000000001</v>
      </c>
      <c r="G1355" s="39">
        <f>ROUND(E1355*F1355,2)</f>
        <v>172.78</v>
      </c>
      <c r="H1355" s="997"/>
    </row>
    <row r="1356" spans="1:8" ht="15" customHeight="1" x14ac:dyDescent="0.3">
      <c r="A1356" s="33"/>
      <c r="B1356" s="33"/>
      <c r="C1356" s="46" t="s">
        <v>63</v>
      </c>
      <c r="D1356" s="42" t="s">
        <v>2</v>
      </c>
      <c r="E1356" s="39">
        <f>E1354</f>
        <v>157.07</v>
      </c>
      <c r="F1356" s="39">
        <v>0.7</v>
      </c>
      <c r="G1356" s="39">
        <f>ROUND(E1356*F1356,2)</f>
        <v>109.95</v>
      </c>
      <c r="H1356" s="998"/>
    </row>
    <row r="1357" spans="1:8" ht="15" customHeight="1" x14ac:dyDescent="0.3">
      <c r="A1357" s="43"/>
      <c r="B1357" s="43"/>
      <c r="C1357" s="29" t="s">
        <v>466</v>
      </c>
      <c r="D1357" s="28"/>
      <c r="E1357" s="44"/>
      <c r="F1357" s="44"/>
      <c r="G1357" s="44"/>
      <c r="H1357" s="47"/>
    </row>
    <row r="1358" spans="1:8" ht="15" customHeight="1" x14ac:dyDescent="0.3">
      <c r="A1358" s="33">
        <v>8.5</v>
      </c>
      <c r="B1358" s="33">
        <f>ROUND(2*3.14*0.05,2)</f>
        <v>0.31</v>
      </c>
      <c r="C1358" s="34" t="s">
        <v>92</v>
      </c>
      <c r="D1358" s="35" t="s">
        <v>3</v>
      </c>
      <c r="E1358" s="36">
        <f t="shared" ref="E1358:E1364" si="201">ROUND(A1358*B1358,2)</f>
        <v>2.64</v>
      </c>
      <c r="F1358" s="36">
        <v>1</v>
      </c>
      <c r="G1358" s="36">
        <f t="shared" ref="G1358:G1373" si="202">ROUND(E1358*F1358,2)</f>
        <v>2.64</v>
      </c>
      <c r="H1358" s="993" t="s">
        <v>27</v>
      </c>
    </row>
    <row r="1359" spans="1:8" ht="15" customHeight="1" x14ac:dyDescent="0.3">
      <c r="A1359" s="33">
        <v>62.4</v>
      </c>
      <c r="B1359" s="33">
        <f>ROUND(2*3.14*0.0625,2)</f>
        <v>0.39</v>
      </c>
      <c r="C1359" s="34" t="s">
        <v>87</v>
      </c>
      <c r="D1359" s="35" t="s">
        <v>3</v>
      </c>
      <c r="E1359" s="36">
        <f t="shared" si="201"/>
        <v>24.34</v>
      </c>
      <c r="F1359" s="36">
        <v>1</v>
      </c>
      <c r="G1359" s="36">
        <f t="shared" si="202"/>
        <v>24.34</v>
      </c>
      <c r="H1359" s="994"/>
    </row>
    <row r="1360" spans="1:8" ht="15" customHeight="1" x14ac:dyDescent="0.3">
      <c r="A1360" s="33">
        <v>6.7</v>
      </c>
      <c r="B1360" s="33">
        <f>ROUND(2*3.14*0.08,2)</f>
        <v>0.5</v>
      </c>
      <c r="C1360" s="34" t="s">
        <v>93</v>
      </c>
      <c r="D1360" s="35" t="s">
        <v>3</v>
      </c>
      <c r="E1360" s="36">
        <f t="shared" si="201"/>
        <v>3.35</v>
      </c>
      <c r="F1360" s="36">
        <v>1</v>
      </c>
      <c r="G1360" s="36">
        <f t="shared" si="202"/>
        <v>3.35</v>
      </c>
      <c r="H1360" s="994"/>
    </row>
    <row r="1361" spans="1:8" ht="15" customHeight="1" x14ac:dyDescent="0.3">
      <c r="A1361" s="33">
        <v>13.4</v>
      </c>
      <c r="B1361" s="33">
        <f>0.2*2+0.15*2</f>
        <v>0.7</v>
      </c>
      <c r="C1361" s="34" t="s">
        <v>111</v>
      </c>
      <c r="D1361" s="35" t="s">
        <v>3</v>
      </c>
      <c r="E1361" s="36">
        <f t="shared" si="201"/>
        <v>9.3800000000000008</v>
      </c>
      <c r="F1361" s="36">
        <v>1</v>
      </c>
      <c r="G1361" s="36">
        <f t="shared" si="202"/>
        <v>9.3800000000000008</v>
      </c>
      <c r="H1361" s="994"/>
    </row>
    <row r="1362" spans="1:8" ht="15" customHeight="1" x14ac:dyDescent="0.3">
      <c r="A1362" s="33">
        <v>13.4</v>
      </c>
      <c r="B1362" s="33">
        <f>0.3*2+0.15*2</f>
        <v>0.89999999999999991</v>
      </c>
      <c r="C1362" s="34" t="s">
        <v>112</v>
      </c>
      <c r="D1362" s="35" t="s">
        <v>3</v>
      </c>
      <c r="E1362" s="36">
        <f t="shared" si="201"/>
        <v>12.06</v>
      </c>
      <c r="F1362" s="36">
        <v>1</v>
      </c>
      <c r="G1362" s="36">
        <f t="shared" si="202"/>
        <v>12.06</v>
      </c>
      <c r="H1362" s="994"/>
    </row>
    <row r="1363" spans="1:8" ht="15" customHeight="1" x14ac:dyDescent="0.3">
      <c r="A1363" s="33">
        <v>13.4</v>
      </c>
      <c r="B1363" s="33">
        <f>0.4*2+0.15*2</f>
        <v>1.1000000000000001</v>
      </c>
      <c r="C1363" s="34" t="s">
        <v>113</v>
      </c>
      <c r="D1363" s="35" t="s">
        <v>3</v>
      </c>
      <c r="E1363" s="36">
        <f t="shared" si="201"/>
        <v>14.74</v>
      </c>
      <c r="F1363" s="36">
        <v>1</v>
      </c>
      <c r="G1363" s="36">
        <f t="shared" si="202"/>
        <v>14.74</v>
      </c>
      <c r="H1363" s="994"/>
    </row>
    <row r="1364" spans="1:8" ht="15.75" customHeight="1" x14ac:dyDescent="0.3">
      <c r="A1364" s="33">
        <v>56.5</v>
      </c>
      <c r="B1364" s="33">
        <f>0.5*2+0.15*2</f>
        <v>1.3</v>
      </c>
      <c r="C1364" s="34" t="s">
        <v>114</v>
      </c>
      <c r="D1364" s="35" t="s">
        <v>3</v>
      </c>
      <c r="E1364" s="36">
        <f t="shared" si="201"/>
        <v>73.45</v>
      </c>
      <c r="F1364" s="36">
        <v>1</v>
      </c>
      <c r="G1364" s="36">
        <f t="shared" si="202"/>
        <v>73.45</v>
      </c>
      <c r="H1364" s="994"/>
    </row>
    <row r="1365" spans="1:8" ht="15" customHeight="1" x14ac:dyDescent="0.3">
      <c r="A1365" s="33"/>
      <c r="B1365" s="33"/>
      <c r="C1365" s="38" t="s">
        <v>39</v>
      </c>
      <c r="D1365" s="41" t="s">
        <v>18</v>
      </c>
      <c r="E1365" s="54">
        <v>2</v>
      </c>
      <c r="F1365" s="39">
        <v>1</v>
      </c>
      <c r="G1365" s="39">
        <f t="shared" si="202"/>
        <v>2</v>
      </c>
      <c r="H1365" s="994"/>
    </row>
    <row r="1366" spans="1:8" ht="15" customHeight="1" x14ac:dyDescent="0.3">
      <c r="A1366" s="33"/>
      <c r="B1366" s="33"/>
      <c r="C1366" s="38" t="s">
        <v>38</v>
      </c>
      <c r="D1366" s="37" t="s">
        <v>18</v>
      </c>
      <c r="E1366" s="48">
        <f>18*2+2+2</f>
        <v>40</v>
      </c>
      <c r="F1366" s="39">
        <v>1</v>
      </c>
      <c r="G1366" s="39">
        <f t="shared" si="202"/>
        <v>40</v>
      </c>
      <c r="H1366" s="994"/>
    </row>
    <row r="1367" spans="1:8" ht="15" customHeight="1" x14ac:dyDescent="0.3">
      <c r="A1367" s="33"/>
      <c r="B1367" s="33"/>
      <c r="C1367" s="38" t="s">
        <v>450</v>
      </c>
      <c r="D1367" s="37" t="s">
        <v>18</v>
      </c>
      <c r="E1367" s="48">
        <v>2</v>
      </c>
      <c r="F1367" s="39">
        <v>1</v>
      </c>
      <c r="G1367" s="39">
        <f t="shared" si="202"/>
        <v>2</v>
      </c>
      <c r="H1367" s="994"/>
    </row>
    <row r="1368" spans="1:8" ht="15" customHeight="1" x14ac:dyDescent="0.3">
      <c r="A1368" s="33"/>
      <c r="B1368" s="33"/>
      <c r="C1368" s="38" t="s">
        <v>436</v>
      </c>
      <c r="D1368" s="37" t="s">
        <v>18</v>
      </c>
      <c r="E1368" s="48">
        <f>1+1</f>
        <v>2</v>
      </c>
      <c r="F1368" s="39">
        <v>1</v>
      </c>
      <c r="G1368" s="39">
        <f t="shared" si="202"/>
        <v>2</v>
      </c>
      <c r="H1368" s="994"/>
    </row>
    <row r="1369" spans="1:8" ht="15" customHeight="1" x14ac:dyDescent="0.3">
      <c r="A1369" s="33"/>
      <c r="B1369" s="33"/>
      <c r="C1369" s="38" t="s">
        <v>444</v>
      </c>
      <c r="D1369" s="37" t="s">
        <v>18</v>
      </c>
      <c r="E1369" s="48">
        <f t="shared" ref="E1369:E1372" si="203">1+1</f>
        <v>2</v>
      </c>
      <c r="F1369" s="39">
        <v>1</v>
      </c>
      <c r="G1369" s="39">
        <f t="shared" si="202"/>
        <v>2</v>
      </c>
      <c r="H1369" s="994"/>
    </row>
    <row r="1370" spans="1:8" ht="15.75" customHeight="1" x14ac:dyDescent="0.3">
      <c r="A1370" s="33"/>
      <c r="B1370" s="33"/>
      <c r="C1370" s="38" t="s">
        <v>117</v>
      </c>
      <c r="D1370" s="37" t="s">
        <v>18</v>
      </c>
      <c r="E1370" s="48">
        <f t="shared" si="203"/>
        <v>2</v>
      </c>
      <c r="F1370" s="39">
        <v>1</v>
      </c>
      <c r="G1370" s="39">
        <f t="shared" si="202"/>
        <v>2</v>
      </c>
      <c r="H1370" s="994"/>
    </row>
    <row r="1371" spans="1:8" ht="15.75" customHeight="1" x14ac:dyDescent="0.3">
      <c r="A1371" s="33"/>
      <c r="B1371" s="33"/>
      <c r="C1371" s="38" t="s">
        <v>451</v>
      </c>
      <c r="D1371" s="37" t="s">
        <v>18</v>
      </c>
      <c r="E1371" s="48">
        <f t="shared" si="203"/>
        <v>2</v>
      </c>
      <c r="F1371" s="39">
        <v>1</v>
      </c>
      <c r="G1371" s="39">
        <f t="shared" si="202"/>
        <v>2</v>
      </c>
      <c r="H1371" s="994"/>
    </row>
    <row r="1372" spans="1:8" ht="15.75" customHeight="1" x14ac:dyDescent="0.3">
      <c r="A1372" s="33"/>
      <c r="B1372" s="33"/>
      <c r="C1372" s="38" t="s">
        <v>452</v>
      </c>
      <c r="D1372" s="37" t="s">
        <v>18</v>
      </c>
      <c r="E1372" s="48">
        <f t="shared" si="203"/>
        <v>2</v>
      </c>
      <c r="F1372" s="39">
        <v>1</v>
      </c>
      <c r="G1372" s="39">
        <f t="shared" si="202"/>
        <v>2</v>
      </c>
      <c r="H1372" s="994"/>
    </row>
    <row r="1373" spans="1:8" x14ac:dyDescent="0.3">
      <c r="A1373" s="33"/>
      <c r="B1373" s="33"/>
      <c r="C1373" s="38" t="s">
        <v>109</v>
      </c>
      <c r="D1373" s="37" t="s">
        <v>18</v>
      </c>
      <c r="E1373" s="48">
        <v>20</v>
      </c>
      <c r="F1373" s="39">
        <v>1</v>
      </c>
      <c r="G1373" s="39">
        <f t="shared" si="202"/>
        <v>20</v>
      </c>
      <c r="H1373" s="995"/>
    </row>
    <row r="1374" spans="1:8" ht="30" customHeight="1" x14ac:dyDescent="0.3">
      <c r="A1374" s="33"/>
      <c r="B1374" s="33"/>
      <c r="C1374" s="38" t="s">
        <v>61</v>
      </c>
      <c r="D1374" s="42" t="s">
        <v>3</v>
      </c>
      <c r="E1374" s="36">
        <v>157.07</v>
      </c>
      <c r="F1374" s="39"/>
      <c r="G1374" s="39"/>
      <c r="H1374" s="996" t="s">
        <v>42</v>
      </c>
    </row>
    <row r="1375" spans="1:8" ht="15" customHeight="1" x14ac:dyDescent="0.3">
      <c r="A1375" s="33"/>
      <c r="B1375" s="33"/>
      <c r="C1375" s="46" t="s">
        <v>62</v>
      </c>
      <c r="D1375" s="42" t="s">
        <v>3</v>
      </c>
      <c r="E1375" s="36">
        <f>E1374</f>
        <v>157.07</v>
      </c>
      <c r="F1375" s="39">
        <v>1.1000000000000001</v>
      </c>
      <c r="G1375" s="39">
        <f>ROUND(E1375*F1375,2)</f>
        <v>172.78</v>
      </c>
      <c r="H1375" s="997"/>
    </row>
    <row r="1376" spans="1:8" ht="15" customHeight="1" x14ac:dyDescent="0.3">
      <c r="A1376" s="33"/>
      <c r="B1376" s="33"/>
      <c r="C1376" s="46" t="s">
        <v>63</v>
      </c>
      <c r="D1376" s="42" t="s">
        <v>2</v>
      </c>
      <c r="E1376" s="39">
        <f>E1374</f>
        <v>157.07</v>
      </c>
      <c r="F1376" s="39">
        <v>0.7</v>
      </c>
      <c r="G1376" s="39">
        <f>ROUND(E1376*F1376,2)</f>
        <v>109.95</v>
      </c>
      <c r="H1376" s="998"/>
    </row>
    <row r="1377" spans="1:8" ht="15" customHeight="1" x14ac:dyDescent="0.3">
      <c r="A1377" s="43"/>
      <c r="B1377" s="43"/>
      <c r="C1377" s="29" t="s">
        <v>467</v>
      </c>
      <c r="D1377" s="28"/>
      <c r="E1377" s="44"/>
      <c r="F1377" s="44"/>
      <c r="G1377" s="44"/>
      <c r="H1377" s="47"/>
    </row>
    <row r="1378" spans="1:8" ht="15" customHeight="1" x14ac:dyDescent="0.3">
      <c r="A1378" s="33">
        <v>8.5</v>
      </c>
      <c r="B1378" s="33">
        <f>ROUND(2*3.14*0.05,2)</f>
        <v>0.31</v>
      </c>
      <c r="C1378" s="34" t="s">
        <v>92</v>
      </c>
      <c r="D1378" s="35" t="s">
        <v>3</v>
      </c>
      <c r="E1378" s="36">
        <f t="shared" ref="E1378:E1384" si="204">ROUND(A1378*B1378,2)</f>
        <v>2.64</v>
      </c>
      <c r="F1378" s="36">
        <v>1</v>
      </c>
      <c r="G1378" s="36">
        <f t="shared" ref="G1378:G1393" si="205">ROUND(E1378*F1378,2)</f>
        <v>2.64</v>
      </c>
      <c r="H1378" s="993" t="s">
        <v>27</v>
      </c>
    </row>
    <row r="1379" spans="1:8" ht="15" customHeight="1" x14ac:dyDescent="0.3">
      <c r="A1379" s="33">
        <v>62.4</v>
      </c>
      <c r="B1379" s="33">
        <f>ROUND(2*3.14*0.0625,2)</f>
        <v>0.39</v>
      </c>
      <c r="C1379" s="34" t="s">
        <v>87</v>
      </c>
      <c r="D1379" s="35" t="s">
        <v>3</v>
      </c>
      <c r="E1379" s="36">
        <f t="shared" si="204"/>
        <v>24.34</v>
      </c>
      <c r="F1379" s="36">
        <v>1</v>
      </c>
      <c r="G1379" s="36">
        <f t="shared" si="205"/>
        <v>24.34</v>
      </c>
      <c r="H1379" s="994"/>
    </row>
    <row r="1380" spans="1:8" ht="15" customHeight="1" x14ac:dyDescent="0.3">
      <c r="A1380" s="33">
        <v>6.7</v>
      </c>
      <c r="B1380" s="33">
        <f>ROUND(2*3.14*0.08,2)</f>
        <v>0.5</v>
      </c>
      <c r="C1380" s="34" t="s">
        <v>93</v>
      </c>
      <c r="D1380" s="35" t="s">
        <v>3</v>
      </c>
      <c r="E1380" s="36">
        <f t="shared" si="204"/>
        <v>3.35</v>
      </c>
      <c r="F1380" s="36">
        <v>1</v>
      </c>
      <c r="G1380" s="36">
        <f t="shared" si="205"/>
        <v>3.35</v>
      </c>
      <c r="H1380" s="994"/>
    </row>
    <row r="1381" spans="1:8" ht="15" customHeight="1" x14ac:dyDescent="0.3">
      <c r="A1381" s="33">
        <v>13.4</v>
      </c>
      <c r="B1381" s="33">
        <f>0.2*4</f>
        <v>0.8</v>
      </c>
      <c r="C1381" s="34" t="s">
        <v>71</v>
      </c>
      <c r="D1381" s="35" t="s">
        <v>3</v>
      </c>
      <c r="E1381" s="36">
        <f t="shared" si="204"/>
        <v>10.72</v>
      </c>
      <c r="F1381" s="36">
        <v>1</v>
      </c>
      <c r="G1381" s="36">
        <f t="shared" si="205"/>
        <v>10.72</v>
      </c>
      <c r="H1381" s="994"/>
    </row>
    <row r="1382" spans="1:8" ht="15" customHeight="1" x14ac:dyDescent="0.3">
      <c r="A1382" s="33">
        <v>13.4</v>
      </c>
      <c r="B1382" s="33">
        <f>0.25*4</f>
        <v>1</v>
      </c>
      <c r="C1382" s="34" t="s">
        <v>418</v>
      </c>
      <c r="D1382" s="35" t="s">
        <v>3</v>
      </c>
      <c r="E1382" s="36">
        <f t="shared" si="204"/>
        <v>13.4</v>
      </c>
      <c r="F1382" s="36">
        <v>1</v>
      </c>
      <c r="G1382" s="36">
        <f t="shared" si="205"/>
        <v>13.4</v>
      </c>
      <c r="H1382" s="994"/>
    </row>
    <row r="1383" spans="1:8" ht="15" customHeight="1" x14ac:dyDescent="0.3">
      <c r="A1383" s="33">
        <v>13.4</v>
      </c>
      <c r="B1383" s="33">
        <f>0.3*2+0.25*2</f>
        <v>1.1000000000000001</v>
      </c>
      <c r="C1383" s="34" t="s">
        <v>442</v>
      </c>
      <c r="D1383" s="35" t="s">
        <v>3</v>
      </c>
      <c r="E1383" s="36">
        <f t="shared" si="204"/>
        <v>14.74</v>
      </c>
      <c r="F1383" s="36">
        <v>1</v>
      </c>
      <c r="G1383" s="36">
        <f t="shared" si="205"/>
        <v>14.74</v>
      </c>
      <c r="H1383" s="994"/>
    </row>
    <row r="1384" spans="1:8" ht="15" customHeight="1" x14ac:dyDescent="0.3">
      <c r="A1384" s="33">
        <v>56.5</v>
      </c>
      <c r="B1384" s="33">
        <f>0.35*2+0.25*2</f>
        <v>1.2</v>
      </c>
      <c r="C1384" s="34" t="s">
        <v>468</v>
      </c>
      <c r="D1384" s="35" t="s">
        <v>3</v>
      </c>
      <c r="E1384" s="36">
        <f t="shared" si="204"/>
        <v>67.8</v>
      </c>
      <c r="F1384" s="36">
        <v>1</v>
      </c>
      <c r="G1384" s="36">
        <f t="shared" si="205"/>
        <v>67.8</v>
      </c>
      <c r="H1384" s="994"/>
    </row>
    <row r="1385" spans="1:8" ht="15" customHeight="1" x14ac:dyDescent="0.3">
      <c r="A1385" s="33"/>
      <c r="B1385" s="33"/>
      <c r="C1385" s="38" t="s">
        <v>39</v>
      </c>
      <c r="D1385" s="41" t="s">
        <v>18</v>
      </c>
      <c r="E1385" s="54">
        <v>2</v>
      </c>
      <c r="F1385" s="39">
        <v>1</v>
      </c>
      <c r="G1385" s="39">
        <f t="shared" si="205"/>
        <v>2</v>
      </c>
      <c r="H1385" s="994"/>
    </row>
    <row r="1386" spans="1:8" ht="15" customHeight="1" x14ac:dyDescent="0.3">
      <c r="A1386" s="33"/>
      <c r="B1386" s="33"/>
      <c r="C1386" s="38" t="s">
        <v>38</v>
      </c>
      <c r="D1386" s="37" t="s">
        <v>18</v>
      </c>
      <c r="E1386" s="48">
        <f>18*2+2+2</f>
        <v>40</v>
      </c>
      <c r="F1386" s="39">
        <v>1</v>
      </c>
      <c r="G1386" s="39">
        <f t="shared" si="205"/>
        <v>40</v>
      </c>
      <c r="H1386" s="994"/>
    </row>
    <row r="1387" spans="1:8" ht="15" customHeight="1" x14ac:dyDescent="0.3">
      <c r="A1387" s="33"/>
      <c r="B1387" s="33"/>
      <c r="C1387" s="38" t="s">
        <v>469</v>
      </c>
      <c r="D1387" s="37" t="s">
        <v>18</v>
      </c>
      <c r="E1387" s="48">
        <v>2</v>
      </c>
      <c r="F1387" s="39">
        <v>1</v>
      </c>
      <c r="G1387" s="39">
        <f t="shared" si="205"/>
        <v>2</v>
      </c>
      <c r="H1387" s="994"/>
    </row>
    <row r="1388" spans="1:8" ht="15" customHeight="1" x14ac:dyDescent="0.3">
      <c r="A1388" s="33"/>
      <c r="B1388" s="33"/>
      <c r="C1388" s="38" t="s">
        <v>436</v>
      </c>
      <c r="D1388" s="37" t="s">
        <v>18</v>
      </c>
      <c r="E1388" s="48">
        <f>1+1</f>
        <v>2</v>
      </c>
      <c r="F1388" s="39">
        <v>1</v>
      </c>
      <c r="G1388" s="39">
        <f t="shared" si="205"/>
        <v>2</v>
      </c>
      <c r="H1388" s="994"/>
    </row>
    <row r="1389" spans="1:8" ht="15" customHeight="1" x14ac:dyDescent="0.3">
      <c r="A1389" s="33"/>
      <c r="B1389" s="33"/>
      <c r="C1389" s="38" t="s">
        <v>102</v>
      </c>
      <c r="D1389" s="37" t="s">
        <v>18</v>
      </c>
      <c r="E1389" s="48">
        <f t="shared" ref="E1389:E1392" si="206">1+1</f>
        <v>2</v>
      </c>
      <c r="F1389" s="39">
        <v>1</v>
      </c>
      <c r="G1389" s="39">
        <f t="shared" si="205"/>
        <v>2</v>
      </c>
      <c r="H1389" s="994"/>
    </row>
    <row r="1390" spans="1:8" ht="15.75" customHeight="1" x14ac:dyDescent="0.3">
      <c r="A1390" s="33"/>
      <c r="B1390" s="33"/>
      <c r="C1390" s="38" t="s">
        <v>437</v>
      </c>
      <c r="D1390" s="37" t="s">
        <v>18</v>
      </c>
      <c r="E1390" s="48">
        <f t="shared" si="206"/>
        <v>2</v>
      </c>
      <c r="F1390" s="39">
        <v>1</v>
      </c>
      <c r="G1390" s="39">
        <f t="shared" si="205"/>
        <v>2</v>
      </c>
      <c r="H1390" s="994"/>
    </row>
    <row r="1391" spans="1:8" ht="15.75" customHeight="1" x14ac:dyDescent="0.3">
      <c r="A1391" s="33"/>
      <c r="B1391" s="33"/>
      <c r="C1391" s="38" t="s">
        <v>447</v>
      </c>
      <c r="D1391" s="37" t="s">
        <v>18</v>
      </c>
      <c r="E1391" s="48">
        <f t="shared" si="206"/>
        <v>2</v>
      </c>
      <c r="F1391" s="39">
        <v>1</v>
      </c>
      <c r="G1391" s="39">
        <f t="shared" si="205"/>
        <v>2</v>
      </c>
      <c r="H1391" s="994"/>
    </row>
    <row r="1392" spans="1:8" ht="15.75" customHeight="1" x14ac:dyDescent="0.3">
      <c r="A1392" s="33"/>
      <c r="B1392" s="33"/>
      <c r="C1392" s="38" t="s">
        <v>470</v>
      </c>
      <c r="D1392" s="37" t="s">
        <v>18</v>
      </c>
      <c r="E1392" s="48">
        <f t="shared" si="206"/>
        <v>2</v>
      </c>
      <c r="F1392" s="39">
        <v>1</v>
      </c>
      <c r="G1392" s="39">
        <f t="shared" si="205"/>
        <v>2</v>
      </c>
      <c r="H1392" s="994"/>
    </row>
    <row r="1393" spans="1:8" x14ac:dyDescent="0.3">
      <c r="A1393" s="33"/>
      <c r="B1393" s="33"/>
      <c r="C1393" s="38" t="s">
        <v>109</v>
      </c>
      <c r="D1393" s="37" t="s">
        <v>18</v>
      </c>
      <c r="E1393" s="48">
        <v>20</v>
      </c>
      <c r="F1393" s="39">
        <v>1</v>
      </c>
      <c r="G1393" s="39">
        <f t="shared" si="205"/>
        <v>20</v>
      </c>
      <c r="H1393" s="995"/>
    </row>
    <row r="1394" spans="1:8" ht="30" customHeight="1" x14ac:dyDescent="0.3">
      <c r="A1394" s="33"/>
      <c r="B1394" s="33"/>
      <c r="C1394" s="38" t="s">
        <v>61</v>
      </c>
      <c r="D1394" s="42" t="s">
        <v>3</v>
      </c>
      <c r="E1394" s="36">
        <v>153.72999999999999</v>
      </c>
      <c r="F1394" s="39"/>
      <c r="G1394" s="39"/>
      <c r="H1394" s="996" t="s">
        <v>42</v>
      </c>
    </row>
    <row r="1395" spans="1:8" ht="15" customHeight="1" x14ac:dyDescent="0.3">
      <c r="A1395" s="33"/>
      <c r="B1395" s="33"/>
      <c r="C1395" s="46" t="s">
        <v>62</v>
      </c>
      <c r="D1395" s="42" t="s">
        <v>3</v>
      </c>
      <c r="E1395" s="36">
        <f>E1394</f>
        <v>153.72999999999999</v>
      </c>
      <c r="F1395" s="39">
        <v>1.1000000000000001</v>
      </c>
      <c r="G1395" s="39">
        <f>ROUND(E1395*F1395,2)</f>
        <v>169.1</v>
      </c>
      <c r="H1395" s="997"/>
    </row>
    <row r="1396" spans="1:8" ht="15" customHeight="1" x14ac:dyDescent="0.3">
      <c r="A1396" s="33"/>
      <c r="B1396" s="33"/>
      <c r="C1396" s="46" t="s">
        <v>63</v>
      </c>
      <c r="D1396" s="42" t="s">
        <v>2</v>
      </c>
      <c r="E1396" s="39">
        <f>E1394</f>
        <v>153.72999999999999</v>
      </c>
      <c r="F1396" s="39">
        <v>0.7</v>
      </c>
      <c r="G1396" s="39">
        <f>ROUND(E1396*F1396,2)</f>
        <v>107.61</v>
      </c>
      <c r="H1396" s="998"/>
    </row>
    <row r="1397" spans="1:8" ht="15" customHeight="1" x14ac:dyDescent="0.3">
      <c r="A1397" s="43"/>
      <c r="B1397" s="43"/>
      <c r="C1397" s="29" t="s">
        <v>471</v>
      </c>
      <c r="D1397" s="28"/>
      <c r="E1397" s="44"/>
      <c r="F1397" s="44"/>
      <c r="G1397" s="44"/>
      <c r="H1397" s="47"/>
    </row>
    <row r="1398" spans="1:8" ht="15" customHeight="1" x14ac:dyDescent="0.3">
      <c r="A1398" s="33">
        <v>8.5</v>
      </c>
      <c r="B1398" s="33">
        <f>ROUND(2*3.14*0.05,2)</f>
        <v>0.31</v>
      </c>
      <c r="C1398" s="34" t="s">
        <v>92</v>
      </c>
      <c r="D1398" s="35" t="s">
        <v>3</v>
      </c>
      <c r="E1398" s="36">
        <f t="shared" ref="E1398:E1404" si="207">ROUND(A1398*B1398,2)</f>
        <v>2.64</v>
      </c>
      <c r="F1398" s="36">
        <v>1</v>
      </c>
      <c r="G1398" s="36">
        <f t="shared" ref="G1398:G1413" si="208">ROUND(E1398*F1398,2)</f>
        <v>2.64</v>
      </c>
      <c r="H1398" s="993" t="s">
        <v>27</v>
      </c>
    </row>
    <row r="1399" spans="1:8" ht="15" customHeight="1" x14ac:dyDescent="0.3">
      <c r="A1399" s="33">
        <v>62.4</v>
      </c>
      <c r="B1399" s="33">
        <f>ROUND(2*3.14*0.0625,2)</f>
        <v>0.39</v>
      </c>
      <c r="C1399" s="34" t="s">
        <v>87</v>
      </c>
      <c r="D1399" s="35" t="s">
        <v>3</v>
      </c>
      <c r="E1399" s="36">
        <f t="shared" si="207"/>
        <v>24.34</v>
      </c>
      <c r="F1399" s="36">
        <v>1</v>
      </c>
      <c r="G1399" s="36">
        <f t="shared" si="208"/>
        <v>24.34</v>
      </c>
      <c r="H1399" s="994"/>
    </row>
    <row r="1400" spans="1:8" ht="15" customHeight="1" x14ac:dyDescent="0.3">
      <c r="A1400" s="33">
        <v>6.7</v>
      </c>
      <c r="B1400" s="33">
        <f>ROUND(2*3.14*0.08,2)</f>
        <v>0.5</v>
      </c>
      <c r="C1400" s="34" t="s">
        <v>93</v>
      </c>
      <c r="D1400" s="35" t="s">
        <v>3</v>
      </c>
      <c r="E1400" s="36">
        <f t="shared" si="207"/>
        <v>3.35</v>
      </c>
      <c r="F1400" s="36">
        <v>1</v>
      </c>
      <c r="G1400" s="36">
        <f t="shared" si="208"/>
        <v>3.35</v>
      </c>
      <c r="H1400" s="994"/>
    </row>
    <row r="1401" spans="1:8" ht="15" customHeight="1" x14ac:dyDescent="0.3">
      <c r="A1401" s="33">
        <v>13.4</v>
      </c>
      <c r="B1401" s="33">
        <f>0.2*4</f>
        <v>0.8</v>
      </c>
      <c r="C1401" s="34" t="s">
        <v>71</v>
      </c>
      <c r="D1401" s="35" t="s">
        <v>3</v>
      </c>
      <c r="E1401" s="36">
        <f t="shared" si="207"/>
        <v>10.72</v>
      </c>
      <c r="F1401" s="36">
        <v>1</v>
      </c>
      <c r="G1401" s="36">
        <f t="shared" si="208"/>
        <v>10.72</v>
      </c>
      <c r="H1401" s="994"/>
    </row>
    <row r="1402" spans="1:8" ht="15" customHeight="1" x14ac:dyDescent="0.3">
      <c r="A1402" s="33">
        <v>13.4</v>
      </c>
      <c r="B1402" s="33">
        <f>0.25*4</f>
        <v>1</v>
      </c>
      <c r="C1402" s="34" t="s">
        <v>418</v>
      </c>
      <c r="D1402" s="35" t="s">
        <v>3</v>
      </c>
      <c r="E1402" s="36">
        <f t="shared" si="207"/>
        <v>13.4</v>
      </c>
      <c r="F1402" s="36">
        <v>1</v>
      </c>
      <c r="G1402" s="36">
        <f t="shared" si="208"/>
        <v>13.4</v>
      </c>
      <c r="H1402" s="994"/>
    </row>
    <row r="1403" spans="1:8" ht="15" customHeight="1" x14ac:dyDescent="0.3">
      <c r="A1403" s="33">
        <v>13.4</v>
      </c>
      <c r="B1403" s="33">
        <f>0.3*2+0.25*2</f>
        <v>1.1000000000000001</v>
      </c>
      <c r="C1403" s="34" t="s">
        <v>442</v>
      </c>
      <c r="D1403" s="35" t="s">
        <v>3</v>
      </c>
      <c r="E1403" s="36">
        <f t="shared" si="207"/>
        <v>14.74</v>
      </c>
      <c r="F1403" s="36">
        <v>1</v>
      </c>
      <c r="G1403" s="36">
        <f t="shared" si="208"/>
        <v>14.74</v>
      </c>
      <c r="H1403" s="994"/>
    </row>
    <row r="1404" spans="1:8" ht="15" customHeight="1" x14ac:dyDescent="0.3">
      <c r="A1404" s="33">
        <v>56.5</v>
      </c>
      <c r="B1404" s="33">
        <f>0.35*2+0.25*2</f>
        <v>1.2</v>
      </c>
      <c r="C1404" s="34" t="s">
        <v>468</v>
      </c>
      <c r="D1404" s="35" t="s">
        <v>3</v>
      </c>
      <c r="E1404" s="36">
        <f t="shared" si="207"/>
        <v>67.8</v>
      </c>
      <c r="F1404" s="36">
        <v>1</v>
      </c>
      <c r="G1404" s="36">
        <f t="shared" si="208"/>
        <v>67.8</v>
      </c>
      <c r="H1404" s="994"/>
    </row>
    <row r="1405" spans="1:8" ht="15" customHeight="1" x14ac:dyDescent="0.3">
      <c r="A1405" s="33"/>
      <c r="B1405" s="33"/>
      <c r="C1405" s="38" t="s">
        <v>39</v>
      </c>
      <c r="D1405" s="41" t="s">
        <v>18</v>
      </c>
      <c r="E1405" s="54">
        <v>2</v>
      </c>
      <c r="F1405" s="39">
        <v>1</v>
      </c>
      <c r="G1405" s="39">
        <f t="shared" si="208"/>
        <v>2</v>
      </c>
      <c r="H1405" s="994"/>
    </row>
    <row r="1406" spans="1:8" ht="15" customHeight="1" x14ac:dyDescent="0.3">
      <c r="A1406" s="33"/>
      <c r="B1406" s="33"/>
      <c r="C1406" s="38" t="s">
        <v>38</v>
      </c>
      <c r="D1406" s="37" t="s">
        <v>18</v>
      </c>
      <c r="E1406" s="48">
        <f>18*2+2+2</f>
        <v>40</v>
      </c>
      <c r="F1406" s="39">
        <v>1</v>
      </c>
      <c r="G1406" s="39">
        <f t="shared" si="208"/>
        <v>40</v>
      </c>
      <c r="H1406" s="994"/>
    </row>
    <row r="1407" spans="1:8" ht="15" customHeight="1" x14ac:dyDescent="0.3">
      <c r="A1407" s="33"/>
      <c r="B1407" s="33"/>
      <c r="C1407" s="38" t="s">
        <v>469</v>
      </c>
      <c r="D1407" s="37" t="s">
        <v>18</v>
      </c>
      <c r="E1407" s="48">
        <v>2</v>
      </c>
      <c r="F1407" s="39">
        <v>1</v>
      </c>
      <c r="G1407" s="39">
        <f t="shared" si="208"/>
        <v>2</v>
      </c>
      <c r="H1407" s="994"/>
    </row>
    <row r="1408" spans="1:8" ht="15" customHeight="1" x14ac:dyDescent="0.3">
      <c r="A1408" s="33"/>
      <c r="B1408" s="33"/>
      <c r="C1408" s="38" t="s">
        <v>436</v>
      </c>
      <c r="D1408" s="37" t="s">
        <v>18</v>
      </c>
      <c r="E1408" s="48">
        <f>1+1</f>
        <v>2</v>
      </c>
      <c r="F1408" s="39">
        <v>1</v>
      </c>
      <c r="G1408" s="39">
        <f t="shared" si="208"/>
        <v>2</v>
      </c>
      <c r="H1408" s="994"/>
    </row>
    <row r="1409" spans="1:8" ht="15" customHeight="1" x14ac:dyDescent="0.3">
      <c r="A1409" s="33"/>
      <c r="B1409" s="33"/>
      <c r="C1409" s="38" t="s">
        <v>102</v>
      </c>
      <c r="D1409" s="37" t="s">
        <v>18</v>
      </c>
      <c r="E1409" s="48">
        <f t="shared" ref="E1409:E1412" si="209">1+1</f>
        <v>2</v>
      </c>
      <c r="F1409" s="39">
        <v>1</v>
      </c>
      <c r="G1409" s="39">
        <f t="shared" si="208"/>
        <v>2</v>
      </c>
      <c r="H1409" s="994"/>
    </row>
    <row r="1410" spans="1:8" ht="15.75" customHeight="1" x14ac:dyDescent="0.3">
      <c r="A1410" s="33"/>
      <c r="B1410" s="33"/>
      <c r="C1410" s="38" t="s">
        <v>437</v>
      </c>
      <c r="D1410" s="37" t="s">
        <v>18</v>
      </c>
      <c r="E1410" s="48">
        <f t="shared" si="209"/>
        <v>2</v>
      </c>
      <c r="F1410" s="39">
        <v>1</v>
      </c>
      <c r="G1410" s="39">
        <f t="shared" si="208"/>
        <v>2</v>
      </c>
      <c r="H1410" s="994"/>
    </row>
    <row r="1411" spans="1:8" ht="15.75" customHeight="1" x14ac:dyDescent="0.3">
      <c r="A1411" s="33"/>
      <c r="B1411" s="33"/>
      <c r="C1411" s="38" t="s">
        <v>447</v>
      </c>
      <c r="D1411" s="37" t="s">
        <v>18</v>
      </c>
      <c r="E1411" s="48">
        <f t="shared" si="209"/>
        <v>2</v>
      </c>
      <c r="F1411" s="39">
        <v>1</v>
      </c>
      <c r="G1411" s="39">
        <f t="shared" si="208"/>
        <v>2</v>
      </c>
      <c r="H1411" s="994"/>
    </row>
    <row r="1412" spans="1:8" ht="15.75" customHeight="1" x14ac:dyDescent="0.3">
      <c r="A1412" s="33"/>
      <c r="B1412" s="33"/>
      <c r="C1412" s="38" t="s">
        <v>470</v>
      </c>
      <c r="D1412" s="37" t="s">
        <v>18</v>
      </c>
      <c r="E1412" s="48">
        <f t="shared" si="209"/>
        <v>2</v>
      </c>
      <c r="F1412" s="39">
        <v>1</v>
      </c>
      <c r="G1412" s="39">
        <f t="shared" si="208"/>
        <v>2</v>
      </c>
      <c r="H1412" s="994"/>
    </row>
    <row r="1413" spans="1:8" x14ac:dyDescent="0.3">
      <c r="A1413" s="33"/>
      <c r="B1413" s="33"/>
      <c r="C1413" s="38" t="s">
        <v>109</v>
      </c>
      <c r="D1413" s="37" t="s">
        <v>18</v>
      </c>
      <c r="E1413" s="48">
        <v>20</v>
      </c>
      <c r="F1413" s="39">
        <v>1</v>
      </c>
      <c r="G1413" s="39">
        <f t="shared" si="208"/>
        <v>20</v>
      </c>
      <c r="H1413" s="995"/>
    </row>
    <row r="1414" spans="1:8" ht="30" customHeight="1" x14ac:dyDescent="0.3">
      <c r="A1414" s="33"/>
      <c r="B1414" s="33"/>
      <c r="C1414" s="38" t="s">
        <v>61</v>
      </c>
      <c r="D1414" s="42" t="s">
        <v>3</v>
      </c>
      <c r="E1414" s="36">
        <v>153.72999999999999</v>
      </c>
      <c r="F1414" s="39"/>
      <c r="G1414" s="39"/>
      <c r="H1414" s="996" t="s">
        <v>42</v>
      </c>
    </row>
    <row r="1415" spans="1:8" ht="15" customHeight="1" x14ac:dyDescent="0.3">
      <c r="A1415" s="33"/>
      <c r="B1415" s="33"/>
      <c r="C1415" s="46" t="s">
        <v>62</v>
      </c>
      <c r="D1415" s="42" t="s">
        <v>3</v>
      </c>
      <c r="E1415" s="36">
        <f>E1414</f>
        <v>153.72999999999999</v>
      </c>
      <c r="F1415" s="39">
        <v>1.1000000000000001</v>
      </c>
      <c r="G1415" s="39">
        <f>ROUND(E1415*F1415,2)</f>
        <v>169.1</v>
      </c>
      <c r="H1415" s="997"/>
    </row>
    <row r="1416" spans="1:8" ht="15" customHeight="1" x14ac:dyDescent="0.3">
      <c r="A1416" s="33"/>
      <c r="B1416" s="33"/>
      <c r="C1416" s="46" t="s">
        <v>63</v>
      </c>
      <c r="D1416" s="42" t="s">
        <v>2</v>
      </c>
      <c r="E1416" s="39">
        <f>E1414</f>
        <v>153.72999999999999</v>
      </c>
      <c r="F1416" s="39">
        <v>0.7</v>
      </c>
      <c r="G1416" s="39">
        <f>ROUND(E1416*F1416,2)</f>
        <v>107.61</v>
      </c>
      <c r="H1416" s="998"/>
    </row>
    <row r="1417" spans="1:8" ht="15" customHeight="1" x14ac:dyDescent="0.3">
      <c r="A1417" s="43"/>
      <c r="B1417" s="43"/>
      <c r="C1417" s="29" t="s">
        <v>472</v>
      </c>
      <c r="D1417" s="28"/>
      <c r="E1417" s="44"/>
      <c r="F1417" s="44"/>
      <c r="G1417" s="44"/>
      <c r="H1417" s="47"/>
    </row>
    <row r="1418" spans="1:8" ht="15" customHeight="1" x14ac:dyDescent="0.3">
      <c r="A1418" s="33">
        <v>8.5</v>
      </c>
      <c r="B1418" s="33">
        <f>ROUND(2*3.14*0.05,2)</f>
        <v>0.31</v>
      </c>
      <c r="C1418" s="34" t="s">
        <v>92</v>
      </c>
      <c r="D1418" s="35" t="s">
        <v>3</v>
      </c>
      <c r="E1418" s="36">
        <f t="shared" ref="E1418:E1424" si="210">ROUND(A1418*B1418,2)</f>
        <v>2.64</v>
      </c>
      <c r="F1418" s="36">
        <v>1</v>
      </c>
      <c r="G1418" s="36">
        <f t="shared" ref="G1418:G1433" si="211">ROUND(E1418*F1418,2)</f>
        <v>2.64</v>
      </c>
      <c r="H1418" s="993" t="s">
        <v>27</v>
      </c>
    </row>
    <row r="1419" spans="1:8" ht="15" customHeight="1" x14ac:dyDescent="0.3">
      <c r="A1419" s="33">
        <v>62.4</v>
      </c>
      <c r="B1419" s="33">
        <f>ROUND(2*3.14*0.0625,2)</f>
        <v>0.39</v>
      </c>
      <c r="C1419" s="34" t="s">
        <v>87</v>
      </c>
      <c r="D1419" s="35" t="s">
        <v>3</v>
      </c>
      <c r="E1419" s="36">
        <f t="shared" si="210"/>
        <v>24.34</v>
      </c>
      <c r="F1419" s="36">
        <v>1</v>
      </c>
      <c r="G1419" s="36">
        <f t="shared" si="211"/>
        <v>24.34</v>
      </c>
      <c r="H1419" s="994"/>
    </row>
    <row r="1420" spans="1:8" ht="15" customHeight="1" x14ac:dyDescent="0.3">
      <c r="A1420" s="33">
        <v>6.7</v>
      </c>
      <c r="B1420" s="33">
        <f>ROUND(2*3.14*0.08,2)</f>
        <v>0.5</v>
      </c>
      <c r="C1420" s="34" t="s">
        <v>93</v>
      </c>
      <c r="D1420" s="35" t="s">
        <v>3</v>
      </c>
      <c r="E1420" s="36">
        <f t="shared" si="210"/>
        <v>3.35</v>
      </c>
      <c r="F1420" s="36">
        <v>1</v>
      </c>
      <c r="G1420" s="36">
        <f t="shared" si="211"/>
        <v>3.35</v>
      </c>
      <c r="H1420" s="994"/>
    </row>
    <row r="1421" spans="1:8" ht="15" customHeight="1" x14ac:dyDescent="0.3">
      <c r="A1421" s="33">
        <v>13.4</v>
      </c>
      <c r="B1421" s="33">
        <f>0.2*2+0.15*2</f>
        <v>0.7</v>
      </c>
      <c r="C1421" s="34" t="s">
        <v>111</v>
      </c>
      <c r="D1421" s="35" t="s">
        <v>3</v>
      </c>
      <c r="E1421" s="36">
        <f t="shared" si="210"/>
        <v>9.3800000000000008</v>
      </c>
      <c r="F1421" s="36">
        <v>1</v>
      </c>
      <c r="G1421" s="36">
        <f t="shared" si="211"/>
        <v>9.3800000000000008</v>
      </c>
      <c r="H1421" s="994"/>
    </row>
    <row r="1422" spans="1:8" ht="15" customHeight="1" x14ac:dyDescent="0.3">
      <c r="A1422" s="33">
        <v>13.4</v>
      </c>
      <c r="B1422" s="33">
        <f>0.2*2+0.25*2</f>
        <v>0.9</v>
      </c>
      <c r="C1422" s="34" t="s">
        <v>441</v>
      </c>
      <c r="D1422" s="35" t="s">
        <v>3</v>
      </c>
      <c r="E1422" s="36">
        <f t="shared" si="210"/>
        <v>12.06</v>
      </c>
      <c r="F1422" s="36">
        <v>1</v>
      </c>
      <c r="G1422" s="36">
        <f t="shared" si="211"/>
        <v>12.06</v>
      </c>
      <c r="H1422" s="994"/>
    </row>
    <row r="1423" spans="1:8" ht="15" customHeight="1" x14ac:dyDescent="0.3">
      <c r="A1423" s="33">
        <v>13.4</v>
      </c>
      <c r="B1423" s="33">
        <f>0.25*4</f>
        <v>1</v>
      </c>
      <c r="C1423" s="34" t="s">
        <v>418</v>
      </c>
      <c r="D1423" s="35" t="s">
        <v>3</v>
      </c>
      <c r="E1423" s="36">
        <f t="shared" si="210"/>
        <v>13.4</v>
      </c>
      <c r="F1423" s="36">
        <v>1</v>
      </c>
      <c r="G1423" s="36">
        <f t="shared" si="211"/>
        <v>13.4</v>
      </c>
      <c r="H1423" s="994"/>
    </row>
    <row r="1424" spans="1:8" ht="15" customHeight="1" x14ac:dyDescent="0.3">
      <c r="A1424" s="33">
        <v>56.5</v>
      </c>
      <c r="B1424" s="33">
        <f>0.3*2+0.25*2</f>
        <v>1.1000000000000001</v>
      </c>
      <c r="C1424" s="34" t="s">
        <v>442</v>
      </c>
      <c r="D1424" s="35" t="s">
        <v>3</v>
      </c>
      <c r="E1424" s="36">
        <f t="shared" si="210"/>
        <v>62.15</v>
      </c>
      <c r="F1424" s="36">
        <v>1</v>
      </c>
      <c r="G1424" s="36">
        <f t="shared" si="211"/>
        <v>62.15</v>
      </c>
      <c r="H1424" s="994"/>
    </row>
    <row r="1425" spans="1:8" ht="15" customHeight="1" x14ac:dyDescent="0.3">
      <c r="A1425" s="33"/>
      <c r="B1425" s="33"/>
      <c r="C1425" s="38" t="s">
        <v>39</v>
      </c>
      <c r="D1425" s="41" t="s">
        <v>18</v>
      </c>
      <c r="E1425" s="54">
        <v>2</v>
      </c>
      <c r="F1425" s="39">
        <v>1</v>
      </c>
      <c r="G1425" s="39">
        <f t="shared" si="211"/>
        <v>2</v>
      </c>
      <c r="H1425" s="994"/>
    </row>
    <row r="1426" spans="1:8" ht="15" customHeight="1" x14ac:dyDescent="0.3">
      <c r="A1426" s="33"/>
      <c r="B1426" s="33"/>
      <c r="C1426" s="38" t="s">
        <v>38</v>
      </c>
      <c r="D1426" s="37" t="s">
        <v>18</v>
      </c>
      <c r="E1426" s="48">
        <f>18*2+2+2</f>
        <v>40</v>
      </c>
      <c r="F1426" s="39">
        <v>1</v>
      </c>
      <c r="G1426" s="39">
        <f t="shared" si="211"/>
        <v>40</v>
      </c>
      <c r="H1426" s="994"/>
    </row>
    <row r="1427" spans="1:8" ht="15" customHeight="1" x14ac:dyDescent="0.3">
      <c r="A1427" s="33"/>
      <c r="B1427" s="33"/>
      <c r="C1427" s="38" t="s">
        <v>443</v>
      </c>
      <c r="D1427" s="37" t="s">
        <v>18</v>
      </c>
      <c r="E1427" s="48">
        <v>2</v>
      </c>
      <c r="F1427" s="39">
        <v>1</v>
      </c>
      <c r="G1427" s="39">
        <f t="shared" si="211"/>
        <v>2</v>
      </c>
      <c r="H1427" s="994"/>
    </row>
    <row r="1428" spans="1:8" ht="15" customHeight="1" x14ac:dyDescent="0.3">
      <c r="A1428" s="33"/>
      <c r="B1428" s="33"/>
      <c r="C1428" s="38" t="s">
        <v>436</v>
      </c>
      <c r="D1428" s="37" t="s">
        <v>18</v>
      </c>
      <c r="E1428" s="48">
        <f>1+1</f>
        <v>2</v>
      </c>
      <c r="F1428" s="39">
        <v>1</v>
      </c>
      <c r="G1428" s="39">
        <f t="shared" si="211"/>
        <v>2</v>
      </c>
      <c r="H1428" s="994"/>
    </row>
    <row r="1429" spans="1:8" ht="15" customHeight="1" x14ac:dyDescent="0.3">
      <c r="A1429" s="33"/>
      <c r="B1429" s="33"/>
      <c r="C1429" s="38" t="s">
        <v>444</v>
      </c>
      <c r="D1429" s="37" t="s">
        <v>18</v>
      </c>
      <c r="E1429" s="48">
        <f t="shared" ref="E1429:E1432" si="212">1+1</f>
        <v>2</v>
      </c>
      <c r="F1429" s="39">
        <v>1</v>
      </c>
      <c r="G1429" s="39">
        <f t="shared" si="211"/>
        <v>2</v>
      </c>
      <c r="H1429" s="994"/>
    </row>
    <row r="1430" spans="1:8" ht="15.75" customHeight="1" x14ac:dyDescent="0.3">
      <c r="A1430" s="33"/>
      <c r="B1430" s="33"/>
      <c r="C1430" s="38" t="s">
        <v>445</v>
      </c>
      <c r="D1430" s="37" t="s">
        <v>18</v>
      </c>
      <c r="E1430" s="48">
        <f t="shared" si="212"/>
        <v>2</v>
      </c>
      <c r="F1430" s="39">
        <v>1</v>
      </c>
      <c r="G1430" s="39">
        <f t="shared" si="211"/>
        <v>2</v>
      </c>
      <c r="H1430" s="994"/>
    </row>
    <row r="1431" spans="1:8" ht="15.75" customHeight="1" x14ac:dyDescent="0.3">
      <c r="A1431" s="33"/>
      <c r="B1431" s="33"/>
      <c r="C1431" s="38" t="s">
        <v>446</v>
      </c>
      <c r="D1431" s="37" t="s">
        <v>18</v>
      </c>
      <c r="E1431" s="48">
        <f t="shared" si="212"/>
        <v>2</v>
      </c>
      <c r="F1431" s="39">
        <v>1</v>
      </c>
      <c r="G1431" s="39">
        <f t="shared" si="211"/>
        <v>2</v>
      </c>
      <c r="H1431" s="994"/>
    </row>
    <row r="1432" spans="1:8" ht="19.5" customHeight="1" x14ac:dyDescent="0.3">
      <c r="A1432" s="33"/>
      <c r="B1432" s="33"/>
      <c r="C1432" s="38" t="s">
        <v>447</v>
      </c>
      <c r="D1432" s="37" t="s">
        <v>18</v>
      </c>
      <c r="E1432" s="48">
        <f t="shared" si="212"/>
        <v>2</v>
      </c>
      <c r="F1432" s="39">
        <v>1</v>
      </c>
      <c r="G1432" s="39">
        <f t="shared" si="211"/>
        <v>2</v>
      </c>
      <c r="H1432" s="994"/>
    </row>
    <row r="1433" spans="1:8" x14ac:dyDescent="0.3">
      <c r="A1433" s="33"/>
      <c r="B1433" s="33"/>
      <c r="C1433" s="38" t="s">
        <v>109</v>
      </c>
      <c r="D1433" s="37" t="s">
        <v>18</v>
      </c>
      <c r="E1433" s="48">
        <v>20</v>
      </c>
      <c r="F1433" s="39">
        <v>1</v>
      </c>
      <c r="G1433" s="39">
        <f t="shared" si="211"/>
        <v>20</v>
      </c>
      <c r="H1433" s="995"/>
    </row>
    <row r="1434" spans="1:8" ht="30" customHeight="1" x14ac:dyDescent="0.3">
      <c r="A1434" s="33"/>
      <c r="B1434" s="33"/>
      <c r="C1434" s="38" t="s">
        <v>61</v>
      </c>
      <c r="D1434" s="42" t="s">
        <v>3</v>
      </c>
      <c r="E1434" s="36">
        <v>143.79</v>
      </c>
      <c r="F1434" s="39"/>
      <c r="G1434" s="39"/>
      <c r="H1434" s="996" t="s">
        <v>42</v>
      </c>
    </row>
    <row r="1435" spans="1:8" ht="15" customHeight="1" x14ac:dyDescent="0.3">
      <c r="A1435" s="33"/>
      <c r="B1435" s="33"/>
      <c r="C1435" s="46" t="s">
        <v>62</v>
      </c>
      <c r="D1435" s="42" t="s">
        <v>3</v>
      </c>
      <c r="E1435" s="36">
        <f>E1434</f>
        <v>143.79</v>
      </c>
      <c r="F1435" s="39">
        <v>1.1000000000000001</v>
      </c>
      <c r="G1435" s="39">
        <f>ROUND(E1435*F1435,2)</f>
        <v>158.16999999999999</v>
      </c>
      <c r="H1435" s="997"/>
    </row>
    <row r="1436" spans="1:8" ht="15" customHeight="1" x14ac:dyDescent="0.3">
      <c r="A1436" s="33"/>
      <c r="B1436" s="33"/>
      <c r="C1436" s="46" t="s">
        <v>63</v>
      </c>
      <c r="D1436" s="42" t="s">
        <v>2</v>
      </c>
      <c r="E1436" s="39">
        <f>E1434</f>
        <v>143.79</v>
      </c>
      <c r="F1436" s="39">
        <v>0.7</v>
      </c>
      <c r="G1436" s="39">
        <f>ROUND(E1436*F1436,2)</f>
        <v>100.65</v>
      </c>
      <c r="H1436" s="998"/>
    </row>
    <row r="1437" spans="1:8" ht="15" customHeight="1" x14ac:dyDescent="0.3">
      <c r="A1437" s="43"/>
      <c r="B1437" s="43"/>
      <c r="C1437" s="29" t="s">
        <v>473</v>
      </c>
      <c r="D1437" s="28"/>
      <c r="E1437" s="44"/>
      <c r="F1437" s="44"/>
      <c r="G1437" s="44"/>
      <c r="H1437" s="28"/>
    </row>
    <row r="1438" spans="1:8" ht="15" customHeight="1" x14ac:dyDescent="0.3">
      <c r="A1438" s="33">
        <v>8.5</v>
      </c>
      <c r="B1438" s="33">
        <f>ROUND(2*3.14*0.05,2)</f>
        <v>0.31</v>
      </c>
      <c r="C1438" s="34" t="s">
        <v>92</v>
      </c>
      <c r="D1438" s="35" t="s">
        <v>3</v>
      </c>
      <c r="E1438" s="36">
        <f t="shared" ref="E1438:E1444" si="213">ROUND(A1438*B1438,2)</f>
        <v>2.64</v>
      </c>
      <c r="F1438" s="36">
        <v>1</v>
      </c>
      <c r="G1438" s="36">
        <f t="shared" ref="G1438:G1453" si="214">ROUND(E1438*F1438,2)</f>
        <v>2.64</v>
      </c>
      <c r="H1438" s="993" t="s">
        <v>27</v>
      </c>
    </row>
    <row r="1439" spans="1:8" ht="15" customHeight="1" x14ac:dyDescent="0.3">
      <c r="A1439" s="33">
        <v>62.4</v>
      </c>
      <c r="B1439" s="33">
        <f>ROUND(2*3.14*0.0625,2)</f>
        <v>0.39</v>
      </c>
      <c r="C1439" s="34" t="s">
        <v>87</v>
      </c>
      <c r="D1439" s="35" t="s">
        <v>3</v>
      </c>
      <c r="E1439" s="36">
        <f t="shared" si="213"/>
        <v>24.34</v>
      </c>
      <c r="F1439" s="36">
        <v>1</v>
      </c>
      <c r="G1439" s="36">
        <f t="shared" si="214"/>
        <v>24.34</v>
      </c>
      <c r="H1439" s="994"/>
    </row>
    <row r="1440" spans="1:8" ht="15" customHeight="1" x14ac:dyDescent="0.3">
      <c r="A1440" s="33">
        <v>6.7</v>
      </c>
      <c r="B1440" s="33">
        <f>ROUND(2*3.14*0.08,2)</f>
        <v>0.5</v>
      </c>
      <c r="C1440" s="34" t="s">
        <v>93</v>
      </c>
      <c r="D1440" s="35" t="s">
        <v>3</v>
      </c>
      <c r="E1440" s="36">
        <f t="shared" si="213"/>
        <v>3.35</v>
      </c>
      <c r="F1440" s="36">
        <v>1</v>
      </c>
      <c r="G1440" s="36">
        <f t="shared" si="214"/>
        <v>3.35</v>
      </c>
      <c r="H1440" s="994"/>
    </row>
    <row r="1441" spans="1:8" ht="15" customHeight="1" x14ac:dyDescent="0.3">
      <c r="A1441" s="33">
        <v>13.4</v>
      </c>
      <c r="B1441" s="33">
        <f>0.2*2+0.15*2</f>
        <v>0.7</v>
      </c>
      <c r="C1441" s="34" t="s">
        <v>111</v>
      </c>
      <c r="D1441" s="35" t="s">
        <v>3</v>
      </c>
      <c r="E1441" s="36">
        <f t="shared" si="213"/>
        <v>9.3800000000000008</v>
      </c>
      <c r="F1441" s="36">
        <v>1</v>
      </c>
      <c r="G1441" s="36">
        <f t="shared" si="214"/>
        <v>9.3800000000000008</v>
      </c>
      <c r="H1441" s="994"/>
    </row>
    <row r="1442" spans="1:8" ht="15" customHeight="1" x14ac:dyDescent="0.3">
      <c r="A1442" s="33">
        <v>13.4</v>
      </c>
      <c r="B1442" s="33">
        <f>0.2*2+0.25*2</f>
        <v>0.9</v>
      </c>
      <c r="C1442" s="34" t="s">
        <v>441</v>
      </c>
      <c r="D1442" s="35" t="s">
        <v>3</v>
      </c>
      <c r="E1442" s="36">
        <f t="shared" si="213"/>
        <v>12.06</v>
      </c>
      <c r="F1442" s="36">
        <v>1</v>
      </c>
      <c r="G1442" s="36">
        <f t="shared" si="214"/>
        <v>12.06</v>
      </c>
      <c r="H1442" s="994"/>
    </row>
    <row r="1443" spans="1:8" ht="15" customHeight="1" x14ac:dyDescent="0.3">
      <c r="A1443" s="33">
        <v>13.4</v>
      </c>
      <c r="B1443" s="33">
        <f>0.25*4</f>
        <v>1</v>
      </c>
      <c r="C1443" s="34" t="s">
        <v>418</v>
      </c>
      <c r="D1443" s="35" t="s">
        <v>3</v>
      </c>
      <c r="E1443" s="36">
        <f t="shared" si="213"/>
        <v>13.4</v>
      </c>
      <c r="F1443" s="36">
        <v>1</v>
      </c>
      <c r="G1443" s="36">
        <f t="shared" si="214"/>
        <v>13.4</v>
      </c>
      <c r="H1443" s="994"/>
    </row>
    <row r="1444" spans="1:8" ht="15" customHeight="1" x14ac:dyDescent="0.3">
      <c r="A1444" s="33">
        <v>56.5</v>
      </c>
      <c r="B1444" s="33">
        <f>0.3*2+0.25*2</f>
        <v>1.1000000000000001</v>
      </c>
      <c r="C1444" s="34" t="s">
        <v>442</v>
      </c>
      <c r="D1444" s="35" t="s">
        <v>3</v>
      </c>
      <c r="E1444" s="36">
        <f t="shared" si="213"/>
        <v>62.15</v>
      </c>
      <c r="F1444" s="36">
        <v>1</v>
      </c>
      <c r="G1444" s="36">
        <f t="shared" si="214"/>
        <v>62.15</v>
      </c>
      <c r="H1444" s="994"/>
    </row>
    <row r="1445" spans="1:8" ht="15" customHeight="1" x14ac:dyDescent="0.3">
      <c r="A1445" s="33"/>
      <c r="B1445" s="33"/>
      <c r="C1445" s="38" t="s">
        <v>39</v>
      </c>
      <c r="D1445" s="41" t="s">
        <v>18</v>
      </c>
      <c r="E1445" s="54">
        <v>2</v>
      </c>
      <c r="F1445" s="39">
        <v>1</v>
      </c>
      <c r="G1445" s="39">
        <f t="shared" si="214"/>
        <v>2</v>
      </c>
      <c r="H1445" s="994"/>
    </row>
    <row r="1446" spans="1:8" ht="15" customHeight="1" x14ac:dyDescent="0.3">
      <c r="A1446" s="33"/>
      <c r="B1446" s="33"/>
      <c r="C1446" s="38" t="s">
        <v>38</v>
      </c>
      <c r="D1446" s="37" t="s">
        <v>18</v>
      </c>
      <c r="E1446" s="48">
        <f>18*2+2+2</f>
        <v>40</v>
      </c>
      <c r="F1446" s="39">
        <v>1</v>
      </c>
      <c r="G1446" s="39">
        <f t="shared" si="214"/>
        <v>40</v>
      </c>
      <c r="H1446" s="994"/>
    </row>
    <row r="1447" spans="1:8" ht="15" customHeight="1" x14ac:dyDescent="0.3">
      <c r="A1447" s="33"/>
      <c r="B1447" s="33"/>
      <c r="C1447" s="38" t="s">
        <v>443</v>
      </c>
      <c r="D1447" s="37" t="s">
        <v>18</v>
      </c>
      <c r="E1447" s="48">
        <v>2</v>
      </c>
      <c r="F1447" s="39">
        <v>1</v>
      </c>
      <c r="G1447" s="39">
        <f t="shared" si="214"/>
        <v>2</v>
      </c>
      <c r="H1447" s="994"/>
    </row>
    <row r="1448" spans="1:8" ht="15" customHeight="1" x14ac:dyDescent="0.3">
      <c r="A1448" s="33"/>
      <c r="B1448" s="33"/>
      <c r="C1448" s="38" t="s">
        <v>436</v>
      </c>
      <c r="D1448" s="37" t="s">
        <v>18</v>
      </c>
      <c r="E1448" s="48">
        <f>1+1</f>
        <v>2</v>
      </c>
      <c r="F1448" s="39">
        <v>1</v>
      </c>
      <c r="G1448" s="39">
        <f t="shared" si="214"/>
        <v>2</v>
      </c>
      <c r="H1448" s="994"/>
    </row>
    <row r="1449" spans="1:8" ht="15" customHeight="1" x14ac:dyDescent="0.3">
      <c r="A1449" s="33"/>
      <c r="B1449" s="33"/>
      <c r="C1449" s="38" t="s">
        <v>444</v>
      </c>
      <c r="D1449" s="37" t="s">
        <v>18</v>
      </c>
      <c r="E1449" s="48">
        <f t="shared" ref="E1449:E1452" si="215">1+1</f>
        <v>2</v>
      </c>
      <c r="F1449" s="39">
        <v>1</v>
      </c>
      <c r="G1449" s="39">
        <f t="shared" si="214"/>
        <v>2</v>
      </c>
      <c r="H1449" s="994"/>
    </row>
    <row r="1450" spans="1:8" ht="15.75" customHeight="1" x14ac:dyDescent="0.3">
      <c r="A1450" s="33"/>
      <c r="B1450" s="33"/>
      <c r="C1450" s="38" t="s">
        <v>445</v>
      </c>
      <c r="D1450" s="37" t="s">
        <v>18</v>
      </c>
      <c r="E1450" s="48">
        <f t="shared" si="215"/>
        <v>2</v>
      </c>
      <c r="F1450" s="39">
        <v>1</v>
      </c>
      <c r="G1450" s="39">
        <f t="shared" si="214"/>
        <v>2</v>
      </c>
      <c r="H1450" s="994"/>
    </row>
    <row r="1451" spans="1:8" ht="15.75" customHeight="1" x14ac:dyDescent="0.3">
      <c r="A1451" s="33"/>
      <c r="B1451" s="33"/>
      <c r="C1451" s="38" t="s">
        <v>446</v>
      </c>
      <c r="D1451" s="37" t="s">
        <v>18</v>
      </c>
      <c r="E1451" s="48">
        <f t="shared" si="215"/>
        <v>2</v>
      </c>
      <c r="F1451" s="39">
        <v>1</v>
      </c>
      <c r="G1451" s="39">
        <f t="shared" si="214"/>
        <v>2</v>
      </c>
      <c r="H1451" s="994"/>
    </row>
    <row r="1452" spans="1:8" ht="15.75" customHeight="1" x14ac:dyDescent="0.3">
      <c r="A1452" s="33"/>
      <c r="B1452" s="33"/>
      <c r="C1452" s="38" t="s">
        <v>447</v>
      </c>
      <c r="D1452" s="37" t="s">
        <v>18</v>
      </c>
      <c r="E1452" s="48">
        <f t="shared" si="215"/>
        <v>2</v>
      </c>
      <c r="F1452" s="39">
        <v>1</v>
      </c>
      <c r="G1452" s="39">
        <f t="shared" si="214"/>
        <v>2</v>
      </c>
      <c r="H1452" s="994"/>
    </row>
    <row r="1453" spans="1:8" x14ac:dyDescent="0.3">
      <c r="A1453" s="33"/>
      <c r="B1453" s="33"/>
      <c r="C1453" s="38" t="s">
        <v>109</v>
      </c>
      <c r="D1453" s="37" t="s">
        <v>18</v>
      </c>
      <c r="E1453" s="48">
        <v>20</v>
      </c>
      <c r="F1453" s="39">
        <v>1</v>
      </c>
      <c r="G1453" s="39">
        <f t="shared" si="214"/>
        <v>20</v>
      </c>
      <c r="H1453" s="995"/>
    </row>
    <row r="1454" spans="1:8" ht="30" customHeight="1" x14ac:dyDescent="0.3">
      <c r="A1454" s="33"/>
      <c r="B1454" s="33"/>
      <c r="C1454" s="38" t="s">
        <v>61</v>
      </c>
      <c r="D1454" s="42" t="s">
        <v>3</v>
      </c>
      <c r="E1454" s="36">
        <v>143.79</v>
      </c>
      <c r="F1454" s="39"/>
      <c r="G1454" s="39"/>
      <c r="H1454" s="996" t="s">
        <v>42</v>
      </c>
    </row>
    <row r="1455" spans="1:8" ht="15" customHeight="1" x14ac:dyDescent="0.3">
      <c r="A1455" s="33"/>
      <c r="B1455" s="33"/>
      <c r="C1455" s="46" t="s">
        <v>62</v>
      </c>
      <c r="D1455" s="42" t="s">
        <v>3</v>
      </c>
      <c r="E1455" s="36">
        <f>E1454</f>
        <v>143.79</v>
      </c>
      <c r="F1455" s="39">
        <v>1.1000000000000001</v>
      </c>
      <c r="G1455" s="39">
        <f>ROUND(E1455*F1455,2)</f>
        <v>158.16999999999999</v>
      </c>
      <c r="H1455" s="997"/>
    </row>
    <row r="1456" spans="1:8" ht="15" customHeight="1" x14ac:dyDescent="0.3">
      <c r="A1456" s="33"/>
      <c r="B1456" s="33"/>
      <c r="C1456" s="46" t="s">
        <v>63</v>
      </c>
      <c r="D1456" s="42" t="s">
        <v>2</v>
      </c>
      <c r="E1456" s="39">
        <f>E1454</f>
        <v>143.79</v>
      </c>
      <c r="F1456" s="39">
        <v>0.7</v>
      </c>
      <c r="G1456" s="39">
        <f>ROUND(E1456*F1456,2)</f>
        <v>100.65</v>
      </c>
      <c r="H1456" s="998"/>
    </row>
    <row r="1457" spans="1:8" ht="15" customHeight="1" x14ac:dyDescent="0.3">
      <c r="A1457" s="43"/>
      <c r="B1457" s="43"/>
      <c r="C1457" s="29" t="s">
        <v>474</v>
      </c>
      <c r="D1457" s="28"/>
      <c r="E1457" s="44"/>
      <c r="F1457" s="44"/>
      <c r="G1457" s="44"/>
      <c r="H1457" s="28"/>
    </row>
    <row r="1458" spans="1:8" ht="15" customHeight="1" x14ac:dyDescent="0.3">
      <c r="A1458" s="33">
        <v>8.5</v>
      </c>
      <c r="B1458" s="33">
        <f>ROUND(2*3.14*0.05,2)</f>
        <v>0.31</v>
      </c>
      <c r="C1458" s="34" t="s">
        <v>92</v>
      </c>
      <c r="D1458" s="35" t="s">
        <v>3</v>
      </c>
      <c r="E1458" s="36">
        <f t="shared" ref="E1458:E1464" si="216">ROUND(A1458*B1458,2)</f>
        <v>2.64</v>
      </c>
      <c r="F1458" s="36">
        <v>1</v>
      </c>
      <c r="G1458" s="36">
        <f t="shared" ref="G1458:G1473" si="217">ROUND(E1458*F1458,2)</f>
        <v>2.64</v>
      </c>
      <c r="H1458" s="993" t="s">
        <v>27</v>
      </c>
    </row>
    <row r="1459" spans="1:8" ht="15" customHeight="1" x14ac:dyDescent="0.3">
      <c r="A1459" s="33">
        <v>62.4</v>
      </c>
      <c r="B1459" s="33">
        <f>ROUND(2*3.14*0.0625,2)</f>
        <v>0.39</v>
      </c>
      <c r="C1459" s="34" t="s">
        <v>87</v>
      </c>
      <c r="D1459" s="35" t="s">
        <v>3</v>
      </c>
      <c r="E1459" s="36">
        <f t="shared" si="216"/>
        <v>24.34</v>
      </c>
      <c r="F1459" s="36">
        <v>1</v>
      </c>
      <c r="G1459" s="36">
        <f t="shared" si="217"/>
        <v>24.34</v>
      </c>
      <c r="H1459" s="994"/>
    </row>
    <row r="1460" spans="1:8" ht="15" customHeight="1" x14ac:dyDescent="0.3">
      <c r="A1460" s="33">
        <v>6.7</v>
      </c>
      <c r="B1460" s="33">
        <f>ROUND(2*3.14*0.08,2)</f>
        <v>0.5</v>
      </c>
      <c r="C1460" s="34" t="s">
        <v>93</v>
      </c>
      <c r="D1460" s="35" t="s">
        <v>3</v>
      </c>
      <c r="E1460" s="36">
        <f t="shared" si="216"/>
        <v>3.35</v>
      </c>
      <c r="F1460" s="36">
        <v>1</v>
      </c>
      <c r="G1460" s="36">
        <f t="shared" si="217"/>
        <v>3.35</v>
      </c>
      <c r="H1460" s="994"/>
    </row>
    <row r="1461" spans="1:8" ht="15" customHeight="1" x14ac:dyDescent="0.3">
      <c r="A1461" s="33">
        <v>13.4</v>
      </c>
      <c r="B1461" s="33">
        <f>0.2*2+0.15*2</f>
        <v>0.7</v>
      </c>
      <c r="C1461" s="34" t="s">
        <v>111</v>
      </c>
      <c r="D1461" s="35" t="s">
        <v>3</v>
      </c>
      <c r="E1461" s="36">
        <f t="shared" si="216"/>
        <v>9.3800000000000008</v>
      </c>
      <c r="F1461" s="36">
        <v>1</v>
      </c>
      <c r="G1461" s="36">
        <f t="shared" si="217"/>
        <v>9.3800000000000008</v>
      </c>
      <c r="H1461" s="994"/>
    </row>
    <row r="1462" spans="1:8" ht="15" customHeight="1" x14ac:dyDescent="0.3">
      <c r="A1462" s="33">
        <v>13.4</v>
      </c>
      <c r="B1462" s="33">
        <f>0.2*2+0.25*2</f>
        <v>0.9</v>
      </c>
      <c r="C1462" s="34" t="s">
        <v>441</v>
      </c>
      <c r="D1462" s="35" t="s">
        <v>3</v>
      </c>
      <c r="E1462" s="36">
        <f t="shared" si="216"/>
        <v>12.06</v>
      </c>
      <c r="F1462" s="36">
        <v>1</v>
      </c>
      <c r="G1462" s="36">
        <f t="shared" si="217"/>
        <v>12.06</v>
      </c>
      <c r="H1462" s="994"/>
    </row>
    <row r="1463" spans="1:8" ht="15" customHeight="1" x14ac:dyDescent="0.3">
      <c r="A1463" s="33">
        <v>13.4</v>
      </c>
      <c r="B1463" s="33">
        <f>0.25*4</f>
        <v>1</v>
      </c>
      <c r="C1463" s="34" t="s">
        <v>418</v>
      </c>
      <c r="D1463" s="35" t="s">
        <v>3</v>
      </c>
      <c r="E1463" s="36">
        <f t="shared" si="216"/>
        <v>13.4</v>
      </c>
      <c r="F1463" s="36">
        <v>1</v>
      </c>
      <c r="G1463" s="36">
        <f t="shared" si="217"/>
        <v>13.4</v>
      </c>
      <c r="H1463" s="994"/>
    </row>
    <row r="1464" spans="1:8" ht="15" customHeight="1" x14ac:dyDescent="0.3">
      <c r="A1464" s="33">
        <v>56.5</v>
      </c>
      <c r="B1464" s="33">
        <f>0.3*2+0.25*2</f>
        <v>1.1000000000000001</v>
      </c>
      <c r="C1464" s="34" t="s">
        <v>442</v>
      </c>
      <c r="D1464" s="35" t="s">
        <v>3</v>
      </c>
      <c r="E1464" s="36">
        <f t="shared" si="216"/>
        <v>62.15</v>
      </c>
      <c r="F1464" s="36">
        <v>1</v>
      </c>
      <c r="G1464" s="36">
        <f t="shared" si="217"/>
        <v>62.15</v>
      </c>
      <c r="H1464" s="994"/>
    </row>
    <row r="1465" spans="1:8" ht="15" customHeight="1" x14ac:dyDescent="0.3">
      <c r="A1465" s="33"/>
      <c r="B1465" s="33"/>
      <c r="C1465" s="38" t="s">
        <v>39</v>
      </c>
      <c r="D1465" s="41" t="s">
        <v>18</v>
      </c>
      <c r="E1465" s="54">
        <v>2</v>
      </c>
      <c r="F1465" s="39">
        <v>1</v>
      </c>
      <c r="G1465" s="39">
        <f t="shared" si="217"/>
        <v>2</v>
      </c>
      <c r="H1465" s="994"/>
    </row>
    <row r="1466" spans="1:8" ht="15" customHeight="1" x14ac:dyDescent="0.3">
      <c r="A1466" s="33"/>
      <c r="B1466" s="33"/>
      <c r="C1466" s="38" t="s">
        <v>38</v>
      </c>
      <c r="D1466" s="37" t="s">
        <v>18</v>
      </c>
      <c r="E1466" s="48">
        <f>18*2+2+2</f>
        <v>40</v>
      </c>
      <c r="F1466" s="39">
        <v>1</v>
      </c>
      <c r="G1466" s="39">
        <f t="shared" si="217"/>
        <v>40</v>
      </c>
      <c r="H1466" s="994"/>
    </row>
    <row r="1467" spans="1:8" ht="15" customHeight="1" x14ac:dyDescent="0.3">
      <c r="A1467" s="33"/>
      <c r="B1467" s="33"/>
      <c r="C1467" s="38" t="s">
        <v>443</v>
      </c>
      <c r="D1467" s="37" t="s">
        <v>18</v>
      </c>
      <c r="E1467" s="48">
        <v>2</v>
      </c>
      <c r="F1467" s="39">
        <v>1</v>
      </c>
      <c r="G1467" s="39">
        <f t="shared" si="217"/>
        <v>2</v>
      </c>
      <c r="H1467" s="994"/>
    </row>
    <row r="1468" spans="1:8" ht="15" customHeight="1" x14ac:dyDescent="0.3">
      <c r="A1468" s="33"/>
      <c r="B1468" s="33"/>
      <c r="C1468" s="38" t="s">
        <v>436</v>
      </c>
      <c r="D1468" s="37" t="s">
        <v>18</v>
      </c>
      <c r="E1468" s="48">
        <f>1+1</f>
        <v>2</v>
      </c>
      <c r="F1468" s="39">
        <v>1</v>
      </c>
      <c r="G1468" s="39">
        <f t="shared" si="217"/>
        <v>2</v>
      </c>
      <c r="H1468" s="994"/>
    </row>
    <row r="1469" spans="1:8" ht="15" customHeight="1" x14ac:dyDescent="0.3">
      <c r="A1469" s="33"/>
      <c r="B1469" s="33"/>
      <c r="C1469" s="38" t="s">
        <v>444</v>
      </c>
      <c r="D1469" s="37" t="s">
        <v>18</v>
      </c>
      <c r="E1469" s="48">
        <f t="shared" ref="E1469:E1472" si="218">1+1</f>
        <v>2</v>
      </c>
      <c r="F1469" s="39">
        <v>1</v>
      </c>
      <c r="G1469" s="39">
        <f t="shared" si="217"/>
        <v>2</v>
      </c>
      <c r="H1469" s="994"/>
    </row>
    <row r="1470" spans="1:8" ht="15.75" customHeight="1" x14ac:dyDescent="0.3">
      <c r="A1470" s="33"/>
      <c r="B1470" s="33"/>
      <c r="C1470" s="38" t="s">
        <v>445</v>
      </c>
      <c r="D1470" s="37" t="s">
        <v>18</v>
      </c>
      <c r="E1470" s="48">
        <f t="shared" si="218"/>
        <v>2</v>
      </c>
      <c r="F1470" s="39">
        <v>1</v>
      </c>
      <c r="G1470" s="39">
        <f t="shared" si="217"/>
        <v>2</v>
      </c>
      <c r="H1470" s="994"/>
    </row>
    <row r="1471" spans="1:8" ht="15.75" customHeight="1" x14ac:dyDescent="0.3">
      <c r="A1471" s="33"/>
      <c r="B1471" s="33"/>
      <c r="C1471" s="38" t="s">
        <v>446</v>
      </c>
      <c r="D1471" s="37" t="s">
        <v>18</v>
      </c>
      <c r="E1471" s="48">
        <f t="shared" si="218"/>
        <v>2</v>
      </c>
      <c r="F1471" s="39">
        <v>1</v>
      </c>
      <c r="G1471" s="39">
        <f t="shared" si="217"/>
        <v>2</v>
      </c>
      <c r="H1471" s="994"/>
    </row>
    <row r="1472" spans="1:8" ht="18.75" customHeight="1" x14ac:dyDescent="0.3">
      <c r="A1472" s="33"/>
      <c r="B1472" s="33"/>
      <c r="C1472" s="38" t="s">
        <v>447</v>
      </c>
      <c r="D1472" s="37" t="s">
        <v>18</v>
      </c>
      <c r="E1472" s="48">
        <f t="shared" si="218"/>
        <v>2</v>
      </c>
      <c r="F1472" s="39">
        <v>1</v>
      </c>
      <c r="G1472" s="39">
        <f t="shared" si="217"/>
        <v>2</v>
      </c>
      <c r="H1472" s="994"/>
    </row>
    <row r="1473" spans="1:8" x14ac:dyDescent="0.3">
      <c r="A1473" s="33"/>
      <c r="B1473" s="33"/>
      <c r="C1473" s="38" t="s">
        <v>109</v>
      </c>
      <c r="D1473" s="37" t="s">
        <v>18</v>
      </c>
      <c r="E1473" s="48">
        <v>20</v>
      </c>
      <c r="F1473" s="39">
        <v>1</v>
      </c>
      <c r="G1473" s="39">
        <f t="shared" si="217"/>
        <v>20</v>
      </c>
      <c r="H1473" s="995"/>
    </row>
    <row r="1474" spans="1:8" ht="30" customHeight="1" x14ac:dyDescent="0.3">
      <c r="A1474" s="33"/>
      <c r="B1474" s="33"/>
      <c r="C1474" s="38" t="s">
        <v>61</v>
      </c>
      <c r="D1474" s="42" t="s">
        <v>3</v>
      </c>
      <c r="E1474" s="36">
        <v>143.79</v>
      </c>
      <c r="F1474" s="39"/>
      <c r="G1474" s="39"/>
      <c r="H1474" s="996" t="s">
        <v>42</v>
      </c>
    </row>
    <row r="1475" spans="1:8" ht="15" customHeight="1" x14ac:dyDescent="0.3">
      <c r="A1475" s="33"/>
      <c r="B1475" s="33"/>
      <c r="C1475" s="46" t="s">
        <v>62</v>
      </c>
      <c r="D1475" s="42" t="s">
        <v>3</v>
      </c>
      <c r="E1475" s="36">
        <f>E1474</f>
        <v>143.79</v>
      </c>
      <c r="F1475" s="39">
        <v>1.1000000000000001</v>
      </c>
      <c r="G1475" s="39">
        <f>ROUND(E1475*F1475,2)</f>
        <v>158.16999999999999</v>
      </c>
      <c r="H1475" s="997"/>
    </row>
    <row r="1476" spans="1:8" ht="15" customHeight="1" x14ac:dyDescent="0.3">
      <c r="A1476" s="33"/>
      <c r="B1476" s="33"/>
      <c r="C1476" s="46" t="s">
        <v>63</v>
      </c>
      <c r="D1476" s="42" t="s">
        <v>2</v>
      </c>
      <c r="E1476" s="39">
        <f>E1474</f>
        <v>143.79</v>
      </c>
      <c r="F1476" s="39">
        <v>0.7</v>
      </c>
      <c r="G1476" s="39">
        <f>ROUND(E1476*F1476,2)</f>
        <v>100.65</v>
      </c>
      <c r="H1476" s="998"/>
    </row>
    <row r="1477" spans="1:8" ht="15" customHeight="1" x14ac:dyDescent="0.3">
      <c r="A1477" s="43"/>
      <c r="B1477" s="43"/>
      <c r="C1477" s="29" t="s">
        <v>475</v>
      </c>
      <c r="D1477" s="28"/>
      <c r="E1477" s="44"/>
      <c r="F1477" s="44"/>
      <c r="G1477" s="44"/>
      <c r="H1477" s="47"/>
    </row>
    <row r="1478" spans="1:8" ht="15" customHeight="1" x14ac:dyDescent="0.3">
      <c r="A1478" s="33">
        <v>8.5</v>
      </c>
      <c r="B1478" s="33">
        <f>ROUND(2*3.14*0.05,2)</f>
        <v>0.31</v>
      </c>
      <c r="C1478" s="34" t="s">
        <v>92</v>
      </c>
      <c r="D1478" s="35" t="s">
        <v>3</v>
      </c>
      <c r="E1478" s="36">
        <f t="shared" ref="E1478:E1484" si="219">ROUND(A1478*B1478,2)</f>
        <v>2.64</v>
      </c>
      <c r="F1478" s="36">
        <v>1</v>
      </c>
      <c r="G1478" s="36">
        <f t="shared" ref="G1478:G1492" si="220">ROUND(E1478*F1478,2)</f>
        <v>2.64</v>
      </c>
      <c r="H1478" s="993" t="s">
        <v>27</v>
      </c>
    </row>
    <row r="1479" spans="1:8" ht="15" customHeight="1" x14ac:dyDescent="0.3">
      <c r="A1479" s="33">
        <v>62.4</v>
      </c>
      <c r="B1479" s="33">
        <f>ROUND(2*3.14*0.0625,2)</f>
        <v>0.39</v>
      </c>
      <c r="C1479" s="34" t="s">
        <v>87</v>
      </c>
      <c r="D1479" s="35" t="s">
        <v>3</v>
      </c>
      <c r="E1479" s="36">
        <f t="shared" si="219"/>
        <v>24.34</v>
      </c>
      <c r="F1479" s="36">
        <v>1</v>
      </c>
      <c r="G1479" s="36">
        <f t="shared" si="220"/>
        <v>24.34</v>
      </c>
      <c r="H1479" s="994"/>
    </row>
    <row r="1480" spans="1:8" ht="15" customHeight="1" x14ac:dyDescent="0.3">
      <c r="A1480" s="33">
        <v>6.7</v>
      </c>
      <c r="B1480" s="33">
        <f>ROUND(2*3.14*0.08,2)</f>
        <v>0.5</v>
      </c>
      <c r="C1480" s="34" t="s">
        <v>93</v>
      </c>
      <c r="D1480" s="35" t="s">
        <v>3</v>
      </c>
      <c r="E1480" s="36">
        <f t="shared" si="219"/>
        <v>3.35</v>
      </c>
      <c r="F1480" s="36">
        <v>1</v>
      </c>
      <c r="G1480" s="36">
        <f t="shared" si="220"/>
        <v>3.35</v>
      </c>
      <c r="H1480" s="994"/>
    </row>
    <row r="1481" spans="1:8" ht="15" customHeight="1" x14ac:dyDescent="0.3">
      <c r="A1481" s="33">
        <v>13.4</v>
      </c>
      <c r="B1481" s="33">
        <f>0.2*4</f>
        <v>0.8</v>
      </c>
      <c r="C1481" s="34" t="s">
        <v>71</v>
      </c>
      <c r="D1481" s="35" t="s">
        <v>3</v>
      </c>
      <c r="E1481" s="36">
        <f t="shared" si="219"/>
        <v>10.72</v>
      </c>
      <c r="F1481" s="36">
        <v>1</v>
      </c>
      <c r="G1481" s="36">
        <f t="shared" si="220"/>
        <v>10.72</v>
      </c>
      <c r="H1481" s="994"/>
    </row>
    <row r="1482" spans="1:8" ht="15" customHeight="1" x14ac:dyDescent="0.3">
      <c r="A1482" s="33">
        <v>13.4</v>
      </c>
      <c r="B1482" s="33">
        <f>0.25*4</f>
        <v>1</v>
      </c>
      <c r="C1482" s="34" t="s">
        <v>418</v>
      </c>
      <c r="D1482" s="35" t="s">
        <v>3</v>
      </c>
      <c r="E1482" s="36">
        <f t="shared" si="219"/>
        <v>13.4</v>
      </c>
      <c r="F1482" s="36">
        <v>1</v>
      </c>
      <c r="G1482" s="36">
        <f t="shared" si="220"/>
        <v>13.4</v>
      </c>
      <c r="H1482" s="994"/>
    </row>
    <row r="1483" spans="1:8" ht="15" customHeight="1" x14ac:dyDescent="0.3">
      <c r="A1483" s="33">
        <v>14.4</v>
      </c>
      <c r="B1483" s="41">
        <f>0.25*2+0.3*2</f>
        <v>1.1000000000000001</v>
      </c>
      <c r="C1483" s="34" t="s">
        <v>151</v>
      </c>
      <c r="D1483" s="35" t="s">
        <v>3</v>
      </c>
      <c r="E1483" s="36">
        <f t="shared" si="219"/>
        <v>15.84</v>
      </c>
      <c r="F1483" s="36">
        <v>1</v>
      </c>
      <c r="G1483" s="36">
        <f t="shared" si="220"/>
        <v>15.84</v>
      </c>
      <c r="H1483" s="994"/>
    </row>
    <row r="1484" spans="1:8" ht="15" customHeight="1" x14ac:dyDescent="0.3">
      <c r="A1484" s="33">
        <v>56.5</v>
      </c>
      <c r="B1484" s="41">
        <f>0.25*2+0.35*2</f>
        <v>1.2</v>
      </c>
      <c r="C1484" s="34" t="s">
        <v>434</v>
      </c>
      <c r="D1484" s="35" t="s">
        <v>3</v>
      </c>
      <c r="E1484" s="36">
        <f t="shared" si="219"/>
        <v>67.8</v>
      </c>
      <c r="F1484" s="36">
        <v>1</v>
      </c>
      <c r="G1484" s="36">
        <f t="shared" si="220"/>
        <v>67.8</v>
      </c>
      <c r="H1484" s="994"/>
    </row>
    <row r="1485" spans="1:8" ht="15" customHeight="1" x14ac:dyDescent="0.3">
      <c r="A1485" s="33"/>
      <c r="B1485" s="40"/>
      <c r="C1485" s="38" t="s">
        <v>39</v>
      </c>
      <c r="D1485" s="41" t="s">
        <v>18</v>
      </c>
      <c r="E1485" s="54">
        <v>2</v>
      </c>
      <c r="F1485" s="39">
        <v>1</v>
      </c>
      <c r="G1485" s="39">
        <f t="shared" si="220"/>
        <v>2</v>
      </c>
      <c r="H1485" s="994"/>
    </row>
    <row r="1486" spans="1:8" ht="15" customHeight="1" x14ac:dyDescent="0.3">
      <c r="A1486" s="33"/>
      <c r="B1486" s="37"/>
      <c r="C1486" s="38" t="s">
        <v>38</v>
      </c>
      <c r="D1486" s="37" t="s">
        <v>18</v>
      </c>
      <c r="E1486" s="48">
        <f>18*2+2+2</f>
        <v>40</v>
      </c>
      <c r="F1486" s="39">
        <v>1</v>
      </c>
      <c r="G1486" s="39">
        <f t="shared" si="220"/>
        <v>40</v>
      </c>
      <c r="H1486" s="994"/>
    </row>
    <row r="1487" spans="1:8" ht="15" customHeight="1" x14ac:dyDescent="0.3">
      <c r="A1487" s="33"/>
      <c r="B1487" s="37"/>
      <c r="C1487" s="38" t="s">
        <v>436</v>
      </c>
      <c r="D1487" s="37" t="s">
        <v>18</v>
      </c>
      <c r="E1487" s="48">
        <f>1+1</f>
        <v>2</v>
      </c>
      <c r="F1487" s="39">
        <v>1</v>
      </c>
      <c r="G1487" s="39">
        <f t="shared" si="220"/>
        <v>2</v>
      </c>
      <c r="H1487" s="994"/>
    </row>
    <row r="1488" spans="1:8" ht="15" customHeight="1" x14ac:dyDescent="0.3">
      <c r="A1488" s="33"/>
      <c r="B1488" s="37"/>
      <c r="C1488" s="38" t="s">
        <v>102</v>
      </c>
      <c r="D1488" s="37" t="s">
        <v>18</v>
      </c>
      <c r="E1488" s="48">
        <f t="shared" ref="E1488:E1491" si="221">1+1</f>
        <v>2</v>
      </c>
      <c r="F1488" s="39">
        <v>1</v>
      </c>
      <c r="G1488" s="39">
        <f t="shared" si="220"/>
        <v>2</v>
      </c>
      <c r="H1488" s="994"/>
    </row>
    <row r="1489" spans="1:8" ht="15.75" customHeight="1" x14ac:dyDescent="0.3">
      <c r="A1489" s="33"/>
      <c r="B1489" s="37"/>
      <c r="C1489" s="38" t="s">
        <v>437</v>
      </c>
      <c r="D1489" s="37" t="s">
        <v>18</v>
      </c>
      <c r="E1489" s="48">
        <f t="shared" si="221"/>
        <v>2</v>
      </c>
      <c r="F1489" s="39">
        <v>1</v>
      </c>
      <c r="G1489" s="39">
        <f t="shared" si="220"/>
        <v>2</v>
      </c>
      <c r="H1489" s="994"/>
    </row>
    <row r="1490" spans="1:8" ht="15.75" customHeight="1" x14ac:dyDescent="0.3">
      <c r="A1490" s="33"/>
      <c r="B1490" s="37"/>
      <c r="C1490" s="38" t="s">
        <v>438</v>
      </c>
      <c r="D1490" s="37" t="s">
        <v>18</v>
      </c>
      <c r="E1490" s="48">
        <f t="shared" si="221"/>
        <v>2</v>
      </c>
      <c r="F1490" s="39">
        <v>1</v>
      </c>
      <c r="G1490" s="39">
        <f t="shared" si="220"/>
        <v>2</v>
      </c>
      <c r="H1490" s="994"/>
    </row>
    <row r="1491" spans="1:8" ht="15.75" customHeight="1" x14ac:dyDescent="0.3">
      <c r="A1491" s="33"/>
      <c r="B1491" s="37"/>
      <c r="C1491" s="38" t="s">
        <v>439</v>
      </c>
      <c r="D1491" s="37" t="s">
        <v>18</v>
      </c>
      <c r="E1491" s="48">
        <f t="shared" si="221"/>
        <v>2</v>
      </c>
      <c r="F1491" s="39">
        <v>1</v>
      </c>
      <c r="G1491" s="39">
        <f t="shared" si="220"/>
        <v>2</v>
      </c>
      <c r="H1491" s="994"/>
    </row>
    <row r="1492" spans="1:8" x14ac:dyDescent="0.3">
      <c r="A1492" s="33"/>
      <c r="B1492" s="33"/>
      <c r="C1492" s="38" t="s">
        <v>109</v>
      </c>
      <c r="D1492" s="37" t="s">
        <v>18</v>
      </c>
      <c r="E1492" s="48">
        <v>20</v>
      </c>
      <c r="F1492" s="39">
        <v>1</v>
      </c>
      <c r="G1492" s="39">
        <f t="shared" si="220"/>
        <v>20</v>
      </c>
      <c r="H1492" s="995"/>
    </row>
    <row r="1493" spans="1:8" ht="30" customHeight="1" x14ac:dyDescent="0.3">
      <c r="A1493" s="33"/>
      <c r="B1493" s="37"/>
      <c r="C1493" s="38" t="s">
        <v>61</v>
      </c>
      <c r="D1493" s="42" t="s">
        <v>3</v>
      </c>
      <c r="E1493" s="36">
        <v>153.44999999999999</v>
      </c>
      <c r="F1493" s="39"/>
      <c r="G1493" s="39"/>
      <c r="H1493" s="996" t="s">
        <v>42</v>
      </c>
    </row>
    <row r="1494" spans="1:8" ht="15" customHeight="1" x14ac:dyDescent="0.3">
      <c r="A1494" s="33"/>
      <c r="B1494" s="37"/>
      <c r="C1494" s="46" t="s">
        <v>62</v>
      </c>
      <c r="D1494" s="42" t="s">
        <v>3</v>
      </c>
      <c r="E1494" s="36">
        <f>E1493</f>
        <v>153.44999999999999</v>
      </c>
      <c r="F1494" s="39">
        <v>1.1000000000000001</v>
      </c>
      <c r="G1494" s="39">
        <f>ROUND(E1494*F1494,2)</f>
        <v>168.8</v>
      </c>
      <c r="H1494" s="997"/>
    </row>
    <row r="1495" spans="1:8" ht="15" customHeight="1" x14ac:dyDescent="0.3">
      <c r="A1495" s="33"/>
      <c r="B1495" s="37"/>
      <c r="C1495" s="46" t="s">
        <v>63</v>
      </c>
      <c r="D1495" s="42" t="s">
        <v>2</v>
      </c>
      <c r="E1495" s="39">
        <f>E1493</f>
        <v>153.44999999999999</v>
      </c>
      <c r="F1495" s="39">
        <v>0.7</v>
      </c>
      <c r="G1495" s="39">
        <f>ROUND(E1495*F1495,2)</f>
        <v>107.42</v>
      </c>
      <c r="H1495" s="998"/>
    </row>
    <row r="1496" spans="1:8" ht="15" customHeight="1" x14ac:dyDescent="0.3">
      <c r="A1496" s="43"/>
      <c r="B1496" s="43"/>
      <c r="C1496" s="29" t="s">
        <v>476</v>
      </c>
      <c r="D1496" s="28"/>
      <c r="E1496" s="44"/>
      <c r="F1496" s="44"/>
      <c r="G1496" s="44"/>
      <c r="H1496" s="47"/>
    </row>
    <row r="1497" spans="1:8" ht="15" customHeight="1" x14ac:dyDescent="0.3">
      <c r="A1497" s="33">
        <v>1</v>
      </c>
      <c r="B1497" s="41">
        <f>ROUND(2*3.14*0.0625,2)</f>
        <v>0.39</v>
      </c>
      <c r="C1497" s="34" t="s">
        <v>87</v>
      </c>
      <c r="D1497" s="35" t="s">
        <v>3</v>
      </c>
      <c r="E1497" s="36">
        <f t="shared" ref="E1497" si="222">ROUND(A1497*B1497,2)</f>
        <v>0.39</v>
      </c>
      <c r="F1497" s="36">
        <v>1</v>
      </c>
      <c r="G1497" s="36">
        <f>ROUND(E1497*F1497,2)</f>
        <v>0.39</v>
      </c>
      <c r="H1497" s="993" t="s">
        <v>27</v>
      </c>
    </row>
    <row r="1498" spans="1:8" ht="15" customHeight="1" x14ac:dyDescent="0.3">
      <c r="A1498" s="33"/>
      <c r="B1498" s="37"/>
      <c r="C1498" s="38" t="s">
        <v>170</v>
      </c>
      <c r="D1498" s="52"/>
      <c r="E1498" s="53"/>
      <c r="F1498" s="53"/>
      <c r="G1498" s="53"/>
      <c r="H1498" s="994"/>
    </row>
    <row r="1499" spans="1:8" ht="15" customHeight="1" x14ac:dyDescent="0.3">
      <c r="A1499" s="33"/>
      <c r="B1499" s="37"/>
      <c r="C1499" s="52" t="s">
        <v>171</v>
      </c>
      <c r="D1499" s="37" t="s">
        <v>18</v>
      </c>
      <c r="E1499" s="48">
        <v>1</v>
      </c>
      <c r="F1499" s="39">
        <v>1</v>
      </c>
      <c r="G1499" s="39">
        <f>ROUND(E1499*F1499,2)</f>
        <v>1</v>
      </c>
      <c r="H1499" s="994"/>
    </row>
    <row r="1500" spans="1:8" ht="15" customHeight="1" x14ac:dyDescent="0.3">
      <c r="A1500" s="33"/>
      <c r="B1500" s="37"/>
      <c r="C1500" s="52" t="s">
        <v>172</v>
      </c>
      <c r="D1500" s="37" t="s">
        <v>3</v>
      </c>
      <c r="E1500" s="54">
        <v>0.5</v>
      </c>
      <c r="F1500" s="48">
        <v>1.1000000000000001</v>
      </c>
      <c r="G1500" s="48">
        <f>ROUND(E1500*F1500,2)</f>
        <v>0.55000000000000004</v>
      </c>
      <c r="H1500" s="995"/>
    </row>
    <row r="1501" spans="1:8" ht="15" customHeight="1" x14ac:dyDescent="0.3">
      <c r="A1501" s="33"/>
      <c r="B1501" s="37"/>
      <c r="C1501" s="52" t="s">
        <v>173</v>
      </c>
      <c r="D1501" s="37" t="s">
        <v>3</v>
      </c>
      <c r="E1501" s="54">
        <v>0.5</v>
      </c>
      <c r="F1501" s="48">
        <v>1.1000000000000001</v>
      </c>
      <c r="G1501" s="48">
        <f>ROUND(E1501*F1501,2)</f>
        <v>0.55000000000000004</v>
      </c>
      <c r="H1501" s="52" t="s">
        <v>42</v>
      </c>
    </row>
    <row r="1502" spans="1:8" ht="15" customHeight="1" x14ac:dyDescent="0.3">
      <c r="A1502" s="43"/>
      <c r="B1502" s="43"/>
      <c r="C1502" s="29" t="s">
        <v>477</v>
      </c>
      <c r="D1502" s="28"/>
      <c r="E1502" s="44"/>
      <c r="F1502" s="44"/>
      <c r="G1502" s="44"/>
      <c r="H1502" s="47"/>
    </row>
    <row r="1503" spans="1:8" ht="15" customHeight="1" x14ac:dyDescent="0.3">
      <c r="A1503" s="33">
        <v>1</v>
      </c>
      <c r="B1503" s="41">
        <f>ROUND(2*3.14*0.0625,2)</f>
        <v>0.39</v>
      </c>
      <c r="C1503" s="34" t="s">
        <v>87</v>
      </c>
      <c r="D1503" s="35" t="s">
        <v>3</v>
      </c>
      <c r="E1503" s="36">
        <f t="shared" ref="E1503" si="223">ROUND(A1503*B1503,2)</f>
        <v>0.39</v>
      </c>
      <c r="F1503" s="36">
        <v>1</v>
      </c>
      <c r="G1503" s="36">
        <f>ROUND(E1503*F1503,2)</f>
        <v>0.39</v>
      </c>
      <c r="H1503" s="993" t="s">
        <v>27</v>
      </c>
    </row>
    <row r="1504" spans="1:8" ht="15" customHeight="1" x14ac:dyDescent="0.3">
      <c r="A1504" s="33"/>
      <c r="B1504" s="37"/>
      <c r="C1504" s="38" t="s">
        <v>170</v>
      </c>
      <c r="D1504" s="52"/>
      <c r="E1504" s="53"/>
      <c r="F1504" s="53"/>
      <c r="G1504" s="53"/>
      <c r="H1504" s="994"/>
    </row>
    <row r="1505" spans="1:8" ht="15" customHeight="1" x14ac:dyDescent="0.3">
      <c r="A1505" s="33"/>
      <c r="B1505" s="37"/>
      <c r="C1505" s="52" t="s">
        <v>171</v>
      </c>
      <c r="D1505" s="37" t="s">
        <v>18</v>
      </c>
      <c r="E1505" s="48">
        <v>1</v>
      </c>
      <c r="F1505" s="39">
        <v>1</v>
      </c>
      <c r="G1505" s="39">
        <f>ROUND(E1505*F1505,2)</f>
        <v>1</v>
      </c>
      <c r="H1505" s="994"/>
    </row>
    <row r="1506" spans="1:8" ht="15" customHeight="1" x14ac:dyDescent="0.3">
      <c r="A1506" s="33"/>
      <c r="B1506" s="37"/>
      <c r="C1506" s="52" t="s">
        <v>175</v>
      </c>
      <c r="D1506" s="37" t="s">
        <v>3</v>
      </c>
      <c r="E1506" s="54">
        <v>0.5</v>
      </c>
      <c r="F1506" s="48">
        <v>1.1000000000000001</v>
      </c>
      <c r="G1506" s="48">
        <f>ROUND(E1506*F1506,2)</f>
        <v>0.55000000000000004</v>
      </c>
      <c r="H1506" s="995"/>
    </row>
    <row r="1507" spans="1:8" ht="15" customHeight="1" x14ac:dyDescent="0.3">
      <c r="A1507" s="33"/>
      <c r="B1507" s="37"/>
      <c r="C1507" s="52" t="s">
        <v>173</v>
      </c>
      <c r="D1507" s="37" t="s">
        <v>3</v>
      </c>
      <c r="E1507" s="54">
        <v>0.5</v>
      </c>
      <c r="F1507" s="48">
        <v>1.1000000000000001</v>
      </c>
      <c r="G1507" s="48">
        <f>ROUND(E1507*F1507,2)</f>
        <v>0.55000000000000004</v>
      </c>
      <c r="H1507" s="61" t="s">
        <v>42</v>
      </c>
    </row>
    <row r="1508" spans="1:8" ht="15" customHeight="1" x14ac:dyDescent="0.3">
      <c r="A1508" s="43"/>
      <c r="B1508" s="43"/>
      <c r="C1508" s="29" t="s">
        <v>478</v>
      </c>
      <c r="D1508" s="28"/>
      <c r="E1508" s="44"/>
      <c r="F1508" s="44"/>
      <c r="G1508" s="44"/>
      <c r="H1508" s="47"/>
    </row>
    <row r="1509" spans="1:8" ht="15" customHeight="1" x14ac:dyDescent="0.3">
      <c r="A1509" s="33">
        <v>1</v>
      </c>
      <c r="B1509" s="41">
        <f>ROUND(2*3.14*0.0625,2)</f>
        <v>0.39</v>
      </c>
      <c r="C1509" s="34" t="s">
        <v>87</v>
      </c>
      <c r="D1509" s="35" t="s">
        <v>3</v>
      </c>
      <c r="E1509" s="36">
        <f t="shared" ref="E1509" si="224">ROUND(A1509*B1509,2)</f>
        <v>0.39</v>
      </c>
      <c r="F1509" s="36">
        <v>1</v>
      </c>
      <c r="G1509" s="36">
        <f>ROUND(E1509*F1509,2)</f>
        <v>0.39</v>
      </c>
      <c r="H1509" s="993" t="s">
        <v>27</v>
      </c>
    </row>
    <row r="1510" spans="1:8" ht="15" customHeight="1" x14ac:dyDescent="0.3">
      <c r="A1510" s="33"/>
      <c r="B1510" s="37"/>
      <c r="C1510" s="38" t="s">
        <v>170</v>
      </c>
      <c r="D1510" s="52"/>
      <c r="E1510" s="53"/>
      <c r="F1510" s="53"/>
      <c r="G1510" s="53"/>
      <c r="H1510" s="994"/>
    </row>
    <row r="1511" spans="1:8" ht="15" customHeight="1" x14ac:dyDescent="0.3">
      <c r="A1511" s="33"/>
      <c r="B1511" s="37"/>
      <c r="C1511" s="52" t="s">
        <v>171</v>
      </c>
      <c r="D1511" s="37" t="s">
        <v>18</v>
      </c>
      <c r="E1511" s="48">
        <v>1</v>
      </c>
      <c r="F1511" s="39">
        <v>1</v>
      </c>
      <c r="G1511" s="39">
        <f>ROUND(E1511*F1511,2)</f>
        <v>1</v>
      </c>
      <c r="H1511" s="994"/>
    </row>
    <row r="1512" spans="1:8" ht="15" customHeight="1" x14ac:dyDescent="0.3">
      <c r="A1512" s="33"/>
      <c r="B1512" s="37"/>
      <c r="C1512" s="52" t="s">
        <v>175</v>
      </c>
      <c r="D1512" s="37" t="s">
        <v>3</v>
      </c>
      <c r="E1512" s="54">
        <v>0.5</v>
      </c>
      <c r="F1512" s="48">
        <v>1.1000000000000001</v>
      </c>
      <c r="G1512" s="48">
        <f>ROUND(E1512*F1512,2)</f>
        <v>0.55000000000000004</v>
      </c>
      <c r="H1512" s="995"/>
    </row>
    <row r="1513" spans="1:8" ht="15" customHeight="1" x14ac:dyDescent="0.3">
      <c r="A1513" s="33"/>
      <c r="B1513" s="37"/>
      <c r="C1513" s="52" t="s">
        <v>173</v>
      </c>
      <c r="D1513" s="37" t="s">
        <v>3</v>
      </c>
      <c r="E1513" s="54">
        <v>0.5</v>
      </c>
      <c r="F1513" s="48">
        <v>1.1000000000000001</v>
      </c>
      <c r="G1513" s="48">
        <f>ROUND(E1513*F1513,2)</f>
        <v>0.55000000000000004</v>
      </c>
      <c r="H1513" s="61" t="s">
        <v>42</v>
      </c>
    </row>
    <row r="1514" spans="1:8" ht="15" customHeight="1" x14ac:dyDescent="0.3">
      <c r="A1514" s="43"/>
      <c r="B1514" s="43"/>
      <c r="C1514" s="29" t="s">
        <v>479</v>
      </c>
      <c r="D1514" s="28"/>
      <c r="E1514" s="44"/>
      <c r="F1514" s="44"/>
      <c r="G1514" s="44"/>
      <c r="H1514" s="47"/>
    </row>
    <row r="1515" spans="1:8" ht="15" customHeight="1" x14ac:dyDescent="0.3">
      <c r="A1515" s="33">
        <v>1</v>
      </c>
      <c r="B1515" s="41">
        <f>ROUND(2*3.14*0.0625,2)</f>
        <v>0.39</v>
      </c>
      <c r="C1515" s="34" t="s">
        <v>87</v>
      </c>
      <c r="D1515" s="35" t="s">
        <v>3</v>
      </c>
      <c r="E1515" s="36">
        <f t="shared" ref="E1515" si="225">ROUND(A1515*B1515,2)</f>
        <v>0.39</v>
      </c>
      <c r="F1515" s="36">
        <v>1</v>
      </c>
      <c r="G1515" s="36">
        <f>ROUND(E1515*F1515,2)</f>
        <v>0.39</v>
      </c>
      <c r="H1515" s="993" t="s">
        <v>27</v>
      </c>
    </row>
    <row r="1516" spans="1:8" ht="15" customHeight="1" x14ac:dyDescent="0.3">
      <c r="A1516" s="33"/>
      <c r="B1516" s="37"/>
      <c r="C1516" s="38" t="s">
        <v>170</v>
      </c>
      <c r="D1516" s="52"/>
      <c r="E1516" s="53"/>
      <c r="F1516" s="53"/>
      <c r="G1516" s="53"/>
      <c r="H1516" s="994"/>
    </row>
    <row r="1517" spans="1:8" ht="15" customHeight="1" x14ac:dyDescent="0.3">
      <c r="A1517" s="33"/>
      <c r="B1517" s="37"/>
      <c r="C1517" s="52" t="s">
        <v>171</v>
      </c>
      <c r="D1517" s="37" t="s">
        <v>18</v>
      </c>
      <c r="E1517" s="48">
        <v>1</v>
      </c>
      <c r="F1517" s="39">
        <v>1</v>
      </c>
      <c r="G1517" s="39">
        <f>ROUND(E1517*F1517,2)</f>
        <v>1</v>
      </c>
      <c r="H1517" s="994"/>
    </row>
    <row r="1518" spans="1:8" ht="15" customHeight="1" x14ac:dyDescent="0.3">
      <c r="B1518" s="37"/>
      <c r="C1518" s="52" t="s">
        <v>175</v>
      </c>
      <c r="D1518" s="37" t="s">
        <v>3</v>
      </c>
      <c r="E1518" s="54">
        <v>0.5</v>
      </c>
      <c r="F1518" s="48">
        <v>1.1000000000000001</v>
      </c>
      <c r="G1518" s="48">
        <f>ROUND(E1518*F1518,2)</f>
        <v>0.55000000000000004</v>
      </c>
      <c r="H1518" s="995"/>
    </row>
    <row r="1519" spans="1:8" ht="15" customHeight="1" x14ac:dyDescent="0.3">
      <c r="B1519" s="37"/>
      <c r="C1519" s="52" t="s">
        <v>173</v>
      </c>
      <c r="D1519" s="37" t="s">
        <v>3</v>
      </c>
      <c r="E1519" s="54">
        <v>0.5</v>
      </c>
      <c r="F1519" s="48">
        <v>1.1000000000000001</v>
      </c>
      <c r="G1519" s="48">
        <f>ROUND(E1519*F1519,2)</f>
        <v>0.55000000000000004</v>
      </c>
      <c r="H1519" s="61" t="s">
        <v>42</v>
      </c>
    </row>
    <row r="1520" spans="1:8" collapsed="1" x14ac:dyDescent="0.3"/>
  </sheetData>
  <autoFilter ref="B4:L1519" xr:uid="{00000000-0009-0000-0000-000004000000}"/>
  <mergeCells count="199">
    <mergeCell ref="H1515:H1518"/>
    <mergeCell ref="H1474:H1476"/>
    <mergeCell ref="H1478:H1492"/>
    <mergeCell ref="H1493:H1495"/>
    <mergeCell ref="H1497:H1500"/>
    <mergeCell ref="H1503:H1506"/>
    <mergeCell ref="H1509:H1512"/>
    <mergeCell ref="H1414:H1416"/>
    <mergeCell ref="H1418:H1433"/>
    <mergeCell ref="H1434:H1436"/>
    <mergeCell ref="H1438:H1453"/>
    <mergeCell ref="H1454:H1456"/>
    <mergeCell ref="H1458:H1473"/>
    <mergeCell ref="H1354:H1356"/>
    <mergeCell ref="H1358:H1373"/>
    <mergeCell ref="H1374:H1376"/>
    <mergeCell ref="H1378:H1393"/>
    <mergeCell ref="H1394:H1396"/>
    <mergeCell ref="H1398:H1413"/>
    <mergeCell ref="H1292:H1294"/>
    <mergeCell ref="H1296:H1311"/>
    <mergeCell ref="H1312:H1314"/>
    <mergeCell ref="H1316:H1333"/>
    <mergeCell ref="H1334:H1336"/>
    <mergeCell ref="H1338:H1353"/>
    <mergeCell ref="H1230:H1232"/>
    <mergeCell ref="H1234:H1251"/>
    <mergeCell ref="H1252:H1254"/>
    <mergeCell ref="H1256:H1271"/>
    <mergeCell ref="H1272:H1274"/>
    <mergeCell ref="H1276:H1291"/>
    <mergeCell ref="H1168:H1170"/>
    <mergeCell ref="H1172:H1187"/>
    <mergeCell ref="H1188:H1190"/>
    <mergeCell ref="H1192:H1209"/>
    <mergeCell ref="H1210:H1212"/>
    <mergeCell ref="H1214:H1229"/>
    <mergeCell ref="H1104:H1106"/>
    <mergeCell ref="H1108:H1125"/>
    <mergeCell ref="H1126:H1128"/>
    <mergeCell ref="H1130:H1145"/>
    <mergeCell ref="H1146:H1148"/>
    <mergeCell ref="H1150:H1167"/>
    <mergeCell ref="H1044:H1046"/>
    <mergeCell ref="H1048:H1063"/>
    <mergeCell ref="H1064:H1066"/>
    <mergeCell ref="H1068:H1083"/>
    <mergeCell ref="H1084:H1086"/>
    <mergeCell ref="H1088:H1103"/>
    <mergeCell ref="H994:H996"/>
    <mergeCell ref="H998:H1010"/>
    <mergeCell ref="H1011:H1013"/>
    <mergeCell ref="H1015:H1023"/>
    <mergeCell ref="H1024:H1026"/>
    <mergeCell ref="H1028:H1043"/>
    <mergeCell ref="H952:H955"/>
    <mergeCell ref="H957:H961"/>
    <mergeCell ref="H963:H967"/>
    <mergeCell ref="H969:H973"/>
    <mergeCell ref="H975:H979"/>
    <mergeCell ref="H981:H993"/>
    <mergeCell ref="H890:H892"/>
    <mergeCell ref="H894:H910"/>
    <mergeCell ref="H911:H913"/>
    <mergeCell ref="H915:H933"/>
    <mergeCell ref="H934:H936"/>
    <mergeCell ref="H938:H951"/>
    <mergeCell ref="H843:H845"/>
    <mergeCell ref="H847:H856"/>
    <mergeCell ref="H857:H859"/>
    <mergeCell ref="H861:H872"/>
    <mergeCell ref="H873:H875"/>
    <mergeCell ref="H877:H889"/>
    <mergeCell ref="H824:H826"/>
    <mergeCell ref="H828:H829"/>
    <mergeCell ref="H830:H832"/>
    <mergeCell ref="H834:H836"/>
    <mergeCell ref="H837:H839"/>
    <mergeCell ref="H841:H842"/>
    <mergeCell ref="H802:H804"/>
    <mergeCell ref="H806:H807"/>
    <mergeCell ref="H808:H810"/>
    <mergeCell ref="H812:H813"/>
    <mergeCell ref="H814:H816"/>
    <mergeCell ref="H822:H823"/>
    <mergeCell ref="H783:H785"/>
    <mergeCell ref="H787:H788"/>
    <mergeCell ref="H789:H791"/>
    <mergeCell ref="H793:H795"/>
    <mergeCell ref="H796:H798"/>
    <mergeCell ref="H800:H801"/>
    <mergeCell ref="H759:H762"/>
    <mergeCell ref="H763:H768"/>
    <mergeCell ref="H771:H773"/>
    <mergeCell ref="H775:H776"/>
    <mergeCell ref="H777:H779"/>
    <mergeCell ref="H781:H782"/>
    <mergeCell ref="H733:H735"/>
    <mergeCell ref="H737:H740"/>
    <mergeCell ref="H741:H743"/>
    <mergeCell ref="H746:H748"/>
    <mergeCell ref="H750:H754"/>
    <mergeCell ref="H755:H757"/>
    <mergeCell ref="H645:H669"/>
    <mergeCell ref="H670:H672"/>
    <mergeCell ref="H674:H717"/>
    <mergeCell ref="H718:H720"/>
    <mergeCell ref="H722:H727"/>
    <mergeCell ref="H728:H730"/>
    <mergeCell ref="H604:H615"/>
    <mergeCell ref="H616:H618"/>
    <mergeCell ref="H620:H631"/>
    <mergeCell ref="H632:H634"/>
    <mergeCell ref="H636:H639"/>
    <mergeCell ref="H640:H642"/>
    <mergeCell ref="H563:H564"/>
    <mergeCell ref="H566:H574"/>
    <mergeCell ref="H576:H588"/>
    <mergeCell ref="H589:H590"/>
    <mergeCell ref="H592:H596"/>
    <mergeCell ref="H598:H602"/>
    <mergeCell ref="H526:H527"/>
    <mergeCell ref="H529:H531"/>
    <mergeCell ref="H532:H533"/>
    <mergeCell ref="H535:H550"/>
    <mergeCell ref="H551:H553"/>
    <mergeCell ref="H555:H562"/>
    <mergeCell ref="H477:H479"/>
    <mergeCell ref="H481:H497"/>
    <mergeCell ref="H498:H500"/>
    <mergeCell ref="H502:H518"/>
    <mergeCell ref="H519:H521"/>
    <mergeCell ref="H523:H525"/>
    <mergeCell ref="H418:H420"/>
    <mergeCell ref="H422:H437"/>
    <mergeCell ref="H439:H441"/>
    <mergeCell ref="H443:H459"/>
    <mergeCell ref="H460:H462"/>
    <mergeCell ref="H464:H476"/>
    <mergeCell ref="H359:H361"/>
    <mergeCell ref="H363:H379"/>
    <mergeCell ref="H380:H382"/>
    <mergeCell ref="H384:H400"/>
    <mergeCell ref="H401:H403"/>
    <mergeCell ref="H405:H417"/>
    <mergeCell ref="H296:H298"/>
    <mergeCell ref="H300:H316"/>
    <mergeCell ref="H317:H319"/>
    <mergeCell ref="H321:H337"/>
    <mergeCell ref="H338:H340"/>
    <mergeCell ref="H342:H358"/>
    <mergeCell ref="H240:H242"/>
    <mergeCell ref="H244:H260"/>
    <mergeCell ref="H261:H263"/>
    <mergeCell ref="H265:H277"/>
    <mergeCell ref="H278:H280"/>
    <mergeCell ref="H282:H295"/>
    <mergeCell ref="H180:H182"/>
    <mergeCell ref="H184:H200"/>
    <mergeCell ref="H201:H203"/>
    <mergeCell ref="H205:H218"/>
    <mergeCell ref="H219:H221"/>
    <mergeCell ref="H223:H239"/>
    <mergeCell ref="H120:H122"/>
    <mergeCell ref="H124:H140"/>
    <mergeCell ref="H141:H143"/>
    <mergeCell ref="H145:H161"/>
    <mergeCell ref="H162:H164"/>
    <mergeCell ref="H166:H179"/>
    <mergeCell ref="H102:H104"/>
    <mergeCell ref="H106:H107"/>
    <mergeCell ref="H108:H110"/>
    <mergeCell ref="H112:H113"/>
    <mergeCell ref="H114:H116"/>
    <mergeCell ref="H118:H119"/>
    <mergeCell ref="H84:H86"/>
    <mergeCell ref="H88:H89"/>
    <mergeCell ref="H90:H92"/>
    <mergeCell ref="H94:H95"/>
    <mergeCell ref="H96:H98"/>
    <mergeCell ref="H100:H101"/>
    <mergeCell ref="H76:H77"/>
    <mergeCell ref="H78:H80"/>
    <mergeCell ref="H82:H83"/>
    <mergeCell ref="H48:H50"/>
    <mergeCell ref="H52:H53"/>
    <mergeCell ref="H54:H56"/>
    <mergeCell ref="H58:H59"/>
    <mergeCell ref="H60:H62"/>
    <mergeCell ref="H64:H65"/>
    <mergeCell ref="H4:H30"/>
    <mergeCell ref="H33:H35"/>
    <mergeCell ref="H36:H38"/>
    <mergeCell ref="H40:H41"/>
    <mergeCell ref="H42:H44"/>
    <mergeCell ref="H46:H47"/>
    <mergeCell ref="H66:H68"/>
    <mergeCell ref="H70:H71"/>
    <mergeCell ref="H72:H7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ВДЦ вентиляция</vt:lpstr>
      <vt:lpstr>ВДЦ для ЭТП </vt:lpstr>
      <vt:lpstr>ВДЦ  вентиляция Вост расшитая  </vt:lpstr>
      <vt:lpstr>Воздуховоды</vt:lpstr>
      <vt:lpstr>'ВДЦ  вентиляция Вост расшитая  '!Область_печати</vt:lpstr>
      <vt:lpstr>'ВДЦ вентиляция'!Область_печати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EfimovV</dc:creator>
  <cp:lastModifiedBy>Попов Никита</cp:lastModifiedBy>
  <cp:lastPrinted>2026-09-23T09:38:49Z</cp:lastPrinted>
  <dcterms:created xsi:type="dcterms:W3CDTF">2017-08-02T04:08:05Z</dcterms:created>
  <dcterms:modified xsi:type="dcterms:W3CDTF">2026-10-15T04:29:25Z</dcterms:modified>
</cp:coreProperties>
</file>